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\Documents\Academic\Publications\En cours\Mazier_Chong_Reyes\model_versions\SFCFR_last\data_system\"/>
    </mc:Choice>
  </mc:AlternateContent>
  <xr:revisionPtr revIDLastSave="0" documentId="13_ncr:1_{88662B11-8B5A-4DBC-861B-6D8DB3FFBA0B}" xr6:coauthVersionLast="47" xr6:coauthVersionMax="47" xr10:uidLastSave="{00000000-0000-0000-0000-000000000000}"/>
  <bookViews>
    <workbookView xWindow="-110" yWindow="-110" windowWidth="19420" windowHeight="11500" xr2:uid="{C93C09C1-16B1-45C2-90BF-D08DBF356288}"/>
  </bookViews>
  <sheets>
    <sheet name="warning" sheetId="2" r:id="rId1"/>
    <sheet name="real" sheetId="1" r:id="rId2"/>
    <sheet name="acc" sheetId="3" r:id="rId3"/>
    <sheet name="urflow" sheetId="7" r:id="rId4"/>
    <sheet name="acc_table" sheetId="6" r:id="rId5"/>
  </sheets>
  <externalReferences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" i="7" l="1"/>
  <c r="AF11" i="1"/>
  <c r="O42" i="3" l="1"/>
  <c r="RH26" i="1" l="1"/>
  <c r="AGH84" i="3" l="1"/>
  <c r="CK26" i="1" l="1"/>
  <c r="QR83" i="1"/>
  <c r="PY83" i="1"/>
  <c r="RI84" i="1" l="1"/>
  <c r="RH84" i="1"/>
  <c r="DG42" i="1" l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PF22" i="1"/>
  <c r="M5" i="7" l="1"/>
  <c r="M37" i="7" l="1"/>
  <c r="AT64" i="1" l="1"/>
  <c r="DG35" i="1"/>
  <c r="B72" i="1"/>
  <c r="PO80" i="1"/>
  <c r="PO78" i="1"/>
  <c r="T31" i="6"/>
  <c r="V36" i="6" s="1"/>
  <c r="T18" i="6"/>
  <c r="X8" i="6"/>
  <c r="X7" i="6"/>
  <c r="X6" i="6"/>
  <c r="X5" i="6"/>
  <c r="RO83" i="1"/>
  <c r="RM10" i="1"/>
  <c r="RO10" i="1" s="1"/>
  <c r="RL10" i="1"/>
  <c r="RN10" i="1" s="1"/>
  <c r="RM9" i="1"/>
  <c r="RL9" i="1"/>
  <c r="RM8" i="1"/>
  <c r="RL8" i="1"/>
  <c r="RM7" i="1"/>
  <c r="RL7" i="1"/>
  <c r="RM6" i="1"/>
  <c r="RL6" i="1"/>
  <c r="RM5" i="1"/>
  <c r="RL5" i="1"/>
  <c r="RM4" i="1"/>
  <c r="RL4" i="1"/>
  <c r="RM3" i="1"/>
  <c r="RL3" i="1"/>
  <c r="RM2" i="1"/>
  <c r="RL2" i="1"/>
  <c r="RM1" i="1"/>
  <c r="RL1" i="1"/>
  <c r="RM83" i="1"/>
  <c r="RL83" i="1"/>
  <c r="RN83" i="1" s="1"/>
  <c r="RM82" i="1"/>
  <c r="RO82" i="1" s="1"/>
  <c r="RL82" i="1"/>
  <c r="RN82" i="1" s="1"/>
  <c r="RM81" i="1"/>
  <c r="RO81" i="1" s="1"/>
  <c r="RL81" i="1"/>
  <c r="RN81" i="1" s="1"/>
  <c r="RM80" i="1"/>
  <c r="RO80" i="1" s="1"/>
  <c r="RL80" i="1"/>
  <c r="RN80" i="1" s="1"/>
  <c r="RM79" i="1"/>
  <c r="RO79" i="1" s="1"/>
  <c r="RL79" i="1"/>
  <c r="RN79" i="1" s="1"/>
  <c r="RM78" i="1"/>
  <c r="RO78" i="1" s="1"/>
  <c r="RL78" i="1"/>
  <c r="RN78" i="1" s="1"/>
  <c r="RM77" i="1"/>
  <c r="RO77" i="1" s="1"/>
  <c r="RL77" i="1"/>
  <c r="RN77" i="1" s="1"/>
  <c r="RM76" i="1"/>
  <c r="RO76" i="1" s="1"/>
  <c r="RL76" i="1"/>
  <c r="RN76" i="1" s="1"/>
  <c r="RM75" i="1"/>
  <c r="RO75" i="1" s="1"/>
  <c r="RL75" i="1"/>
  <c r="RN75" i="1" s="1"/>
  <c r="RM74" i="1"/>
  <c r="RO74" i="1" s="1"/>
  <c r="RL74" i="1"/>
  <c r="RN74" i="1" s="1"/>
  <c r="RM73" i="1"/>
  <c r="RO73" i="1" s="1"/>
  <c r="RL73" i="1"/>
  <c r="RN73" i="1" s="1"/>
  <c r="RM72" i="1"/>
  <c r="RO72" i="1" s="1"/>
  <c r="RL72" i="1"/>
  <c r="RN72" i="1" s="1"/>
  <c r="RM71" i="1"/>
  <c r="RO71" i="1" s="1"/>
  <c r="RL71" i="1"/>
  <c r="RN71" i="1" s="1"/>
  <c r="RM70" i="1"/>
  <c r="RO70" i="1" s="1"/>
  <c r="RL70" i="1"/>
  <c r="RN70" i="1" s="1"/>
  <c r="RM69" i="1"/>
  <c r="RO69" i="1" s="1"/>
  <c r="RL69" i="1"/>
  <c r="RN69" i="1" s="1"/>
  <c r="RM68" i="1"/>
  <c r="RO68" i="1" s="1"/>
  <c r="RL68" i="1"/>
  <c r="RN68" i="1" s="1"/>
  <c r="RM67" i="1"/>
  <c r="RO67" i="1" s="1"/>
  <c r="RL67" i="1"/>
  <c r="RN67" i="1" s="1"/>
  <c r="RM66" i="1"/>
  <c r="RO66" i="1" s="1"/>
  <c r="RL66" i="1"/>
  <c r="RN66" i="1" s="1"/>
  <c r="RM65" i="1"/>
  <c r="RO65" i="1" s="1"/>
  <c r="RL65" i="1"/>
  <c r="RN65" i="1" s="1"/>
  <c r="RM64" i="1"/>
  <c r="RO64" i="1" s="1"/>
  <c r="RL64" i="1"/>
  <c r="RN64" i="1" s="1"/>
  <c r="RM63" i="1"/>
  <c r="RO63" i="1" s="1"/>
  <c r="RL63" i="1"/>
  <c r="RN63" i="1" s="1"/>
  <c r="RM62" i="1"/>
  <c r="RO62" i="1" s="1"/>
  <c r="RL62" i="1"/>
  <c r="RN62" i="1" s="1"/>
  <c r="RM61" i="1"/>
  <c r="RO61" i="1" s="1"/>
  <c r="RL61" i="1"/>
  <c r="RN61" i="1" s="1"/>
  <c r="RM60" i="1"/>
  <c r="RO60" i="1" s="1"/>
  <c r="RL60" i="1"/>
  <c r="RN60" i="1" s="1"/>
  <c r="RM59" i="1"/>
  <c r="RO59" i="1" s="1"/>
  <c r="RL59" i="1"/>
  <c r="RN59" i="1" s="1"/>
  <c r="RM58" i="1"/>
  <c r="RO58" i="1" s="1"/>
  <c r="RL58" i="1"/>
  <c r="RN58" i="1" s="1"/>
  <c r="RM57" i="1"/>
  <c r="RO57" i="1" s="1"/>
  <c r="RL57" i="1"/>
  <c r="RN57" i="1" s="1"/>
  <c r="RM56" i="1"/>
  <c r="RO56" i="1" s="1"/>
  <c r="RL56" i="1"/>
  <c r="RN56" i="1" s="1"/>
  <c r="RM55" i="1"/>
  <c r="RO55" i="1" s="1"/>
  <c r="RL55" i="1"/>
  <c r="RN55" i="1" s="1"/>
  <c r="RM54" i="1"/>
  <c r="RO54" i="1" s="1"/>
  <c r="RL54" i="1"/>
  <c r="RN54" i="1" s="1"/>
  <c r="RM53" i="1"/>
  <c r="RO53" i="1" s="1"/>
  <c r="RL53" i="1"/>
  <c r="RN53" i="1" s="1"/>
  <c r="RM52" i="1"/>
  <c r="RO52" i="1" s="1"/>
  <c r="RL52" i="1"/>
  <c r="RN52" i="1" s="1"/>
  <c r="RM51" i="1"/>
  <c r="RO51" i="1" s="1"/>
  <c r="RL51" i="1"/>
  <c r="RN51" i="1" s="1"/>
  <c r="RM50" i="1"/>
  <c r="RO50" i="1" s="1"/>
  <c r="RL50" i="1"/>
  <c r="RN50" i="1" s="1"/>
  <c r="RM49" i="1"/>
  <c r="RO49" i="1" s="1"/>
  <c r="RL49" i="1"/>
  <c r="RN49" i="1" s="1"/>
  <c r="RM48" i="1"/>
  <c r="RO48" i="1" s="1"/>
  <c r="RL48" i="1"/>
  <c r="RN48" i="1" s="1"/>
  <c r="RM47" i="1"/>
  <c r="RO47" i="1" s="1"/>
  <c r="RL47" i="1"/>
  <c r="RN47" i="1" s="1"/>
  <c r="RM46" i="1"/>
  <c r="RO46" i="1" s="1"/>
  <c r="RL46" i="1"/>
  <c r="RN46" i="1" s="1"/>
  <c r="RM45" i="1"/>
  <c r="RO45" i="1" s="1"/>
  <c r="RL45" i="1"/>
  <c r="RN45" i="1" s="1"/>
  <c r="RM44" i="1"/>
  <c r="RO44" i="1" s="1"/>
  <c r="RL44" i="1"/>
  <c r="RN44" i="1" s="1"/>
  <c r="RM43" i="1"/>
  <c r="RO43" i="1" s="1"/>
  <c r="RL43" i="1"/>
  <c r="RN43" i="1" s="1"/>
  <c r="RM42" i="1"/>
  <c r="RO42" i="1" s="1"/>
  <c r="RL42" i="1"/>
  <c r="RN42" i="1" s="1"/>
  <c r="RM41" i="1"/>
  <c r="RO41" i="1" s="1"/>
  <c r="RL41" i="1"/>
  <c r="RN41" i="1" s="1"/>
  <c r="RM40" i="1"/>
  <c r="RO40" i="1" s="1"/>
  <c r="RL40" i="1"/>
  <c r="RN40" i="1" s="1"/>
  <c r="RM39" i="1"/>
  <c r="RO39" i="1" s="1"/>
  <c r="RL39" i="1"/>
  <c r="RN39" i="1" s="1"/>
  <c r="RM38" i="1"/>
  <c r="RO38" i="1" s="1"/>
  <c r="RL38" i="1"/>
  <c r="RN38" i="1" s="1"/>
  <c r="RM37" i="1"/>
  <c r="RO37" i="1" s="1"/>
  <c r="RL37" i="1"/>
  <c r="RN37" i="1" s="1"/>
  <c r="RM36" i="1"/>
  <c r="RO36" i="1" s="1"/>
  <c r="RL36" i="1"/>
  <c r="RN36" i="1" s="1"/>
  <c r="RM35" i="1"/>
  <c r="RO35" i="1" s="1"/>
  <c r="RL35" i="1"/>
  <c r="RN35" i="1" s="1"/>
  <c r="RM34" i="1"/>
  <c r="RO34" i="1" s="1"/>
  <c r="RL34" i="1"/>
  <c r="RN34" i="1" s="1"/>
  <c r="RM33" i="1"/>
  <c r="RO33" i="1" s="1"/>
  <c r="RL33" i="1"/>
  <c r="RN33" i="1" s="1"/>
  <c r="RM32" i="1"/>
  <c r="RO32" i="1" s="1"/>
  <c r="RL32" i="1"/>
  <c r="RN32" i="1" s="1"/>
  <c r="RM31" i="1"/>
  <c r="RO31" i="1" s="1"/>
  <c r="RL31" i="1"/>
  <c r="RN31" i="1" s="1"/>
  <c r="RM30" i="1"/>
  <c r="RO30" i="1" s="1"/>
  <c r="RL30" i="1"/>
  <c r="RN30" i="1" s="1"/>
  <c r="RM29" i="1"/>
  <c r="RO29" i="1" s="1"/>
  <c r="RL29" i="1"/>
  <c r="RN29" i="1" s="1"/>
  <c r="RM28" i="1"/>
  <c r="RO28" i="1" s="1"/>
  <c r="RL28" i="1"/>
  <c r="RN28" i="1" s="1"/>
  <c r="RM27" i="1"/>
  <c r="RO27" i="1" s="1"/>
  <c r="RL27" i="1"/>
  <c r="RN27" i="1" s="1"/>
  <c r="RM26" i="1"/>
  <c r="RO26" i="1" s="1"/>
  <c r="RL26" i="1"/>
  <c r="RN26" i="1" s="1"/>
  <c r="RM25" i="1"/>
  <c r="RO25" i="1" s="1"/>
  <c r="RL25" i="1"/>
  <c r="RN25" i="1" s="1"/>
  <c r="RM24" i="1"/>
  <c r="RO24" i="1" s="1"/>
  <c r="RL24" i="1"/>
  <c r="RN24" i="1" s="1"/>
  <c r="RM23" i="1"/>
  <c r="RO23" i="1" s="1"/>
  <c r="RL23" i="1"/>
  <c r="RN23" i="1" s="1"/>
  <c r="RM22" i="1"/>
  <c r="RO22" i="1" s="1"/>
  <c r="RL22" i="1"/>
  <c r="RN22" i="1" s="1"/>
  <c r="RM21" i="1"/>
  <c r="RO21" i="1" s="1"/>
  <c r="RL21" i="1"/>
  <c r="RN21" i="1" s="1"/>
  <c r="RM20" i="1"/>
  <c r="RO20" i="1" s="1"/>
  <c r="RL20" i="1"/>
  <c r="RN20" i="1" s="1"/>
  <c r="RM19" i="1"/>
  <c r="RO19" i="1" s="1"/>
  <c r="RL19" i="1"/>
  <c r="RN19" i="1" s="1"/>
  <c r="RM18" i="1"/>
  <c r="RO18" i="1" s="1"/>
  <c r="RL18" i="1"/>
  <c r="RN18" i="1" s="1"/>
  <c r="RM17" i="1"/>
  <c r="RO17" i="1" s="1"/>
  <c r="RL17" i="1"/>
  <c r="RN17" i="1" s="1"/>
  <c r="RM16" i="1"/>
  <c r="RO16" i="1" s="1"/>
  <c r="RL16" i="1"/>
  <c r="RN16" i="1" s="1"/>
  <c r="RM15" i="1"/>
  <c r="RO15" i="1" s="1"/>
  <c r="RL15" i="1"/>
  <c r="RN15" i="1" s="1"/>
  <c r="RM14" i="1"/>
  <c r="RO14" i="1" s="1"/>
  <c r="RL14" i="1"/>
  <c r="RN14" i="1" s="1"/>
  <c r="RM13" i="1"/>
  <c r="RO13" i="1" s="1"/>
  <c r="RL13" i="1"/>
  <c r="RN13" i="1" s="1"/>
  <c r="RM12" i="1"/>
  <c r="RO12" i="1" s="1"/>
  <c r="RL12" i="1"/>
  <c r="RN12" i="1" s="1"/>
  <c r="RM11" i="1"/>
  <c r="RO11" i="1" s="1"/>
  <c r="RL11" i="1"/>
  <c r="RN11" i="1" s="1"/>
  <c r="AM11" i="1"/>
  <c r="PF43" i="1" l="1"/>
  <c r="PF45" i="1"/>
  <c r="PF46" i="1"/>
  <c r="PF47" i="1"/>
  <c r="PF44" i="1"/>
  <c r="PF42" i="1"/>
  <c r="PF41" i="1"/>
  <c r="PF40" i="1"/>
  <c r="PF39" i="1"/>
  <c r="PF38" i="1"/>
  <c r="PF37" i="1"/>
  <c r="PF36" i="1"/>
  <c r="PF35" i="1"/>
  <c r="PF34" i="1"/>
  <c r="PF33" i="1"/>
  <c r="PF32" i="1"/>
  <c r="PF31" i="1"/>
  <c r="PF30" i="1"/>
  <c r="PF29" i="1"/>
  <c r="PF28" i="1"/>
  <c r="PF27" i="1"/>
  <c r="PF26" i="1"/>
  <c r="PF25" i="1"/>
  <c r="PF24" i="1"/>
  <c r="PF23" i="1"/>
  <c r="M35" i="7" l="1"/>
  <c r="KG12" i="1"/>
  <c r="KG13" i="1"/>
  <c r="KG14" i="1"/>
  <c r="KG15" i="1"/>
  <c r="KG16" i="1"/>
  <c r="KG17" i="1"/>
  <c r="KG18" i="1"/>
  <c r="KG19" i="1"/>
  <c r="KG20" i="1"/>
  <c r="KG21" i="1"/>
  <c r="KG22" i="1"/>
  <c r="KG23" i="1"/>
  <c r="KG24" i="1"/>
  <c r="KG25" i="1"/>
  <c r="KG26" i="1"/>
  <c r="KG27" i="1"/>
  <c r="KG28" i="1"/>
  <c r="KG29" i="1"/>
  <c r="KG30" i="1"/>
  <c r="KG31" i="1"/>
  <c r="KG32" i="1"/>
  <c r="KG33" i="1"/>
  <c r="KG34" i="1"/>
  <c r="KG35" i="1"/>
  <c r="KG36" i="1"/>
  <c r="KG37" i="1"/>
  <c r="KG38" i="1"/>
  <c r="KG39" i="1"/>
  <c r="KG40" i="1"/>
  <c r="KG41" i="1"/>
  <c r="KG42" i="1"/>
  <c r="KG43" i="1"/>
  <c r="KG44" i="1"/>
  <c r="KG45" i="1"/>
  <c r="KG46" i="1"/>
  <c r="KG47" i="1"/>
  <c r="KG48" i="1"/>
  <c r="KG49" i="1"/>
  <c r="KG50" i="1"/>
  <c r="KG51" i="1"/>
  <c r="KG52" i="1"/>
  <c r="KG53" i="1"/>
  <c r="KG54" i="1"/>
  <c r="KG55" i="1"/>
  <c r="KG56" i="1"/>
  <c r="KG57" i="1"/>
  <c r="KG58" i="1"/>
  <c r="KG59" i="1"/>
  <c r="KG60" i="1"/>
  <c r="KG61" i="1"/>
  <c r="KG62" i="1"/>
  <c r="KG63" i="1"/>
  <c r="KG64" i="1"/>
  <c r="KG65" i="1"/>
  <c r="KG66" i="1"/>
  <c r="KG67" i="1"/>
  <c r="KG68" i="1"/>
  <c r="KG69" i="1"/>
  <c r="KG70" i="1"/>
  <c r="KG71" i="1"/>
  <c r="KG72" i="1"/>
  <c r="KG73" i="1"/>
  <c r="KG74" i="1"/>
  <c r="KG75" i="1"/>
  <c r="KG76" i="1"/>
  <c r="KG77" i="1"/>
  <c r="KG78" i="1"/>
  <c r="KG79" i="1"/>
  <c r="KG80" i="1"/>
  <c r="KG81" i="1"/>
  <c r="KG82" i="1"/>
  <c r="KG83" i="1"/>
  <c r="KG11" i="1"/>
  <c r="JY12" i="1" l="1"/>
  <c r="JY13" i="1"/>
  <c r="JY14" i="1"/>
  <c r="JY15" i="1"/>
  <c r="JY16" i="1"/>
  <c r="JY17" i="1"/>
  <c r="JY18" i="1"/>
  <c r="JY19" i="1"/>
  <c r="JY20" i="1"/>
  <c r="JY21" i="1"/>
  <c r="JY22" i="1"/>
  <c r="JY23" i="1"/>
  <c r="JY24" i="1"/>
  <c r="JY25" i="1"/>
  <c r="JY26" i="1"/>
  <c r="JY27" i="1"/>
  <c r="JY28" i="1"/>
  <c r="JY29" i="1"/>
  <c r="JY30" i="1"/>
  <c r="JY31" i="1"/>
  <c r="JY32" i="1"/>
  <c r="JY33" i="1"/>
  <c r="JY34" i="1"/>
  <c r="JY35" i="1"/>
  <c r="JY36" i="1"/>
  <c r="JY37" i="1"/>
  <c r="JY38" i="1"/>
  <c r="JY39" i="1"/>
  <c r="JY40" i="1"/>
  <c r="JY41" i="1"/>
  <c r="JY42" i="1"/>
  <c r="JY43" i="1"/>
  <c r="JY44" i="1"/>
  <c r="JY45" i="1"/>
  <c r="JY46" i="1"/>
  <c r="JY47" i="1"/>
  <c r="JY48" i="1"/>
  <c r="JY49" i="1"/>
  <c r="JY50" i="1"/>
  <c r="JY51" i="1"/>
  <c r="JY52" i="1"/>
  <c r="JY53" i="1"/>
  <c r="JY54" i="1"/>
  <c r="JY55" i="1"/>
  <c r="JY56" i="1"/>
  <c r="JY57" i="1"/>
  <c r="JY58" i="1"/>
  <c r="JY59" i="1"/>
  <c r="JY60" i="1"/>
  <c r="JY61" i="1"/>
  <c r="JY62" i="1"/>
  <c r="JY63" i="1"/>
  <c r="JY64" i="1"/>
  <c r="JY65" i="1"/>
  <c r="JY66" i="1"/>
  <c r="JY67" i="1"/>
  <c r="JY68" i="1"/>
  <c r="JY69" i="1"/>
  <c r="JY70" i="1"/>
  <c r="JY71" i="1"/>
  <c r="JY72" i="1"/>
  <c r="JY73" i="1"/>
  <c r="JY74" i="1"/>
  <c r="JY75" i="1"/>
  <c r="JY76" i="1"/>
  <c r="JY77" i="1"/>
  <c r="JY78" i="1"/>
  <c r="JY79" i="1"/>
  <c r="JY80" i="1"/>
  <c r="JY81" i="1"/>
  <c r="JY82" i="1"/>
  <c r="JY83" i="1"/>
  <c r="JY11" i="1"/>
  <c r="D15" i="6" l="1"/>
  <c r="T15" i="6" s="1"/>
  <c r="I14" i="7" l="1"/>
  <c r="RI83" i="1" l="1"/>
  <c r="RH83" i="1"/>
  <c r="RI82" i="1"/>
  <c r="RH82" i="1"/>
  <c r="RI81" i="1"/>
  <c r="RH81" i="1"/>
  <c r="RI80" i="1"/>
  <c r="RH80" i="1"/>
  <c r="RI79" i="1"/>
  <c r="RH79" i="1"/>
  <c r="RI78" i="1"/>
  <c r="RH78" i="1"/>
  <c r="RI77" i="1"/>
  <c r="RH77" i="1"/>
  <c r="RI76" i="1"/>
  <c r="RH76" i="1"/>
  <c r="RI75" i="1"/>
  <c r="RH75" i="1"/>
  <c r="RI74" i="1"/>
  <c r="RH74" i="1"/>
  <c r="RI73" i="1"/>
  <c r="RH73" i="1"/>
  <c r="RI72" i="1"/>
  <c r="RH72" i="1"/>
  <c r="RI71" i="1"/>
  <c r="RH71" i="1"/>
  <c r="RI70" i="1"/>
  <c r="RH70" i="1"/>
  <c r="RI69" i="1"/>
  <c r="RH69" i="1"/>
  <c r="RI68" i="1"/>
  <c r="RH68" i="1"/>
  <c r="RI67" i="1"/>
  <c r="RH67" i="1"/>
  <c r="RI66" i="1"/>
  <c r="RH66" i="1"/>
  <c r="RI65" i="1"/>
  <c r="RH65" i="1"/>
  <c r="RI64" i="1"/>
  <c r="RH64" i="1"/>
  <c r="RI63" i="1"/>
  <c r="RH63" i="1"/>
  <c r="RI62" i="1"/>
  <c r="RH62" i="1"/>
  <c r="RI61" i="1"/>
  <c r="RH61" i="1"/>
  <c r="RI60" i="1"/>
  <c r="RH60" i="1"/>
  <c r="RI59" i="1"/>
  <c r="RH59" i="1"/>
  <c r="RI58" i="1"/>
  <c r="RH58" i="1"/>
  <c r="RI57" i="1"/>
  <c r="RH57" i="1"/>
  <c r="RI56" i="1"/>
  <c r="RH56" i="1"/>
  <c r="RI55" i="1"/>
  <c r="RH55" i="1"/>
  <c r="RI54" i="1"/>
  <c r="RH54" i="1"/>
  <c r="RI53" i="1"/>
  <c r="RH53" i="1"/>
  <c r="RI52" i="1"/>
  <c r="RH52" i="1"/>
  <c r="RI51" i="1"/>
  <c r="RH51" i="1"/>
  <c r="RI50" i="1"/>
  <c r="RH50" i="1"/>
  <c r="RI49" i="1"/>
  <c r="RH49" i="1"/>
  <c r="RI48" i="1"/>
  <c r="RH48" i="1"/>
  <c r="RI47" i="1"/>
  <c r="RH47" i="1"/>
  <c r="RI46" i="1"/>
  <c r="RH46" i="1"/>
  <c r="RI45" i="1"/>
  <c r="RH45" i="1"/>
  <c r="RI44" i="1"/>
  <c r="RH44" i="1"/>
  <c r="RI43" i="1"/>
  <c r="RH43" i="1"/>
  <c r="RI42" i="1"/>
  <c r="RH42" i="1"/>
  <c r="RI41" i="1"/>
  <c r="RH41" i="1"/>
  <c r="RI40" i="1"/>
  <c r="RH40" i="1"/>
  <c r="RI39" i="1"/>
  <c r="RH39" i="1"/>
  <c r="RI38" i="1"/>
  <c r="RH38" i="1"/>
  <c r="RI37" i="1"/>
  <c r="RH37" i="1"/>
  <c r="RI36" i="1"/>
  <c r="RH36" i="1"/>
  <c r="RI35" i="1"/>
  <c r="RH35" i="1"/>
  <c r="RI34" i="1"/>
  <c r="RH34" i="1"/>
  <c r="RI33" i="1"/>
  <c r="RH33" i="1"/>
  <c r="RI32" i="1"/>
  <c r="RH32" i="1"/>
  <c r="RI31" i="1"/>
  <c r="RH31" i="1"/>
  <c r="RI30" i="1"/>
  <c r="RH30" i="1"/>
  <c r="RI29" i="1"/>
  <c r="RH29" i="1"/>
  <c r="RI28" i="1"/>
  <c r="RH28" i="1"/>
  <c r="RI27" i="1"/>
  <c r="RH27" i="1"/>
  <c r="RI26" i="1"/>
  <c r="DE42" i="3" l="1"/>
  <c r="DE43" i="3" s="1"/>
  <c r="DE44" i="3" s="1"/>
  <c r="DE45" i="3" s="1"/>
  <c r="DE46" i="3" s="1"/>
  <c r="DE47" i="3" s="1"/>
  <c r="DE48" i="3" s="1"/>
  <c r="DE49" i="3" s="1"/>
  <c r="DE50" i="3" s="1"/>
  <c r="DE51" i="3" s="1"/>
  <c r="DE52" i="3" s="1"/>
  <c r="DE53" i="3" s="1"/>
  <c r="DE54" i="3" s="1"/>
  <c r="DE55" i="3" s="1"/>
  <c r="DE56" i="3" s="1"/>
  <c r="DE57" i="3" s="1"/>
  <c r="DE58" i="3" s="1"/>
  <c r="DE59" i="3" s="1"/>
  <c r="DE60" i="3" s="1"/>
  <c r="DE61" i="3" s="1"/>
  <c r="DE62" i="3" s="1"/>
  <c r="DE63" i="3" s="1"/>
  <c r="DE64" i="3" s="1"/>
  <c r="DE65" i="3" s="1"/>
  <c r="DE66" i="3" s="1"/>
  <c r="DE67" i="3" s="1"/>
  <c r="DE68" i="3" s="1"/>
  <c r="DE69" i="3" s="1"/>
  <c r="DE70" i="3" s="1"/>
  <c r="DE71" i="3" s="1"/>
  <c r="DE72" i="3" s="1"/>
  <c r="DE73" i="3" s="1"/>
  <c r="DE74" i="3" s="1"/>
  <c r="DE75" i="3" s="1"/>
  <c r="DE76" i="3" s="1"/>
  <c r="DE77" i="3" s="1"/>
  <c r="DE78" i="3" s="1"/>
  <c r="DE79" i="3" s="1"/>
  <c r="DE80" i="3" s="1"/>
  <c r="DE81" i="3" s="1"/>
  <c r="DE82" i="3" s="1"/>
  <c r="DE83" i="3" s="1"/>
  <c r="M14" i="7"/>
  <c r="O43" i="3"/>
  <c r="O44" i="3" l="1"/>
  <c r="QY83" i="1"/>
  <c r="QY82" i="1"/>
  <c r="QY81" i="1"/>
  <c r="QY80" i="1"/>
  <c r="O45" i="3" l="1"/>
  <c r="QR45" i="1"/>
  <c r="QR46" i="1"/>
  <c r="QR47" i="1"/>
  <c r="QR48" i="1"/>
  <c r="QR49" i="1"/>
  <c r="QR50" i="1"/>
  <c r="QR51" i="1"/>
  <c r="QR52" i="1"/>
  <c r="QR53" i="1"/>
  <c r="QR54" i="1"/>
  <c r="QR55" i="1"/>
  <c r="QR56" i="1"/>
  <c r="QR57" i="1"/>
  <c r="QR58" i="1"/>
  <c r="QR59" i="1"/>
  <c r="QR60" i="1"/>
  <c r="QR61" i="1"/>
  <c r="QR62" i="1"/>
  <c r="QR63" i="1"/>
  <c r="QR64" i="1"/>
  <c r="QR65" i="1"/>
  <c r="QR66" i="1"/>
  <c r="QR67" i="1"/>
  <c r="QR68" i="1"/>
  <c r="QR69" i="1"/>
  <c r="QR70" i="1"/>
  <c r="QR71" i="1"/>
  <c r="QR72" i="1"/>
  <c r="QR73" i="1"/>
  <c r="QR74" i="1"/>
  <c r="QR75" i="1"/>
  <c r="QR76" i="1"/>
  <c r="QR77" i="1"/>
  <c r="QR78" i="1"/>
  <c r="QR79" i="1"/>
  <c r="QR80" i="1"/>
  <c r="QR81" i="1"/>
  <c r="QR82" i="1"/>
  <c r="QR44" i="1"/>
  <c r="O46" i="3" l="1"/>
  <c r="QJ41" i="1"/>
  <c r="QJ42" i="1"/>
  <c r="QJ43" i="1"/>
  <c r="QJ44" i="1"/>
  <c r="QJ45" i="1"/>
  <c r="QJ46" i="1"/>
  <c r="QJ47" i="1"/>
  <c r="QJ48" i="1"/>
  <c r="QJ49" i="1"/>
  <c r="QJ50" i="1"/>
  <c r="QJ51" i="1"/>
  <c r="QJ52" i="1"/>
  <c r="QJ53" i="1"/>
  <c r="QJ54" i="1"/>
  <c r="QJ55" i="1"/>
  <c r="QJ56" i="1"/>
  <c r="QJ57" i="1"/>
  <c r="QJ58" i="1"/>
  <c r="QJ59" i="1"/>
  <c r="QJ60" i="1"/>
  <c r="QJ61" i="1"/>
  <c r="QJ62" i="1"/>
  <c r="QJ63" i="1"/>
  <c r="QJ64" i="1"/>
  <c r="QJ65" i="1"/>
  <c r="QJ66" i="1"/>
  <c r="QJ67" i="1"/>
  <c r="QJ68" i="1"/>
  <c r="QJ69" i="1"/>
  <c r="QJ70" i="1"/>
  <c r="QJ71" i="1"/>
  <c r="QJ72" i="1"/>
  <c r="QJ73" i="1"/>
  <c r="QJ74" i="1"/>
  <c r="QJ75" i="1"/>
  <c r="QJ76" i="1"/>
  <c r="QJ77" i="1"/>
  <c r="QJ78" i="1"/>
  <c r="QJ79" i="1"/>
  <c r="QJ80" i="1"/>
  <c r="QJ81" i="1"/>
  <c r="QJ82" i="1"/>
  <c r="QJ83" i="1"/>
  <c r="QJ40" i="1"/>
  <c r="PY82" i="1"/>
  <c r="PY81" i="1"/>
  <c r="PY80" i="1"/>
  <c r="PY79" i="1"/>
  <c r="PY78" i="1"/>
  <c r="PY77" i="1"/>
  <c r="PY76" i="1"/>
  <c r="PY75" i="1"/>
  <c r="PY74" i="1"/>
  <c r="PY73" i="1"/>
  <c r="PY72" i="1"/>
  <c r="PY71" i="1"/>
  <c r="PY70" i="1"/>
  <c r="PY69" i="1"/>
  <c r="PY68" i="1"/>
  <c r="PY67" i="1"/>
  <c r="PY66" i="1"/>
  <c r="PY65" i="1"/>
  <c r="PY64" i="1"/>
  <c r="PY63" i="1"/>
  <c r="PY62" i="1"/>
  <c r="PY61" i="1"/>
  <c r="PY60" i="1"/>
  <c r="PY59" i="1"/>
  <c r="PY58" i="1"/>
  <c r="PY57" i="1"/>
  <c r="PY56" i="1"/>
  <c r="PY55" i="1"/>
  <c r="PY54" i="1"/>
  <c r="PY53" i="1"/>
  <c r="PY52" i="1"/>
  <c r="PY51" i="1"/>
  <c r="PY50" i="1"/>
  <c r="PY49" i="1"/>
  <c r="PY48" i="1"/>
  <c r="PY47" i="1"/>
  <c r="PY46" i="1"/>
  <c r="PY45" i="1"/>
  <c r="PY44" i="1"/>
  <c r="PY43" i="1"/>
  <c r="PY42" i="1"/>
  <c r="PY41" i="1"/>
  <c r="PY40" i="1"/>
  <c r="O47" i="3" l="1"/>
  <c r="PK12" i="1"/>
  <c r="PK13" i="1"/>
  <c r="PK14" i="1"/>
  <c r="PK15" i="1"/>
  <c r="PK16" i="1"/>
  <c r="PK17" i="1"/>
  <c r="PK18" i="1"/>
  <c r="PK19" i="1"/>
  <c r="PK20" i="1"/>
  <c r="PK21" i="1"/>
  <c r="PK22" i="1"/>
  <c r="PK23" i="1"/>
  <c r="PK24" i="1"/>
  <c r="PK25" i="1"/>
  <c r="PK26" i="1"/>
  <c r="PK27" i="1"/>
  <c r="PK28" i="1"/>
  <c r="PK29" i="1"/>
  <c r="PK30" i="1"/>
  <c r="PK31" i="1"/>
  <c r="PK32" i="1"/>
  <c r="PK33" i="1"/>
  <c r="PK34" i="1"/>
  <c r="PK35" i="1"/>
  <c r="PK36" i="1"/>
  <c r="PK37" i="1"/>
  <c r="PK38" i="1"/>
  <c r="PK39" i="1"/>
  <c r="PK40" i="1"/>
  <c r="PK41" i="1"/>
  <c r="PK42" i="1"/>
  <c r="PK43" i="1"/>
  <c r="PK44" i="1"/>
  <c r="PK45" i="1"/>
  <c r="PK46" i="1"/>
  <c r="PK47" i="1"/>
  <c r="PK48" i="1"/>
  <c r="PK49" i="1"/>
  <c r="PK50" i="1"/>
  <c r="PK51" i="1"/>
  <c r="PK52" i="1"/>
  <c r="PK53" i="1"/>
  <c r="PK54" i="1"/>
  <c r="PK55" i="1"/>
  <c r="PK56" i="1"/>
  <c r="PK57" i="1"/>
  <c r="PK58" i="1"/>
  <c r="PK59" i="1"/>
  <c r="PK60" i="1"/>
  <c r="PK61" i="1"/>
  <c r="PK62" i="1"/>
  <c r="PK63" i="1"/>
  <c r="PK64" i="1"/>
  <c r="PK65" i="1"/>
  <c r="PK66" i="1"/>
  <c r="PK67" i="1"/>
  <c r="PK68" i="1"/>
  <c r="PK69" i="1"/>
  <c r="PK70" i="1"/>
  <c r="PK71" i="1"/>
  <c r="PK72" i="1"/>
  <c r="PK73" i="1"/>
  <c r="PK74" i="1"/>
  <c r="PK75" i="1"/>
  <c r="PK76" i="1"/>
  <c r="PK77" i="1"/>
  <c r="PK78" i="1"/>
  <c r="PK79" i="1"/>
  <c r="PK80" i="1"/>
  <c r="PK81" i="1"/>
  <c r="PK82" i="1"/>
  <c r="PK83" i="1"/>
  <c r="PK11" i="1"/>
  <c r="HQ83" i="1"/>
  <c r="HQ82" i="1"/>
  <c r="HQ81" i="1"/>
  <c r="HQ80" i="1"/>
  <c r="HQ79" i="1"/>
  <c r="HQ78" i="1"/>
  <c r="HQ77" i="1"/>
  <c r="HQ76" i="1"/>
  <c r="HQ75" i="1"/>
  <c r="HQ74" i="1"/>
  <c r="HQ73" i="1"/>
  <c r="HQ72" i="1"/>
  <c r="HQ71" i="1"/>
  <c r="HQ70" i="1"/>
  <c r="HQ69" i="1"/>
  <c r="HQ68" i="1"/>
  <c r="HQ67" i="1"/>
  <c r="HQ66" i="1"/>
  <c r="HQ65" i="1"/>
  <c r="HQ64" i="1"/>
  <c r="HQ63" i="1"/>
  <c r="HQ62" i="1"/>
  <c r="HQ61" i="1"/>
  <c r="HQ60" i="1"/>
  <c r="HQ59" i="1"/>
  <c r="HQ58" i="1"/>
  <c r="HQ57" i="1"/>
  <c r="HQ56" i="1"/>
  <c r="HQ55" i="1"/>
  <c r="HQ54" i="1"/>
  <c r="HQ53" i="1"/>
  <c r="HQ52" i="1"/>
  <c r="HQ51" i="1"/>
  <c r="HQ50" i="1"/>
  <c r="HQ49" i="1"/>
  <c r="HQ48" i="1"/>
  <c r="HQ47" i="1"/>
  <c r="HQ46" i="1"/>
  <c r="HQ45" i="1"/>
  <c r="HQ44" i="1"/>
  <c r="HQ43" i="1"/>
  <c r="HQ42" i="1"/>
  <c r="HQ41" i="1"/>
  <c r="HQ40" i="1"/>
  <c r="HQ39" i="1"/>
  <c r="HQ38" i="1"/>
  <c r="HQ37" i="1"/>
  <c r="HQ36" i="1"/>
  <c r="HQ35" i="1"/>
  <c r="HQ34" i="1"/>
  <c r="HQ33" i="1"/>
  <c r="HQ32" i="1"/>
  <c r="HQ31" i="1"/>
  <c r="HQ30" i="1"/>
  <c r="HQ29" i="1"/>
  <c r="HQ28" i="1"/>
  <c r="HQ27" i="1"/>
  <c r="HQ26" i="1"/>
  <c r="HQ25" i="1"/>
  <c r="HQ24" i="1"/>
  <c r="HQ23" i="1"/>
  <c r="HQ22" i="1"/>
  <c r="HQ21" i="1"/>
  <c r="HQ20" i="1"/>
  <c r="HQ19" i="1"/>
  <c r="HQ18" i="1"/>
  <c r="HQ17" i="1"/>
  <c r="HQ16" i="1"/>
  <c r="HQ15" i="1"/>
  <c r="HQ14" i="1"/>
  <c r="HQ13" i="1"/>
  <c r="HQ12" i="1"/>
  <c r="HQ11" i="1"/>
  <c r="LV12" i="1"/>
  <c r="LV13" i="1"/>
  <c r="LV14" i="1"/>
  <c r="LV15" i="1"/>
  <c r="LV16" i="1"/>
  <c r="LV17" i="1"/>
  <c r="LV18" i="1"/>
  <c r="LV19" i="1"/>
  <c r="LV20" i="1"/>
  <c r="LV21" i="1"/>
  <c r="LV22" i="1"/>
  <c r="LV23" i="1"/>
  <c r="LV24" i="1"/>
  <c r="LV25" i="1"/>
  <c r="LV26" i="1"/>
  <c r="LV27" i="1"/>
  <c r="LV28" i="1"/>
  <c r="LV29" i="1"/>
  <c r="LV30" i="1"/>
  <c r="LV31" i="1"/>
  <c r="LV32" i="1"/>
  <c r="LV33" i="1"/>
  <c r="LV34" i="1"/>
  <c r="LV35" i="1"/>
  <c r="LV36" i="1"/>
  <c r="LV37" i="1"/>
  <c r="LV38" i="1"/>
  <c r="LV39" i="1"/>
  <c r="LV40" i="1"/>
  <c r="LV41" i="1"/>
  <c r="LV42" i="1"/>
  <c r="LV43" i="1"/>
  <c r="LV44" i="1"/>
  <c r="LV45" i="1"/>
  <c r="LV46" i="1"/>
  <c r="LV47" i="1"/>
  <c r="LV48" i="1"/>
  <c r="LV49" i="1"/>
  <c r="LV50" i="1"/>
  <c r="LV51" i="1"/>
  <c r="LV52" i="1"/>
  <c r="LV53" i="1"/>
  <c r="LV54" i="1"/>
  <c r="LV55" i="1"/>
  <c r="LV56" i="1"/>
  <c r="LV57" i="1"/>
  <c r="LV58" i="1"/>
  <c r="LV59" i="1"/>
  <c r="LV60" i="1"/>
  <c r="LV61" i="1"/>
  <c r="LV62" i="1"/>
  <c r="LV63" i="1"/>
  <c r="LV64" i="1"/>
  <c r="LV65" i="1"/>
  <c r="LV66" i="1"/>
  <c r="LV67" i="1"/>
  <c r="LV68" i="1"/>
  <c r="LV69" i="1"/>
  <c r="LV70" i="1"/>
  <c r="LV71" i="1"/>
  <c r="LV72" i="1"/>
  <c r="LV73" i="1"/>
  <c r="LV74" i="1"/>
  <c r="LV75" i="1"/>
  <c r="LV76" i="1"/>
  <c r="LV77" i="1"/>
  <c r="LV78" i="1"/>
  <c r="LV79" i="1"/>
  <c r="LV80" i="1"/>
  <c r="LV81" i="1"/>
  <c r="LV82" i="1"/>
  <c r="LV83" i="1"/>
  <c r="LV11" i="1"/>
  <c r="EQ12" i="1"/>
  <c r="EQ13" i="1"/>
  <c r="EQ14" i="1"/>
  <c r="EQ15" i="1"/>
  <c r="EQ16" i="1"/>
  <c r="EQ17" i="1"/>
  <c r="EQ18" i="1"/>
  <c r="EQ19" i="1"/>
  <c r="EQ20" i="1"/>
  <c r="EQ21" i="1"/>
  <c r="EQ22" i="1"/>
  <c r="EQ23" i="1"/>
  <c r="EQ24" i="1"/>
  <c r="EQ25" i="1"/>
  <c r="EQ26" i="1"/>
  <c r="EQ27" i="1"/>
  <c r="EQ28" i="1"/>
  <c r="EQ29" i="1"/>
  <c r="EQ30" i="1"/>
  <c r="EQ31" i="1"/>
  <c r="EQ32" i="1"/>
  <c r="EQ33" i="1"/>
  <c r="EQ34" i="1"/>
  <c r="EQ35" i="1"/>
  <c r="EQ36" i="1"/>
  <c r="EQ37" i="1"/>
  <c r="EQ38" i="1"/>
  <c r="EQ39" i="1"/>
  <c r="EQ40" i="1"/>
  <c r="EQ41" i="1"/>
  <c r="EQ42" i="1"/>
  <c r="EQ43" i="1"/>
  <c r="EQ44" i="1"/>
  <c r="EQ45" i="1"/>
  <c r="EQ46" i="1"/>
  <c r="EQ47" i="1"/>
  <c r="EQ48" i="1"/>
  <c r="EQ49" i="1"/>
  <c r="EQ50" i="1"/>
  <c r="EQ51" i="1"/>
  <c r="EQ52" i="1"/>
  <c r="EQ53" i="1"/>
  <c r="EQ54" i="1"/>
  <c r="EQ55" i="1"/>
  <c r="EQ56" i="1"/>
  <c r="EQ57" i="1"/>
  <c r="EQ58" i="1"/>
  <c r="EQ59" i="1"/>
  <c r="EQ60" i="1"/>
  <c r="EQ61" i="1"/>
  <c r="EQ62" i="1"/>
  <c r="EQ63" i="1"/>
  <c r="EQ64" i="1"/>
  <c r="EQ65" i="1"/>
  <c r="EQ66" i="1"/>
  <c r="EQ67" i="1"/>
  <c r="EQ68" i="1"/>
  <c r="EQ69" i="1"/>
  <c r="EQ70" i="1"/>
  <c r="EQ71" i="1"/>
  <c r="EQ72" i="1"/>
  <c r="EQ73" i="1"/>
  <c r="EQ74" i="1"/>
  <c r="EQ75" i="1"/>
  <c r="EQ76" i="1"/>
  <c r="EQ77" i="1"/>
  <c r="EQ78" i="1"/>
  <c r="EQ79" i="1"/>
  <c r="EQ80" i="1"/>
  <c r="EQ81" i="1"/>
  <c r="EQ82" i="1"/>
  <c r="EQ83" i="1"/>
  <c r="EQ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K62" i="1"/>
  <c r="CK63" i="1"/>
  <c r="CK64" i="1"/>
  <c r="CK65" i="1"/>
  <c r="CK66" i="1"/>
  <c r="CK67" i="1"/>
  <c r="CK68" i="1"/>
  <c r="CK69" i="1"/>
  <c r="CK70" i="1"/>
  <c r="CK71" i="1"/>
  <c r="CK72" i="1"/>
  <c r="CK73" i="1"/>
  <c r="CK74" i="1"/>
  <c r="CK75" i="1"/>
  <c r="CK76" i="1"/>
  <c r="CK77" i="1"/>
  <c r="CK78" i="1"/>
  <c r="CK79" i="1"/>
  <c r="CK80" i="1"/>
  <c r="CK81" i="1"/>
  <c r="CK82" i="1"/>
  <c r="CK83" i="1"/>
  <c r="CK11" i="1"/>
  <c r="OQ12" i="1"/>
  <c r="OQ13" i="1"/>
  <c r="OQ14" i="1"/>
  <c r="OQ15" i="1"/>
  <c r="OQ16" i="1"/>
  <c r="OQ17" i="1"/>
  <c r="OQ18" i="1"/>
  <c r="OQ19" i="1"/>
  <c r="OQ20" i="1"/>
  <c r="OQ21" i="1"/>
  <c r="OQ22" i="1"/>
  <c r="OQ23" i="1"/>
  <c r="OQ24" i="1"/>
  <c r="OQ25" i="1"/>
  <c r="OQ26" i="1"/>
  <c r="OQ27" i="1"/>
  <c r="OQ28" i="1"/>
  <c r="OQ29" i="1"/>
  <c r="OQ30" i="1"/>
  <c r="OQ31" i="1"/>
  <c r="OQ32" i="1"/>
  <c r="OQ33" i="1"/>
  <c r="OQ34" i="1"/>
  <c r="OQ35" i="1"/>
  <c r="OQ36" i="1"/>
  <c r="OQ37" i="1"/>
  <c r="OQ38" i="1"/>
  <c r="OQ39" i="1"/>
  <c r="OQ40" i="1"/>
  <c r="OQ41" i="1"/>
  <c r="OQ42" i="1"/>
  <c r="OQ43" i="1"/>
  <c r="OQ44" i="1"/>
  <c r="OQ45" i="1"/>
  <c r="OQ46" i="1"/>
  <c r="OQ47" i="1"/>
  <c r="OQ48" i="1"/>
  <c r="OQ49" i="1"/>
  <c r="OQ50" i="1"/>
  <c r="OQ51" i="1"/>
  <c r="OQ52" i="1"/>
  <c r="OQ53" i="1"/>
  <c r="OQ54" i="1"/>
  <c r="OQ55" i="1"/>
  <c r="OQ56" i="1"/>
  <c r="OQ57" i="1"/>
  <c r="OQ58" i="1"/>
  <c r="OQ59" i="1"/>
  <c r="OQ60" i="1"/>
  <c r="OQ61" i="1"/>
  <c r="OQ62" i="1"/>
  <c r="OQ63" i="1"/>
  <c r="OQ64" i="1"/>
  <c r="OQ65" i="1"/>
  <c r="OQ66" i="1"/>
  <c r="OQ67" i="1"/>
  <c r="OQ68" i="1"/>
  <c r="OQ69" i="1"/>
  <c r="OQ70" i="1"/>
  <c r="OQ71" i="1"/>
  <c r="OQ72" i="1"/>
  <c r="OQ73" i="1"/>
  <c r="OQ74" i="1"/>
  <c r="OQ75" i="1"/>
  <c r="OQ76" i="1"/>
  <c r="OQ77" i="1"/>
  <c r="OQ78" i="1"/>
  <c r="OQ79" i="1"/>
  <c r="OQ80" i="1"/>
  <c r="OQ81" i="1"/>
  <c r="OQ82" i="1"/>
  <c r="OQ83" i="1"/>
  <c r="OQ11" i="1"/>
  <c r="CE83" i="1"/>
  <c r="CE82" i="1"/>
  <c r="CE81" i="1"/>
  <c r="CE80" i="1"/>
  <c r="CE79" i="1"/>
  <c r="CE78" i="1"/>
  <c r="CE77" i="1"/>
  <c r="CE76" i="1"/>
  <c r="CE75" i="1"/>
  <c r="CE74" i="1"/>
  <c r="CE73" i="1"/>
  <c r="CE72" i="1"/>
  <c r="CE71" i="1"/>
  <c r="CE70" i="1"/>
  <c r="CE69" i="1"/>
  <c r="CE68" i="1"/>
  <c r="CE67" i="1"/>
  <c r="CE66" i="1"/>
  <c r="CE65" i="1"/>
  <c r="CE64" i="1"/>
  <c r="CE63" i="1"/>
  <c r="CE62" i="1"/>
  <c r="CE61" i="1"/>
  <c r="CE60" i="1"/>
  <c r="CE59" i="1"/>
  <c r="CE58" i="1"/>
  <c r="CE57" i="1"/>
  <c r="CE56" i="1"/>
  <c r="CE55" i="1"/>
  <c r="CE54" i="1"/>
  <c r="CE53" i="1"/>
  <c r="CE52" i="1"/>
  <c r="CE51" i="1"/>
  <c r="CE50" i="1"/>
  <c r="CE49" i="1"/>
  <c r="CE48" i="1"/>
  <c r="CE47" i="1"/>
  <c r="CE46" i="1"/>
  <c r="CE45" i="1"/>
  <c r="CE44" i="1"/>
  <c r="CE43" i="1"/>
  <c r="CE42" i="1"/>
  <c r="CE41" i="1"/>
  <c r="CE40" i="1"/>
  <c r="CE39" i="1"/>
  <c r="CE38" i="1"/>
  <c r="CE37" i="1"/>
  <c r="CE36" i="1"/>
  <c r="CE35" i="1"/>
  <c r="CE34" i="1"/>
  <c r="CE33" i="1"/>
  <c r="CE32" i="1"/>
  <c r="CE31" i="1"/>
  <c r="CE30" i="1"/>
  <c r="CE29" i="1"/>
  <c r="CE28" i="1"/>
  <c r="CE27" i="1"/>
  <c r="CE26" i="1"/>
  <c r="CE25" i="1"/>
  <c r="CE24" i="1"/>
  <c r="CE23" i="1"/>
  <c r="CE22" i="1"/>
  <c r="CE21" i="1"/>
  <c r="CE20" i="1"/>
  <c r="CE19" i="1"/>
  <c r="CE18" i="1"/>
  <c r="CE17" i="1"/>
  <c r="CE16" i="1"/>
  <c r="CE15" i="1"/>
  <c r="CE14" i="1"/>
  <c r="CE13" i="1"/>
  <c r="CE12" i="1"/>
  <c r="CE11" i="1"/>
  <c r="HC12" i="1"/>
  <c r="HC13" i="1"/>
  <c r="HC14" i="1"/>
  <c r="HC15" i="1"/>
  <c r="HC16" i="1"/>
  <c r="HC17" i="1"/>
  <c r="HC18" i="1"/>
  <c r="HC19" i="1"/>
  <c r="HC20" i="1"/>
  <c r="HC21" i="1"/>
  <c r="HC22" i="1"/>
  <c r="HC23" i="1"/>
  <c r="HC24" i="1"/>
  <c r="HC25" i="1"/>
  <c r="HC26" i="1"/>
  <c r="HC27" i="1"/>
  <c r="HC28" i="1"/>
  <c r="HC29" i="1"/>
  <c r="HC30" i="1"/>
  <c r="HC31" i="1"/>
  <c r="HC32" i="1"/>
  <c r="HC33" i="1"/>
  <c r="HC34" i="1"/>
  <c r="HC35" i="1"/>
  <c r="HC36" i="1"/>
  <c r="HC37" i="1"/>
  <c r="HC38" i="1"/>
  <c r="HC39" i="1"/>
  <c r="HC40" i="1"/>
  <c r="HC41" i="1"/>
  <c r="HC42" i="1"/>
  <c r="HC43" i="1"/>
  <c r="HC44" i="1"/>
  <c r="HC45" i="1"/>
  <c r="HC46" i="1"/>
  <c r="HC47" i="1"/>
  <c r="HC48" i="1"/>
  <c r="HC49" i="1"/>
  <c r="HC50" i="1"/>
  <c r="HC51" i="1"/>
  <c r="HC52" i="1"/>
  <c r="HC53" i="1"/>
  <c r="HC54" i="1"/>
  <c r="HC55" i="1"/>
  <c r="HC56" i="1"/>
  <c r="HC57" i="1"/>
  <c r="HC58" i="1"/>
  <c r="HC59" i="1"/>
  <c r="HC60" i="1"/>
  <c r="HC61" i="1"/>
  <c r="HC62" i="1"/>
  <c r="HC63" i="1"/>
  <c r="HC64" i="1"/>
  <c r="HC65" i="1"/>
  <c r="HC66" i="1"/>
  <c r="HC67" i="1"/>
  <c r="HC68" i="1"/>
  <c r="HC69" i="1"/>
  <c r="HC70" i="1"/>
  <c r="HC71" i="1"/>
  <c r="HC72" i="1"/>
  <c r="HC73" i="1"/>
  <c r="HC74" i="1"/>
  <c r="HC75" i="1"/>
  <c r="HC76" i="1"/>
  <c r="HC77" i="1"/>
  <c r="HC78" i="1"/>
  <c r="HC79" i="1"/>
  <c r="HC80" i="1"/>
  <c r="HC81" i="1"/>
  <c r="HC82" i="1"/>
  <c r="HC83" i="1"/>
  <c r="HC11" i="1"/>
  <c r="O48" i="3" l="1"/>
  <c r="GD83" i="1"/>
  <c r="GD82" i="1"/>
  <c r="GD81" i="1"/>
  <c r="GD80" i="1"/>
  <c r="GD79" i="1"/>
  <c r="GD78" i="1"/>
  <c r="GD77" i="1"/>
  <c r="GD76" i="1"/>
  <c r="GD75" i="1"/>
  <c r="GD74" i="1"/>
  <c r="GD73" i="1"/>
  <c r="GD72" i="1"/>
  <c r="GD71" i="1"/>
  <c r="GD70" i="1"/>
  <c r="GD69" i="1"/>
  <c r="GD68" i="1"/>
  <c r="GD67" i="1"/>
  <c r="GD66" i="1"/>
  <c r="GD65" i="1"/>
  <c r="GD64" i="1"/>
  <c r="GD63" i="1"/>
  <c r="GD62" i="1"/>
  <c r="GD61" i="1"/>
  <c r="GD60" i="1"/>
  <c r="GD59" i="1"/>
  <c r="GD58" i="1"/>
  <c r="GD57" i="1"/>
  <c r="GD56" i="1"/>
  <c r="GD55" i="1"/>
  <c r="GD54" i="1"/>
  <c r="GD53" i="1"/>
  <c r="GD52" i="1"/>
  <c r="GD51" i="1"/>
  <c r="GD50" i="1"/>
  <c r="GD49" i="1"/>
  <c r="GD48" i="1"/>
  <c r="GD47" i="1"/>
  <c r="GD46" i="1"/>
  <c r="GD45" i="1"/>
  <c r="GD44" i="1"/>
  <c r="GD43" i="1"/>
  <c r="GD42" i="1"/>
  <c r="GD41" i="1"/>
  <c r="GD40" i="1"/>
  <c r="GD39" i="1"/>
  <c r="GD38" i="1"/>
  <c r="GD37" i="1"/>
  <c r="GD36" i="1"/>
  <c r="GD35" i="1"/>
  <c r="GD34" i="1"/>
  <c r="GD33" i="1"/>
  <c r="GD32" i="1"/>
  <c r="GD31" i="1"/>
  <c r="GD30" i="1"/>
  <c r="GD29" i="1"/>
  <c r="GD28" i="1"/>
  <c r="GD27" i="1"/>
  <c r="GD26" i="1"/>
  <c r="GD25" i="1"/>
  <c r="GD24" i="1"/>
  <c r="GD23" i="1"/>
  <c r="GD22" i="1"/>
  <c r="GD21" i="1"/>
  <c r="GD20" i="1"/>
  <c r="GD19" i="1"/>
  <c r="GD18" i="1"/>
  <c r="GD17" i="1"/>
  <c r="GD16" i="1"/>
  <c r="GD15" i="1"/>
  <c r="GD14" i="1"/>
  <c r="GD13" i="1"/>
  <c r="GD12" i="1"/>
  <c r="GD11" i="1"/>
  <c r="FX83" i="1"/>
  <c r="FX82" i="1"/>
  <c r="FX81" i="1"/>
  <c r="FX80" i="1"/>
  <c r="FX79" i="1"/>
  <c r="FX78" i="1"/>
  <c r="FX77" i="1"/>
  <c r="FX76" i="1"/>
  <c r="FX75" i="1"/>
  <c r="FX74" i="1"/>
  <c r="FX73" i="1"/>
  <c r="FX72" i="1"/>
  <c r="FX71" i="1"/>
  <c r="FX70" i="1"/>
  <c r="FX69" i="1"/>
  <c r="FX68" i="1"/>
  <c r="FX67" i="1"/>
  <c r="FX66" i="1"/>
  <c r="FX65" i="1"/>
  <c r="FX64" i="1"/>
  <c r="FX63" i="1"/>
  <c r="FX62" i="1"/>
  <c r="FX61" i="1"/>
  <c r="FX60" i="1"/>
  <c r="FX59" i="1"/>
  <c r="FX58" i="1"/>
  <c r="FX57" i="1"/>
  <c r="FX56" i="1"/>
  <c r="FX55" i="1"/>
  <c r="FX54" i="1"/>
  <c r="FX53" i="1"/>
  <c r="FX52" i="1"/>
  <c r="FX51" i="1"/>
  <c r="FX50" i="1"/>
  <c r="FX49" i="1"/>
  <c r="FX48" i="1"/>
  <c r="FX47" i="1"/>
  <c r="FX46" i="1"/>
  <c r="FX45" i="1"/>
  <c r="FX44" i="1"/>
  <c r="FX43" i="1"/>
  <c r="FX42" i="1"/>
  <c r="FX41" i="1"/>
  <c r="FX40" i="1"/>
  <c r="FX39" i="1"/>
  <c r="FX38" i="1"/>
  <c r="FX37" i="1"/>
  <c r="FX36" i="1"/>
  <c r="FX35" i="1"/>
  <c r="FX34" i="1"/>
  <c r="FX33" i="1"/>
  <c r="FX32" i="1"/>
  <c r="FX31" i="1"/>
  <c r="FX30" i="1"/>
  <c r="FX29" i="1"/>
  <c r="FX28" i="1"/>
  <c r="FX27" i="1"/>
  <c r="FX26" i="1"/>
  <c r="FX25" i="1"/>
  <c r="FX24" i="1"/>
  <c r="FX23" i="1"/>
  <c r="FX22" i="1"/>
  <c r="FX21" i="1"/>
  <c r="FX20" i="1"/>
  <c r="FX19" i="1"/>
  <c r="FX18" i="1"/>
  <c r="FX17" i="1"/>
  <c r="FX16" i="1"/>
  <c r="FX15" i="1"/>
  <c r="FX14" i="1"/>
  <c r="FX13" i="1"/>
  <c r="FX12" i="1"/>
  <c r="FX11" i="1"/>
  <c r="OC83" i="1"/>
  <c r="OC82" i="1"/>
  <c r="OC81" i="1"/>
  <c r="OC80" i="1"/>
  <c r="OC79" i="1"/>
  <c r="OC78" i="1"/>
  <c r="OC77" i="1"/>
  <c r="OC76" i="1"/>
  <c r="OC75" i="1"/>
  <c r="OC74" i="1"/>
  <c r="OC73" i="1"/>
  <c r="OC72" i="1"/>
  <c r="OC71" i="1"/>
  <c r="OC70" i="1"/>
  <c r="OC69" i="1"/>
  <c r="OC68" i="1"/>
  <c r="OC67" i="1"/>
  <c r="OC66" i="1"/>
  <c r="OC65" i="1"/>
  <c r="OC64" i="1"/>
  <c r="OC63" i="1"/>
  <c r="OC62" i="1"/>
  <c r="OC61" i="1"/>
  <c r="OC60" i="1"/>
  <c r="OC59" i="1"/>
  <c r="OC58" i="1"/>
  <c r="OC57" i="1"/>
  <c r="OC56" i="1"/>
  <c r="OC55" i="1"/>
  <c r="OC54" i="1"/>
  <c r="OC53" i="1"/>
  <c r="OC52" i="1"/>
  <c r="OC51" i="1"/>
  <c r="OC50" i="1"/>
  <c r="OC49" i="1"/>
  <c r="OC48" i="1"/>
  <c r="OC47" i="1"/>
  <c r="OC46" i="1"/>
  <c r="OC45" i="1"/>
  <c r="OC44" i="1"/>
  <c r="OC43" i="1"/>
  <c r="OC42" i="1"/>
  <c r="OC41" i="1"/>
  <c r="OC40" i="1"/>
  <c r="OC39" i="1"/>
  <c r="OC38" i="1"/>
  <c r="OC37" i="1"/>
  <c r="OC36" i="1"/>
  <c r="OC35" i="1"/>
  <c r="OC34" i="1"/>
  <c r="OC33" i="1"/>
  <c r="OC32" i="1"/>
  <c r="OC31" i="1"/>
  <c r="OC30" i="1"/>
  <c r="OC29" i="1"/>
  <c r="OC28" i="1"/>
  <c r="OC27" i="1"/>
  <c r="OC26" i="1"/>
  <c r="OC25" i="1"/>
  <c r="OC24" i="1"/>
  <c r="OC23" i="1"/>
  <c r="OC22" i="1"/>
  <c r="OC21" i="1"/>
  <c r="OC20" i="1"/>
  <c r="OC19" i="1"/>
  <c r="OC18" i="1"/>
  <c r="OC17" i="1"/>
  <c r="OC16" i="1"/>
  <c r="OC15" i="1"/>
  <c r="OC14" i="1"/>
  <c r="OC13" i="1"/>
  <c r="OC12" i="1"/>
  <c r="OC11" i="1"/>
  <c r="DS83" i="1"/>
  <c r="DS82" i="1"/>
  <c r="DS81" i="1"/>
  <c r="DS80" i="1"/>
  <c r="DS79" i="1"/>
  <c r="DS78" i="1"/>
  <c r="DS77" i="1"/>
  <c r="DS76" i="1"/>
  <c r="DS75" i="1"/>
  <c r="DS74" i="1"/>
  <c r="DS73" i="1"/>
  <c r="DS72" i="1"/>
  <c r="DS71" i="1"/>
  <c r="DS70" i="1"/>
  <c r="DS69" i="1"/>
  <c r="DS68" i="1"/>
  <c r="DS67" i="1"/>
  <c r="DS66" i="1"/>
  <c r="DS65" i="1"/>
  <c r="DS64" i="1"/>
  <c r="DS63" i="1"/>
  <c r="DS62" i="1"/>
  <c r="DS61" i="1"/>
  <c r="DS60" i="1"/>
  <c r="DS59" i="1"/>
  <c r="DS58" i="1"/>
  <c r="DS57" i="1"/>
  <c r="DS56" i="1"/>
  <c r="DS55" i="1"/>
  <c r="DS54" i="1"/>
  <c r="DS53" i="1"/>
  <c r="DS52" i="1"/>
  <c r="DS51" i="1"/>
  <c r="DS50" i="1"/>
  <c r="DS49" i="1"/>
  <c r="DS48" i="1"/>
  <c r="DS47" i="1"/>
  <c r="DS46" i="1"/>
  <c r="DS45" i="1"/>
  <c r="DS44" i="1"/>
  <c r="DS43" i="1"/>
  <c r="DS42" i="1"/>
  <c r="DS41" i="1"/>
  <c r="DS40" i="1"/>
  <c r="DS39" i="1"/>
  <c r="DS38" i="1"/>
  <c r="DS37" i="1"/>
  <c r="DS36" i="1"/>
  <c r="DS35" i="1"/>
  <c r="DS34" i="1"/>
  <c r="DS33" i="1"/>
  <c r="DS32" i="1"/>
  <c r="DS31" i="1"/>
  <c r="DS30" i="1"/>
  <c r="DS29" i="1"/>
  <c r="DS28" i="1"/>
  <c r="DS27" i="1"/>
  <c r="DS26" i="1"/>
  <c r="DS25" i="1"/>
  <c r="DS24" i="1"/>
  <c r="DS23" i="1"/>
  <c r="DS22" i="1"/>
  <c r="DS21" i="1"/>
  <c r="DS20" i="1"/>
  <c r="DS19" i="1"/>
  <c r="DS18" i="1"/>
  <c r="DS17" i="1"/>
  <c r="DS16" i="1"/>
  <c r="DS15" i="1"/>
  <c r="DS14" i="1"/>
  <c r="DS13" i="1"/>
  <c r="DS12" i="1"/>
  <c r="DS11" i="1"/>
  <c r="O49" i="3" l="1"/>
  <c r="N26" i="6"/>
  <c r="AD26" i="6" s="1"/>
  <c r="O50" i="3" l="1"/>
  <c r="O51" i="3" l="1"/>
  <c r="O52" i="3" l="1"/>
  <c r="H3" i="2"/>
  <c r="I3" i="2" s="1"/>
  <c r="O26" i="6"/>
  <c r="M26" i="6"/>
  <c r="AC26" i="6" s="1"/>
  <c r="L26" i="6"/>
  <c r="AB26" i="6" s="1"/>
  <c r="K26" i="6"/>
  <c r="AA26" i="6" s="1"/>
  <c r="J26" i="6"/>
  <c r="Z26" i="6" s="1"/>
  <c r="I26" i="6"/>
  <c r="Y26" i="6" s="1"/>
  <c r="H26" i="6"/>
  <c r="X26" i="6" s="1"/>
  <c r="G26" i="6"/>
  <c r="W26" i="6" s="1"/>
  <c r="F26" i="6"/>
  <c r="V26" i="6" s="1"/>
  <c r="E26" i="6"/>
  <c r="U26" i="6" s="1"/>
  <c r="D26" i="6"/>
  <c r="T26" i="6" s="1"/>
  <c r="AFO83" i="3"/>
  <c r="AFO82" i="3"/>
  <c r="AFO81" i="3"/>
  <c r="AFO80" i="3"/>
  <c r="AFO79" i="3"/>
  <c r="AFO78" i="3"/>
  <c r="AFO77" i="3"/>
  <c r="AFO76" i="3"/>
  <c r="AFO75" i="3"/>
  <c r="AFO74" i="3"/>
  <c r="AFO73" i="3"/>
  <c r="AFO72" i="3"/>
  <c r="AFO71" i="3"/>
  <c r="AFO70" i="3"/>
  <c r="AFO69" i="3"/>
  <c r="AFO68" i="3"/>
  <c r="AFO67" i="3"/>
  <c r="AFO66" i="3"/>
  <c r="AFO65" i="3"/>
  <c r="AFO64" i="3"/>
  <c r="AFO63" i="3"/>
  <c r="AFO62" i="3"/>
  <c r="AFO61" i="3"/>
  <c r="AFO60" i="3"/>
  <c r="AFO59" i="3"/>
  <c r="AFO58" i="3"/>
  <c r="AFA83" i="3"/>
  <c r="AFA82" i="3"/>
  <c r="AFA81" i="3"/>
  <c r="AFA80" i="3"/>
  <c r="AFA79" i="3"/>
  <c r="AFA78" i="3"/>
  <c r="AFA77" i="3"/>
  <c r="AFA76" i="3"/>
  <c r="AFA75" i="3"/>
  <c r="AFA74" i="3"/>
  <c r="AFA73" i="3"/>
  <c r="AFA72" i="3"/>
  <c r="AFA71" i="3"/>
  <c r="AFA70" i="3"/>
  <c r="AFA69" i="3"/>
  <c r="AFA68" i="3"/>
  <c r="AFA67" i="3"/>
  <c r="AFA66" i="3"/>
  <c r="AFA65" i="3"/>
  <c r="AFA64" i="3"/>
  <c r="AFA63" i="3"/>
  <c r="AFA62" i="3"/>
  <c r="AFA61" i="3"/>
  <c r="AFA60" i="3"/>
  <c r="AFA59" i="3"/>
  <c r="AFA58" i="3"/>
  <c r="AFA57" i="3"/>
  <c r="AFA56" i="3"/>
  <c r="AFA55" i="3"/>
  <c r="AFA54" i="3"/>
  <c r="AFA53" i="3"/>
  <c r="AFA52" i="3"/>
  <c r="AFA51" i="3"/>
  <c r="AFA50" i="3"/>
  <c r="AFA49" i="3"/>
  <c r="AFA48" i="3"/>
  <c r="AFA47" i="3"/>
  <c r="AFA46" i="3"/>
  <c r="AFA45" i="3"/>
  <c r="AFA44" i="3"/>
  <c r="AFA43" i="3"/>
  <c r="AFA42" i="3"/>
  <c r="AFA41" i="3"/>
  <c r="AFA40" i="3"/>
  <c r="AFA39" i="3"/>
  <c r="AEL83" i="3"/>
  <c r="AEL82" i="3"/>
  <c r="AEL81" i="3"/>
  <c r="AEL80" i="3"/>
  <c r="AEL79" i="3"/>
  <c r="AEL78" i="3"/>
  <c r="AEL77" i="3"/>
  <c r="AEL76" i="3"/>
  <c r="AEL75" i="3"/>
  <c r="AEL74" i="3"/>
  <c r="AEL73" i="3"/>
  <c r="AEL72" i="3"/>
  <c r="AEL71" i="3"/>
  <c r="AEL70" i="3"/>
  <c r="AEL69" i="3"/>
  <c r="AEL68" i="3"/>
  <c r="AEL67" i="3"/>
  <c r="AEL66" i="3"/>
  <c r="AEL65" i="3"/>
  <c r="AEL64" i="3"/>
  <c r="AEL63" i="3"/>
  <c r="AEL62" i="3"/>
  <c r="AEL61" i="3"/>
  <c r="AEL60" i="3"/>
  <c r="AEL59" i="3"/>
  <c r="AEL58" i="3"/>
  <c r="AEL57" i="3"/>
  <c r="AEL56" i="3"/>
  <c r="AEL55" i="3"/>
  <c r="AEL54" i="3"/>
  <c r="AEL53" i="3"/>
  <c r="AEL52" i="3"/>
  <c r="AEL51" i="3"/>
  <c r="AEL50" i="3"/>
  <c r="AEL49" i="3"/>
  <c r="AEL48" i="3"/>
  <c r="AEL47" i="3"/>
  <c r="AEL46" i="3"/>
  <c r="AEL45" i="3"/>
  <c r="AEL44" i="3"/>
  <c r="AEL43" i="3"/>
  <c r="AEL42" i="3"/>
  <c r="AEL41" i="3"/>
  <c r="AEL40" i="3"/>
  <c r="AEL39" i="3"/>
  <c r="ADV83" i="3"/>
  <c r="ADV82" i="3"/>
  <c r="ADV81" i="3"/>
  <c r="ADV80" i="3"/>
  <c r="ADV79" i="3"/>
  <c r="ADV78" i="3"/>
  <c r="ADV77" i="3"/>
  <c r="ADV76" i="3"/>
  <c r="ADV75" i="3"/>
  <c r="ADV74" i="3"/>
  <c r="ADV73" i="3"/>
  <c r="ADV72" i="3"/>
  <c r="ADV71" i="3"/>
  <c r="ADV70" i="3"/>
  <c r="ADV69" i="3"/>
  <c r="ADV68" i="3"/>
  <c r="ADV67" i="3"/>
  <c r="ADV66" i="3"/>
  <c r="ADV65" i="3"/>
  <c r="ADV64" i="3"/>
  <c r="ADV63" i="3"/>
  <c r="ADV62" i="3"/>
  <c r="ADV61" i="3"/>
  <c r="ADV60" i="3"/>
  <c r="ADV59" i="3"/>
  <c r="ADV58" i="3"/>
  <c r="ADF83" i="3"/>
  <c r="ADF82" i="3"/>
  <c r="ADF81" i="3"/>
  <c r="ADF80" i="3"/>
  <c r="ADF79" i="3"/>
  <c r="ADF78" i="3"/>
  <c r="ADF77" i="3"/>
  <c r="ADF76" i="3"/>
  <c r="ADF75" i="3"/>
  <c r="ADF74" i="3"/>
  <c r="ADF73" i="3"/>
  <c r="ADF72" i="3"/>
  <c r="ADF71" i="3"/>
  <c r="ADF70" i="3"/>
  <c r="ADF69" i="3"/>
  <c r="ADF68" i="3"/>
  <c r="ADF67" i="3"/>
  <c r="ADF66" i="3"/>
  <c r="ADF65" i="3"/>
  <c r="ADF64" i="3"/>
  <c r="ADF63" i="3"/>
  <c r="ADF62" i="3"/>
  <c r="ADF61" i="3"/>
  <c r="ADF60" i="3"/>
  <c r="ADF59" i="3"/>
  <c r="ADF58" i="3"/>
  <c r="ACR83" i="3"/>
  <c r="ACR82" i="3"/>
  <c r="ACR81" i="3"/>
  <c r="ACR80" i="3"/>
  <c r="ACR79" i="3"/>
  <c r="ACR78" i="3"/>
  <c r="ACR77" i="3"/>
  <c r="ACR76" i="3"/>
  <c r="ACR75" i="3"/>
  <c r="ACR74" i="3"/>
  <c r="ACR73" i="3"/>
  <c r="ACR72" i="3"/>
  <c r="ACR71" i="3"/>
  <c r="ACR70" i="3"/>
  <c r="ACR69" i="3"/>
  <c r="ACR68" i="3"/>
  <c r="ACR67" i="3"/>
  <c r="ACR66" i="3"/>
  <c r="ACR65" i="3"/>
  <c r="ACR64" i="3"/>
  <c r="ACR63" i="3"/>
  <c r="ACR62" i="3"/>
  <c r="ACR61" i="3"/>
  <c r="ACR60" i="3"/>
  <c r="ACR59" i="3"/>
  <c r="ACR58" i="3"/>
  <c r="ACR57" i="3"/>
  <c r="ACR56" i="3"/>
  <c r="ACR55" i="3"/>
  <c r="ACR54" i="3"/>
  <c r="ACR53" i="3"/>
  <c r="ACR52" i="3"/>
  <c r="ACR51" i="3"/>
  <c r="ACR50" i="3"/>
  <c r="ACR49" i="3"/>
  <c r="ACR48" i="3"/>
  <c r="ACR47" i="3"/>
  <c r="ACR46" i="3"/>
  <c r="ACR45" i="3"/>
  <c r="ACR44" i="3"/>
  <c r="ACR43" i="3"/>
  <c r="ACR42" i="3"/>
  <c r="ACR41" i="3"/>
  <c r="ACR40" i="3"/>
  <c r="ACR39" i="3"/>
  <c r="ACB83" i="3"/>
  <c r="ACB82" i="3"/>
  <c r="ACB81" i="3"/>
  <c r="ACB80" i="3"/>
  <c r="ACB79" i="3"/>
  <c r="ACB78" i="3"/>
  <c r="ACB77" i="3"/>
  <c r="ACB76" i="3"/>
  <c r="ACB75" i="3"/>
  <c r="ACB74" i="3"/>
  <c r="ACB73" i="3"/>
  <c r="ACB72" i="3"/>
  <c r="ACB71" i="3"/>
  <c r="ACB70" i="3"/>
  <c r="ACB69" i="3"/>
  <c r="ACB68" i="3"/>
  <c r="ACB67" i="3"/>
  <c r="ACB66" i="3"/>
  <c r="ACB65" i="3"/>
  <c r="ACB64" i="3"/>
  <c r="ACB63" i="3"/>
  <c r="ACB62" i="3"/>
  <c r="ACB61" i="3"/>
  <c r="ACB60" i="3"/>
  <c r="ACB59" i="3"/>
  <c r="ACB58" i="3"/>
  <c r="ACB57" i="3"/>
  <c r="ACB56" i="3"/>
  <c r="ACB55" i="3"/>
  <c r="ACB54" i="3"/>
  <c r="ACB53" i="3"/>
  <c r="ACB52" i="3"/>
  <c r="ACB51" i="3"/>
  <c r="ACB50" i="3"/>
  <c r="ACB49" i="3"/>
  <c r="ACB48" i="3"/>
  <c r="ACB47" i="3"/>
  <c r="ACB46" i="3"/>
  <c r="ACB45" i="3"/>
  <c r="ACB44" i="3"/>
  <c r="ACB43" i="3"/>
  <c r="ACB42" i="3"/>
  <c r="ACB41" i="3"/>
  <c r="ACB40" i="3"/>
  <c r="ACB39" i="3"/>
  <c r="ABM83" i="3"/>
  <c r="ABM82" i="3"/>
  <c r="ABM81" i="3"/>
  <c r="ABM80" i="3"/>
  <c r="ABM79" i="3"/>
  <c r="ABM78" i="3"/>
  <c r="ABM77" i="3"/>
  <c r="ABM76" i="3"/>
  <c r="ABM75" i="3"/>
  <c r="ABM74" i="3"/>
  <c r="ABM73" i="3"/>
  <c r="ABM72" i="3"/>
  <c r="ABM71" i="3"/>
  <c r="ABM70" i="3"/>
  <c r="ABM69" i="3"/>
  <c r="ABM68" i="3"/>
  <c r="ABM67" i="3"/>
  <c r="ABM66" i="3"/>
  <c r="ABM65" i="3"/>
  <c r="ABM64" i="3"/>
  <c r="ABM63" i="3"/>
  <c r="ABM62" i="3"/>
  <c r="ABM61" i="3"/>
  <c r="ABM60" i="3"/>
  <c r="ABM59" i="3"/>
  <c r="ABM58" i="3"/>
  <c r="ABM57" i="3"/>
  <c r="ABM56" i="3"/>
  <c r="ABM55" i="3"/>
  <c r="ABM54" i="3"/>
  <c r="ABM53" i="3"/>
  <c r="ABM52" i="3"/>
  <c r="ABM51" i="3"/>
  <c r="ABM50" i="3"/>
  <c r="ABM49" i="3"/>
  <c r="ABM48" i="3"/>
  <c r="ABM47" i="3"/>
  <c r="ABM46" i="3"/>
  <c r="ABM45" i="3"/>
  <c r="ABM44" i="3"/>
  <c r="ABM43" i="3"/>
  <c r="ABM42" i="3"/>
  <c r="ABM41" i="3"/>
  <c r="ABM40" i="3"/>
  <c r="ABM39" i="3"/>
  <c r="AAX83" i="3"/>
  <c r="AAX82" i="3"/>
  <c r="AAX81" i="3"/>
  <c r="AAX80" i="3"/>
  <c r="AAX79" i="3"/>
  <c r="AAX78" i="3"/>
  <c r="AAX77" i="3"/>
  <c r="AAX76" i="3"/>
  <c r="AAX75" i="3"/>
  <c r="AAX74" i="3"/>
  <c r="AAX73" i="3"/>
  <c r="AAX72" i="3"/>
  <c r="AAX71" i="3"/>
  <c r="AAX70" i="3"/>
  <c r="AAX69" i="3"/>
  <c r="AAX68" i="3"/>
  <c r="AAX67" i="3"/>
  <c r="AAX66" i="3"/>
  <c r="AAX65" i="3"/>
  <c r="AAX64" i="3"/>
  <c r="AAX63" i="3"/>
  <c r="AAX62" i="3"/>
  <c r="AAX61" i="3"/>
  <c r="AAX60" i="3"/>
  <c r="AAX59" i="3"/>
  <c r="AAX58" i="3"/>
  <c r="AAX57" i="3"/>
  <c r="AAX56" i="3"/>
  <c r="AAX55" i="3"/>
  <c r="AAX54" i="3"/>
  <c r="AAX53" i="3"/>
  <c r="AAX52" i="3"/>
  <c r="AAX51" i="3"/>
  <c r="AAX50" i="3"/>
  <c r="AAX49" i="3"/>
  <c r="AAX48" i="3"/>
  <c r="AAX47" i="3"/>
  <c r="AAX46" i="3"/>
  <c r="AAX45" i="3"/>
  <c r="AAX44" i="3"/>
  <c r="AAX43" i="3"/>
  <c r="AAX42" i="3"/>
  <c r="AAX41" i="3"/>
  <c r="AAX40" i="3"/>
  <c r="AAX39" i="3"/>
  <c r="AAH83" i="3"/>
  <c r="AAH82" i="3"/>
  <c r="AAH81" i="3"/>
  <c r="AAH80" i="3"/>
  <c r="AAH79" i="3"/>
  <c r="AAH78" i="3"/>
  <c r="AAH77" i="3"/>
  <c r="AAH76" i="3"/>
  <c r="AAH75" i="3"/>
  <c r="AAH74" i="3"/>
  <c r="AAH73" i="3"/>
  <c r="AAH72" i="3"/>
  <c r="AAH71" i="3"/>
  <c r="AAH70" i="3"/>
  <c r="AAH69" i="3"/>
  <c r="AAH68" i="3"/>
  <c r="AAH67" i="3"/>
  <c r="AAH66" i="3"/>
  <c r="AAH65" i="3"/>
  <c r="AAH64" i="3"/>
  <c r="AAH63" i="3"/>
  <c r="AAH62" i="3"/>
  <c r="AAH61" i="3"/>
  <c r="AAH60" i="3"/>
  <c r="AAH59" i="3"/>
  <c r="AAH58" i="3"/>
  <c r="ZR83" i="3"/>
  <c r="ZR82" i="3"/>
  <c r="ZR81" i="3"/>
  <c r="ZR80" i="3"/>
  <c r="ZR79" i="3"/>
  <c r="ZR78" i="3"/>
  <c r="ZR77" i="3"/>
  <c r="ZR76" i="3"/>
  <c r="ZR75" i="3"/>
  <c r="ZR74" i="3"/>
  <c r="ZR73" i="3"/>
  <c r="ZR72" i="3"/>
  <c r="ZR71" i="3"/>
  <c r="ZR70" i="3"/>
  <c r="ZR69" i="3"/>
  <c r="ZR68" i="3"/>
  <c r="ZR67" i="3"/>
  <c r="ZR66" i="3"/>
  <c r="ZR65" i="3"/>
  <c r="ZR64" i="3"/>
  <c r="ZR63" i="3"/>
  <c r="ZR62" i="3"/>
  <c r="ZR61" i="3"/>
  <c r="ZR60" i="3"/>
  <c r="ZR59" i="3"/>
  <c r="ZR58" i="3"/>
  <c r="ZC83" i="3"/>
  <c r="ZC82" i="3"/>
  <c r="ZC81" i="3"/>
  <c r="ZC80" i="3"/>
  <c r="ZC79" i="3"/>
  <c r="ZC78" i="3"/>
  <c r="ZC77" i="3"/>
  <c r="ZC76" i="3"/>
  <c r="ZC75" i="3"/>
  <c r="ZC74" i="3"/>
  <c r="ZC73" i="3"/>
  <c r="ZC72" i="3"/>
  <c r="ZC71" i="3"/>
  <c r="ZC70" i="3"/>
  <c r="ZC69" i="3"/>
  <c r="ZC68" i="3"/>
  <c r="ZC67" i="3"/>
  <c r="ZC66" i="3"/>
  <c r="ZC65" i="3"/>
  <c r="ZC64" i="3"/>
  <c r="ZC63" i="3"/>
  <c r="ZC62" i="3"/>
  <c r="ZC61" i="3"/>
  <c r="ZC60" i="3"/>
  <c r="ZC59" i="3"/>
  <c r="ZC58" i="3"/>
  <c r="ZC57" i="3"/>
  <c r="ZC56" i="3"/>
  <c r="ZC55" i="3"/>
  <c r="ZC54" i="3"/>
  <c r="ZC53" i="3"/>
  <c r="ZC52" i="3"/>
  <c r="ZC51" i="3"/>
  <c r="ZC50" i="3"/>
  <c r="ZC49" i="3"/>
  <c r="ZC48" i="3"/>
  <c r="ZC47" i="3"/>
  <c r="ZC46" i="3"/>
  <c r="ZC45" i="3"/>
  <c r="ZC44" i="3"/>
  <c r="ZC43" i="3"/>
  <c r="ZC42" i="3"/>
  <c r="ZC41" i="3"/>
  <c r="ZC40" i="3"/>
  <c r="ZC39" i="3"/>
  <c r="YM83" i="3"/>
  <c r="YM82" i="3"/>
  <c r="YM81" i="3"/>
  <c r="YM80" i="3"/>
  <c r="YM79" i="3"/>
  <c r="YM78" i="3"/>
  <c r="YM77" i="3"/>
  <c r="YM76" i="3"/>
  <c r="YM75" i="3"/>
  <c r="YM74" i="3"/>
  <c r="YM73" i="3"/>
  <c r="YM72" i="3"/>
  <c r="YM71" i="3"/>
  <c r="YM70" i="3"/>
  <c r="YM69" i="3"/>
  <c r="YM68" i="3"/>
  <c r="YM67" i="3"/>
  <c r="YM66" i="3"/>
  <c r="YM65" i="3"/>
  <c r="YM64" i="3"/>
  <c r="YM63" i="3"/>
  <c r="YM62" i="3"/>
  <c r="YM61" i="3"/>
  <c r="YM60" i="3"/>
  <c r="YM59" i="3"/>
  <c r="YM58" i="3"/>
  <c r="XY83" i="3"/>
  <c r="XY82" i="3"/>
  <c r="XY81" i="3"/>
  <c r="XY80" i="3"/>
  <c r="XY79" i="3"/>
  <c r="XY78" i="3"/>
  <c r="XY77" i="3"/>
  <c r="XY76" i="3"/>
  <c r="XY75" i="3"/>
  <c r="XY74" i="3"/>
  <c r="XY73" i="3"/>
  <c r="XY72" i="3"/>
  <c r="XY71" i="3"/>
  <c r="XY70" i="3"/>
  <c r="XY69" i="3"/>
  <c r="XY68" i="3"/>
  <c r="XY67" i="3"/>
  <c r="XY66" i="3"/>
  <c r="XY65" i="3"/>
  <c r="XY64" i="3"/>
  <c r="XY63" i="3"/>
  <c r="XY62" i="3"/>
  <c r="XY61" i="3"/>
  <c r="XY60" i="3"/>
  <c r="XY59" i="3"/>
  <c r="XY58" i="3"/>
  <c r="XY57" i="3"/>
  <c r="XY56" i="3"/>
  <c r="XY55" i="3"/>
  <c r="XY54" i="3"/>
  <c r="XY53" i="3"/>
  <c r="XY52" i="3"/>
  <c r="XY51" i="3"/>
  <c r="XY50" i="3"/>
  <c r="XY49" i="3"/>
  <c r="XY48" i="3"/>
  <c r="XY47" i="3"/>
  <c r="XY46" i="3"/>
  <c r="XY45" i="3"/>
  <c r="XY44" i="3"/>
  <c r="XY43" i="3"/>
  <c r="XY42" i="3"/>
  <c r="XY41" i="3"/>
  <c r="XY40" i="3"/>
  <c r="XY39" i="3"/>
  <c r="XJ83" i="3"/>
  <c r="XJ82" i="3"/>
  <c r="XJ81" i="3"/>
  <c r="XJ80" i="3"/>
  <c r="XJ79" i="3"/>
  <c r="XJ78" i="3"/>
  <c r="XJ77" i="3"/>
  <c r="XJ76" i="3"/>
  <c r="XJ75" i="3"/>
  <c r="XJ74" i="3"/>
  <c r="XJ73" i="3"/>
  <c r="XJ72" i="3"/>
  <c r="XJ71" i="3"/>
  <c r="XJ70" i="3"/>
  <c r="XJ69" i="3"/>
  <c r="XJ68" i="3"/>
  <c r="XJ67" i="3"/>
  <c r="XJ66" i="3"/>
  <c r="XJ65" i="3"/>
  <c r="XJ64" i="3"/>
  <c r="XJ63" i="3"/>
  <c r="XJ62" i="3"/>
  <c r="XJ61" i="3"/>
  <c r="XJ60" i="3"/>
  <c r="XJ59" i="3"/>
  <c r="XJ58" i="3"/>
  <c r="XJ57" i="3"/>
  <c r="XJ56" i="3"/>
  <c r="XJ55" i="3"/>
  <c r="XJ54" i="3"/>
  <c r="XJ53" i="3"/>
  <c r="XJ52" i="3"/>
  <c r="XJ51" i="3"/>
  <c r="XJ50" i="3"/>
  <c r="XJ49" i="3"/>
  <c r="XJ48" i="3"/>
  <c r="XJ47" i="3"/>
  <c r="XJ46" i="3"/>
  <c r="XJ45" i="3"/>
  <c r="XJ44" i="3"/>
  <c r="XJ43" i="3"/>
  <c r="XJ42" i="3"/>
  <c r="XJ41" i="3"/>
  <c r="XJ40" i="3"/>
  <c r="XJ39" i="3"/>
  <c r="WT83" i="3"/>
  <c r="WT82" i="3"/>
  <c r="WT81" i="3"/>
  <c r="WT80" i="3"/>
  <c r="WT79" i="3"/>
  <c r="WT78" i="3"/>
  <c r="WT77" i="3"/>
  <c r="WT76" i="3"/>
  <c r="WT75" i="3"/>
  <c r="WT74" i="3"/>
  <c r="WT73" i="3"/>
  <c r="WT72" i="3"/>
  <c r="WT71" i="3"/>
  <c r="WT70" i="3"/>
  <c r="WT69" i="3"/>
  <c r="WT68" i="3"/>
  <c r="WT67" i="3"/>
  <c r="WT66" i="3"/>
  <c r="WT65" i="3"/>
  <c r="WT64" i="3"/>
  <c r="WT63" i="3"/>
  <c r="WT62" i="3"/>
  <c r="WT61" i="3"/>
  <c r="WT60" i="3"/>
  <c r="WT59" i="3"/>
  <c r="WT58" i="3"/>
  <c r="WT57" i="3"/>
  <c r="WT56" i="3"/>
  <c r="WT55" i="3"/>
  <c r="WT54" i="3"/>
  <c r="WT53" i="3"/>
  <c r="WT52" i="3"/>
  <c r="WT51" i="3"/>
  <c r="WT50" i="3"/>
  <c r="WT49" i="3"/>
  <c r="WT48" i="3"/>
  <c r="WT47" i="3"/>
  <c r="WT46" i="3"/>
  <c r="WT45" i="3"/>
  <c r="WT44" i="3"/>
  <c r="WT43" i="3"/>
  <c r="WT42" i="3"/>
  <c r="WT41" i="3"/>
  <c r="WT40" i="3"/>
  <c r="WT39" i="3"/>
  <c r="WD83" i="3"/>
  <c r="WD82" i="3"/>
  <c r="WD81" i="3"/>
  <c r="WD80" i="3"/>
  <c r="WD79" i="3"/>
  <c r="WD78" i="3"/>
  <c r="WD77" i="3"/>
  <c r="WD76" i="3"/>
  <c r="WD75" i="3"/>
  <c r="WD74" i="3"/>
  <c r="WD73" i="3"/>
  <c r="WD72" i="3"/>
  <c r="WD71" i="3"/>
  <c r="WD70" i="3"/>
  <c r="WD69" i="3"/>
  <c r="WD68" i="3"/>
  <c r="WD67" i="3"/>
  <c r="WD66" i="3"/>
  <c r="WD65" i="3"/>
  <c r="WD64" i="3"/>
  <c r="WD63" i="3"/>
  <c r="WD62" i="3"/>
  <c r="WD61" i="3"/>
  <c r="WD60" i="3"/>
  <c r="WD59" i="3"/>
  <c r="WD58" i="3"/>
  <c r="VP83" i="3"/>
  <c r="VP82" i="3"/>
  <c r="VP81" i="3"/>
  <c r="VP80" i="3"/>
  <c r="VP79" i="3"/>
  <c r="VP78" i="3"/>
  <c r="VP77" i="3"/>
  <c r="VP76" i="3"/>
  <c r="VP75" i="3"/>
  <c r="VP74" i="3"/>
  <c r="VP73" i="3"/>
  <c r="VP72" i="3"/>
  <c r="VP71" i="3"/>
  <c r="VP70" i="3"/>
  <c r="VP69" i="3"/>
  <c r="VP68" i="3"/>
  <c r="VP67" i="3"/>
  <c r="VP66" i="3"/>
  <c r="VP65" i="3"/>
  <c r="VP64" i="3"/>
  <c r="VP63" i="3"/>
  <c r="VP62" i="3"/>
  <c r="VP61" i="3"/>
  <c r="VP60" i="3"/>
  <c r="VP59" i="3"/>
  <c r="VP58" i="3"/>
  <c r="VP57" i="3"/>
  <c r="VP56" i="3"/>
  <c r="VP55" i="3"/>
  <c r="VP54" i="3"/>
  <c r="VP53" i="3"/>
  <c r="VP52" i="3"/>
  <c r="VP51" i="3"/>
  <c r="VP50" i="3"/>
  <c r="VP49" i="3"/>
  <c r="VP48" i="3"/>
  <c r="VP47" i="3"/>
  <c r="VP46" i="3"/>
  <c r="VP45" i="3"/>
  <c r="VP44" i="3"/>
  <c r="VP43" i="3"/>
  <c r="VP42" i="3"/>
  <c r="VP41" i="3"/>
  <c r="VP40" i="3"/>
  <c r="VP39" i="3"/>
  <c r="UZ83" i="3"/>
  <c r="UZ82" i="3"/>
  <c r="UZ81" i="3"/>
  <c r="UZ80" i="3"/>
  <c r="UZ79" i="3"/>
  <c r="UZ78" i="3"/>
  <c r="UZ77" i="3"/>
  <c r="UZ76" i="3"/>
  <c r="UZ75" i="3"/>
  <c r="UZ74" i="3"/>
  <c r="UZ73" i="3"/>
  <c r="UZ72" i="3"/>
  <c r="UZ71" i="3"/>
  <c r="UZ70" i="3"/>
  <c r="UZ69" i="3"/>
  <c r="UZ68" i="3"/>
  <c r="UZ67" i="3"/>
  <c r="UZ66" i="3"/>
  <c r="UZ65" i="3"/>
  <c r="UZ64" i="3"/>
  <c r="UZ63" i="3"/>
  <c r="UZ62" i="3"/>
  <c r="UZ61" i="3"/>
  <c r="UZ60" i="3"/>
  <c r="UZ59" i="3"/>
  <c r="UZ58" i="3"/>
  <c r="UZ57" i="3"/>
  <c r="UZ56" i="3"/>
  <c r="UZ55" i="3"/>
  <c r="UZ54" i="3"/>
  <c r="UZ53" i="3"/>
  <c r="UZ52" i="3"/>
  <c r="UZ51" i="3"/>
  <c r="UZ50" i="3"/>
  <c r="UZ49" i="3"/>
  <c r="UZ48" i="3"/>
  <c r="UZ47" i="3"/>
  <c r="UZ46" i="3"/>
  <c r="UZ45" i="3"/>
  <c r="UZ44" i="3"/>
  <c r="UZ43" i="3"/>
  <c r="UZ42" i="3"/>
  <c r="UZ41" i="3"/>
  <c r="UZ40" i="3"/>
  <c r="UZ39" i="3"/>
  <c r="UK83" i="3"/>
  <c r="UK82" i="3"/>
  <c r="UK81" i="3"/>
  <c r="UK80" i="3"/>
  <c r="UK79" i="3"/>
  <c r="UK78" i="3"/>
  <c r="UK77" i="3"/>
  <c r="UK76" i="3"/>
  <c r="UK75" i="3"/>
  <c r="UK74" i="3"/>
  <c r="UK73" i="3"/>
  <c r="UK72" i="3"/>
  <c r="UK71" i="3"/>
  <c r="UK70" i="3"/>
  <c r="UK69" i="3"/>
  <c r="UK68" i="3"/>
  <c r="UK67" i="3"/>
  <c r="UK66" i="3"/>
  <c r="UK65" i="3"/>
  <c r="UK64" i="3"/>
  <c r="UK63" i="3"/>
  <c r="UK62" i="3"/>
  <c r="UK61" i="3"/>
  <c r="UK60" i="3"/>
  <c r="UK59" i="3"/>
  <c r="UK58" i="3"/>
  <c r="UK57" i="3"/>
  <c r="UK56" i="3"/>
  <c r="UK55" i="3"/>
  <c r="UK54" i="3"/>
  <c r="UK53" i="3"/>
  <c r="UK52" i="3"/>
  <c r="UK51" i="3"/>
  <c r="UK50" i="3"/>
  <c r="UK49" i="3"/>
  <c r="UK48" i="3"/>
  <c r="UK47" i="3"/>
  <c r="UK46" i="3"/>
  <c r="UK45" i="3"/>
  <c r="UK44" i="3"/>
  <c r="UK43" i="3"/>
  <c r="UK42" i="3"/>
  <c r="UK41" i="3"/>
  <c r="UK40" i="3"/>
  <c r="UK39" i="3"/>
  <c r="TV83" i="3"/>
  <c r="TV82" i="3"/>
  <c r="TV81" i="3"/>
  <c r="TV80" i="3"/>
  <c r="TV79" i="3"/>
  <c r="TV78" i="3"/>
  <c r="TV77" i="3"/>
  <c r="TV76" i="3"/>
  <c r="TV75" i="3"/>
  <c r="TV74" i="3"/>
  <c r="TV73" i="3"/>
  <c r="TV72" i="3"/>
  <c r="TV71" i="3"/>
  <c r="TV70" i="3"/>
  <c r="TV69" i="3"/>
  <c r="TV68" i="3"/>
  <c r="TV67" i="3"/>
  <c r="TV66" i="3"/>
  <c r="TV65" i="3"/>
  <c r="TV64" i="3"/>
  <c r="TV63" i="3"/>
  <c r="TV62" i="3"/>
  <c r="TV61" i="3"/>
  <c r="TV60" i="3"/>
  <c r="TV59" i="3"/>
  <c r="TV58" i="3"/>
  <c r="TV57" i="3"/>
  <c r="TV56" i="3"/>
  <c r="TV55" i="3"/>
  <c r="TV54" i="3"/>
  <c r="TV53" i="3"/>
  <c r="TV52" i="3"/>
  <c r="TV51" i="3"/>
  <c r="TV50" i="3"/>
  <c r="TV49" i="3"/>
  <c r="TV48" i="3"/>
  <c r="TV47" i="3"/>
  <c r="TV46" i="3"/>
  <c r="TV45" i="3"/>
  <c r="TV44" i="3"/>
  <c r="TV43" i="3"/>
  <c r="TV42" i="3"/>
  <c r="TV41" i="3"/>
  <c r="TV40" i="3"/>
  <c r="TV39" i="3"/>
  <c r="TF83" i="3"/>
  <c r="TF82" i="3"/>
  <c r="TF81" i="3"/>
  <c r="TF80" i="3"/>
  <c r="TF79" i="3"/>
  <c r="TF78" i="3"/>
  <c r="TF77" i="3"/>
  <c r="TF76" i="3"/>
  <c r="TF75" i="3"/>
  <c r="TF74" i="3"/>
  <c r="TF73" i="3"/>
  <c r="TF72" i="3"/>
  <c r="TF71" i="3"/>
  <c r="TF70" i="3"/>
  <c r="TF69" i="3"/>
  <c r="TF68" i="3"/>
  <c r="TF67" i="3"/>
  <c r="TF66" i="3"/>
  <c r="TF65" i="3"/>
  <c r="TF64" i="3"/>
  <c r="TF63" i="3"/>
  <c r="TF62" i="3"/>
  <c r="TF61" i="3"/>
  <c r="TF60" i="3"/>
  <c r="TF59" i="3"/>
  <c r="TF58" i="3"/>
  <c r="TF57" i="3"/>
  <c r="TF56" i="3"/>
  <c r="TF55" i="3"/>
  <c r="TF54" i="3"/>
  <c r="TF53" i="3"/>
  <c r="TF52" i="3"/>
  <c r="TF51" i="3"/>
  <c r="TF50" i="3"/>
  <c r="TF49" i="3"/>
  <c r="TF48" i="3"/>
  <c r="TF47" i="3"/>
  <c r="TF46" i="3"/>
  <c r="TF45" i="3"/>
  <c r="TF44" i="3"/>
  <c r="TF43" i="3"/>
  <c r="TF42" i="3"/>
  <c r="TF41" i="3"/>
  <c r="TF40" i="3"/>
  <c r="TF39" i="3"/>
  <c r="SP83" i="3"/>
  <c r="SP82" i="3"/>
  <c r="SP81" i="3"/>
  <c r="SP80" i="3"/>
  <c r="SP79" i="3"/>
  <c r="SP78" i="3"/>
  <c r="SP77" i="3"/>
  <c r="SP76" i="3"/>
  <c r="SP75" i="3"/>
  <c r="SP74" i="3"/>
  <c r="SP73" i="3"/>
  <c r="SP72" i="3"/>
  <c r="SP71" i="3"/>
  <c r="SP70" i="3"/>
  <c r="SP69" i="3"/>
  <c r="SP68" i="3"/>
  <c r="SP67" i="3"/>
  <c r="SP66" i="3"/>
  <c r="SP65" i="3"/>
  <c r="SP64" i="3"/>
  <c r="SP63" i="3"/>
  <c r="SP62" i="3"/>
  <c r="SP61" i="3"/>
  <c r="SP60" i="3"/>
  <c r="SP59" i="3"/>
  <c r="SP58" i="3"/>
  <c r="SA83" i="3"/>
  <c r="SA82" i="3"/>
  <c r="SA81" i="3"/>
  <c r="SA80" i="3"/>
  <c r="SA79" i="3"/>
  <c r="SA78" i="3"/>
  <c r="SA77" i="3"/>
  <c r="SA76" i="3"/>
  <c r="SA75" i="3"/>
  <c r="SA74" i="3"/>
  <c r="SA73" i="3"/>
  <c r="SA72" i="3"/>
  <c r="SA71" i="3"/>
  <c r="SA70" i="3"/>
  <c r="SA69" i="3"/>
  <c r="SA68" i="3"/>
  <c r="SA67" i="3"/>
  <c r="SA66" i="3"/>
  <c r="SA65" i="3"/>
  <c r="SA64" i="3"/>
  <c r="SA63" i="3"/>
  <c r="SA62" i="3"/>
  <c r="SA61" i="3"/>
  <c r="SA60" i="3"/>
  <c r="SA59" i="3"/>
  <c r="SA58" i="3"/>
  <c r="SA57" i="3"/>
  <c r="SA56" i="3"/>
  <c r="SA55" i="3"/>
  <c r="SA54" i="3"/>
  <c r="SA53" i="3"/>
  <c r="SA52" i="3"/>
  <c r="SA51" i="3"/>
  <c r="SA50" i="3"/>
  <c r="SA49" i="3"/>
  <c r="SA48" i="3"/>
  <c r="SA47" i="3"/>
  <c r="SA46" i="3"/>
  <c r="SA45" i="3"/>
  <c r="SA44" i="3"/>
  <c r="SA43" i="3"/>
  <c r="SA42" i="3"/>
  <c r="SA41" i="3"/>
  <c r="SA40" i="3"/>
  <c r="SA39" i="3"/>
  <c r="RK83" i="3"/>
  <c r="RK82" i="3"/>
  <c r="RK81" i="3"/>
  <c r="RK80" i="3"/>
  <c r="RK79" i="3"/>
  <c r="RK78" i="3"/>
  <c r="RK77" i="3"/>
  <c r="RK76" i="3"/>
  <c r="RK75" i="3"/>
  <c r="RK74" i="3"/>
  <c r="RK73" i="3"/>
  <c r="RK72" i="3"/>
  <c r="RK71" i="3"/>
  <c r="RK70" i="3"/>
  <c r="RK69" i="3"/>
  <c r="RK68" i="3"/>
  <c r="RK67" i="3"/>
  <c r="RK66" i="3"/>
  <c r="RK65" i="3"/>
  <c r="RK64" i="3"/>
  <c r="RK63" i="3"/>
  <c r="RK62" i="3"/>
  <c r="RK61" i="3"/>
  <c r="RK60" i="3"/>
  <c r="RK59" i="3"/>
  <c r="RK58" i="3"/>
  <c r="QW83" i="3"/>
  <c r="QW82" i="3"/>
  <c r="QW81" i="3"/>
  <c r="QW80" i="3"/>
  <c r="QW79" i="3"/>
  <c r="QW78" i="3"/>
  <c r="QW77" i="3"/>
  <c r="QW76" i="3"/>
  <c r="QW75" i="3"/>
  <c r="QW74" i="3"/>
  <c r="QW73" i="3"/>
  <c r="QW72" i="3"/>
  <c r="QW71" i="3"/>
  <c r="QW70" i="3"/>
  <c r="QW69" i="3"/>
  <c r="QW68" i="3"/>
  <c r="QW67" i="3"/>
  <c r="QW66" i="3"/>
  <c r="QW65" i="3"/>
  <c r="QW64" i="3"/>
  <c r="QW63" i="3"/>
  <c r="QW62" i="3"/>
  <c r="QW61" i="3"/>
  <c r="QW60" i="3"/>
  <c r="QW59" i="3"/>
  <c r="QW58" i="3"/>
  <c r="QW57" i="3"/>
  <c r="QW56" i="3"/>
  <c r="QW55" i="3"/>
  <c r="QW54" i="3"/>
  <c r="QW53" i="3"/>
  <c r="QW52" i="3"/>
  <c r="QW51" i="3"/>
  <c r="QW50" i="3"/>
  <c r="QW49" i="3"/>
  <c r="QW48" i="3"/>
  <c r="QW47" i="3"/>
  <c r="QW46" i="3"/>
  <c r="QW45" i="3"/>
  <c r="QW44" i="3"/>
  <c r="QW43" i="3"/>
  <c r="QW42" i="3"/>
  <c r="QW41" i="3"/>
  <c r="QW40" i="3"/>
  <c r="QW39" i="3"/>
  <c r="QH83" i="3"/>
  <c r="QH82" i="3"/>
  <c r="QH81" i="3"/>
  <c r="QH80" i="3"/>
  <c r="QH79" i="3"/>
  <c r="QH78" i="3"/>
  <c r="QH77" i="3"/>
  <c r="QH76" i="3"/>
  <c r="QH75" i="3"/>
  <c r="QH74" i="3"/>
  <c r="QH73" i="3"/>
  <c r="QH72" i="3"/>
  <c r="QH71" i="3"/>
  <c r="QH70" i="3"/>
  <c r="QH69" i="3"/>
  <c r="QH68" i="3"/>
  <c r="QH67" i="3"/>
  <c r="QH66" i="3"/>
  <c r="QH65" i="3"/>
  <c r="QH64" i="3"/>
  <c r="QH63" i="3"/>
  <c r="QH62" i="3"/>
  <c r="QH61" i="3"/>
  <c r="QH60" i="3"/>
  <c r="QH59" i="3"/>
  <c r="QH58" i="3"/>
  <c r="QH57" i="3"/>
  <c r="QH56" i="3"/>
  <c r="QH55" i="3"/>
  <c r="QH54" i="3"/>
  <c r="QH53" i="3"/>
  <c r="QH52" i="3"/>
  <c r="QH51" i="3"/>
  <c r="QH50" i="3"/>
  <c r="QH49" i="3"/>
  <c r="QH48" i="3"/>
  <c r="QH47" i="3"/>
  <c r="QH46" i="3"/>
  <c r="QH45" i="3"/>
  <c r="QH44" i="3"/>
  <c r="QH43" i="3"/>
  <c r="QH42" i="3"/>
  <c r="QH41" i="3"/>
  <c r="QH40" i="3"/>
  <c r="QH39" i="3"/>
  <c r="PR83" i="3"/>
  <c r="PR82" i="3"/>
  <c r="PR81" i="3"/>
  <c r="PR80" i="3"/>
  <c r="PR79" i="3"/>
  <c r="PR78" i="3"/>
  <c r="PR77" i="3"/>
  <c r="PR76" i="3"/>
  <c r="PR75" i="3"/>
  <c r="PR74" i="3"/>
  <c r="PR73" i="3"/>
  <c r="PR72" i="3"/>
  <c r="PR71" i="3"/>
  <c r="PR70" i="3"/>
  <c r="PR69" i="3"/>
  <c r="PR68" i="3"/>
  <c r="PR67" i="3"/>
  <c r="PR66" i="3"/>
  <c r="PR65" i="3"/>
  <c r="PR64" i="3"/>
  <c r="PR63" i="3"/>
  <c r="PR62" i="3"/>
  <c r="PR61" i="3"/>
  <c r="PR60" i="3"/>
  <c r="PR59" i="3"/>
  <c r="PR58" i="3"/>
  <c r="PB83" i="3"/>
  <c r="PB82" i="3"/>
  <c r="PB81" i="3"/>
  <c r="PB80" i="3"/>
  <c r="PB79" i="3"/>
  <c r="PB78" i="3"/>
  <c r="PB77" i="3"/>
  <c r="PB76" i="3"/>
  <c r="PB75" i="3"/>
  <c r="PB74" i="3"/>
  <c r="PB73" i="3"/>
  <c r="PB72" i="3"/>
  <c r="PB71" i="3"/>
  <c r="PB70" i="3"/>
  <c r="PB69" i="3"/>
  <c r="PB68" i="3"/>
  <c r="PB67" i="3"/>
  <c r="PB66" i="3"/>
  <c r="PB65" i="3"/>
  <c r="PB64" i="3"/>
  <c r="PB63" i="3"/>
  <c r="PB62" i="3"/>
  <c r="PB61" i="3"/>
  <c r="PB60" i="3"/>
  <c r="PB59" i="3"/>
  <c r="PB58" i="3"/>
  <c r="ON83" i="3"/>
  <c r="ON82" i="3"/>
  <c r="ON81" i="3"/>
  <c r="ON80" i="3"/>
  <c r="ON79" i="3"/>
  <c r="ON78" i="3"/>
  <c r="ON77" i="3"/>
  <c r="ON76" i="3"/>
  <c r="ON75" i="3"/>
  <c r="ON74" i="3"/>
  <c r="ON73" i="3"/>
  <c r="ON72" i="3"/>
  <c r="ON71" i="3"/>
  <c r="ON70" i="3"/>
  <c r="ON69" i="3"/>
  <c r="ON68" i="3"/>
  <c r="ON67" i="3"/>
  <c r="ON66" i="3"/>
  <c r="ON65" i="3"/>
  <c r="ON64" i="3"/>
  <c r="ON63" i="3"/>
  <c r="ON62" i="3"/>
  <c r="ON61" i="3"/>
  <c r="ON60" i="3"/>
  <c r="ON59" i="3"/>
  <c r="ON58" i="3"/>
  <c r="ON57" i="3"/>
  <c r="ON56" i="3"/>
  <c r="ON55" i="3"/>
  <c r="ON54" i="3"/>
  <c r="ON53" i="3"/>
  <c r="ON52" i="3"/>
  <c r="ON51" i="3"/>
  <c r="ON50" i="3"/>
  <c r="ON49" i="3"/>
  <c r="ON48" i="3"/>
  <c r="ON47" i="3"/>
  <c r="ON46" i="3"/>
  <c r="ON45" i="3"/>
  <c r="ON44" i="3"/>
  <c r="ON43" i="3"/>
  <c r="ON42" i="3"/>
  <c r="ON41" i="3"/>
  <c r="ON40" i="3"/>
  <c r="ON39" i="3"/>
  <c r="NX83" i="3"/>
  <c r="NX82" i="3"/>
  <c r="NX81" i="3"/>
  <c r="NX80" i="3"/>
  <c r="NX79" i="3"/>
  <c r="NX78" i="3"/>
  <c r="NX77" i="3"/>
  <c r="NX76" i="3"/>
  <c r="NX75" i="3"/>
  <c r="NX74" i="3"/>
  <c r="NX73" i="3"/>
  <c r="NX72" i="3"/>
  <c r="NX71" i="3"/>
  <c r="NX70" i="3"/>
  <c r="NX69" i="3"/>
  <c r="NX68" i="3"/>
  <c r="NX67" i="3"/>
  <c r="NX66" i="3"/>
  <c r="NX65" i="3"/>
  <c r="NX64" i="3"/>
  <c r="NX63" i="3"/>
  <c r="NX62" i="3"/>
  <c r="NX61" i="3"/>
  <c r="NX60" i="3"/>
  <c r="NX59" i="3"/>
  <c r="NX58" i="3"/>
  <c r="NX57" i="3"/>
  <c r="NX56" i="3"/>
  <c r="NX55" i="3"/>
  <c r="NX54" i="3"/>
  <c r="NX53" i="3"/>
  <c r="NX52" i="3"/>
  <c r="NX51" i="3"/>
  <c r="NX50" i="3"/>
  <c r="NX49" i="3"/>
  <c r="NX48" i="3"/>
  <c r="NX47" i="3"/>
  <c r="NX46" i="3"/>
  <c r="NX45" i="3"/>
  <c r="NX44" i="3"/>
  <c r="NX43" i="3"/>
  <c r="NX42" i="3"/>
  <c r="NX41" i="3"/>
  <c r="NX40" i="3"/>
  <c r="NX39" i="3"/>
  <c r="NI83" i="3"/>
  <c r="NI82" i="3"/>
  <c r="NI81" i="3"/>
  <c r="NI80" i="3"/>
  <c r="NI79" i="3"/>
  <c r="NI78" i="3"/>
  <c r="NI77" i="3"/>
  <c r="NI76" i="3"/>
  <c r="NI75" i="3"/>
  <c r="NI74" i="3"/>
  <c r="NI73" i="3"/>
  <c r="NI72" i="3"/>
  <c r="NI71" i="3"/>
  <c r="NI70" i="3"/>
  <c r="NI69" i="3"/>
  <c r="NI68" i="3"/>
  <c r="NI67" i="3"/>
  <c r="NI66" i="3"/>
  <c r="NI65" i="3"/>
  <c r="NI64" i="3"/>
  <c r="NI63" i="3"/>
  <c r="NI62" i="3"/>
  <c r="NI61" i="3"/>
  <c r="NI60" i="3"/>
  <c r="NI59" i="3"/>
  <c r="NI58" i="3"/>
  <c r="NI57" i="3"/>
  <c r="NI56" i="3"/>
  <c r="NI55" i="3"/>
  <c r="NI54" i="3"/>
  <c r="NI53" i="3"/>
  <c r="NI52" i="3"/>
  <c r="NI51" i="3"/>
  <c r="NI50" i="3"/>
  <c r="NI49" i="3"/>
  <c r="NI48" i="3"/>
  <c r="NI47" i="3"/>
  <c r="NI46" i="3"/>
  <c r="NI45" i="3"/>
  <c r="NI44" i="3"/>
  <c r="NI43" i="3"/>
  <c r="NI42" i="3"/>
  <c r="NI41" i="3"/>
  <c r="NI40" i="3"/>
  <c r="NI39" i="3"/>
  <c r="MT83" i="3"/>
  <c r="MT82" i="3"/>
  <c r="MT81" i="3"/>
  <c r="MT80" i="3"/>
  <c r="MT79" i="3"/>
  <c r="MT78" i="3"/>
  <c r="MT77" i="3"/>
  <c r="MT76" i="3"/>
  <c r="MT75" i="3"/>
  <c r="MT74" i="3"/>
  <c r="MT73" i="3"/>
  <c r="MT72" i="3"/>
  <c r="MT71" i="3"/>
  <c r="MT70" i="3"/>
  <c r="MT69" i="3"/>
  <c r="MT68" i="3"/>
  <c r="MT67" i="3"/>
  <c r="MT66" i="3"/>
  <c r="MT65" i="3"/>
  <c r="MT64" i="3"/>
  <c r="MT63" i="3"/>
  <c r="MT62" i="3"/>
  <c r="MT61" i="3"/>
  <c r="MT60" i="3"/>
  <c r="MT59" i="3"/>
  <c r="MT58" i="3"/>
  <c r="MT57" i="3"/>
  <c r="MT56" i="3"/>
  <c r="MT55" i="3"/>
  <c r="MT54" i="3"/>
  <c r="MT53" i="3"/>
  <c r="MT52" i="3"/>
  <c r="MT51" i="3"/>
  <c r="MT50" i="3"/>
  <c r="MT49" i="3"/>
  <c r="MT48" i="3"/>
  <c r="MT47" i="3"/>
  <c r="MT46" i="3"/>
  <c r="MT45" i="3"/>
  <c r="MT44" i="3"/>
  <c r="MT43" i="3"/>
  <c r="MT42" i="3"/>
  <c r="MT41" i="3"/>
  <c r="MT40" i="3"/>
  <c r="MT39" i="3"/>
  <c r="MD83" i="3"/>
  <c r="MD82" i="3"/>
  <c r="MD81" i="3"/>
  <c r="MD80" i="3"/>
  <c r="MD79" i="3"/>
  <c r="MD78" i="3"/>
  <c r="MD77" i="3"/>
  <c r="MD76" i="3"/>
  <c r="MD75" i="3"/>
  <c r="MD74" i="3"/>
  <c r="MD73" i="3"/>
  <c r="MD72" i="3"/>
  <c r="MD71" i="3"/>
  <c r="MD70" i="3"/>
  <c r="MD69" i="3"/>
  <c r="MD68" i="3"/>
  <c r="MD67" i="3"/>
  <c r="MD66" i="3"/>
  <c r="MD65" i="3"/>
  <c r="MD64" i="3"/>
  <c r="MD63" i="3"/>
  <c r="MD62" i="3"/>
  <c r="MD61" i="3"/>
  <c r="MD60" i="3"/>
  <c r="MD59" i="3"/>
  <c r="MD58" i="3"/>
  <c r="LN83" i="3"/>
  <c r="LN82" i="3"/>
  <c r="LN81" i="3"/>
  <c r="LN80" i="3"/>
  <c r="LN79" i="3"/>
  <c r="LN78" i="3"/>
  <c r="LN77" i="3"/>
  <c r="LN76" i="3"/>
  <c r="LN75" i="3"/>
  <c r="LN74" i="3"/>
  <c r="LN73" i="3"/>
  <c r="LN72" i="3"/>
  <c r="LN71" i="3"/>
  <c r="LN70" i="3"/>
  <c r="LN69" i="3"/>
  <c r="LN68" i="3"/>
  <c r="LN67" i="3"/>
  <c r="LN66" i="3"/>
  <c r="LN65" i="3"/>
  <c r="LN64" i="3"/>
  <c r="LN63" i="3"/>
  <c r="LN62" i="3"/>
  <c r="LN61" i="3"/>
  <c r="LN60" i="3"/>
  <c r="LN59" i="3"/>
  <c r="LN58" i="3"/>
  <c r="KY83" i="3"/>
  <c r="KY82" i="3"/>
  <c r="KY81" i="3"/>
  <c r="KY80" i="3"/>
  <c r="KY79" i="3"/>
  <c r="KY78" i="3"/>
  <c r="KY77" i="3"/>
  <c r="KY76" i="3"/>
  <c r="KY75" i="3"/>
  <c r="KY74" i="3"/>
  <c r="KY73" i="3"/>
  <c r="KY72" i="3"/>
  <c r="KY71" i="3"/>
  <c r="KY70" i="3"/>
  <c r="KY69" i="3"/>
  <c r="KY68" i="3"/>
  <c r="KY67" i="3"/>
  <c r="KY66" i="3"/>
  <c r="KY65" i="3"/>
  <c r="KY64" i="3"/>
  <c r="KY63" i="3"/>
  <c r="KY62" i="3"/>
  <c r="KY61" i="3"/>
  <c r="KY60" i="3"/>
  <c r="KY59" i="3"/>
  <c r="KY58" i="3"/>
  <c r="KY57" i="3"/>
  <c r="KY56" i="3"/>
  <c r="KY55" i="3"/>
  <c r="KY54" i="3"/>
  <c r="KY53" i="3"/>
  <c r="KY52" i="3"/>
  <c r="KY51" i="3"/>
  <c r="KY50" i="3"/>
  <c r="KY49" i="3"/>
  <c r="KY48" i="3"/>
  <c r="KY47" i="3"/>
  <c r="KY46" i="3"/>
  <c r="KY45" i="3"/>
  <c r="KY44" i="3"/>
  <c r="KY43" i="3"/>
  <c r="KY42" i="3"/>
  <c r="KY41" i="3"/>
  <c r="KY40" i="3"/>
  <c r="KY39" i="3"/>
  <c r="KI83" i="3"/>
  <c r="KI82" i="3"/>
  <c r="KI81" i="3"/>
  <c r="KI80" i="3"/>
  <c r="KI79" i="3"/>
  <c r="KI78" i="3"/>
  <c r="KI77" i="3"/>
  <c r="KI76" i="3"/>
  <c r="KI75" i="3"/>
  <c r="KI74" i="3"/>
  <c r="KI73" i="3"/>
  <c r="KI72" i="3"/>
  <c r="KI71" i="3"/>
  <c r="KI70" i="3"/>
  <c r="KI69" i="3"/>
  <c r="KI68" i="3"/>
  <c r="KI67" i="3"/>
  <c r="KI66" i="3"/>
  <c r="KI65" i="3"/>
  <c r="KI64" i="3"/>
  <c r="KI63" i="3"/>
  <c r="KI62" i="3"/>
  <c r="KI61" i="3"/>
  <c r="KI60" i="3"/>
  <c r="KI59" i="3"/>
  <c r="KI58" i="3"/>
  <c r="JU83" i="3"/>
  <c r="JU82" i="3"/>
  <c r="JU81" i="3"/>
  <c r="JU80" i="3"/>
  <c r="JU79" i="3"/>
  <c r="JU78" i="3"/>
  <c r="JU77" i="3"/>
  <c r="JU76" i="3"/>
  <c r="JU75" i="3"/>
  <c r="JU74" i="3"/>
  <c r="JU73" i="3"/>
  <c r="JU72" i="3"/>
  <c r="JU71" i="3"/>
  <c r="JU70" i="3"/>
  <c r="JU69" i="3"/>
  <c r="JU68" i="3"/>
  <c r="JU67" i="3"/>
  <c r="JU66" i="3"/>
  <c r="JU65" i="3"/>
  <c r="JU64" i="3"/>
  <c r="JU63" i="3"/>
  <c r="JU62" i="3"/>
  <c r="JU61" i="3"/>
  <c r="JU60" i="3"/>
  <c r="JU59" i="3"/>
  <c r="JU58" i="3"/>
  <c r="JU57" i="3"/>
  <c r="JU56" i="3"/>
  <c r="JU55" i="3"/>
  <c r="JU54" i="3"/>
  <c r="JU53" i="3"/>
  <c r="JU52" i="3"/>
  <c r="JU51" i="3"/>
  <c r="JU50" i="3"/>
  <c r="JU49" i="3"/>
  <c r="JU48" i="3"/>
  <c r="JU47" i="3"/>
  <c r="JU46" i="3"/>
  <c r="JU45" i="3"/>
  <c r="JU44" i="3"/>
  <c r="JU43" i="3"/>
  <c r="JU42" i="3"/>
  <c r="JU41" i="3"/>
  <c r="JU40" i="3"/>
  <c r="JU39" i="3"/>
  <c r="JF83" i="3"/>
  <c r="JF82" i="3"/>
  <c r="JF81" i="3"/>
  <c r="JF80" i="3"/>
  <c r="JF79" i="3"/>
  <c r="JF78" i="3"/>
  <c r="JF77" i="3"/>
  <c r="JF76" i="3"/>
  <c r="JF75" i="3"/>
  <c r="JF74" i="3"/>
  <c r="JF73" i="3"/>
  <c r="JF72" i="3"/>
  <c r="JF71" i="3"/>
  <c r="JF70" i="3"/>
  <c r="JF69" i="3"/>
  <c r="JF68" i="3"/>
  <c r="JF67" i="3"/>
  <c r="JF66" i="3"/>
  <c r="JF65" i="3"/>
  <c r="JF64" i="3"/>
  <c r="JF63" i="3"/>
  <c r="JF62" i="3"/>
  <c r="JF61" i="3"/>
  <c r="JF60" i="3"/>
  <c r="JF59" i="3"/>
  <c r="JF58" i="3"/>
  <c r="JF57" i="3"/>
  <c r="JF56" i="3"/>
  <c r="JF55" i="3"/>
  <c r="JF54" i="3"/>
  <c r="JF53" i="3"/>
  <c r="JF52" i="3"/>
  <c r="JF51" i="3"/>
  <c r="JF50" i="3"/>
  <c r="JF49" i="3"/>
  <c r="JF48" i="3"/>
  <c r="JF47" i="3"/>
  <c r="JF46" i="3"/>
  <c r="JF45" i="3"/>
  <c r="JF44" i="3"/>
  <c r="JF43" i="3"/>
  <c r="JF42" i="3"/>
  <c r="JF41" i="3"/>
  <c r="JF40" i="3"/>
  <c r="JF39" i="3"/>
  <c r="IP83" i="3"/>
  <c r="IP82" i="3"/>
  <c r="IP81" i="3"/>
  <c r="IP80" i="3"/>
  <c r="IP79" i="3"/>
  <c r="IP78" i="3"/>
  <c r="IP77" i="3"/>
  <c r="IP76" i="3"/>
  <c r="IP75" i="3"/>
  <c r="IP74" i="3"/>
  <c r="IP73" i="3"/>
  <c r="IP72" i="3"/>
  <c r="IP71" i="3"/>
  <c r="IP70" i="3"/>
  <c r="IP69" i="3"/>
  <c r="IP68" i="3"/>
  <c r="IP67" i="3"/>
  <c r="IP66" i="3"/>
  <c r="IP65" i="3"/>
  <c r="IP64" i="3"/>
  <c r="IP63" i="3"/>
  <c r="IP62" i="3"/>
  <c r="IP61" i="3"/>
  <c r="IP60" i="3"/>
  <c r="IP59" i="3"/>
  <c r="IP58" i="3"/>
  <c r="HZ83" i="3"/>
  <c r="HZ82" i="3"/>
  <c r="HZ81" i="3"/>
  <c r="HZ80" i="3"/>
  <c r="HZ79" i="3"/>
  <c r="HZ78" i="3"/>
  <c r="HZ77" i="3"/>
  <c r="HZ76" i="3"/>
  <c r="HZ75" i="3"/>
  <c r="HZ74" i="3"/>
  <c r="HZ73" i="3"/>
  <c r="HZ72" i="3"/>
  <c r="HZ71" i="3"/>
  <c r="HZ70" i="3"/>
  <c r="HZ69" i="3"/>
  <c r="HZ68" i="3"/>
  <c r="HZ67" i="3"/>
  <c r="HZ66" i="3"/>
  <c r="HZ65" i="3"/>
  <c r="HZ64" i="3"/>
  <c r="HZ63" i="3"/>
  <c r="HZ62" i="3"/>
  <c r="HZ61" i="3"/>
  <c r="HZ60" i="3"/>
  <c r="HZ59" i="3"/>
  <c r="HZ58" i="3"/>
  <c r="HL83" i="3"/>
  <c r="HL82" i="3"/>
  <c r="HL81" i="3"/>
  <c r="HL80" i="3"/>
  <c r="HL79" i="3"/>
  <c r="HL78" i="3"/>
  <c r="HL77" i="3"/>
  <c r="HL76" i="3"/>
  <c r="HL75" i="3"/>
  <c r="HL74" i="3"/>
  <c r="HL73" i="3"/>
  <c r="HL72" i="3"/>
  <c r="HL71" i="3"/>
  <c r="HL70" i="3"/>
  <c r="HL69" i="3"/>
  <c r="HL68" i="3"/>
  <c r="HL67" i="3"/>
  <c r="HL66" i="3"/>
  <c r="HL65" i="3"/>
  <c r="HL64" i="3"/>
  <c r="HL63" i="3"/>
  <c r="HL62" i="3"/>
  <c r="HL61" i="3"/>
  <c r="HL60" i="3"/>
  <c r="HL59" i="3"/>
  <c r="HL58" i="3"/>
  <c r="HL57" i="3"/>
  <c r="HL56" i="3"/>
  <c r="HL55" i="3"/>
  <c r="HL54" i="3"/>
  <c r="HL53" i="3"/>
  <c r="HL52" i="3"/>
  <c r="HL51" i="3"/>
  <c r="HL50" i="3"/>
  <c r="HL49" i="3"/>
  <c r="HL48" i="3"/>
  <c r="HL47" i="3"/>
  <c r="HL46" i="3"/>
  <c r="HL45" i="3"/>
  <c r="HL44" i="3"/>
  <c r="HL43" i="3"/>
  <c r="HL42" i="3"/>
  <c r="HL41" i="3"/>
  <c r="HL40" i="3"/>
  <c r="HL39" i="3"/>
  <c r="GV83" i="3"/>
  <c r="GV82" i="3"/>
  <c r="GV81" i="3"/>
  <c r="GV80" i="3"/>
  <c r="GV79" i="3"/>
  <c r="GV78" i="3"/>
  <c r="GV77" i="3"/>
  <c r="GV76" i="3"/>
  <c r="GV75" i="3"/>
  <c r="GV74" i="3"/>
  <c r="GV73" i="3"/>
  <c r="GV72" i="3"/>
  <c r="GV71" i="3"/>
  <c r="GV70" i="3"/>
  <c r="GV69" i="3"/>
  <c r="GV68" i="3"/>
  <c r="GV67" i="3"/>
  <c r="GV66" i="3"/>
  <c r="GV65" i="3"/>
  <c r="GV64" i="3"/>
  <c r="GV63" i="3"/>
  <c r="GV62" i="3"/>
  <c r="GV61" i="3"/>
  <c r="GV60" i="3"/>
  <c r="GV59" i="3"/>
  <c r="GV58" i="3"/>
  <c r="GV57" i="3"/>
  <c r="GV56" i="3"/>
  <c r="GV55" i="3"/>
  <c r="GV54" i="3"/>
  <c r="GV53" i="3"/>
  <c r="GV52" i="3"/>
  <c r="GV51" i="3"/>
  <c r="GV50" i="3"/>
  <c r="GV49" i="3"/>
  <c r="GV48" i="3"/>
  <c r="GV47" i="3"/>
  <c r="GV46" i="3"/>
  <c r="GV45" i="3"/>
  <c r="GV44" i="3"/>
  <c r="GV43" i="3"/>
  <c r="GV42" i="3"/>
  <c r="GV41" i="3"/>
  <c r="GV40" i="3"/>
  <c r="GV39" i="3"/>
  <c r="GG83" i="3"/>
  <c r="GG82" i="3"/>
  <c r="GG81" i="3"/>
  <c r="GG80" i="3"/>
  <c r="GG79" i="3"/>
  <c r="GG78" i="3"/>
  <c r="GG77" i="3"/>
  <c r="GG76" i="3"/>
  <c r="GG75" i="3"/>
  <c r="GG74" i="3"/>
  <c r="GG73" i="3"/>
  <c r="GG72" i="3"/>
  <c r="GG71" i="3"/>
  <c r="GG70" i="3"/>
  <c r="GG69" i="3"/>
  <c r="GG68" i="3"/>
  <c r="GG67" i="3"/>
  <c r="GG66" i="3"/>
  <c r="GG65" i="3"/>
  <c r="GG64" i="3"/>
  <c r="GG63" i="3"/>
  <c r="GG62" i="3"/>
  <c r="GG61" i="3"/>
  <c r="GG60" i="3"/>
  <c r="GG59" i="3"/>
  <c r="GG58" i="3"/>
  <c r="GG57" i="3"/>
  <c r="GG56" i="3"/>
  <c r="GG55" i="3"/>
  <c r="GG54" i="3"/>
  <c r="GG53" i="3"/>
  <c r="GG52" i="3"/>
  <c r="GG51" i="3"/>
  <c r="GG50" i="3"/>
  <c r="GG49" i="3"/>
  <c r="GG48" i="3"/>
  <c r="GG47" i="3"/>
  <c r="GG46" i="3"/>
  <c r="GG45" i="3"/>
  <c r="GG44" i="3"/>
  <c r="GG43" i="3"/>
  <c r="GG42" i="3"/>
  <c r="GG41" i="3"/>
  <c r="GG40" i="3"/>
  <c r="GG39" i="3"/>
  <c r="FR83" i="3"/>
  <c r="FR82" i="3"/>
  <c r="FR81" i="3"/>
  <c r="FR80" i="3"/>
  <c r="FR79" i="3"/>
  <c r="FR78" i="3"/>
  <c r="FR77" i="3"/>
  <c r="FR76" i="3"/>
  <c r="FR75" i="3"/>
  <c r="FR74" i="3"/>
  <c r="FR73" i="3"/>
  <c r="FR72" i="3"/>
  <c r="FR71" i="3"/>
  <c r="FR70" i="3"/>
  <c r="FR69" i="3"/>
  <c r="FR68" i="3"/>
  <c r="FR67" i="3"/>
  <c r="FR66" i="3"/>
  <c r="FR65" i="3"/>
  <c r="FR64" i="3"/>
  <c r="FR63" i="3"/>
  <c r="FR62" i="3"/>
  <c r="FR61" i="3"/>
  <c r="FR60" i="3"/>
  <c r="FR59" i="3"/>
  <c r="FR58" i="3"/>
  <c r="FR57" i="3"/>
  <c r="FR56" i="3"/>
  <c r="FR55" i="3"/>
  <c r="FR54" i="3"/>
  <c r="FR53" i="3"/>
  <c r="FR52" i="3"/>
  <c r="FR51" i="3"/>
  <c r="FR50" i="3"/>
  <c r="FR49" i="3"/>
  <c r="FR48" i="3"/>
  <c r="FR47" i="3"/>
  <c r="FR46" i="3"/>
  <c r="FR45" i="3"/>
  <c r="FR44" i="3"/>
  <c r="FR43" i="3"/>
  <c r="FR42" i="3"/>
  <c r="FR41" i="3"/>
  <c r="FR40" i="3"/>
  <c r="FR39" i="3"/>
  <c r="FB83" i="3"/>
  <c r="FB82" i="3"/>
  <c r="FB81" i="3"/>
  <c r="FB80" i="3"/>
  <c r="FB79" i="3"/>
  <c r="FB78" i="3"/>
  <c r="FB77" i="3"/>
  <c r="FB76" i="3"/>
  <c r="FB75" i="3"/>
  <c r="FB74" i="3"/>
  <c r="FB73" i="3"/>
  <c r="FB72" i="3"/>
  <c r="FB71" i="3"/>
  <c r="FB70" i="3"/>
  <c r="FB69" i="3"/>
  <c r="FB68" i="3"/>
  <c r="FB67" i="3"/>
  <c r="FB66" i="3"/>
  <c r="FB65" i="3"/>
  <c r="FB64" i="3"/>
  <c r="FB63" i="3"/>
  <c r="FB62" i="3"/>
  <c r="FB61" i="3"/>
  <c r="FB60" i="3"/>
  <c r="FB59" i="3"/>
  <c r="FB58" i="3"/>
  <c r="EL83" i="3"/>
  <c r="EL82" i="3"/>
  <c r="EL81" i="3"/>
  <c r="EL80" i="3"/>
  <c r="EL79" i="3"/>
  <c r="EL78" i="3"/>
  <c r="EL77" i="3"/>
  <c r="EL76" i="3"/>
  <c r="EL75" i="3"/>
  <c r="EL74" i="3"/>
  <c r="EL73" i="3"/>
  <c r="EL72" i="3"/>
  <c r="EL71" i="3"/>
  <c r="EL70" i="3"/>
  <c r="EL69" i="3"/>
  <c r="EL68" i="3"/>
  <c r="EL67" i="3"/>
  <c r="EL66" i="3"/>
  <c r="EL65" i="3"/>
  <c r="EL64" i="3"/>
  <c r="EL63" i="3"/>
  <c r="EL62" i="3"/>
  <c r="EL61" i="3"/>
  <c r="EL60" i="3"/>
  <c r="EL59" i="3"/>
  <c r="EL58" i="3"/>
  <c r="DW83" i="3"/>
  <c r="DW82" i="3"/>
  <c r="DW81" i="3"/>
  <c r="DW80" i="3"/>
  <c r="DW79" i="3"/>
  <c r="DW78" i="3"/>
  <c r="DW77" i="3"/>
  <c r="DW76" i="3"/>
  <c r="DW75" i="3"/>
  <c r="DW74" i="3"/>
  <c r="DW73" i="3"/>
  <c r="DW72" i="3"/>
  <c r="DW71" i="3"/>
  <c r="DW70" i="3"/>
  <c r="DW69" i="3"/>
  <c r="DW68" i="3"/>
  <c r="DW67" i="3"/>
  <c r="DW66" i="3"/>
  <c r="DW65" i="3"/>
  <c r="DW64" i="3"/>
  <c r="DW63" i="3"/>
  <c r="DW62" i="3"/>
  <c r="DW61" i="3"/>
  <c r="DW60" i="3"/>
  <c r="DW59" i="3"/>
  <c r="DW58" i="3"/>
  <c r="DW57" i="3"/>
  <c r="DW56" i="3"/>
  <c r="DW55" i="3"/>
  <c r="DW54" i="3"/>
  <c r="DW53" i="3"/>
  <c r="DW52" i="3"/>
  <c r="DW51" i="3"/>
  <c r="DW50" i="3"/>
  <c r="DW49" i="3"/>
  <c r="DW48" i="3"/>
  <c r="DW47" i="3"/>
  <c r="DW46" i="3"/>
  <c r="DW45" i="3"/>
  <c r="DW44" i="3"/>
  <c r="DW43" i="3"/>
  <c r="DW42" i="3"/>
  <c r="DW41" i="3"/>
  <c r="DW40" i="3"/>
  <c r="DW39" i="3"/>
  <c r="K25" i="6" l="1"/>
  <c r="AA25" i="6" s="1"/>
  <c r="E25" i="6"/>
  <c r="U25" i="6" s="1"/>
  <c r="O28" i="6"/>
  <c r="AE28" i="6" s="1"/>
  <c r="AE26" i="6"/>
  <c r="O53" i="3"/>
  <c r="L25" i="6"/>
  <c r="AB25" i="6" s="1"/>
  <c r="M25" i="6"/>
  <c r="AC25" i="6" s="1"/>
  <c r="F25" i="6"/>
  <c r="V25" i="6" s="1"/>
  <c r="G25" i="6"/>
  <c r="W25" i="6" s="1"/>
  <c r="N25" i="6"/>
  <c r="AD25" i="6" s="1"/>
  <c r="H25" i="6"/>
  <c r="X25" i="6" s="1"/>
  <c r="I25" i="6"/>
  <c r="Y25" i="6" s="1"/>
  <c r="D25" i="6"/>
  <c r="T25" i="6" s="1"/>
  <c r="M28" i="6"/>
  <c r="AC28" i="6" s="1"/>
  <c r="I28" i="6"/>
  <c r="Y28" i="6" s="1"/>
  <c r="G28" i="6"/>
  <c r="W28" i="6" s="1"/>
  <c r="K28" i="6"/>
  <c r="AA28" i="6" s="1"/>
  <c r="E28" i="6"/>
  <c r="U28" i="6" s="1"/>
  <c r="J25" i="6"/>
  <c r="Z25" i="6" s="1"/>
  <c r="O25" i="6"/>
  <c r="AE25" i="6" s="1"/>
  <c r="IM40" i="3"/>
  <c r="IM41" i="3"/>
  <c r="IM42" i="3"/>
  <c r="IM43" i="3"/>
  <c r="IM44" i="3"/>
  <c r="IM45" i="3"/>
  <c r="IM46" i="3"/>
  <c r="IM47" i="3"/>
  <c r="IM48" i="3"/>
  <c r="IM49" i="3"/>
  <c r="IM50" i="3"/>
  <c r="IM51" i="3"/>
  <c r="IM52" i="3"/>
  <c r="IM53" i="3"/>
  <c r="IM54" i="3"/>
  <c r="IM55" i="3"/>
  <c r="IM56" i="3"/>
  <c r="IM57" i="3"/>
  <c r="IM39" i="3"/>
  <c r="PO54" i="3"/>
  <c r="PO55" i="3"/>
  <c r="PO56" i="3"/>
  <c r="PO57" i="3"/>
  <c r="PO49" i="3"/>
  <c r="PO50" i="3"/>
  <c r="PO51" i="3"/>
  <c r="PO52" i="3"/>
  <c r="PO53" i="3"/>
  <c r="PO40" i="3"/>
  <c r="PO41" i="3"/>
  <c r="PO42" i="3"/>
  <c r="PO43" i="3"/>
  <c r="PO44" i="3"/>
  <c r="PO45" i="3"/>
  <c r="PO46" i="3"/>
  <c r="PO47" i="3"/>
  <c r="PO48" i="3"/>
  <c r="PO39" i="3"/>
  <c r="ADS40" i="3"/>
  <c r="ADS41" i="3"/>
  <c r="ADS42" i="3"/>
  <c r="ADS43" i="3"/>
  <c r="ADS44" i="3"/>
  <c r="ADS45" i="3"/>
  <c r="ADS46" i="3"/>
  <c r="ADS47" i="3"/>
  <c r="ADS48" i="3"/>
  <c r="ADS49" i="3"/>
  <c r="ADS50" i="3"/>
  <c r="ADS51" i="3"/>
  <c r="ADS52" i="3"/>
  <c r="ADS53" i="3"/>
  <c r="ADS54" i="3"/>
  <c r="ADS55" i="3"/>
  <c r="ADS56" i="3"/>
  <c r="ADS57" i="3"/>
  <c r="ADS39" i="3"/>
  <c r="WQ40" i="3"/>
  <c r="WQ41" i="3"/>
  <c r="WQ42" i="3"/>
  <c r="WQ43" i="3"/>
  <c r="WQ44" i="3"/>
  <c r="WQ45" i="3"/>
  <c r="WQ46" i="3"/>
  <c r="WQ47" i="3"/>
  <c r="WQ48" i="3"/>
  <c r="WQ49" i="3"/>
  <c r="WQ50" i="3"/>
  <c r="WQ51" i="3"/>
  <c r="WQ52" i="3"/>
  <c r="WQ53" i="3"/>
  <c r="WQ54" i="3"/>
  <c r="WQ55" i="3"/>
  <c r="WQ56" i="3"/>
  <c r="WQ57" i="3"/>
  <c r="WQ39" i="3"/>
  <c r="L23" i="6"/>
  <c r="AB23" i="6" s="1"/>
  <c r="D10" i="6"/>
  <c r="T10" i="6" s="1"/>
  <c r="D22" i="6"/>
  <c r="T22" i="6" s="1"/>
  <c r="D24" i="6"/>
  <c r="T24" i="6" s="1"/>
  <c r="O54" i="3" l="1"/>
  <c r="P26" i="6"/>
  <c r="AF26" i="6" s="1"/>
  <c r="AFZ39" i="3"/>
  <c r="YX39" i="3"/>
  <c r="YX40" i="3"/>
  <c r="YX41" i="3"/>
  <c r="YX42" i="3"/>
  <c r="YX43" i="3"/>
  <c r="YX44" i="3"/>
  <c r="YX45" i="3"/>
  <c r="YX46" i="3"/>
  <c r="YX47" i="3"/>
  <c r="YX48" i="3"/>
  <c r="YX49" i="3"/>
  <c r="YX50" i="3"/>
  <c r="YX51" i="3"/>
  <c r="YX52" i="3"/>
  <c r="YX53" i="3"/>
  <c r="YX54" i="3"/>
  <c r="YX55" i="3"/>
  <c r="YX56" i="3"/>
  <c r="YX57" i="3"/>
  <c r="AFZ40" i="3"/>
  <c r="AFZ41" i="3"/>
  <c r="AFZ42" i="3"/>
  <c r="AFZ43" i="3"/>
  <c r="AFZ44" i="3"/>
  <c r="AFZ45" i="3"/>
  <c r="AFZ46" i="3"/>
  <c r="AFZ47" i="3"/>
  <c r="AFZ48" i="3"/>
  <c r="AFZ49" i="3"/>
  <c r="AFZ50" i="3"/>
  <c r="AFZ51" i="3"/>
  <c r="AFZ52" i="3"/>
  <c r="AFZ53" i="3"/>
  <c r="AFZ54" i="3"/>
  <c r="AFZ55" i="3"/>
  <c r="AFZ56" i="3"/>
  <c r="AFZ57" i="3"/>
  <c r="RV40" i="3"/>
  <c r="RV41" i="3"/>
  <c r="RV42" i="3"/>
  <c r="RV43" i="3"/>
  <c r="RV44" i="3"/>
  <c r="RV45" i="3"/>
  <c r="RV46" i="3"/>
  <c r="RV47" i="3"/>
  <c r="RV48" i="3"/>
  <c r="RV49" i="3"/>
  <c r="RV50" i="3"/>
  <c r="RV51" i="3"/>
  <c r="RV52" i="3"/>
  <c r="RV53" i="3"/>
  <c r="RV54" i="3"/>
  <c r="RV55" i="3"/>
  <c r="RV56" i="3"/>
  <c r="RV57" i="3"/>
  <c r="RV39" i="3"/>
  <c r="O55" i="3" l="1"/>
  <c r="WN40" i="3"/>
  <c r="WN41" i="3"/>
  <c r="WN42" i="3"/>
  <c r="WN43" i="3"/>
  <c r="WN44" i="3"/>
  <c r="WN45" i="3"/>
  <c r="WN46" i="3"/>
  <c r="WN47" i="3"/>
  <c r="WN48" i="3"/>
  <c r="WN49" i="3"/>
  <c r="WN50" i="3"/>
  <c r="WN51" i="3"/>
  <c r="WN52" i="3"/>
  <c r="WN53" i="3"/>
  <c r="WN54" i="3"/>
  <c r="WN55" i="3"/>
  <c r="WN56" i="3"/>
  <c r="WN57" i="3"/>
  <c r="WN39" i="3"/>
  <c r="ADP39" i="3"/>
  <c r="ADO39" i="3" s="1"/>
  <c r="AHU39" i="3"/>
  <c r="AHU40" i="3"/>
  <c r="AHU41" i="3"/>
  <c r="ADP40" i="3"/>
  <c r="ADO40" i="3" s="1"/>
  <c r="ADP41" i="3"/>
  <c r="ADO41" i="3" s="1"/>
  <c r="ADP42" i="3"/>
  <c r="ADO42" i="3" s="1"/>
  <c r="ADP43" i="3"/>
  <c r="ADO43" i="3" s="1"/>
  <c r="ADP44" i="3"/>
  <c r="ADO44" i="3" s="1"/>
  <c r="ADP45" i="3"/>
  <c r="ADO45" i="3" s="1"/>
  <c r="ADP46" i="3"/>
  <c r="ADO46" i="3" s="1"/>
  <c r="ADP47" i="3"/>
  <c r="ADO47" i="3" s="1"/>
  <c r="ADP48" i="3"/>
  <c r="ADO48" i="3" s="1"/>
  <c r="ADP49" i="3"/>
  <c r="ADO49" i="3" s="1"/>
  <c r="ADP50" i="3"/>
  <c r="ADO50" i="3" s="1"/>
  <c r="ADP51" i="3"/>
  <c r="ADO51" i="3" s="1"/>
  <c r="ADP52" i="3"/>
  <c r="ADO52" i="3" s="1"/>
  <c r="ADP53" i="3"/>
  <c r="ADO53" i="3" s="1"/>
  <c r="ADP54" i="3"/>
  <c r="ADO54" i="3" s="1"/>
  <c r="ADP55" i="3"/>
  <c r="ADO55" i="3" s="1"/>
  <c r="ADP56" i="3"/>
  <c r="ADO56" i="3" s="1"/>
  <c r="ADP57" i="3"/>
  <c r="ADO57" i="3" s="1"/>
  <c r="AAL40" i="3"/>
  <c r="AAL41" i="3"/>
  <c r="AAL42" i="3"/>
  <c r="AAL43" i="3"/>
  <c r="AAL44" i="3"/>
  <c r="AAL45" i="3"/>
  <c r="AAL46" i="3"/>
  <c r="AAL47" i="3"/>
  <c r="AAL48" i="3"/>
  <c r="AAL49" i="3"/>
  <c r="AAL50" i="3"/>
  <c r="AAL51" i="3"/>
  <c r="AAL52" i="3"/>
  <c r="AAL53" i="3"/>
  <c r="AAL54" i="3"/>
  <c r="AAL55" i="3"/>
  <c r="AAL56" i="3"/>
  <c r="AAL57" i="3"/>
  <c r="AAL39" i="3"/>
  <c r="MH39" i="3"/>
  <c r="MH40" i="3"/>
  <c r="MH41" i="3"/>
  <c r="MH42" i="3"/>
  <c r="MH43" i="3"/>
  <c r="MH44" i="3"/>
  <c r="MH45" i="3"/>
  <c r="MH46" i="3"/>
  <c r="MH47" i="3"/>
  <c r="MH48" i="3"/>
  <c r="MH49" i="3"/>
  <c r="MH50" i="3"/>
  <c r="MH51" i="3"/>
  <c r="MH52" i="3"/>
  <c r="MH53" i="3"/>
  <c r="MH54" i="3"/>
  <c r="MH55" i="3"/>
  <c r="MH56" i="3"/>
  <c r="MH57" i="3"/>
  <c r="FF39" i="3"/>
  <c r="PL40" i="3"/>
  <c r="PL41" i="3"/>
  <c r="PL42" i="3"/>
  <c r="PL43" i="3"/>
  <c r="PL44" i="3"/>
  <c r="PL45" i="3"/>
  <c r="PL46" i="3"/>
  <c r="PL47" i="3"/>
  <c r="PL48" i="3"/>
  <c r="PL49" i="3"/>
  <c r="PL50" i="3"/>
  <c r="PL51" i="3"/>
  <c r="PL52" i="3"/>
  <c r="PL53" i="3"/>
  <c r="PL54" i="3"/>
  <c r="PL55" i="3"/>
  <c r="PL56" i="3"/>
  <c r="PL57" i="3"/>
  <c r="PL39" i="3"/>
  <c r="AGS40" i="3"/>
  <c r="AGS39" i="3"/>
  <c r="AHF40" i="3"/>
  <c r="AHF39" i="3"/>
  <c r="AHF41" i="3"/>
  <c r="FF40" i="3"/>
  <c r="FF41" i="3"/>
  <c r="FF42" i="3"/>
  <c r="FF43" i="3"/>
  <c r="FF44" i="3"/>
  <c r="FF45" i="3"/>
  <c r="FF46" i="3"/>
  <c r="FF47" i="3"/>
  <c r="FF48" i="3"/>
  <c r="FF49" i="3"/>
  <c r="FF50" i="3"/>
  <c r="FF51" i="3"/>
  <c r="FF52" i="3"/>
  <c r="FF53" i="3"/>
  <c r="FF54" i="3"/>
  <c r="FF55" i="3"/>
  <c r="FF56" i="3"/>
  <c r="FF57" i="3"/>
  <c r="O56" i="3" l="1"/>
  <c r="MD50" i="3"/>
  <c r="MD42" i="3"/>
  <c r="AAH54" i="3"/>
  <c r="AAH46" i="3"/>
  <c r="MD57" i="3"/>
  <c r="MD49" i="3"/>
  <c r="MD41" i="3"/>
  <c r="AAH53" i="3"/>
  <c r="AAH45" i="3"/>
  <c r="MD56" i="3"/>
  <c r="MD48" i="3"/>
  <c r="MD40" i="3"/>
  <c r="AAH52" i="3"/>
  <c r="AAH44" i="3"/>
  <c r="FB47" i="3"/>
  <c r="FB46" i="3"/>
  <c r="FB53" i="3"/>
  <c r="FB45" i="3"/>
  <c r="FB52" i="3"/>
  <c r="FB44" i="3"/>
  <c r="MD55" i="3"/>
  <c r="MD47" i="3"/>
  <c r="AAH51" i="3"/>
  <c r="AAH43" i="3"/>
  <c r="AAH50" i="3"/>
  <c r="AAH42" i="3"/>
  <c r="FB51" i="3"/>
  <c r="FB43" i="3"/>
  <c r="MD54" i="3"/>
  <c r="MD46" i="3"/>
  <c r="FB50" i="3"/>
  <c r="FB42" i="3"/>
  <c r="MD53" i="3"/>
  <c r="MD45" i="3"/>
  <c r="AAH57" i="3"/>
  <c r="AAH49" i="3"/>
  <c r="AAH41" i="3"/>
  <c r="FB57" i="3"/>
  <c r="FB49" i="3"/>
  <c r="FB41" i="3"/>
  <c r="MD52" i="3"/>
  <c r="MD44" i="3"/>
  <c r="AAH56" i="3"/>
  <c r="AAH48" i="3"/>
  <c r="AAH40" i="3"/>
  <c r="FB55" i="3"/>
  <c r="FB54" i="3"/>
  <c r="FB56" i="3"/>
  <c r="FB48" i="3"/>
  <c r="FB40" i="3"/>
  <c r="MD51" i="3"/>
  <c r="MD43" i="3"/>
  <c r="AAH55" i="3"/>
  <c r="AAH47" i="3"/>
  <c r="AAH39" i="3"/>
  <c r="MD39" i="3"/>
  <c r="FB39" i="3"/>
  <c r="ET39" i="3"/>
  <c r="EL39" i="3" s="1"/>
  <c r="ET57" i="3"/>
  <c r="O57" i="3" l="1"/>
  <c r="AG26" i="6"/>
  <c r="O58" i="3" l="1"/>
  <c r="O59" i="3" l="1"/>
  <c r="O11" i="6"/>
  <c r="AE11" i="6" s="1"/>
  <c r="IB39" i="3"/>
  <c r="E20" i="6"/>
  <c r="U20" i="6" s="1"/>
  <c r="O60" i="3" l="1"/>
  <c r="HE40" i="3"/>
  <c r="HE41" i="3"/>
  <c r="HE42" i="3"/>
  <c r="HE43" i="3"/>
  <c r="HE44" i="3"/>
  <c r="HE45" i="3"/>
  <c r="HE46" i="3"/>
  <c r="HE47" i="3"/>
  <c r="HE48" i="3"/>
  <c r="HE49" i="3"/>
  <c r="HE50" i="3"/>
  <c r="HE51" i="3"/>
  <c r="HE52" i="3"/>
  <c r="HE53" i="3"/>
  <c r="HE54" i="3"/>
  <c r="HE55" i="3"/>
  <c r="HE56" i="3"/>
  <c r="HE57" i="3"/>
  <c r="HE58" i="3"/>
  <c r="HE59" i="3"/>
  <c r="HE60" i="3"/>
  <c r="HE61" i="3"/>
  <c r="HE62" i="3"/>
  <c r="HE63" i="3"/>
  <c r="HE64" i="3"/>
  <c r="HE65" i="3"/>
  <c r="HE66" i="3"/>
  <c r="HE67" i="3"/>
  <c r="HE68" i="3"/>
  <c r="HE69" i="3"/>
  <c r="HE70" i="3"/>
  <c r="HE71" i="3"/>
  <c r="HE72" i="3"/>
  <c r="HE73" i="3"/>
  <c r="HE74" i="3"/>
  <c r="HE75" i="3"/>
  <c r="HE76" i="3"/>
  <c r="HE77" i="3"/>
  <c r="HE78" i="3"/>
  <c r="HE79" i="3"/>
  <c r="HE80" i="3"/>
  <c r="HE81" i="3"/>
  <c r="HE82" i="3"/>
  <c r="HE83" i="3"/>
  <c r="HE39" i="3"/>
  <c r="I29" i="7"/>
  <c r="EE12" i="1"/>
  <c r="EE13" i="1"/>
  <c r="EE14" i="1"/>
  <c r="EE15" i="1"/>
  <c r="EE16" i="1"/>
  <c r="EE17" i="1"/>
  <c r="EE18" i="1"/>
  <c r="EE19" i="1"/>
  <c r="EE20" i="1"/>
  <c r="EE21" i="1"/>
  <c r="EE22" i="1"/>
  <c r="EE23" i="1"/>
  <c r="EE24" i="1"/>
  <c r="EE25" i="1"/>
  <c r="EE26" i="1"/>
  <c r="EE27" i="1"/>
  <c r="EE28" i="1"/>
  <c r="EE29" i="1"/>
  <c r="EE30" i="1"/>
  <c r="EE31" i="1"/>
  <c r="EE32" i="1"/>
  <c r="EE33" i="1"/>
  <c r="EE34" i="1"/>
  <c r="EE35" i="1"/>
  <c r="EE36" i="1"/>
  <c r="EE37" i="1"/>
  <c r="EE38" i="1"/>
  <c r="EE39" i="1"/>
  <c r="EE40" i="1"/>
  <c r="EE41" i="1"/>
  <c r="EE11" i="1"/>
  <c r="PG42" i="1"/>
  <c r="EE42" i="1" s="1"/>
  <c r="O61" i="3" l="1"/>
  <c r="DG11" i="1"/>
  <c r="O62" i="3" l="1"/>
  <c r="AC5" i="7"/>
  <c r="PG83" i="1"/>
  <c r="PG82" i="1"/>
  <c r="EE82" i="1" s="1"/>
  <c r="PG81" i="1"/>
  <c r="PG80" i="1"/>
  <c r="PG79" i="1"/>
  <c r="PG78" i="1"/>
  <c r="PG77" i="1"/>
  <c r="PG76" i="1"/>
  <c r="PG75" i="1"/>
  <c r="PG74" i="1"/>
  <c r="PG73" i="1"/>
  <c r="PG72" i="1"/>
  <c r="PG71" i="1"/>
  <c r="PG70" i="1"/>
  <c r="PG69" i="1"/>
  <c r="PG68" i="1"/>
  <c r="PG67" i="1"/>
  <c r="PG66" i="1"/>
  <c r="PG65" i="1"/>
  <c r="PG64" i="1"/>
  <c r="PG63" i="1"/>
  <c r="PG62" i="1"/>
  <c r="PG61" i="1"/>
  <c r="PG60" i="1"/>
  <c r="PG59" i="1"/>
  <c r="PG58" i="1"/>
  <c r="PG57" i="1"/>
  <c r="PG56" i="1"/>
  <c r="PG55" i="1"/>
  <c r="PG54" i="1"/>
  <c r="PG53" i="1"/>
  <c r="PG52" i="1"/>
  <c r="PG51" i="1"/>
  <c r="PG50" i="1"/>
  <c r="PG49" i="1"/>
  <c r="PG48" i="1"/>
  <c r="PG47" i="1"/>
  <c r="PG46" i="1"/>
  <c r="PG45" i="1"/>
  <c r="PG44" i="1"/>
  <c r="PG43" i="1"/>
  <c r="N45" i="7"/>
  <c r="G45" i="7"/>
  <c r="I44" i="7"/>
  <c r="H44" i="7"/>
  <c r="H43" i="7"/>
  <c r="E43" i="7"/>
  <c r="M55" i="7"/>
  <c r="K55" i="7"/>
  <c r="I55" i="7"/>
  <c r="G55" i="7"/>
  <c r="E55" i="7"/>
  <c r="C55" i="7"/>
  <c r="C54" i="7"/>
  <c r="I54" i="7"/>
  <c r="K54" i="7"/>
  <c r="N54" i="7"/>
  <c r="M53" i="7"/>
  <c r="K53" i="7"/>
  <c r="I53" i="7"/>
  <c r="F53" i="7"/>
  <c r="C53" i="7"/>
  <c r="C52" i="7"/>
  <c r="E52" i="7"/>
  <c r="G52" i="7"/>
  <c r="I52" i="7"/>
  <c r="K52" i="7"/>
  <c r="N52" i="7"/>
  <c r="M51" i="7"/>
  <c r="K51" i="7"/>
  <c r="H51" i="7"/>
  <c r="I51" i="7"/>
  <c r="G51" i="7"/>
  <c r="F51" i="7"/>
  <c r="E51" i="7"/>
  <c r="D51" i="7"/>
  <c r="C51" i="7"/>
  <c r="N50" i="7"/>
  <c r="M50" i="7"/>
  <c r="L50" i="7"/>
  <c r="J50" i="7"/>
  <c r="G50" i="7"/>
  <c r="D50" i="7"/>
  <c r="C50" i="7"/>
  <c r="E49" i="7"/>
  <c r="D49" i="7"/>
  <c r="G49" i="7"/>
  <c r="I49" i="7"/>
  <c r="K49" i="7"/>
  <c r="M49" i="7"/>
  <c r="K48" i="7"/>
  <c r="I48" i="7"/>
  <c r="G48" i="7"/>
  <c r="E48" i="7"/>
  <c r="C48" i="7"/>
  <c r="M47" i="7"/>
  <c r="J47" i="7"/>
  <c r="G47" i="7"/>
  <c r="C47" i="7"/>
  <c r="N46" i="7"/>
  <c r="M46" i="7"/>
  <c r="K46" i="7"/>
  <c r="J46" i="7"/>
  <c r="I46" i="7"/>
  <c r="H46" i="7"/>
  <c r="G46" i="7"/>
  <c r="E46" i="7"/>
  <c r="C46" i="7"/>
  <c r="N42" i="7"/>
  <c r="G42" i="7"/>
  <c r="F42" i="7"/>
  <c r="M41" i="7"/>
  <c r="K41" i="7"/>
  <c r="E41" i="7"/>
  <c r="C41" i="7"/>
  <c r="N40" i="7"/>
  <c r="G40" i="7"/>
  <c r="E11" i="7"/>
  <c r="C37" i="7"/>
  <c r="E37" i="7"/>
  <c r="DP83" i="1"/>
  <c r="DP82" i="1"/>
  <c r="DP81" i="1"/>
  <c r="DP80" i="1"/>
  <c r="DP79" i="1"/>
  <c r="DP78" i="1"/>
  <c r="DP77" i="1"/>
  <c r="DP76" i="1"/>
  <c r="DP75" i="1"/>
  <c r="DP74" i="1"/>
  <c r="DP73" i="1"/>
  <c r="DP72" i="1"/>
  <c r="DP71" i="1"/>
  <c r="DP70" i="1"/>
  <c r="DP69" i="1"/>
  <c r="DP68" i="1"/>
  <c r="DP67" i="1"/>
  <c r="DP66" i="1"/>
  <c r="DP65" i="1"/>
  <c r="DP64" i="1"/>
  <c r="DP63" i="1"/>
  <c r="DP62" i="1"/>
  <c r="DP61" i="1"/>
  <c r="DP60" i="1"/>
  <c r="DP59" i="1"/>
  <c r="DP58" i="1"/>
  <c r="DP57" i="1"/>
  <c r="DP56" i="1"/>
  <c r="DP55" i="1"/>
  <c r="DP54" i="1"/>
  <c r="DP53" i="1"/>
  <c r="DP52" i="1"/>
  <c r="DP51" i="1"/>
  <c r="DP50" i="1"/>
  <c r="DP49" i="1"/>
  <c r="DP48" i="1"/>
  <c r="DP47" i="1"/>
  <c r="DP46" i="1"/>
  <c r="DP45" i="1"/>
  <c r="DP44" i="1"/>
  <c r="DP43" i="1"/>
  <c r="DP42" i="1"/>
  <c r="DP41" i="1"/>
  <c r="DP40" i="1"/>
  <c r="DP39" i="1"/>
  <c r="DP38" i="1"/>
  <c r="DP37" i="1"/>
  <c r="DP36" i="1"/>
  <c r="DP35" i="1"/>
  <c r="DP34" i="1"/>
  <c r="DP33" i="1"/>
  <c r="DP32" i="1"/>
  <c r="DP31" i="1"/>
  <c r="DP30" i="1"/>
  <c r="DP29" i="1"/>
  <c r="DP28" i="1"/>
  <c r="DP27" i="1"/>
  <c r="DP26" i="1"/>
  <c r="DP25" i="1"/>
  <c r="DP24" i="1"/>
  <c r="DP23" i="1"/>
  <c r="DP22" i="1"/>
  <c r="DP21" i="1"/>
  <c r="DP20" i="1"/>
  <c r="DP19" i="1"/>
  <c r="DP18" i="1"/>
  <c r="DP17" i="1"/>
  <c r="DP16" i="1"/>
  <c r="DP15" i="1"/>
  <c r="DP14" i="1"/>
  <c r="DP13" i="1"/>
  <c r="DP12" i="1"/>
  <c r="DP11" i="1"/>
  <c r="DI83" i="1"/>
  <c r="DI82" i="1"/>
  <c r="DI81" i="1"/>
  <c r="DI80" i="1"/>
  <c r="DI79" i="1"/>
  <c r="DI78" i="1"/>
  <c r="DI77" i="1"/>
  <c r="DI76" i="1"/>
  <c r="DI75" i="1"/>
  <c r="DI74" i="1"/>
  <c r="DI73" i="1"/>
  <c r="DI72" i="1"/>
  <c r="DI71" i="1"/>
  <c r="DI70" i="1"/>
  <c r="DI69" i="1"/>
  <c r="DI68" i="1"/>
  <c r="DI67" i="1"/>
  <c r="DI66" i="1"/>
  <c r="DI65" i="1"/>
  <c r="DI64" i="1"/>
  <c r="DI63" i="1"/>
  <c r="DI62" i="1"/>
  <c r="DI61" i="1"/>
  <c r="DI60" i="1"/>
  <c r="DI59" i="1"/>
  <c r="DI58" i="1"/>
  <c r="DI57" i="1"/>
  <c r="DI56" i="1"/>
  <c r="DI55" i="1"/>
  <c r="DI54" i="1"/>
  <c r="DI53" i="1"/>
  <c r="DI52" i="1"/>
  <c r="DI51" i="1"/>
  <c r="DI50" i="1"/>
  <c r="DI49" i="1"/>
  <c r="DI48" i="1"/>
  <c r="DI47" i="1"/>
  <c r="DI46" i="1"/>
  <c r="DI45" i="1"/>
  <c r="DI44" i="1"/>
  <c r="DI43" i="1"/>
  <c r="DI42" i="1"/>
  <c r="DI41" i="1"/>
  <c r="DI40" i="1"/>
  <c r="DI39" i="1"/>
  <c r="DI38" i="1"/>
  <c r="DI37" i="1"/>
  <c r="DI36" i="1"/>
  <c r="DI35" i="1"/>
  <c r="DI34" i="1"/>
  <c r="DI33" i="1"/>
  <c r="DI32" i="1"/>
  <c r="DI31" i="1"/>
  <c r="DI30" i="1"/>
  <c r="DI29" i="1"/>
  <c r="DI28" i="1"/>
  <c r="DI27" i="1"/>
  <c r="DI26" i="1"/>
  <c r="DI25" i="1"/>
  <c r="DI24" i="1"/>
  <c r="DI23" i="1"/>
  <c r="DI22" i="1"/>
  <c r="DI21" i="1"/>
  <c r="DI20" i="1"/>
  <c r="DI19" i="1"/>
  <c r="DI18" i="1"/>
  <c r="DI17" i="1"/>
  <c r="DI16" i="1"/>
  <c r="DI15" i="1"/>
  <c r="DI14" i="1"/>
  <c r="DI13" i="1"/>
  <c r="DI12" i="1"/>
  <c r="DI11" i="1"/>
  <c r="DG83" i="1"/>
  <c r="DG82" i="1"/>
  <c r="DG81" i="1"/>
  <c r="F19" i="7" s="1"/>
  <c r="DG80" i="1"/>
  <c r="DG79" i="1"/>
  <c r="DG78" i="1"/>
  <c r="DG77" i="1"/>
  <c r="DG76" i="1"/>
  <c r="DG75" i="1"/>
  <c r="DG74" i="1"/>
  <c r="DG73" i="1"/>
  <c r="DG72" i="1"/>
  <c r="DG71" i="1"/>
  <c r="DG70" i="1"/>
  <c r="DG69" i="1"/>
  <c r="DG68" i="1"/>
  <c r="DG67" i="1"/>
  <c r="DG66" i="1"/>
  <c r="DG65" i="1"/>
  <c r="DG64" i="1"/>
  <c r="DG63" i="1"/>
  <c r="DG62" i="1"/>
  <c r="DG61" i="1"/>
  <c r="DG41" i="1"/>
  <c r="DG40" i="1"/>
  <c r="DG39" i="1"/>
  <c r="DG38" i="1"/>
  <c r="DG37" i="1"/>
  <c r="DG36" i="1"/>
  <c r="DG34" i="1"/>
  <c r="DG33" i="1"/>
  <c r="DG32" i="1"/>
  <c r="DG31" i="1"/>
  <c r="DG30" i="1"/>
  <c r="DG29" i="1"/>
  <c r="DG28" i="1"/>
  <c r="DG27" i="1"/>
  <c r="DG26" i="1"/>
  <c r="DG25" i="1"/>
  <c r="DG24" i="1"/>
  <c r="DG23" i="1"/>
  <c r="DG22" i="1"/>
  <c r="DG21" i="1"/>
  <c r="DG20" i="1"/>
  <c r="DG19" i="1"/>
  <c r="DG18" i="1"/>
  <c r="DG17" i="1"/>
  <c r="DG16" i="1"/>
  <c r="DG15" i="1"/>
  <c r="DG14" i="1"/>
  <c r="DG13" i="1"/>
  <c r="DG12" i="1"/>
  <c r="DN11" i="1"/>
  <c r="DN83" i="1"/>
  <c r="DN82" i="1"/>
  <c r="DN81" i="1"/>
  <c r="DN80" i="1"/>
  <c r="DN79" i="1"/>
  <c r="DN78" i="1"/>
  <c r="DN77" i="1"/>
  <c r="DN76" i="1"/>
  <c r="DN75" i="1"/>
  <c r="DN74" i="1"/>
  <c r="DN73" i="1"/>
  <c r="DN72" i="1"/>
  <c r="DN71" i="1"/>
  <c r="DN70" i="1"/>
  <c r="DN69" i="1"/>
  <c r="DN68" i="1"/>
  <c r="DN67" i="1"/>
  <c r="DN66" i="1"/>
  <c r="DN65" i="1"/>
  <c r="DN64" i="1"/>
  <c r="DN63" i="1"/>
  <c r="DN62" i="1"/>
  <c r="DN61" i="1"/>
  <c r="DN60" i="1"/>
  <c r="DN59" i="1"/>
  <c r="DN58" i="1"/>
  <c r="DN57" i="1"/>
  <c r="DN56" i="1"/>
  <c r="DN55" i="1"/>
  <c r="DN54" i="1"/>
  <c r="DN53" i="1"/>
  <c r="DN52" i="1"/>
  <c r="DN51" i="1"/>
  <c r="DN50" i="1"/>
  <c r="DN49" i="1"/>
  <c r="DN48" i="1"/>
  <c r="DN47" i="1"/>
  <c r="DN46" i="1"/>
  <c r="DN45" i="1"/>
  <c r="DN44" i="1"/>
  <c r="DN43" i="1"/>
  <c r="DN42" i="1"/>
  <c r="DN41" i="1"/>
  <c r="DN40" i="1"/>
  <c r="DN39" i="1"/>
  <c r="DN38" i="1"/>
  <c r="DN37" i="1"/>
  <c r="DN36" i="1"/>
  <c r="DN35" i="1"/>
  <c r="DN34" i="1"/>
  <c r="DN33" i="1"/>
  <c r="DN32" i="1"/>
  <c r="DN31" i="1"/>
  <c r="DN30" i="1"/>
  <c r="DN29" i="1"/>
  <c r="DN28" i="1"/>
  <c r="DN27" i="1"/>
  <c r="DN26" i="1"/>
  <c r="DN25" i="1"/>
  <c r="DN24" i="1"/>
  <c r="DN23" i="1"/>
  <c r="DN22" i="1"/>
  <c r="DN21" i="1"/>
  <c r="DN20" i="1"/>
  <c r="DN19" i="1"/>
  <c r="DN18" i="1"/>
  <c r="DN17" i="1"/>
  <c r="DN16" i="1"/>
  <c r="DN15" i="1"/>
  <c r="DN14" i="1"/>
  <c r="DN13" i="1"/>
  <c r="DN12" i="1"/>
  <c r="N6" i="7"/>
  <c r="AD6" i="7" s="1"/>
  <c r="C32" i="7"/>
  <c r="N24" i="7"/>
  <c r="AD24" i="7" s="1"/>
  <c r="M7" i="7"/>
  <c r="I37" i="7"/>
  <c r="N31" i="7"/>
  <c r="AD31" i="7" s="1"/>
  <c r="M31" i="7"/>
  <c r="N27" i="7"/>
  <c r="N26" i="7"/>
  <c r="AD26" i="7" s="1"/>
  <c r="M26" i="7"/>
  <c r="N25" i="7"/>
  <c r="AD25" i="7" s="1"/>
  <c r="M25" i="7"/>
  <c r="AC25" i="7" s="1"/>
  <c r="M24" i="7"/>
  <c r="AC24" i="7" s="1"/>
  <c r="N23" i="7"/>
  <c r="AD23" i="7" s="1"/>
  <c r="M23" i="7"/>
  <c r="AC23" i="7" s="1"/>
  <c r="N22" i="7"/>
  <c r="AD22" i="7" s="1"/>
  <c r="N21" i="7"/>
  <c r="AD21" i="7" s="1"/>
  <c r="M21" i="7"/>
  <c r="AC21" i="7" s="1"/>
  <c r="N20" i="7"/>
  <c r="AD20" i="7" s="1"/>
  <c r="M20" i="7"/>
  <c r="AC20" i="7" s="1"/>
  <c r="N19" i="7"/>
  <c r="AD19" i="7" s="1"/>
  <c r="M19" i="7"/>
  <c r="AC19" i="7" s="1"/>
  <c r="N18" i="7"/>
  <c r="AD18" i="7" s="1"/>
  <c r="M18" i="7"/>
  <c r="AC18" i="7" s="1"/>
  <c r="M15" i="7"/>
  <c r="AC15" i="7" s="1"/>
  <c r="N13" i="7"/>
  <c r="AD13" i="7" s="1"/>
  <c r="N12" i="7"/>
  <c r="AD12" i="7" s="1"/>
  <c r="M12" i="7"/>
  <c r="AC12" i="7" s="1"/>
  <c r="N11" i="7"/>
  <c r="AD11" i="7" s="1"/>
  <c r="L27" i="7"/>
  <c r="AB27" i="7" s="1"/>
  <c r="L26" i="7"/>
  <c r="AB26" i="7" s="1"/>
  <c r="K25" i="7"/>
  <c r="AA25" i="7" s="1"/>
  <c r="I27" i="7"/>
  <c r="Y27" i="7" s="1"/>
  <c r="J26" i="7"/>
  <c r="Z26" i="7" s="1"/>
  <c r="J25" i="7"/>
  <c r="Z25" i="7" s="1"/>
  <c r="I25" i="7"/>
  <c r="Y25" i="7" s="1"/>
  <c r="J23" i="7"/>
  <c r="Z23" i="7" s="1"/>
  <c r="J22" i="7"/>
  <c r="Z22" i="7" s="1"/>
  <c r="J21" i="7"/>
  <c r="Z21" i="7" s="1"/>
  <c r="I22" i="7"/>
  <c r="Y22" i="7" s="1"/>
  <c r="I21" i="7"/>
  <c r="Y21" i="7" s="1"/>
  <c r="I20" i="7"/>
  <c r="Y20" i="7" s="1"/>
  <c r="F25" i="7"/>
  <c r="V25" i="7" s="1"/>
  <c r="D26" i="7"/>
  <c r="T26" i="7" s="1"/>
  <c r="AC37" i="7"/>
  <c r="K37" i="7"/>
  <c r="AA37" i="7" s="1"/>
  <c r="C35" i="7"/>
  <c r="S35" i="7" s="1"/>
  <c r="E35" i="7"/>
  <c r="U35" i="7" s="1"/>
  <c r="I35" i="7"/>
  <c r="Y35" i="7" s="1"/>
  <c r="K35" i="7"/>
  <c r="AA35" i="7" s="1"/>
  <c r="K34" i="7"/>
  <c r="AA34" i="7" s="1"/>
  <c r="K33" i="7"/>
  <c r="AA33" i="7" s="1"/>
  <c r="K32" i="7"/>
  <c r="AA32" i="7" s="1"/>
  <c r="I33" i="7"/>
  <c r="Y33" i="7" s="1"/>
  <c r="I32" i="7"/>
  <c r="Y32" i="7" s="1"/>
  <c r="E32" i="7"/>
  <c r="U32" i="7" s="1"/>
  <c r="C33" i="7"/>
  <c r="S33" i="7" s="1"/>
  <c r="K31" i="7"/>
  <c r="AA31" i="7" s="1"/>
  <c r="I31" i="7"/>
  <c r="Y31" i="7" s="1"/>
  <c r="F31" i="7"/>
  <c r="V31" i="7" s="1"/>
  <c r="D31" i="7"/>
  <c r="T31" i="7" s="1"/>
  <c r="K29" i="7"/>
  <c r="AA29" i="7" s="1"/>
  <c r="I30" i="7"/>
  <c r="Y30" i="7" s="1"/>
  <c r="K30" i="7"/>
  <c r="AA30" i="7" s="1"/>
  <c r="E30" i="7"/>
  <c r="U30" i="7" s="1"/>
  <c r="C30" i="7"/>
  <c r="S30" i="7" s="1"/>
  <c r="K28" i="7"/>
  <c r="AA28" i="7" s="1"/>
  <c r="I28" i="7"/>
  <c r="Y28" i="7" s="1"/>
  <c r="E28" i="7"/>
  <c r="U28" i="7" s="1"/>
  <c r="C28" i="7"/>
  <c r="S28" i="7" s="1"/>
  <c r="I26" i="7"/>
  <c r="Y26" i="7" s="1"/>
  <c r="F27" i="7"/>
  <c r="V27" i="7" s="1"/>
  <c r="E27" i="7"/>
  <c r="U27" i="7" s="1"/>
  <c r="E26" i="7"/>
  <c r="U26" i="7" s="1"/>
  <c r="C27" i="7"/>
  <c r="S27" i="7" s="1"/>
  <c r="C26" i="7"/>
  <c r="S26" i="7" s="1"/>
  <c r="D25" i="7"/>
  <c r="T25" i="7" s="1"/>
  <c r="K24" i="7"/>
  <c r="AA24" i="7" s="1"/>
  <c r="C24" i="7"/>
  <c r="S24" i="7" s="1"/>
  <c r="L23" i="7"/>
  <c r="AB23" i="7" s="1"/>
  <c r="K23" i="7"/>
  <c r="AA23" i="7" s="1"/>
  <c r="C23" i="7"/>
  <c r="S23" i="7" s="1"/>
  <c r="L22" i="7"/>
  <c r="AB22" i="7" s="1"/>
  <c r="E22" i="7"/>
  <c r="U22" i="7" s="1"/>
  <c r="D22" i="7"/>
  <c r="T22" i="7" s="1"/>
  <c r="F21" i="7"/>
  <c r="V21" i="7" s="1"/>
  <c r="E21" i="7"/>
  <c r="U21" i="7" s="1"/>
  <c r="D21" i="7"/>
  <c r="T21" i="7" s="1"/>
  <c r="C21" i="7"/>
  <c r="S21" i="7" s="1"/>
  <c r="L20" i="7"/>
  <c r="AB20" i="7" s="1"/>
  <c r="J20" i="7"/>
  <c r="Z20" i="7" s="1"/>
  <c r="H20" i="7"/>
  <c r="X20" i="7" s="1"/>
  <c r="G20" i="7"/>
  <c r="W20" i="7" s="1"/>
  <c r="F20" i="7"/>
  <c r="V20" i="7" s="1"/>
  <c r="D20" i="7"/>
  <c r="T20" i="7" s="1"/>
  <c r="C20" i="7"/>
  <c r="S20" i="7" s="1"/>
  <c r="J18" i="7"/>
  <c r="Z18" i="7" s="1"/>
  <c r="L19" i="7"/>
  <c r="AB19" i="7" s="1"/>
  <c r="K19" i="7"/>
  <c r="AA19" i="7" s="1"/>
  <c r="J19" i="7"/>
  <c r="Z19" i="7" s="1"/>
  <c r="I19" i="7"/>
  <c r="Y19" i="7" s="1"/>
  <c r="H19" i="7"/>
  <c r="X19" i="7" s="1"/>
  <c r="G19" i="7"/>
  <c r="W19" i="7" s="1"/>
  <c r="D19" i="7"/>
  <c r="T19" i="7" s="1"/>
  <c r="C19" i="7"/>
  <c r="S19" i="7" s="1"/>
  <c r="K17" i="7"/>
  <c r="AA17" i="7" s="1"/>
  <c r="I17" i="7"/>
  <c r="Y17" i="7" s="1"/>
  <c r="E17" i="7"/>
  <c r="U17" i="7" s="1"/>
  <c r="C17" i="7"/>
  <c r="S17" i="7" s="1"/>
  <c r="L15" i="7"/>
  <c r="AB15" i="7" s="1"/>
  <c r="J15" i="7"/>
  <c r="Z15" i="7" s="1"/>
  <c r="I15" i="7"/>
  <c r="Y15" i="7" s="1"/>
  <c r="F15" i="7"/>
  <c r="V15" i="7" s="1"/>
  <c r="D15" i="7"/>
  <c r="T15" i="7" s="1"/>
  <c r="K13" i="7"/>
  <c r="AA13" i="7" s="1"/>
  <c r="J13" i="7"/>
  <c r="Z13" i="7" s="1"/>
  <c r="I13" i="7"/>
  <c r="Y13" i="7" s="1"/>
  <c r="E13" i="7"/>
  <c r="U13" i="7" s="1"/>
  <c r="C13" i="7"/>
  <c r="S13" i="7" s="1"/>
  <c r="M11" i="7"/>
  <c r="AC11" i="7" s="1"/>
  <c r="L12" i="7"/>
  <c r="AB12" i="7" s="1"/>
  <c r="L11" i="7"/>
  <c r="K12" i="7"/>
  <c r="AA12" i="7" s="1"/>
  <c r="K11" i="7"/>
  <c r="AA11" i="7" s="1"/>
  <c r="I12" i="7"/>
  <c r="Y12" i="7" s="1"/>
  <c r="I11" i="7"/>
  <c r="Y11" i="7" s="1"/>
  <c r="E12" i="7"/>
  <c r="U12" i="7" s="1"/>
  <c r="C12" i="7"/>
  <c r="S12" i="7" s="1"/>
  <c r="C11" i="7"/>
  <c r="S11" i="7" s="1"/>
  <c r="K10" i="7"/>
  <c r="AA10" i="7" s="1"/>
  <c r="K9" i="7"/>
  <c r="AA9" i="7" s="1"/>
  <c r="I10" i="7"/>
  <c r="Y10" i="7" s="1"/>
  <c r="I9" i="7"/>
  <c r="Y9" i="7" s="1"/>
  <c r="E10" i="7"/>
  <c r="U10" i="7" s="1"/>
  <c r="E9" i="7"/>
  <c r="U9" i="7" s="1"/>
  <c r="C10" i="7"/>
  <c r="S10" i="7" s="1"/>
  <c r="C9" i="7"/>
  <c r="S9" i="7" s="1"/>
  <c r="L8" i="7"/>
  <c r="J8" i="7"/>
  <c r="Z8" i="7" s="1"/>
  <c r="F8" i="7"/>
  <c r="V8" i="7" s="1"/>
  <c r="D8" i="7"/>
  <c r="T8" i="7" s="1"/>
  <c r="D5" i="6"/>
  <c r="T5" i="6" s="1"/>
  <c r="H23" i="6"/>
  <c r="X23" i="6" s="1"/>
  <c r="E19" i="7" l="1"/>
  <c r="U19" i="7" s="1"/>
  <c r="C39" i="7"/>
  <c r="AC26" i="7"/>
  <c r="AD27" i="7"/>
  <c r="AC7" i="7"/>
  <c r="AB11" i="7"/>
  <c r="AB8" i="7"/>
  <c r="L10" i="7"/>
  <c r="L17" i="7" s="1"/>
  <c r="AC31" i="7"/>
  <c r="V19" i="7"/>
  <c r="AA55" i="7"/>
  <c r="AA52" i="7"/>
  <c r="X51" i="7"/>
  <c r="AB50" i="7"/>
  <c r="AA49" i="7"/>
  <c r="AA48" i="7"/>
  <c r="W46" i="7"/>
  <c r="X43" i="7"/>
  <c r="U41" i="7"/>
  <c r="T27" i="7"/>
  <c r="V22" i="7"/>
  <c r="AA21" i="7"/>
  <c r="Y8" i="7"/>
  <c r="AB21" i="7"/>
  <c r="Y55" i="7"/>
  <c r="S54" i="7"/>
  <c r="Y52" i="7"/>
  <c r="W51" i="7"/>
  <c r="Z50" i="7"/>
  <c r="Y49" i="7"/>
  <c r="Y48" i="7"/>
  <c r="S47" i="7"/>
  <c r="U43" i="7"/>
  <c r="AD40" i="7"/>
  <c r="U31" i="7"/>
  <c r="V29" i="7"/>
  <c r="AC27" i="7"/>
  <c r="AB24" i="7"/>
  <c r="U29" i="7"/>
  <c r="Y54" i="7"/>
  <c r="W47" i="7"/>
  <c r="T23" i="7"/>
  <c r="W55" i="7"/>
  <c r="AC53" i="7"/>
  <c r="W52" i="7"/>
  <c r="V51" i="7"/>
  <c r="Y50" i="7"/>
  <c r="W49" i="7"/>
  <c r="W48" i="7"/>
  <c r="AD46" i="7"/>
  <c r="U46" i="7"/>
  <c r="AD42" i="7"/>
  <c r="W40" i="7"/>
  <c r="U55" i="7"/>
  <c r="AA53" i="7"/>
  <c r="U52" i="7"/>
  <c r="U51" i="7"/>
  <c r="W50" i="7"/>
  <c r="U48" i="7"/>
  <c r="AC46" i="7"/>
  <c r="S46" i="7"/>
  <c r="W42" i="7"/>
  <c r="S31" i="7"/>
  <c r="T29" i="7"/>
  <c r="AA27" i="7"/>
  <c r="AC22" i="7"/>
  <c r="S22" i="7"/>
  <c r="AA20" i="7"/>
  <c r="S52" i="7"/>
  <c r="S55" i="7"/>
  <c r="Y53" i="7"/>
  <c r="T51" i="7"/>
  <c r="U49" i="7"/>
  <c r="S48" i="7"/>
  <c r="AA46" i="7"/>
  <c r="AD45" i="7"/>
  <c r="V42" i="7"/>
  <c r="AB31" i="7"/>
  <c r="S29" i="7"/>
  <c r="Z27" i="7"/>
  <c r="U25" i="7"/>
  <c r="Y24" i="7"/>
  <c r="AC49" i="7"/>
  <c r="AD54" i="7"/>
  <c r="V53" i="7"/>
  <c r="AC51" i="7"/>
  <c r="S51" i="7"/>
  <c r="T50" i="7"/>
  <c r="T49" i="7"/>
  <c r="AC47" i="7"/>
  <c r="Z46" i="7"/>
  <c r="W45" i="7"/>
  <c r="AC41" i="7"/>
  <c r="AA22" i="7"/>
  <c r="AE16" i="7"/>
  <c r="S41" i="7"/>
  <c r="AD52" i="7"/>
  <c r="AC50" i="7"/>
  <c r="X44" i="7"/>
  <c r="AA54" i="7"/>
  <c r="S53" i="7"/>
  <c r="AA51" i="7"/>
  <c r="AD50" i="7"/>
  <c r="S50" i="7"/>
  <c r="S49" i="7"/>
  <c r="Z47" i="7"/>
  <c r="Y46" i="7"/>
  <c r="Y44" i="7"/>
  <c r="AA41" i="7"/>
  <c r="W37" i="7"/>
  <c r="Z31" i="7"/>
  <c r="AA26" i="7"/>
  <c r="Y23" i="7"/>
  <c r="AC55" i="7"/>
  <c r="Y51" i="7"/>
  <c r="X46" i="7"/>
  <c r="Y34" i="7"/>
  <c r="AB25" i="7"/>
  <c r="AC35" i="7"/>
  <c r="Y14" i="7"/>
  <c r="AC14" i="7"/>
  <c r="Y29" i="7"/>
  <c r="Y37" i="7"/>
  <c r="U37" i="7"/>
  <c r="S37" i="7"/>
  <c r="S32" i="7"/>
  <c r="U11" i="7"/>
  <c r="O63" i="3"/>
  <c r="EE81" i="1"/>
  <c r="G24" i="7"/>
  <c r="EE44" i="1"/>
  <c r="EE52" i="1"/>
  <c r="EE60" i="1"/>
  <c r="EE68" i="1"/>
  <c r="EE76" i="1"/>
  <c r="EE45" i="1"/>
  <c r="EE53" i="1"/>
  <c r="EE61" i="1"/>
  <c r="EE69" i="1"/>
  <c r="EE77" i="1"/>
  <c r="EE46" i="1"/>
  <c r="EE54" i="1"/>
  <c r="EE62" i="1"/>
  <c r="EE70" i="1"/>
  <c r="EE78" i="1"/>
  <c r="EE47" i="1"/>
  <c r="EE55" i="1"/>
  <c r="EE63" i="1"/>
  <c r="EE71" i="1"/>
  <c r="EE79" i="1"/>
  <c r="O25" i="7"/>
  <c r="AE25" i="7" s="1"/>
  <c r="E20" i="7"/>
  <c r="U20" i="7" s="1"/>
  <c r="EE48" i="1"/>
  <c r="EE56" i="1"/>
  <c r="EE64" i="1"/>
  <c r="EE72" i="1"/>
  <c r="EE80" i="1"/>
  <c r="EE49" i="1"/>
  <c r="EE57" i="1"/>
  <c r="EE65" i="1"/>
  <c r="EE73" i="1"/>
  <c r="EE50" i="1"/>
  <c r="EE58" i="1"/>
  <c r="EE66" i="1"/>
  <c r="EE74" i="1"/>
  <c r="EE43" i="1"/>
  <c r="EE51" i="1"/>
  <c r="EE59" i="1"/>
  <c r="EE67" i="1"/>
  <c r="EE75" i="1"/>
  <c r="EE83" i="1"/>
  <c r="D10" i="7"/>
  <c r="J24" i="7"/>
  <c r="Z24" i="7" s="1"/>
  <c r="O37" i="7"/>
  <c r="N7" i="7"/>
  <c r="O6" i="7"/>
  <c r="AE6" i="7" s="1"/>
  <c r="O9" i="7"/>
  <c r="AE9" i="7" s="1"/>
  <c r="O8" i="7"/>
  <c r="AE8" i="7" s="1"/>
  <c r="O5" i="7"/>
  <c r="E24" i="7" l="1"/>
  <c r="U24" i="7" s="1"/>
  <c r="L28" i="7"/>
  <c r="L30" i="7" s="1"/>
  <c r="T10" i="7"/>
  <c r="D17" i="7"/>
  <c r="AE5" i="7"/>
  <c r="H28" i="7"/>
  <c r="X28" i="7" s="1"/>
  <c r="W24" i="7"/>
  <c r="M36" i="7"/>
  <c r="AC36" i="7" s="1"/>
  <c r="AD7" i="7"/>
  <c r="O64" i="3"/>
  <c r="O7" i="7"/>
  <c r="AE7" i="7" s="1"/>
  <c r="F54" i="7"/>
  <c r="V54" i="7" s="1"/>
  <c r="ZZ57" i="3"/>
  <c r="ZZ56" i="3"/>
  <c r="ZZ55" i="3"/>
  <c r="ZZ54" i="3"/>
  <c r="ZZ53" i="3"/>
  <c r="ZZ52" i="3"/>
  <c r="ZZ51" i="3"/>
  <c r="ZZ50" i="3"/>
  <c r="ZZ49" i="3"/>
  <c r="ZZ48" i="3"/>
  <c r="ZZ47" i="3"/>
  <c r="ZZ46" i="3"/>
  <c r="ZZ45" i="3"/>
  <c r="ZZ44" i="3"/>
  <c r="ZZ43" i="3"/>
  <c r="ZZ42" i="3"/>
  <c r="ZZ41" i="3"/>
  <c r="ZZ40" i="3"/>
  <c r="ZZ39" i="3"/>
  <c r="SX57" i="3"/>
  <c r="SX56" i="3"/>
  <c r="SX55" i="3"/>
  <c r="SX54" i="3"/>
  <c r="SX53" i="3"/>
  <c r="SX52" i="3"/>
  <c r="SX51" i="3"/>
  <c r="SX50" i="3"/>
  <c r="SX49" i="3"/>
  <c r="SX48" i="3"/>
  <c r="SX47" i="3"/>
  <c r="SX46" i="3"/>
  <c r="SX45" i="3"/>
  <c r="SX44" i="3"/>
  <c r="SX43" i="3"/>
  <c r="SX42" i="3"/>
  <c r="SX41" i="3"/>
  <c r="SX40" i="3"/>
  <c r="SX39" i="3"/>
  <c r="LV57" i="3"/>
  <c r="LV56" i="3"/>
  <c r="LV55" i="3"/>
  <c r="LV54" i="3"/>
  <c r="LV53" i="3"/>
  <c r="LV52" i="3"/>
  <c r="LV51" i="3"/>
  <c r="LV50" i="3"/>
  <c r="LV49" i="3"/>
  <c r="LV48" i="3"/>
  <c r="LV47" i="3"/>
  <c r="LV46" i="3"/>
  <c r="LV45" i="3"/>
  <c r="LV44" i="3"/>
  <c r="LV43" i="3"/>
  <c r="LV42" i="3"/>
  <c r="E50" i="7" s="1"/>
  <c r="U50" i="7" s="1"/>
  <c r="LV41" i="3"/>
  <c r="LV40" i="3"/>
  <c r="LV39" i="3"/>
  <c r="ET56" i="3"/>
  <c r="ET55" i="3"/>
  <c r="ET54" i="3"/>
  <c r="ET53" i="3"/>
  <c r="ET52" i="3"/>
  <c r="ET51" i="3"/>
  <c r="ET50" i="3"/>
  <c r="ET49" i="3"/>
  <c r="ET48" i="3"/>
  <c r="ET47" i="3"/>
  <c r="ET46" i="3"/>
  <c r="ET45" i="3"/>
  <c r="ET44" i="3"/>
  <c r="ET43" i="3"/>
  <c r="ET42" i="3"/>
  <c r="ET41" i="3"/>
  <c r="ET40" i="3"/>
  <c r="AFV57" i="3"/>
  <c r="AFV56" i="3"/>
  <c r="AFV55" i="3"/>
  <c r="AFV54" i="3"/>
  <c r="AFV53" i="3"/>
  <c r="AFV52" i="3"/>
  <c r="AFV51" i="3"/>
  <c r="AFV50" i="3"/>
  <c r="AFV49" i="3"/>
  <c r="AFV48" i="3"/>
  <c r="AFV47" i="3"/>
  <c r="AFV46" i="3"/>
  <c r="AFV45" i="3"/>
  <c r="AFV44" i="3"/>
  <c r="AFV43" i="3"/>
  <c r="AFV42" i="3"/>
  <c r="AFV41" i="3"/>
  <c r="AFV40" i="3"/>
  <c r="AFV39" i="3"/>
  <c r="YT57" i="3"/>
  <c r="YT56" i="3"/>
  <c r="YT55" i="3"/>
  <c r="YT54" i="3"/>
  <c r="YT53" i="3"/>
  <c r="YT52" i="3"/>
  <c r="YT51" i="3"/>
  <c r="YT50" i="3"/>
  <c r="YT49" i="3"/>
  <c r="YT48" i="3"/>
  <c r="YT47" i="3"/>
  <c r="YT46" i="3"/>
  <c r="YT45" i="3"/>
  <c r="YT44" i="3"/>
  <c r="YT43" i="3"/>
  <c r="YT42" i="3"/>
  <c r="YT41" i="3"/>
  <c r="YT40" i="3"/>
  <c r="YT39" i="3"/>
  <c r="RR57" i="3"/>
  <c r="RR56" i="3"/>
  <c r="RR55" i="3"/>
  <c r="RR54" i="3"/>
  <c r="RR53" i="3"/>
  <c r="RR52" i="3"/>
  <c r="RR51" i="3"/>
  <c r="RR50" i="3"/>
  <c r="RR49" i="3"/>
  <c r="RR48" i="3"/>
  <c r="RR47" i="3"/>
  <c r="RR46" i="3"/>
  <c r="RR45" i="3"/>
  <c r="RR44" i="3"/>
  <c r="RR43" i="3"/>
  <c r="RR42" i="3"/>
  <c r="RR41" i="3"/>
  <c r="RR40" i="3"/>
  <c r="RR39" i="3"/>
  <c r="KP57" i="3"/>
  <c r="KP56" i="3"/>
  <c r="KP55" i="3"/>
  <c r="KP54" i="3"/>
  <c r="KP53" i="3"/>
  <c r="KP52" i="3"/>
  <c r="KP51" i="3"/>
  <c r="KP50" i="3"/>
  <c r="KP49" i="3"/>
  <c r="KP48" i="3"/>
  <c r="KP47" i="3"/>
  <c r="KP46" i="3"/>
  <c r="KP45" i="3"/>
  <c r="KP44" i="3"/>
  <c r="KP43" i="3"/>
  <c r="KP42" i="3"/>
  <c r="KP41" i="3"/>
  <c r="KP40" i="3"/>
  <c r="KP39" i="3"/>
  <c r="ADH57" i="3"/>
  <c r="ADH56" i="3"/>
  <c r="ADH55" i="3"/>
  <c r="ADH54" i="3"/>
  <c r="ADH53" i="3"/>
  <c r="ADH52" i="3"/>
  <c r="ADH51" i="3"/>
  <c r="ADH50" i="3"/>
  <c r="ADH49" i="3"/>
  <c r="ADH48" i="3"/>
  <c r="ADH47" i="3"/>
  <c r="ADH46" i="3"/>
  <c r="ADH45" i="3"/>
  <c r="ADH44" i="3"/>
  <c r="ADH43" i="3"/>
  <c r="ADH42" i="3"/>
  <c r="ADH41" i="3"/>
  <c r="ADH40" i="3"/>
  <c r="ADH39" i="3"/>
  <c r="WF57" i="3"/>
  <c r="WF56" i="3"/>
  <c r="WF55" i="3"/>
  <c r="WF54" i="3"/>
  <c r="WF53" i="3"/>
  <c r="WF52" i="3"/>
  <c r="WF51" i="3"/>
  <c r="WF50" i="3"/>
  <c r="WF49" i="3"/>
  <c r="WF48" i="3"/>
  <c r="WF47" i="3"/>
  <c r="WF46" i="3"/>
  <c r="WF45" i="3"/>
  <c r="WF44" i="3"/>
  <c r="WF43" i="3"/>
  <c r="WF42" i="3"/>
  <c r="WF41" i="3"/>
  <c r="WF40" i="3"/>
  <c r="WF39" i="3"/>
  <c r="PD57" i="3"/>
  <c r="PD56" i="3"/>
  <c r="PD55" i="3"/>
  <c r="PD54" i="3"/>
  <c r="PD53" i="3"/>
  <c r="PD52" i="3"/>
  <c r="PD51" i="3"/>
  <c r="PD50" i="3"/>
  <c r="PD49" i="3"/>
  <c r="PD48" i="3"/>
  <c r="PD47" i="3"/>
  <c r="PD46" i="3"/>
  <c r="PD45" i="3"/>
  <c r="PD44" i="3"/>
  <c r="PD43" i="3"/>
  <c r="PD42" i="3"/>
  <c r="PD41" i="3"/>
  <c r="PD40" i="3"/>
  <c r="PD39" i="3"/>
  <c r="IB57" i="3"/>
  <c r="IB56" i="3"/>
  <c r="IB55" i="3"/>
  <c r="IB54" i="3"/>
  <c r="IB53" i="3"/>
  <c r="IB52" i="3"/>
  <c r="IB51" i="3"/>
  <c r="IB50" i="3"/>
  <c r="IB49" i="3"/>
  <c r="IB48" i="3"/>
  <c r="IB47" i="3"/>
  <c r="IB46" i="3"/>
  <c r="IB45" i="3"/>
  <c r="IB44" i="3"/>
  <c r="IB43" i="3"/>
  <c r="IB42" i="3"/>
  <c r="IB41" i="3"/>
  <c r="IB40" i="3"/>
  <c r="IS39" i="3"/>
  <c r="O24" i="7" l="1"/>
  <c r="AE24" i="7" s="1"/>
  <c r="D28" i="7"/>
  <c r="D30" i="7" s="1"/>
  <c r="C36" i="7" s="1"/>
  <c r="C38" i="7" s="1"/>
  <c r="O65" i="3"/>
  <c r="SP41" i="3"/>
  <c r="EL40" i="3"/>
  <c r="EL41" i="3"/>
  <c r="RK42" i="3"/>
  <c r="AFO47" i="3"/>
  <c r="AFO55" i="3"/>
  <c r="AFO40" i="3"/>
  <c r="AFO48" i="3"/>
  <c r="AFO56" i="3"/>
  <c r="AFO41" i="3"/>
  <c r="AFO49" i="3"/>
  <c r="AFO57" i="3"/>
  <c r="AFO42" i="3"/>
  <c r="AFO50" i="3"/>
  <c r="AFO43" i="3"/>
  <c r="AFO51" i="3"/>
  <c r="AFO44" i="3"/>
  <c r="AFO52" i="3"/>
  <c r="AFO45" i="3"/>
  <c r="AFO53" i="3"/>
  <c r="AFO46" i="3"/>
  <c r="AFO54" i="3"/>
  <c r="AFO39" i="3"/>
  <c r="ZR40" i="3"/>
  <c r="ZR39" i="3"/>
  <c r="YM40" i="3"/>
  <c r="YM41" i="3"/>
  <c r="YM42" i="3"/>
  <c r="YM43" i="3"/>
  <c r="YM44" i="3"/>
  <c r="YM45" i="3"/>
  <c r="YM46" i="3"/>
  <c r="YM47" i="3"/>
  <c r="YM48" i="3"/>
  <c r="YM49" i="3"/>
  <c r="YM50" i="3"/>
  <c r="YM51" i="3"/>
  <c r="YM52" i="3"/>
  <c r="YM53" i="3"/>
  <c r="YM54" i="3"/>
  <c r="YM55" i="3"/>
  <c r="YM56" i="3"/>
  <c r="YM57" i="3"/>
  <c r="YM39" i="3"/>
  <c r="WD39" i="3"/>
  <c r="SP40" i="3"/>
  <c r="SP39" i="3"/>
  <c r="RK43" i="3"/>
  <c r="RK45" i="3"/>
  <c r="RK53" i="3"/>
  <c r="RK46" i="3"/>
  <c r="RK54" i="3"/>
  <c r="RK47" i="3"/>
  <c r="RK55" i="3"/>
  <c r="RK40" i="3"/>
  <c r="RK48" i="3"/>
  <c r="RK56" i="3"/>
  <c r="RK41" i="3"/>
  <c r="RK49" i="3"/>
  <c r="RK57" i="3"/>
  <c r="RK51" i="3"/>
  <c r="RK50" i="3"/>
  <c r="RK44" i="3"/>
  <c r="RK52" i="3"/>
  <c r="RK39" i="3"/>
  <c r="F46" i="7"/>
  <c r="V46" i="7" s="1"/>
  <c r="LN40" i="3"/>
  <c r="LN39" i="3"/>
  <c r="KI40" i="3"/>
  <c r="KI48" i="3"/>
  <c r="KI56" i="3"/>
  <c r="KI41" i="3"/>
  <c r="KI49" i="3"/>
  <c r="KI57" i="3"/>
  <c r="KI42" i="3"/>
  <c r="KI50" i="3"/>
  <c r="KI43" i="3"/>
  <c r="KI51" i="3"/>
  <c r="KI44" i="3"/>
  <c r="KI52" i="3"/>
  <c r="KI45" i="3"/>
  <c r="KI53" i="3"/>
  <c r="KI46" i="3"/>
  <c r="KI54" i="3"/>
  <c r="KI47" i="3"/>
  <c r="KI55" i="3"/>
  <c r="KI39" i="3"/>
  <c r="IP39" i="3"/>
  <c r="N48" i="7"/>
  <c r="AD48" i="7" s="1"/>
  <c r="N24" i="6"/>
  <c r="AD24" i="6" s="1"/>
  <c r="O66" i="3" l="1"/>
  <c r="AIO57" i="3"/>
  <c r="AIO56" i="3"/>
  <c r="AIO55" i="3"/>
  <c r="AIO54" i="3"/>
  <c r="AIO53" i="3"/>
  <c r="AIO52" i="3"/>
  <c r="AIO51" i="3"/>
  <c r="AIO50" i="3"/>
  <c r="AIO49" i="3"/>
  <c r="AIO48" i="3"/>
  <c r="AIO47" i="3"/>
  <c r="AIO46" i="3"/>
  <c r="AIO45" i="3"/>
  <c r="AIO44" i="3"/>
  <c r="AIO43" i="3"/>
  <c r="AIO42" i="3"/>
  <c r="AIO41" i="3"/>
  <c r="AIO40" i="3"/>
  <c r="AIO39" i="3"/>
  <c r="AIB57" i="3"/>
  <c r="AIB56" i="3"/>
  <c r="AIB55" i="3"/>
  <c r="AIB54" i="3"/>
  <c r="AIB53" i="3"/>
  <c r="AIB52" i="3"/>
  <c r="AIB51" i="3"/>
  <c r="AIB50" i="3"/>
  <c r="AIB49" i="3"/>
  <c r="AIB48" i="3"/>
  <c r="AIB47" i="3"/>
  <c r="AIB46" i="3"/>
  <c r="AIB45" i="3"/>
  <c r="AIB44" i="3"/>
  <c r="AIB43" i="3"/>
  <c r="AIB42" i="3"/>
  <c r="AIB41" i="3"/>
  <c r="AIB40" i="3"/>
  <c r="AGZ57" i="3"/>
  <c r="AGZ56" i="3"/>
  <c r="AGZ55" i="3"/>
  <c r="AGZ54" i="3"/>
  <c r="AGZ53" i="3"/>
  <c r="AGZ52" i="3"/>
  <c r="AGZ51" i="3"/>
  <c r="AGZ50" i="3"/>
  <c r="AGZ49" i="3"/>
  <c r="AGZ48" i="3"/>
  <c r="AGZ47" i="3"/>
  <c r="AGZ46" i="3"/>
  <c r="AGZ45" i="3"/>
  <c r="AGZ44" i="3"/>
  <c r="AGZ43" i="3"/>
  <c r="AGZ42" i="3"/>
  <c r="AGZ41" i="3"/>
  <c r="AGZ40" i="3"/>
  <c r="AGZ39" i="3"/>
  <c r="AHM57" i="3"/>
  <c r="AHM56" i="3"/>
  <c r="AHM55" i="3"/>
  <c r="AHM54" i="3"/>
  <c r="AHM53" i="3"/>
  <c r="AHM52" i="3"/>
  <c r="AHM51" i="3"/>
  <c r="AHM50" i="3"/>
  <c r="AHM49" i="3"/>
  <c r="AHM48" i="3"/>
  <c r="AHM47" i="3"/>
  <c r="AHM46" i="3"/>
  <c r="AHM45" i="3"/>
  <c r="AHM44" i="3"/>
  <c r="AHM43" i="3"/>
  <c r="AHM42" i="3"/>
  <c r="AHM41" i="3"/>
  <c r="AHM40" i="3"/>
  <c r="AHM39" i="3"/>
  <c r="AIH57" i="3"/>
  <c r="AIH56" i="3"/>
  <c r="AIH55" i="3"/>
  <c r="AIH54" i="3"/>
  <c r="AIH53" i="3"/>
  <c r="AIH52" i="3"/>
  <c r="AIH51" i="3"/>
  <c r="AIH50" i="3"/>
  <c r="AIH49" i="3"/>
  <c r="AIH48" i="3"/>
  <c r="AIH47" i="3"/>
  <c r="AIH46" i="3"/>
  <c r="AIH45" i="3"/>
  <c r="AIH44" i="3"/>
  <c r="AIH43" i="3"/>
  <c r="AIH42" i="3"/>
  <c r="AIH41" i="3"/>
  <c r="AHU57" i="3"/>
  <c r="AHU56" i="3"/>
  <c r="AHU55" i="3"/>
  <c r="AHU54" i="3"/>
  <c r="AHU53" i="3"/>
  <c r="AHU52" i="3"/>
  <c r="AHU51" i="3"/>
  <c r="AHU50" i="3"/>
  <c r="AHU49" i="3"/>
  <c r="AHU48" i="3"/>
  <c r="AHU47" i="3"/>
  <c r="AHU46" i="3"/>
  <c r="AHU45" i="3"/>
  <c r="AHU44" i="3"/>
  <c r="AHU43" i="3"/>
  <c r="AHU42" i="3"/>
  <c r="AGS57" i="3"/>
  <c r="AGS56" i="3"/>
  <c r="AGS55" i="3"/>
  <c r="AGS54" i="3"/>
  <c r="AGS53" i="3"/>
  <c r="AGS52" i="3"/>
  <c r="AGS51" i="3"/>
  <c r="AGS50" i="3"/>
  <c r="AGS49" i="3"/>
  <c r="AGS48" i="3"/>
  <c r="AGS47" i="3"/>
  <c r="AGS46" i="3"/>
  <c r="AGS45" i="3"/>
  <c r="AGS44" i="3"/>
  <c r="AGS43" i="3"/>
  <c r="AGS42" i="3"/>
  <c r="AGS41" i="3"/>
  <c r="AHF57" i="3"/>
  <c r="AHF56" i="3"/>
  <c r="AHF55" i="3"/>
  <c r="AHF54" i="3"/>
  <c r="AHF53" i="3"/>
  <c r="AHF52" i="3"/>
  <c r="AHF51" i="3"/>
  <c r="AHF50" i="3"/>
  <c r="AHF49" i="3"/>
  <c r="AHF48" i="3"/>
  <c r="AHF47" i="3"/>
  <c r="AHF46" i="3"/>
  <c r="AHF45" i="3"/>
  <c r="AHF44" i="3"/>
  <c r="AHF43" i="3"/>
  <c r="AHF42" i="3"/>
  <c r="ADY57" i="3"/>
  <c r="ADY56" i="3"/>
  <c r="ADY55" i="3"/>
  <c r="ADY54" i="3"/>
  <c r="ADY53" i="3"/>
  <c r="ADY52" i="3"/>
  <c r="ADY51" i="3"/>
  <c r="ADY50" i="3"/>
  <c r="ADY49" i="3"/>
  <c r="ADY48" i="3"/>
  <c r="ADY47" i="3"/>
  <c r="ADY46" i="3"/>
  <c r="ADY45" i="3"/>
  <c r="ADY44" i="3"/>
  <c r="ADY43" i="3"/>
  <c r="ADY42" i="3"/>
  <c r="ADY41" i="3"/>
  <c r="ADY40" i="3"/>
  <c r="ADY39" i="3"/>
  <c r="PU57" i="3"/>
  <c r="PU56" i="3"/>
  <c r="PU55" i="3"/>
  <c r="PU54" i="3"/>
  <c r="PU53" i="3"/>
  <c r="PU52" i="3"/>
  <c r="PU51" i="3"/>
  <c r="PU50" i="3"/>
  <c r="PU49" i="3"/>
  <c r="PU48" i="3"/>
  <c r="PU47" i="3"/>
  <c r="PU46" i="3"/>
  <c r="PU45" i="3"/>
  <c r="PU44" i="3"/>
  <c r="PU43" i="3"/>
  <c r="PU42" i="3"/>
  <c r="PU41" i="3"/>
  <c r="PU40" i="3"/>
  <c r="PU39" i="3"/>
  <c r="IS57" i="3"/>
  <c r="IS56" i="3"/>
  <c r="IS55" i="3"/>
  <c r="IS54" i="3"/>
  <c r="IS53" i="3"/>
  <c r="IS52" i="3"/>
  <c r="IS51" i="3"/>
  <c r="IS50" i="3"/>
  <c r="IS49" i="3"/>
  <c r="IS48" i="3"/>
  <c r="IS47" i="3"/>
  <c r="IS46" i="3"/>
  <c r="IS45" i="3"/>
  <c r="IS44" i="3"/>
  <c r="IS43" i="3"/>
  <c r="IS42" i="3"/>
  <c r="IS41" i="3"/>
  <c r="IS40" i="3"/>
  <c r="O15" i="6"/>
  <c r="AE15" i="6" s="1"/>
  <c r="N10" i="6"/>
  <c r="AD10" i="6" s="1"/>
  <c r="O9" i="6"/>
  <c r="AE9" i="6" s="1"/>
  <c r="AE4" i="6"/>
  <c r="AD4" i="6"/>
  <c r="AC4" i="6"/>
  <c r="AB4" i="6"/>
  <c r="AA4" i="6"/>
  <c r="Z4" i="6"/>
  <c r="Y4" i="6"/>
  <c r="X4" i="6"/>
  <c r="W4" i="6"/>
  <c r="V4" i="6"/>
  <c r="U4" i="6"/>
  <c r="AE3" i="6"/>
  <c r="AD3" i="6"/>
  <c r="AC3" i="6"/>
  <c r="AB3" i="6"/>
  <c r="AA3" i="6"/>
  <c r="Z3" i="6"/>
  <c r="Y3" i="6"/>
  <c r="X3" i="6"/>
  <c r="W3" i="6"/>
  <c r="V3" i="6"/>
  <c r="U3" i="6"/>
  <c r="T4" i="6"/>
  <c r="T3" i="6"/>
  <c r="O23" i="6"/>
  <c r="AE23" i="6" s="1"/>
  <c r="N22" i="6"/>
  <c r="AD22" i="6" s="1"/>
  <c r="O21" i="6"/>
  <c r="AE21" i="6" s="1"/>
  <c r="N20" i="6"/>
  <c r="AD20" i="6" s="1"/>
  <c r="O19" i="6"/>
  <c r="AE19" i="6" s="1"/>
  <c r="N19" i="6"/>
  <c r="AD19" i="6" s="1"/>
  <c r="N18" i="6"/>
  <c r="AD18" i="6" s="1"/>
  <c r="O17" i="6"/>
  <c r="AE17" i="6" s="1"/>
  <c r="N16" i="6"/>
  <c r="AD16" i="6" s="1"/>
  <c r="N15" i="6"/>
  <c r="AD15" i="6" s="1"/>
  <c r="L24" i="6"/>
  <c r="AB24" i="6" s="1"/>
  <c r="L22" i="6"/>
  <c r="AB22" i="6" s="1"/>
  <c r="L21" i="6"/>
  <c r="AB21" i="6" s="1"/>
  <c r="L20" i="6"/>
  <c r="AB20" i="6" s="1"/>
  <c r="M19" i="6"/>
  <c r="AC19" i="6" s="1"/>
  <c r="L18" i="6"/>
  <c r="AB18" i="6" s="1"/>
  <c r="K16" i="6"/>
  <c r="AA16" i="6" s="1"/>
  <c r="AHN40" i="3" l="1"/>
  <c r="O67" i="3"/>
  <c r="WD45" i="3"/>
  <c r="WD53" i="3"/>
  <c r="ADF42" i="3"/>
  <c r="ADF50" i="3"/>
  <c r="WD46" i="3"/>
  <c r="WD54" i="3"/>
  <c r="ADF43" i="3"/>
  <c r="ADF51" i="3"/>
  <c r="WD47" i="3"/>
  <c r="WD55" i="3"/>
  <c r="ADF44" i="3"/>
  <c r="ADF52" i="3"/>
  <c r="PB42" i="3"/>
  <c r="WD40" i="3"/>
  <c r="WD48" i="3"/>
  <c r="WD56" i="3"/>
  <c r="ADF45" i="3"/>
  <c r="ADF53" i="3"/>
  <c r="WD41" i="3"/>
  <c r="WD49" i="3"/>
  <c r="WD57" i="3"/>
  <c r="ADF46" i="3"/>
  <c r="ADF54" i="3"/>
  <c r="WD42" i="3"/>
  <c r="WD50" i="3"/>
  <c r="ADF47" i="3"/>
  <c r="ADF55" i="3"/>
  <c r="WD43" i="3"/>
  <c r="WD51" i="3"/>
  <c r="ADF40" i="3"/>
  <c r="ADF48" i="3"/>
  <c r="ADF56" i="3"/>
  <c r="WD44" i="3"/>
  <c r="WD52" i="3"/>
  <c r="ADF41" i="3"/>
  <c r="ADF49" i="3"/>
  <c r="ADF57" i="3"/>
  <c r="PR42" i="3"/>
  <c r="EL57" i="3"/>
  <c r="LN42" i="3"/>
  <c r="ADV40" i="3"/>
  <c r="ADV41" i="3"/>
  <c r="ADV42" i="3"/>
  <c r="ADV43" i="3"/>
  <c r="ADV44" i="3"/>
  <c r="ADV45" i="3"/>
  <c r="ADV46" i="3"/>
  <c r="ADV47" i="3"/>
  <c r="ADV48" i="3"/>
  <c r="ADV49" i="3"/>
  <c r="ADV50" i="3"/>
  <c r="ADV51" i="3"/>
  <c r="ADV52" i="3"/>
  <c r="ADV53" i="3"/>
  <c r="ADV54" i="3"/>
  <c r="ADV55" i="3"/>
  <c r="ADV56" i="3"/>
  <c r="ADV57" i="3"/>
  <c r="ADV39" i="3"/>
  <c r="ADF39" i="3"/>
  <c r="ZR41" i="3"/>
  <c r="ZR42" i="3"/>
  <c r="ZR43" i="3"/>
  <c r="ZR44" i="3"/>
  <c r="ZR45" i="3"/>
  <c r="ZR46" i="3"/>
  <c r="ZR47" i="3"/>
  <c r="ZR48" i="3"/>
  <c r="ZR49" i="3"/>
  <c r="ZR50" i="3"/>
  <c r="ZR51" i="3"/>
  <c r="ZR52" i="3"/>
  <c r="ZR53" i="3"/>
  <c r="ZR54" i="3"/>
  <c r="ZR55" i="3"/>
  <c r="ZR56" i="3"/>
  <c r="ZR57" i="3"/>
  <c r="SP46" i="3"/>
  <c r="SP54" i="3"/>
  <c r="SP47" i="3"/>
  <c r="SP55" i="3"/>
  <c r="SP48" i="3"/>
  <c r="SP56" i="3"/>
  <c r="SP49" i="3"/>
  <c r="SP57" i="3"/>
  <c r="SP42" i="3"/>
  <c r="SP50" i="3"/>
  <c r="SP43" i="3"/>
  <c r="SP51" i="3"/>
  <c r="SP44" i="3"/>
  <c r="SP52" i="3"/>
  <c r="SP45" i="3"/>
  <c r="SP53" i="3"/>
  <c r="PR40" i="3"/>
  <c r="PR41" i="3"/>
  <c r="PR43" i="3"/>
  <c r="PR44" i="3"/>
  <c r="PR45" i="3"/>
  <c r="PR46" i="3"/>
  <c r="PR47" i="3"/>
  <c r="PR48" i="3"/>
  <c r="PR49" i="3"/>
  <c r="PR50" i="3"/>
  <c r="PR51" i="3"/>
  <c r="PR52" i="3"/>
  <c r="PR53" i="3"/>
  <c r="PR54" i="3"/>
  <c r="PR55" i="3"/>
  <c r="PR56" i="3"/>
  <c r="PR57" i="3"/>
  <c r="PR39" i="3"/>
  <c r="PB47" i="3"/>
  <c r="PB55" i="3"/>
  <c r="PB40" i="3"/>
  <c r="PB48" i="3"/>
  <c r="PB56" i="3"/>
  <c r="PB41" i="3"/>
  <c r="PB49" i="3"/>
  <c r="PB57" i="3"/>
  <c r="PB50" i="3"/>
  <c r="PB43" i="3"/>
  <c r="PB51" i="3"/>
  <c r="PB44" i="3"/>
  <c r="PB52" i="3"/>
  <c r="PB45" i="3"/>
  <c r="PB53" i="3"/>
  <c r="PB46" i="3"/>
  <c r="PB54" i="3"/>
  <c r="PB39" i="3"/>
  <c r="LN41" i="3"/>
  <c r="LN43" i="3"/>
  <c r="LN44" i="3"/>
  <c r="LN45" i="3"/>
  <c r="LN46" i="3"/>
  <c r="LN47" i="3"/>
  <c r="LN48" i="3"/>
  <c r="LN49" i="3"/>
  <c r="LN50" i="3"/>
  <c r="LN51" i="3"/>
  <c r="LN52" i="3"/>
  <c r="LN53" i="3"/>
  <c r="LN54" i="3"/>
  <c r="LN55" i="3"/>
  <c r="LN56" i="3"/>
  <c r="LN57" i="3"/>
  <c r="IP52" i="3"/>
  <c r="IP53" i="3"/>
  <c r="IP46" i="3"/>
  <c r="IP54" i="3"/>
  <c r="IP42" i="3"/>
  <c r="IP43" i="3"/>
  <c r="IP44" i="3"/>
  <c r="IP45" i="3"/>
  <c r="IP47" i="3"/>
  <c r="IP55" i="3"/>
  <c r="IP40" i="3"/>
  <c r="IP48" i="3"/>
  <c r="IP56" i="3"/>
  <c r="IP50" i="3"/>
  <c r="IP41" i="3"/>
  <c r="IP49" i="3"/>
  <c r="IP57" i="3"/>
  <c r="IP51" i="3"/>
  <c r="HZ42" i="3"/>
  <c r="HZ50" i="3"/>
  <c r="HZ43" i="3"/>
  <c r="HZ51" i="3"/>
  <c r="HZ44" i="3"/>
  <c r="HZ52" i="3"/>
  <c r="HZ45" i="3"/>
  <c r="HZ53" i="3"/>
  <c r="HZ46" i="3"/>
  <c r="HZ54" i="3"/>
  <c r="HZ47" i="3"/>
  <c r="HZ55" i="3"/>
  <c r="HZ40" i="3"/>
  <c r="HZ48" i="3"/>
  <c r="HZ56" i="3"/>
  <c r="HZ41" i="3"/>
  <c r="HZ49" i="3"/>
  <c r="HZ57" i="3"/>
  <c r="HZ39" i="3"/>
  <c r="EL49" i="3"/>
  <c r="EL42" i="3"/>
  <c r="EL50" i="3"/>
  <c r="EL43" i="3"/>
  <c r="EL51" i="3"/>
  <c r="EL44" i="3"/>
  <c r="EL52" i="3"/>
  <c r="EL45" i="3"/>
  <c r="EL53" i="3"/>
  <c r="EL46" i="3"/>
  <c r="EL54" i="3"/>
  <c r="EL47" i="3"/>
  <c r="EL55" i="3"/>
  <c r="EL48" i="3"/>
  <c r="EL56" i="3"/>
  <c r="F16" i="6"/>
  <c r="V16" i="6" s="1"/>
  <c r="E47" i="7"/>
  <c r="U47" i="7" s="1"/>
  <c r="F49" i="7"/>
  <c r="V49" i="7" s="1"/>
  <c r="H41" i="7"/>
  <c r="X41" i="7" s="1"/>
  <c r="M27" i="6"/>
  <c r="AC27" i="6" s="1"/>
  <c r="N27" i="6"/>
  <c r="AD27" i="6" s="1"/>
  <c r="I10" i="6"/>
  <c r="Y10" i="6" s="1"/>
  <c r="H14" i="6"/>
  <c r="X14" i="6" s="1"/>
  <c r="J13" i="6"/>
  <c r="Z13" i="6" s="1"/>
  <c r="I13" i="6"/>
  <c r="Y13" i="6" s="1"/>
  <c r="AG12" i="6"/>
  <c r="AH12" i="6"/>
  <c r="I12" i="6"/>
  <c r="Y12" i="6" s="1"/>
  <c r="F12" i="6"/>
  <c r="V12" i="6" s="1"/>
  <c r="H9" i="6"/>
  <c r="X9" i="6" s="1"/>
  <c r="L5" i="6"/>
  <c r="AB5" i="6" s="1"/>
  <c r="AHN41" i="3" l="1"/>
  <c r="O68" i="3"/>
  <c r="O14" i="6"/>
  <c r="P12" i="6"/>
  <c r="AF12" i="6" s="1"/>
  <c r="J24" i="6"/>
  <c r="Z24" i="6" s="1"/>
  <c r="H24" i="6"/>
  <c r="X24" i="6" s="1"/>
  <c r="F24" i="6"/>
  <c r="V24" i="6" s="1"/>
  <c r="J23" i="6"/>
  <c r="Z23" i="6" s="1"/>
  <c r="G23" i="6"/>
  <c r="W23" i="6" s="1"/>
  <c r="D23" i="6"/>
  <c r="T23" i="6" s="1"/>
  <c r="J22" i="6"/>
  <c r="Z22" i="6" s="1"/>
  <c r="G22" i="6"/>
  <c r="W22" i="6" s="1"/>
  <c r="J21" i="6"/>
  <c r="Z21" i="6" s="1"/>
  <c r="H21" i="6"/>
  <c r="X21" i="6" s="1"/>
  <c r="F21" i="6"/>
  <c r="V21" i="6" s="1"/>
  <c r="D21" i="6"/>
  <c r="T21" i="6" s="1"/>
  <c r="J20" i="6"/>
  <c r="Z20" i="6" s="1"/>
  <c r="I20" i="6"/>
  <c r="Y20" i="6" s="1"/>
  <c r="H20" i="6"/>
  <c r="X20" i="6" s="1"/>
  <c r="G20" i="6"/>
  <c r="W20" i="6" s="1"/>
  <c r="F20" i="6"/>
  <c r="V20" i="6" s="1"/>
  <c r="D20" i="6"/>
  <c r="T20" i="6" s="1"/>
  <c r="K19" i="6"/>
  <c r="AA19" i="6" s="1"/>
  <c r="H19" i="6"/>
  <c r="X19" i="6" s="1"/>
  <c r="F19" i="6"/>
  <c r="V19" i="6" s="1"/>
  <c r="E19" i="6"/>
  <c r="U19" i="6" s="1"/>
  <c r="D19" i="6"/>
  <c r="T19" i="6" s="1"/>
  <c r="J18" i="6"/>
  <c r="Z18" i="6" s="1"/>
  <c r="H18" i="6"/>
  <c r="X18" i="6" s="1"/>
  <c r="G18" i="6"/>
  <c r="W18" i="6" s="1"/>
  <c r="F18" i="6"/>
  <c r="V18" i="6" s="1"/>
  <c r="E18" i="6"/>
  <c r="U18" i="6" s="1"/>
  <c r="L17" i="6"/>
  <c r="AB17" i="6" s="1"/>
  <c r="J17" i="6"/>
  <c r="Z17" i="6" s="1"/>
  <c r="H17" i="6"/>
  <c r="X17" i="6" s="1"/>
  <c r="F17" i="6"/>
  <c r="V17" i="6" s="1"/>
  <c r="D17" i="6"/>
  <c r="T17" i="6" s="1"/>
  <c r="H16" i="6"/>
  <c r="X16" i="6" s="1"/>
  <c r="D16" i="6"/>
  <c r="T16" i="6" s="1"/>
  <c r="L15" i="6"/>
  <c r="AB15" i="6" s="1"/>
  <c r="K15" i="6"/>
  <c r="AA15" i="6" s="1"/>
  <c r="J15" i="6"/>
  <c r="Z15" i="6" s="1"/>
  <c r="I15" i="6"/>
  <c r="Y15" i="6" s="1"/>
  <c r="H15" i="6"/>
  <c r="X15" i="6" s="1"/>
  <c r="G15" i="6"/>
  <c r="W15" i="6" s="1"/>
  <c r="F15" i="6"/>
  <c r="V15" i="6" s="1"/>
  <c r="H11" i="6"/>
  <c r="X11" i="6" s="1"/>
  <c r="G11" i="6"/>
  <c r="W11" i="6" s="1"/>
  <c r="L10" i="6"/>
  <c r="AB10" i="6" s="1"/>
  <c r="F10" i="6"/>
  <c r="V10" i="6" s="1"/>
  <c r="L8" i="6"/>
  <c r="AB8" i="6" s="1"/>
  <c r="J8" i="6"/>
  <c r="Z8" i="6" s="1"/>
  <c r="F8" i="6"/>
  <c r="V8" i="6" s="1"/>
  <c r="D8" i="6"/>
  <c r="T8" i="6" s="1"/>
  <c r="L7" i="6"/>
  <c r="AB7" i="6" s="1"/>
  <c r="J7" i="6"/>
  <c r="Z7" i="6" s="1"/>
  <c r="F7" i="6"/>
  <c r="V7" i="6" s="1"/>
  <c r="D7" i="6"/>
  <c r="T7" i="6" s="1"/>
  <c r="L6" i="6"/>
  <c r="AB6" i="6" s="1"/>
  <c r="J6" i="6"/>
  <c r="Z6" i="6" s="1"/>
  <c r="F6" i="6"/>
  <c r="V6" i="6" s="1"/>
  <c r="D6" i="6"/>
  <c r="T6" i="6" s="1"/>
  <c r="J5" i="6"/>
  <c r="Z5" i="6" s="1"/>
  <c r="F5" i="6"/>
  <c r="V5" i="6" s="1"/>
  <c r="AE14" i="6" l="1"/>
  <c r="AHN42" i="3"/>
  <c r="O69" i="3"/>
  <c r="E29" i="6"/>
  <c r="U29" i="6" s="1"/>
  <c r="E27" i="6"/>
  <c r="U27" i="6" s="1"/>
  <c r="D27" i="6"/>
  <c r="T27" i="6" s="1"/>
  <c r="F27" i="6"/>
  <c r="V27" i="6" s="1"/>
  <c r="L27" i="6"/>
  <c r="AB27" i="6" s="1"/>
  <c r="G27" i="6"/>
  <c r="W27" i="6" s="1"/>
  <c r="K27" i="6"/>
  <c r="AA27" i="6" s="1"/>
  <c r="J27" i="6"/>
  <c r="Z27" i="6" s="1"/>
  <c r="O27" i="6"/>
  <c r="I27" i="6"/>
  <c r="Y27" i="6" s="1"/>
  <c r="H27" i="6"/>
  <c r="X27" i="6" s="1"/>
  <c r="P7" i="6"/>
  <c r="AF7" i="6" s="1"/>
  <c r="P6" i="6"/>
  <c r="AF6" i="6" s="1"/>
  <c r="P8" i="6"/>
  <c r="AF8" i="6" s="1"/>
  <c r="P5" i="6"/>
  <c r="AF5" i="6" s="1"/>
  <c r="P16" i="6"/>
  <c r="AF16" i="6" s="1"/>
  <c r="O45" i="7"/>
  <c r="O44" i="7"/>
  <c r="O34" i="7"/>
  <c r="AE34" i="7" s="1"/>
  <c r="O16" i="7"/>
  <c r="J10" i="7"/>
  <c r="J17" i="7" s="1"/>
  <c r="A1" i="7"/>
  <c r="Z10" i="7" l="1"/>
  <c r="N28" i="6"/>
  <c r="AD28" i="6" s="1"/>
  <c r="AE27" i="6"/>
  <c r="AHN43" i="3"/>
  <c r="O70" i="3"/>
  <c r="H28" i="6"/>
  <c r="D28" i="6"/>
  <c r="F28" i="6"/>
  <c r="P27" i="6"/>
  <c r="AF27" i="6" s="1"/>
  <c r="O22" i="7"/>
  <c r="AE22" i="7" s="1"/>
  <c r="O21" i="7"/>
  <c r="AE21" i="7" s="1"/>
  <c r="O43" i="7"/>
  <c r="O12" i="7"/>
  <c r="AE12" i="7" s="1"/>
  <c r="O14" i="7"/>
  <c r="AE14" i="7" s="1"/>
  <c r="O29" i="7"/>
  <c r="O35" i="7"/>
  <c r="AE35" i="7" s="1"/>
  <c r="O31" i="7"/>
  <c r="AE31" i="7" s="1"/>
  <c r="O32" i="7"/>
  <c r="AE32" i="7" s="1"/>
  <c r="O41" i="7"/>
  <c r="M39" i="7"/>
  <c r="M38" i="7" s="1"/>
  <c r="O48" i="7"/>
  <c r="O40" i="7"/>
  <c r="O42" i="7"/>
  <c r="O46" i="7"/>
  <c r="F10" i="7"/>
  <c r="F17" i="7" s="1"/>
  <c r="O17" i="7" s="1"/>
  <c r="O18" i="7"/>
  <c r="AE18" i="7" s="1"/>
  <c r="AB10" i="7"/>
  <c r="O15" i="7"/>
  <c r="AE15" i="7" s="1"/>
  <c r="O26" i="7"/>
  <c r="AE26" i="7" s="1"/>
  <c r="O33" i="7"/>
  <c r="AE33" i="7" s="1"/>
  <c r="I39" i="7"/>
  <c r="O19" i="7"/>
  <c r="AE19" i="7" s="1"/>
  <c r="O52" i="7"/>
  <c r="O11" i="7"/>
  <c r="AE11" i="7" s="1"/>
  <c r="O13" i="7"/>
  <c r="AE13" i="7" s="1"/>
  <c r="G39" i="7"/>
  <c r="O50" i="7"/>
  <c r="O53" i="7"/>
  <c r="O55" i="7"/>
  <c r="O27" i="7"/>
  <c r="AE27" i="7" s="1"/>
  <c r="O47" i="7"/>
  <c r="O51" i="7"/>
  <c r="E39" i="7"/>
  <c r="O49" i="7"/>
  <c r="O54" i="7"/>
  <c r="O23" i="7"/>
  <c r="AE23" i="7" s="1"/>
  <c r="K39" i="7"/>
  <c r="Q4" i="7" l="1"/>
  <c r="Q2" i="7" s="1"/>
  <c r="AE29" i="7"/>
  <c r="V10" i="7"/>
  <c r="O10" i="7"/>
  <c r="Q8" i="7" s="1"/>
  <c r="J28" i="7"/>
  <c r="Z17" i="7"/>
  <c r="T17" i="7"/>
  <c r="O30" i="6"/>
  <c r="G30" i="6"/>
  <c r="V28" i="6"/>
  <c r="E30" i="6"/>
  <c r="T28" i="6"/>
  <c r="I30" i="6"/>
  <c r="X28" i="6"/>
  <c r="AHN44" i="3"/>
  <c r="O71" i="3"/>
  <c r="AB17" i="7"/>
  <c r="H30" i="7"/>
  <c r="V17" i="7"/>
  <c r="O20" i="7"/>
  <c r="AE20" i="7" s="1"/>
  <c r="O39" i="7"/>
  <c r="AE10" i="7" l="1"/>
  <c r="Z28" i="7"/>
  <c r="J30" i="7"/>
  <c r="T28" i="7"/>
  <c r="G36" i="7"/>
  <c r="X30" i="7"/>
  <c r="Q6" i="7"/>
  <c r="AHN45" i="3"/>
  <c r="O72" i="3"/>
  <c r="F28" i="7"/>
  <c r="V28" i="7" s="1"/>
  <c r="AB28" i="7"/>
  <c r="AE17" i="7" l="1"/>
  <c r="I36" i="7"/>
  <c r="Z30" i="7"/>
  <c r="G38" i="7"/>
  <c r="W36" i="7"/>
  <c r="T30" i="7"/>
  <c r="AHN46" i="3"/>
  <c r="O73" i="3"/>
  <c r="AG3" i="7"/>
  <c r="F30" i="7"/>
  <c r="O28" i="7"/>
  <c r="AE28" i="7" s="1"/>
  <c r="AG2" i="7"/>
  <c r="AG7" i="7"/>
  <c r="S36" i="7" l="1"/>
  <c r="E36" i="7"/>
  <c r="U36" i="7" s="1"/>
  <c r="V30" i="7"/>
  <c r="K36" i="7"/>
  <c r="AB30" i="7"/>
  <c r="I38" i="7"/>
  <c r="Y36" i="7"/>
  <c r="AHN47" i="3"/>
  <c r="O74" i="3"/>
  <c r="X37" i="7"/>
  <c r="W39" i="7"/>
  <c r="W38" i="7" s="1"/>
  <c r="AA39" i="7"/>
  <c r="AE50" i="7"/>
  <c r="AE51" i="7"/>
  <c r="AE49" i="7"/>
  <c r="AE47" i="7"/>
  <c r="AE43" i="7"/>
  <c r="AE42" i="7"/>
  <c r="O30" i="7"/>
  <c r="AE30" i="7" s="1"/>
  <c r="AE45" i="7"/>
  <c r="AE44" i="7"/>
  <c r="AE53" i="7"/>
  <c r="AE52" i="7"/>
  <c r="AE54" i="7"/>
  <c r="AE41" i="7"/>
  <c r="AE46" i="7"/>
  <c r="U39" i="7"/>
  <c r="AE55" i="7"/>
  <c r="AC39" i="7"/>
  <c r="AC38" i="7" s="1"/>
  <c r="Y39" i="7"/>
  <c r="AG5" i="7"/>
  <c r="AE48" i="7"/>
  <c r="S39" i="7"/>
  <c r="AE40" i="7"/>
  <c r="Y38" i="7" l="1"/>
  <c r="O36" i="7"/>
  <c r="E38" i="7"/>
  <c r="S38" i="7"/>
  <c r="K38" i="7"/>
  <c r="AA36" i="7"/>
  <c r="AA38" i="7" s="1"/>
  <c r="AHN48" i="3"/>
  <c r="O75" i="3"/>
  <c r="AE39" i="7"/>
  <c r="O38" i="7" l="1"/>
  <c r="AE36" i="7"/>
  <c r="A4" i="7" s="1"/>
  <c r="AHN49" i="3"/>
  <c r="O76" i="3"/>
  <c r="U38" i="7"/>
  <c r="AE38" i="7" s="1"/>
  <c r="AHN50" i="3" l="1"/>
  <c r="O77" i="3"/>
  <c r="P76" i="3"/>
  <c r="AE37" i="7"/>
  <c r="O43" i="6"/>
  <c r="N43" i="6"/>
  <c r="M43" i="6"/>
  <c r="L43" i="6"/>
  <c r="K43" i="6"/>
  <c r="J43" i="6"/>
  <c r="I43" i="6"/>
  <c r="H43" i="6"/>
  <c r="G43" i="6"/>
  <c r="F43" i="6"/>
  <c r="E43" i="6"/>
  <c r="D43" i="6"/>
  <c r="AD42" i="6"/>
  <c r="O42" i="6"/>
  <c r="N42" i="6"/>
  <c r="M42" i="6"/>
  <c r="L42" i="6"/>
  <c r="K42" i="6"/>
  <c r="J42" i="6"/>
  <c r="I42" i="6"/>
  <c r="H42" i="6"/>
  <c r="G42" i="6"/>
  <c r="F42" i="6"/>
  <c r="E42" i="6"/>
  <c r="D42" i="6"/>
  <c r="AD41" i="6"/>
  <c r="O41" i="6"/>
  <c r="N41" i="6"/>
  <c r="M41" i="6"/>
  <c r="L41" i="6"/>
  <c r="K41" i="6"/>
  <c r="J41" i="6"/>
  <c r="I41" i="6"/>
  <c r="H41" i="6"/>
  <c r="G41" i="6"/>
  <c r="F41" i="6"/>
  <c r="E41" i="6"/>
  <c r="D41" i="6"/>
  <c r="AD40" i="6"/>
  <c r="O40" i="6"/>
  <c r="N40" i="6"/>
  <c r="M40" i="6"/>
  <c r="L40" i="6"/>
  <c r="K40" i="6"/>
  <c r="J40" i="6"/>
  <c r="I40" i="6"/>
  <c r="H40" i="6"/>
  <c r="G40" i="6"/>
  <c r="F40" i="6"/>
  <c r="E40" i="6"/>
  <c r="D40" i="6"/>
  <c r="J39" i="6"/>
  <c r="F39" i="6"/>
  <c r="D39" i="6"/>
  <c r="J38" i="6"/>
  <c r="F38" i="6"/>
  <c r="V38" i="6" s="1"/>
  <c r="D38" i="6"/>
  <c r="J37" i="6"/>
  <c r="F37" i="6"/>
  <c r="D37" i="6"/>
  <c r="J36" i="6"/>
  <c r="F36" i="6"/>
  <c r="D36" i="6"/>
  <c r="A35" i="6"/>
  <c r="A34" i="6"/>
  <c r="AG27" i="6"/>
  <c r="AG25" i="6"/>
  <c r="AH24" i="6"/>
  <c r="AG24" i="6"/>
  <c r="AH23" i="6"/>
  <c r="AG23" i="6"/>
  <c r="AH22" i="6"/>
  <c r="AG22" i="6"/>
  <c r="AH21" i="6"/>
  <c r="AG21" i="6"/>
  <c r="AH20" i="6"/>
  <c r="AG20" i="6"/>
  <c r="AH19" i="6"/>
  <c r="AG19" i="6"/>
  <c r="AH18" i="6"/>
  <c r="AG18" i="6"/>
  <c r="AH17" i="6"/>
  <c r="AG17" i="6"/>
  <c r="AH16" i="6"/>
  <c r="AG16" i="6"/>
  <c r="AH15" i="6"/>
  <c r="AG15" i="6"/>
  <c r="AH14" i="6"/>
  <c r="AG14" i="6"/>
  <c r="AH13" i="6"/>
  <c r="AG13" i="6"/>
  <c r="AH11" i="6"/>
  <c r="AG11" i="6"/>
  <c r="AH10" i="6"/>
  <c r="AG10" i="6"/>
  <c r="AH9" i="6"/>
  <c r="AG9" i="6"/>
  <c r="AH8" i="6"/>
  <c r="AG8" i="6"/>
  <c r="AH7" i="6"/>
  <c r="AG7" i="6"/>
  <c r="AH6" i="6"/>
  <c r="AG6" i="6"/>
  <c r="AH5" i="6"/>
  <c r="AG5" i="6"/>
  <c r="AHN51" i="3" l="1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O78" i="3"/>
  <c r="P41" i="3"/>
  <c r="P77" i="3"/>
  <c r="P43" i="3"/>
  <c r="P42" i="3"/>
  <c r="P44" i="3"/>
  <c r="P45" i="3"/>
  <c r="P46" i="3"/>
  <c r="P47" i="3"/>
  <c r="P48" i="3"/>
  <c r="P49" i="3"/>
  <c r="P50" i="3"/>
  <c r="DF76" i="3"/>
  <c r="L36" i="6"/>
  <c r="AB36" i="6" s="1"/>
  <c r="P9" i="6"/>
  <c r="AF9" i="6" s="1"/>
  <c r="P42" i="6"/>
  <c r="T38" i="6"/>
  <c r="T39" i="6"/>
  <c r="AB41" i="6"/>
  <c r="Z43" i="6"/>
  <c r="T37" i="6"/>
  <c r="Z40" i="6"/>
  <c r="L37" i="6"/>
  <c r="AB37" i="6" s="1"/>
  <c r="Z39" i="6"/>
  <c r="T43" i="6"/>
  <c r="AB43" i="6"/>
  <c r="Z37" i="6"/>
  <c r="T40" i="6"/>
  <c r="AB40" i="6"/>
  <c r="V43" i="6"/>
  <c r="AD43" i="6"/>
  <c r="T36" i="6"/>
  <c r="V40" i="6"/>
  <c r="AB42" i="6"/>
  <c r="AF42" i="6" s="1"/>
  <c r="Z41" i="6"/>
  <c r="L28" i="6"/>
  <c r="J28" i="6"/>
  <c r="P13" i="6"/>
  <c r="AF13" i="6" s="1"/>
  <c r="P41" i="6"/>
  <c r="L38" i="6"/>
  <c r="AB38" i="6" s="1"/>
  <c r="L39" i="6"/>
  <c r="AB39" i="6" s="1"/>
  <c r="P21" i="6"/>
  <c r="AF21" i="6" s="1"/>
  <c r="Z36" i="6"/>
  <c r="Z38" i="6"/>
  <c r="T41" i="6"/>
  <c r="P43" i="6"/>
  <c r="V37" i="6"/>
  <c r="V39" i="6"/>
  <c r="P40" i="6"/>
  <c r="K30" i="6" l="1"/>
  <c r="Z28" i="6"/>
  <c r="M30" i="6"/>
  <c r="AB28" i="6"/>
  <c r="AHN52" i="3"/>
  <c r="O79" i="3"/>
  <c r="P78" i="3"/>
  <c r="DF77" i="3"/>
  <c r="DF41" i="3"/>
  <c r="DF42" i="3"/>
  <c r="DF43" i="3"/>
  <c r="DF44" i="3"/>
  <c r="DF45" i="3"/>
  <c r="DF46" i="3"/>
  <c r="DF47" i="3"/>
  <c r="DF48" i="3"/>
  <c r="DF49" i="3"/>
  <c r="DF50" i="3"/>
  <c r="DF51" i="3"/>
  <c r="DF52" i="3"/>
  <c r="DF53" i="3"/>
  <c r="DF54" i="3"/>
  <c r="DF55" i="3"/>
  <c r="DF56" i="3"/>
  <c r="DF57" i="3"/>
  <c r="DF58" i="3"/>
  <c r="DF59" i="3"/>
  <c r="DF60" i="3"/>
  <c r="DF61" i="3"/>
  <c r="DF62" i="3"/>
  <c r="DF63" i="3"/>
  <c r="DF64" i="3"/>
  <c r="DF65" i="3"/>
  <c r="DF66" i="3"/>
  <c r="DF67" i="3"/>
  <c r="DF68" i="3"/>
  <c r="DF69" i="3"/>
  <c r="DF70" i="3"/>
  <c r="DF71" i="3"/>
  <c r="DF72" i="3"/>
  <c r="DF73" i="3"/>
  <c r="DF74" i="3"/>
  <c r="DF75" i="3"/>
  <c r="P36" i="6"/>
  <c r="AF41" i="6"/>
  <c r="AF43" i="6"/>
  <c r="P37" i="6"/>
  <c r="AF40" i="6"/>
  <c r="AF36" i="6"/>
  <c r="AF37" i="6"/>
  <c r="P15" i="6"/>
  <c r="AF15" i="6" s="1"/>
  <c r="P23" i="6"/>
  <c r="AF23" i="6" s="1"/>
  <c r="P24" i="6"/>
  <c r="AF24" i="6" s="1"/>
  <c r="P11" i="6"/>
  <c r="AF11" i="6" s="1"/>
  <c r="AF38" i="6"/>
  <c r="P38" i="6"/>
  <c r="P39" i="6"/>
  <c r="AF39" i="6"/>
  <c r="P17" i="6"/>
  <c r="AF17" i="6" s="1"/>
  <c r="P19" i="6"/>
  <c r="AF19" i="6" s="1"/>
  <c r="C30" i="6" l="1"/>
  <c r="AHN53" i="3"/>
  <c r="O80" i="3"/>
  <c r="P79" i="3"/>
  <c r="DF78" i="3"/>
  <c r="P22" i="6"/>
  <c r="AF22" i="6" s="1"/>
  <c r="P18" i="6"/>
  <c r="AF18" i="6" s="1"/>
  <c r="I29" i="6"/>
  <c r="Y29" i="6" s="1"/>
  <c r="P20" i="6"/>
  <c r="AF20" i="6" s="1"/>
  <c r="P10" i="6"/>
  <c r="AF10" i="6" s="1"/>
  <c r="P14" i="6"/>
  <c r="AF14" i="6" s="1"/>
  <c r="AHN54" i="3" l="1"/>
  <c r="O81" i="3"/>
  <c r="P80" i="3"/>
  <c r="DF79" i="3"/>
  <c r="P28" i="6"/>
  <c r="AF28" i="6" s="1"/>
  <c r="P25" i="6"/>
  <c r="AF25" i="6" s="1"/>
  <c r="AHN55" i="3" l="1"/>
  <c r="O82" i="3"/>
  <c r="P81" i="3"/>
  <c r="DF80" i="3"/>
  <c r="A4" i="6"/>
  <c r="O29" i="6"/>
  <c r="AE29" i="6" s="1"/>
  <c r="AHN56" i="3" l="1"/>
  <c r="O83" i="3"/>
  <c r="P83" i="3" s="1"/>
  <c r="P82" i="3"/>
  <c r="DF81" i="3"/>
  <c r="M29" i="6"/>
  <c r="AC29" i="6" s="1"/>
  <c r="AHN57" i="3" l="1"/>
  <c r="DF83" i="3"/>
  <c r="DF82" i="3"/>
  <c r="G29" i="6"/>
  <c r="W29" i="6" s="1"/>
  <c r="K29" i="6"/>
  <c r="AA29" i="6" s="1"/>
  <c r="AHN58" i="3" l="1"/>
  <c r="P29" i="6"/>
  <c r="AF29" i="6" s="1"/>
  <c r="AHN59" i="3" l="1"/>
  <c r="AU83" i="1"/>
  <c r="AT83" i="1"/>
  <c r="AS83" i="1"/>
  <c r="AQ83" i="1"/>
  <c r="AP83" i="1"/>
  <c r="AO83" i="1"/>
  <c r="AN83" i="1"/>
  <c r="AM83" i="1"/>
  <c r="AL83" i="1"/>
  <c r="AK83" i="1"/>
  <c r="AJ83" i="1"/>
  <c r="AU82" i="1"/>
  <c r="AT82" i="1"/>
  <c r="AS82" i="1"/>
  <c r="AQ82" i="1"/>
  <c r="AP82" i="1"/>
  <c r="AO82" i="1"/>
  <c r="AN82" i="1"/>
  <c r="AM82" i="1"/>
  <c r="AL82" i="1"/>
  <c r="AK82" i="1"/>
  <c r="AJ82" i="1"/>
  <c r="AU81" i="1"/>
  <c r="AT81" i="1"/>
  <c r="AS81" i="1"/>
  <c r="AQ81" i="1"/>
  <c r="AP81" i="1"/>
  <c r="AO81" i="1"/>
  <c r="AN81" i="1"/>
  <c r="AM81" i="1"/>
  <c r="AL81" i="1"/>
  <c r="AK81" i="1"/>
  <c r="AJ81" i="1"/>
  <c r="AU80" i="1"/>
  <c r="AT80" i="1"/>
  <c r="AS80" i="1"/>
  <c r="AQ80" i="1"/>
  <c r="AP80" i="1"/>
  <c r="AO80" i="1"/>
  <c r="AN80" i="1"/>
  <c r="AM80" i="1"/>
  <c r="AL80" i="1"/>
  <c r="AK80" i="1"/>
  <c r="AJ80" i="1"/>
  <c r="AU79" i="1"/>
  <c r="AT79" i="1"/>
  <c r="AS79" i="1"/>
  <c r="AQ79" i="1"/>
  <c r="AP79" i="1"/>
  <c r="AO79" i="1"/>
  <c r="AN79" i="1"/>
  <c r="AM79" i="1"/>
  <c r="AL79" i="1"/>
  <c r="AK79" i="1"/>
  <c r="AJ79" i="1"/>
  <c r="AU78" i="1"/>
  <c r="AT78" i="1"/>
  <c r="AS78" i="1"/>
  <c r="AQ78" i="1"/>
  <c r="AP78" i="1"/>
  <c r="AO78" i="1"/>
  <c r="AN78" i="1"/>
  <c r="AM78" i="1"/>
  <c r="AL78" i="1"/>
  <c r="AK78" i="1"/>
  <c r="AJ78" i="1"/>
  <c r="AU77" i="1"/>
  <c r="AT77" i="1"/>
  <c r="AS77" i="1"/>
  <c r="AQ77" i="1"/>
  <c r="AP77" i="1"/>
  <c r="AO77" i="1"/>
  <c r="AN77" i="1"/>
  <c r="AM77" i="1"/>
  <c r="AL77" i="1"/>
  <c r="AK77" i="1"/>
  <c r="AJ77" i="1"/>
  <c r="AU76" i="1"/>
  <c r="AT76" i="1"/>
  <c r="AS76" i="1"/>
  <c r="AQ76" i="1"/>
  <c r="AP76" i="1"/>
  <c r="AO76" i="1"/>
  <c r="AN76" i="1"/>
  <c r="AM76" i="1"/>
  <c r="AL76" i="1"/>
  <c r="AK76" i="1"/>
  <c r="AJ76" i="1"/>
  <c r="AU75" i="1"/>
  <c r="AT75" i="1"/>
  <c r="AS75" i="1"/>
  <c r="AQ75" i="1"/>
  <c r="AP75" i="1"/>
  <c r="AO75" i="1"/>
  <c r="AN75" i="1"/>
  <c r="AM75" i="1"/>
  <c r="AL75" i="1"/>
  <c r="AK75" i="1"/>
  <c r="AJ75" i="1"/>
  <c r="AU74" i="1"/>
  <c r="AT74" i="1"/>
  <c r="AS74" i="1"/>
  <c r="AQ74" i="1"/>
  <c r="AP74" i="1"/>
  <c r="AO74" i="1"/>
  <c r="AN74" i="1"/>
  <c r="AM74" i="1"/>
  <c r="AL74" i="1"/>
  <c r="AK74" i="1"/>
  <c r="AJ74" i="1"/>
  <c r="AU73" i="1"/>
  <c r="AT73" i="1"/>
  <c r="AS73" i="1"/>
  <c r="AQ73" i="1"/>
  <c r="AP73" i="1"/>
  <c r="AO73" i="1"/>
  <c r="AN73" i="1"/>
  <c r="AM73" i="1"/>
  <c r="AL73" i="1"/>
  <c r="AK73" i="1"/>
  <c r="AJ73" i="1"/>
  <c r="AU72" i="1"/>
  <c r="AT72" i="1"/>
  <c r="AS72" i="1"/>
  <c r="AQ72" i="1"/>
  <c r="AP72" i="1"/>
  <c r="AO72" i="1"/>
  <c r="AN72" i="1"/>
  <c r="AM72" i="1"/>
  <c r="AL72" i="1"/>
  <c r="AK72" i="1"/>
  <c r="AJ72" i="1"/>
  <c r="AU71" i="1"/>
  <c r="AT71" i="1"/>
  <c r="AS71" i="1"/>
  <c r="AQ71" i="1"/>
  <c r="AP71" i="1"/>
  <c r="AO71" i="1"/>
  <c r="AN71" i="1"/>
  <c r="AM71" i="1"/>
  <c r="AL71" i="1"/>
  <c r="AK71" i="1"/>
  <c r="AJ71" i="1"/>
  <c r="AU70" i="1"/>
  <c r="AT70" i="1"/>
  <c r="AS70" i="1"/>
  <c r="AQ70" i="1"/>
  <c r="AP70" i="1"/>
  <c r="AO70" i="1"/>
  <c r="AN70" i="1"/>
  <c r="AM70" i="1"/>
  <c r="AL70" i="1"/>
  <c r="AK70" i="1"/>
  <c r="AJ70" i="1"/>
  <c r="AU69" i="1"/>
  <c r="AT69" i="1"/>
  <c r="AS69" i="1"/>
  <c r="AQ69" i="1"/>
  <c r="AP69" i="1"/>
  <c r="AO69" i="1"/>
  <c r="AN69" i="1"/>
  <c r="AM69" i="1"/>
  <c r="AL69" i="1"/>
  <c r="AK69" i="1"/>
  <c r="AJ69" i="1"/>
  <c r="AU68" i="1"/>
  <c r="AT68" i="1"/>
  <c r="AS68" i="1"/>
  <c r="AQ68" i="1"/>
  <c r="AP68" i="1"/>
  <c r="AO68" i="1"/>
  <c r="AN68" i="1"/>
  <c r="AM68" i="1"/>
  <c r="AL68" i="1"/>
  <c r="AK68" i="1"/>
  <c r="AJ68" i="1"/>
  <c r="AU67" i="1"/>
  <c r="AT67" i="1"/>
  <c r="AS67" i="1"/>
  <c r="AQ67" i="1"/>
  <c r="AP67" i="1"/>
  <c r="AO67" i="1"/>
  <c r="AN67" i="1"/>
  <c r="AM67" i="1"/>
  <c r="AL67" i="1"/>
  <c r="AK67" i="1"/>
  <c r="AJ67" i="1"/>
  <c r="AU66" i="1"/>
  <c r="AT66" i="1"/>
  <c r="AS66" i="1"/>
  <c r="AQ66" i="1"/>
  <c r="AP66" i="1"/>
  <c r="AO66" i="1"/>
  <c r="AN66" i="1"/>
  <c r="AM66" i="1"/>
  <c r="AL66" i="1"/>
  <c r="AK66" i="1"/>
  <c r="AJ66" i="1"/>
  <c r="AU65" i="1"/>
  <c r="AT65" i="1"/>
  <c r="AS65" i="1"/>
  <c r="AQ65" i="1"/>
  <c r="AP65" i="1"/>
  <c r="AO65" i="1"/>
  <c r="AN65" i="1"/>
  <c r="AM65" i="1"/>
  <c r="AL65" i="1"/>
  <c r="AK65" i="1"/>
  <c r="AJ65" i="1"/>
  <c r="AU64" i="1"/>
  <c r="AS64" i="1"/>
  <c r="AQ64" i="1"/>
  <c r="AP64" i="1"/>
  <c r="AO64" i="1"/>
  <c r="AN64" i="1"/>
  <c r="AM64" i="1"/>
  <c r="AL64" i="1"/>
  <c r="AK64" i="1"/>
  <c r="AJ64" i="1"/>
  <c r="AU63" i="1"/>
  <c r="AT63" i="1"/>
  <c r="AS63" i="1"/>
  <c r="AQ63" i="1"/>
  <c r="AP63" i="1"/>
  <c r="AO63" i="1"/>
  <c r="AN63" i="1"/>
  <c r="AM63" i="1"/>
  <c r="AL63" i="1"/>
  <c r="AK63" i="1"/>
  <c r="AJ63" i="1"/>
  <c r="AU62" i="1"/>
  <c r="AT62" i="1"/>
  <c r="AS62" i="1"/>
  <c r="AQ62" i="1"/>
  <c r="AP62" i="1"/>
  <c r="AO62" i="1"/>
  <c r="AN62" i="1"/>
  <c r="AM62" i="1"/>
  <c r="AL62" i="1"/>
  <c r="AK62" i="1"/>
  <c r="AJ62" i="1"/>
  <c r="AU61" i="1"/>
  <c r="AT61" i="1"/>
  <c r="AS61" i="1"/>
  <c r="AQ61" i="1"/>
  <c r="AP61" i="1"/>
  <c r="AO61" i="1"/>
  <c r="AN61" i="1"/>
  <c r="AM61" i="1"/>
  <c r="AL61" i="1"/>
  <c r="AK61" i="1"/>
  <c r="AJ61" i="1"/>
  <c r="AU60" i="1"/>
  <c r="AT60" i="1"/>
  <c r="AS60" i="1"/>
  <c r="AQ60" i="1"/>
  <c r="AP60" i="1"/>
  <c r="AO60" i="1"/>
  <c r="AN60" i="1"/>
  <c r="AM60" i="1"/>
  <c r="AL60" i="1"/>
  <c r="AK60" i="1"/>
  <c r="AJ60" i="1"/>
  <c r="AU59" i="1"/>
  <c r="AT59" i="1"/>
  <c r="AS59" i="1"/>
  <c r="AQ59" i="1"/>
  <c r="AP59" i="1"/>
  <c r="AO59" i="1"/>
  <c r="AN59" i="1"/>
  <c r="AM59" i="1"/>
  <c r="AL59" i="1"/>
  <c r="AK59" i="1"/>
  <c r="AJ59" i="1"/>
  <c r="AU58" i="1"/>
  <c r="AT58" i="1"/>
  <c r="AS58" i="1"/>
  <c r="AQ58" i="1"/>
  <c r="AP58" i="1"/>
  <c r="AO58" i="1"/>
  <c r="AN58" i="1"/>
  <c r="AM58" i="1"/>
  <c r="AL58" i="1"/>
  <c r="AK58" i="1"/>
  <c r="AJ58" i="1"/>
  <c r="AU57" i="1"/>
  <c r="AT57" i="1"/>
  <c r="AS57" i="1"/>
  <c r="AQ57" i="1"/>
  <c r="AP57" i="1"/>
  <c r="AO57" i="1"/>
  <c r="AN57" i="1"/>
  <c r="AM57" i="1"/>
  <c r="AL57" i="1"/>
  <c r="AK57" i="1"/>
  <c r="AJ57" i="1"/>
  <c r="AU56" i="1"/>
  <c r="AT56" i="1"/>
  <c r="AS56" i="1"/>
  <c r="AQ56" i="1"/>
  <c r="AP56" i="1"/>
  <c r="AO56" i="1"/>
  <c r="AN56" i="1"/>
  <c r="AM56" i="1"/>
  <c r="AL56" i="1"/>
  <c r="AK56" i="1"/>
  <c r="AJ56" i="1"/>
  <c r="AU55" i="1"/>
  <c r="AT55" i="1"/>
  <c r="AS55" i="1"/>
  <c r="AQ55" i="1"/>
  <c r="AP55" i="1"/>
  <c r="AO55" i="1"/>
  <c r="AN55" i="1"/>
  <c r="AM55" i="1"/>
  <c r="AL55" i="1"/>
  <c r="AK55" i="1"/>
  <c r="AJ55" i="1"/>
  <c r="AU54" i="1"/>
  <c r="AT54" i="1"/>
  <c r="AS54" i="1"/>
  <c r="AQ54" i="1"/>
  <c r="AP54" i="1"/>
  <c r="AO54" i="1"/>
  <c r="AN54" i="1"/>
  <c r="AM54" i="1"/>
  <c r="AL54" i="1"/>
  <c r="AK54" i="1"/>
  <c r="AJ54" i="1"/>
  <c r="AU53" i="1"/>
  <c r="AT53" i="1"/>
  <c r="AS53" i="1"/>
  <c r="AQ53" i="1"/>
  <c r="AP53" i="1"/>
  <c r="AO53" i="1"/>
  <c r="AN53" i="1"/>
  <c r="AM53" i="1"/>
  <c r="AL53" i="1"/>
  <c r="AK53" i="1"/>
  <c r="AJ53" i="1"/>
  <c r="AU52" i="1"/>
  <c r="AT52" i="1"/>
  <c r="AS52" i="1"/>
  <c r="AQ52" i="1"/>
  <c r="AP52" i="1"/>
  <c r="AO52" i="1"/>
  <c r="AN52" i="1"/>
  <c r="AM52" i="1"/>
  <c r="AL52" i="1"/>
  <c r="AK52" i="1"/>
  <c r="AJ52" i="1"/>
  <c r="AU51" i="1"/>
  <c r="AT51" i="1"/>
  <c r="AS51" i="1"/>
  <c r="AQ51" i="1"/>
  <c r="AP51" i="1"/>
  <c r="AO51" i="1"/>
  <c r="AN51" i="1"/>
  <c r="AM51" i="1"/>
  <c r="AL51" i="1"/>
  <c r="AK51" i="1"/>
  <c r="AJ51" i="1"/>
  <c r="AU50" i="1"/>
  <c r="AT50" i="1"/>
  <c r="AS50" i="1"/>
  <c r="AQ50" i="1"/>
  <c r="AP50" i="1"/>
  <c r="AO50" i="1"/>
  <c r="AN50" i="1"/>
  <c r="AM50" i="1"/>
  <c r="AL50" i="1"/>
  <c r="AK50" i="1"/>
  <c r="AJ50" i="1"/>
  <c r="AU49" i="1"/>
  <c r="AT49" i="1"/>
  <c r="AS49" i="1"/>
  <c r="AQ49" i="1"/>
  <c r="AP49" i="1"/>
  <c r="AO49" i="1"/>
  <c r="AN49" i="1"/>
  <c r="AM49" i="1"/>
  <c r="AL49" i="1"/>
  <c r="AK49" i="1"/>
  <c r="AJ49" i="1"/>
  <c r="AU48" i="1"/>
  <c r="AT48" i="1"/>
  <c r="AS48" i="1"/>
  <c r="AQ48" i="1"/>
  <c r="AP48" i="1"/>
  <c r="AO48" i="1"/>
  <c r="AN48" i="1"/>
  <c r="AM48" i="1"/>
  <c r="AL48" i="1"/>
  <c r="AK48" i="1"/>
  <c r="AJ48" i="1"/>
  <c r="AU47" i="1"/>
  <c r="AT47" i="1"/>
  <c r="AS47" i="1"/>
  <c r="AQ47" i="1"/>
  <c r="AP47" i="1"/>
  <c r="AO47" i="1"/>
  <c r="AN47" i="1"/>
  <c r="AM47" i="1"/>
  <c r="AL47" i="1"/>
  <c r="AK47" i="1"/>
  <c r="AJ47" i="1"/>
  <c r="AU46" i="1"/>
  <c r="AT46" i="1"/>
  <c r="AS46" i="1"/>
  <c r="AQ46" i="1"/>
  <c r="AP46" i="1"/>
  <c r="AO46" i="1"/>
  <c r="AN46" i="1"/>
  <c r="AM46" i="1"/>
  <c r="AL46" i="1"/>
  <c r="AK46" i="1"/>
  <c r="AJ46" i="1"/>
  <c r="AU45" i="1"/>
  <c r="AT45" i="1"/>
  <c r="AS45" i="1"/>
  <c r="AQ45" i="1"/>
  <c r="AP45" i="1"/>
  <c r="AO45" i="1"/>
  <c r="AN45" i="1"/>
  <c r="AM45" i="1"/>
  <c r="AL45" i="1"/>
  <c r="AK45" i="1"/>
  <c r="AJ45" i="1"/>
  <c r="AU44" i="1"/>
  <c r="AT44" i="1"/>
  <c r="AS44" i="1"/>
  <c r="AQ44" i="1"/>
  <c r="AP44" i="1"/>
  <c r="AO44" i="1"/>
  <c r="AN44" i="1"/>
  <c r="AM44" i="1"/>
  <c r="AL44" i="1"/>
  <c r="AK44" i="1"/>
  <c r="AJ44" i="1"/>
  <c r="AU43" i="1"/>
  <c r="AT43" i="1"/>
  <c r="AS43" i="1"/>
  <c r="AQ43" i="1"/>
  <c r="AP43" i="1"/>
  <c r="AO43" i="1"/>
  <c r="AN43" i="1"/>
  <c r="AM43" i="1"/>
  <c r="AL43" i="1"/>
  <c r="AK43" i="1"/>
  <c r="AJ43" i="1"/>
  <c r="AU42" i="1"/>
  <c r="AT42" i="1"/>
  <c r="AS42" i="1"/>
  <c r="AQ42" i="1"/>
  <c r="AP42" i="1"/>
  <c r="AO42" i="1"/>
  <c r="AN42" i="1"/>
  <c r="AM42" i="1"/>
  <c r="AL42" i="1"/>
  <c r="AK42" i="1"/>
  <c r="AJ42" i="1"/>
  <c r="AU41" i="1"/>
  <c r="AT41" i="1"/>
  <c r="AS41" i="1"/>
  <c r="AQ41" i="1"/>
  <c r="AP41" i="1"/>
  <c r="AO41" i="1"/>
  <c r="AN41" i="1"/>
  <c r="AM41" i="1"/>
  <c r="AL41" i="1"/>
  <c r="AK41" i="1"/>
  <c r="AJ41" i="1"/>
  <c r="AU40" i="1"/>
  <c r="AT40" i="1"/>
  <c r="AS40" i="1"/>
  <c r="AQ40" i="1"/>
  <c r="AP40" i="1"/>
  <c r="AO40" i="1"/>
  <c r="AN40" i="1"/>
  <c r="AM40" i="1"/>
  <c r="AL40" i="1"/>
  <c r="AK40" i="1"/>
  <c r="AJ40" i="1"/>
  <c r="AU39" i="1"/>
  <c r="AT39" i="1"/>
  <c r="AS39" i="1"/>
  <c r="AQ39" i="1"/>
  <c r="AP39" i="1"/>
  <c r="AO39" i="1"/>
  <c r="AN39" i="1"/>
  <c r="AM39" i="1"/>
  <c r="AL39" i="1"/>
  <c r="AK39" i="1"/>
  <c r="AJ39" i="1"/>
  <c r="AU38" i="1"/>
  <c r="AT38" i="1"/>
  <c r="AS38" i="1"/>
  <c r="AQ38" i="1"/>
  <c r="AP38" i="1"/>
  <c r="AO38" i="1"/>
  <c r="AN38" i="1"/>
  <c r="AM38" i="1"/>
  <c r="AL38" i="1"/>
  <c r="AK38" i="1"/>
  <c r="AJ38" i="1"/>
  <c r="AU37" i="1"/>
  <c r="AT37" i="1"/>
  <c r="AS37" i="1"/>
  <c r="AQ37" i="1"/>
  <c r="AP37" i="1"/>
  <c r="AO37" i="1"/>
  <c r="AN37" i="1"/>
  <c r="AM37" i="1"/>
  <c r="AL37" i="1"/>
  <c r="AK37" i="1"/>
  <c r="AJ37" i="1"/>
  <c r="AU36" i="1"/>
  <c r="AT36" i="1"/>
  <c r="AS36" i="1"/>
  <c r="AQ36" i="1"/>
  <c r="AP36" i="1"/>
  <c r="AO36" i="1"/>
  <c r="AN36" i="1"/>
  <c r="AM36" i="1"/>
  <c r="AL36" i="1"/>
  <c r="AK36" i="1"/>
  <c r="AJ36" i="1"/>
  <c r="AU35" i="1"/>
  <c r="AT35" i="1"/>
  <c r="AS35" i="1"/>
  <c r="AQ35" i="1"/>
  <c r="AP35" i="1"/>
  <c r="AO35" i="1"/>
  <c r="AN35" i="1"/>
  <c r="AM35" i="1"/>
  <c r="AL35" i="1"/>
  <c r="AK35" i="1"/>
  <c r="AJ35" i="1"/>
  <c r="AU34" i="1"/>
  <c r="AT34" i="1"/>
  <c r="AS34" i="1"/>
  <c r="AQ34" i="1"/>
  <c r="AP34" i="1"/>
  <c r="AO34" i="1"/>
  <c r="AN34" i="1"/>
  <c r="AM34" i="1"/>
  <c r="AL34" i="1"/>
  <c r="AK34" i="1"/>
  <c r="AJ34" i="1"/>
  <c r="AU33" i="1"/>
  <c r="AT33" i="1"/>
  <c r="AS33" i="1"/>
  <c r="AQ33" i="1"/>
  <c r="AP33" i="1"/>
  <c r="AO33" i="1"/>
  <c r="AN33" i="1"/>
  <c r="AM33" i="1"/>
  <c r="AL33" i="1"/>
  <c r="AK33" i="1"/>
  <c r="AJ33" i="1"/>
  <c r="AU32" i="1"/>
  <c r="AT32" i="1"/>
  <c r="AS32" i="1"/>
  <c r="AQ32" i="1"/>
  <c r="AP32" i="1"/>
  <c r="AO32" i="1"/>
  <c r="AN32" i="1"/>
  <c r="AM32" i="1"/>
  <c r="AL32" i="1"/>
  <c r="AK32" i="1"/>
  <c r="AJ32" i="1"/>
  <c r="AU31" i="1"/>
  <c r="AT31" i="1"/>
  <c r="AS31" i="1"/>
  <c r="AQ31" i="1"/>
  <c r="AP31" i="1"/>
  <c r="AO31" i="1"/>
  <c r="AN31" i="1"/>
  <c r="AM31" i="1"/>
  <c r="AL31" i="1"/>
  <c r="AK31" i="1"/>
  <c r="AJ31" i="1"/>
  <c r="AU30" i="1"/>
  <c r="AT30" i="1"/>
  <c r="AS30" i="1"/>
  <c r="AQ30" i="1"/>
  <c r="AP30" i="1"/>
  <c r="AO30" i="1"/>
  <c r="AN30" i="1"/>
  <c r="AM30" i="1"/>
  <c r="AL30" i="1"/>
  <c r="AK30" i="1"/>
  <c r="AJ30" i="1"/>
  <c r="AU29" i="1"/>
  <c r="AT29" i="1"/>
  <c r="AS29" i="1"/>
  <c r="AQ29" i="1"/>
  <c r="AP29" i="1"/>
  <c r="AO29" i="1"/>
  <c r="AN29" i="1"/>
  <c r="AM29" i="1"/>
  <c r="AL29" i="1"/>
  <c r="AK29" i="1"/>
  <c r="AJ29" i="1"/>
  <c r="AU28" i="1"/>
  <c r="AT28" i="1"/>
  <c r="AS28" i="1"/>
  <c r="AQ28" i="1"/>
  <c r="AP28" i="1"/>
  <c r="AO28" i="1"/>
  <c r="AN28" i="1"/>
  <c r="AM28" i="1"/>
  <c r="AL28" i="1"/>
  <c r="AK28" i="1"/>
  <c r="AJ28" i="1"/>
  <c r="AU27" i="1"/>
  <c r="AT27" i="1"/>
  <c r="AS27" i="1"/>
  <c r="AQ27" i="1"/>
  <c r="AP27" i="1"/>
  <c r="AO27" i="1"/>
  <c r="AN27" i="1"/>
  <c r="AM27" i="1"/>
  <c r="AL27" i="1"/>
  <c r="AK27" i="1"/>
  <c r="AJ27" i="1"/>
  <c r="AU26" i="1"/>
  <c r="AT26" i="1"/>
  <c r="AS26" i="1"/>
  <c r="AQ26" i="1"/>
  <c r="AP26" i="1"/>
  <c r="AO26" i="1"/>
  <c r="AN26" i="1"/>
  <c r="AM26" i="1"/>
  <c r="AL26" i="1"/>
  <c r="AK26" i="1"/>
  <c r="AJ26" i="1"/>
  <c r="AU25" i="1"/>
  <c r="AT25" i="1"/>
  <c r="AS25" i="1"/>
  <c r="AQ25" i="1"/>
  <c r="AP25" i="1"/>
  <c r="AO25" i="1"/>
  <c r="AN25" i="1"/>
  <c r="AM25" i="1"/>
  <c r="AL25" i="1"/>
  <c r="AK25" i="1"/>
  <c r="AJ25" i="1"/>
  <c r="AU24" i="1"/>
  <c r="AT24" i="1"/>
  <c r="AS24" i="1"/>
  <c r="AQ24" i="1"/>
  <c r="AP24" i="1"/>
  <c r="AO24" i="1"/>
  <c r="AN24" i="1"/>
  <c r="AM24" i="1"/>
  <c r="AL24" i="1"/>
  <c r="AK24" i="1"/>
  <c r="AJ24" i="1"/>
  <c r="AU23" i="1"/>
  <c r="AT23" i="1"/>
  <c r="AS23" i="1"/>
  <c r="AQ23" i="1"/>
  <c r="AP23" i="1"/>
  <c r="AO23" i="1"/>
  <c r="AN23" i="1"/>
  <c r="AM23" i="1"/>
  <c r="AL23" i="1"/>
  <c r="AK23" i="1"/>
  <c r="AJ23" i="1"/>
  <c r="AU22" i="1"/>
  <c r="AT22" i="1"/>
  <c r="AS22" i="1"/>
  <c r="AQ22" i="1"/>
  <c r="AP22" i="1"/>
  <c r="AO22" i="1"/>
  <c r="AN22" i="1"/>
  <c r="AM22" i="1"/>
  <c r="AL22" i="1"/>
  <c r="AK22" i="1"/>
  <c r="AJ22" i="1"/>
  <c r="AU21" i="1"/>
  <c r="AT21" i="1"/>
  <c r="AS21" i="1"/>
  <c r="AQ21" i="1"/>
  <c r="AP21" i="1"/>
  <c r="AO21" i="1"/>
  <c r="AN21" i="1"/>
  <c r="AM21" i="1"/>
  <c r="AL21" i="1"/>
  <c r="AK21" i="1"/>
  <c r="AJ21" i="1"/>
  <c r="AU20" i="1"/>
  <c r="AT20" i="1"/>
  <c r="AS20" i="1"/>
  <c r="AQ20" i="1"/>
  <c r="AP20" i="1"/>
  <c r="AO20" i="1"/>
  <c r="AN20" i="1"/>
  <c r="AM20" i="1"/>
  <c r="AL20" i="1"/>
  <c r="AK20" i="1"/>
  <c r="AJ20" i="1"/>
  <c r="AU19" i="1"/>
  <c r="AT19" i="1"/>
  <c r="AS19" i="1"/>
  <c r="AQ19" i="1"/>
  <c r="AP19" i="1"/>
  <c r="AO19" i="1"/>
  <c r="AN19" i="1"/>
  <c r="AM19" i="1"/>
  <c r="AL19" i="1"/>
  <c r="AK19" i="1"/>
  <c r="AJ19" i="1"/>
  <c r="AU18" i="1"/>
  <c r="AT18" i="1"/>
  <c r="AS18" i="1"/>
  <c r="AQ18" i="1"/>
  <c r="AP18" i="1"/>
  <c r="AO18" i="1"/>
  <c r="AN18" i="1"/>
  <c r="AM18" i="1"/>
  <c r="AL18" i="1"/>
  <c r="AK18" i="1"/>
  <c r="AJ18" i="1"/>
  <c r="AU17" i="1"/>
  <c r="AT17" i="1"/>
  <c r="AS17" i="1"/>
  <c r="AQ17" i="1"/>
  <c r="AP17" i="1"/>
  <c r="AO17" i="1"/>
  <c r="AN17" i="1"/>
  <c r="AM17" i="1"/>
  <c r="AL17" i="1"/>
  <c r="AK17" i="1"/>
  <c r="AJ17" i="1"/>
  <c r="AU16" i="1"/>
  <c r="AT16" i="1"/>
  <c r="AS16" i="1"/>
  <c r="AQ16" i="1"/>
  <c r="AP16" i="1"/>
  <c r="AO16" i="1"/>
  <c r="AN16" i="1"/>
  <c r="AM16" i="1"/>
  <c r="AL16" i="1"/>
  <c r="AK16" i="1"/>
  <c r="AJ16" i="1"/>
  <c r="AU15" i="1"/>
  <c r="AT15" i="1"/>
  <c r="AS15" i="1"/>
  <c r="AQ15" i="1"/>
  <c r="AP15" i="1"/>
  <c r="AO15" i="1"/>
  <c r="AN15" i="1"/>
  <c r="AM15" i="1"/>
  <c r="AL15" i="1"/>
  <c r="AK15" i="1"/>
  <c r="AJ15" i="1"/>
  <c r="AU14" i="1"/>
  <c r="AT14" i="1"/>
  <c r="AS14" i="1"/>
  <c r="AQ14" i="1"/>
  <c r="AP14" i="1"/>
  <c r="AO14" i="1"/>
  <c r="AN14" i="1"/>
  <c r="AM14" i="1"/>
  <c r="AL14" i="1"/>
  <c r="AK14" i="1"/>
  <c r="AJ14" i="1"/>
  <c r="AU13" i="1"/>
  <c r="AT13" i="1"/>
  <c r="AS13" i="1"/>
  <c r="AQ13" i="1"/>
  <c r="AP13" i="1"/>
  <c r="AO13" i="1"/>
  <c r="AN13" i="1"/>
  <c r="AM13" i="1"/>
  <c r="AL13" i="1"/>
  <c r="AK13" i="1"/>
  <c r="AJ13" i="1"/>
  <c r="AU12" i="1"/>
  <c r="AT12" i="1"/>
  <c r="AS12" i="1"/>
  <c r="AQ12" i="1"/>
  <c r="AP12" i="1"/>
  <c r="AO12" i="1"/>
  <c r="AN12" i="1"/>
  <c r="AM12" i="1"/>
  <c r="AL12" i="1"/>
  <c r="AK12" i="1"/>
  <c r="AJ12" i="1"/>
  <c r="AU11" i="1"/>
  <c r="AS11" i="1"/>
  <c r="AQ11" i="1"/>
  <c r="AP11" i="1"/>
  <c r="AO11" i="1"/>
  <c r="AN11" i="1"/>
  <c r="AL11" i="1"/>
  <c r="AK11" i="1"/>
  <c r="AJ11" i="1"/>
  <c r="AH83" i="1"/>
  <c r="AH82" i="1"/>
  <c r="AH81" i="1"/>
  <c r="AH80" i="1"/>
  <c r="AH79" i="1"/>
  <c r="AH78" i="1"/>
  <c r="AH77" i="1"/>
  <c r="AH76" i="1"/>
  <c r="AH75" i="1"/>
  <c r="AH74" i="1"/>
  <c r="AH73" i="1"/>
  <c r="AH72" i="1"/>
  <c r="AH71" i="1"/>
  <c r="AH70" i="1"/>
  <c r="AH69" i="1"/>
  <c r="AH68" i="1"/>
  <c r="AH67" i="1"/>
  <c r="AH66" i="1"/>
  <c r="AH65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F83" i="1"/>
  <c r="AF82" i="1"/>
  <c r="AF81" i="1"/>
  <c r="AF80" i="1"/>
  <c r="AF79" i="1"/>
  <c r="AF78" i="1"/>
  <c r="AF77" i="1"/>
  <c r="AF76" i="1"/>
  <c r="AF75" i="1"/>
  <c r="AF74" i="1"/>
  <c r="AF73" i="1"/>
  <c r="AF72" i="1"/>
  <c r="AF71" i="1"/>
  <c r="AF70" i="1"/>
  <c r="AF69" i="1"/>
  <c r="AF68" i="1"/>
  <c r="AF67" i="1"/>
  <c r="AF66" i="1"/>
  <c r="AF65" i="1"/>
  <c r="AF64" i="1"/>
  <c r="AF63" i="1"/>
  <c r="AF62" i="1"/>
  <c r="AF61" i="1"/>
  <c r="AF60" i="1"/>
  <c r="AF59" i="1"/>
  <c r="AF58" i="1"/>
  <c r="AF57" i="1"/>
  <c r="AF56" i="1"/>
  <c r="AF55" i="1"/>
  <c r="AF54" i="1"/>
  <c r="AF53" i="1"/>
  <c r="AF52" i="1"/>
  <c r="AF51" i="1"/>
  <c r="AF50" i="1"/>
  <c r="AF49" i="1"/>
  <c r="AF48" i="1"/>
  <c r="AF47" i="1"/>
  <c r="AF46" i="1"/>
  <c r="AF45" i="1"/>
  <c r="AF44" i="1"/>
  <c r="AF43" i="1"/>
  <c r="AF42" i="1"/>
  <c r="AF41" i="1"/>
  <c r="AF40" i="1"/>
  <c r="AF39" i="1"/>
  <c r="AF38" i="1"/>
  <c r="AF37" i="1"/>
  <c r="AF36" i="1"/>
  <c r="AF35" i="1"/>
  <c r="AF34" i="1"/>
  <c r="AF33" i="1"/>
  <c r="AF32" i="1"/>
  <c r="AF31" i="1"/>
  <c r="AF30" i="1"/>
  <c r="AF29" i="1"/>
  <c r="AF28" i="1"/>
  <c r="AF27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11" i="1"/>
  <c r="AHN60" i="3" l="1"/>
  <c r="AI80" i="1"/>
  <c r="AI83" i="1"/>
  <c r="AI81" i="1"/>
  <c r="AI79" i="1"/>
  <c r="AI78" i="1"/>
  <c r="AI76" i="1"/>
  <c r="AI75" i="1"/>
  <c r="AI73" i="1"/>
  <c r="AI71" i="1"/>
  <c r="AI70" i="1"/>
  <c r="AI68" i="1"/>
  <c r="AI67" i="1"/>
  <c r="AI65" i="1"/>
  <c r="AI63" i="1"/>
  <c r="AI62" i="1"/>
  <c r="AI60" i="1"/>
  <c r="AI59" i="1"/>
  <c r="AI57" i="1"/>
  <c r="AI55" i="1"/>
  <c r="AI54" i="1"/>
  <c r="AI52" i="1"/>
  <c r="AI51" i="1"/>
  <c r="AI49" i="1"/>
  <c r="AI47" i="1"/>
  <c r="AI46" i="1"/>
  <c r="AI44" i="1"/>
  <c r="AI43" i="1"/>
  <c r="AI41" i="1"/>
  <c r="AI39" i="1"/>
  <c r="AI38" i="1"/>
  <c r="AI36" i="1"/>
  <c r="AI35" i="1"/>
  <c r="AI33" i="1"/>
  <c r="AI31" i="1"/>
  <c r="AI30" i="1"/>
  <c r="AI28" i="1"/>
  <c r="AI27" i="1"/>
  <c r="AI25" i="1"/>
  <c r="AI23" i="1"/>
  <c r="AI22" i="1"/>
  <c r="AI20" i="1"/>
  <c r="AI19" i="1"/>
  <c r="AI17" i="1"/>
  <c r="AI15" i="1"/>
  <c r="AI14" i="1"/>
  <c r="AI12" i="1"/>
  <c r="AR11" i="1"/>
  <c r="AR83" i="1"/>
  <c r="AR82" i="1"/>
  <c r="AR81" i="1"/>
  <c r="AR79" i="1"/>
  <c r="AR78" i="1"/>
  <c r="AR77" i="1"/>
  <c r="AR76" i="1"/>
  <c r="AR75" i="1"/>
  <c r="AR74" i="1"/>
  <c r="AR73" i="1"/>
  <c r="AR71" i="1"/>
  <c r="AR70" i="1"/>
  <c r="AR69" i="1"/>
  <c r="AR68" i="1"/>
  <c r="AR67" i="1"/>
  <c r="AR66" i="1"/>
  <c r="AR65" i="1"/>
  <c r="AR64" i="1"/>
  <c r="AR63" i="1"/>
  <c r="AR62" i="1"/>
  <c r="AR61" i="1"/>
  <c r="AR60" i="1"/>
  <c r="AR59" i="1"/>
  <c r="AR58" i="1"/>
  <c r="AR57" i="1"/>
  <c r="AR55" i="1"/>
  <c r="AR54" i="1"/>
  <c r="AR53" i="1"/>
  <c r="AR52" i="1"/>
  <c r="AR51" i="1"/>
  <c r="AR50" i="1"/>
  <c r="AR49" i="1"/>
  <c r="AR47" i="1"/>
  <c r="AR46" i="1"/>
  <c r="AR45" i="1"/>
  <c r="AR44" i="1"/>
  <c r="AR43" i="1"/>
  <c r="AR42" i="1"/>
  <c r="AR41" i="1"/>
  <c r="AR39" i="1"/>
  <c r="AR38" i="1"/>
  <c r="AR37" i="1"/>
  <c r="AR36" i="1"/>
  <c r="AR35" i="1"/>
  <c r="AR34" i="1"/>
  <c r="AR33" i="1"/>
  <c r="AR31" i="1"/>
  <c r="AR30" i="1"/>
  <c r="AR29" i="1"/>
  <c r="AR28" i="1"/>
  <c r="AR27" i="1"/>
  <c r="AR26" i="1"/>
  <c r="AR25" i="1"/>
  <c r="AR23" i="1"/>
  <c r="AR22" i="1"/>
  <c r="AR21" i="1"/>
  <c r="AR20" i="1"/>
  <c r="AR19" i="1"/>
  <c r="AR18" i="1"/>
  <c r="AR17" i="1"/>
  <c r="AR16" i="1"/>
  <c r="AR15" i="1"/>
  <c r="AR14" i="1"/>
  <c r="AR13" i="1"/>
  <c r="AR12" i="1"/>
  <c r="AI13" i="1"/>
  <c r="AI21" i="1"/>
  <c r="AR24" i="1"/>
  <c r="AI29" i="1"/>
  <c r="AR32" i="1"/>
  <c r="AI37" i="1"/>
  <c r="AR40" i="1"/>
  <c r="AI45" i="1"/>
  <c r="AR48" i="1"/>
  <c r="AI53" i="1"/>
  <c r="AR56" i="1"/>
  <c r="AI61" i="1"/>
  <c r="AI69" i="1"/>
  <c r="AR72" i="1"/>
  <c r="AI77" i="1"/>
  <c r="AR80" i="1"/>
  <c r="AI16" i="1"/>
  <c r="AI32" i="1"/>
  <c r="AI18" i="1"/>
  <c r="AI26" i="1"/>
  <c r="AI34" i="1"/>
  <c r="AI42" i="1"/>
  <c r="AI50" i="1"/>
  <c r="AI58" i="1"/>
  <c r="AI66" i="1"/>
  <c r="AI74" i="1"/>
  <c r="AI82" i="1"/>
  <c r="AI11" i="1"/>
  <c r="AI24" i="1"/>
  <c r="AI48" i="1"/>
  <c r="AI40" i="1"/>
  <c r="AI56" i="1"/>
  <c r="AI64" i="1"/>
  <c r="AI72" i="1"/>
  <c r="AHN61" i="3" l="1"/>
  <c r="AHN62" i="3" l="1"/>
  <c r="AHN63" i="3" l="1"/>
  <c r="AHN64" i="3" l="1"/>
  <c r="AHN65" i="3" l="1"/>
  <c r="AHN66" i="3" l="1"/>
  <c r="AHN67" i="3" l="1"/>
  <c r="AHN68" i="3" l="1"/>
  <c r="AHN69" i="3" l="1"/>
  <c r="AHN70" i="3" l="1"/>
  <c r="AHN71" i="3" l="1"/>
  <c r="AHN72" i="3" l="1"/>
  <c r="AHN73" i="3" l="1"/>
  <c r="AHN74" i="3" l="1"/>
  <c r="AHN75" i="3" l="1"/>
  <c r="AHN76" i="3" l="1"/>
  <c r="AHN77" i="3" l="1"/>
  <c r="AHO76" i="3" s="1"/>
  <c r="AHO77" i="3" l="1"/>
  <c r="AHO40" i="3"/>
  <c r="AHN78" i="3"/>
  <c r="AHO39" i="3"/>
  <c r="AHO41" i="3"/>
  <c r="AHO42" i="3"/>
  <c r="AHO43" i="3"/>
  <c r="AHO44" i="3"/>
  <c r="AHO45" i="3"/>
  <c r="AHO46" i="3"/>
  <c r="AHO47" i="3"/>
  <c r="AHO48" i="3"/>
  <c r="AHO49" i="3"/>
  <c r="AHO50" i="3"/>
  <c r="AHO51" i="3"/>
  <c r="AHO52" i="3"/>
  <c r="AHO53" i="3"/>
  <c r="AHO54" i="3"/>
  <c r="AHO55" i="3"/>
  <c r="AHO56" i="3"/>
  <c r="AHO57" i="3"/>
  <c r="AHO58" i="3"/>
  <c r="AHO59" i="3"/>
  <c r="AHO60" i="3"/>
  <c r="AHO61" i="3"/>
  <c r="AHO62" i="3"/>
  <c r="AHO63" i="3"/>
  <c r="AHO64" i="3"/>
  <c r="AHO65" i="3"/>
  <c r="AHO66" i="3"/>
  <c r="AHO67" i="3"/>
  <c r="AHO68" i="3"/>
  <c r="AHO69" i="3"/>
  <c r="AHO70" i="3"/>
  <c r="AHO71" i="3"/>
  <c r="AHO72" i="3"/>
  <c r="AHO73" i="3"/>
  <c r="AHO74" i="3"/>
  <c r="AHO75" i="3"/>
  <c r="AHN79" i="3" l="1"/>
  <c r="AHO78" i="3"/>
  <c r="AHN80" i="3" l="1"/>
  <c r="AHO79" i="3"/>
  <c r="AHN81" i="3" l="1"/>
  <c r="AHO80" i="3"/>
  <c r="AHN82" i="3" l="1"/>
  <c r="AHO81" i="3"/>
  <c r="AHN83" i="3" l="1"/>
  <c r="AHO83" i="3" s="1"/>
  <c r="AHO8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tc={D580B948-C712-4E18-963E-D608B4D47329}</author>
    <author>Chong Chin Yuan</author>
  </authors>
  <commentList>
    <comment ref="B1" authorId="0" shapeId="0" xr:uid="{D580B948-C712-4E18-963E-D608B4D47329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Options: any integer number between 1949 and 2021</t>
      </text>
    </comment>
    <comment ref="P2" authorId="1" shapeId="0" xr:uid="{12921FBB-A22F-4A4A-868E-C2D99E945D45}">
      <text>
        <r>
          <rPr>
            <b/>
            <sz val="9"/>
            <color indexed="81"/>
            <rFont val="Tahoma"/>
            <family val="2"/>
          </rPr>
          <t>Chong Chin Yuan:</t>
        </r>
        <r>
          <rPr>
            <sz val="9"/>
            <color indexed="81"/>
            <rFont val="Tahoma"/>
            <family val="2"/>
          </rPr>
          <t xml:space="preserve">
All 3 calculations yield the same values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tc={83729DBA-AD62-4506-982D-7C9A6B40DE83}</author>
    <author>tc={C0D7837F-F02C-4FE3-94D4-B87B7AA5F022}</author>
  </authors>
  <commentList>
    <comment ref="C3" authorId="0" shapeId="0" xr:uid="{83729DBA-AD62-4506-982D-7C9A6B40DE83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Options: any integer number between 1979 and 2021</t>
      </text>
    </comment>
    <comment ref="C4" authorId="1" shapeId="0" xr:uid="{C0D7837F-F02C-4FE3-94D4-B87B7AA5F022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Options (description):
s (stock)
flow (flow)
v (revaluation)
c (other changes in volume)</t>
      </text>
    </comment>
  </commentList>
</comments>
</file>

<file path=xl/sharedStrings.xml><?xml version="1.0" encoding="utf-8"?>
<sst xmlns="http://schemas.openxmlformats.org/spreadsheetml/2006/main" count="13262" uniqueCount="1882">
  <si>
    <t>real</t>
  </si>
  <si>
    <t>data belonging to real sector transactions</t>
  </si>
  <si>
    <t>acc</t>
  </si>
  <si>
    <t>data belonging to accumulation accounts</t>
  </si>
  <si>
    <t>Total number of time series</t>
  </si>
  <si>
    <t>Obs</t>
  </si>
  <si>
    <t>urflow</t>
  </si>
  <si>
    <r>
      <t>uses-resources + flow table (</t>
    </r>
    <r>
      <rPr>
        <i/>
        <sz val="11"/>
        <color theme="1"/>
        <rFont val="Calibri"/>
        <family val="2"/>
        <scheme val="minor"/>
      </rPr>
      <t>tableau économique d'ensemble</t>
    </r>
    <r>
      <rPr>
        <sz val="11"/>
        <color theme="1"/>
        <rFont val="Calibri"/>
        <family val="2"/>
        <scheme val="minor"/>
      </rPr>
      <t>)</t>
    </r>
  </si>
  <si>
    <t>acc_table</t>
  </si>
  <si>
    <t>balance sheet + tables for flows, revaluations and other changes in volume</t>
  </si>
  <si>
    <t>line source</t>
  </si>
  <si>
    <t>DAA</t>
  </si>
  <si>
    <t>Detailed Accounts of Agents</t>
  </si>
  <si>
    <t>line time series</t>
  </si>
  <si>
    <t>variable ending in h</t>
  </si>
  <si>
    <t>Households only</t>
  </si>
  <si>
    <t>variable ending in n</t>
  </si>
  <si>
    <t>Non Profit Institutions Serving Households</t>
  </si>
  <si>
    <t>CDP</t>
  </si>
  <si>
    <t>Comptes de Patrimoine</t>
  </si>
  <si>
    <t>fcc</t>
  </si>
  <si>
    <t>fixed capital consumption (depreciation)</t>
  </si>
  <si>
    <t>bis</t>
  </si>
  <si>
    <t>data series that are modelled subsequently based on the assumptions taken</t>
  </si>
  <si>
    <t>source</t>
  </si>
  <si>
    <t>INSEE T_1102</t>
  </si>
  <si>
    <t>computed</t>
  </si>
  <si>
    <t>INSEE T_1101</t>
  </si>
  <si>
    <t>INSEE DAA</t>
  </si>
  <si>
    <t xml:space="preserve"> computed</t>
  </si>
  <si>
    <t>INSEE t_pib_val</t>
  </si>
  <si>
    <t>OECD</t>
  </si>
  <si>
    <t>Eurostat</t>
  </si>
  <si>
    <t>World Bank/BdF</t>
  </si>
  <si>
    <t>BdF</t>
  </si>
  <si>
    <t>LBMA</t>
  </si>
  <si>
    <t>macrotrends</t>
  </si>
  <si>
    <t>INSEE</t>
  </si>
  <si>
    <t>INSEE CpteEmploi</t>
  </si>
  <si>
    <t>IMF WEO</t>
  </si>
  <si>
    <t>WB</t>
  </si>
  <si>
    <t>Banque de France</t>
  </si>
  <si>
    <t>OECD computed</t>
  </si>
  <si>
    <t>WB WDI</t>
  </si>
  <si>
    <t>ECB</t>
  </si>
  <si>
    <t>BIS</t>
  </si>
  <si>
    <t>unit</t>
  </si>
  <si>
    <t>billion</t>
  </si>
  <si>
    <t>base</t>
  </si>
  <si>
    <t>ratio</t>
  </si>
  <si>
    <t>%</t>
  </si>
  <si>
    <t>million</t>
  </si>
  <si>
    <t>pct</t>
  </si>
  <si>
    <t>Index</t>
  </si>
  <si>
    <t>index</t>
  </si>
  <si>
    <t>currency</t>
  </si>
  <si>
    <t>EUR</t>
  </si>
  <si>
    <t>-</t>
  </si>
  <si>
    <t>people</t>
  </si>
  <si>
    <t>USD</t>
  </si>
  <si>
    <t>label</t>
  </si>
  <si>
    <t>Gross domestic product</t>
  </si>
  <si>
    <t>Imports</t>
  </si>
  <si>
    <t>Final consumption expenditure</t>
  </si>
  <si>
    <t>GFCF</t>
  </si>
  <si>
    <t>Acquisitions less disposals of valuables</t>
  </si>
  <si>
    <t>Changes in inventories</t>
  </si>
  <si>
    <t>Exports</t>
  </si>
  <si>
    <t>Value added</t>
  </si>
  <si>
    <t>Production</t>
  </si>
  <si>
    <t>Intermediate uses</t>
  </si>
  <si>
    <t>Gross wages and salaries</t>
  </si>
  <si>
    <t>Employers actual social contributions</t>
  </si>
  <si>
    <t>Employers imputed social contributions</t>
  </si>
  <si>
    <t>D121+D122</t>
  </si>
  <si>
    <t>Taxes on payroll and workforce</t>
  </si>
  <si>
    <t>Miscellaneous taxes on production</t>
  </si>
  <si>
    <t>D291+D292</t>
  </si>
  <si>
    <t>Subsidies (-)</t>
  </si>
  <si>
    <t>Gross operating surplus and mixed income</t>
  </si>
  <si>
    <t>Interest</t>
  </si>
  <si>
    <t>Distributed income of corporations</t>
  </si>
  <si>
    <t>Reinvested earnings on direct foreign investment</t>
  </si>
  <si>
    <t>Property income attributed to insurance policy holders</t>
  </si>
  <si>
    <t>Rents</t>
  </si>
  <si>
    <t>Imputed social contributions</t>
  </si>
  <si>
    <t>Households' actual social contributions</t>
  </si>
  <si>
    <t>D612Z+D613Z</t>
  </si>
  <si>
    <t>Non-life insurance claims</t>
  </si>
  <si>
    <t>Miscellaneous current transfers</t>
  </si>
  <si>
    <t>D72+D75</t>
  </si>
  <si>
    <t>Taxes on income</t>
  </si>
  <si>
    <t>D51</t>
  </si>
  <si>
    <t>Other social insurance benefits</t>
  </si>
  <si>
    <t>D622</t>
  </si>
  <si>
    <t>Net non-life insurance premiums</t>
  </si>
  <si>
    <t>D71+D75</t>
  </si>
  <si>
    <t>Gross disposable income</t>
  </si>
  <si>
    <t>Gross saving</t>
  </si>
  <si>
    <t>Investment grants</t>
  </si>
  <si>
    <t>Other capital transfers</t>
  </si>
  <si>
    <t>D92+D99</t>
  </si>
  <si>
    <t>Capital taxes</t>
  </si>
  <si>
    <t>D91+D99</t>
  </si>
  <si>
    <t>Gross fixed capital formation</t>
  </si>
  <si>
    <t>Acquisitions less disposals of non-financial non-produced assets</t>
  </si>
  <si>
    <t>Non financial net lending/net borrowing</t>
  </si>
  <si>
    <t>Value added (gross)</t>
  </si>
  <si>
    <t>Total wage bill and payroll taxes (paid)</t>
  </si>
  <si>
    <t>Other taxes on production</t>
  </si>
  <si>
    <t>Other subsidies on production</t>
  </si>
  <si>
    <t>Gross operating surplus</t>
  </si>
  <si>
    <t>D611Z+D612Z+D613Z</t>
  </si>
  <si>
    <t>D71+D72+D75</t>
  </si>
  <si>
    <t>Other current taxes</t>
  </si>
  <si>
    <t>D51+D59</t>
  </si>
  <si>
    <t>D51+D59 minus D5 of BdF</t>
  </si>
  <si>
    <t>Gross savings</t>
  </si>
  <si>
    <t>D291+292</t>
  </si>
  <si>
    <t>Value added type taxes (VAT)</t>
  </si>
  <si>
    <t>Taxes and duties on imports excluding VAT</t>
  </si>
  <si>
    <t>Taxes on products, except VAT and import taxes</t>
  </si>
  <si>
    <t>D211+D212+D214</t>
  </si>
  <si>
    <t>Subsidies on products</t>
  </si>
  <si>
    <t xml:space="preserve">Other current taxes </t>
  </si>
  <si>
    <t>Current transfers within general government</t>
  </si>
  <si>
    <t>Current international co-operation</t>
  </si>
  <si>
    <t>D72+D73+D74+D75</t>
  </si>
  <si>
    <t>Social benefits other than social transfers in kind</t>
  </si>
  <si>
    <t>Social assistance benefits in cash</t>
  </si>
  <si>
    <t>D621+D622+D623</t>
  </si>
  <si>
    <t>VAT- and GNI-based EU own resources</t>
  </si>
  <si>
    <t>D71+D73+D74+D75+D76</t>
  </si>
  <si>
    <t>Final consumption expenditure, individual</t>
  </si>
  <si>
    <t>Final consumption expenditure, collective</t>
  </si>
  <si>
    <t>P31+P32</t>
  </si>
  <si>
    <t>D91+D92+D99</t>
  </si>
  <si>
    <t>Social transfers in kind - non-market production</t>
  </si>
  <si>
    <t>Social transfers in kind - purchased market production</t>
  </si>
  <si>
    <t>Gross adjusted disposable income</t>
  </si>
  <si>
    <t>S14+S15</t>
  </si>
  <si>
    <t>Vale added (gross)</t>
  </si>
  <si>
    <t>S14+S15 (D621+D622+D623)</t>
  </si>
  <si>
    <t>S14+S15 (D72+D75)</t>
  </si>
  <si>
    <t>S14+S15 (D91+D99)</t>
  </si>
  <si>
    <t>Acquisition less disposals of valuables</t>
  </si>
  <si>
    <t>Social transfers in kind - general government and NPISHs non-market production</t>
  </si>
  <si>
    <t>Social transfers in kind - market production purchased by general government and NPISHs</t>
  </si>
  <si>
    <t>External balance of goods and services of the Nation</t>
  </si>
  <si>
    <t>D121</t>
  </si>
  <si>
    <t>D611Z+D613Z</t>
  </si>
  <si>
    <t>D621</t>
  </si>
  <si>
    <t>D71+D72+D74+D75</t>
  </si>
  <si>
    <t>D292</t>
  </si>
  <si>
    <t>D611Z+D612Z</t>
  </si>
  <si>
    <t>D71+D72+D74+D75+D76</t>
  </si>
  <si>
    <t>Investment grants recepted to the rest of the world</t>
  </si>
  <si>
    <t>Other capital transfers recepted to the rest of the world</t>
  </si>
  <si>
    <t>Investment grants versed from the rest of the world</t>
  </si>
  <si>
    <t>Other capital transfers versed from the rest of the world</t>
  </si>
  <si>
    <t>Gross Domestic product</t>
  </si>
  <si>
    <t>D42_r_s12 / ( fa_5_s_s12(-1) + fa_5_s_s121(-1) )</t>
  </si>
  <si>
    <t>Dividend. gamma_div_r_s12 * fa_5_s_s121(-1)</t>
  </si>
  <si>
    <t>Dividend. gamma_div_r_s12 * fl_5_s_s121(-1)</t>
  </si>
  <si>
    <t xml:space="preserve">Govt 10-year bond yield for France </t>
  </si>
  <si>
    <t>ECB refinancing rate</t>
  </si>
  <si>
    <t>Deposit interest rate in France</t>
  </si>
  <si>
    <t>Borrowing rate in France</t>
  </si>
  <si>
    <t>Taxes on income and wealth</t>
  </si>
  <si>
    <t>Value added (B1_s11+B1_s12+B1_s13+B1_s14)</t>
  </si>
  <si>
    <t>Value added (B2_s11+B2_s12+B2_s13+B2_s14)</t>
  </si>
  <si>
    <t>GDP. D21_r_s13+D21_r_s2-D319_p_s13-D319_p_s2+B1_s1</t>
  </si>
  <si>
    <t>Gold price per troy ounce</t>
  </si>
  <si>
    <t>Total active population (15-64yrs old)</t>
  </si>
  <si>
    <t>Active population (15-64yrs old)</t>
  </si>
  <si>
    <t>Historical S&amp;P 500 prices rebased to 2015</t>
  </si>
  <si>
    <t>Employment</t>
  </si>
  <si>
    <t>Employment (ind. ent+ non-ind entr + NPISH)</t>
  </si>
  <si>
    <t>Self-employment</t>
  </si>
  <si>
    <t>Output gap</t>
  </si>
  <si>
    <t>Unemployment rate</t>
  </si>
  <si>
    <t>Activity rate</t>
  </si>
  <si>
    <t>Active population</t>
  </si>
  <si>
    <t>Total population between the ages 15 to 64</t>
  </si>
  <si>
    <t>Long-term interest rate differential</t>
  </si>
  <si>
    <t>Short-term interest rate differential</t>
  </si>
  <si>
    <t>Emprunt Phare 10 ans</t>
  </si>
  <si>
    <t xml:space="preserve">Long-term interest rate </t>
  </si>
  <si>
    <t>RoW int rate</t>
  </si>
  <si>
    <t>Deposit rate</t>
  </si>
  <si>
    <t>Key interest rate - ECB Main refinancing operations</t>
  </si>
  <si>
    <t>Euro – Average of observations through period (BIS/xru_current/A.FR.EUR.A)</t>
  </si>
  <si>
    <t>Euro – End of period (BIS/xru_current/A.FR.EUR.E)</t>
  </si>
  <si>
    <t>Shadow price of goods and services imports – Annual (OECD/EO/FRA.PMSH.A)</t>
  </si>
  <si>
    <t>Competitors' price of goods and services exports – Annual (OECD/EO/FRA.PXC.A)</t>
  </si>
  <si>
    <t>Monthly – Nominal – Narrow (27 economies)</t>
  </si>
  <si>
    <t>Monthly – Real – Narrow (27 economies)</t>
  </si>
  <si>
    <t>World</t>
  </si>
  <si>
    <t>paid/received asset/liab</t>
  </si>
  <si>
    <t>paid</t>
  </si>
  <si>
    <t>received</t>
  </si>
  <si>
    <t>type</t>
  </si>
  <si>
    <t>flow</t>
  </si>
  <si>
    <t>price</t>
  </si>
  <si>
    <t>stock</t>
  </si>
  <si>
    <t>sector</t>
  </si>
  <si>
    <t>France</t>
  </si>
  <si>
    <t>Rest of the world</t>
  </si>
  <si>
    <t>Households + NPISH</t>
  </si>
  <si>
    <t>Households</t>
  </si>
  <si>
    <t>Government</t>
  </si>
  <si>
    <t>NPISH</t>
  </si>
  <si>
    <t>Non-financial corporations</t>
  </si>
  <si>
    <t>Financial institutions</t>
  </si>
  <si>
    <t>Households+NPISH</t>
  </si>
  <si>
    <t>Domestic sector</t>
  </si>
  <si>
    <t>Financial corporations</t>
  </si>
  <si>
    <t>General government</t>
  </si>
  <si>
    <t>Unincorporated entreprises</t>
  </si>
  <si>
    <t>Households excluding unincorporated entreprises</t>
  </si>
  <si>
    <t>Non-profit institutions serving households (NPISHs)</t>
  </si>
  <si>
    <t>Total</t>
  </si>
  <si>
    <t>France hors Mayotte</t>
  </si>
  <si>
    <t>FR - RoW</t>
  </si>
  <si>
    <t>RoW</t>
  </si>
  <si>
    <t>Euro area</t>
  </si>
  <si>
    <t>vol / val</t>
  </si>
  <si>
    <t>in vol at linked prices</t>
  </si>
  <si>
    <t>current prices</t>
  </si>
  <si>
    <t>comments</t>
  </si>
  <si>
    <t>changed sign</t>
  </si>
  <si>
    <t>zero</t>
  </si>
  <si>
    <t>minus received</t>
  </si>
  <si>
    <t>minus paid</t>
  </si>
  <si>
    <t>minus int rec by BdF</t>
  </si>
  <si>
    <t>minus div rec by BdF</t>
  </si>
  <si>
    <t>minus int paid by BdF</t>
  </si>
  <si>
    <t>minus div paid by BdF</t>
  </si>
  <si>
    <t>minus D5 of BdF</t>
  </si>
  <si>
    <t>changed sign &amp; from _r_ to _p_</t>
  </si>
  <si>
    <t>minues received</t>
  </si>
  <si>
    <t>P1_s14_ei + P1_s14_nei</t>
  </si>
  <si>
    <t>P2_s14_ei + P2_s14_nei</t>
  </si>
  <si>
    <t xml:space="preserve">*_ei + *_nei; changed sign </t>
  </si>
  <si>
    <t>Same as for s14h as nothing for s15</t>
  </si>
  <si>
    <t>net earnings of BdF (div &amp; int)</t>
  </si>
  <si>
    <t>calculated using production approach</t>
  </si>
  <si>
    <t>Based on % of TAP in activity</t>
  </si>
  <si>
    <t>last quarter</t>
  </si>
  <si>
    <t>Personnes actives de 15 ans ou plus vivant en logement ordinaire.</t>
  </si>
  <si>
    <t>taux d'activité (15-64)</t>
  </si>
  <si>
    <t>int rate FR - weighted avg rate of 16 countries</t>
  </si>
  <si>
    <t>10yr govt bond yield</t>
  </si>
  <si>
    <t>Weighted avg rate of 16 countries</t>
  </si>
  <si>
    <t>Economic outlook</t>
  </si>
  <si>
    <t>end of period</t>
  </si>
  <si>
    <t>base 2015</t>
  </si>
  <si>
    <t>time series</t>
  </si>
  <si>
    <t>v_gdp</t>
  </si>
  <si>
    <t>v_p7_s2</t>
  </si>
  <si>
    <t>v_p3_s14</t>
  </si>
  <si>
    <t>v_p3_s14h</t>
  </si>
  <si>
    <t>v_p3_s13</t>
  </si>
  <si>
    <t>v_p3_s15</t>
  </si>
  <si>
    <t>v_p51_p_s11</t>
  </si>
  <si>
    <t>v_p51_p_s12</t>
  </si>
  <si>
    <t>v_p51_p_s13</t>
  </si>
  <si>
    <t>v_p51_p_s14h</t>
  </si>
  <si>
    <t>v_p51_p_s15</t>
  </si>
  <si>
    <t>v_p51_p_s14</t>
  </si>
  <si>
    <t>v_p53_p_s14</t>
  </si>
  <si>
    <t>v_p52_p_s11</t>
  </si>
  <si>
    <t>v_p6_s2</t>
  </si>
  <si>
    <t>gdp</t>
  </si>
  <si>
    <t>p7_s2bis</t>
  </si>
  <si>
    <t>p3_s14bis</t>
  </si>
  <si>
    <t>p3_s14h</t>
  </si>
  <si>
    <t>p3_s13bis</t>
  </si>
  <si>
    <t>p3_s15</t>
  </si>
  <si>
    <t>p51_p_s11bis</t>
  </si>
  <si>
    <t>p51_p_s12bis</t>
  </si>
  <si>
    <t>p51_p_s13bis</t>
  </si>
  <si>
    <t>p51_p_s14h</t>
  </si>
  <si>
    <t>p51_p_s15</t>
  </si>
  <si>
    <t>p51_p_s14bis</t>
  </si>
  <si>
    <t>p53_p_s14bis</t>
  </si>
  <si>
    <t>p52_p_s11bis</t>
  </si>
  <si>
    <t>p6_s2bis</t>
  </si>
  <si>
    <t>p_gdp</t>
  </si>
  <si>
    <t>p_va</t>
  </si>
  <si>
    <t>p_p7_s2</t>
  </si>
  <si>
    <t>p_p3_s14bis</t>
  </si>
  <si>
    <t>p_p3_s14h</t>
  </si>
  <si>
    <t>p_p3_s13bis</t>
  </si>
  <si>
    <t>p_p3_s15</t>
  </si>
  <si>
    <t>p_p51_p_s11</t>
  </si>
  <si>
    <t>p_p51_p_s12</t>
  </si>
  <si>
    <t>p_p51_p_s13</t>
  </si>
  <si>
    <t>p_p51_p_s14h</t>
  </si>
  <si>
    <t>p_p51_p_s15</t>
  </si>
  <si>
    <t>p_p51_p_s14</t>
  </si>
  <si>
    <t>p_p53_p_s14</t>
  </si>
  <si>
    <t>p_p52_p_s11</t>
  </si>
  <si>
    <t>p_p6_s2</t>
  </si>
  <si>
    <t>P1_s11</t>
  </si>
  <si>
    <t>P2_s11</t>
  </si>
  <si>
    <t>B1_s11</t>
  </si>
  <si>
    <t>D11_p_s11</t>
  </si>
  <si>
    <t>D121_p_s11</t>
  </si>
  <si>
    <t>D122_p_s11</t>
  </si>
  <si>
    <t>D12_p_s11</t>
  </si>
  <si>
    <t>D291_p_s11</t>
  </si>
  <si>
    <t>D292_p_s11</t>
  </si>
  <si>
    <t>D29_p_s11</t>
  </si>
  <si>
    <t>D39_r_s11</t>
  </si>
  <si>
    <t>B2_s11</t>
  </si>
  <si>
    <t>D41_r_s11</t>
  </si>
  <si>
    <t>D42_r_s11</t>
  </si>
  <si>
    <t>D43_r_s11</t>
  </si>
  <si>
    <t>D44_r_s11</t>
  </si>
  <si>
    <t>D45_r_s11</t>
  </si>
  <si>
    <t>D41_p_s11</t>
  </si>
  <si>
    <t>D42_p_s11</t>
  </si>
  <si>
    <t>D43_p_s11</t>
  </si>
  <si>
    <t>D45_p_s11</t>
  </si>
  <si>
    <t>D612Z_r_s11</t>
  </si>
  <si>
    <t>D613Z_r_s11</t>
  </si>
  <si>
    <t>D61_r_s11</t>
  </si>
  <si>
    <t>D72_r_s11</t>
  </si>
  <si>
    <t>D75_r_s11</t>
  </si>
  <si>
    <t>D7_r_s11bis</t>
  </si>
  <si>
    <t>D7_r_s11</t>
  </si>
  <si>
    <t>D51_p_s11</t>
  </si>
  <si>
    <t>D5_p_s11</t>
  </si>
  <si>
    <t>D622_p_s11</t>
  </si>
  <si>
    <t>D62_p_s11</t>
  </si>
  <si>
    <t>D71_p_s11</t>
  </si>
  <si>
    <t>D75_p_s11</t>
  </si>
  <si>
    <t>D7_p_s11bis</t>
  </si>
  <si>
    <t>D7_p_s11</t>
  </si>
  <si>
    <t>B6_s11</t>
  </si>
  <si>
    <t>B8_s11</t>
  </si>
  <si>
    <t>D92_r_s11</t>
  </si>
  <si>
    <t>D99_r_s11</t>
  </si>
  <si>
    <t>D9_r_s11bis</t>
  </si>
  <si>
    <t>D9_r_s11</t>
  </si>
  <si>
    <t>D91_p_s11</t>
  </si>
  <si>
    <t>D99_p_s11</t>
  </si>
  <si>
    <t>D9_p_s11bis</t>
  </si>
  <si>
    <t>D9_p_s11</t>
  </si>
  <si>
    <t>P51_p_s11</t>
  </si>
  <si>
    <t>P52_p_s11</t>
  </si>
  <si>
    <t>NP_p_s11</t>
  </si>
  <si>
    <t>B9NF_s11</t>
  </si>
  <si>
    <t>P1_s12</t>
  </si>
  <si>
    <t>P2_s12</t>
  </si>
  <si>
    <t>B1_s12</t>
  </si>
  <si>
    <t>D11_p_s12</t>
  </si>
  <si>
    <t>D121_p_S12</t>
  </si>
  <si>
    <t>D122_p_S12</t>
  </si>
  <si>
    <t>D12_p_s12</t>
  </si>
  <si>
    <t>D291_p_s12</t>
  </si>
  <si>
    <t>D292_p_s12</t>
  </si>
  <si>
    <t>D29_p_s12</t>
  </si>
  <si>
    <t>D39_r_s12</t>
  </si>
  <si>
    <t>B2_s12</t>
  </si>
  <si>
    <t>D41_r_s12bis</t>
  </si>
  <si>
    <t>D41_r_s12</t>
  </si>
  <si>
    <t>D42_r_s12bis</t>
  </si>
  <si>
    <t>D42_r_s12</t>
  </si>
  <si>
    <t>D43_r_s12</t>
  </si>
  <si>
    <t>D44_r_s12</t>
  </si>
  <si>
    <t>D44_r_s12bis</t>
  </si>
  <si>
    <t>D41_p_s12bis</t>
  </si>
  <si>
    <t>D41_p_s12</t>
  </si>
  <si>
    <t>D42_p_s12bis</t>
  </si>
  <si>
    <t>D42_p_s12</t>
  </si>
  <si>
    <t>D43_p_s12</t>
  </si>
  <si>
    <t>D44_p_s12bis</t>
  </si>
  <si>
    <t>D44_p_s12</t>
  </si>
  <si>
    <t>D611Z_r_s12</t>
  </si>
  <si>
    <t>D612Z_r_s12</t>
  </si>
  <si>
    <t>D613Z_r_s12</t>
  </si>
  <si>
    <t>D61_r_s12</t>
  </si>
  <si>
    <t>D71_r_s12</t>
  </si>
  <si>
    <t>D72_r_s12</t>
  </si>
  <si>
    <t>D75_r_s12</t>
  </si>
  <si>
    <t>D7_r_s12</t>
  </si>
  <si>
    <t>D51_p_s12</t>
  </si>
  <si>
    <t>D59_p_s12</t>
  </si>
  <si>
    <t>D5_p_s12bis</t>
  </si>
  <si>
    <t>D5_p_s12</t>
  </si>
  <si>
    <t>D622_p_s12</t>
  </si>
  <si>
    <t>D62_p_s12</t>
  </si>
  <si>
    <t>D71_p_s12</t>
  </si>
  <si>
    <t>D72_p_s12</t>
  </si>
  <si>
    <t>D75_p_s12</t>
  </si>
  <si>
    <t>D7_p_s12</t>
  </si>
  <si>
    <t>B6_s12</t>
  </si>
  <si>
    <t>B8_s12</t>
  </si>
  <si>
    <t>D92_r_s12</t>
  </si>
  <si>
    <t>D99_r_s12</t>
  </si>
  <si>
    <t>D9_r_s12bis</t>
  </si>
  <si>
    <t>D9_r_s12</t>
  </si>
  <si>
    <t>D91_p_s12</t>
  </si>
  <si>
    <t>D99_p_s12</t>
  </si>
  <si>
    <t>D9_p_s12bis</t>
  </si>
  <si>
    <t>D9_p_s12</t>
  </si>
  <si>
    <t>P51_p_s12</t>
  </si>
  <si>
    <t>NP_p_s12</t>
  </si>
  <si>
    <t>B9NF_s12</t>
  </si>
  <si>
    <t>P1_s13</t>
  </si>
  <si>
    <t>P2_s13</t>
  </si>
  <si>
    <t>B1_s13</t>
  </si>
  <si>
    <t>D11_p_s13</t>
  </si>
  <si>
    <t>D121_p_s13</t>
  </si>
  <si>
    <t>D122_p_s13</t>
  </si>
  <si>
    <t>D12_p_s13</t>
  </si>
  <si>
    <t>D291_p_s13</t>
  </si>
  <si>
    <t>D292_p_s13</t>
  </si>
  <si>
    <t>D29_p_s13</t>
  </si>
  <si>
    <t>D39_r_s13</t>
  </si>
  <si>
    <t>B2_s13</t>
  </si>
  <si>
    <t>D211_r_s13</t>
  </si>
  <si>
    <t>D212_r_s13</t>
  </si>
  <si>
    <t>D214_r_s13</t>
  </si>
  <si>
    <t>D21_r_s13</t>
  </si>
  <si>
    <t>D291_r_s13</t>
  </si>
  <si>
    <t>D292_r_s13</t>
  </si>
  <si>
    <t>D29_r_s13</t>
  </si>
  <si>
    <t>D319_p_s13</t>
  </si>
  <si>
    <t>D39_p_s13</t>
  </si>
  <si>
    <t>D41_r_s13</t>
  </si>
  <si>
    <t>D42_r_s13</t>
  </si>
  <si>
    <t>D44_r_s13</t>
  </si>
  <si>
    <t>D45_r_s13bis</t>
  </si>
  <si>
    <t>D45_r_s13</t>
  </si>
  <si>
    <t>D41_p_s13</t>
  </si>
  <si>
    <t>D45_p_s13bis</t>
  </si>
  <si>
    <t>D45_p_s13</t>
  </si>
  <si>
    <t>D51_r_s13</t>
  </si>
  <si>
    <t>D59_r_s13</t>
  </si>
  <si>
    <t>D5_r_s13</t>
  </si>
  <si>
    <t>D611Z_r_s13</t>
  </si>
  <si>
    <t>D612Z_r_s13</t>
  </si>
  <si>
    <t>D613Z_r_s13</t>
  </si>
  <si>
    <t>D61_r_s13</t>
  </si>
  <si>
    <t>D72_r_s13</t>
  </si>
  <si>
    <t>D73_r_s13</t>
  </si>
  <si>
    <t>D74_r_s13</t>
  </si>
  <si>
    <t>D75_r_s13</t>
  </si>
  <si>
    <t>D7_r_s13bis</t>
  </si>
  <si>
    <t>D7_r_s13</t>
  </si>
  <si>
    <t>D51_p_s13</t>
  </si>
  <si>
    <t>D5_p_s13bis</t>
  </si>
  <si>
    <t>D5_p_s13</t>
  </si>
  <si>
    <t>D621_p_s13</t>
  </si>
  <si>
    <t>D622_p_s13</t>
  </si>
  <si>
    <t>D623_p_s13</t>
  </si>
  <si>
    <t>D62_p_s13</t>
  </si>
  <si>
    <t>D71_p_s13</t>
  </si>
  <si>
    <t>D73_p_s13</t>
  </si>
  <si>
    <t>D74_p_s13</t>
  </si>
  <si>
    <t>D75_p_s13</t>
  </si>
  <si>
    <t>D76_p_s13</t>
  </si>
  <si>
    <t>D7_p_s13bis</t>
  </si>
  <si>
    <t>D7_p_s13</t>
  </si>
  <si>
    <t>B6_s13</t>
  </si>
  <si>
    <t>P31_s13</t>
  </si>
  <si>
    <t>P32_s13</t>
  </si>
  <si>
    <t>P3_s13</t>
  </si>
  <si>
    <t>B8_s13</t>
  </si>
  <si>
    <t>D91_r_s13</t>
  </si>
  <si>
    <t>D92_r_s13</t>
  </si>
  <si>
    <t>D99_r_s13</t>
  </si>
  <si>
    <t>D9_r_s13bis</t>
  </si>
  <si>
    <t>D9_r_s13</t>
  </si>
  <si>
    <t>D92_p_s13</t>
  </si>
  <si>
    <t>D99_p_s13</t>
  </si>
  <si>
    <t>D9_p_s13bis</t>
  </si>
  <si>
    <t>D9_p_s13</t>
  </si>
  <si>
    <t>P51_p_s13</t>
  </si>
  <si>
    <t>P52_p_s13</t>
  </si>
  <si>
    <t>NP_p_s13</t>
  </si>
  <si>
    <t>B9NF_s13</t>
  </si>
  <si>
    <t>D631_p_s13</t>
  </si>
  <si>
    <t>D632_p_s13</t>
  </si>
  <si>
    <t>B7_s13</t>
  </si>
  <si>
    <t>P1_s14h</t>
  </si>
  <si>
    <t>P1_s14n</t>
  </si>
  <si>
    <t>P1_s14</t>
  </si>
  <si>
    <t>P2_s14h</t>
  </si>
  <si>
    <t>P2_s14n</t>
  </si>
  <si>
    <t>P2_s14</t>
  </si>
  <si>
    <t>B1_s14h</t>
  </si>
  <si>
    <t>B1_s14n</t>
  </si>
  <si>
    <t>B1_s14</t>
  </si>
  <si>
    <t>D11_p_s14h</t>
  </si>
  <si>
    <t>D11_p_s14n</t>
  </si>
  <si>
    <t>D11_p_s14</t>
  </si>
  <si>
    <t>D121_p_s14h</t>
  </si>
  <si>
    <t>D121_p_s14n</t>
  </si>
  <si>
    <t>D12_p_s14</t>
  </si>
  <si>
    <t>D291_p_s14h</t>
  </si>
  <si>
    <t>D292_p_s14h</t>
  </si>
  <si>
    <t>D29_p_s14h</t>
  </si>
  <si>
    <t>D291_p_s14n</t>
  </si>
  <si>
    <t>D292_p_s14n</t>
  </si>
  <si>
    <t>D29_p_s14n</t>
  </si>
  <si>
    <t>D29_p_s14</t>
  </si>
  <si>
    <t>D39_r_s14h</t>
  </si>
  <si>
    <t>D39_r_s14n</t>
  </si>
  <si>
    <t>D39_r_s14</t>
  </si>
  <si>
    <t>B2_s14h</t>
  </si>
  <si>
    <t>B2_s14n</t>
  </si>
  <si>
    <t>B2_s14</t>
  </si>
  <si>
    <t>D11_r_s14h</t>
  </si>
  <si>
    <t>D11_r_s14</t>
  </si>
  <si>
    <t>D121_r_s14h</t>
  </si>
  <si>
    <t>D122_r_s14h</t>
  </si>
  <si>
    <t>D12_r_s14</t>
  </si>
  <si>
    <t>D41_r_s14h</t>
  </si>
  <si>
    <t>D41_r_s14n</t>
  </si>
  <si>
    <t>D41_r_s14</t>
  </si>
  <si>
    <t>D42_r_s14h</t>
  </si>
  <si>
    <t>D42_r_s14</t>
  </si>
  <si>
    <t>D44_r_s14h</t>
  </si>
  <si>
    <t>D44_r_s14n</t>
  </si>
  <si>
    <t>D44_r_s14</t>
  </si>
  <si>
    <t>D45_r_s14h</t>
  </si>
  <si>
    <t>D45_r_s14</t>
  </si>
  <si>
    <t>D41_p_s14h</t>
  </si>
  <si>
    <t>D41_p_s14n</t>
  </si>
  <si>
    <t>D41_p_s14</t>
  </si>
  <si>
    <t>D45_p_s14h</t>
  </si>
  <si>
    <t>D45_p_s14</t>
  </si>
  <si>
    <t>D621_r_s14h</t>
  </si>
  <si>
    <t>D622_r_s14h</t>
  </si>
  <si>
    <t>D623_r_s14h</t>
  </si>
  <si>
    <t>D62_r_s14bis</t>
  </si>
  <si>
    <t>D62_r_s14</t>
  </si>
  <si>
    <t>D72_r_s14h</t>
  </si>
  <si>
    <t>D75_r_s14h</t>
  </si>
  <si>
    <t>D7_r_s14h</t>
  </si>
  <si>
    <t>D72_r_s14n</t>
  </si>
  <si>
    <t>D75_r_s14n</t>
  </si>
  <si>
    <t>D7_r_s14n</t>
  </si>
  <si>
    <t>D7_r_s14bis</t>
  </si>
  <si>
    <t>D7_r_s14</t>
  </si>
  <si>
    <t>D51_p_s14h</t>
  </si>
  <si>
    <t>D59_p_s14h</t>
  </si>
  <si>
    <t>D5_p_s14</t>
  </si>
  <si>
    <t>D611Z_p_s14h</t>
  </si>
  <si>
    <t>D612Z_p_s14h</t>
  </si>
  <si>
    <t>D613Z_p_s14h</t>
  </si>
  <si>
    <t>D61_p_s14</t>
  </si>
  <si>
    <t>D623_p_s14n</t>
  </si>
  <si>
    <t>D62_p_s14bis</t>
  </si>
  <si>
    <t>D62_p_s14</t>
  </si>
  <si>
    <t>D71_p_s14h</t>
  </si>
  <si>
    <t>D75_p_s14h</t>
  </si>
  <si>
    <t>D7_p_s14h</t>
  </si>
  <si>
    <t>D71_p_s14n</t>
  </si>
  <si>
    <t>D75_p_s14n</t>
  </si>
  <si>
    <t>D7_p_s14n</t>
  </si>
  <si>
    <t>D7_p_s14bis</t>
  </si>
  <si>
    <t>D7_p_s14</t>
  </si>
  <si>
    <t>B6_s14h</t>
  </si>
  <si>
    <t>B6_s14n</t>
  </si>
  <si>
    <t>B6_s14</t>
  </si>
  <si>
    <t>P31_s14h</t>
  </si>
  <si>
    <t>P3_s14n</t>
  </si>
  <si>
    <t>P3_s14</t>
  </si>
  <si>
    <t>B8_s14h</t>
  </si>
  <si>
    <t>B8_s14n</t>
  </si>
  <si>
    <t>B8_s14</t>
  </si>
  <si>
    <t>D92_r_s14h</t>
  </si>
  <si>
    <t>D99_r_s14h</t>
  </si>
  <si>
    <t>D9_r_s14h</t>
  </si>
  <si>
    <t>D92_r_s14n</t>
  </si>
  <si>
    <t>D99_r_s14n</t>
  </si>
  <si>
    <t>D9_r_s14n</t>
  </si>
  <si>
    <t>D9_r_s14bis</t>
  </si>
  <si>
    <t>D9_r_s14</t>
  </si>
  <si>
    <t>D91_p_s14h</t>
  </si>
  <si>
    <t>D99_p_s14h</t>
  </si>
  <si>
    <t>D9_p_s14h</t>
  </si>
  <si>
    <t>D99_p_s14n</t>
  </si>
  <si>
    <t>D9_p_s14bis</t>
  </si>
  <si>
    <t>D9_p_s14</t>
  </si>
  <si>
    <t>P51_p_s14hbis</t>
  </si>
  <si>
    <t>P51_p_s14n</t>
  </si>
  <si>
    <t>P51_p_s14</t>
  </si>
  <si>
    <t>P52_p_s14h</t>
  </si>
  <si>
    <t>P52_p_s14</t>
  </si>
  <si>
    <t>P53_p_s14h</t>
  </si>
  <si>
    <t>P53_p_s14</t>
  </si>
  <si>
    <t>NP_p_s14h</t>
  </si>
  <si>
    <t>NP_p_s14</t>
  </si>
  <si>
    <t>B9NF_s14h</t>
  </si>
  <si>
    <t>B9NF_s14n</t>
  </si>
  <si>
    <t>B9NF_s14</t>
  </si>
  <si>
    <t>D631_r_s14h</t>
  </si>
  <si>
    <t>D632_r_s14h</t>
  </si>
  <si>
    <t>D631_p_s14n</t>
  </si>
  <si>
    <t>B7_s14h</t>
  </si>
  <si>
    <t>B7_s14n</t>
  </si>
  <si>
    <t>B7_s14</t>
  </si>
  <si>
    <t>P6_s2</t>
  </si>
  <si>
    <t>P7_s2</t>
  </si>
  <si>
    <t>B11_s2</t>
  </si>
  <si>
    <t>D11_p_s2</t>
  </si>
  <si>
    <t>D121_p_s2</t>
  </si>
  <si>
    <t>D12_p_s2</t>
  </si>
  <si>
    <t>D41_p_s2</t>
  </si>
  <si>
    <t>D42_p_s2</t>
  </si>
  <si>
    <t>D43_p_s2</t>
  </si>
  <si>
    <t>D44_p_s2bis</t>
  </si>
  <si>
    <t>D44_p_s2</t>
  </si>
  <si>
    <t>D51_p_s2</t>
  </si>
  <si>
    <t>D5_p_s2</t>
  </si>
  <si>
    <t>D611Z_p_s2</t>
  </si>
  <si>
    <t>D613Z_p_s2</t>
  </si>
  <si>
    <t>D61_p_s2</t>
  </si>
  <si>
    <t>D621_p_s2</t>
  </si>
  <si>
    <t>D62_p_s2</t>
  </si>
  <si>
    <t>D71_p_s2</t>
  </si>
  <si>
    <t>D72_p_s2</t>
  </si>
  <si>
    <t>D74_p_s2</t>
  </si>
  <si>
    <t>D75_p_s2</t>
  </si>
  <si>
    <t>D7_p_s2bis</t>
  </si>
  <si>
    <t>D7_p_s2</t>
  </si>
  <si>
    <t>NP_p_s2</t>
  </si>
  <si>
    <t>D11_r_s2</t>
  </si>
  <si>
    <t>D121_r_s2</t>
  </si>
  <si>
    <t>D12_r_s2</t>
  </si>
  <si>
    <t>D211_r_s2</t>
  </si>
  <si>
    <t>D212_r_s2</t>
  </si>
  <si>
    <t>D214_r_s2</t>
  </si>
  <si>
    <t>D21_r_s2</t>
  </si>
  <si>
    <t>D292_r_s2</t>
  </si>
  <si>
    <t>D29_r_s2</t>
  </si>
  <si>
    <t>D319_p_s2</t>
  </si>
  <si>
    <t>D39_p_s2</t>
  </si>
  <si>
    <t>D41_r_s2</t>
  </si>
  <si>
    <t>D42_r_s2</t>
  </si>
  <si>
    <t>D43_r_s2</t>
  </si>
  <si>
    <t>D44_r_s2bis</t>
  </si>
  <si>
    <t>D44_r_s2</t>
  </si>
  <si>
    <t>D611Z_r_s2</t>
  </si>
  <si>
    <t>D613Z_r_s2</t>
  </si>
  <si>
    <t>D61_r_s2</t>
  </si>
  <si>
    <t>D621_r_s2</t>
  </si>
  <si>
    <t>D622_r_s2</t>
  </si>
  <si>
    <t>D623_r_s2</t>
  </si>
  <si>
    <t>D62_r_s2</t>
  </si>
  <si>
    <t>D71_r_s2</t>
  </si>
  <si>
    <t>D72_r_s2</t>
  </si>
  <si>
    <t>D74_r_s2</t>
  </si>
  <si>
    <t>D75_r_s2</t>
  </si>
  <si>
    <t>D76_r_s2</t>
  </si>
  <si>
    <t>D7_r_s2bis</t>
  </si>
  <si>
    <t>D7_r_s2</t>
  </si>
  <si>
    <t>D92_r_s2</t>
  </si>
  <si>
    <t>D99_r_s2</t>
  </si>
  <si>
    <t>D9_r_s2</t>
  </si>
  <si>
    <t>D92_p_s2</t>
  </si>
  <si>
    <t>D99_p_s2</t>
  </si>
  <si>
    <t>D9_p_s2</t>
  </si>
  <si>
    <t>B9NF_s2</t>
  </si>
  <si>
    <t>gdp_data</t>
  </si>
  <si>
    <t>gamma_div_r_s12</t>
  </si>
  <si>
    <t>D42_r_s121</t>
  </si>
  <si>
    <t>D42_p_s121</t>
  </si>
  <si>
    <t>int_rate_10yrs</t>
  </si>
  <si>
    <t>irate_ecb</t>
  </si>
  <si>
    <t>deprate_fra</t>
  </si>
  <si>
    <t>intr_credit</t>
  </si>
  <si>
    <t>D5_p_s121</t>
  </si>
  <si>
    <t>D41_r_s121</t>
  </si>
  <si>
    <t>D41_p_s121</t>
  </si>
  <si>
    <t>B1_s1</t>
  </si>
  <si>
    <t>B2_s1</t>
  </si>
  <si>
    <t>gdp_cal</t>
  </si>
  <si>
    <t>P_goldbis</t>
  </si>
  <si>
    <t>p_gold</t>
  </si>
  <si>
    <t>dep_ratio_old</t>
  </si>
  <si>
    <t>TAP</t>
  </si>
  <si>
    <t>AP</t>
  </si>
  <si>
    <t>sp500</t>
  </si>
  <si>
    <t>d61bis_p_s14_wm</t>
  </si>
  <si>
    <t>ns_we_s_s11</t>
  </si>
  <si>
    <t>ns_we_s_s12</t>
  </si>
  <si>
    <t>ns_we_s_s13</t>
  </si>
  <si>
    <t>ns_we_s_s14_ei</t>
  </si>
  <si>
    <t>ns_we_s_s14_nonei</t>
  </si>
  <si>
    <t>ns_we_s_s14</t>
  </si>
  <si>
    <t>ns_we_s_s15</t>
  </si>
  <si>
    <t>ns_we_s_s1</t>
  </si>
  <si>
    <t>ns_we_ns_s14_ei</t>
  </si>
  <si>
    <t>ns_we_ns_s1</t>
  </si>
  <si>
    <t>ns_ft_s_s11</t>
  </si>
  <si>
    <t>ns_ft_s_s12</t>
  </si>
  <si>
    <t>ns_ft_s_s13</t>
  </si>
  <si>
    <t>ns_ft_s_s14_ei</t>
  </si>
  <si>
    <t>ns_ft_s_s14_nonei</t>
  </si>
  <si>
    <t>ns_ft_s_s15</t>
  </si>
  <si>
    <t>ns_ft_s_s14</t>
  </si>
  <si>
    <t>ns_ft_s_s1</t>
  </si>
  <si>
    <t>ns_ft_ns_s14_ei</t>
  </si>
  <si>
    <t>ns_ft_ns_s1</t>
  </si>
  <si>
    <t>gap_imf</t>
  </si>
  <si>
    <t>unempl_rate</t>
  </si>
  <si>
    <t>pop</t>
  </si>
  <si>
    <t>act_rate</t>
  </si>
  <si>
    <t>act_pop</t>
  </si>
  <si>
    <t>pop_15_64</t>
  </si>
  <si>
    <t>ltint_diffw</t>
  </si>
  <si>
    <t>stint_diffw</t>
  </si>
  <si>
    <t>ltint_fra</t>
  </si>
  <si>
    <t>ltint_w</t>
  </si>
  <si>
    <t>refin_rate</t>
  </si>
  <si>
    <t>xr_eur_usdbis</t>
  </si>
  <si>
    <t>xr_eur_usd</t>
  </si>
  <si>
    <t>foreign_demand</t>
  </si>
  <si>
    <t>pmsh</t>
  </si>
  <si>
    <t>pxc</t>
  </si>
  <si>
    <t>neerbis</t>
  </si>
  <si>
    <t>reerbis</t>
  </si>
  <si>
    <t>neer</t>
  </si>
  <si>
    <t>reer</t>
  </si>
  <si>
    <t>world_gdp</t>
  </si>
  <si>
    <t>INSEE CDP</t>
  </si>
  <si>
    <t>webstat</t>
  </si>
  <si>
    <t>eurostat</t>
  </si>
  <si>
    <t>Produced non-financial assets (excl ANF12 &amp; ANF13)</t>
  </si>
  <si>
    <t>Inventories</t>
  </si>
  <si>
    <t>Valuables</t>
  </si>
  <si>
    <t>Non-produced non-financial</t>
  </si>
  <si>
    <t>Total financial assets</t>
  </si>
  <si>
    <t>Monetary gold and SDRs</t>
  </si>
  <si>
    <t>Deposits (less bills &amp; coins)</t>
  </si>
  <si>
    <t>Bills and coins</t>
  </si>
  <si>
    <t>Total securities</t>
  </si>
  <si>
    <t>Public securities</t>
  </si>
  <si>
    <t>Foreign securities</t>
  </si>
  <si>
    <t>Loans</t>
  </si>
  <si>
    <t>Equity and investment fund shares</t>
  </si>
  <si>
    <t>Domestic equity and investment fund shares</t>
  </si>
  <si>
    <t>Foreign equity and investment fund shares</t>
  </si>
  <si>
    <t>Insurance, pension funds and s.g.s.</t>
  </si>
  <si>
    <t>Fin. derivatives and employee stock options</t>
  </si>
  <si>
    <t>Other accounts receivable/payable</t>
  </si>
  <si>
    <t>Deposits (less bills &amp; coins, refinancing &amp; RES)</t>
  </si>
  <si>
    <t>Refinancing between FI</t>
  </si>
  <si>
    <t>Deposits (less bills &amp; coins, refinancing &amp; tgt2)</t>
  </si>
  <si>
    <t>Deposits (less bills &amp; coins qnd GCB)</t>
  </si>
  <si>
    <t>Deposits (less bills &amp; coins, refinancing, etc)</t>
  </si>
  <si>
    <t>Total liabilities</t>
  </si>
  <si>
    <t>Deposits</t>
  </si>
  <si>
    <t>Toal securities</t>
  </si>
  <si>
    <t>Total Equity and investment fund shares</t>
  </si>
  <si>
    <t>Total equity and investment fund shares</t>
  </si>
  <si>
    <t>Total labilities</t>
  </si>
  <si>
    <t>Total liabilties</t>
  </si>
  <si>
    <t>Target2 (diff)</t>
  </si>
  <si>
    <t>Target2</t>
  </si>
  <si>
    <t>Government account at the Central Bank</t>
  </si>
  <si>
    <t>Bank reserves</t>
  </si>
  <si>
    <t>Domestic securities</t>
  </si>
  <si>
    <t>asset/liab</t>
  </si>
  <si>
    <t>asset</t>
  </si>
  <si>
    <t>liab</t>
  </si>
  <si>
    <t>revaluation</t>
  </si>
  <si>
    <t>other changes in volume</t>
  </si>
  <si>
    <t>p(1+revaluation/stock(-1))</t>
  </si>
  <si>
    <t>Financial institutions (excl BdF)</t>
  </si>
  <si>
    <t>value</t>
  </si>
  <si>
    <t>less F21</t>
  </si>
  <si>
    <t>net asset</t>
  </si>
  <si>
    <t>less Bdf</t>
  </si>
  <si>
    <t>less BdF &amp; less F21, F295 &amp; RES</t>
  </si>
  <si>
    <t>less BdF; net asset</t>
  </si>
  <si>
    <t>less BdF</t>
  </si>
  <si>
    <t>less BdF; net assets</t>
  </si>
  <si>
    <t>set to zero as included in liab</t>
  </si>
  <si>
    <t>net assets</t>
  </si>
  <si>
    <t>less F21, F295 &amp; tgt2</t>
  </si>
  <si>
    <t>net assets (no data from 1996 onwards)</t>
  </si>
  <si>
    <t>less F21 and GCB</t>
  </si>
  <si>
    <t>data is zero</t>
  </si>
  <si>
    <t>less bills &amp; coins</t>
  </si>
  <si>
    <t>Less F21, F295 and modelled S1 liabilities (remove S12, S121, S13, RES &amp; GCB)</t>
  </si>
  <si>
    <t>total liabilities in S1 less net liabilities of S11, S13 and S14</t>
  </si>
  <si>
    <t>Domestic + foreign</t>
  </si>
  <si>
    <t>set to zero as included in assets</t>
  </si>
  <si>
    <t>less BdF; less F21 and contributions of s121)</t>
  </si>
  <si>
    <t>less BdF; net liabilities</t>
  </si>
  <si>
    <t>less F21 (net liab), F295 (zero), RES &amp; GCB</t>
  </si>
  <si>
    <t>net liabilities</t>
  </si>
  <si>
    <t>set to zero as included in assets (no data from 1996 onwards)</t>
  </si>
  <si>
    <t xml:space="preserve">set to zero as not used in old table (see old data set for pre-1996 values) </t>
  </si>
  <si>
    <t>net liabilities &amp; less F21 (net) &amp; F295 (net)</t>
  </si>
  <si>
    <t>total assets in S1 less net liabilities of S11, S13 and S14</t>
  </si>
  <si>
    <t>less BdF; less F21 (net) &amp; F295 (zero) &amp; RES</t>
  </si>
  <si>
    <t>less BdF; set to zero as included in liabilities</t>
  </si>
  <si>
    <t xml:space="preserve">less BdF </t>
  </si>
  <si>
    <t>less F21 (zero) &amp; F295 (net) &amp; tgt2</t>
  </si>
  <si>
    <t>set to zero as included in liabilities</t>
  </si>
  <si>
    <t>less F21 (zero) &amp; GCB</t>
  </si>
  <si>
    <t>set to zero as no data</t>
  </si>
  <si>
    <t>less F21 (net), F295 (zero) and modelled S1 liabilities (remove S12, S121, S13, RES &amp; GCB)</t>
  </si>
  <si>
    <t>net assets (including 5d)</t>
  </si>
  <si>
    <t>set to zero</t>
  </si>
  <si>
    <t>less BdF; less F21 (zero) and F295 (net)</t>
  </si>
  <si>
    <t>Less F21 (net), F295 (zero), RES and GCB</t>
  </si>
  <si>
    <t>net liabilities &amp; include fa/fl_21_flow_s13</t>
  </si>
  <si>
    <t>no data</t>
  </si>
  <si>
    <t>less F21 (zero)</t>
  </si>
  <si>
    <t>2018-2021 values from s, flow &amp; c</t>
  </si>
  <si>
    <t>less BdF; net liabilities; 2018-2021 obtained from s, flow, c</t>
  </si>
  <si>
    <t>using liab of s13 to s11</t>
  </si>
  <si>
    <t>using liab of s13 to s12 (less s121)</t>
  </si>
  <si>
    <t>assumed to be zero</t>
  </si>
  <si>
    <t>using liab of s13 to s2</t>
  </si>
  <si>
    <t>given by the liab of s13 to s1 less liab to s13 (itself) &amp; s14 (assumed to be zero)</t>
  </si>
  <si>
    <t>liab of s11 to s1 + assets F3e (plus because double minus: to remove and assets -&gt; liabilities) + liab of s11 to s2</t>
  </si>
  <si>
    <t>given by F3 assets w.r.t s1 less F3e assets</t>
  </si>
  <si>
    <t>given by F3 liab to s1 + F3 liab to s2</t>
  </si>
  <si>
    <t>given by net F3 assets of s13 w.r.t s1 + F3e liab (plus because double minus: to remove and liabilities -&gt; assets) - F3 liab of s13 to s2</t>
  </si>
  <si>
    <t>given by F3 assets w.r.t s1</t>
  </si>
  <si>
    <t>given by net F3 liab of s1 - F3e assets + F3 liab of s1 to s2</t>
  </si>
  <si>
    <t>nfa_1_flow_s11</t>
  </si>
  <si>
    <t>nfa_1_fcc_s11</t>
  </si>
  <si>
    <t>nfa_1_v_s11</t>
  </si>
  <si>
    <t>nfa_1_c_s11</t>
  </si>
  <si>
    <t>nfa_1_s_s11</t>
  </si>
  <si>
    <t>nfa_12_flow_s11</t>
  </si>
  <si>
    <t>nfa_12_fcc_s11</t>
  </si>
  <si>
    <t>nfa_12_v_s11</t>
  </si>
  <si>
    <t>nfa_12_c_s11</t>
  </si>
  <si>
    <t>nfa_12_s_s11</t>
  </si>
  <si>
    <t>nfa_13_flow_s11</t>
  </si>
  <si>
    <t>nfa_13_fcc_s11</t>
  </si>
  <si>
    <t>nfa_13_v_s11</t>
  </si>
  <si>
    <t>p_nfa_12_s11bis</t>
  </si>
  <si>
    <t>p_nfa_12_s11</t>
  </si>
  <si>
    <t>nfa_13_c_s11</t>
  </si>
  <si>
    <t>nfa_13_s_s11</t>
  </si>
  <si>
    <t>nfa_2_flow_s11</t>
  </si>
  <si>
    <t>nfa_2_fcc_s11</t>
  </si>
  <si>
    <t>nfa_2_v_s11</t>
  </si>
  <si>
    <t>nfa_2_c_s11</t>
  </si>
  <si>
    <t>nfa_2_s_s11</t>
  </si>
  <si>
    <t>nfa_1_flow_s12</t>
  </si>
  <si>
    <t>nfa_1_fcc_s12</t>
  </si>
  <si>
    <t>nfa_1_v_s12</t>
  </si>
  <si>
    <t>nfa_1_c_s12</t>
  </si>
  <si>
    <t>nfa_1_s_s12</t>
  </si>
  <si>
    <t>nfa_12_flow_s12</t>
  </si>
  <si>
    <t>nfa_12_fcc_s12</t>
  </si>
  <si>
    <t>nfa_12_v_s12</t>
  </si>
  <si>
    <t>nfa_12_c_s12</t>
  </si>
  <si>
    <t>nfa_12_s_s12</t>
  </si>
  <si>
    <t>nfa_13_flow_s12</t>
  </si>
  <si>
    <t>nfa_13_fcc_s12</t>
  </si>
  <si>
    <t>nfa_13_v_s12</t>
  </si>
  <si>
    <t>nfa_13_c_s12</t>
  </si>
  <si>
    <t>nfa_13_s_s12</t>
  </si>
  <si>
    <t>nfa_2_flow_s12</t>
  </si>
  <si>
    <t>nfa_2_fcc_s12</t>
  </si>
  <si>
    <t>nfa_2_v_s12</t>
  </si>
  <si>
    <t>nfa_2_c_s12</t>
  </si>
  <si>
    <t>nfa_2_s_s12</t>
  </si>
  <si>
    <t>nfa_1_flow_s13</t>
  </si>
  <si>
    <t>nfa_1_fcc_s13</t>
  </si>
  <si>
    <t>nfa_1_v_s13</t>
  </si>
  <si>
    <t>nfa_1_c_s13</t>
  </si>
  <si>
    <t>nfa_1_s_s13</t>
  </si>
  <si>
    <t>nfa_12_flow_s13</t>
  </si>
  <si>
    <t>nfa_12_fcc_s13</t>
  </si>
  <si>
    <t>nfa_12_v_s13</t>
  </si>
  <si>
    <t>nfa_12_c_s13</t>
  </si>
  <si>
    <t>nfa_12_s_s13</t>
  </si>
  <si>
    <t>nfa_13_flow_s13</t>
  </si>
  <si>
    <t>nfa_13_fcc_s13</t>
  </si>
  <si>
    <t>nfa_13_v_s13</t>
  </si>
  <si>
    <t>nfa_13_c_s13</t>
  </si>
  <si>
    <t>nfa_13_s_s13</t>
  </si>
  <si>
    <t>nfa_2_flow_s13</t>
  </si>
  <si>
    <t>nfa_2_fcc_s13</t>
  </si>
  <si>
    <t>nfa_2_v_s13</t>
  </si>
  <si>
    <t>nfa_2_c_s13</t>
  </si>
  <si>
    <t>nfa_2_s_s13</t>
  </si>
  <si>
    <t>nfa_1_flow_s14h</t>
  </si>
  <si>
    <t>nfa_1_fcc_s14h</t>
  </si>
  <si>
    <t>nfa_1_v_s14h</t>
  </si>
  <si>
    <t>nfa_1_c_s14h</t>
  </si>
  <si>
    <t>nfa_1_s_s14h</t>
  </si>
  <si>
    <t>nfa_12_flow_s14h</t>
  </si>
  <si>
    <t>nfa_12_fcc_s14h</t>
  </si>
  <si>
    <t>nfa_12_v_s14h</t>
  </si>
  <si>
    <t>nfa_12_c_s14h</t>
  </si>
  <si>
    <t>nfa_12_s_s14h</t>
  </si>
  <si>
    <t>nfa_13_flow_s14h</t>
  </si>
  <si>
    <t>nfa_13_fcc_s14h</t>
  </si>
  <si>
    <t>nfa_13_v_s14h</t>
  </si>
  <si>
    <t>nfa_13_c_s14h</t>
  </si>
  <si>
    <t>nfa_13_s_s14h</t>
  </si>
  <si>
    <t>nfa_2_flow_s14h</t>
  </si>
  <si>
    <t>nfa_2_fcc_s14h</t>
  </si>
  <si>
    <t>nfa_2_v_s14h</t>
  </si>
  <si>
    <t>nfa_2_c_s14h</t>
  </si>
  <si>
    <t>nfa_2_s_s14h</t>
  </si>
  <si>
    <t>nfa_1_flow_s1</t>
  </si>
  <si>
    <t>nfa_1_fcc_s1</t>
  </si>
  <si>
    <t>nfa_1_v_s1</t>
  </si>
  <si>
    <t>nfa_1_c_s1</t>
  </si>
  <si>
    <t>nfa_1_s_s1</t>
  </si>
  <si>
    <t>nfa_12_flow_s1</t>
  </si>
  <si>
    <t>nfa_12_fcc_s1</t>
  </si>
  <si>
    <t>nfa_12_v_s1</t>
  </si>
  <si>
    <t>nfa_12_c_s1</t>
  </si>
  <si>
    <t>nfa_12_s_s1</t>
  </si>
  <si>
    <t>nfa_13_flow_s1</t>
  </si>
  <si>
    <t>nfa_13_fcc_s1</t>
  </si>
  <si>
    <t>nfa_13_v_s1</t>
  </si>
  <si>
    <t>nfa_13_c_s1</t>
  </si>
  <si>
    <t>nfa_13_s_s1</t>
  </si>
  <si>
    <t>nfa_2_flow_s1</t>
  </si>
  <si>
    <t>nfa_2_fcc_s1</t>
  </si>
  <si>
    <t>nfa_2_v_s1</t>
  </si>
  <si>
    <t>nfa_2_c_s1</t>
  </si>
  <si>
    <t>nfa_2_s_s1</t>
  </si>
  <si>
    <t>nfa_1_flow_s14</t>
  </si>
  <si>
    <t>nfa_1_fcc_s14</t>
  </si>
  <si>
    <t>nfa_1_v_s14</t>
  </si>
  <si>
    <t>nfa_1_c_s14</t>
  </si>
  <si>
    <t>nfa_1_s_s14</t>
  </si>
  <si>
    <t>p_nfa_1_s14bis</t>
  </si>
  <si>
    <t>p_nfa_1_s14</t>
  </si>
  <si>
    <t>nfa_12_flow_s14</t>
  </si>
  <si>
    <t>nfa_12_fcc_s14</t>
  </si>
  <si>
    <t>nfa_12_v_s14</t>
  </si>
  <si>
    <t>nfa_12_c_s14</t>
  </si>
  <si>
    <t>nfa_12_s_s14</t>
  </si>
  <si>
    <t>nfa_13_flow_s14</t>
  </si>
  <si>
    <t>nfa_13_fcc_s14</t>
  </si>
  <si>
    <t>nfa_13_v_s14</t>
  </si>
  <si>
    <t>nfa_13_c_s14</t>
  </si>
  <si>
    <t>nfa_13_s_s14</t>
  </si>
  <si>
    <t>nfa_2_flow_s14</t>
  </si>
  <si>
    <t>nfa_2_fcc_s14</t>
  </si>
  <si>
    <t>nfa_2_v_s14</t>
  </si>
  <si>
    <t>nfa_2_c_s14</t>
  </si>
  <si>
    <t>nfa_2_s_s14</t>
  </si>
  <si>
    <t>fa_0_s_s11</t>
  </si>
  <si>
    <t>fa_0_s_s11bis</t>
  </si>
  <si>
    <t>fa_1_s_s11</t>
  </si>
  <si>
    <t>fa_2_s_s11</t>
  </si>
  <si>
    <t>fa_21_s_s11</t>
  </si>
  <si>
    <t>fa_3_s_s11</t>
  </si>
  <si>
    <t>fa_3e_s_s11bis</t>
  </si>
  <si>
    <t>fa_3d_s_s11</t>
  </si>
  <si>
    <t>fa_4_s_s11</t>
  </si>
  <si>
    <t>fa_5_s_s11</t>
  </si>
  <si>
    <t>fa_5e_s_s11</t>
  </si>
  <si>
    <t>fa_5d_s_s11</t>
  </si>
  <si>
    <t>fa_6_s_s11</t>
  </si>
  <si>
    <t>fa_7_s_s11</t>
  </si>
  <si>
    <t>fa_8_s_s11</t>
  </si>
  <si>
    <t>fa_0_s_s12</t>
  </si>
  <si>
    <t>fa_0_s_s12bis</t>
  </si>
  <si>
    <t>fa_1_s_s12</t>
  </si>
  <si>
    <t>fa_2_s_s12</t>
  </si>
  <si>
    <t>fa_21_s_s12</t>
  </si>
  <si>
    <t>fa_295_s_s12</t>
  </si>
  <si>
    <t>fa_3_s_s12</t>
  </si>
  <si>
    <t>fa_3e_s_s12bis</t>
  </si>
  <si>
    <t>fa_3d_s_s12</t>
  </si>
  <si>
    <t>fa_4_s_s12</t>
  </si>
  <si>
    <t>fa_5_s_s12</t>
  </si>
  <si>
    <t>fa_5e_s_s12</t>
  </si>
  <si>
    <t>fa_5d_s_s12</t>
  </si>
  <si>
    <t>fa_6_s_s12</t>
  </si>
  <si>
    <t>fa_7_s_s12</t>
  </si>
  <si>
    <t>fa_8_s_s12</t>
  </si>
  <si>
    <t>fa_0_s_s121</t>
  </si>
  <si>
    <t>fa_0_s_s121bis</t>
  </si>
  <si>
    <t>fa_1_s_s121</t>
  </si>
  <si>
    <t>fa_2_s_s121</t>
  </si>
  <si>
    <t>fa_21_s_s121</t>
  </si>
  <si>
    <t>fa_295_s_s121</t>
  </si>
  <si>
    <t>fa_3_s_s121</t>
  </si>
  <si>
    <t>fa_3e_s_s121bis</t>
  </si>
  <si>
    <t>fa_3d_s_s121</t>
  </si>
  <si>
    <t>fa_4_s_s121</t>
  </si>
  <si>
    <t>fa_5_s_s121</t>
  </si>
  <si>
    <t>fa_5e_s_s121</t>
  </si>
  <si>
    <t>fa_5d_s_s121</t>
  </si>
  <si>
    <t>fa_6_s_s121</t>
  </si>
  <si>
    <t>fa_7_s_s121</t>
  </si>
  <si>
    <t>fa_8_s_s121</t>
  </si>
  <si>
    <t>fa_0_s_s13</t>
  </si>
  <si>
    <t>fa_0_s_s13bis</t>
  </si>
  <si>
    <t>fa_1_s_s13</t>
  </si>
  <si>
    <t>fa_2_s_s13</t>
  </si>
  <si>
    <t>fa_21_s_s13</t>
  </si>
  <si>
    <t>fa_3_s_s13</t>
  </si>
  <si>
    <t>fa_3e_s_s13</t>
  </si>
  <si>
    <t>fa_3d_s_s13</t>
  </si>
  <si>
    <t>fa_4_s_s13</t>
  </si>
  <si>
    <t>fa_5_s_s13</t>
  </si>
  <si>
    <t>fa_5e_s_s13</t>
  </si>
  <si>
    <t>fa_5d_s_s13</t>
  </si>
  <si>
    <t>fa_6_s_s13</t>
  </si>
  <si>
    <t>fa_7_s_s13</t>
  </si>
  <si>
    <t>fa_8_s_s13</t>
  </si>
  <si>
    <t>fa_0_s_s14</t>
  </si>
  <si>
    <t>fa_0_s_s14bis</t>
  </si>
  <si>
    <t>fa_1_s_s14</t>
  </si>
  <si>
    <t>fa_2_s_s14</t>
  </si>
  <si>
    <t>fa_21_s_s14</t>
  </si>
  <si>
    <t>fa_3_s_s14</t>
  </si>
  <si>
    <t>fa_3e_s_s14bis</t>
  </si>
  <si>
    <t>fa_3d_s_s14</t>
  </si>
  <si>
    <t>fa_4_s_s14</t>
  </si>
  <si>
    <t>fa_5_s_s14</t>
  </si>
  <si>
    <t>fa_5e_s_s14</t>
  </si>
  <si>
    <t>fa_5d_s_s14</t>
  </si>
  <si>
    <t>fa_6_s_s14</t>
  </si>
  <si>
    <t>fa_7_s_s14</t>
  </si>
  <si>
    <t>fa_8_s_s14</t>
  </si>
  <si>
    <t>fa_0_s_s2</t>
  </si>
  <si>
    <t>fa_0_s_s2bis</t>
  </si>
  <si>
    <t>fa_1_s_s2</t>
  </si>
  <si>
    <t>fa_2_s_s2</t>
  </si>
  <si>
    <t>fa_21_s_s2</t>
  </si>
  <si>
    <t>fa_295_s_s2</t>
  </si>
  <si>
    <t>fa_3_s_s2</t>
  </si>
  <si>
    <t>fa_3e_s_s2bis</t>
  </si>
  <si>
    <t>fa_3d_s_s2bis</t>
  </si>
  <si>
    <t>fa_4_s_s2</t>
  </si>
  <si>
    <t>fa_5_s_s2</t>
  </si>
  <si>
    <t>fa_5e_s_s2</t>
  </si>
  <si>
    <t>fa_5d_s_s2</t>
  </si>
  <si>
    <t>fa_6_s_s2</t>
  </si>
  <si>
    <t>fa_7_s_s2</t>
  </si>
  <si>
    <t>fa_8_s_s2</t>
  </si>
  <si>
    <t>fl_0_s_s11</t>
  </si>
  <si>
    <t>fl_0_s_s11bis</t>
  </si>
  <si>
    <t>fl_1_s_s11</t>
  </si>
  <si>
    <t>fl_2_s_s11</t>
  </si>
  <si>
    <t>fl_3_s_s11</t>
  </si>
  <si>
    <t>fl_3e_s_s11bis</t>
  </si>
  <si>
    <t>fl_3d_s_s11bis</t>
  </si>
  <si>
    <t>fl_4_s_s11</t>
  </si>
  <si>
    <t>fl_5_s_s11</t>
  </si>
  <si>
    <t>fl_5e_s_s11</t>
  </si>
  <si>
    <t>fl_5d_s_s11</t>
  </si>
  <si>
    <t>fl_6_s_s11</t>
  </si>
  <si>
    <t>fl_7_s_s11</t>
  </si>
  <si>
    <t>fl_8_s_s11</t>
  </si>
  <si>
    <t>fl_0_s_s12</t>
  </si>
  <si>
    <t>fl_0_s_s12bis</t>
  </si>
  <si>
    <t>fl_1_s_s12</t>
  </si>
  <si>
    <t>fl_2_s_s12</t>
  </si>
  <si>
    <t>fl_21_s_s12</t>
  </si>
  <si>
    <t>fl_295_s_s12</t>
  </si>
  <si>
    <t>fl_3_s_s12</t>
  </si>
  <si>
    <t>fl_3e_s_s12</t>
  </si>
  <si>
    <t>fl_3d_s_s12</t>
  </si>
  <si>
    <t>fl_4_s_s12</t>
  </si>
  <si>
    <t>fl_5_s_s12</t>
  </si>
  <si>
    <t>fl_5e_s_s12</t>
  </si>
  <si>
    <t>fl_5d_s_s12</t>
  </si>
  <si>
    <t>fl_6_s_s12</t>
  </si>
  <si>
    <t>fl_7_s_s12</t>
  </si>
  <si>
    <t>fl_8_s_s12</t>
  </si>
  <si>
    <t>fl_0_s_s121</t>
  </si>
  <si>
    <t>fl_0_s_s121bis</t>
  </si>
  <si>
    <t>fl_1_s_s121</t>
  </si>
  <si>
    <t>fl_2_s_s121</t>
  </si>
  <si>
    <t>fl_21_s_s121</t>
  </si>
  <si>
    <t>fl_295_s_s121</t>
  </si>
  <si>
    <t>fl_3_s_s121</t>
  </si>
  <si>
    <t>fl_3e_s_s121bis</t>
  </si>
  <si>
    <t>fl_3d_s_s121bis</t>
  </si>
  <si>
    <t>fl_4_s_s121</t>
  </si>
  <si>
    <t>fl_5_s_s121</t>
  </si>
  <si>
    <t>fl_5e_s_s121</t>
  </si>
  <si>
    <t>fl_5d_s_s121</t>
  </si>
  <si>
    <t>fl_6_s_s121</t>
  </si>
  <si>
    <t>fl_7_s_s121</t>
  </si>
  <si>
    <t>fl_8_s_s121</t>
  </si>
  <si>
    <t>fl_0_s_s13</t>
  </si>
  <si>
    <t>fl_0_s_s13bis</t>
  </si>
  <si>
    <t>fl_1_s_s13</t>
  </si>
  <si>
    <t>fl_2_s_s13</t>
  </si>
  <si>
    <t>fl_21_s_s13</t>
  </si>
  <si>
    <t>fl_3_s_s13</t>
  </si>
  <si>
    <t>fl_3e_s_s13bis</t>
  </si>
  <si>
    <t>fl_3d_s_s13bis</t>
  </si>
  <si>
    <t>fl_4_s_s13</t>
  </si>
  <si>
    <t>fl_5_s_s13</t>
  </si>
  <si>
    <t>fl_5e_s_s13</t>
  </si>
  <si>
    <t>fl_5d_s_s13</t>
  </si>
  <si>
    <t>fl_6_s_s13</t>
  </si>
  <si>
    <t>fl_7_s_s13</t>
  </si>
  <si>
    <t>fl_8_s_s13</t>
  </si>
  <si>
    <t>fl_0_s_s14</t>
  </si>
  <si>
    <t>fl_0_s_s14bis</t>
  </si>
  <si>
    <t>fl_1_s_s14</t>
  </si>
  <si>
    <t>fl_2_s_s14</t>
  </si>
  <si>
    <t>fl_3_s_s14</t>
  </si>
  <si>
    <t>fl_3e_s_s14bis</t>
  </si>
  <si>
    <t>fl_3d_s_s14bis</t>
  </si>
  <si>
    <t>fl_4_s_s14</t>
  </si>
  <si>
    <t>fl_5_s_s14</t>
  </si>
  <si>
    <t>fl_5e_s_s14</t>
  </si>
  <si>
    <t>fl_5d_s_s14</t>
  </si>
  <si>
    <t>fl_6_s_s14</t>
  </si>
  <si>
    <t>fl_7_s_s14</t>
  </si>
  <si>
    <t>fl_8_s_s14</t>
  </si>
  <si>
    <t>fl_0_s_s2</t>
  </si>
  <si>
    <t>fl_0_s_s2bis</t>
  </si>
  <si>
    <t>fl_1_s_s2</t>
  </si>
  <si>
    <t>fl_2_s_s2</t>
  </si>
  <si>
    <t>fl_21_s_s2</t>
  </si>
  <si>
    <t>fl_295_s_s2</t>
  </si>
  <si>
    <t>fl_3_s_s2</t>
  </si>
  <si>
    <t>fl_3e_s_s2</t>
  </si>
  <si>
    <t>fl_3d_s_s2</t>
  </si>
  <si>
    <t>fl_4_s_s2</t>
  </si>
  <si>
    <t>fl_5_s_s2</t>
  </si>
  <si>
    <t>fl_5e_s_s2</t>
  </si>
  <si>
    <t>fl_5d_s_s2</t>
  </si>
  <si>
    <t>fl_6_s_s2</t>
  </si>
  <si>
    <t>fl_7_s_s2</t>
  </si>
  <si>
    <t>fl_8_s_s2</t>
  </si>
  <si>
    <t>fa_0_flow_s11</t>
  </si>
  <si>
    <t>fa_0_flow_s11bis</t>
  </si>
  <si>
    <t>fa_1_flow_s11</t>
  </si>
  <si>
    <t>fa_2_flow_s11</t>
  </si>
  <si>
    <t>fa_21_flow_s11</t>
  </si>
  <si>
    <t>fa_3_flow_s11</t>
  </si>
  <si>
    <t>fa_3e_flow_s11bis</t>
  </si>
  <si>
    <t>fa_3d_flow_s11</t>
  </si>
  <si>
    <t>fa_4_flow_s11</t>
  </si>
  <si>
    <t>fa_5_flow_s11</t>
  </si>
  <si>
    <t>fa_5e_flow_s11</t>
  </si>
  <si>
    <t>fa_5d_flow_s11</t>
  </si>
  <si>
    <t>fa_6_flow_s11</t>
  </si>
  <si>
    <t>fa_7_flow_s11</t>
  </si>
  <si>
    <t>fa_8_flow_s11</t>
  </si>
  <si>
    <t>fa_0_flow_s12</t>
  </si>
  <si>
    <t>fa_0_flow_s12bis</t>
  </si>
  <si>
    <t>fa_1_flow_s12</t>
  </si>
  <si>
    <t>fa_2_flow_s12</t>
  </si>
  <si>
    <t>fa_21_flow_s12</t>
  </si>
  <si>
    <t>fa_295_flow_s12</t>
  </si>
  <si>
    <t>fa_3_flow_s12</t>
  </si>
  <si>
    <t>fa_3e_flow_s12bis</t>
  </si>
  <si>
    <t>fa_3d_flow_s12</t>
  </si>
  <si>
    <t>fa_4_flow_s12</t>
  </si>
  <si>
    <t>fa_5_flow_s12</t>
  </si>
  <si>
    <t>fa_5e_flow_s12</t>
  </si>
  <si>
    <t>fa_5d_flow_s12</t>
  </si>
  <si>
    <t>fa_6_flow_s12</t>
  </si>
  <si>
    <t>fa_7_flow_s12</t>
  </si>
  <si>
    <t>fa_8_flow_s12</t>
  </si>
  <si>
    <t>fa_0_flow_s121</t>
  </si>
  <si>
    <t>fa_0_flow_s121bis</t>
  </si>
  <si>
    <t>fa_1_flow_s121</t>
  </si>
  <si>
    <t>fa_2_flow_s121</t>
  </si>
  <si>
    <t>fa_21_flow_s121</t>
  </si>
  <si>
    <t>fa_295_flow_s121</t>
  </si>
  <si>
    <t>fa_3_flow_s121</t>
  </si>
  <si>
    <t>fa_3e_flow_s121bis</t>
  </si>
  <si>
    <t>fa_3d_flow_s121</t>
  </si>
  <si>
    <t>fa_4_flow_s121</t>
  </si>
  <si>
    <t>fa_5_flow_s121</t>
  </si>
  <si>
    <t>fa_5e_flow_s121</t>
  </si>
  <si>
    <t>fa_5d_flow_s121</t>
  </si>
  <si>
    <t>fa_6_flow_s121</t>
  </si>
  <si>
    <t>fa_7_flow_s121</t>
  </si>
  <si>
    <t>fa_8_flow_s121</t>
  </si>
  <si>
    <t>fa_0_flow_s13</t>
  </si>
  <si>
    <t>fa_0_flow_s13bis</t>
  </si>
  <si>
    <t>fa_1_flow_s13</t>
  </si>
  <si>
    <t>fa_2_flow_s13</t>
  </si>
  <si>
    <t>fa_21_flow_s13</t>
  </si>
  <si>
    <t>fa_3_flow_s13</t>
  </si>
  <si>
    <t>fa_3e_flow_s13</t>
  </si>
  <si>
    <t>fa_3d_flow_s13</t>
  </si>
  <si>
    <t>fa_4_flow_s13</t>
  </si>
  <si>
    <t>fa_5_flow_s13</t>
  </si>
  <si>
    <t>fa_5e_flow_s13</t>
  </si>
  <si>
    <t>fa_5d_flow_s13</t>
  </si>
  <si>
    <t>fa_6_flow_s13</t>
  </si>
  <si>
    <t>fa_7_flow_s13</t>
  </si>
  <si>
    <t>fa_8_flow_s13</t>
  </si>
  <si>
    <t>fa_0_flow_s14</t>
  </si>
  <si>
    <t>fa_0_flow_s14bis</t>
  </si>
  <si>
    <t>fa_1_flow_s14</t>
  </si>
  <si>
    <t>fa_2_flow_s14</t>
  </si>
  <si>
    <t>fa_21_flow_s14</t>
  </si>
  <si>
    <t>fa_3_flow_s14</t>
  </si>
  <si>
    <t>fa_3e_flow_s14bis</t>
  </si>
  <si>
    <t>fa_3d_flow_s14</t>
  </si>
  <si>
    <t>fa_4_flow_s14</t>
  </si>
  <si>
    <t>fa_5_flow_s14</t>
  </si>
  <si>
    <t>fa_5e_flow_s14</t>
  </si>
  <si>
    <t>fa_5d_flow_s14</t>
  </si>
  <si>
    <t>fa_6_flow_s14</t>
  </si>
  <si>
    <t>fa_7_flow_s14</t>
  </si>
  <si>
    <t>fa_8_flow_s14</t>
  </si>
  <si>
    <t>fa_0_flow_s2</t>
  </si>
  <si>
    <t>fa_0_flow_s2bis</t>
  </si>
  <si>
    <t>fa_1_flow_s2</t>
  </si>
  <si>
    <t>fa_2_flow_s2</t>
  </si>
  <si>
    <t>fa_21_flow_s2</t>
  </si>
  <si>
    <t>fa_295_flow_s2</t>
  </si>
  <si>
    <t>fa_3_flow_s2</t>
  </si>
  <si>
    <t>fa_3e_flow_s2bis</t>
  </si>
  <si>
    <t>fa_3d_flow_s2bis</t>
  </si>
  <si>
    <t>fa_4_flow_s2</t>
  </si>
  <si>
    <t>fa_5_flow_s2</t>
  </si>
  <si>
    <t>fa_5e_flow_s2</t>
  </si>
  <si>
    <t>fa_5d_flow_s2</t>
  </si>
  <si>
    <t>fa_6_flow_s2</t>
  </si>
  <si>
    <t>fa_7_flow_s2</t>
  </si>
  <si>
    <t>fa_8_flow_s2</t>
  </si>
  <si>
    <t>fl_0_flow_s11</t>
  </si>
  <si>
    <t>fl_0_flow_s11bis</t>
  </si>
  <si>
    <t>fl_1_flow_s11</t>
  </si>
  <si>
    <t>fl_2_flow_s11</t>
  </si>
  <si>
    <t>fl_3_flow_s11</t>
  </si>
  <si>
    <t>fl_3e_flow_s11bis</t>
  </si>
  <si>
    <t>fl_3d_flow_s11bis</t>
  </si>
  <si>
    <t>fl_4_flow_s11</t>
  </si>
  <si>
    <t>fl_5_flow_s11</t>
  </si>
  <si>
    <t>fl_5e_flow_s11</t>
  </si>
  <si>
    <t>fl_5d_flow_s11</t>
  </si>
  <si>
    <t>fl_6_flow_s11</t>
  </si>
  <si>
    <t>fl_7_flow_s11</t>
  </si>
  <si>
    <t>fl_8_flow_s11</t>
  </si>
  <si>
    <t>fl_0_flow_s12</t>
  </si>
  <si>
    <t>fl_0_flow_s12bis</t>
  </si>
  <si>
    <t>fl_1_flow_s12</t>
  </si>
  <si>
    <t>fl_2_flow_s12</t>
  </si>
  <si>
    <t>fl_21_flow_s12</t>
  </si>
  <si>
    <t>fl_295_flow_s12</t>
  </si>
  <si>
    <t>fl_3_flow_s12</t>
  </si>
  <si>
    <t>fl_3e_flow_s12bis</t>
  </si>
  <si>
    <t>fl_3d_flow_s12</t>
  </si>
  <si>
    <t>fl_4_flow_s12</t>
  </si>
  <si>
    <t>fl_5_flow_s12</t>
  </si>
  <si>
    <t>fl_5e_flow_s12</t>
  </si>
  <si>
    <t>fl_5d_flow_s12</t>
  </si>
  <si>
    <t>fl_6_flow_s12</t>
  </si>
  <si>
    <t>fl_7_flow_s12</t>
  </si>
  <si>
    <t>fl_8_flow_s12</t>
  </si>
  <si>
    <t>fl_0_flow_s121</t>
  </si>
  <si>
    <t>fl_0_flow_s121bis</t>
  </si>
  <si>
    <t>fl_1_flow_s121</t>
  </si>
  <si>
    <t>fl_2_flow_s121</t>
  </si>
  <si>
    <t>fl_21_flow_s121</t>
  </si>
  <si>
    <t>fl_295_flow_s121</t>
  </si>
  <si>
    <t>fl_3_flow_s121</t>
  </si>
  <si>
    <t>fl_3e_flow_s121bis</t>
  </si>
  <si>
    <t>fl_3d_flow_s121bis</t>
  </si>
  <si>
    <t>fl_4_flow_s121</t>
  </si>
  <si>
    <t>fl_5_flow_s121</t>
  </si>
  <si>
    <t>fl_5e_flow_s121</t>
  </si>
  <si>
    <t>fl_5d_flow_s121</t>
  </si>
  <si>
    <t>fl_6_flow_s121</t>
  </si>
  <si>
    <t>fl_7_flow_s121</t>
  </si>
  <si>
    <t>fl_8_flow_s121</t>
  </si>
  <si>
    <t>fl_0_flow_s13</t>
  </si>
  <si>
    <t>fl_0_flow_s13bis</t>
  </si>
  <si>
    <t>fl_1_flow_s13</t>
  </si>
  <si>
    <t>fl_2_flow_s13</t>
  </si>
  <si>
    <t>fl_21_flow_s13</t>
  </si>
  <si>
    <t>fl_3_flow_s13</t>
  </si>
  <si>
    <t>fl_3e_flow_s13bis</t>
  </si>
  <si>
    <t>fl_3d_flow_s13bis</t>
  </si>
  <si>
    <t>fl_4_flow_s13</t>
  </si>
  <si>
    <t>fl_5_flow_s13</t>
  </si>
  <si>
    <t>fl_5e_flow_s13</t>
  </si>
  <si>
    <t>fl_5d_flow_s13</t>
  </si>
  <si>
    <t>fl_6_flow_s13</t>
  </si>
  <si>
    <t>fl_7_flow_s13</t>
  </si>
  <si>
    <t>fl_8_flow_s13</t>
  </si>
  <si>
    <t>fl_0_flow_s14</t>
  </si>
  <si>
    <t>fl_0_flow_s14bis</t>
  </si>
  <si>
    <t>fl_1_flow_s14</t>
  </si>
  <si>
    <t>fl_2_flow_s14</t>
  </si>
  <si>
    <t>fl_3_flow_s14</t>
  </si>
  <si>
    <t>fl_3e_flow_s14bis</t>
  </si>
  <si>
    <t>fl_3d_flow_s14bis</t>
  </si>
  <si>
    <t>fl_4_flow_s14</t>
  </si>
  <si>
    <t>fl_5_flow_s14</t>
  </si>
  <si>
    <t>fl_5e_flow_s14</t>
  </si>
  <si>
    <t>fl_5d_flow_s14</t>
  </si>
  <si>
    <t>fl_6_flow_s14</t>
  </si>
  <si>
    <t>fl_7_flow_s14</t>
  </si>
  <si>
    <t>fl_8_flow_s14</t>
  </si>
  <si>
    <t>fl_0_flow_s2</t>
  </si>
  <si>
    <t>fl_0_flow_s2bis</t>
  </si>
  <si>
    <t>fl_1_flow_s2</t>
  </si>
  <si>
    <t>fl_2_flow_s2</t>
  </si>
  <si>
    <t>fl_21_flow_s2</t>
  </si>
  <si>
    <t>fl_295_flow_s2</t>
  </si>
  <si>
    <t>fl_3_flow_s2</t>
  </si>
  <si>
    <t>fl_3e_flow_s2</t>
  </si>
  <si>
    <t>fl_3d_flow_s2</t>
  </si>
  <si>
    <t>fl_4_flow_s2</t>
  </si>
  <si>
    <t>fl_5_flow_s2</t>
  </si>
  <si>
    <t>fl_5e_flow_s2</t>
  </si>
  <si>
    <t>fl_5d_flow_s2</t>
  </si>
  <si>
    <t>fl_6_flow_s2</t>
  </si>
  <si>
    <t>fl_7_flow_s2</t>
  </si>
  <si>
    <t>fl_8_flow_s2</t>
  </si>
  <si>
    <t>fa_0_v_s11</t>
  </si>
  <si>
    <t>fa_0_v_s11bis</t>
  </si>
  <si>
    <t>fa_1_v_s11</t>
  </si>
  <si>
    <t>fa_2_v_s11</t>
  </si>
  <si>
    <t>fa_21_v_s11</t>
  </si>
  <si>
    <t>fa_3_v_s11</t>
  </si>
  <si>
    <t>fa_3e_v_s11bis</t>
  </si>
  <si>
    <t>fa_3d_v_s11</t>
  </si>
  <si>
    <t>fa_4_v_s11</t>
  </si>
  <si>
    <t>fa_5_v_s11</t>
  </si>
  <si>
    <t>fa_5e_v_s11</t>
  </si>
  <si>
    <t>fa_5d_v_s11</t>
  </si>
  <si>
    <t>fa_6_v_s11</t>
  </si>
  <si>
    <t>fa_7_v_s11</t>
  </si>
  <si>
    <t>fa_8_v_s11</t>
  </si>
  <si>
    <t>fa_0_v_s12</t>
  </si>
  <si>
    <t>fa_0_v_s12bis</t>
  </si>
  <si>
    <t>fa_1_v_s12</t>
  </si>
  <si>
    <t>fa_2_v_s12</t>
  </si>
  <si>
    <t>fa_21_v_s12</t>
  </si>
  <si>
    <t>fa_295_v_s12</t>
  </si>
  <si>
    <t>fa_3_v_s12</t>
  </si>
  <si>
    <t>fa_3e_v_s12bis</t>
  </si>
  <si>
    <t>fa_3d_v_s12</t>
  </si>
  <si>
    <t>fa_4_v_s12</t>
  </si>
  <si>
    <t>fa_5_v_s12</t>
  </si>
  <si>
    <t>fa_5e_v_s12</t>
  </si>
  <si>
    <t>fa_5d_v_s12</t>
  </si>
  <si>
    <t>fa_6_v_s12</t>
  </si>
  <si>
    <t>fa_7_v_s12</t>
  </si>
  <si>
    <t>fa_8_v_s12</t>
  </si>
  <si>
    <t>fa_0_v_s121</t>
  </si>
  <si>
    <t>fa_0_v_s121bis</t>
  </si>
  <si>
    <t>fa_1_v_s121</t>
  </si>
  <si>
    <t>fa_2_v_s121</t>
  </si>
  <si>
    <t>fa_21_v_s121</t>
  </si>
  <si>
    <t>fa_295_v_s121</t>
  </si>
  <si>
    <t>fa_3_v_s121</t>
  </si>
  <si>
    <t>fa_3e_v_s121bis</t>
  </si>
  <si>
    <t>fa_3d_v_s121</t>
  </si>
  <si>
    <t>fa_4_v_s121</t>
  </si>
  <si>
    <t>fa_5_v_s121</t>
  </si>
  <si>
    <t>fa_5e_v_s121</t>
  </si>
  <si>
    <t>fa_5d_v_s121</t>
  </si>
  <si>
    <t>fa_6_v_s121</t>
  </si>
  <si>
    <t>fa_7_v_s121</t>
  </si>
  <si>
    <t>fa_8_v_s121</t>
  </si>
  <si>
    <t>fa_0_v_s13</t>
  </si>
  <si>
    <t>fa_0_v_s13bis</t>
  </si>
  <si>
    <t>fa_1_v_s13</t>
  </si>
  <si>
    <t>fa_2_v_s13</t>
  </si>
  <si>
    <t>fa_21_v_s13</t>
  </si>
  <si>
    <t>fa_3_v_s13</t>
  </si>
  <si>
    <t>fa_3e_v_s13</t>
  </si>
  <si>
    <t>fa_3d_v_s13</t>
  </si>
  <si>
    <t>fa_4_v_s13</t>
  </si>
  <si>
    <t>fa_5_v_s13</t>
  </si>
  <si>
    <t>fa_5e_v_s13</t>
  </si>
  <si>
    <t>fa_5d_v_s13</t>
  </si>
  <si>
    <t>fa_6_v_s13</t>
  </si>
  <si>
    <t>fa_7_v_s13</t>
  </si>
  <si>
    <t>fa_8_v_s13</t>
  </si>
  <si>
    <t>fa_0_v_s14</t>
  </si>
  <si>
    <t>fa_0_v_s14bis</t>
  </si>
  <si>
    <t>fa_1_v_s14</t>
  </si>
  <si>
    <t>fa_2_v_s14</t>
  </si>
  <si>
    <t>fa_21_v_s14</t>
  </si>
  <si>
    <t>fa_3_v_s14</t>
  </si>
  <si>
    <t>fa_3e_v_s14bis</t>
  </si>
  <si>
    <t>fa_3d_v_s14</t>
  </si>
  <si>
    <t>fa_4_v_s14</t>
  </si>
  <si>
    <t>fa_5_v_s14</t>
  </si>
  <si>
    <t>fa_5e_v_s14</t>
  </si>
  <si>
    <t>fa_5d_v_s14</t>
  </si>
  <si>
    <t>fa_6_v_s14</t>
  </si>
  <si>
    <t>fa_7_v_s14</t>
  </si>
  <si>
    <t>fa_8_v_s14</t>
  </si>
  <si>
    <t>fa_0_v_s2</t>
  </si>
  <si>
    <t>fa_0_v_s2bis</t>
  </si>
  <si>
    <t>fa_1_v_s2</t>
  </si>
  <si>
    <t>fa_2_v_s2</t>
  </si>
  <si>
    <t>fa_21_v_s2</t>
  </si>
  <si>
    <t>fa_295_v_s2</t>
  </si>
  <si>
    <t>fa_3_v_s2</t>
  </si>
  <si>
    <t>fa_3e_v_s2bis</t>
  </si>
  <si>
    <t>fa_3d_v_s2bis</t>
  </si>
  <si>
    <t>fa_4_v_s2</t>
  </si>
  <si>
    <t>fa_5_v_s2</t>
  </si>
  <si>
    <t>fa_5e_v_s2</t>
  </si>
  <si>
    <t>fa_5d_v_s2</t>
  </si>
  <si>
    <t>fa_6_v_s2</t>
  </si>
  <si>
    <t>fa_7_v_s2</t>
  </si>
  <si>
    <t>fa_8_v_s2</t>
  </si>
  <si>
    <t>fl_0_v_s11</t>
  </si>
  <si>
    <t>fl_0_v_s11bis</t>
  </si>
  <si>
    <t>fl_1_v_s11</t>
  </si>
  <si>
    <t>fl_2_v_s11</t>
  </si>
  <si>
    <t>fl_3_v_s11</t>
  </si>
  <si>
    <t>fl_3e_v_s11bis</t>
  </si>
  <si>
    <t>fl_3d_v_s11bis</t>
  </si>
  <si>
    <t>fl_4_v_s11</t>
  </si>
  <si>
    <t>fl_5_v_s11</t>
  </si>
  <si>
    <t>fl_5e_v_s11</t>
  </si>
  <si>
    <t>fl_5d_v_s11</t>
  </si>
  <si>
    <t>fl_6_v_s11</t>
  </si>
  <si>
    <t>fl_7_v_s11</t>
  </si>
  <si>
    <t>fl_8_v_s11</t>
  </si>
  <si>
    <t>fl_0_v_s12</t>
  </si>
  <si>
    <t>fl_0_v_s12bis</t>
  </si>
  <si>
    <t>fl_1_v_s12</t>
  </si>
  <si>
    <t>fl_2_v_s12</t>
  </si>
  <si>
    <t>fl_21_v_s12</t>
  </si>
  <si>
    <t>fl_295_v_s12</t>
  </si>
  <si>
    <t>fl_3_v_s12</t>
  </si>
  <si>
    <t>fl_3e_v_s12</t>
  </si>
  <si>
    <t>fl_3d_v_s12</t>
  </si>
  <si>
    <t>fl_4_v_s12</t>
  </si>
  <si>
    <t>fl_5_v_s12</t>
  </si>
  <si>
    <t>fl_5e_v_s12</t>
  </si>
  <si>
    <t>fl_5d_v_s12</t>
  </si>
  <si>
    <t>fl_6_v_s12</t>
  </si>
  <si>
    <t>fl_7_v_s12</t>
  </si>
  <si>
    <t>fl_8_v_s12</t>
  </si>
  <si>
    <t>fl_0_v_s121</t>
  </si>
  <si>
    <t>fl_0_v_s121bis</t>
  </si>
  <si>
    <t>fl_1_v_s121</t>
  </si>
  <si>
    <t>fl_2_v_s121</t>
  </si>
  <si>
    <t>fl_21_v_s121</t>
  </si>
  <si>
    <t>fl_295_v_s121</t>
  </si>
  <si>
    <t>fl_3_v_s121</t>
  </si>
  <si>
    <t>fl_3e_v_s121bis</t>
  </si>
  <si>
    <t>fl_3d_v_s121bis</t>
  </si>
  <si>
    <t>fl_4_v_s121</t>
  </si>
  <si>
    <t>fl_5_v_s121</t>
  </si>
  <si>
    <t>fl_5e_v_s121</t>
  </si>
  <si>
    <t>fl_5d_v_s121</t>
  </si>
  <si>
    <t>fl_6_v_s121</t>
  </si>
  <si>
    <t>fl_7_v_s121</t>
  </si>
  <si>
    <t>fl_8_v_s121</t>
  </si>
  <si>
    <t>fl_0_v_s13</t>
  </si>
  <si>
    <t>fl_0_v_s13bis</t>
  </si>
  <si>
    <t>fl_1_v_s13</t>
  </si>
  <si>
    <t>fl_2_v_s13</t>
  </si>
  <si>
    <t>fl_21_v_s13</t>
  </si>
  <si>
    <t>fl_3_v_s13</t>
  </si>
  <si>
    <t>fl_3e_v_s13bis</t>
  </si>
  <si>
    <t>fl_3d_v_s13bis</t>
  </si>
  <si>
    <t>fl_4_v_s13</t>
  </si>
  <si>
    <t>fl_5_v_s13</t>
  </si>
  <si>
    <t>fl_5e_v_s13</t>
  </si>
  <si>
    <t>fl_5d_v_s13</t>
  </si>
  <si>
    <t>fl_6_v_s13</t>
  </si>
  <si>
    <t>fl_7_v_s13</t>
  </si>
  <si>
    <t>fl_8_v_s13</t>
  </si>
  <si>
    <t>fl_0_v_s14</t>
  </si>
  <si>
    <t>fl_0_v_s14bis</t>
  </si>
  <si>
    <t>fl_1_v_s14</t>
  </si>
  <si>
    <t>fl_2_v_s14</t>
  </si>
  <si>
    <t>fl_3_v_s14</t>
  </si>
  <si>
    <t>fl_3e_v_s14bis</t>
  </si>
  <si>
    <t>fl_3d_v_s14bis</t>
  </si>
  <si>
    <t>fl_4_v_s14</t>
  </si>
  <si>
    <t>fl_5_v_s14</t>
  </si>
  <si>
    <t>fl_5e_v_s14</t>
  </si>
  <si>
    <t>fl_5d_v_s14</t>
  </si>
  <si>
    <t>fl_6_v_s14</t>
  </si>
  <si>
    <t>fl_7_v_s14</t>
  </si>
  <si>
    <t>fl_8_v_s14</t>
  </si>
  <si>
    <t>fl_0_v_s2</t>
  </si>
  <si>
    <t>fl_0_v_s2bis</t>
  </si>
  <si>
    <t>fl_1_v_s2</t>
  </si>
  <si>
    <t>fl_2_v_s2</t>
  </si>
  <si>
    <t>fl_21_v_s2</t>
  </si>
  <si>
    <t>fl_295_v_s2</t>
  </si>
  <si>
    <t>fl_3_v_s2</t>
  </si>
  <si>
    <t>fl_3e_v_s2</t>
  </si>
  <si>
    <t>fl_3d_v_s2</t>
  </si>
  <si>
    <t>fl_4_v_s2</t>
  </si>
  <si>
    <t>fl_5_v_s2</t>
  </si>
  <si>
    <t>fl_5e_v_s2</t>
  </si>
  <si>
    <t>fl_5d_v_s2</t>
  </si>
  <si>
    <t>fl_6_v_s2</t>
  </si>
  <si>
    <t>fl_7_v_s2</t>
  </si>
  <si>
    <t>fl_8_v_s2</t>
  </si>
  <si>
    <t>fa_0_c_s11</t>
  </si>
  <si>
    <t>fa_0_c_s11bis</t>
  </si>
  <si>
    <t>fa_1_c_s11</t>
  </si>
  <si>
    <t>fa_2_c_s11</t>
  </si>
  <si>
    <t>fa_21_c_s11</t>
  </si>
  <si>
    <t>fa_3_c_s11</t>
  </si>
  <si>
    <t>fa_3e_c_s11bis</t>
  </si>
  <si>
    <t>fa_3d_c_s11</t>
  </si>
  <si>
    <t>fa_4_c_s11</t>
  </si>
  <si>
    <t>fa_5_c_s11</t>
  </si>
  <si>
    <t>fa_5e_c_s11</t>
  </si>
  <si>
    <t>fa_5d_c_s11</t>
  </si>
  <si>
    <t>fa_6_c_s11</t>
  </si>
  <si>
    <t>fa_7_c_s11</t>
  </si>
  <si>
    <t>fa_8_c_s11</t>
  </si>
  <si>
    <t>fa_0_c_s12</t>
  </si>
  <si>
    <t>fa_0_c_s12bis</t>
  </si>
  <si>
    <t>fa_1_c_s12</t>
  </si>
  <si>
    <t>fa_2_c_s12</t>
  </si>
  <si>
    <t>fa_21_c_s12</t>
  </si>
  <si>
    <t>fa_295_c_s12</t>
  </si>
  <si>
    <t>fa_3_c_s12</t>
  </si>
  <si>
    <t>fa_3e_c_s12bis</t>
  </si>
  <si>
    <t>fa_3d_c_s12</t>
  </si>
  <si>
    <t>fa_4_c_s12</t>
  </si>
  <si>
    <t>fa_5_c_s12</t>
  </si>
  <si>
    <t>fa_5e_c_s12</t>
  </si>
  <si>
    <t>fa_5d_c_s12</t>
  </si>
  <si>
    <t>fa_6_c_s12</t>
  </si>
  <si>
    <t>fa_7_c_s12</t>
  </si>
  <si>
    <t>fa_8_c_s12</t>
  </si>
  <si>
    <t>fa_0_c_s121</t>
  </si>
  <si>
    <t>fa_0_c_s121bis</t>
  </si>
  <si>
    <t>fa_1_c_s121</t>
  </si>
  <si>
    <t>fa_2_c_s121</t>
  </si>
  <si>
    <t>fa_21_c_s121</t>
  </si>
  <si>
    <t>fa_295_c_s121</t>
  </si>
  <si>
    <t>fa_3_c_s121</t>
  </si>
  <si>
    <t>fa_3e_c_s121bis</t>
  </si>
  <si>
    <t>fa_3d_c_s121</t>
  </si>
  <si>
    <t>fa_4_c_s121</t>
  </si>
  <si>
    <t>fa_5_c_s121</t>
  </si>
  <si>
    <t>fa_5e_c_s121</t>
  </si>
  <si>
    <t>fa_5d_c_s121</t>
  </si>
  <si>
    <t>fa_6_c_s121</t>
  </si>
  <si>
    <t>fa_7_c_s121</t>
  </si>
  <si>
    <t>fa_8_c_s121</t>
  </si>
  <si>
    <t>fa_0_c_s13</t>
  </si>
  <si>
    <t>fa_0_c_s13bis</t>
  </si>
  <si>
    <t>fa_1_c_s13</t>
  </si>
  <si>
    <t>fa_2_c_s13</t>
  </si>
  <si>
    <t>fa_21_c_s13</t>
  </si>
  <si>
    <t>fa_3_c_s13</t>
  </si>
  <si>
    <t>fa_3e_c_s13bis</t>
  </si>
  <si>
    <t>fa_3d_c_s13</t>
  </si>
  <si>
    <t>fa_4_c_s13</t>
  </si>
  <si>
    <t>fa_5_c_s13</t>
  </si>
  <si>
    <t>fa_5e_c_s13</t>
  </si>
  <si>
    <t>fa_5d_c_s13</t>
  </si>
  <si>
    <t>fa_6_c_s13</t>
  </si>
  <si>
    <t>fa_7_c_s13</t>
  </si>
  <si>
    <t>fa_8_c_s13</t>
  </si>
  <si>
    <t>fa_0_c_s14</t>
  </si>
  <si>
    <t>fa_0_c_s14bis</t>
  </si>
  <si>
    <t>fa_1_c_s14</t>
  </si>
  <si>
    <t>fa_2_c_s14</t>
  </si>
  <si>
    <t>fa_21_c_s14</t>
  </si>
  <si>
    <t>fa_3_c_s14</t>
  </si>
  <si>
    <t>fa_3e_c_s14bis</t>
  </si>
  <si>
    <t>fa_3d_c_s14</t>
  </si>
  <si>
    <t>fa_4_c_s14</t>
  </si>
  <si>
    <t>fa_5_c_s14</t>
  </si>
  <si>
    <t>fa_5e_c_s14</t>
  </si>
  <si>
    <t>fa_5d_c_s14</t>
  </si>
  <si>
    <t>fa_6_c_s14</t>
  </si>
  <si>
    <t>fa_7_c_s14</t>
  </si>
  <si>
    <t>fa_8_c_s14</t>
  </si>
  <si>
    <t>fa_0_c_s2</t>
  </si>
  <si>
    <t>fa_0_c_s2bis</t>
  </si>
  <si>
    <t>fa_1_c_s2</t>
  </si>
  <si>
    <t>fa_2_c_s2</t>
  </si>
  <si>
    <t>fa_21_c_s2</t>
  </si>
  <si>
    <t>fa_295_c_s2</t>
  </si>
  <si>
    <t>fa_3_c_s2</t>
  </si>
  <si>
    <t>fa_3e_c_s2bis</t>
  </si>
  <si>
    <t>fa_3d_c_s2bis</t>
  </si>
  <si>
    <t>fa_4_c_s2</t>
  </si>
  <si>
    <t>fa_5_c_s2</t>
  </si>
  <si>
    <t>fa_5e_c_s2</t>
  </si>
  <si>
    <t>fa_5d_c_s2</t>
  </si>
  <si>
    <t>fa_6_c_s2</t>
  </si>
  <si>
    <t>fa_7_c_s2</t>
  </si>
  <si>
    <t>fa_8_c_s2</t>
  </si>
  <si>
    <t>fl_0_c_s11</t>
  </si>
  <si>
    <t>fl_0_c_s11bis</t>
  </si>
  <si>
    <t>fl_1_c_s11</t>
  </si>
  <si>
    <t>fl_2_c_s11</t>
  </si>
  <si>
    <t>fl_3_c_s11</t>
  </si>
  <si>
    <t>fl_3e_c_s11bis</t>
  </si>
  <si>
    <t>fl_3d_c_s11bis</t>
  </si>
  <si>
    <t>fl_4_c_s11</t>
  </si>
  <si>
    <t>fl_5_c_s11</t>
  </si>
  <si>
    <t>fl_5e_c_s11</t>
  </si>
  <si>
    <t>fl_5d_c_s11</t>
  </si>
  <si>
    <t>fl_6_c_s11</t>
  </si>
  <si>
    <t>fl_7_c_s11</t>
  </si>
  <si>
    <t>fl_8_c_s11</t>
  </si>
  <si>
    <t>fl_0_c_s12</t>
  </si>
  <si>
    <t>fl_0_c_s12bis</t>
  </si>
  <si>
    <t>fl_1_c_s12</t>
  </si>
  <si>
    <t>fl_2_c_s12</t>
  </si>
  <si>
    <t>fl_21_c_s12</t>
  </si>
  <si>
    <t>fl_295_c_s12</t>
  </si>
  <si>
    <t>fl_3_c_s12</t>
  </si>
  <si>
    <t>fl_3e_c_s12bis</t>
  </si>
  <si>
    <t>fl_3d_c_s12bis</t>
  </si>
  <si>
    <t>fl_4_c_s12</t>
  </si>
  <si>
    <t>fl_5_c_s12</t>
  </si>
  <si>
    <t>fl_5e_c_s12</t>
  </si>
  <si>
    <t>fl_5d_c_s12</t>
  </si>
  <si>
    <t>fl_6_c_s12</t>
  </si>
  <si>
    <t>fl_7_c_s12</t>
  </si>
  <si>
    <t>fl_8_c_s12</t>
  </si>
  <si>
    <t>fl_0_c_s121</t>
  </si>
  <si>
    <t>fl_0_c_s121bis</t>
  </si>
  <si>
    <t>fl_1_c_s121</t>
  </si>
  <si>
    <t>fl_2_c_s121</t>
  </si>
  <si>
    <t>fl_21_c_s121</t>
  </si>
  <si>
    <t>fl_295_c_s121</t>
  </si>
  <si>
    <t>fl_3_c_s121</t>
  </si>
  <si>
    <t>fl_3e_c_s121bis</t>
  </si>
  <si>
    <t>fl_3d_c_s121bis</t>
  </si>
  <si>
    <t>fl_4_c_s121</t>
  </si>
  <si>
    <t>fl_5_c_s121</t>
  </si>
  <si>
    <t>fl_5e_c_s121</t>
  </si>
  <si>
    <t>fl_5d_c_s121</t>
  </si>
  <si>
    <t>fl_6_c_s121</t>
  </si>
  <si>
    <t>fl_7_c_s121</t>
  </si>
  <si>
    <t>fl_8_c_s121</t>
  </si>
  <si>
    <t>fl_0_c_s13</t>
  </si>
  <si>
    <t>fl_0_c_s13bis</t>
  </si>
  <si>
    <t>fl_1_c_s13</t>
  </si>
  <si>
    <t>fl_2_c_s13</t>
  </si>
  <si>
    <t>fl_21_c_s13</t>
  </si>
  <si>
    <t>fl_3_c_s13</t>
  </si>
  <si>
    <t>fl_3e_c_s13bis</t>
  </si>
  <si>
    <t>fl_3d_c_s13bis</t>
  </si>
  <si>
    <t>fl_4_c_s13</t>
  </si>
  <si>
    <t>fl_5_c_s13</t>
  </si>
  <si>
    <t>fl_5e_c_s13</t>
  </si>
  <si>
    <t>fl_5d_c_s13</t>
  </si>
  <si>
    <t>fl_6_c_s13</t>
  </si>
  <si>
    <t>fl_7_c_s13</t>
  </si>
  <si>
    <t>fl_8_c_s13</t>
  </si>
  <si>
    <t>fl_0_c_s14</t>
  </si>
  <si>
    <t>fl_0_c_s14bis</t>
  </si>
  <si>
    <t>fl_1_c_s14</t>
  </si>
  <si>
    <t>fl_2_c_s14</t>
  </si>
  <si>
    <t>fl_3_c_s14</t>
  </si>
  <si>
    <t>fl_3e_c_s14bis</t>
  </si>
  <si>
    <t>fl_3d_c_s14bis</t>
  </si>
  <si>
    <t>fl_4_c_s14</t>
  </si>
  <si>
    <t>fl_5_c_s14</t>
  </si>
  <si>
    <t>fl_5e_c_s14</t>
  </si>
  <si>
    <t>fl_5d_c_s14</t>
  </si>
  <si>
    <t>fl_6_c_s14</t>
  </si>
  <si>
    <t>fl_7_c_s14</t>
  </si>
  <si>
    <t>fl_8_c_s14</t>
  </si>
  <si>
    <t>fl_0_c_s2</t>
  </si>
  <si>
    <t>fl_0_c_s2bis</t>
  </si>
  <si>
    <t>fl_1_c_s2</t>
  </si>
  <si>
    <t>fl_2_c_s2</t>
  </si>
  <si>
    <t>fl_21_c_s2</t>
  </si>
  <si>
    <t>fl_295_c_s2</t>
  </si>
  <si>
    <t>fl_3_c_s2</t>
  </si>
  <si>
    <t>fl_3e_c_s2bis</t>
  </si>
  <si>
    <t>fl_3d_c_s2</t>
  </si>
  <si>
    <t>fl_4_c_s2</t>
  </si>
  <si>
    <t>fl_5_c_s2</t>
  </si>
  <si>
    <t>fl_5e_c_s2</t>
  </si>
  <si>
    <t>fl_5d_c_s2</t>
  </si>
  <si>
    <t>fl_6_c_s2</t>
  </si>
  <si>
    <t>fl_7_c_s2</t>
  </si>
  <si>
    <t>fl_8_c_s2</t>
  </si>
  <si>
    <t>tgt2_c</t>
  </si>
  <si>
    <t>tgt2_v</t>
  </si>
  <si>
    <t>tgt2_flow</t>
  </si>
  <si>
    <t>tgt2_s</t>
  </si>
  <si>
    <t>gcb_s</t>
  </si>
  <si>
    <t>gcb_flow</t>
  </si>
  <si>
    <t>gcb_v</t>
  </si>
  <si>
    <t>gcb_c</t>
  </si>
  <si>
    <t>res_s</t>
  </si>
  <si>
    <t>res_flow</t>
  </si>
  <si>
    <t>res_v</t>
  </si>
  <si>
    <t>res_c</t>
  </si>
  <si>
    <t>fa_3e_flow_s11</t>
  </si>
  <si>
    <t>fa_3e_flow_s12</t>
  </si>
  <si>
    <t>fa_3e_flow_s121</t>
  </si>
  <si>
    <t>fa_3e_flow_s14</t>
  </si>
  <si>
    <t>fa_3e_flow_s2</t>
  </si>
  <si>
    <t>fl_3e_flow_s13</t>
  </si>
  <si>
    <t>fl_3g_flow_s11</t>
  </si>
  <si>
    <t>fa_3g_flow_s12</t>
  </si>
  <si>
    <t>fl_3g_flow_s12</t>
  </si>
  <si>
    <t>fa_3g_flow_s121</t>
  </si>
  <si>
    <t>fa_3g_flow_s13</t>
  </si>
  <si>
    <t>fa_3g_flow_s14</t>
  </si>
  <si>
    <t>fa_3g_flow_s2</t>
  </si>
  <si>
    <t>fa_3e_s_s11</t>
  </si>
  <si>
    <t>fa_3e_s_s12</t>
  </si>
  <si>
    <t>fa_3e_s_s121</t>
  </si>
  <si>
    <t>fa_3e_s_s14</t>
  </si>
  <si>
    <t>fa_3e_s_s2</t>
  </si>
  <si>
    <t>fl_3e_s_s13</t>
  </si>
  <si>
    <t>fl_3g_s_s11</t>
  </si>
  <si>
    <t>fa_3g_s_s12</t>
  </si>
  <si>
    <t>fl_3g_s_s12</t>
  </si>
  <si>
    <t>p_fl_3g_s12bis</t>
  </si>
  <si>
    <t>p_fl_3g_s12</t>
  </si>
  <si>
    <t>fa_3g_s_s121</t>
  </si>
  <si>
    <t>fa_3g_s_s13</t>
  </si>
  <si>
    <t>fa_3g_s_s14</t>
  </si>
  <si>
    <t>fa_3g_s_s2</t>
  </si>
  <si>
    <t>fa_3e_v_s11</t>
  </si>
  <si>
    <t>fa_3e_v_s12</t>
  </si>
  <si>
    <t>fa_3e_v_s121</t>
  </si>
  <si>
    <t>fa_3e_v_s14</t>
  </si>
  <si>
    <t>fa_3e_v_s2</t>
  </si>
  <si>
    <t>fl_3e_v_s13</t>
  </si>
  <si>
    <t>fl_3g_v_s11</t>
  </si>
  <si>
    <t>fa_3g_v_s12</t>
  </si>
  <si>
    <t>fl_3g_v_s12</t>
  </si>
  <si>
    <t>fa_3g_v_s121</t>
  </si>
  <si>
    <t>fa_3g_v_s13</t>
  </si>
  <si>
    <t>fa_3g_v_s14</t>
  </si>
  <si>
    <t>fa_3g_v_s2</t>
  </si>
  <si>
    <t>fa_3e_c_s11</t>
  </si>
  <si>
    <t>fa_3e_c_s12</t>
  </si>
  <si>
    <t>fa_3e_c_s121</t>
  </si>
  <si>
    <t>fa_3e_c_s14</t>
  </si>
  <si>
    <t>fa_3e_c_s2</t>
  </si>
  <si>
    <t>fl_3e_c_s13</t>
  </si>
  <si>
    <t>fl_3g_c_s11</t>
  </si>
  <si>
    <t>fa_3g_c_s12</t>
  </si>
  <si>
    <t>fl_3g_c_s12</t>
  </si>
  <si>
    <t>fa_3g_c_s121</t>
  </si>
  <si>
    <t>fa_3g_c_s13</t>
  </si>
  <si>
    <t>fa_3g_c_s14</t>
  </si>
  <si>
    <t>fa_3g_c_s2</t>
  </si>
  <si>
    <t>Billions of euros</t>
  </si>
  <si>
    <t>Uses - Resources</t>
  </si>
  <si>
    <t>% of GDP</t>
  </si>
  <si>
    <t>Firms</t>
  </si>
  <si>
    <t>Households and NPISH</t>
  </si>
  <si>
    <t>GDP_cal</t>
  </si>
  <si>
    <t>GDP</t>
  </si>
  <si>
    <t>Accounting discrepancy % GDP</t>
  </si>
  <si>
    <t>s11</t>
  </si>
  <si>
    <t>s12</t>
  </si>
  <si>
    <t>s121</t>
  </si>
  <si>
    <t>s13</t>
  </si>
  <si>
    <t>s14</t>
  </si>
  <si>
    <t>s2</t>
  </si>
  <si>
    <t>Totals</t>
  </si>
  <si>
    <t>GDP from data</t>
  </si>
  <si>
    <t>GDP demand</t>
  </si>
  <si>
    <t>p</t>
  </si>
  <si>
    <t>r</t>
  </si>
  <si>
    <t>P6</t>
  </si>
  <si>
    <t>GDP income</t>
  </si>
  <si>
    <t>P7</t>
  </si>
  <si>
    <t>GDP income (ref INSEE)</t>
  </si>
  <si>
    <t>B11</t>
  </si>
  <si>
    <t>Trade balance</t>
  </si>
  <si>
    <t>GDP prod</t>
  </si>
  <si>
    <t>P1</t>
  </si>
  <si>
    <t>GDP product</t>
  </si>
  <si>
    <t>P2</t>
  </si>
  <si>
    <t>Intermediate consumption</t>
  </si>
  <si>
    <t>B1</t>
  </si>
  <si>
    <t>D11</t>
  </si>
  <si>
    <t>Wages and salaries</t>
  </si>
  <si>
    <t>D12</t>
  </si>
  <si>
    <t>Labor contributions</t>
  </si>
  <si>
    <t>D29</t>
  </si>
  <si>
    <t>Taxes on payroll and miscellanous taxes on production</t>
  </si>
  <si>
    <t>D319</t>
  </si>
  <si>
    <t>Subsidies on production</t>
  </si>
  <si>
    <t>D39</t>
  </si>
  <si>
    <t>D39b</t>
  </si>
  <si>
    <t>Operating subsidies</t>
  </si>
  <si>
    <t>B2</t>
  </si>
  <si>
    <t>D21</t>
  </si>
  <si>
    <t>Net taxes on production</t>
  </si>
  <si>
    <t>D41</t>
  </si>
  <si>
    <t>D42</t>
  </si>
  <si>
    <t>D43</t>
  </si>
  <si>
    <t>D44</t>
  </si>
  <si>
    <t>D45</t>
  </si>
  <si>
    <t>D5</t>
  </si>
  <si>
    <t>D61</t>
  </si>
  <si>
    <t>Social contributions</t>
  </si>
  <si>
    <t>D62</t>
  </si>
  <si>
    <t>Social benefits</t>
  </si>
  <si>
    <t>D7</t>
  </si>
  <si>
    <t>Transfers</t>
  </si>
  <si>
    <t>B6</t>
  </si>
  <si>
    <t>P3</t>
  </si>
  <si>
    <t>Consumption</t>
  </si>
  <si>
    <t>B8</t>
  </si>
  <si>
    <t>D9</t>
  </si>
  <si>
    <t>Capital transfers</t>
  </si>
  <si>
    <t>P51</t>
  </si>
  <si>
    <t>Gross Fixed Capital Formation</t>
  </si>
  <si>
    <t>P52</t>
  </si>
  <si>
    <t>P53</t>
  </si>
  <si>
    <t>NP</t>
  </si>
  <si>
    <t>B9NF (calcul)</t>
  </si>
  <si>
    <t>Non financial net lending</t>
  </si>
  <si>
    <t>B9NF</t>
  </si>
  <si>
    <t>NA</t>
  </si>
  <si>
    <t>Adj</t>
  </si>
  <si>
    <t>Adjustment B9F - B9NF</t>
  </si>
  <si>
    <t>B9F</t>
  </si>
  <si>
    <t>Net Acquisition of Financial Assets</t>
  </si>
  <si>
    <t>res</t>
  </si>
  <si>
    <t>gcb</t>
  </si>
  <si>
    <t>Govt acc at the CB</t>
  </si>
  <si>
    <t>tgt2</t>
  </si>
  <si>
    <t>3e</t>
  </si>
  <si>
    <t>3d</t>
  </si>
  <si>
    <t>3g</t>
  </si>
  <si>
    <t>Other securities</t>
  </si>
  <si>
    <t>5e</t>
  </si>
  <si>
    <t>5d</t>
  </si>
  <si>
    <t>Fin. Derivatives and employee stock options</t>
  </si>
  <si>
    <t>Other accouts receivable/payable</t>
  </si>
  <si>
    <t>Flows</t>
  </si>
  <si>
    <t>A</t>
  </si>
  <si>
    <t>L</t>
  </si>
  <si>
    <t>Non-financial firms</t>
  </si>
  <si>
    <t>Banks</t>
  </si>
  <si>
    <t>acc eq</t>
  </si>
  <si>
    <r>
      <t xml:space="preserve">year </t>
    </r>
    <r>
      <rPr>
        <i/>
        <sz val="10"/>
        <color theme="1"/>
        <rFont val="Calibri"/>
        <family val="2"/>
      </rPr>
      <t>→</t>
    </r>
  </si>
  <si>
    <t>type →</t>
  </si>
  <si>
    <t>s</t>
  </si>
  <si>
    <t>a</t>
  </si>
  <si>
    <t>l</t>
  </si>
  <si>
    <t>Non-financial assets</t>
  </si>
  <si>
    <t>Produced</t>
  </si>
  <si>
    <t>Non-produced</t>
  </si>
  <si>
    <t>Financial assets and liabilities</t>
  </si>
  <si>
    <t>Total (dataset)</t>
  </si>
  <si>
    <t>Total (1996-2021, BdF)</t>
  </si>
  <si>
    <t>Total (table)</t>
  </si>
  <si>
    <t>Financial wealth (-)</t>
  </si>
  <si>
    <t>(-) Financial wealth</t>
  </si>
  <si>
    <t>Total wealth (-)</t>
  </si>
  <si>
    <t>(-) Total wealth</t>
  </si>
  <si>
    <t>% of gdp</t>
  </si>
  <si>
    <t>RoW (ds)</t>
  </si>
  <si>
    <t>S11</t>
  </si>
  <si>
    <t>Old-age dependency ratio</t>
  </si>
  <si>
    <t>Interpolated for 2016 &amp; 2018</t>
  </si>
  <si>
    <t>2010 value is taken from v_gdpbis</t>
  </si>
  <si>
    <t>Pre-1999 values are 3-month interest rate for BdF</t>
  </si>
  <si>
    <t>From World Dev Indicators</t>
  </si>
  <si>
    <t>Annual – GDP (constant 2015 US$) – World (WB/WDI/A-NY.GDP.MKTP.KD-WLD)</t>
  </si>
  <si>
    <t>vol</t>
  </si>
  <si>
    <t>deprate_frabis</t>
  </si>
  <si>
    <t>Duplicate</t>
  </si>
  <si>
    <t>Last values from BdF</t>
  </si>
  <si>
    <t>D5_r_s13bis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</si>
</sst>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#,##0.0"/>
    <numFmt numFmtId="165" formatCode="0.0"/>
    <numFmt numFmtId="166" formatCode="0.000"/>
    <numFmt numFmtId="167" formatCode="#,##0.0000"/>
    <numFmt numFmtId="168" formatCode="#,##0.0_ ;[Red]\-#,##0.0\ "/>
    <numFmt numFmtId="169" formatCode="#,##0.00_ ;[Red]\-#,##0.00\ "/>
    <numFmt numFmtId="170" formatCode="0.0%"/>
    <numFmt numFmtId="171" formatCode="0.0000"/>
    <numFmt numFmtId="172" formatCode="#,##0.000"/>
    <numFmt numFmtId="173" formatCode="0.000000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color rgb="FFFFC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B0F0"/>
      <name val="Calibri"/>
      <family val="2"/>
      <scheme val="minor"/>
    </font>
    <font>
      <i/>
      <sz val="10"/>
      <color rgb="FF00B0F0"/>
      <name val="Calibri"/>
      <family val="2"/>
      <scheme val="minor"/>
    </font>
    <font>
      <strike/>
      <sz val="10"/>
      <color theme="1"/>
      <name val="Calibri"/>
      <family val="2"/>
      <scheme val="minor"/>
    </font>
    <font>
      <i/>
      <sz val="10"/>
      <color rgb="FFFFC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7030A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1"/>
    </font>
    <font>
      <sz val="11"/>
      <color rgb="FF000000"/>
      <name val="Calibri"/>
      <family val="2"/>
      <scheme val="minor"/>
    </font>
    <font>
      <sz val="9"/>
      <color indexed="81"/>
      <name val="Tahoma"/>
      <charset val="1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3" fillId="0" borderId="0" applyFont="0" applyFill="0" applyBorder="0" applyAlignment="0" applyProtection="0"/>
  </cellStyleXfs>
  <cellXfs count="37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left" vertical="center" wrapText="1"/>
    </xf>
    <xf numFmtId="165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165" fontId="0" fillId="0" borderId="0" xfId="0" applyNumberFormat="1"/>
    <xf numFmtId="166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4" fontId="5" fillId="0" borderId="1" xfId="0" applyNumberFormat="1" applyFont="1" applyBorder="1" applyAlignment="1">
      <alignment vertical="center"/>
    </xf>
    <xf numFmtId="167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11" fontId="9" fillId="0" borderId="7" xfId="0" applyNumberFormat="1" applyFont="1" applyBorder="1" applyAlignment="1">
      <alignment horizontal="center" vertical="center"/>
    </xf>
    <xf numFmtId="11" fontId="10" fillId="0" borderId="7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11" fontId="10" fillId="0" borderId="9" xfId="0" applyNumberFormat="1" applyFont="1" applyBorder="1" applyAlignment="1">
      <alignment horizontal="center" vertical="center"/>
    </xf>
    <xf numFmtId="11" fontId="10" fillId="0" borderId="10" xfId="0" applyNumberFormat="1" applyFont="1" applyBorder="1" applyAlignment="1">
      <alignment horizontal="center" vertical="center"/>
    </xf>
    <xf numFmtId="11" fontId="10" fillId="0" borderId="11" xfId="0" applyNumberFormat="1" applyFont="1" applyBorder="1" applyAlignment="1">
      <alignment horizontal="center" vertical="center"/>
    </xf>
    <xf numFmtId="11" fontId="10" fillId="0" borderId="6" xfId="0" applyNumberFormat="1" applyFont="1" applyBorder="1" applyAlignment="1">
      <alignment horizontal="center" vertical="center"/>
    </xf>
    <xf numFmtId="168" fontId="6" fillId="0" borderId="12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68" fontId="13" fillId="0" borderId="20" xfId="0" applyNumberFormat="1" applyFont="1" applyBorder="1" applyAlignment="1">
      <alignment horizontal="center" vertical="center"/>
    </xf>
    <xf numFmtId="168" fontId="6" fillId="3" borderId="10" xfId="0" applyNumberFormat="1" applyFont="1" applyFill="1" applyBorder="1" applyAlignment="1">
      <alignment horizontal="center" vertical="center"/>
    </xf>
    <xf numFmtId="168" fontId="6" fillId="0" borderId="9" xfId="0" applyNumberFormat="1" applyFont="1" applyBorder="1" applyAlignment="1">
      <alignment horizontal="center" vertical="center"/>
    </xf>
    <xf numFmtId="168" fontId="6" fillId="0" borderId="21" xfId="0" applyNumberFormat="1" applyFont="1" applyBorder="1" applyAlignment="1">
      <alignment horizontal="center" vertical="center"/>
    </xf>
    <xf numFmtId="168" fontId="6" fillId="3" borderId="22" xfId="0" applyNumberFormat="1" applyFont="1" applyFill="1" applyBorder="1" applyAlignment="1">
      <alignment horizontal="center" vertical="center"/>
    </xf>
    <xf numFmtId="168" fontId="10" fillId="0" borderId="19" xfId="0" applyNumberFormat="1" applyFont="1" applyBorder="1" applyAlignment="1">
      <alignment horizontal="center" vertical="center"/>
    </xf>
    <xf numFmtId="0" fontId="0" fillId="0" borderId="19" xfId="0" applyBorder="1" applyAlignment="1">
      <alignment horizontal="right" vertical="center" wrapText="1"/>
    </xf>
    <xf numFmtId="0" fontId="0" fillId="0" borderId="19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168" fontId="6" fillId="3" borderId="25" xfId="0" applyNumberFormat="1" applyFont="1" applyFill="1" applyBorder="1" applyAlignment="1">
      <alignment horizontal="center" vertical="center"/>
    </xf>
    <xf numFmtId="168" fontId="6" fillId="0" borderId="20" xfId="0" applyNumberFormat="1" applyFont="1" applyBorder="1" applyAlignment="1">
      <alignment horizontal="center" vertical="center"/>
    </xf>
    <xf numFmtId="168" fontId="10" fillId="0" borderId="24" xfId="0" applyNumberFormat="1" applyFont="1" applyBorder="1" applyAlignment="1">
      <alignment horizontal="center" vertical="center"/>
    </xf>
    <xf numFmtId="0" fontId="0" fillId="0" borderId="24" xfId="0" applyBorder="1" applyAlignment="1">
      <alignment horizontal="right" vertical="center" wrapText="1"/>
    </xf>
    <xf numFmtId="0" fontId="0" fillId="0" borderId="24" xfId="0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68" fontId="6" fillId="3" borderId="28" xfId="0" applyNumberFormat="1" applyFont="1" applyFill="1" applyBorder="1" applyAlignment="1">
      <alignment horizontal="center" vertical="center"/>
    </xf>
    <xf numFmtId="168" fontId="6" fillId="0" borderId="29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68" fontId="6" fillId="0" borderId="15" xfId="0" applyNumberFormat="1" applyFont="1" applyBorder="1" applyAlignment="1">
      <alignment horizontal="center" vertical="center"/>
    </xf>
    <xf numFmtId="168" fontId="6" fillId="3" borderId="16" xfId="0" applyNumberFormat="1" applyFont="1" applyFill="1" applyBorder="1" applyAlignment="1">
      <alignment horizontal="center" vertical="center"/>
    </xf>
    <xf numFmtId="168" fontId="10" fillId="0" borderId="18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right" vertical="center" wrapText="1"/>
    </xf>
    <xf numFmtId="0" fontId="0" fillId="0" borderId="13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168" fontId="6" fillId="3" borderId="22" xfId="0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right" vertical="center" wrapText="1"/>
    </xf>
    <xf numFmtId="0" fontId="0" fillId="0" borderId="18" xfId="0" applyBorder="1" applyAlignment="1">
      <alignment horizontal="center" vertical="center"/>
    </xf>
    <xf numFmtId="168" fontId="6" fillId="3" borderId="26" xfId="0" applyNumberFormat="1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168" fontId="6" fillId="3" borderId="25" xfId="0" applyNumberFormat="1" applyFont="1" applyFill="1" applyBorder="1" applyAlignment="1">
      <alignment horizontal="center" vertical="center" wrapText="1"/>
    </xf>
    <xf numFmtId="168" fontId="6" fillId="5" borderId="22" xfId="0" applyNumberFormat="1" applyFont="1" applyFill="1" applyBorder="1" applyAlignment="1">
      <alignment horizontal="center" vertical="center" wrapText="1"/>
    </xf>
    <xf numFmtId="168" fontId="6" fillId="4" borderId="22" xfId="0" applyNumberFormat="1" applyFont="1" applyFill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168" fontId="6" fillId="3" borderId="3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textRotation="90" wrapText="1"/>
    </xf>
    <xf numFmtId="0" fontId="12" fillId="0" borderId="2" xfId="0" applyFont="1" applyBorder="1" applyAlignment="1">
      <alignment horizontal="center" vertical="center" wrapText="1"/>
    </xf>
    <xf numFmtId="168" fontId="6" fillId="0" borderId="32" xfId="0" applyNumberFormat="1" applyFont="1" applyBorder="1" applyAlignment="1">
      <alignment horizontal="center" vertical="center"/>
    </xf>
    <xf numFmtId="168" fontId="6" fillId="3" borderId="33" xfId="0" applyNumberFormat="1" applyFont="1" applyFill="1" applyBorder="1" applyAlignment="1">
      <alignment horizontal="center" vertical="center"/>
    </xf>
    <xf numFmtId="168" fontId="6" fillId="3" borderId="34" xfId="0" applyNumberFormat="1" applyFont="1" applyFill="1" applyBorder="1" applyAlignment="1">
      <alignment horizontal="center" vertical="center"/>
    </xf>
    <xf numFmtId="168" fontId="6" fillId="0" borderId="32" xfId="0" applyNumberFormat="1" applyFont="1" applyBorder="1" applyAlignment="1">
      <alignment horizontal="center" vertical="center" wrapText="1"/>
    </xf>
    <xf numFmtId="168" fontId="6" fillId="3" borderId="34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 wrapText="1"/>
    </xf>
    <xf numFmtId="0" fontId="12" fillId="0" borderId="12" xfId="0" applyFont="1" applyBorder="1" applyAlignment="1">
      <alignment horizontal="center" vertical="center" wrapText="1"/>
    </xf>
    <xf numFmtId="168" fontId="6" fillId="0" borderId="30" xfId="0" applyNumberFormat="1" applyFont="1" applyBorder="1" applyAlignment="1">
      <alignment horizontal="center" vertical="center"/>
    </xf>
    <xf numFmtId="168" fontId="13" fillId="0" borderId="30" xfId="0" applyNumberFormat="1" applyFont="1" applyBorder="1" applyAlignment="1">
      <alignment horizontal="center" vertical="center"/>
    </xf>
    <xf numFmtId="168" fontId="6" fillId="0" borderId="36" xfId="0" applyNumberFormat="1" applyFont="1" applyBorder="1" applyAlignment="1">
      <alignment horizontal="center" vertical="center" wrapText="1"/>
    </xf>
    <xf numFmtId="168" fontId="6" fillId="3" borderId="37" xfId="0" applyNumberFormat="1" applyFont="1" applyFill="1" applyBorder="1" applyAlignment="1">
      <alignment horizontal="center" vertical="center" wrapText="1"/>
    </xf>
    <xf numFmtId="0" fontId="0" fillId="0" borderId="35" xfId="0" applyBorder="1" applyAlignment="1">
      <alignment horizontal="right" vertical="center" wrapText="1"/>
    </xf>
    <xf numFmtId="0" fontId="12" fillId="0" borderId="23" xfId="0" applyFont="1" applyBorder="1" applyAlignment="1">
      <alignment horizontal="center" vertical="center" wrapText="1"/>
    </xf>
    <xf numFmtId="168" fontId="12" fillId="0" borderId="36" xfId="0" applyNumberFormat="1" applyFont="1" applyBorder="1" applyAlignment="1">
      <alignment horizontal="center" vertical="center"/>
    </xf>
    <xf numFmtId="168" fontId="12" fillId="3" borderId="37" xfId="0" applyNumberFormat="1" applyFont="1" applyFill="1" applyBorder="1" applyAlignment="1">
      <alignment horizontal="center" vertical="center"/>
    </xf>
    <xf numFmtId="168" fontId="12" fillId="0" borderId="36" xfId="0" applyNumberFormat="1" applyFont="1" applyBorder="1" applyAlignment="1">
      <alignment horizontal="center" vertical="center" wrapText="1"/>
    </xf>
    <xf numFmtId="168" fontId="12" fillId="3" borderId="37" xfId="0" applyNumberFormat="1" applyFont="1" applyFill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168" fontId="12" fillId="0" borderId="32" xfId="0" applyNumberFormat="1" applyFont="1" applyBorder="1" applyAlignment="1">
      <alignment horizontal="center" vertical="center"/>
    </xf>
    <xf numFmtId="168" fontId="12" fillId="3" borderId="34" xfId="0" applyNumberFormat="1" applyFont="1" applyFill="1" applyBorder="1" applyAlignment="1">
      <alignment horizontal="center" vertical="center"/>
    </xf>
    <xf numFmtId="168" fontId="12" fillId="3" borderId="33" xfId="0" applyNumberFormat="1" applyFont="1" applyFill="1" applyBorder="1" applyAlignment="1">
      <alignment horizontal="center" vertical="center"/>
    </xf>
    <xf numFmtId="168" fontId="12" fillId="0" borderId="3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8" fontId="0" fillId="0" borderId="0" xfId="0" applyNumberFormat="1"/>
    <xf numFmtId="0" fontId="6" fillId="0" borderId="15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168" fontId="6" fillId="0" borderId="15" xfId="0" applyNumberFormat="1" applyFont="1" applyBorder="1" applyAlignment="1">
      <alignment horizontal="center" vertical="center" wrapText="1"/>
    </xf>
    <xf numFmtId="168" fontId="6" fillId="0" borderId="16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1" fontId="15" fillId="0" borderId="7" xfId="0" applyNumberFormat="1" applyFont="1" applyBorder="1" applyAlignment="1">
      <alignment vertical="center" wrapText="1"/>
    </xf>
    <xf numFmtId="0" fontId="6" fillId="0" borderId="2" xfId="0" applyFont="1" applyBorder="1"/>
    <xf numFmtId="169" fontId="8" fillId="0" borderId="3" xfId="0" applyNumberFormat="1" applyFont="1" applyBorder="1" applyAlignment="1">
      <alignment vertical="center" wrapText="1"/>
    </xf>
    <xf numFmtId="169" fontId="8" fillId="0" borderId="5" xfId="0" applyNumberFormat="1" applyFont="1" applyBorder="1" applyAlignment="1">
      <alignment vertical="center" wrapText="1"/>
    </xf>
    <xf numFmtId="169" fontId="8" fillId="0" borderId="6" xfId="0" applyNumberFormat="1" applyFont="1" applyBorder="1" applyAlignment="1">
      <alignment vertical="center" wrapText="1"/>
    </xf>
    <xf numFmtId="169" fontId="6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0" xfId="0" applyFont="1"/>
    <xf numFmtId="1" fontId="15" fillId="0" borderId="23" xfId="0" applyNumberFormat="1" applyFont="1" applyBorder="1" applyAlignment="1">
      <alignment vertical="center" wrapText="1"/>
    </xf>
    <xf numFmtId="0" fontId="7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9" fontId="17" fillId="0" borderId="5" xfId="0" applyNumberFormat="1" applyFont="1" applyBorder="1" applyAlignment="1">
      <alignment horizontal="center" vertical="center" wrapText="1"/>
    </xf>
    <xf numFmtId="169" fontId="17" fillId="0" borderId="6" xfId="0" applyNumberFormat="1" applyFont="1" applyBorder="1" applyAlignment="1">
      <alignment horizontal="center" vertical="center" wrapText="1"/>
    </xf>
    <xf numFmtId="169" fontId="17" fillId="0" borderId="2" xfId="0" applyNumberFormat="1" applyFont="1" applyBorder="1" applyAlignment="1">
      <alignment horizontal="center" vertical="center" wrapText="1"/>
    </xf>
    <xf numFmtId="169" fontId="17" fillId="0" borderId="3" xfId="0" applyNumberFormat="1" applyFont="1" applyBorder="1" applyAlignment="1">
      <alignment horizontal="center" vertical="center" wrapText="1"/>
    </xf>
    <xf numFmtId="169" fontId="17" fillId="0" borderId="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8" fontId="6" fillId="0" borderId="0" xfId="0" applyNumberFormat="1" applyFont="1" applyAlignment="1">
      <alignment horizontal="center"/>
    </xf>
    <xf numFmtId="2" fontId="19" fillId="0" borderId="12" xfId="0" applyNumberFormat="1" applyFont="1" applyBorder="1" applyAlignment="1">
      <alignment horizontal="center" vertical="center" wrapText="1"/>
    </xf>
    <xf numFmtId="169" fontId="17" fillId="0" borderId="1" xfId="0" applyNumberFormat="1" applyFont="1" applyBorder="1" applyAlignment="1">
      <alignment horizontal="center" vertical="center" wrapText="1"/>
    </xf>
    <xf numFmtId="169" fontId="17" fillId="3" borderId="3" xfId="0" applyNumberFormat="1" applyFont="1" applyFill="1" applyBorder="1" applyAlignment="1">
      <alignment horizontal="center" vertical="center" wrapText="1"/>
    </xf>
    <xf numFmtId="169" fontId="17" fillId="3" borderId="1" xfId="0" applyNumberFormat="1" applyFont="1" applyFill="1" applyBorder="1" applyAlignment="1">
      <alignment horizontal="center" vertical="center" wrapText="1"/>
    </xf>
    <xf numFmtId="169" fontId="17" fillId="3" borderId="6" xfId="0" applyNumberFormat="1" applyFont="1" applyFill="1" applyBorder="1" applyAlignment="1">
      <alignment horizontal="center" vertical="center" wrapText="1"/>
    </xf>
    <xf numFmtId="168" fontId="20" fillId="0" borderId="0" xfId="0" applyNumberFormat="1" applyFont="1" applyAlignment="1">
      <alignment horizontal="center"/>
    </xf>
    <xf numFmtId="2" fontId="6" fillId="0" borderId="7" xfId="0" applyNumberFormat="1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horizontal="center" vertical="center" wrapText="1"/>
    </xf>
    <xf numFmtId="164" fontId="6" fillId="3" borderId="39" xfId="0" applyNumberFormat="1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164" fontId="6" fillId="0" borderId="40" xfId="0" applyNumberFormat="1" applyFont="1" applyBorder="1" applyAlignment="1">
      <alignment horizontal="center" vertical="center" wrapText="1"/>
    </xf>
    <xf numFmtId="164" fontId="13" fillId="0" borderId="39" xfId="0" applyNumberFormat="1" applyFont="1" applyBorder="1" applyAlignment="1">
      <alignment horizontal="center" vertical="center" wrapText="1"/>
    </xf>
    <xf numFmtId="2" fontId="6" fillId="0" borderId="23" xfId="0" applyNumberFormat="1" applyFont="1" applyBorder="1" applyAlignment="1">
      <alignment horizontal="center" vertical="center" wrapText="1"/>
    </xf>
    <xf numFmtId="2" fontId="6" fillId="0" borderId="39" xfId="0" applyNumberFormat="1" applyFont="1" applyBorder="1" applyAlignment="1">
      <alignment horizontal="center" vertical="center" wrapText="1"/>
    </xf>
    <xf numFmtId="168" fontId="21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2" fontId="17" fillId="0" borderId="12" xfId="0" applyNumberFormat="1" applyFont="1" applyBorder="1" applyAlignment="1">
      <alignment horizontal="center" vertical="center" wrapText="1"/>
    </xf>
    <xf numFmtId="2" fontId="17" fillId="0" borderId="41" xfId="0" applyNumberFormat="1" applyFont="1" applyBorder="1" applyAlignment="1">
      <alignment horizontal="center" vertical="center" wrapText="1"/>
    </xf>
    <xf numFmtId="164" fontId="17" fillId="0" borderId="42" xfId="0" applyNumberFormat="1" applyFont="1" applyBorder="1" applyAlignment="1">
      <alignment horizontal="center" vertical="center" wrapText="1"/>
    </xf>
    <xf numFmtId="164" fontId="17" fillId="3" borderId="41" xfId="0" applyNumberFormat="1" applyFont="1" applyFill="1" applyBorder="1" applyAlignment="1">
      <alignment horizontal="center" vertical="center" wrapText="1"/>
    </xf>
    <xf numFmtId="164" fontId="6" fillId="0" borderId="39" xfId="0" applyNumberFormat="1" applyFont="1" applyBorder="1" applyAlignment="1">
      <alignment horizontal="center" vertical="center" wrapText="1"/>
    </xf>
    <xf numFmtId="168" fontId="22" fillId="0" borderId="0" xfId="0" applyNumberFormat="1" applyFont="1" applyAlignment="1">
      <alignment horizontal="center"/>
    </xf>
    <xf numFmtId="2" fontId="13" fillId="0" borderId="7" xfId="0" applyNumberFormat="1" applyFont="1" applyBorder="1" applyAlignment="1">
      <alignment horizontal="center" vertical="center" wrapText="1"/>
    </xf>
    <xf numFmtId="2" fontId="13" fillId="0" borderId="6" xfId="0" applyNumberFormat="1" applyFont="1" applyBorder="1" applyAlignment="1">
      <alignment horizontal="center" vertical="center" wrapText="1"/>
    </xf>
    <xf numFmtId="164" fontId="13" fillId="0" borderId="4" xfId="0" applyNumberFormat="1" applyFont="1" applyBorder="1" applyAlignment="1">
      <alignment horizontal="center" vertical="center" wrapText="1"/>
    </xf>
    <xf numFmtId="164" fontId="13" fillId="3" borderId="6" xfId="0" applyNumberFormat="1" applyFont="1" applyFill="1" applyBorder="1" applyAlignment="1">
      <alignment horizontal="center" vertical="center" wrapText="1"/>
    </xf>
    <xf numFmtId="164" fontId="13" fillId="3" borderId="5" xfId="0" applyNumberFormat="1" applyFont="1" applyFill="1" applyBorder="1" applyAlignment="1">
      <alignment horizontal="center" vertical="center" wrapText="1"/>
    </xf>
    <xf numFmtId="164" fontId="13" fillId="0" borderId="6" xfId="0" applyNumberFormat="1" applyFont="1" applyBorder="1" applyAlignment="1">
      <alignment horizontal="center" vertical="center" wrapText="1"/>
    </xf>
    <xf numFmtId="168" fontId="23" fillId="0" borderId="0" xfId="0" applyNumberFormat="1" applyFont="1" applyAlignment="1">
      <alignment horizontal="center"/>
    </xf>
    <xf numFmtId="2" fontId="13" fillId="0" borderId="23" xfId="0" applyNumberFormat="1" applyFont="1" applyBorder="1" applyAlignment="1">
      <alignment horizontal="center" vertical="center" wrapText="1"/>
    </xf>
    <xf numFmtId="2" fontId="13" fillId="0" borderId="39" xfId="0" applyNumberFormat="1" applyFont="1" applyBorder="1" applyAlignment="1">
      <alignment horizontal="center" vertical="center" wrapText="1"/>
    </xf>
    <xf numFmtId="164" fontId="13" fillId="0" borderId="40" xfId="0" applyNumberFormat="1" applyFont="1" applyBorder="1" applyAlignment="1">
      <alignment horizontal="center" vertical="center" wrapText="1"/>
    </xf>
    <xf numFmtId="164" fontId="13" fillId="3" borderId="39" xfId="0" applyNumberFormat="1" applyFont="1" applyFill="1" applyBorder="1" applyAlignment="1">
      <alignment horizontal="center" vertical="center" wrapText="1"/>
    </xf>
    <xf numFmtId="164" fontId="17" fillId="0" borderId="41" xfId="0" applyNumberFormat="1" applyFont="1" applyBorder="1" applyAlignment="1">
      <alignment horizontal="center" vertical="center" wrapText="1"/>
    </xf>
    <xf numFmtId="164" fontId="0" fillId="0" borderId="0" xfId="0" applyNumberFormat="1"/>
    <xf numFmtId="2" fontId="25" fillId="0" borderId="23" xfId="0" applyNumberFormat="1" applyFont="1" applyBorder="1" applyAlignment="1">
      <alignment horizontal="center" vertical="center" wrapText="1"/>
    </xf>
    <xf numFmtId="2" fontId="25" fillId="0" borderId="39" xfId="0" applyNumberFormat="1" applyFont="1" applyBorder="1" applyAlignment="1">
      <alignment horizontal="center" vertical="center" wrapText="1"/>
    </xf>
    <xf numFmtId="2" fontId="6" fillId="0" borderId="12" xfId="0" applyNumberFormat="1" applyFont="1" applyBorder="1" applyAlignment="1">
      <alignment horizontal="center" vertical="center" wrapText="1"/>
    </xf>
    <xf numFmtId="2" fontId="6" fillId="0" borderId="41" xfId="0" applyNumberFormat="1" applyFont="1" applyBorder="1" applyAlignment="1">
      <alignment horizontal="center" vertical="center" wrapText="1"/>
    </xf>
    <xf numFmtId="164" fontId="6" fillId="0" borderId="42" xfId="0" applyNumberFormat="1" applyFont="1" applyBorder="1" applyAlignment="1">
      <alignment horizontal="center" vertical="center" wrapText="1"/>
    </xf>
    <xf numFmtId="164" fontId="6" fillId="3" borderId="41" xfId="0" applyNumberFormat="1" applyFont="1" applyFill="1" applyBorder="1" applyAlignment="1">
      <alignment horizontal="center" vertical="center" wrapText="1"/>
    </xf>
    <xf numFmtId="164" fontId="13" fillId="0" borderId="41" xfId="0" applyNumberFormat="1" applyFont="1" applyBorder="1" applyAlignment="1">
      <alignment horizontal="center" vertical="center" wrapText="1"/>
    </xf>
    <xf numFmtId="165" fontId="14" fillId="0" borderId="0" xfId="0" applyNumberFormat="1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64" fontId="17" fillId="0" borderId="40" xfId="0" applyNumberFormat="1" applyFont="1" applyBorder="1" applyAlignment="1">
      <alignment horizontal="center" vertical="center" wrapText="1"/>
    </xf>
    <xf numFmtId="164" fontId="17" fillId="3" borderId="39" xfId="0" applyNumberFormat="1" applyFont="1" applyFill="1" applyBorder="1" applyAlignment="1">
      <alignment horizontal="center" vertical="center" wrapText="1"/>
    </xf>
    <xf numFmtId="164" fontId="17" fillId="7" borderId="0" xfId="0" applyNumberFormat="1" applyFont="1" applyFill="1" applyAlignment="1">
      <alignment horizontal="center" vertical="center" wrapText="1"/>
    </xf>
    <xf numFmtId="164" fontId="17" fillId="7" borderId="40" xfId="0" applyNumberFormat="1" applyFont="1" applyFill="1" applyBorder="1" applyAlignment="1">
      <alignment horizontal="center" vertical="center" wrapText="1"/>
    </xf>
    <xf numFmtId="164" fontId="17" fillId="7" borderId="39" xfId="0" applyNumberFormat="1" applyFont="1" applyFill="1" applyBorder="1" applyAlignment="1">
      <alignment horizontal="center" vertical="center" wrapText="1"/>
    </xf>
    <xf numFmtId="2" fontId="16" fillId="6" borderId="23" xfId="0" applyNumberFormat="1" applyFont="1" applyFill="1" applyBorder="1" applyAlignment="1">
      <alignment horizontal="center" vertical="center" wrapText="1"/>
    </xf>
    <xf numFmtId="2" fontId="16" fillId="6" borderId="39" xfId="0" applyNumberFormat="1" applyFont="1" applyFill="1" applyBorder="1" applyAlignment="1">
      <alignment horizontal="center" vertical="center" wrapText="1"/>
    </xf>
    <xf numFmtId="164" fontId="15" fillId="6" borderId="0" xfId="0" applyNumberFormat="1" applyFont="1" applyFill="1" applyAlignment="1">
      <alignment horizontal="center" vertical="center"/>
    </xf>
    <xf numFmtId="164" fontId="15" fillId="6" borderId="4" xfId="0" applyNumberFormat="1" applyFont="1" applyFill="1" applyBorder="1" applyAlignment="1">
      <alignment horizontal="center" vertical="center"/>
    </xf>
    <xf numFmtId="164" fontId="15" fillId="6" borderId="3" xfId="0" applyNumberFormat="1" applyFont="1" applyFill="1" applyBorder="1" applyAlignment="1">
      <alignment horizontal="center" vertical="center"/>
    </xf>
    <xf numFmtId="164" fontId="15" fillId="6" borderId="38" xfId="0" applyNumberFormat="1" applyFont="1" applyFill="1" applyBorder="1" applyAlignment="1">
      <alignment horizontal="center" vertical="center"/>
    </xf>
    <xf numFmtId="164" fontId="15" fillId="6" borderId="35" xfId="0" applyNumberFormat="1" applyFont="1" applyFill="1" applyBorder="1" applyAlignment="1">
      <alignment horizontal="center" vertical="center"/>
    </xf>
    <xf numFmtId="2" fontId="17" fillId="7" borderId="4" xfId="0" applyNumberFormat="1" applyFont="1" applyFill="1" applyBorder="1" applyAlignment="1">
      <alignment horizontal="center" vertical="center" wrapText="1"/>
    </xf>
    <xf numFmtId="2" fontId="17" fillId="7" borderId="7" xfId="0" applyNumberFormat="1" applyFont="1" applyFill="1" applyBorder="1" applyAlignment="1">
      <alignment horizontal="center" vertical="center" wrapText="1"/>
    </xf>
    <xf numFmtId="164" fontId="17" fillId="7" borderId="5" xfId="0" applyNumberFormat="1" applyFont="1" applyFill="1" applyBorder="1" applyAlignment="1">
      <alignment horizontal="center" vertical="center" wrapText="1"/>
    </xf>
    <xf numFmtId="164" fontId="17" fillId="7" borderId="4" xfId="0" applyNumberFormat="1" applyFont="1" applyFill="1" applyBorder="1" applyAlignment="1">
      <alignment horizontal="center" vertical="center" wrapText="1"/>
    </xf>
    <xf numFmtId="164" fontId="17" fillId="7" borderId="6" xfId="0" applyNumberFormat="1" applyFont="1" applyFill="1" applyBorder="1" applyAlignment="1">
      <alignment horizontal="center" vertical="center" wrapText="1"/>
    </xf>
    <xf numFmtId="164" fontId="17" fillId="7" borderId="7" xfId="0" applyNumberFormat="1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168" fontId="6" fillId="0" borderId="0" xfId="0" applyNumberFormat="1" applyFont="1" applyAlignment="1">
      <alignment horizontal="center" vertical="center" wrapText="1"/>
    </xf>
    <xf numFmtId="164" fontId="6" fillId="0" borderId="23" xfId="0" applyNumberFormat="1" applyFont="1" applyBorder="1" applyAlignment="1">
      <alignment horizontal="center" vertical="center"/>
    </xf>
    <xf numFmtId="164" fontId="6" fillId="0" borderId="40" xfId="0" applyNumberFormat="1" applyFont="1" applyBorder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0" fontId="6" fillId="0" borderId="23" xfId="0" applyFont="1" applyBorder="1" applyAlignment="1">
      <alignment horizontal="center" wrapText="1"/>
    </xf>
    <xf numFmtId="0" fontId="6" fillId="0" borderId="2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171" fontId="0" fillId="0" borderId="0" xfId="0" applyNumberFormat="1" applyAlignment="1">
      <alignment horizontal="center"/>
    </xf>
    <xf numFmtId="171" fontId="0" fillId="2" borderId="0" xfId="0" applyNumberFormat="1" applyFill="1" applyAlignment="1">
      <alignment horizontal="center"/>
    </xf>
    <xf numFmtId="1" fontId="12" fillId="0" borderId="8" xfId="0" applyNumberFormat="1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  <xf numFmtId="49" fontId="6" fillId="0" borderId="24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0" fillId="0" borderId="16" xfId="0" applyNumberFormat="1" applyFont="1" applyBorder="1" applyAlignment="1">
      <alignment horizontal="center" vertical="center"/>
    </xf>
    <xf numFmtId="49" fontId="10" fillId="0" borderId="17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168" fontId="10" fillId="0" borderId="44" xfId="0" applyNumberFormat="1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68" fontId="10" fillId="0" borderId="43" xfId="0" applyNumberFormat="1" applyFont="1" applyBorder="1" applyAlignment="1">
      <alignment horizontal="center" vertical="center"/>
    </xf>
    <xf numFmtId="168" fontId="10" fillId="0" borderId="8" xfId="0" applyNumberFormat="1" applyFont="1" applyBorder="1" applyAlignment="1">
      <alignment horizontal="center" vertical="center"/>
    </xf>
    <xf numFmtId="2" fontId="17" fillId="7" borderId="23" xfId="0" applyNumberFormat="1" applyFont="1" applyFill="1" applyBorder="1" applyAlignment="1">
      <alignment horizontal="center" vertical="center" wrapText="1"/>
    </xf>
    <xf numFmtId="164" fontId="5" fillId="0" borderId="5" xfId="0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11" fontId="10" fillId="0" borderId="0" xfId="0" applyNumberFormat="1" applyFont="1" applyAlignment="1">
      <alignment horizontal="center" vertical="center"/>
    </xf>
    <xf numFmtId="11" fontId="10" fillId="0" borderId="19" xfId="0" applyNumberFormat="1" applyFont="1" applyBorder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168" fontId="6" fillId="0" borderId="0" xfId="0" applyNumberFormat="1" applyFont="1" applyAlignment="1">
      <alignment horizontal="center" vertical="center"/>
    </xf>
    <xf numFmtId="169" fontId="6" fillId="0" borderId="0" xfId="0" applyNumberFormat="1" applyFont="1" applyAlignment="1">
      <alignment horizontal="center" vertical="center"/>
    </xf>
    <xf numFmtId="168" fontId="12" fillId="0" borderId="0" xfId="0" applyNumberFormat="1" applyFont="1" applyAlignment="1">
      <alignment horizontal="center" vertical="center"/>
    </xf>
    <xf numFmtId="168" fontId="12" fillId="0" borderId="19" xfId="0" applyNumberFormat="1" applyFont="1" applyBorder="1" applyAlignment="1">
      <alignment horizontal="center" vertical="center"/>
    </xf>
    <xf numFmtId="168" fontId="12" fillId="0" borderId="35" xfId="0" applyNumberFormat="1" applyFont="1" applyBorder="1" applyAlignment="1">
      <alignment horizontal="center" vertical="center"/>
    </xf>
    <xf numFmtId="11" fontId="13" fillId="0" borderId="7" xfId="0" applyNumberFormat="1" applyFont="1" applyBorder="1" applyAlignment="1">
      <alignment horizontal="center" vertical="center"/>
    </xf>
    <xf numFmtId="168" fontId="6" fillId="0" borderId="21" xfId="0" applyNumberFormat="1" applyFont="1" applyBorder="1" applyAlignment="1">
      <alignment horizontal="center" vertical="center" wrapText="1"/>
    </xf>
    <xf numFmtId="168" fontId="6" fillId="0" borderId="20" xfId="0" applyNumberFormat="1" applyFont="1" applyBorder="1" applyAlignment="1">
      <alignment horizontal="center" vertical="center" wrapText="1"/>
    </xf>
    <xf numFmtId="168" fontId="6" fillId="4" borderId="20" xfId="0" applyNumberFormat="1" applyFont="1" applyFill="1" applyBorder="1" applyAlignment="1">
      <alignment horizontal="center" vertical="center"/>
    </xf>
    <xf numFmtId="168" fontId="6" fillId="5" borderId="20" xfId="0" applyNumberFormat="1" applyFont="1" applyFill="1" applyBorder="1" applyAlignment="1">
      <alignment horizontal="center" vertical="center"/>
    </xf>
    <xf numFmtId="168" fontId="6" fillId="5" borderId="26" xfId="0" applyNumberFormat="1" applyFont="1" applyFill="1" applyBorder="1" applyAlignment="1">
      <alignment horizontal="center" vertical="center" wrapText="1"/>
    </xf>
    <xf numFmtId="168" fontId="6" fillId="4" borderId="26" xfId="0" applyNumberFormat="1" applyFont="1" applyFill="1" applyBorder="1" applyAlignment="1">
      <alignment horizontal="center" vertical="center" wrapText="1"/>
    </xf>
    <xf numFmtId="171" fontId="0" fillId="5" borderId="0" xfId="0" applyNumberFormat="1" applyFill="1" applyAlignment="1">
      <alignment horizontal="center"/>
    </xf>
    <xf numFmtId="171" fontId="0" fillId="9" borderId="0" xfId="0" applyNumberFormat="1" applyFill="1" applyAlignment="1">
      <alignment horizontal="center"/>
    </xf>
    <xf numFmtId="0" fontId="6" fillId="0" borderId="2" xfId="0" applyFont="1" applyBorder="1" applyAlignment="1">
      <alignment vertical="center"/>
    </xf>
    <xf numFmtId="0" fontId="10" fillId="0" borderId="42" xfId="0" applyFont="1" applyBorder="1" applyAlignment="1">
      <alignment horizontal="center" vertical="center"/>
    </xf>
    <xf numFmtId="0" fontId="10" fillId="3" borderId="41" xfId="0" applyFont="1" applyFill="1" applyBorder="1" applyAlignment="1">
      <alignment horizontal="center" vertical="center"/>
    </xf>
    <xf numFmtId="164" fontId="6" fillId="8" borderId="0" xfId="0" applyNumberFormat="1" applyFont="1" applyFill="1" applyAlignment="1">
      <alignment horizontal="center" vertical="center"/>
    </xf>
    <xf numFmtId="164" fontId="6" fillId="8" borderId="39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164" fontId="6" fillId="8" borderId="41" xfId="0" applyNumberFormat="1" applyFont="1" applyFill="1" applyBorder="1" applyAlignment="1">
      <alignment horizontal="center" vertical="center"/>
    </xf>
    <xf numFmtId="164" fontId="6" fillId="8" borderId="38" xfId="0" applyNumberFormat="1" applyFont="1" applyFill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3" borderId="38" xfId="0" applyFont="1" applyFill="1" applyBorder="1" applyAlignment="1">
      <alignment horizontal="center" vertical="center"/>
    </xf>
    <xf numFmtId="164" fontId="6" fillId="0" borderId="38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70" fontId="0" fillId="0" borderId="0" xfId="2" applyNumberFormat="1" applyFont="1" applyAlignment="1">
      <alignment horizontal="center"/>
    </xf>
    <xf numFmtId="1" fontId="13" fillId="0" borderId="23" xfId="0" applyNumberFormat="1" applyFont="1" applyBorder="1" applyAlignment="1">
      <alignment vertical="center" wrapText="1"/>
    </xf>
    <xf numFmtId="164" fontId="18" fillId="0" borderId="0" xfId="0" applyNumberFormat="1" applyFont="1" applyAlignment="1">
      <alignment horizontal="center" vertical="center"/>
    </xf>
    <xf numFmtId="165" fontId="0" fillId="11" borderId="0" xfId="0" applyNumberFormat="1" applyFill="1" applyAlignment="1">
      <alignment horizontal="center"/>
    </xf>
    <xf numFmtId="4" fontId="6" fillId="0" borderId="0" xfId="0" applyNumberFormat="1" applyFont="1" applyAlignment="1">
      <alignment horizontal="center" vertical="center" wrapText="1"/>
    </xf>
    <xf numFmtId="4" fontId="6" fillId="3" borderId="39" xfId="0" applyNumberFormat="1" applyFont="1" applyFill="1" applyBorder="1" applyAlignment="1">
      <alignment horizontal="center" vertical="center" wrapText="1"/>
    </xf>
    <xf numFmtId="4" fontId="6" fillId="3" borderId="0" xfId="0" applyNumberFormat="1" applyFont="1" applyFill="1" applyAlignment="1">
      <alignment horizontal="center" vertical="center" wrapText="1"/>
    </xf>
    <xf numFmtId="4" fontId="6" fillId="0" borderId="40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3" borderId="6" xfId="0" applyNumberFormat="1" applyFont="1" applyFill="1" applyBorder="1" applyAlignment="1">
      <alignment horizontal="center" vertical="center" wrapText="1"/>
    </xf>
    <xf numFmtId="4" fontId="20" fillId="0" borderId="39" xfId="0" applyNumberFormat="1" applyFont="1" applyBorder="1" applyAlignment="1">
      <alignment horizontal="center" vertical="center" wrapText="1"/>
    </xf>
    <xf numFmtId="4" fontId="17" fillId="0" borderId="42" xfId="0" applyNumberFormat="1" applyFont="1" applyBorder="1" applyAlignment="1">
      <alignment horizontal="center" vertical="center" wrapText="1"/>
    </xf>
    <xf numFmtId="4" fontId="17" fillId="3" borderId="4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 wrapText="1"/>
    </xf>
    <xf numFmtId="4" fontId="6" fillId="0" borderId="39" xfId="0" applyNumberFormat="1" applyFont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center" vertical="center" wrapText="1"/>
    </xf>
    <xf numFmtId="4" fontId="13" fillId="3" borderId="6" xfId="0" applyNumberFormat="1" applyFont="1" applyFill="1" applyBorder="1" applyAlignment="1">
      <alignment horizontal="center" vertical="center" wrapText="1"/>
    </xf>
    <xf numFmtId="4" fontId="13" fillId="0" borderId="5" xfId="0" applyNumberFormat="1" applyFont="1" applyBorder="1" applyAlignment="1">
      <alignment horizontal="center" vertical="center" wrapText="1"/>
    </xf>
    <xf numFmtId="4" fontId="13" fillId="3" borderId="5" xfId="0" applyNumberFormat="1" applyFont="1" applyFill="1" applyBorder="1" applyAlignment="1">
      <alignment horizontal="center" vertical="center" wrapText="1"/>
    </xf>
    <xf numFmtId="4" fontId="13" fillId="0" borderId="6" xfId="0" applyNumberFormat="1" applyFont="1" applyBorder="1" applyAlignment="1">
      <alignment horizontal="center" vertical="center" wrapText="1"/>
    </xf>
    <xf numFmtId="4" fontId="13" fillId="0" borderId="40" xfId="0" applyNumberFormat="1" applyFont="1" applyBorder="1" applyAlignment="1">
      <alignment horizontal="center" vertical="center" wrapText="1"/>
    </xf>
    <xf numFmtId="4" fontId="13" fillId="3" borderId="39" xfId="0" applyNumberFormat="1" applyFont="1" applyFill="1" applyBorder="1" applyAlignment="1">
      <alignment horizontal="center" vertical="center" wrapText="1"/>
    </xf>
    <xf numFmtId="4" fontId="13" fillId="3" borderId="0" xfId="0" applyNumberFormat="1" applyFont="1" applyFill="1" applyAlignment="1">
      <alignment horizontal="center" vertical="center" wrapText="1"/>
    </xf>
    <xf numFmtId="4" fontId="13" fillId="0" borderId="0" xfId="0" applyNumberFormat="1" applyFont="1" applyAlignment="1">
      <alignment horizontal="center" vertical="center" wrapText="1"/>
    </xf>
    <xf numFmtId="4" fontId="13" fillId="0" borderId="39" xfId="0" applyNumberFormat="1" applyFont="1" applyBorder="1" applyAlignment="1">
      <alignment horizontal="center" vertical="center" wrapText="1"/>
    </xf>
    <xf numFmtId="4" fontId="17" fillId="3" borderId="38" xfId="0" applyNumberFormat="1" applyFont="1" applyFill="1" applyBorder="1" applyAlignment="1">
      <alignment horizontal="center" vertical="center" wrapText="1"/>
    </xf>
    <xf numFmtId="4" fontId="17" fillId="0" borderId="38" xfId="0" applyNumberFormat="1" applyFont="1" applyBorder="1" applyAlignment="1">
      <alignment horizontal="center" vertical="center" wrapText="1"/>
    </xf>
    <xf numFmtId="4" fontId="24" fillId="0" borderId="41" xfId="0" applyNumberFormat="1" applyFont="1" applyBorder="1" applyAlignment="1">
      <alignment horizontal="center" vertical="center" wrapText="1"/>
    </xf>
    <xf numFmtId="4" fontId="21" fillId="3" borderId="0" xfId="0" applyNumberFormat="1" applyFont="1" applyFill="1" applyAlignment="1">
      <alignment horizontal="center" vertical="center" wrapText="1"/>
    </xf>
    <xf numFmtId="4" fontId="21" fillId="0" borderId="40" xfId="0" applyNumberFormat="1" applyFont="1" applyBorder="1" applyAlignment="1">
      <alignment horizontal="center" vertical="center" wrapText="1"/>
    </xf>
    <xf numFmtId="4" fontId="21" fillId="3" borderId="39" xfId="0" applyNumberFormat="1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horizontal="center" vertical="center" wrapText="1"/>
    </xf>
    <xf numFmtId="4" fontId="23" fillId="0" borderId="39" xfId="0" applyNumberFormat="1" applyFont="1" applyBorder="1" applyAlignment="1">
      <alignment horizontal="center" vertical="center" wrapText="1"/>
    </xf>
    <xf numFmtId="4" fontId="25" fillId="0" borderId="40" xfId="0" applyNumberFormat="1" applyFont="1" applyBorder="1" applyAlignment="1">
      <alignment horizontal="center" vertical="center" wrapText="1"/>
    </xf>
    <xf numFmtId="4" fontId="25" fillId="3" borderId="39" xfId="0" applyNumberFormat="1" applyFont="1" applyFill="1" applyBorder="1" applyAlignment="1">
      <alignment horizontal="center" vertical="center" wrapText="1"/>
    </xf>
    <xf numFmtId="4" fontId="25" fillId="0" borderId="0" xfId="0" applyNumberFormat="1" applyFont="1" applyAlignment="1">
      <alignment horizontal="center" vertical="center" wrapText="1"/>
    </xf>
    <xf numFmtId="4" fontId="25" fillId="3" borderId="0" xfId="0" applyNumberFormat="1" applyFont="1" applyFill="1" applyAlignment="1">
      <alignment horizontal="center" vertical="center" wrapText="1"/>
    </xf>
    <xf numFmtId="4" fontId="25" fillId="0" borderId="39" xfId="0" applyNumberFormat="1" applyFont="1" applyBorder="1" applyAlignment="1">
      <alignment horizontal="center" vertical="center" wrapText="1"/>
    </xf>
    <xf numFmtId="4" fontId="10" fillId="0" borderId="42" xfId="0" applyNumberFormat="1" applyFont="1" applyBorder="1" applyAlignment="1">
      <alignment horizontal="center" vertical="center" wrapText="1"/>
    </xf>
    <xf numFmtId="4" fontId="26" fillId="0" borderId="41" xfId="0" applyNumberFormat="1" applyFont="1" applyBorder="1" applyAlignment="1">
      <alignment horizontal="center" vertical="center" wrapText="1"/>
    </xf>
    <xf numFmtId="4" fontId="6" fillId="0" borderId="42" xfId="0" applyNumberFormat="1" applyFont="1" applyBorder="1" applyAlignment="1">
      <alignment horizontal="center" vertical="center" wrapText="1"/>
    </xf>
    <xf numFmtId="4" fontId="6" fillId="3" borderId="41" xfId="0" applyNumberFormat="1" applyFont="1" applyFill="1" applyBorder="1" applyAlignment="1">
      <alignment horizontal="center" vertical="center" wrapText="1"/>
    </xf>
    <xf numFmtId="4" fontId="6" fillId="3" borderId="38" xfId="0" applyNumberFormat="1" applyFont="1" applyFill="1" applyBorder="1" applyAlignment="1">
      <alignment horizontal="center" vertical="center" wrapText="1"/>
    </xf>
    <xf numFmtId="4" fontId="6" fillId="0" borderId="41" xfId="0" applyNumberFormat="1" applyFont="1" applyBorder="1" applyAlignment="1">
      <alignment horizontal="center" vertical="center" wrapText="1"/>
    </xf>
    <xf numFmtId="4" fontId="17" fillId="0" borderId="41" xfId="0" applyNumberFormat="1" applyFont="1" applyBorder="1" applyAlignment="1">
      <alignment horizontal="center" vertical="center" wrapText="1"/>
    </xf>
    <xf numFmtId="4" fontId="22" fillId="0" borderId="4" xfId="0" applyNumberFormat="1" applyFont="1" applyBorder="1" applyAlignment="1">
      <alignment horizontal="center" vertical="center" wrapText="1"/>
    </xf>
    <xf numFmtId="4" fontId="22" fillId="3" borderId="6" xfId="0" applyNumberFormat="1" applyFont="1" applyFill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4" fontId="20" fillId="0" borderId="23" xfId="0" applyNumberFormat="1" applyFont="1" applyBorder="1" applyAlignment="1">
      <alignment horizontal="center" vertical="center" wrapText="1"/>
    </xf>
    <xf numFmtId="4" fontId="6" fillId="0" borderId="23" xfId="0" applyNumberFormat="1" applyFont="1" applyBorder="1" applyAlignment="1">
      <alignment horizontal="center" vertical="center" wrapText="1"/>
    </xf>
    <xf numFmtId="4" fontId="17" fillId="7" borderId="40" xfId="0" applyNumberFormat="1" applyFont="1" applyFill="1" applyBorder="1" applyAlignment="1">
      <alignment horizontal="center" vertical="center" wrapText="1"/>
    </xf>
    <xf numFmtId="4" fontId="17" fillId="7" borderId="39" xfId="0" applyNumberFormat="1" applyFont="1" applyFill="1" applyBorder="1" applyAlignment="1">
      <alignment horizontal="center" vertical="center" wrapText="1"/>
    </xf>
    <xf numFmtId="4" fontId="17" fillId="7" borderId="0" xfId="0" applyNumberFormat="1" applyFont="1" applyFill="1" applyAlignment="1">
      <alignment horizontal="center" vertical="center" wrapText="1"/>
    </xf>
    <xf numFmtId="4" fontId="17" fillId="7" borderId="23" xfId="0" applyNumberFormat="1" applyFont="1" applyFill="1" applyBorder="1" applyAlignment="1">
      <alignment horizontal="center" vertical="center" wrapText="1"/>
    </xf>
    <xf numFmtId="4" fontId="17" fillId="7" borderId="42" xfId="0" applyNumberFormat="1" applyFont="1" applyFill="1" applyBorder="1" applyAlignment="1">
      <alignment horizontal="center" vertical="center" wrapText="1"/>
    </xf>
    <xf numFmtId="4" fontId="17" fillId="7" borderId="41" xfId="0" applyNumberFormat="1" applyFont="1" applyFill="1" applyBorder="1" applyAlignment="1">
      <alignment horizontal="center" vertical="center" wrapText="1"/>
    </xf>
    <xf numFmtId="4" fontId="17" fillId="7" borderId="38" xfId="0" applyNumberFormat="1" applyFont="1" applyFill="1" applyBorder="1" applyAlignment="1">
      <alignment horizontal="center" vertical="center" wrapText="1"/>
    </xf>
    <xf numFmtId="4" fontId="17" fillId="7" borderId="12" xfId="0" applyNumberFormat="1" applyFont="1" applyFill="1" applyBorder="1" applyAlignment="1">
      <alignment horizontal="center" vertical="center" wrapText="1"/>
    </xf>
    <xf numFmtId="0" fontId="4" fillId="0" borderId="0" xfId="0" applyFont="1"/>
    <xf numFmtId="0" fontId="29" fillId="0" borderId="0" xfId="0" applyFont="1"/>
    <xf numFmtId="168" fontId="6" fillId="0" borderId="9" xfId="0" applyNumberFormat="1" applyFont="1" applyBorder="1" applyAlignment="1">
      <alignment horizontal="center" vertical="center" wrapText="1"/>
    </xf>
    <xf numFmtId="168" fontId="6" fillId="3" borderId="10" xfId="0" applyNumberFormat="1" applyFont="1" applyFill="1" applyBorder="1" applyAlignment="1">
      <alignment horizontal="center" vertical="center" wrapText="1"/>
    </xf>
    <xf numFmtId="168" fontId="6" fillId="5" borderId="25" xfId="0" applyNumberFormat="1" applyFont="1" applyFill="1" applyBorder="1" applyAlignment="1">
      <alignment horizontal="center" vertical="center" wrapText="1"/>
    </xf>
    <xf numFmtId="168" fontId="6" fillId="5" borderId="15" xfId="0" applyNumberFormat="1" applyFont="1" applyFill="1" applyBorder="1" applyAlignment="1">
      <alignment horizontal="center" vertical="center"/>
    </xf>
    <xf numFmtId="168" fontId="6" fillId="3" borderId="45" xfId="0" applyNumberFormat="1" applyFont="1" applyFill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168" fontId="6" fillId="3" borderId="46" xfId="0" applyNumberFormat="1" applyFont="1" applyFill="1" applyBorder="1" applyAlignment="1">
      <alignment horizontal="center" vertical="center" wrapText="1"/>
    </xf>
    <xf numFmtId="168" fontId="6" fillId="3" borderId="47" xfId="0" applyNumberFormat="1" applyFont="1" applyFill="1" applyBorder="1" applyAlignment="1">
      <alignment horizontal="center" vertical="center"/>
    </xf>
    <xf numFmtId="171" fontId="0" fillId="10" borderId="0" xfId="0" applyNumberFormat="1" applyFill="1" applyAlignment="1">
      <alignment horizontal="center"/>
    </xf>
    <xf numFmtId="0" fontId="12" fillId="0" borderId="42" xfId="0" applyFont="1" applyBorder="1" applyAlignment="1">
      <alignment horizontal="center" vertical="center" wrapText="1"/>
    </xf>
    <xf numFmtId="168" fontId="6" fillId="3" borderId="45" xfId="0" applyNumberFormat="1" applyFont="1" applyFill="1" applyBorder="1" applyAlignment="1">
      <alignment horizontal="center" vertical="center"/>
    </xf>
    <xf numFmtId="164" fontId="15" fillId="6" borderId="2" xfId="0" applyNumberFormat="1" applyFont="1" applyFill="1" applyBorder="1" applyAlignment="1">
      <alignment horizontal="center" vertical="center"/>
    </xf>
    <xf numFmtId="164" fontId="15" fillId="6" borderId="1" xfId="0" applyNumberFormat="1" applyFont="1" applyFill="1" applyBorder="1" applyAlignment="1">
      <alignment horizontal="center" vertical="center"/>
    </xf>
    <xf numFmtId="168" fontId="6" fillId="0" borderId="42" xfId="0" applyNumberFormat="1" applyFont="1" applyBorder="1" applyAlignment="1">
      <alignment horizontal="center" vertical="center"/>
    </xf>
    <xf numFmtId="168" fontId="10" fillId="0" borderId="0" xfId="0" applyNumberFormat="1" applyFont="1" applyAlignment="1">
      <alignment horizontal="center" vertical="center"/>
    </xf>
    <xf numFmtId="171" fontId="30" fillId="10" borderId="0" xfId="0" applyNumberFormat="1" applyFont="1" applyFill="1" applyAlignment="1">
      <alignment horizontal="center"/>
    </xf>
    <xf numFmtId="165" fontId="4" fillId="12" borderId="0" xfId="0" applyNumberFormat="1" applyFont="1" applyFill="1" applyAlignment="1">
      <alignment horizontal="center"/>
    </xf>
    <xf numFmtId="165" fontId="31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7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32" fillId="0" borderId="0" xfId="0" applyNumberFormat="1" applyFont="1" applyAlignment="1">
      <alignment horizontal="center"/>
    </xf>
    <xf numFmtId="166" fontId="32" fillId="0" borderId="0" xfId="0" applyNumberFormat="1" applyFont="1" applyAlignment="1">
      <alignment horizontal="center"/>
    </xf>
    <xf numFmtId="0" fontId="32" fillId="0" borderId="0" xfId="0" applyFont="1" applyAlignment="1">
      <alignment horizontal="center"/>
    </xf>
    <xf numFmtId="171" fontId="1" fillId="0" borderId="0" xfId="0" applyNumberFormat="1" applyFont="1" applyAlignment="1">
      <alignment horizontal="center"/>
    </xf>
    <xf numFmtId="173" fontId="0" fillId="0" borderId="0" xfId="0" applyNumberFormat="1"/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69" fontId="13" fillId="0" borderId="2" xfId="0" applyNumberFormat="1" applyFont="1" applyBorder="1" applyAlignment="1">
      <alignment horizontal="center" vertical="center" wrapText="1"/>
    </xf>
    <xf numFmtId="169" fontId="13" fillId="0" borderId="3" xfId="0" applyNumberFormat="1" applyFont="1" applyBorder="1" applyAlignment="1">
      <alignment horizontal="center" vertical="center" wrapText="1"/>
    </xf>
    <xf numFmtId="169" fontId="6" fillId="0" borderId="2" xfId="0" applyNumberFormat="1" applyFont="1" applyBorder="1" applyAlignment="1">
      <alignment horizontal="center" vertical="center" wrapText="1"/>
    </xf>
    <xf numFmtId="169" fontId="6" fillId="0" borderId="3" xfId="0" applyNumberFormat="1" applyFont="1" applyBorder="1" applyAlignment="1">
      <alignment horizontal="center" vertical="center" wrapText="1"/>
    </xf>
    <xf numFmtId="169" fontId="17" fillId="0" borderId="7" xfId="0" applyNumberFormat="1" applyFont="1" applyBorder="1" applyAlignment="1">
      <alignment horizontal="center" vertical="center" wrapText="1"/>
    </xf>
    <xf numFmtId="169" fontId="17" fillId="0" borderId="12" xfId="0" applyNumberFormat="1" applyFont="1" applyBorder="1" applyAlignment="1">
      <alignment horizontal="center" vertical="center" wrapText="1"/>
    </xf>
    <xf numFmtId="2" fontId="17" fillId="7" borderId="23" xfId="0" applyNumberFormat="1" applyFont="1" applyFill="1" applyBorder="1" applyAlignment="1">
      <alignment horizontal="center" vertical="center" wrapText="1"/>
    </xf>
    <xf numFmtId="169" fontId="13" fillId="0" borderId="1" xfId="0" applyNumberFormat="1" applyFont="1" applyBorder="1" applyAlignment="1">
      <alignment horizontal="center" vertical="center" wrapText="1"/>
    </xf>
    <xf numFmtId="1" fontId="16" fillId="6" borderId="0" xfId="0" applyNumberFormat="1" applyFont="1" applyFill="1" applyAlignment="1">
      <alignment horizontal="center" vertical="center" wrapText="1"/>
    </xf>
    <xf numFmtId="1" fontId="16" fillId="6" borderId="38" xfId="0" applyNumberFormat="1" applyFont="1" applyFill="1" applyBorder="1" applyAlignment="1">
      <alignment horizontal="center" vertical="center" wrapText="1"/>
    </xf>
    <xf numFmtId="169" fontId="8" fillId="0" borderId="2" xfId="0" applyNumberFormat="1" applyFont="1" applyBorder="1" applyAlignment="1">
      <alignment horizontal="center" vertical="center" wrapText="1"/>
    </xf>
    <xf numFmtId="169" fontId="8" fillId="0" borderId="1" xfId="0" applyNumberFormat="1" applyFont="1" applyBorder="1" applyAlignment="1">
      <alignment horizontal="center" vertical="center" wrapText="1"/>
    </xf>
    <xf numFmtId="169" fontId="8" fillId="0" borderId="3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textRotation="90" wrapText="1"/>
    </xf>
    <xf numFmtId="0" fontId="6" fillId="0" borderId="12" xfId="0" applyFont="1" applyBorder="1" applyAlignment="1">
      <alignment horizontal="center" vertical="center" textRotation="90" wrapText="1"/>
    </xf>
    <xf numFmtId="0" fontId="7" fillId="0" borderId="5" xfId="0" applyFont="1" applyBorder="1" applyAlignment="1">
      <alignment horizontal="center" vertical="center"/>
    </xf>
  </cellXfs>
  <cellStyles count="3">
    <cellStyle name="Motif" xfId="1" xr:uid="{65C7BFF9-1C9A-4717-A469-64C1B0B5BA9D}"/>
    <cellStyle name="Normal" xfId="0" builtinId="0"/>
    <cellStyle name="Pourcentage" xfId="2" builtinId="5"/>
  </cellStyles>
  <dxfs count="19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kedgebs-my.sharepoint.com/personal/luis_reyes_kedgebs_com/Documents/SFC_FR/Data/t_8212_s11.xlsx" TargetMode="External"/><Relationship Id="rId1" Type="http://schemas.openxmlformats.org/officeDocument/2006/relationships/externalLinkPath" Target="https://kedgebs-my.sharepoint.com/personal/luis_reyes_kedgebs_com/Documents/SFC_FR/Data/t_8212_s1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kedgebs-my.sharepoint.com/personal/luis_reyes_kedgebs_com/Documents/SFC_FR/Data/t_8213_s12.xlsx" TargetMode="External"/><Relationship Id="rId1" Type="http://schemas.openxmlformats.org/officeDocument/2006/relationships/externalLinkPath" Target="https://kedgebs-my.sharepoint.com/personal/luis_reyes_kedgebs_com/Documents/SFC_FR/Data/t_8213_s1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kedgebs-my.sharepoint.com/personal/luis_reyes_kedgebs_com/Documents/SFC_FR/Data/t_8214_s13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kedgebs-my.sharepoint.com/personal/luis_reyes_kedgebs_com/Documents/SFC_FR/Data/t_8211_s1.xlsx" TargetMode="External"/><Relationship Id="rId1" Type="http://schemas.openxmlformats.org/officeDocument/2006/relationships/externalLinkPath" Target="https://kedgebs-my.sharepoint.com/personal/luis_reyes_kedgebs_com/Documents/SFC_FR/Data/t_8211_s1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kedgebs-my.sharepoint.com/personal/luis_reyes_kedgebs_com/Documents/SFC_FR/Data/sfc_fr_data_relevant_updated.xlsx" TargetMode="External"/><Relationship Id="rId1" Type="http://schemas.openxmlformats.org/officeDocument/2006/relationships/externalLinkPath" Target="https://kedgebs-my.sharepoint.com/personal/luis_reyes_kedgebs_com/Documents/SFC_FR/Data/sfc_fr_data_relevant_upda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_8212"/>
    </sheetNames>
    <sheetDataSet>
      <sheetData sheetId="0">
        <row r="12">
          <cell r="A12" t="str">
            <v>AN.</v>
          </cell>
          <cell r="B12" t="str">
            <v>NON-FINANCIAL ASSETS</v>
          </cell>
          <cell r="C12">
            <v>470.12886300000002</v>
          </cell>
          <cell r="D12">
            <v>43.174142000000003</v>
          </cell>
          <cell r="E12">
            <v>-29.943362</v>
          </cell>
          <cell r="F12">
            <v>49.831786000000001</v>
          </cell>
          <cell r="G12">
            <v>-1.0653710000000001</v>
          </cell>
          <cell r="H12">
            <v>532.12604199999998</v>
          </cell>
          <cell r="I12">
            <v>52.077682000000003</v>
          </cell>
          <cell r="J12">
            <v>-35.345597000000005</v>
          </cell>
          <cell r="K12">
            <v>59.682794999999999</v>
          </cell>
          <cell r="L12">
            <v>-0.376168</v>
          </cell>
          <cell r="M12">
            <v>608.16473199999996</v>
          </cell>
          <cell r="N12">
            <v>50.627797000000001</v>
          </cell>
          <cell r="O12">
            <v>-40.769303000000001</v>
          </cell>
          <cell r="P12">
            <v>74.080032000000003</v>
          </cell>
          <cell r="Q12">
            <v>-0.73889400000000005</v>
          </cell>
          <cell r="R12">
            <v>691.36428100000001</v>
          </cell>
          <cell r="S12">
            <v>62.617702999999999</v>
          </cell>
          <cell r="T12">
            <v>-47.119636</v>
          </cell>
          <cell r="U12">
            <v>60.583495999999997</v>
          </cell>
          <cell r="V12">
            <v>0.30759500000000001</v>
          </cell>
          <cell r="W12">
            <v>767.75347900000008</v>
          </cell>
          <cell r="X12">
            <v>61.705773999999998</v>
          </cell>
          <cell r="Y12">
            <v>-52.112983</v>
          </cell>
          <cell r="Z12">
            <v>59.639051000000002</v>
          </cell>
          <cell r="AA12">
            <v>5.3371409999999999</v>
          </cell>
          <cell r="AB12">
            <v>842.322405</v>
          </cell>
          <cell r="AC12">
            <v>65.772379999999998</v>
          </cell>
          <cell r="AD12">
            <v>-56.228062000000001</v>
          </cell>
          <cell r="AE12">
            <v>40.658985000000001</v>
          </cell>
          <cell r="AF12">
            <v>3.0915680000000001</v>
          </cell>
          <cell r="AG12">
            <v>895.61725100000001</v>
          </cell>
          <cell r="AH12">
            <v>72.724456000000004</v>
          </cell>
          <cell r="AI12">
            <v>-60.061754999999998</v>
          </cell>
          <cell r="AJ12">
            <v>38.061301</v>
          </cell>
          <cell r="AK12">
            <v>0.86637800000000009</v>
          </cell>
          <cell r="AL12">
            <v>947.20766000000003</v>
          </cell>
          <cell r="AM12">
            <v>83.682388000000003</v>
          </cell>
          <cell r="AN12">
            <v>-63.955544000000003</v>
          </cell>
          <cell r="AO12">
            <v>27.447399000000001</v>
          </cell>
          <cell r="AP12">
            <v>2.3065199999999999</v>
          </cell>
          <cell r="AQ12">
            <v>996.68837100000007</v>
          </cell>
          <cell r="AR12">
            <v>90.282200000000003</v>
          </cell>
          <cell r="AS12">
            <v>-67.89367</v>
          </cell>
          <cell r="AT12">
            <v>29.422931999999999</v>
          </cell>
          <cell r="AU12">
            <v>-1.7453069999999999</v>
          </cell>
          <cell r="AV12">
            <v>1046.754529</v>
          </cell>
          <cell r="AW12">
            <v>103.762117</v>
          </cell>
          <cell r="AX12">
            <v>-72.734026999999998</v>
          </cell>
          <cell r="AY12">
            <v>42.908796000000002</v>
          </cell>
          <cell r="AZ12">
            <v>2.758318</v>
          </cell>
          <cell r="BA12">
            <v>1123.449732</v>
          </cell>
          <cell r="BB12">
            <v>118.878788</v>
          </cell>
          <cell r="BC12">
            <v>-78.778987000000001</v>
          </cell>
          <cell r="BD12">
            <v>53.885399</v>
          </cell>
          <cell r="BE12">
            <v>5.5784579999999995</v>
          </cell>
          <cell r="BF12">
            <v>1223.013348</v>
          </cell>
          <cell r="BG12">
            <v>129.26958500000001</v>
          </cell>
          <cell r="BH12">
            <v>-84.925826999999998</v>
          </cell>
          <cell r="BI12">
            <v>47.834955999999998</v>
          </cell>
          <cell r="BJ12">
            <v>9.6681069999999991</v>
          </cell>
          <cell r="BK12">
            <v>1324.8601610000001</v>
          </cell>
          <cell r="BL12">
            <v>129.460139</v>
          </cell>
          <cell r="BM12">
            <v>-91.995138000000011</v>
          </cell>
          <cell r="BN12">
            <v>15.994078</v>
          </cell>
          <cell r="BO12">
            <v>13.166352999999999</v>
          </cell>
          <cell r="BP12">
            <v>1391.4856399999999</v>
          </cell>
          <cell r="BQ12">
            <v>121.966461</v>
          </cell>
          <cell r="BR12">
            <v>-95.740288000000007</v>
          </cell>
          <cell r="BS12">
            <v>-8.0448430000000002</v>
          </cell>
          <cell r="BT12">
            <v>12.016011000000001</v>
          </cell>
          <cell r="BU12">
            <v>1421.6827969999999</v>
          </cell>
          <cell r="BV12">
            <v>103.03622999999999</v>
          </cell>
          <cell r="BW12">
            <v>-97.478724</v>
          </cell>
          <cell r="BX12">
            <v>0.91687300000000005</v>
          </cell>
          <cell r="BY12">
            <v>14.281229</v>
          </cell>
          <cell r="BZ12">
            <v>1442.4384069999999</v>
          </cell>
          <cell r="CA12">
            <v>113.95013499999999</v>
          </cell>
          <cell r="CB12">
            <v>-99.397835000000001</v>
          </cell>
          <cell r="CC12">
            <v>7.4620490000000004</v>
          </cell>
          <cell r="CD12">
            <v>12.780092</v>
          </cell>
          <cell r="CE12">
            <v>1477.2327790000002</v>
          </cell>
          <cell r="CF12">
            <v>122.333804</v>
          </cell>
          <cell r="CG12">
            <v>-101.730248</v>
          </cell>
          <cell r="CH12">
            <v>-6.8414429999999999</v>
          </cell>
          <cell r="CI12">
            <v>13.925606999999999</v>
          </cell>
          <cell r="CJ12">
            <v>1504.9204499999998</v>
          </cell>
          <cell r="CK12">
            <v>117.37670200000001</v>
          </cell>
          <cell r="CL12">
            <v>-104.897136</v>
          </cell>
          <cell r="CM12">
            <v>23.365919000000002</v>
          </cell>
          <cell r="CN12">
            <v>10.480973000000001</v>
          </cell>
          <cell r="CO12">
            <v>1551.246905</v>
          </cell>
          <cell r="CP12">
            <v>123.415451</v>
          </cell>
          <cell r="CQ12">
            <v>-107.239554</v>
          </cell>
          <cell r="CR12">
            <v>13.234819999999999</v>
          </cell>
          <cell r="CS12">
            <v>12.846540999999998</v>
          </cell>
          <cell r="CT12">
            <v>1593.5041529999999</v>
          </cell>
          <cell r="CU12">
            <v>141.556905</v>
          </cell>
          <cell r="CV12">
            <v>-111.13008599999999</v>
          </cell>
          <cell r="CW12">
            <v>45.650469999999999</v>
          </cell>
          <cell r="CX12">
            <v>10.364843</v>
          </cell>
          <cell r="CY12">
            <v>1679.9462900000001</v>
          </cell>
          <cell r="CZ12">
            <v>151.61128200000002</v>
          </cell>
          <cell r="DA12">
            <v>-116.807039</v>
          </cell>
          <cell r="DB12">
            <v>109.987308</v>
          </cell>
          <cell r="DC12">
            <v>12.803025</v>
          </cell>
          <cell r="DD12">
            <v>1837.540794</v>
          </cell>
          <cell r="DE12">
            <v>177.97304600000001</v>
          </cell>
          <cell r="DF12">
            <v>-127.334141</v>
          </cell>
          <cell r="DG12">
            <v>96.919562999999997</v>
          </cell>
          <cell r="DH12">
            <v>8.5407520000000012</v>
          </cell>
          <cell r="DI12">
            <v>1993.639932</v>
          </cell>
          <cell r="DJ12">
            <v>179.327943</v>
          </cell>
          <cell r="DK12">
            <v>-135.28310999999999</v>
          </cell>
          <cell r="DL12">
            <v>99.144428000000005</v>
          </cell>
          <cell r="DM12">
            <v>29.968812999999997</v>
          </cell>
          <cell r="DN12">
            <v>2166.7981249999998</v>
          </cell>
          <cell r="DO12">
            <v>171.91657199999997</v>
          </cell>
          <cell r="DP12">
            <v>-142.36020300000001</v>
          </cell>
          <cell r="DQ12">
            <v>142.646828</v>
          </cell>
          <cell r="DR12">
            <v>11.657264</v>
          </cell>
          <cell r="DS12">
            <v>2350.6584040000002</v>
          </cell>
          <cell r="DT12">
            <v>169.713728</v>
          </cell>
          <cell r="DU12">
            <v>-146.92519899999999</v>
          </cell>
          <cell r="DV12">
            <v>194.581008</v>
          </cell>
          <cell r="DW12">
            <v>10.971435</v>
          </cell>
          <cell r="DX12">
            <v>2578.9993439999998</v>
          </cell>
          <cell r="DY12">
            <v>182.29982000000001</v>
          </cell>
          <cell r="DZ12">
            <v>-153.35950700000001</v>
          </cell>
          <cell r="EA12">
            <v>247.739217</v>
          </cell>
          <cell r="EB12">
            <v>22.873593</v>
          </cell>
          <cell r="EC12">
            <v>2878.5525619999999</v>
          </cell>
          <cell r="ED12">
            <v>198.37358300000002</v>
          </cell>
          <cell r="EE12">
            <v>-161.182613</v>
          </cell>
          <cell r="EF12">
            <v>274.43365799999998</v>
          </cell>
          <cell r="EG12">
            <v>19.43327</v>
          </cell>
          <cell r="EH12">
            <v>3209.6104909999999</v>
          </cell>
          <cell r="EI12">
            <v>216.93555900000001</v>
          </cell>
          <cell r="EJ12">
            <v>-171.20029500000001</v>
          </cell>
          <cell r="EK12">
            <v>206.45984799999999</v>
          </cell>
          <cell r="EL12">
            <v>12.941079</v>
          </cell>
          <cell r="EM12">
            <v>3474.746615</v>
          </cell>
          <cell r="EN12">
            <v>244.83192099999999</v>
          </cell>
          <cell r="EO12">
            <v>-180.89063300000001</v>
          </cell>
          <cell r="EP12">
            <v>136.75174200000001</v>
          </cell>
          <cell r="EQ12">
            <v>46.612068000000001</v>
          </cell>
          <cell r="ER12">
            <v>3722.0517089999998</v>
          </cell>
          <cell r="ES12">
            <v>247.23190599999998</v>
          </cell>
          <cell r="ET12">
            <v>-191.12187899999998</v>
          </cell>
          <cell r="EU12">
            <v>-120.434499</v>
          </cell>
          <cell r="EV12">
            <v>37.879459000000004</v>
          </cell>
          <cell r="EW12">
            <v>3695.606565</v>
          </cell>
          <cell r="EX12">
            <v>195.43801199999999</v>
          </cell>
          <cell r="EY12">
            <v>-194.06923399999999</v>
          </cell>
          <cell r="EZ12">
            <v>15.505917</v>
          </cell>
          <cell r="FA12">
            <v>21.220537</v>
          </cell>
          <cell r="FB12">
            <v>3733.7018139999996</v>
          </cell>
          <cell r="FC12">
            <v>218.15498499999998</v>
          </cell>
          <cell r="FD12">
            <v>-197.95934099999999</v>
          </cell>
          <cell r="FE12">
            <v>218.21205699999999</v>
          </cell>
          <cell r="FF12">
            <v>37.301839000000001</v>
          </cell>
          <cell r="FG12">
            <v>4009.4112789999999</v>
          </cell>
          <cell r="FH12">
            <v>253.63402199999999</v>
          </cell>
          <cell r="FI12">
            <v>-205.050003</v>
          </cell>
          <cell r="FJ12">
            <v>112.88549400000001</v>
          </cell>
          <cell r="FK12">
            <v>42.721142999999998</v>
          </cell>
          <cell r="FL12">
            <v>4213.6019589999996</v>
          </cell>
          <cell r="FM12">
            <v>243.572991</v>
          </cell>
          <cell r="FN12">
            <v>-210.59571400000002</v>
          </cell>
          <cell r="FO12">
            <v>-28.546672999999998</v>
          </cell>
          <cell r="FP12">
            <v>34.985593999999999</v>
          </cell>
          <cell r="FQ12">
            <v>4253.0182029999996</v>
          </cell>
          <cell r="FR12">
            <v>247.09142499999999</v>
          </cell>
          <cell r="FS12">
            <v>-214.40601100000001</v>
          </cell>
          <cell r="FT12">
            <v>-47.599786000000002</v>
          </cell>
          <cell r="FU12">
            <v>56.498006000000004</v>
          </cell>
          <cell r="FV12">
            <v>4294.6017139999994</v>
          </cell>
          <cell r="FW12">
            <v>266.288929</v>
          </cell>
          <cell r="FX12">
            <v>-217.920717</v>
          </cell>
          <cell r="FY12">
            <v>-92.409096000000005</v>
          </cell>
          <cell r="FZ12">
            <v>37.007228000000005</v>
          </cell>
          <cell r="GA12">
            <v>4287.5679879999998</v>
          </cell>
          <cell r="GB12">
            <v>281.30266499999999</v>
          </cell>
          <cell r="GC12">
            <v>-221.73836</v>
          </cell>
          <cell r="GD12">
            <v>-11.240449</v>
          </cell>
          <cell r="GE12">
            <v>33.705279000000004</v>
          </cell>
          <cell r="GF12">
            <v>4369.5970029999999</v>
          </cell>
          <cell r="GG12">
            <v>281.73308600000001</v>
          </cell>
          <cell r="GH12">
            <v>-228.098581</v>
          </cell>
          <cell r="GI12">
            <v>66.953406000000001</v>
          </cell>
          <cell r="GJ12">
            <v>39.425970999999997</v>
          </cell>
          <cell r="GK12">
            <v>4529.6109390000001</v>
          </cell>
          <cell r="GL12">
            <v>301.78308299999998</v>
          </cell>
          <cell r="GM12">
            <v>-236.00528199999999</v>
          </cell>
          <cell r="GN12">
            <v>114.116077</v>
          </cell>
          <cell r="GO12">
            <v>60.295524</v>
          </cell>
          <cell r="GP12">
            <v>4769.8003210000006</v>
          </cell>
          <cell r="GQ12">
            <v>316.73507799999999</v>
          </cell>
          <cell r="GR12">
            <v>-245.88896299999999</v>
          </cell>
          <cell r="GS12">
            <v>112.378096</v>
          </cell>
          <cell r="GT12">
            <v>60.991008000000001</v>
          </cell>
          <cell r="GU12">
            <v>5014.0155519999998</v>
          </cell>
          <cell r="GV12">
            <v>328.935227</v>
          </cell>
          <cell r="GW12">
            <v>-257.592423</v>
          </cell>
          <cell r="GX12">
            <v>150.88941800000001</v>
          </cell>
          <cell r="GY12">
            <v>52.906406000000004</v>
          </cell>
          <cell r="GZ12">
            <v>5289.1542209999998</v>
          </cell>
          <cell r="HA12">
            <v>304.39525600000002</v>
          </cell>
          <cell r="HB12">
            <v>-265.01977500000004</v>
          </cell>
          <cell r="HC12">
            <v>224.39954600000002</v>
          </cell>
          <cell r="HD12">
            <v>75.579895999999991</v>
          </cell>
          <cell r="HE12">
            <v>5628.5090680000003</v>
          </cell>
          <cell r="HF12">
            <v>346.586004</v>
          </cell>
          <cell r="HG12">
            <v>-278.43034999999998</v>
          </cell>
          <cell r="HH12">
            <v>321.899925</v>
          </cell>
          <cell r="HI12">
            <v>74.769775999999993</v>
          </cell>
          <cell r="HJ12">
            <v>6093.3344210000005</v>
          </cell>
        </row>
        <row r="13">
          <cell r="A13"/>
          <cell r="B13"/>
          <cell r="C13"/>
          <cell r="D13"/>
          <cell r="E13"/>
          <cell r="F13"/>
          <cell r="G13"/>
          <cell r="H13"/>
          <cell r="I13"/>
          <cell r="J13"/>
          <cell r="K13"/>
          <cell r="L13"/>
          <cell r="M13"/>
          <cell r="N13"/>
          <cell r="O13"/>
          <cell r="P13"/>
          <cell r="Q13"/>
          <cell r="R13"/>
          <cell r="S13"/>
          <cell r="T13"/>
          <cell r="U13"/>
          <cell r="V13"/>
          <cell r="W13"/>
          <cell r="X13"/>
          <cell r="Y13"/>
          <cell r="Z13"/>
          <cell r="AA13"/>
          <cell r="AB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/>
          <cell r="AN13"/>
          <cell r="AO13"/>
          <cell r="AP13"/>
          <cell r="AQ13"/>
          <cell r="AR13"/>
          <cell r="AS13"/>
          <cell r="AT13"/>
          <cell r="AU13"/>
          <cell r="AV13"/>
          <cell r="AW13"/>
          <cell r="AX13"/>
          <cell r="AY13"/>
          <cell r="AZ13"/>
          <cell r="BA13"/>
          <cell r="BB13"/>
          <cell r="BC13"/>
          <cell r="BD13"/>
          <cell r="BE13"/>
          <cell r="BF13"/>
          <cell r="BG13"/>
          <cell r="BH13"/>
          <cell r="BI13"/>
          <cell r="BJ13"/>
          <cell r="BK13"/>
          <cell r="BL13"/>
          <cell r="BM13"/>
          <cell r="BN13"/>
          <cell r="BO13"/>
          <cell r="BP13"/>
          <cell r="BQ13"/>
          <cell r="BR13"/>
          <cell r="BS13"/>
          <cell r="BT13"/>
          <cell r="BU13"/>
          <cell r="BV13"/>
          <cell r="BW13"/>
          <cell r="BX13"/>
          <cell r="BY13"/>
          <cell r="BZ13"/>
          <cell r="CA13"/>
          <cell r="CB13"/>
          <cell r="CC13"/>
          <cell r="CD13"/>
          <cell r="CE13"/>
          <cell r="CF13"/>
          <cell r="CG13"/>
          <cell r="CH13"/>
          <cell r="CI13"/>
          <cell r="CJ13"/>
          <cell r="CK13"/>
          <cell r="CL13"/>
          <cell r="CM13"/>
          <cell r="CN13"/>
          <cell r="CO13"/>
          <cell r="CP13"/>
          <cell r="CQ13"/>
          <cell r="CR13"/>
          <cell r="CS13"/>
          <cell r="CT13"/>
          <cell r="CU13"/>
          <cell r="CV13"/>
          <cell r="CW13"/>
          <cell r="CX13"/>
          <cell r="CY13"/>
          <cell r="CZ13"/>
          <cell r="DA13"/>
          <cell r="DB13"/>
          <cell r="DC13"/>
          <cell r="DD13"/>
          <cell r="DE13"/>
          <cell r="DF13"/>
          <cell r="DG13"/>
          <cell r="DH13"/>
          <cell r="DI13"/>
          <cell r="DJ13"/>
          <cell r="DK13"/>
          <cell r="DL13"/>
          <cell r="DM13"/>
          <cell r="DN13"/>
          <cell r="DO13"/>
          <cell r="DP13"/>
          <cell r="DQ13"/>
          <cell r="DR13"/>
          <cell r="DS13"/>
          <cell r="DT13"/>
          <cell r="DU13"/>
          <cell r="DV13"/>
          <cell r="DW13"/>
          <cell r="DX13"/>
          <cell r="DY13"/>
          <cell r="DZ13"/>
          <cell r="EA13"/>
          <cell r="EB13"/>
          <cell r="EC13"/>
          <cell r="ED13"/>
          <cell r="EE13"/>
          <cell r="EF13"/>
          <cell r="EG13"/>
          <cell r="EH13"/>
          <cell r="EI13"/>
          <cell r="EJ13"/>
          <cell r="EK13"/>
          <cell r="EL13"/>
          <cell r="EM13"/>
          <cell r="EN13"/>
          <cell r="EO13"/>
          <cell r="EP13"/>
          <cell r="EQ13"/>
          <cell r="ER13"/>
          <cell r="ES13"/>
          <cell r="ET13"/>
          <cell r="EU13"/>
          <cell r="EV13"/>
          <cell r="EW13"/>
          <cell r="EX13"/>
          <cell r="EY13"/>
          <cell r="EZ13"/>
          <cell r="FA13"/>
          <cell r="FB13"/>
          <cell r="FC13"/>
          <cell r="FD13"/>
          <cell r="FE13"/>
          <cell r="FF13"/>
          <cell r="FG13"/>
          <cell r="FH13"/>
          <cell r="FI13"/>
          <cell r="FJ13"/>
          <cell r="FK13"/>
          <cell r="FL13"/>
          <cell r="FM13"/>
          <cell r="FN13"/>
          <cell r="FO13"/>
          <cell r="FP13"/>
          <cell r="FQ13"/>
          <cell r="FR13"/>
          <cell r="FS13"/>
          <cell r="FT13"/>
          <cell r="FU13"/>
          <cell r="FV13"/>
          <cell r="FW13"/>
          <cell r="FX13"/>
          <cell r="FY13"/>
          <cell r="FZ13"/>
          <cell r="GA13"/>
          <cell r="GB13"/>
          <cell r="GC13"/>
          <cell r="GD13"/>
          <cell r="GE13"/>
          <cell r="GF13"/>
          <cell r="GG13"/>
          <cell r="GH13"/>
          <cell r="GI13"/>
          <cell r="GJ13"/>
          <cell r="GK13"/>
          <cell r="GL13"/>
          <cell r="GM13"/>
          <cell r="GN13"/>
          <cell r="GO13"/>
          <cell r="GP13"/>
          <cell r="GQ13"/>
          <cell r="GR13"/>
          <cell r="GS13"/>
          <cell r="GT13"/>
          <cell r="GU13"/>
          <cell r="GV13"/>
          <cell r="GW13"/>
          <cell r="GX13"/>
          <cell r="GY13"/>
          <cell r="GZ13"/>
          <cell r="HA13"/>
          <cell r="HB13"/>
          <cell r="HC13"/>
          <cell r="HD13"/>
          <cell r="HE13"/>
          <cell r="HF13"/>
          <cell r="HG13"/>
          <cell r="HH13"/>
          <cell r="HI13"/>
          <cell r="HJ13"/>
        </row>
        <row r="14">
          <cell r="A14" t="str">
            <v>AN.1</v>
          </cell>
          <cell r="B14" t="str">
            <v>Produced non-financial assets</v>
          </cell>
          <cell r="C14">
            <v>377.606493</v>
          </cell>
          <cell r="D14">
            <v>43.515631999999997</v>
          </cell>
          <cell r="E14">
            <v>-29.943362</v>
          </cell>
          <cell r="F14">
            <v>40.708143999999997</v>
          </cell>
          <cell r="G14">
            <v>-7.5480000000000005E-2</v>
          </cell>
          <cell r="H14">
            <v>431.81142899999998</v>
          </cell>
          <cell r="I14">
            <v>52.431171999999997</v>
          </cell>
          <cell r="J14">
            <v>-35.345597000000005</v>
          </cell>
          <cell r="K14">
            <v>51.719248</v>
          </cell>
          <cell r="L14">
            <v>-9.4920000000000004E-2</v>
          </cell>
          <cell r="M14">
            <v>500.52133000000003</v>
          </cell>
          <cell r="N14">
            <v>50.899586999999997</v>
          </cell>
          <cell r="O14">
            <v>-40.769303000000001</v>
          </cell>
          <cell r="P14">
            <v>65.14350499999999</v>
          </cell>
          <cell r="Q14">
            <v>-0.1014</v>
          </cell>
          <cell r="R14">
            <v>575.69366000000002</v>
          </cell>
          <cell r="S14">
            <v>62.972792999999996</v>
          </cell>
          <cell r="T14">
            <v>-47.119636</v>
          </cell>
          <cell r="U14">
            <v>56.523951999999994</v>
          </cell>
          <cell r="V14">
            <v>-9.9599999999999994E-2</v>
          </cell>
          <cell r="W14">
            <v>647.97122899999999</v>
          </cell>
          <cell r="X14">
            <v>62.041163999999995</v>
          </cell>
          <cell r="Y14">
            <v>-52.112983</v>
          </cell>
          <cell r="Z14">
            <v>52.253141999999997</v>
          </cell>
          <cell r="AA14">
            <v>-0.1014</v>
          </cell>
          <cell r="AB14">
            <v>710.05112199999996</v>
          </cell>
          <cell r="AC14">
            <v>66.123270000000005</v>
          </cell>
          <cell r="AD14">
            <v>-56.228062000000001</v>
          </cell>
          <cell r="AE14">
            <v>42.239370000000001</v>
          </cell>
          <cell r="AF14">
            <v>-0.10884000000000001</v>
          </cell>
          <cell r="AG14">
            <v>762.07685100000003</v>
          </cell>
          <cell r="AH14">
            <v>72.988246000000004</v>
          </cell>
          <cell r="AI14">
            <v>-60.061754999999998</v>
          </cell>
          <cell r="AJ14">
            <v>34.689642999999997</v>
          </cell>
          <cell r="AK14">
            <v>-0.111</v>
          </cell>
          <cell r="AL14">
            <v>809.58202500000004</v>
          </cell>
          <cell r="AM14">
            <v>83.926777999999999</v>
          </cell>
          <cell r="AN14">
            <v>-63.955544000000003</v>
          </cell>
          <cell r="AO14">
            <v>19.521732</v>
          </cell>
          <cell r="AP14">
            <v>-0.11112000000000001</v>
          </cell>
          <cell r="AQ14">
            <v>848.963841</v>
          </cell>
          <cell r="AR14">
            <v>90.247900999999999</v>
          </cell>
          <cell r="AS14">
            <v>-67.89367</v>
          </cell>
          <cell r="AT14">
            <v>19.374376999999999</v>
          </cell>
          <cell r="AU14">
            <v>-0.11195999999999999</v>
          </cell>
          <cell r="AV14">
            <v>890.58051899999998</v>
          </cell>
          <cell r="AW14">
            <v>103.617118</v>
          </cell>
          <cell r="AX14">
            <v>-72.734026999999998</v>
          </cell>
          <cell r="AY14">
            <v>23.703609</v>
          </cell>
          <cell r="AZ14">
            <v>-0.11856</v>
          </cell>
          <cell r="BA14">
            <v>945.04865199999995</v>
          </cell>
          <cell r="BB14">
            <v>118.842488</v>
          </cell>
          <cell r="BC14">
            <v>-78.778987000000001</v>
          </cell>
          <cell r="BD14">
            <v>28.741584</v>
          </cell>
          <cell r="BE14">
            <v>-0.13284000000000001</v>
          </cell>
          <cell r="BF14">
            <v>1013.720868</v>
          </cell>
          <cell r="BG14">
            <v>129.095586</v>
          </cell>
          <cell r="BH14">
            <v>-84.925826999999998</v>
          </cell>
          <cell r="BI14">
            <v>34.003427000000002</v>
          </cell>
          <cell r="BJ14">
            <v>-0.13896</v>
          </cell>
          <cell r="BK14">
            <v>1091.7550610000001</v>
          </cell>
          <cell r="BL14">
            <v>129.28324000000001</v>
          </cell>
          <cell r="BM14">
            <v>-91.995138000000011</v>
          </cell>
          <cell r="BN14">
            <v>30.468608</v>
          </cell>
          <cell r="BO14">
            <v>-0.13883999999999999</v>
          </cell>
          <cell r="BP14">
            <v>1159.37301</v>
          </cell>
          <cell r="BQ14">
            <v>122.43995100000001</v>
          </cell>
          <cell r="BR14">
            <v>-95.740288000000007</v>
          </cell>
          <cell r="BS14">
            <v>18.728476999999998</v>
          </cell>
          <cell r="BT14">
            <v>-0.1482</v>
          </cell>
          <cell r="BU14">
            <v>1204.6528970000002</v>
          </cell>
          <cell r="BV14">
            <v>103.30122</v>
          </cell>
          <cell r="BW14">
            <v>-97.478724</v>
          </cell>
          <cell r="BX14">
            <v>18.950172999999999</v>
          </cell>
          <cell r="BY14">
            <v>-0.12984000000000001</v>
          </cell>
          <cell r="BZ14">
            <v>1229.2957670000001</v>
          </cell>
          <cell r="CA14">
            <v>114.26792500000001</v>
          </cell>
          <cell r="CB14">
            <v>-99.397835000000001</v>
          </cell>
          <cell r="CC14">
            <v>4.6237640000000004</v>
          </cell>
          <cell r="CD14">
            <v>-0.17088</v>
          </cell>
          <cell r="CE14">
            <v>1248.6186789999999</v>
          </cell>
          <cell r="CF14">
            <v>122.62989400000001</v>
          </cell>
          <cell r="CG14">
            <v>-101.730248</v>
          </cell>
          <cell r="CH14">
            <v>14.367867</v>
          </cell>
          <cell r="CI14">
            <v>-0.1986</v>
          </cell>
          <cell r="CJ14">
            <v>1283.687592</v>
          </cell>
          <cell r="CK14">
            <v>118.173492</v>
          </cell>
          <cell r="CL14">
            <v>-104.897136</v>
          </cell>
          <cell r="CM14">
            <v>29.223434000000001</v>
          </cell>
          <cell r="CN14">
            <v>-0.17147999999999999</v>
          </cell>
          <cell r="CO14">
            <v>1326.015932</v>
          </cell>
          <cell r="CP14">
            <v>124.517741</v>
          </cell>
          <cell r="CQ14">
            <v>-107.239554</v>
          </cell>
          <cell r="CR14">
            <v>18.984121999999999</v>
          </cell>
          <cell r="CS14">
            <v>-0.1812</v>
          </cell>
          <cell r="CT14">
            <v>1362.0970479999999</v>
          </cell>
          <cell r="CU14">
            <v>142.484995</v>
          </cell>
          <cell r="CV14">
            <v>-111.13008599999999</v>
          </cell>
          <cell r="CW14">
            <v>15.098364</v>
          </cell>
          <cell r="CX14">
            <v>-0.19284000000000001</v>
          </cell>
          <cell r="CY14">
            <v>1408.3574900000001</v>
          </cell>
          <cell r="CZ14">
            <v>152.32267199999998</v>
          </cell>
          <cell r="DA14">
            <v>-116.807039</v>
          </cell>
          <cell r="DB14">
            <v>35.016932000000004</v>
          </cell>
          <cell r="DC14">
            <v>-0.33794999999999997</v>
          </cell>
          <cell r="DD14">
            <v>1478.552064</v>
          </cell>
          <cell r="DE14">
            <v>176.66304699999998</v>
          </cell>
          <cell r="DF14">
            <v>-127.334141</v>
          </cell>
          <cell r="DG14">
            <v>25.795182</v>
          </cell>
          <cell r="DH14">
            <v>-8.7660000000000002E-2</v>
          </cell>
          <cell r="DI14">
            <v>1553.5884820000001</v>
          </cell>
          <cell r="DJ14">
            <v>179.71643299999999</v>
          </cell>
          <cell r="DK14">
            <v>-135.28310999999999</v>
          </cell>
          <cell r="DL14">
            <v>33.076616000000001</v>
          </cell>
          <cell r="DM14">
            <v>-0.12140000000000001</v>
          </cell>
          <cell r="DN14">
            <v>1630.977095</v>
          </cell>
          <cell r="DO14">
            <v>171.90357299999999</v>
          </cell>
          <cell r="DP14">
            <v>-142.36020300000001</v>
          </cell>
          <cell r="DQ14">
            <v>33.096992</v>
          </cell>
          <cell r="DR14">
            <v>-0.13722000000000001</v>
          </cell>
          <cell r="DS14">
            <v>1693.4801839999998</v>
          </cell>
          <cell r="DT14">
            <v>170.269318</v>
          </cell>
          <cell r="DU14">
            <v>-146.92519899999999</v>
          </cell>
          <cell r="DV14">
            <v>43.180982999999998</v>
          </cell>
          <cell r="DW14">
            <v>-0.13467999999999999</v>
          </cell>
          <cell r="DX14">
            <v>1759.8706540000001</v>
          </cell>
          <cell r="DY14">
            <v>182.65201000000002</v>
          </cell>
          <cell r="DZ14">
            <v>-153.35950700000001</v>
          </cell>
          <cell r="EA14">
            <v>40.856245000000001</v>
          </cell>
          <cell r="EB14">
            <v>-0.14369999999999999</v>
          </cell>
          <cell r="EC14">
            <v>1829.8756519999999</v>
          </cell>
          <cell r="ED14">
            <v>198.130584</v>
          </cell>
          <cell r="EE14">
            <v>-161.182613</v>
          </cell>
          <cell r="EF14">
            <v>52.567447999999999</v>
          </cell>
          <cell r="EG14">
            <v>-0.12117</v>
          </cell>
          <cell r="EH14">
            <v>1919.2698809999999</v>
          </cell>
          <cell r="EI14">
            <v>215.59306000000001</v>
          </cell>
          <cell r="EJ14">
            <v>-171.20029500000001</v>
          </cell>
          <cell r="EK14">
            <v>60.840078999999996</v>
          </cell>
          <cell r="EL14">
            <v>-0.10945999999999999</v>
          </cell>
          <cell r="EM14">
            <v>2024.3932849999999</v>
          </cell>
          <cell r="EN14">
            <v>242.96972200000002</v>
          </cell>
          <cell r="EO14">
            <v>-180.89063300000001</v>
          </cell>
          <cell r="EP14">
            <v>63.019504999999995</v>
          </cell>
          <cell r="EQ14">
            <v>-0.14287</v>
          </cell>
          <cell r="ER14">
            <v>2149.348939</v>
          </cell>
          <cell r="ES14">
            <v>248.49049600000001</v>
          </cell>
          <cell r="ET14">
            <v>-191.12187899999998</v>
          </cell>
          <cell r="EU14">
            <v>33.822581</v>
          </cell>
          <cell r="EV14">
            <v>-0.10144</v>
          </cell>
          <cell r="EW14">
            <v>2240.4386749999999</v>
          </cell>
          <cell r="EX14">
            <v>197.43800200000001</v>
          </cell>
          <cell r="EY14">
            <v>-194.06923399999999</v>
          </cell>
          <cell r="EZ14">
            <v>28.452541</v>
          </cell>
          <cell r="FA14">
            <v>-0.12186</v>
          </cell>
          <cell r="FB14">
            <v>2272.1382239999998</v>
          </cell>
          <cell r="FC14">
            <v>219.165975</v>
          </cell>
          <cell r="FD14">
            <v>-197.95934099999999</v>
          </cell>
          <cell r="FE14">
            <v>52.919241</v>
          </cell>
          <cell r="FF14">
            <v>-7.4760000000000007E-2</v>
          </cell>
          <cell r="FG14">
            <v>2346.189339</v>
          </cell>
          <cell r="FH14">
            <v>253.64601199999998</v>
          </cell>
          <cell r="FI14">
            <v>-205.050003</v>
          </cell>
          <cell r="FJ14">
            <v>59.183440000000004</v>
          </cell>
          <cell r="FK14">
            <v>-0.10212</v>
          </cell>
          <cell r="FL14">
            <v>2453.866669</v>
          </cell>
          <cell r="FM14">
            <v>243.245992</v>
          </cell>
          <cell r="FN14">
            <v>-210.59571400000002</v>
          </cell>
          <cell r="FO14">
            <v>23.271077000000002</v>
          </cell>
          <cell r="FP14">
            <v>-3.06569</v>
          </cell>
          <cell r="FQ14">
            <v>2506.722323</v>
          </cell>
          <cell r="FR14">
            <v>247.43541500000001</v>
          </cell>
          <cell r="FS14">
            <v>-214.40601100000001</v>
          </cell>
          <cell r="FT14">
            <v>0.90142699999999998</v>
          </cell>
          <cell r="FU14">
            <v>-0.10476000000000001</v>
          </cell>
          <cell r="FV14">
            <v>2540.5483939999999</v>
          </cell>
          <cell r="FW14">
            <v>266.02593000000002</v>
          </cell>
          <cell r="FX14">
            <v>-217.920717</v>
          </cell>
          <cell r="FY14">
            <v>-25.873228999999998</v>
          </cell>
          <cell r="FZ14">
            <v>-0.14232</v>
          </cell>
          <cell r="GA14">
            <v>2562.6380279999998</v>
          </cell>
          <cell r="GB14">
            <v>281.35565500000001</v>
          </cell>
          <cell r="GC14">
            <v>-221.73836</v>
          </cell>
          <cell r="GD14">
            <v>-20.64265</v>
          </cell>
          <cell r="GE14">
            <v>-0.18575999999999998</v>
          </cell>
          <cell r="GF14">
            <v>2601.4268429999997</v>
          </cell>
          <cell r="GG14">
            <v>281.75307600000002</v>
          </cell>
          <cell r="GH14">
            <v>-228.098581</v>
          </cell>
          <cell r="GI14">
            <v>12.661472</v>
          </cell>
          <cell r="GJ14">
            <v>-0.17412</v>
          </cell>
          <cell r="GK14">
            <v>2667.5686889999997</v>
          </cell>
          <cell r="GL14">
            <v>301.318084</v>
          </cell>
          <cell r="GM14">
            <v>-236.00528199999999</v>
          </cell>
          <cell r="GN14">
            <v>43.62594</v>
          </cell>
          <cell r="GO14">
            <v>-0.17255999999999999</v>
          </cell>
          <cell r="GP14">
            <v>2776.334871</v>
          </cell>
          <cell r="GQ14">
            <v>316.638079</v>
          </cell>
          <cell r="GR14">
            <v>-245.88896299999999</v>
          </cell>
          <cell r="GS14">
            <v>37.891364000000003</v>
          </cell>
          <cell r="GT14">
            <v>-0.18431999999999998</v>
          </cell>
          <cell r="GU14">
            <v>2884.7910320000001</v>
          </cell>
          <cell r="GV14">
            <v>328.41122799999999</v>
          </cell>
          <cell r="GW14">
            <v>-257.592423</v>
          </cell>
          <cell r="GX14">
            <v>27.884353000000001</v>
          </cell>
          <cell r="GY14">
            <v>-0.16212000000000001</v>
          </cell>
          <cell r="GZ14">
            <v>2983.3320610000001</v>
          </cell>
          <cell r="HA14">
            <v>303.87325699999997</v>
          </cell>
          <cell r="HB14">
            <v>-265.01977500000004</v>
          </cell>
          <cell r="HC14">
            <v>49.983555000000003</v>
          </cell>
          <cell r="HD14">
            <v>-0.16319999999999998</v>
          </cell>
          <cell r="HE14">
            <v>3072.005858</v>
          </cell>
          <cell r="HF14">
            <v>346.586004</v>
          </cell>
          <cell r="HG14">
            <v>-278.43034999999998</v>
          </cell>
          <cell r="HH14">
            <v>109.055269</v>
          </cell>
          <cell r="HI14">
            <v>-0.13200000000000001</v>
          </cell>
          <cell r="HJ14">
            <v>3249.0848209999999</v>
          </cell>
        </row>
        <row r="15">
          <cell r="A15"/>
          <cell r="B15"/>
          <cell r="C15"/>
          <cell r="D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Y15"/>
          <cell r="Z15"/>
          <cell r="AA15"/>
          <cell r="AB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/>
          <cell r="AR15"/>
          <cell r="AS15"/>
          <cell r="AT15"/>
          <cell r="AU15"/>
          <cell r="AV15"/>
          <cell r="AW15"/>
          <cell r="AX15"/>
          <cell r="AY15"/>
          <cell r="AZ15"/>
          <cell r="BA15"/>
          <cell r="BB15"/>
          <cell r="BC15"/>
          <cell r="BD15"/>
          <cell r="BE15"/>
          <cell r="BF15"/>
          <cell r="BG15"/>
          <cell r="BH15"/>
          <cell r="BI15"/>
          <cell r="BJ15"/>
          <cell r="BK15"/>
          <cell r="BL15"/>
          <cell r="BM15"/>
          <cell r="BN15"/>
          <cell r="BO15"/>
          <cell r="BP15"/>
          <cell r="BQ15"/>
          <cell r="BR15"/>
          <cell r="BS15"/>
          <cell r="BT15"/>
          <cell r="BU15"/>
          <cell r="BV15"/>
          <cell r="BW15"/>
          <cell r="BX15"/>
          <cell r="BY15"/>
          <cell r="BZ15"/>
          <cell r="CA15"/>
          <cell r="CB15"/>
          <cell r="CC15"/>
          <cell r="CD15"/>
          <cell r="CE15"/>
          <cell r="CF15"/>
          <cell r="CG15"/>
          <cell r="CH15"/>
          <cell r="CI15"/>
          <cell r="CJ15"/>
          <cell r="CK15"/>
          <cell r="CL15"/>
          <cell r="CM15"/>
          <cell r="CN15"/>
          <cell r="CO15"/>
          <cell r="CP15"/>
          <cell r="CQ15"/>
          <cell r="CR15"/>
          <cell r="CS15"/>
          <cell r="CT15"/>
          <cell r="CU15"/>
          <cell r="CV15"/>
          <cell r="CW15"/>
          <cell r="CX15"/>
          <cell r="CY15"/>
          <cell r="CZ15"/>
          <cell r="DA15"/>
          <cell r="DB15"/>
          <cell r="DC15"/>
          <cell r="DD15"/>
          <cell r="DE15"/>
          <cell r="DF15"/>
          <cell r="DG15"/>
          <cell r="DH15"/>
          <cell r="DI15"/>
          <cell r="DJ15"/>
          <cell r="DK15"/>
          <cell r="DL15"/>
          <cell r="DM15"/>
          <cell r="DN15"/>
          <cell r="DO15"/>
          <cell r="DP15"/>
          <cell r="DQ15"/>
          <cell r="DR15"/>
          <cell r="DS15"/>
          <cell r="DT15"/>
          <cell r="DU15"/>
          <cell r="DV15"/>
          <cell r="DW15"/>
          <cell r="DX15"/>
          <cell r="DY15"/>
          <cell r="DZ15"/>
          <cell r="EA15"/>
          <cell r="EB15"/>
          <cell r="EC15"/>
          <cell r="ED15"/>
          <cell r="EE15"/>
          <cell r="EF15"/>
          <cell r="EG15"/>
          <cell r="EH15"/>
          <cell r="EI15"/>
          <cell r="EJ15"/>
          <cell r="EK15"/>
          <cell r="EL15"/>
          <cell r="EM15"/>
          <cell r="EN15"/>
          <cell r="EO15"/>
          <cell r="EP15"/>
          <cell r="EQ15"/>
          <cell r="ER15"/>
          <cell r="ES15"/>
          <cell r="ET15"/>
          <cell r="EU15"/>
          <cell r="EV15"/>
          <cell r="EW15"/>
          <cell r="EX15"/>
          <cell r="EY15"/>
          <cell r="EZ15"/>
          <cell r="FA15"/>
          <cell r="FB15"/>
          <cell r="FC15"/>
          <cell r="FD15"/>
          <cell r="FE15"/>
          <cell r="FF15"/>
          <cell r="FG15"/>
          <cell r="FH15"/>
          <cell r="FI15"/>
          <cell r="FJ15"/>
          <cell r="FK15"/>
          <cell r="FL15"/>
          <cell r="FM15"/>
          <cell r="FN15"/>
          <cell r="FO15"/>
          <cell r="FP15"/>
          <cell r="FQ15"/>
          <cell r="FR15"/>
          <cell r="FS15"/>
          <cell r="FT15"/>
          <cell r="FU15"/>
          <cell r="FV15"/>
          <cell r="FW15"/>
          <cell r="FX15"/>
          <cell r="FY15"/>
          <cell r="FZ15"/>
          <cell r="GA15"/>
          <cell r="GB15"/>
          <cell r="GC15"/>
          <cell r="GD15"/>
          <cell r="GE15"/>
          <cell r="GF15"/>
          <cell r="GG15"/>
          <cell r="GH15"/>
          <cell r="GI15"/>
          <cell r="GJ15"/>
          <cell r="GK15"/>
          <cell r="GL15"/>
          <cell r="GM15"/>
          <cell r="GN15"/>
          <cell r="GO15"/>
          <cell r="GP15"/>
          <cell r="GQ15"/>
          <cell r="GR15"/>
          <cell r="GS15"/>
          <cell r="GT15"/>
          <cell r="GU15"/>
          <cell r="GV15"/>
          <cell r="GW15"/>
          <cell r="GX15"/>
          <cell r="GY15"/>
          <cell r="GZ15"/>
          <cell r="HA15"/>
          <cell r="HB15"/>
          <cell r="HC15"/>
          <cell r="HD15"/>
          <cell r="HE15"/>
          <cell r="HF15"/>
          <cell r="HG15"/>
          <cell r="HH15"/>
          <cell r="HI15"/>
          <cell r="HJ15"/>
        </row>
        <row r="16">
          <cell r="A16" t="str">
            <v>AN.11</v>
          </cell>
          <cell r="B16" t="str">
            <v>Fixed assets</v>
          </cell>
          <cell r="C16">
            <v>316.506663</v>
          </cell>
          <cell r="D16">
            <v>40.044032000000001</v>
          </cell>
          <cell r="E16">
            <v>-29.943362</v>
          </cell>
          <cell r="F16">
            <v>34.826216000000002</v>
          </cell>
          <cell r="G16"/>
          <cell r="H16">
            <v>361.43354899999997</v>
          </cell>
          <cell r="I16">
            <v>48.255172000000002</v>
          </cell>
          <cell r="J16">
            <v>-35.345597000000005</v>
          </cell>
          <cell r="K16">
            <v>42.619266000000003</v>
          </cell>
          <cell r="L16"/>
          <cell r="M16">
            <v>416.96239000000003</v>
          </cell>
          <cell r="N16">
            <v>53.444286999999996</v>
          </cell>
          <cell r="O16">
            <v>-40.769303000000001</v>
          </cell>
          <cell r="P16">
            <v>45.889285000000001</v>
          </cell>
          <cell r="Q16"/>
          <cell r="R16">
            <v>475.52665999999999</v>
          </cell>
          <cell r="S16">
            <v>60.857193000000002</v>
          </cell>
          <cell r="T16">
            <v>-47.119636</v>
          </cell>
          <cell r="U16">
            <v>44.852911999999996</v>
          </cell>
          <cell r="V16"/>
          <cell r="W16">
            <v>534.11712899999998</v>
          </cell>
          <cell r="X16">
            <v>63.834564</v>
          </cell>
          <cell r="Y16">
            <v>-52.112983</v>
          </cell>
          <cell r="Z16">
            <v>35.526012000000001</v>
          </cell>
          <cell r="AA16"/>
          <cell r="AB16">
            <v>581.36472199999992</v>
          </cell>
          <cell r="AC16">
            <v>67.383970000000005</v>
          </cell>
          <cell r="AD16">
            <v>-56.228062000000001</v>
          </cell>
          <cell r="AE16">
            <v>29.47692</v>
          </cell>
          <cell r="AF16"/>
          <cell r="AG16">
            <v>621.99755099999993</v>
          </cell>
          <cell r="AH16">
            <v>73.63184600000001</v>
          </cell>
          <cell r="AI16">
            <v>-60.061754999999998</v>
          </cell>
          <cell r="AJ16">
            <v>23.762483</v>
          </cell>
          <cell r="AK16"/>
          <cell r="AL16">
            <v>659.33012499999995</v>
          </cell>
          <cell r="AM16">
            <v>80.746178</v>
          </cell>
          <cell r="AN16">
            <v>-63.955544000000003</v>
          </cell>
          <cell r="AO16">
            <v>20.651182000000002</v>
          </cell>
          <cell r="AP16"/>
          <cell r="AQ16">
            <v>696.77194099999997</v>
          </cell>
          <cell r="AR16">
            <v>87.950100999999989</v>
          </cell>
          <cell r="AS16">
            <v>-67.89367</v>
          </cell>
          <cell r="AT16">
            <v>20.777847000000001</v>
          </cell>
          <cell r="AU16"/>
          <cell r="AV16">
            <v>737.60621900000001</v>
          </cell>
          <cell r="AW16">
            <v>98.998618000000008</v>
          </cell>
          <cell r="AX16">
            <v>-72.734026999999998</v>
          </cell>
          <cell r="AY16">
            <v>23.243542000000001</v>
          </cell>
          <cell r="AZ16"/>
          <cell r="BA16">
            <v>787.11435199999994</v>
          </cell>
          <cell r="BB16">
            <v>110.47568799999999</v>
          </cell>
          <cell r="BC16">
            <v>-78.778987000000001</v>
          </cell>
          <cell r="BD16">
            <v>25.963215999999999</v>
          </cell>
          <cell r="BE16"/>
          <cell r="BF16">
            <v>844.77426800000001</v>
          </cell>
          <cell r="BG16">
            <v>121.046786</v>
          </cell>
          <cell r="BH16">
            <v>-84.925826999999998</v>
          </cell>
          <cell r="BI16">
            <v>29.828934</v>
          </cell>
          <cell r="BJ16"/>
          <cell r="BK16">
            <v>910.72416099999998</v>
          </cell>
          <cell r="BL16">
            <v>126.77064</v>
          </cell>
          <cell r="BM16">
            <v>-91.995138000000011</v>
          </cell>
          <cell r="BN16">
            <v>22.547947000000001</v>
          </cell>
          <cell r="BO16"/>
          <cell r="BP16">
            <v>968.04760999999996</v>
          </cell>
          <cell r="BQ16">
            <v>124.76955100000001</v>
          </cell>
          <cell r="BR16">
            <v>-95.740288000000007</v>
          </cell>
          <cell r="BS16">
            <v>9.1590239999999987</v>
          </cell>
          <cell r="BT16"/>
          <cell r="BU16">
            <v>1006.235897</v>
          </cell>
          <cell r="BV16">
            <v>115.20492</v>
          </cell>
          <cell r="BW16">
            <v>-97.478724</v>
          </cell>
          <cell r="BX16">
            <v>5.8843729999999992</v>
          </cell>
          <cell r="BY16"/>
          <cell r="BZ16">
            <v>1029.8464669999998</v>
          </cell>
          <cell r="CA16">
            <v>116.712925</v>
          </cell>
          <cell r="CB16">
            <v>-99.397835000000001</v>
          </cell>
          <cell r="CC16">
            <v>7.850924</v>
          </cell>
          <cell r="CD16"/>
          <cell r="CE16">
            <v>1055.012479</v>
          </cell>
          <cell r="CF16">
            <v>119.889194</v>
          </cell>
          <cell r="CG16">
            <v>-101.730248</v>
          </cell>
          <cell r="CH16">
            <v>13.557967000000001</v>
          </cell>
          <cell r="CI16"/>
          <cell r="CJ16">
            <v>1086.729392</v>
          </cell>
          <cell r="CK16">
            <v>122.963892</v>
          </cell>
          <cell r="CL16">
            <v>-104.897136</v>
          </cell>
          <cell r="CM16">
            <v>15.515984</v>
          </cell>
          <cell r="CN16"/>
          <cell r="CO16">
            <v>1120.312132</v>
          </cell>
          <cell r="CP16">
            <v>124.281041</v>
          </cell>
          <cell r="CQ16">
            <v>-107.239554</v>
          </cell>
          <cell r="CR16">
            <v>15.468629</v>
          </cell>
          <cell r="CS16"/>
          <cell r="CT16">
            <v>1152.8222479999999</v>
          </cell>
          <cell r="CU16">
            <v>134.70699500000001</v>
          </cell>
          <cell r="CV16">
            <v>-111.13008599999999</v>
          </cell>
          <cell r="CW16">
            <v>18.211834</v>
          </cell>
          <cell r="CX16"/>
          <cell r="CY16">
            <v>1194.6109899999999</v>
          </cell>
          <cell r="CZ16">
            <v>147.26957199999998</v>
          </cell>
          <cell r="DA16">
            <v>-116.807039</v>
          </cell>
          <cell r="DB16">
            <v>31.551641</v>
          </cell>
          <cell r="DC16"/>
          <cell r="DD16">
            <v>1256.625164</v>
          </cell>
          <cell r="DE16">
            <v>163.72984700000001</v>
          </cell>
          <cell r="DF16">
            <v>-127.334141</v>
          </cell>
          <cell r="DG16">
            <v>33.206512000000004</v>
          </cell>
          <cell r="DH16"/>
          <cell r="DI16">
            <v>1326.227382</v>
          </cell>
          <cell r="DJ16">
            <v>172.89413300000001</v>
          </cell>
          <cell r="DK16">
            <v>-135.28310999999999</v>
          </cell>
          <cell r="DL16">
            <v>25.94389</v>
          </cell>
          <cell r="DM16"/>
          <cell r="DN16">
            <v>1389.782295</v>
          </cell>
          <cell r="DO16">
            <v>170.00247300000001</v>
          </cell>
          <cell r="DP16">
            <v>-142.36020300000001</v>
          </cell>
          <cell r="DQ16">
            <v>30.610818999999999</v>
          </cell>
          <cell r="DR16"/>
          <cell r="DS16">
            <v>1448.035384</v>
          </cell>
          <cell r="DT16">
            <v>169.93771799999999</v>
          </cell>
          <cell r="DU16">
            <v>-146.92519899999999</v>
          </cell>
          <cell r="DV16">
            <v>37.946351</v>
          </cell>
          <cell r="DW16"/>
          <cell r="DX16">
            <v>1508.994254</v>
          </cell>
          <cell r="DY16">
            <v>178.54710999999998</v>
          </cell>
          <cell r="DZ16">
            <v>-153.35950700000001</v>
          </cell>
          <cell r="EA16">
            <v>43.242094999999999</v>
          </cell>
          <cell r="EB16"/>
          <cell r="EC16">
            <v>1577.4239520000001</v>
          </cell>
          <cell r="ED16">
            <v>188.508984</v>
          </cell>
          <cell r="EE16">
            <v>-161.182613</v>
          </cell>
          <cell r="EF16">
            <v>56.884458000000002</v>
          </cell>
          <cell r="EG16"/>
          <cell r="EH16">
            <v>1661.634781</v>
          </cell>
          <cell r="EI16">
            <v>202.79895999999999</v>
          </cell>
          <cell r="EJ16">
            <v>-171.20029500000001</v>
          </cell>
          <cell r="EK16">
            <v>61.967538999999995</v>
          </cell>
          <cell r="EL16"/>
          <cell r="EM16">
            <v>1755.2009850000002</v>
          </cell>
          <cell r="EN16">
            <v>225.809022</v>
          </cell>
          <cell r="EO16">
            <v>-180.89063300000001</v>
          </cell>
          <cell r="EP16">
            <v>63.587265000000002</v>
          </cell>
          <cell r="EQ16"/>
          <cell r="ER16">
            <v>1863.706639</v>
          </cell>
          <cell r="ES16">
            <v>239.509996</v>
          </cell>
          <cell r="ET16">
            <v>-191.12187899999998</v>
          </cell>
          <cell r="EU16">
            <v>25.786219000000003</v>
          </cell>
          <cell r="EV16"/>
          <cell r="EW16">
            <v>1937.880975</v>
          </cell>
          <cell r="EX16">
            <v>212.33700200000001</v>
          </cell>
          <cell r="EY16">
            <v>-194.06923399999999</v>
          </cell>
          <cell r="EZ16">
            <v>0.28948099999999999</v>
          </cell>
          <cell r="FA16"/>
          <cell r="FB16">
            <v>1956.438224</v>
          </cell>
          <cell r="FC16">
            <v>223.24397500000001</v>
          </cell>
          <cell r="FD16">
            <v>-197.95934099999999</v>
          </cell>
          <cell r="FE16">
            <v>41.595480999999999</v>
          </cell>
          <cell r="FF16"/>
          <cell r="FG16">
            <v>2023.3183389999999</v>
          </cell>
          <cell r="FH16">
            <v>238.09801199999998</v>
          </cell>
          <cell r="FI16">
            <v>-205.050003</v>
          </cell>
          <cell r="FJ16">
            <v>51.338320000000003</v>
          </cell>
          <cell r="FK16"/>
          <cell r="FL16">
            <v>2107.7046690000002</v>
          </cell>
          <cell r="FM16">
            <v>240.86799199999999</v>
          </cell>
          <cell r="FN16">
            <v>-210.59571400000002</v>
          </cell>
          <cell r="FO16">
            <v>23.906376999999999</v>
          </cell>
          <cell r="FP16"/>
          <cell r="FQ16">
            <v>2161.883323</v>
          </cell>
          <cell r="FR16">
            <v>243.07899499999999</v>
          </cell>
          <cell r="FS16">
            <v>-214.40601100000001</v>
          </cell>
          <cell r="FT16">
            <v>4.0090870000000001</v>
          </cell>
          <cell r="FU16"/>
          <cell r="FV16">
            <v>2194.5653939999997</v>
          </cell>
          <cell r="FW16">
            <v>248.20798000000002</v>
          </cell>
          <cell r="FX16">
            <v>-217.920717</v>
          </cell>
          <cell r="FY16">
            <v>-10.770629000000001</v>
          </cell>
          <cell r="FZ16"/>
          <cell r="GA16">
            <v>2214.0820279999998</v>
          </cell>
          <cell r="GB16">
            <v>256.12602499999997</v>
          </cell>
          <cell r="GC16">
            <v>-221.73836</v>
          </cell>
          <cell r="GD16">
            <v>-8.0908499999999997</v>
          </cell>
          <cell r="GE16"/>
          <cell r="GF16">
            <v>2240.378843</v>
          </cell>
          <cell r="GG16">
            <v>265.33939600000002</v>
          </cell>
          <cell r="GH16">
            <v>-228.098581</v>
          </cell>
          <cell r="GI16">
            <v>20.552032000000001</v>
          </cell>
          <cell r="GJ16"/>
          <cell r="GK16">
            <v>2298.1716889999998</v>
          </cell>
          <cell r="GL16">
            <v>281.28056400000003</v>
          </cell>
          <cell r="GM16">
            <v>-236.00528199999999</v>
          </cell>
          <cell r="GN16">
            <v>37.934899999999999</v>
          </cell>
          <cell r="GO16"/>
          <cell r="GP16">
            <v>2381.3818709999996</v>
          </cell>
          <cell r="GQ16">
            <v>296.47898900000001</v>
          </cell>
          <cell r="GR16">
            <v>-245.88896299999999</v>
          </cell>
          <cell r="GS16">
            <v>41.477134</v>
          </cell>
          <cell r="GT16"/>
          <cell r="GU16">
            <v>2473.449032</v>
          </cell>
          <cell r="GV16">
            <v>308.41799800000001</v>
          </cell>
          <cell r="GW16">
            <v>-257.592423</v>
          </cell>
          <cell r="GX16">
            <v>30.034453000000003</v>
          </cell>
          <cell r="GY16"/>
          <cell r="GZ16">
            <v>2554.3090610000004</v>
          </cell>
          <cell r="HA16">
            <v>290.32701700000001</v>
          </cell>
          <cell r="HB16">
            <v>-265.01977500000004</v>
          </cell>
          <cell r="HC16">
            <v>51.828455000000005</v>
          </cell>
          <cell r="HD16"/>
          <cell r="HE16">
            <v>2631.4447580000001</v>
          </cell>
          <cell r="HF16">
            <v>330.04600400000004</v>
          </cell>
          <cell r="HG16">
            <v>-278.43034999999998</v>
          </cell>
          <cell r="HH16">
            <v>71.572108999999998</v>
          </cell>
          <cell r="HI16"/>
          <cell r="HJ16">
            <v>2754.632521</v>
          </cell>
        </row>
        <row r="17">
          <cell r="A17" t="str">
            <v>AN.11M</v>
          </cell>
          <cell r="B17" t="str">
            <v>Constructions</v>
          </cell>
          <cell r="C17">
            <v>202.409132</v>
          </cell>
          <cell r="D17">
            <v>15.694635</v>
          </cell>
          <cell r="E17">
            <v>-9.4254230000000003</v>
          </cell>
          <cell r="F17">
            <v>21.933066</v>
          </cell>
          <cell r="G17"/>
          <cell r="H17">
            <v>230.61141000000001</v>
          </cell>
          <cell r="I17">
            <v>18.450407999999999</v>
          </cell>
          <cell r="J17">
            <v>-11.131180000000001</v>
          </cell>
          <cell r="K17">
            <v>25.221757</v>
          </cell>
          <cell r="L17"/>
          <cell r="M17">
            <v>263.15239399999996</v>
          </cell>
          <cell r="N17">
            <v>19.960865000000002</v>
          </cell>
          <cell r="O17">
            <v>-12.627939</v>
          </cell>
          <cell r="P17">
            <v>25.819272000000002</v>
          </cell>
          <cell r="Q17"/>
          <cell r="R17">
            <v>296.30459200000001</v>
          </cell>
          <cell r="S17">
            <v>22.304537</v>
          </cell>
          <cell r="T17">
            <v>-14.373655000000001</v>
          </cell>
          <cell r="U17">
            <v>25.562528999999998</v>
          </cell>
          <cell r="V17"/>
          <cell r="W17">
            <v>329.79800300000005</v>
          </cell>
          <cell r="X17">
            <v>22.939151000000003</v>
          </cell>
          <cell r="Y17">
            <v>-15.736015999999999</v>
          </cell>
          <cell r="Z17">
            <v>21.978211999999999</v>
          </cell>
          <cell r="AA17"/>
          <cell r="AB17">
            <v>358.97934999999995</v>
          </cell>
          <cell r="AC17">
            <v>24.279109000000002</v>
          </cell>
          <cell r="AD17">
            <v>-16.985733</v>
          </cell>
          <cell r="AE17">
            <v>19.394410000000001</v>
          </cell>
          <cell r="AF17"/>
          <cell r="AG17">
            <v>385.66713699999997</v>
          </cell>
          <cell r="AH17">
            <v>25.204491999999998</v>
          </cell>
          <cell r="AI17">
            <v>-17.975491000000002</v>
          </cell>
          <cell r="AJ17">
            <v>14.862413</v>
          </cell>
          <cell r="AK17"/>
          <cell r="AL17">
            <v>407.75855099999995</v>
          </cell>
          <cell r="AM17">
            <v>28.266331999999998</v>
          </cell>
          <cell r="AN17">
            <v>-18.814705</v>
          </cell>
          <cell r="AO17">
            <v>13.558890999999999</v>
          </cell>
          <cell r="AP17"/>
          <cell r="AQ17">
            <v>430.76907</v>
          </cell>
          <cell r="AR17">
            <v>30.732294000000003</v>
          </cell>
          <cell r="AS17">
            <v>-19.948764000000001</v>
          </cell>
          <cell r="AT17">
            <v>15.755122</v>
          </cell>
          <cell r="AU17"/>
          <cell r="AV17">
            <v>457.30772100000002</v>
          </cell>
          <cell r="AW17">
            <v>34.663171000000006</v>
          </cell>
          <cell r="AX17">
            <v>-21.490407999999999</v>
          </cell>
          <cell r="AY17">
            <v>17.105696999999999</v>
          </cell>
          <cell r="AZ17"/>
          <cell r="BA17">
            <v>487.58618199999995</v>
          </cell>
          <cell r="BB17">
            <v>37.325942000000005</v>
          </cell>
          <cell r="BC17">
            <v>-23.107984999999999</v>
          </cell>
          <cell r="BD17">
            <v>19.618423</v>
          </cell>
          <cell r="BE17"/>
          <cell r="BF17">
            <v>521.42256299999997</v>
          </cell>
          <cell r="BG17">
            <v>41.334137999999996</v>
          </cell>
          <cell r="BH17">
            <v>-24.896051</v>
          </cell>
          <cell r="BI17">
            <v>23.374455999999999</v>
          </cell>
          <cell r="BJ17"/>
          <cell r="BK17">
            <v>561.23510499999998</v>
          </cell>
          <cell r="BL17">
            <v>44.732433</v>
          </cell>
          <cell r="BM17">
            <v>-26.872586999999999</v>
          </cell>
          <cell r="BN17">
            <v>20.549649000000002</v>
          </cell>
          <cell r="BO17"/>
          <cell r="BP17">
            <v>599.64459999999997</v>
          </cell>
          <cell r="BQ17">
            <v>43.151264000000005</v>
          </cell>
          <cell r="BR17">
            <v>-28.015331</v>
          </cell>
          <cell r="BS17">
            <v>14.000824</v>
          </cell>
          <cell r="BT17"/>
          <cell r="BU17">
            <v>628.78135699999996</v>
          </cell>
          <cell r="BV17">
            <v>39.010514999999998</v>
          </cell>
          <cell r="BW17">
            <v>-28.428473</v>
          </cell>
          <cell r="BX17">
            <v>9.9846430000000002</v>
          </cell>
          <cell r="BY17"/>
          <cell r="BZ17">
            <v>649.34804199999996</v>
          </cell>
          <cell r="CA17">
            <v>37.525154000000001</v>
          </cell>
          <cell r="CB17">
            <v>-28.565960999999998</v>
          </cell>
          <cell r="CC17">
            <v>8.5814819999999994</v>
          </cell>
          <cell r="CD17"/>
          <cell r="CE17">
            <v>666.88871699999993</v>
          </cell>
          <cell r="CF17">
            <v>36.910108000000001</v>
          </cell>
          <cell r="CG17">
            <v>-28.717595000000003</v>
          </cell>
          <cell r="CH17">
            <v>11.773275</v>
          </cell>
          <cell r="CI17"/>
          <cell r="CJ17">
            <v>686.85450500000002</v>
          </cell>
          <cell r="CK17">
            <v>35.524709999999999</v>
          </cell>
          <cell r="CL17">
            <v>-29.033043000000003</v>
          </cell>
          <cell r="CM17">
            <v>16.757935</v>
          </cell>
          <cell r="CN17"/>
          <cell r="CO17">
            <v>710.104105</v>
          </cell>
          <cell r="CP17">
            <v>34.607040999999995</v>
          </cell>
          <cell r="CQ17">
            <v>-29.611428</v>
          </cell>
          <cell r="CR17">
            <v>18.352837999999998</v>
          </cell>
          <cell r="CS17"/>
          <cell r="CT17">
            <v>733.45255599999996</v>
          </cell>
          <cell r="CU17">
            <v>35.486688999999998</v>
          </cell>
          <cell r="CV17">
            <v>-30.360849999999999</v>
          </cell>
          <cell r="CW17">
            <v>19.427835999999999</v>
          </cell>
          <cell r="CX17"/>
          <cell r="CY17">
            <v>758.00622999999996</v>
          </cell>
          <cell r="CZ17">
            <v>37.287158000000005</v>
          </cell>
          <cell r="DA17">
            <v>-31.474996999999998</v>
          </cell>
          <cell r="DB17">
            <v>25.472597</v>
          </cell>
          <cell r="DC17"/>
          <cell r="DD17">
            <v>789.29098799999997</v>
          </cell>
          <cell r="DE17">
            <v>44.233125999999999</v>
          </cell>
          <cell r="DF17">
            <v>-34.564951000000001</v>
          </cell>
          <cell r="DG17">
            <v>25.128852999999999</v>
          </cell>
          <cell r="DH17"/>
          <cell r="DI17">
            <v>824.08801599999993</v>
          </cell>
          <cell r="DJ17">
            <v>47.378875999999998</v>
          </cell>
          <cell r="DK17">
            <v>-36.265127999999997</v>
          </cell>
          <cell r="DL17">
            <v>22.275223999999998</v>
          </cell>
          <cell r="DM17"/>
          <cell r="DN17">
            <v>857.47698899999989</v>
          </cell>
          <cell r="DO17">
            <v>47.660513000000002</v>
          </cell>
          <cell r="DP17">
            <v>-38.172868000000001</v>
          </cell>
          <cell r="DQ17">
            <v>30.819447</v>
          </cell>
          <cell r="DR17"/>
          <cell r="DS17">
            <v>897.7840799999999</v>
          </cell>
          <cell r="DT17">
            <v>49.686879999999995</v>
          </cell>
          <cell r="DU17">
            <v>-40.334357000000004</v>
          </cell>
          <cell r="DV17">
            <v>38.007050999999997</v>
          </cell>
          <cell r="DW17"/>
          <cell r="DX17">
            <v>945.14365300000009</v>
          </cell>
          <cell r="DY17">
            <v>53.240355999999998</v>
          </cell>
          <cell r="DZ17">
            <v>-42.910068000000003</v>
          </cell>
          <cell r="EA17">
            <v>36.637158000000007</v>
          </cell>
          <cell r="EB17"/>
          <cell r="EC17">
            <v>992.11109900000008</v>
          </cell>
          <cell r="ED17">
            <v>57.140900999999999</v>
          </cell>
          <cell r="EE17">
            <v>-45.481521999999998</v>
          </cell>
          <cell r="EF17">
            <v>45.175555000000003</v>
          </cell>
          <cell r="EG17"/>
          <cell r="EH17">
            <v>1048.9460329999999</v>
          </cell>
          <cell r="EI17">
            <v>64.491692</v>
          </cell>
          <cell r="EJ17">
            <v>-49.123046000000002</v>
          </cell>
          <cell r="EK17">
            <v>51.330760000000005</v>
          </cell>
          <cell r="EL17"/>
          <cell r="EM17">
            <v>1115.64544</v>
          </cell>
          <cell r="EN17">
            <v>74.970717999999991</v>
          </cell>
          <cell r="EO17">
            <v>-53.179746000000002</v>
          </cell>
          <cell r="EP17">
            <v>58.873249000000001</v>
          </cell>
          <cell r="EQ17"/>
          <cell r="ER17">
            <v>1196.309661</v>
          </cell>
          <cell r="ES17">
            <v>81.475217999999998</v>
          </cell>
          <cell r="ET17">
            <v>-58.268532</v>
          </cell>
          <cell r="EU17">
            <v>22.553262</v>
          </cell>
          <cell r="EV17"/>
          <cell r="EW17">
            <v>1242.0696089999999</v>
          </cell>
          <cell r="EX17">
            <v>75.445895000000007</v>
          </cell>
          <cell r="EY17">
            <v>-58.871131999999996</v>
          </cell>
          <cell r="EZ17">
            <v>-3.0865559999999999</v>
          </cell>
          <cell r="FA17"/>
          <cell r="FB17">
            <v>1255.557816</v>
          </cell>
          <cell r="FC17">
            <v>79.036918999999997</v>
          </cell>
          <cell r="FD17">
            <v>-60.121972</v>
          </cell>
          <cell r="FE17">
            <v>35.608336000000001</v>
          </cell>
          <cell r="FF17"/>
          <cell r="FG17">
            <v>1310.0810980000001</v>
          </cell>
          <cell r="FH17">
            <v>85.027952999999997</v>
          </cell>
          <cell r="FI17">
            <v>-62.943336000000002</v>
          </cell>
          <cell r="FJ17">
            <v>43.702233</v>
          </cell>
          <cell r="FK17"/>
          <cell r="FL17">
            <v>1375.867949</v>
          </cell>
          <cell r="FM17">
            <v>83.336821999999998</v>
          </cell>
          <cell r="FN17">
            <v>-64.862216000000004</v>
          </cell>
          <cell r="FO17">
            <v>18.093964</v>
          </cell>
          <cell r="FP17"/>
          <cell r="FQ17">
            <v>1412.4365190000001</v>
          </cell>
          <cell r="FR17">
            <v>84.42970600000001</v>
          </cell>
          <cell r="FS17">
            <v>-65.448055999999994</v>
          </cell>
          <cell r="FT17">
            <v>0.75804399999999994</v>
          </cell>
          <cell r="FU17"/>
          <cell r="FV17">
            <v>1432.176213</v>
          </cell>
          <cell r="FW17">
            <v>84.409334000000001</v>
          </cell>
          <cell r="FX17">
            <v>-65.918589000000011</v>
          </cell>
          <cell r="FY17">
            <v>-13.620415999999999</v>
          </cell>
          <cell r="FZ17"/>
          <cell r="GA17">
            <v>1437.0465419999998</v>
          </cell>
          <cell r="GB17">
            <v>83.822765000000004</v>
          </cell>
          <cell r="GC17">
            <v>-65.590761999999998</v>
          </cell>
          <cell r="GD17">
            <v>-12.147825000000001</v>
          </cell>
          <cell r="GE17"/>
          <cell r="GF17">
            <v>1443.130721</v>
          </cell>
          <cell r="GG17">
            <v>84.65371300000001</v>
          </cell>
          <cell r="GH17">
            <v>-66.708875000000006</v>
          </cell>
          <cell r="GI17">
            <v>19.102315999999998</v>
          </cell>
          <cell r="GJ17"/>
          <cell r="GK17">
            <v>1480.177876</v>
          </cell>
          <cell r="GL17">
            <v>89.041685000000001</v>
          </cell>
          <cell r="GM17">
            <v>-69.078265000000002</v>
          </cell>
          <cell r="GN17">
            <v>33.464584000000002</v>
          </cell>
          <cell r="GO17"/>
          <cell r="GP17">
            <v>1533.6058799999998</v>
          </cell>
          <cell r="GQ17">
            <v>93.553466999999998</v>
          </cell>
          <cell r="GR17">
            <v>-71.247464000000008</v>
          </cell>
          <cell r="GS17">
            <v>31.597764999999999</v>
          </cell>
          <cell r="GT17"/>
          <cell r="GU17">
            <v>1587.5096470000001</v>
          </cell>
          <cell r="GV17">
            <v>96.796150999999995</v>
          </cell>
          <cell r="GW17">
            <v>-73.969346000000002</v>
          </cell>
          <cell r="GX17">
            <v>22.094047999999997</v>
          </cell>
          <cell r="GY17"/>
          <cell r="GZ17">
            <v>1632.4305009999998</v>
          </cell>
          <cell r="HA17">
            <v>87.638680999999991</v>
          </cell>
          <cell r="HB17">
            <v>-75.424404999999993</v>
          </cell>
          <cell r="HC17">
            <v>41.821724000000003</v>
          </cell>
          <cell r="HD17"/>
          <cell r="HE17">
            <v>1686.4665</v>
          </cell>
          <cell r="HF17">
            <v>102.554845</v>
          </cell>
          <cell r="HG17">
            <v>-79.097234999999998</v>
          </cell>
          <cell r="HH17">
            <v>56.718625000000003</v>
          </cell>
          <cell r="HI17"/>
          <cell r="HJ17">
            <v>1766.6427350000001</v>
          </cell>
        </row>
        <row r="18">
          <cell r="A18" t="str">
            <v>AN.111</v>
          </cell>
          <cell r="B18" t="str">
            <v>Dwellings</v>
          </cell>
          <cell r="C18">
            <v>78.415963000000005</v>
          </cell>
          <cell r="D18">
            <v>3.630004</v>
          </cell>
          <cell r="E18">
            <v>-0.975939</v>
          </cell>
          <cell r="F18">
            <v>4.5413190000000005</v>
          </cell>
          <cell r="G18"/>
          <cell r="H18">
            <v>85.611346999999995</v>
          </cell>
          <cell r="I18">
            <v>4.0374430000000006</v>
          </cell>
          <cell r="J18">
            <v>-1.067172</v>
          </cell>
          <cell r="K18">
            <v>4.667459</v>
          </cell>
          <cell r="L18"/>
          <cell r="M18">
            <v>93.249076000000002</v>
          </cell>
          <cell r="N18">
            <v>4.7071120000000004</v>
          </cell>
          <cell r="O18">
            <v>-1.153999</v>
          </cell>
          <cell r="P18">
            <v>4.814368</v>
          </cell>
          <cell r="Q18"/>
          <cell r="R18">
            <v>101.616556</v>
          </cell>
          <cell r="S18">
            <v>5.2131379999999998</v>
          </cell>
          <cell r="T18">
            <v>-1.260656</v>
          </cell>
          <cell r="U18">
            <v>4.7996989999999995</v>
          </cell>
          <cell r="V18"/>
          <cell r="W18">
            <v>110.368737</v>
          </cell>
          <cell r="X18">
            <v>5.5106599999999997</v>
          </cell>
          <cell r="Y18">
            <v>-1.3578209999999999</v>
          </cell>
          <cell r="Z18">
            <v>4.1893159999999998</v>
          </cell>
          <cell r="AA18"/>
          <cell r="AB18">
            <v>118.710893</v>
          </cell>
          <cell r="AC18">
            <v>6.0853929999999998</v>
          </cell>
          <cell r="AD18">
            <v>-1.4580719999999998</v>
          </cell>
          <cell r="AE18">
            <v>4.3134179999999995</v>
          </cell>
          <cell r="AF18"/>
          <cell r="AG18">
            <v>127.65163099999999</v>
          </cell>
          <cell r="AH18">
            <v>6.7472569999999994</v>
          </cell>
          <cell r="AI18">
            <v>-1.5704229999999999</v>
          </cell>
          <cell r="AJ18">
            <v>4.6489570000000002</v>
          </cell>
          <cell r="AK18"/>
          <cell r="AL18">
            <v>137.47742099999999</v>
          </cell>
          <cell r="AM18">
            <v>7.3464709999999993</v>
          </cell>
          <cell r="AN18">
            <v>-1.695157</v>
          </cell>
          <cell r="AO18">
            <v>4.829358</v>
          </cell>
          <cell r="AP18"/>
          <cell r="AQ18">
            <v>147.95809299999999</v>
          </cell>
          <cell r="AR18">
            <v>7.2442290000000007</v>
          </cell>
          <cell r="AS18">
            <v>-1.8250770000000001</v>
          </cell>
          <cell r="AT18">
            <v>4.8952340000000003</v>
          </cell>
          <cell r="AU18"/>
          <cell r="AV18">
            <v>158.272479</v>
          </cell>
          <cell r="AW18">
            <v>7.2036709999999999</v>
          </cell>
          <cell r="AX18">
            <v>-1.9573769999999999</v>
          </cell>
          <cell r="AY18">
            <v>6.7613880000000002</v>
          </cell>
          <cell r="AZ18"/>
          <cell r="BA18">
            <v>170.28016099999999</v>
          </cell>
          <cell r="BB18">
            <v>6.9838490000000002</v>
          </cell>
          <cell r="BC18">
            <v>-2.1297079999999999</v>
          </cell>
          <cell r="BD18">
            <v>9.8818729999999988</v>
          </cell>
          <cell r="BE18"/>
          <cell r="BF18">
            <v>185.01617499999998</v>
          </cell>
          <cell r="BG18">
            <v>6.9058459999999995</v>
          </cell>
          <cell r="BH18">
            <v>-2.3122319999999998</v>
          </cell>
          <cell r="BI18">
            <v>13.568154</v>
          </cell>
          <cell r="BJ18"/>
          <cell r="BK18">
            <v>203.177943</v>
          </cell>
          <cell r="BL18">
            <v>7.836131</v>
          </cell>
          <cell r="BM18">
            <v>-2.5559940000000001</v>
          </cell>
          <cell r="BN18">
            <v>13.885602</v>
          </cell>
          <cell r="BO18"/>
          <cell r="BP18">
            <v>222.343682</v>
          </cell>
          <cell r="BQ18">
            <v>9.288354</v>
          </cell>
          <cell r="BR18">
            <v>-2.7476260000000003</v>
          </cell>
          <cell r="BS18">
            <v>11.549083000000001</v>
          </cell>
          <cell r="BT18"/>
          <cell r="BU18">
            <v>240.433494</v>
          </cell>
          <cell r="BV18">
            <v>10.444692</v>
          </cell>
          <cell r="BW18">
            <v>-2.956207</v>
          </cell>
          <cell r="BX18">
            <v>10.752345</v>
          </cell>
          <cell r="BY18"/>
          <cell r="BZ18">
            <v>258.67432400000001</v>
          </cell>
          <cell r="CA18">
            <v>10.877490999999999</v>
          </cell>
          <cell r="CB18">
            <v>-3.1665709999999998</v>
          </cell>
          <cell r="CC18">
            <v>9.9436460000000011</v>
          </cell>
          <cell r="CD18"/>
          <cell r="CE18">
            <v>276.32889</v>
          </cell>
          <cell r="CF18">
            <v>10.143527000000001</v>
          </cell>
          <cell r="CG18">
            <v>-3.3771300000000002</v>
          </cell>
          <cell r="CH18">
            <v>11.571785999999999</v>
          </cell>
          <cell r="CI18"/>
          <cell r="CJ18">
            <v>294.66707299999996</v>
          </cell>
          <cell r="CK18">
            <v>8.6891689999999997</v>
          </cell>
          <cell r="CL18">
            <v>-3.611043</v>
          </cell>
          <cell r="CM18">
            <v>14.950477000000001</v>
          </cell>
          <cell r="CN18"/>
          <cell r="CO18">
            <v>314.69567599999999</v>
          </cell>
          <cell r="CP18">
            <v>8.26187</v>
          </cell>
          <cell r="CQ18">
            <v>-3.8735569999999999</v>
          </cell>
          <cell r="CR18">
            <v>15.462586</v>
          </cell>
          <cell r="CS18"/>
          <cell r="CT18">
            <v>334.54657500000002</v>
          </cell>
          <cell r="CU18">
            <v>8.0018220000000007</v>
          </cell>
          <cell r="CV18">
            <v>-4.0970940000000002</v>
          </cell>
          <cell r="CW18">
            <v>15.903950999999999</v>
          </cell>
          <cell r="CX18"/>
          <cell r="CY18">
            <v>354.355253</v>
          </cell>
          <cell r="CZ18">
            <v>7.6428929999999999</v>
          </cell>
          <cell r="DA18">
            <v>-4.3607200000000006</v>
          </cell>
          <cell r="DB18">
            <v>6.4210229999999999</v>
          </cell>
          <cell r="DC18"/>
          <cell r="DD18">
            <v>364.058449</v>
          </cell>
          <cell r="DE18">
            <v>8.0015959999999993</v>
          </cell>
          <cell r="DF18">
            <v>-4.3357839999999994</v>
          </cell>
          <cell r="DG18">
            <v>4.6520260000000002</v>
          </cell>
          <cell r="DH18"/>
          <cell r="DI18">
            <v>372.37628699999999</v>
          </cell>
          <cell r="DJ18">
            <v>7.4129870000000002</v>
          </cell>
          <cell r="DK18">
            <v>-4.5474179999999995</v>
          </cell>
          <cell r="DL18">
            <v>13.241952</v>
          </cell>
          <cell r="DM18"/>
          <cell r="DN18">
            <v>388.48380800000001</v>
          </cell>
          <cell r="DO18">
            <v>7.7118919999999997</v>
          </cell>
          <cell r="DP18">
            <v>-4.714232</v>
          </cell>
          <cell r="DQ18">
            <v>11.792021</v>
          </cell>
          <cell r="DR18"/>
          <cell r="DS18">
            <v>403.27348899999998</v>
          </cell>
          <cell r="DT18">
            <v>8.4245739999999998</v>
          </cell>
          <cell r="DU18">
            <v>-4.879232</v>
          </cell>
          <cell r="DV18">
            <v>14.898878</v>
          </cell>
          <cell r="DW18"/>
          <cell r="DX18">
            <v>421.71770899999996</v>
          </cell>
          <cell r="DY18">
            <v>8.5462919999999993</v>
          </cell>
          <cell r="DZ18">
            <v>-5.1420360000000001</v>
          </cell>
          <cell r="EA18">
            <v>16.205174</v>
          </cell>
          <cell r="EB18"/>
          <cell r="EC18">
            <v>441.32713900000005</v>
          </cell>
          <cell r="ED18">
            <v>9.6125059999999998</v>
          </cell>
          <cell r="EE18">
            <v>-5.381494</v>
          </cell>
          <cell r="EF18">
            <v>20.078035</v>
          </cell>
          <cell r="EG18"/>
          <cell r="EH18">
            <v>465.63618699999995</v>
          </cell>
          <cell r="EI18">
            <v>11.100442999999999</v>
          </cell>
          <cell r="EJ18">
            <v>-5.7913689999999995</v>
          </cell>
          <cell r="EK18">
            <v>23.122723999999998</v>
          </cell>
          <cell r="EL18"/>
          <cell r="EM18">
            <v>494.06798499999996</v>
          </cell>
          <cell r="EN18">
            <v>13.617289000000001</v>
          </cell>
          <cell r="EO18">
            <v>-6.1752979999999997</v>
          </cell>
          <cell r="EP18">
            <v>25.197082999999999</v>
          </cell>
          <cell r="EQ18"/>
          <cell r="ER18">
            <v>526.70705899999996</v>
          </cell>
          <cell r="ES18">
            <v>15.247873999999999</v>
          </cell>
          <cell r="ET18">
            <v>-6.6841099999999996</v>
          </cell>
          <cell r="EU18">
            <v>11.731297</v>
          </cell>
          <cell r="EV18"/>
          <cell r="EW18">
            <v>547.00211999999999</v>
          </cell>
          <cell r="EX18">
            <v>17.532919000000003</v>
          </cell>
          <cell r="EY18">
            <v>-6.9089960000000001</v>
          </cell>
          <cell r="EZ18">
            <v>-3.6515529999999998</v>
          </cell>
          <cell r="FA18"/>
          <cell r="FB18">
            <v>553.97448999999995</v>
          </cell>
          <cell r="FC18">
            <v>18.862522000000002</v>
          </cell>
          <cell r="FD18">
            <v>-6.9973419999999997</v>
          </cell>
          <cell r="FE18">
            <v>12.222549000000001</v>
          </cell>
          <cell r="FF18"/>
          <cell r="FG18">
            <v>578.06221900000003</v>
          </cell>
          <cell r="FH18">
            <v>19.166347000000002</v>
          </cell>
          <cell r="FI18">
            <v>-7.313091</v>
          </cell>
          <cell r="FJ18">
            <v>18.857116000000001</v>
          </cell>
          <cell r="FK18"/>
          <cell r="FL18">
            <v>608.77258999999992</v>
          </cell>
          <cell r="FM18">
            <v>18.641933000000002</v>
          </cell>
          <cell r="FN18">
            <v>-7.4756270000000002</v>
          </cell>
          <cell r="FO18">
            <v>5.8023320000000007</v>
          </cell>
          <cell r="FP18"/>
          <cell r="FQ18">
            <v>625.74122799999998</v>
          </cell>
          <cell r="FR18">
            <v>19.272508999999999</v>
          </cell>
          <cell r="FS18">
            <v>-7.4601839999999999</v>
          </cell>
          <cell r="FT18">
            <v>1.014151</v>
          </cell>
          <cell r="FU18"/>
          <cell r="FV18">
            <v>638.56770499999993</v>
          </cell>
          <cell r="FW18">
            <v>19.911971000000001</v>
          </cell>
          <cell r="FX18">
            <v>-7.5240029999999996</v>
          </cell>
          <cell r="FY18">
            <v>1.195417</v>
          </cell>
          <cell r="FZ18"/>
          <cell r="GA18">
            <v>652.15108900000007</v>
          </cell>
          <cell r="GB18">
            <v>20.009173999999998</v>
          </cell>
          <cell r="GC18">
            <v>-7.5586339999999996</v>
          </cell>
          <cell r="GD18">
            <v>1.599709</v>
          </cell>
          <cell r="GE18"/>
          <cell r="GF18">
            <v>666.20133799999996</v>
          </cell>
          <cell r="GG18">
            <v>20.500295999999999</v>
          </cell>
          <cell r="GH18">
            <v>-7.7015330000000004</v>
          </cell>
          <cell r="GI18">
            <v>7.3830850000000003</v>
          </cell>
          <cell r="GJ18"/>
          <cell r="GK18">
            <v>686.38318600000002</v>
          </cell>
          <cell r="GL18">
            <v>22.359601999999999</v>
          </cell>
          <cell r="GM18">
            <v>-7.947997</v>
          </cell>
          <cell r="GN18">
            <v>12.129479999999999</v>
          </cell>
          <cell r="GO18"/>
          <cell r="GP18">
            <v>712.92427099999998</v>
          </cell>
          <cell r="GQ18">
            <v>23.830801000000001</v>
          </cell>
          <cell r="GR18">
            <v>-8.2645739999999996</v>
          </cell>
          <cell r="GS18">
            <v>15.45786</v>
          </cell>
          <cell r="GT18"/>
          <cell r="GU18">
            <v>743.94835799999998</v>
          </cell>
          <cell r="GV18">
            <v>24.172297999999998</v>
          </cell>
          <cell r="GW18">
            <v>-8.6745800000000006</v>
          </cell>
          <cell r="GX18">
            <v>13.060461</v>
          </cell>
          <cell r="GY18"/>
          <cell r="GZ18">
            <v>772.50653699999998</v>
          </cell>
          <cell r="HA18">
            <v>21.885380000000001</v>
          </cell>
          <cell r="HB18">
            <v>-8.9909249999999989</v>
          </cell>
          <cell r="HC18">
            <v>21.800816999999999</v>
          </cell>
          <cell r="HD18"/>
          <cell r="HE18">
            <v>807.20180900000003</v>
          </cell>
          <cell r="HF18">
            <v>26.255096000000002</v>
          </cell>
          <cell r="HG18">
            <v>-9.5745679999999993</v>
          </cell>
          <cell r="HH18">
            <v>17.616799999999998</v>
          </cell>
          <cell r="HI18"/>
          <cell r="HJ18">
            <v>841.49913700000002</v>
          </cell>
        </row>
        <row r="19">
          <cell r="A19" t="str">
            <v>AN.112</v>
          </cell>
          <cell r="B19" t="str">
            <v>Other buildings and structures</v>
          </cell>
          <cell r="C19">
            <v>123.99316899999999</v>
          </cell>
          <cell r="D19">
            <v>12.064630999999999</v>
          </cell>
          <cell r="E19">
            <v>-8.449484</v>
          </cell>
          <cell r="F19">
            <v>17.391746999999999</v>
          </cell>
          <cell r="G19"/>
          <cell r="H19">
            <v>145.00006299999998</v>
          </cell>
          <cell r="I19">
            <v>14.412965</v>
          </cell>
          <cell r="J19">
            <v>-10.064007999999999</v>
          </cell>
          <cell r="K19">
            <v>20.554297999999999</v>
          </cell>
          <cell r="L19"/>
          <cell r="M19">
            <v>169.90331899999998</v>
          </cell>
          <cell r="N19">
            <v>15.253754000000001</v>
          </cell>
          <cell r="O19">
            <v>-11.473940000000001</v>
          </cell>
          <cell r="P19">
            <v>21.004904</v>
          </cell>
          <cell r="Q19"/>
          <cell r="R19">
            <v>194.68803599999998</v>
          </cell>
          <cell r="S19">
            <v>17.091399000000003</v>
          </cell>
          <cell r="T19">
            <v>-13.112999</v>
          </cell>
          <cell r="U19">
            <v>20.762830000000001</v>
          </cell>
          <cell r="V19"/>
          <cell r="W19">
            <v>219.42926600000001</v>
          </cell>
          <cell r="X19">
            <v>17.428491000000001</v>
          </cell>
          <cell r="Y19">
            <v>-14.378195</v>
          </cell>
          <cell r="Z19">
            <v>17.788896000000001</v>
          </cell>
          <cell r="AA19"/>
          <cell r="AB19">
            <v>240.26845800000001</v>
          </cell>
          <cell r="AC19">
            <v>18.193715000000001</v>
          </cell>
          <cell r="AD19">
            <v>-15.527659999999999</v>
          </cell>
          <cell r="AE19">
            <v>15.080993000000001</v>
          </cell>
          <cell r="AF19"/>
          <cell r="AG19">
            <v>258.01550600000002</v>
          </cell>
          <cell r="AH19">
            <v>18.457235000000001</v>
          </cell>
          <cell r="AI19">
            <v>-16.405068</v>
          </cell>
          <cell r="AJ19">
            <v>10.213456000000001</v>
          </cell>
          <cell r="AK19"/>
          <cell r="AL19">
            <v>270.28113000000002</v>
          </cell>
          <cell r="AM19">
            <v>20.919861000000001</v>
          </cell>
          <cell r="AN19">
            <v>-17.119547999999998</v>
          </cell>
          <cell r="AO19">
            <v>8.729533</v>
          </cell>
          <cell r="AP19"/>
          <cell r="AQ19">
            <v>282.81097600000004</v>
          </cell>
          <cell r="AR19">
            <v>23.488064999999999</v>
          </cell>
          <cell r="AS19">
            <v>-18.123687</v>
          </cell>
          <cell r="AT19">
            <v>10.859888000000002</v>
          </cell>
          <cell r="AU19"/>
          <cell r="AV19">
            <v>299.03524200000004</v>
          </cell>
          <cell r="AW19">
            <v>27.459499999999998</v>
          </cell>
          <cell r="AX19">
            <v>-19.533030999999998</v>
          </cell>
          <cell r="AY19">
            <v>10.344308999999999</v>
          </cell>
          <cell r="AZ19"/>
          <cell r="BA19">
            <v>317.30602099999999</v>
          </cell>
          <cell r="BB19">
            <v>30.342093999999999</v>
          </cell>
          <cell r="BC19">
            <v>-20.978276999999999</v>
          </cell>
          <cell r="BD19">
            <v>9.7365499999999994</v>
          </cell>
          <cell r="BE19"/>
          <cell r="BF19">
            <v>336.40638799999999</v>
          </cell>
          <cell r="BG19">
            <v>34.428290999999994</v>
          </cell>
          <cell r="BH19">
            <v>-22.583818999999998</v>
          </cell>
          <cell r="BI19">
            <v>9.8063020000000005</v>
          </cell>
          <cell r="BJ19"/>
          <cell r="BK19">
            <v>358.05716200000001</v>
          </cell>
          <cell r="BL19">
            <v>36.896302000000006</v>
          </cell>
          <cell r="BM19">
            <v>-24.316593000000001</v>
          </cell>
          <cell r="BN19">
            <v>6.6640469999999992</v>
          </cell>
          <cell r="BO19"/>
          <cell r="BP19">
            <v>377.30091800000002</v>
          </cell>
          <cell r="BQ19">
            <v>33.862909000000002</v>
          </cell>
          <cell r="BR19">
            <v>-25.267705000000003</v>
          </cell>
          <cell r="BS19">
            <v>2.4517410000000002</v>
          </cell>
          <cell r="BT19"/>
          <cell r="BU19">
            <v>388.34786300000002</v>
          </cell>
          <cell r="BV19">
            <v>28.565823999999999</v>
          </cell>
          <cell r="BW19">
            <v>-25.472266000000001</v>
          </cell>
          <cell r="BX19">
            <v>-0.76770300000000002</v>
          </cell>
          <cell r="BY19"/>
          <cell r="BZ19">
            <v>390.67371800000001</v>
          </cell>
          <cell r="CA19">
            <v>26.647663000000001</v>
          </cell>
          <cell r="CB19">
            <v>-25.39939</v>
          </cell>
          <cell r="CC19">
            <v>-1.3621639999999999</v>
          </cell>
          <cell r="CD19"/>
          <cell r="CE19">
            <v>390.55982699999998</v>
          </cell>
          <cell r="CF19">
            <v>26.766580999999999</v>
          </cell>
          <cell r="CG19">
            <v>-25.340465999999999</v>
          </cell>
          <cell r="CH19">
            <v>0.201489</v>
          </cell>
          <cell r="CI19"/>
          <cell r="CJ19">
            <v>392.18743199999994</v>
          </cell>
          <cell r="CK19">
            <v>26.835540000000002</v>
          </cell>
          <cell r="CL19">
            <v>-25.422000000000001</v>
          </cell>
          <cell r="CM19">
            <v>1.807458</v>
          </cell>
          <cell r="CN19"/>
          <cell r="CO19">
            <v>395.40843000000001</v>
          </cell>
          <cell r="CP19">
            <v>26.34517</v>
          </cell>
          <cell r="CQ19">
            <v>-25.737870999999998</v>
          </cell>
          <cell r="CR19">
            <v>2.8902519999999998</v>
          </cell>
          <cell r="CS19"/>
          <cell r="CT19">
            <v>398.90598100000005</v>
          </cell>
          <cell r="CU19">
            <v>27.484866999999998</v>
          </cell>
          <cell r="CV19">
            <v>-26.263756000000001</v>
          </cell>
          <cell r="CW19">
            <v>3.5238850000000004</v>
          </cell>
          <cell r="CX19"/>
          <cell r="CY19">
            <v>403.65097700000001</v>
          </cell>
          <cell r="CZ19">
            <v>29.644265000000001</v>
          </cell>
          <cell r="DA19">
            <v>-27.114276999999998</v>
          </cell>
          <cell r="DB19">
            <v>19.051574000000002</v>
          </cell>
          <cell r="DC19"/>
          <cell r="DD19">
            <v>425.23253899999997</v>
          </cell>
          <cell r="DE19">
            <v>36.231529999999999</v>
          </cell>
          <cell r="DF19">
            <v>-30.229167</v>
          </cell>
          <cell r="DG19">
            <v>20.476827</v>
          </cell>
          <cell r="DH19"/>
          <cell r="DI19">
            <v>451.71172899999999</v>
          </cell>
          <cell r="DJ19">
            <v>39.965890000000002</v>
          </cell>
          <cell r="DK19">
            <v>-31.71771</v>
          </cell>
          <cell r="DL19">
            <v>9.0332720000000002</v>
          </cell>
          <cell r="DM19"/>
          <cell r="DN19">
            <v>468.99318099999999</v>
          </cell>
          <cell r="DO19">
            <v>39.948620999999996</v>
          </cell>
          <cell r="DP19">
            <v>-33.458635999999998</v>
          </cell>
          <cell r="DQ19">
            <v>19.027425999999998</v>
          </cell>
          <cell r="DR19"/>
          <cell r="DS19">
            <v>494.51059100000003</v>
          </cell>
          <cell r="DT19">
            <v>41.262305999999995</v>
          </cell>
          <cell r="DU19">
            <v>-35.455125000000002</v>
          </cell>
          <cell r="DV19">
            <v>23.108172999999997</v>
          </cell>
          <cell r="DW19"/>
          <cell r="DX19">
            <v>523.42594400000007</v>
          </cell>
          <cell r="DY19">
            <v>44.694063999999997</v>
          </cell>
          <cell r="DZ19">
            <v>-37.768031999999998</v>
          </cell>
          <cell r="EA19">
            <v>20.431984</v>
          </cell>
          <cell r="EB19"/>
          <cell r="EC19">
            <v>550.78395999999998</v>
          </cell>
          <cell r="ED19">
            <v>47.528394999999996</v>
          </cell>
          <cell r="EE19">
            <v>-40.100028000000002</v>
          </cell>
          <cell r="EF19">
            <v>25.097519999999999</v>
          </cell>
          <cell r="EG19"/>
          <cell r="EH19">
            <v>583.30984599999999</v>
          </cell>
          <cell r="EI19">
            <v>53.391249999999999</v>
          </cell>
          <cell r="EJ19">
            <v>-43.331677000000006</v>
          </cell>
          <cell r="EK19">
            <v>28.208036</v>
          </cell>
          <cell r="EL19"/>
          <cell r="EM19">
            <v>621.57745499999999</v>
          </cell>
          <cell r="EN19">
            <v>61.353428999999998</v>
          </cell>
          <cell r="EO19">
            <v>-47.004447999999996</v>
          </cell>
          <cell r="EP19">
            <v>33.676165999999995</v>
          </cell>
          <cell r="EQ19"/>
          <cell r="ER19">
            <v>669.60260199999993</v>
          </cell>
          <cell r="ES19">
            <v>66.227344000000002</v>
          </cell>
          <cell r="ET19">
            <v>-51.584421999999996</v>
          </cell>
          <cell r="EU19">
            <v>10.821963999999999</v>
          </cell>
          <cell r="EV19"/>
          <cell r="EW19">
            <v>695.06748800000003</v>
          </cell>
          <cell r="EX19">
            <v>57.912976</v>
          </cell>
          <cell r="EY19">
            <v>-51.962136000000001</v>
          </cell>
          <cell r="EZ19">
            <v>0.564998</v>
          </cell>
          <cell r="FA19"/>
          <cell r="FB19">
            <v>701.58332600000006</v>
          </cell>
          <cell r="FC19">
            <v>60.174396999999999</v>
          </cell>
          <cell r="FD19">
            <v>-53.124629999999996</v>
          </cell>
          <cell r="FE19">
            <v>23.385787000000001</v>
          </cell>
          <cell r="FF19"/>
          <cell r="FG19">
            <v>732.01887999999997</v>
          </cell>
          <cell r="FH19">
            <v>65.861605999999995</v>
          </cell>
          <cell r="FI19">
            <v>-55.630245000000002</v>
          </cell>
          <cell r="FJ19">
            <v>24.845116999999998</v>
          </cell>
          <cell r="FK19"/>
          <cell r="FL19">
            <v>767.09535800000003</v>
          </cell>
          <cell r="FM19">
            <v>64.694889000000003</v>
          </cell>
          <cell r="FN19">
            <v>-57.386589000000001</v>
          </cell>
          <cell r="FO19">
            <v>12.291632</v>
          </cell>
          <cell r="FP19"/>
          <cell r="FQ19">
            <v>786.695291</v>
          </cell>
          <cell r="FR19">
            <v>65.157196999999996</v>
          </cell>
          <cell r="FS19">
            <v>-57.987873</v>
          </cell>
          <cell r="FT19">
            <v>-0.25610700000000003</v>
          </cell>
          <cell r="FU19"/>
          <cell r="FV19">
            <v>793.60850800000003</v>
          </cell>
          <cell r="FW19">
            <v>64.497362999999993</v>
          </cell>
          <cell r="FX19">
            <v>-58.394584999999999</v>
          </cell>
          <cell r="FY19">
            <v>-14.815833000000001</v>
          </cell>
          <cell r="FZ19"/>
          <cell r="GA19">
            <v>784.89545299999997</v>
          </cell>
          <cell r="GB19">
            <v>63.813591000000002</v>
          </cell>
          <cell r="GC19">
            <v>-58.032127000000003</v>
          </cell>
          <cell r="GD19">
            <v>-13.747534</v>
          </cell>
          <cell r="GE19"/>
          <cell r="GF19">
            <v>776.92938200000003</v>
          </cell>
          <cell r="GG19">
            <v>64.153417000000005</v>
          </cell>
          <cell r="GH19">
            <v>-59.007341999999994</v>
          </cell>
          <cell r="GI19">
            <v>11.719231000000001</v>
          </cell>
          <cell r="GJ19"/>
          <cell r="GK19">
            <v>793.79468900000006</v>
          </cell>
          <cell r="GL19">
            <v>66.682083000000006</v>
          </cell>
          <cell r="GM19">
            <v>-61.130267999999994</v>
          </cell>
          <cell r="GN19">
            <v>21.335103999999998</v>
          </cell>
          <cell r="GO19"/>
          <cell r="GP19">
            <v>820.68160799999998</v>
          </cell>
          <cell r="GQ19">
            <v>69.722666000000004</v>
          </cell>
          <cell r="GR19">
            <v>-62.982889999999998</v>
          </cell>
          <cell r="GS19">
            <v>16.139905000000002</v>
          </cell>
          <cell r="GT19"/>
          <cell r="GU19">
            <v>843.56128899999999</v>
          </cell>
          <cell r="GV19">
            <v>72.623852999999997</v>
          </cell>
          <cell r="GW19">
            <v>-65.29476600000001</v>
          </cell>
          <cell r="GX19">
            <v>9.0335869999999989</v>
          </cell>
          <cell r="GY19"/>
          <cell r="GZ19">
            <v>859.92396400000007</v>
          </cell>
          <cell r="HA19">
            <v>65.753301000000008</v>
          </cell>
          <cell r="HB19">
            <v>-66.433481</v>
          </cell>
          <cell r="HC19">
            <v>20.020906999999998</v>
          </cell>
          <cell r="HD19"/>
          <cell r="HE19">
            <v>879.26469099999997</v>
          </cell>
          <cell r="HF19">
            <v>76.299748999999991</v>
          </cell>
          <cell r="HG19">
            <v>-69.522666999999998</v>
          </cell>
          <cell r="HH19">
            <v>39.101824999999998</v>
          </cell>
          <cell r="HI19"/>
          <cell r="HJ19">
            <v>925.143598</v>
          </cell>
        </row>
        <row r="20">
          <cell r="A20" t="str">
            <v>AN.1121</v>
          </cell>
          <cell r="B20" t="str">
            <v>Buildings other than dwellings</v>
          </cell>
          <cell r="C20">
            <v>43.282192000000002</v>
          </cell>
          <cell r="D20">
            <v>7.3619880000000002</v>
          </cell>
          <cell r="E20">
            <v>-5.9614940000000001</v>
          </cell>
          <cell r="F20">
            <v>5.5149650000000001</v>
          </cell>
          <cell r="G20"/>
          <cell r="H20">
            <v>50.197651</v>
          </cell>
          <cell r="I20">
            <v>8.7935689999999997</v>
          </cell>
          <cell r="J20">
            <v>-7.0798959999999997</v>
          </cell>
          <cell r="K20">
            <v>6.4090690000000006</v>
          </cell>
          <cell r="L20"/>
          <cell r="M20">
            <v>58.320394</v>
          </cell>
          <cell r="N20">
            <v>9.3106179999999998</v>
          </cell>
          <cell r="O20">
            <v>-8.0317070000000008</v>
          </cell>
          <cell r="P20">
            <v>6.3887479999999996</v>
          </cell>
          <cell r="Q20"/>
          <cell r="R20">
            <v>65.988052999999994</v>
          </cell>
          <cell r="S20">
            <v>10.427583</v>
          </cell>
          <cell r="T20">
            <v>-9.1292039999999997</v>
          </cell>
          <cell r="U20">
            <v>6.1190749999999996</v>
          </cell>
          <cell r="V20"/>
          <cell r="W20">
            <v>73.405507999999998</v>
          </cell>
          <cell r="X20">
            <v>10.710573</v>
          </cell>
          <cell r="Y20">
            <v>-9.9371880000000008</v>
          </cell>
          <cell r="Z20">
            <v>4.9362240000000002</v>
          </cell>
          <cell r="AA20"/>
          <cell r="AB20">
            <v>79.115117999999995</v>
          </cell>
          <cell r="AC20">
            <v>11.261163</v>
          </cell>
          <cell r="AD20">
            <v>-10.645495</v>
          </cell>
          <cell r="AE20">
            <v>3.9118400000000002</v>
          </cell>
          <cell r="AF20"/>
          <cell r="AG20">
            <v>83.642626000000007</v>
          </cell>
          <cell r="AH20">
            <v>11.532315000000001</v>
          </cell>
          <cell r="AI20">
            <v>-11.166722999999999</v>
          </cell>
          <cell r="AJ20">
            <v>2.280637</v>
          </cell>
          <cell r="AK20"/>
          <cell r="AL20">
            <v>86.288854999999998</v>
          </cell>
          <cell r="AM20">
            <v>13.061273</v>
          </cell>
          <cell r="AN20">
            <v>-11.613023999999999</v>
          </cell>
          <cell r="AO20">
            <v>1.7611089999999998</v>
          </cell>
          <cell r="AP20"/>
          <cell r="AQ20">
            <v>89.498213000000007</v>
          </cell>
          <cell r="AR20">
            <v>14.661626</v>
          </cell>
          <cell r="AS20">
            <v>-12.281795000000001</v>
          </cell>
          <cell r="AT20">
            <v>2.412954</v>
          </cell>
          <cell r="AU20"/>
          <cell r="AV20">
            <v>94.290998000000002</v>
          </cell>
          <cell r="AW20">
            <v>17.217095</v>
          </cell>
          <cell r="AX20">
            <v>-13.298401</v>
          </cell>
          <cell r="AY20">
            <v>2.2601580000000001</v>
          </cell>
          <cell r="AZ20"/>
          <cell r="BA20">
            <v>100.46985099999999</v>
          </cell>
          <cell r="BB20">
            <v>19.132187000000002</v>
          </cell>
          <cell r="BC20">
            <v>-14.392975</v>
          </cell>
          <cell r="BD20">
            <v>1.8599410000000001</v>
          </cell>
          <cell r="BE20"/>
          <cell r="BF20">
            <v>107.06900400000001</v>
          </cell>
          <cell r="BG20">
            <v>21.486561000000002</v>
          </cell>
          <cell r="BH20">
            <v>-15.572149</v>
          </cell>
          <cell r="BI20">
            <v>1.8581780000000001</v>
          </cell>
          <cell r="BJ20"/>
          <cell r="BK20">
            <v>114.841594</v>
          </cell>
          <cell r="BL20">
            <v>22.928116999999997</v>
          </cell>
          <cell r="BM20">
            <v>-16.907687999999997</v>
          </cell>
          <cell r="BN20">
            <v>0.88357299999999994</v>
          </cell>
          <cell r="BO20"/>
          <cell r="BP20">
            <v>121.74559499999999</v>
          </cell>
          <cell r="BQ20">
            <v>21.356576</v>
          </cell>
          <cell r="BR20">
            <v>-17.577099999999998</v>
          </cell>
          <cell r="BS20">
            <v>-0.57809699999999997</v>
          </cell>
          <cell r="BT20"/>
          <cell r="BU20">
            <v>124.946974</v>
          </cell>
          <cell r="BV20">
            <v>18.230677</v>
          </cell>
          <cell r="BW20">
            <v>-17.623146000000002</v>
          </cell>
          <cell r="BX20">
            <v>-1.3013979999999998</v>
          </cell>
          <cell r="BY20"/>
          <cell r="BZ20">
            <v>124.253107</v>
          </cell>
          <cell r="CA20">
            <v>17.228677999999999</v>
          </cell>
          <cell r="CB20">
            <v>-17.480463</v>
          </cell>
          <cell r="CC20">
            <v>-1.1941059999999999</v>
          </cell>
          <cell r="CD20"/>
          <cell r="CE20">
            <v>122.807216</v>
          </cell>
          <cell r="CF20">
            <v>17.451259999999998</v>
          </cell>
          <cell r="CG20">
            <v>-17.329417000000003</v>
          </cell>
          <cell r="CH20">
            <v>-0.526057</v>
          </cell>
          <cell r="CI20"/>
          <cell r="CJ20">
            <v>122.40300199999999</v>
          </cell>
          <cell r="CK20">
            <v>17.749162000000002</v>
          </cell>
          <cell r="CL20">
            <v>-17.300749</v>
          </cell>
          <cell r="CM20">
            <v>0.25594900000000004</v>
          </cell>
          <cell r="CN20"/>
          <cell r="CO20">
            <v>123.107364</v>
          </cell>
          <cell r="CP20">
            <v>17.812182</v>
          </cell>
          <cell r="CQ20">
            <v>-17.497271000000001</v>
          </cell>
          <cell r="CR20">
            <v>0.79169600000000007</v>
          </cell>
          <cell r="CS20"/>
          <cell r="CT20">
            <v>124.213971</v>
          </cell>
          <cell r="CU20">
            <v>18.904966000000002</v>
          </cell>
          <cell r="CV20">
            <v>-17.896943999999998</v>
          </cell>
          <cell r="CW20">
            <v>1.065402</v>
          </cell>
          <cell r="CX20"/>
          <cell r="CY20">
            <v>126.287395</v>
          </cell>
          <cell r="CZ20">
            <v>20.589973999999998</v>
          </cell>
          <cell r="DA20">
            <v>-18.603192</v>
          </cell>
          <cell r="DB20">
            <v>7.2394600000000002</v>
          </cell>
          <cell r="DC20"/>
          <cell r="DD20">
            <v>135.51363699999999</v>
          </cell>
          <cell r="DE20">
            <v>24.614930000000001</v>
          </cell>
          <cell r="DF20">
            <v>-20.965133000000002</v>
          </cell>
          <cell r="DG20">
            <v>7.7479100000000001</v>
          </cell>
          <cell r="DH20"/>
          <cell r="DI20">
            <v>146.91134500000001</v>
          </cell>
          <cell r="DJ20">
            <v>27.289794000000001</v>
          </cell>
          <cell r="DK20">
            <v>-22.222651999999997</v>
          </cell>
          <cell r="DL20">
            <v>2.6432289999999998</v>
          </cell>
          <cell r="DM20"/>
          <cell r="DN20">
            <v>154.62171700000002</v>
          </cell>
          <cell r="DO20">
            <v>27.285774</v>
          </cell>
          <cell r="DP20">
            <v>-23.573601999999998</v>
          </cell>
          <cell r="DQ20">
            <v>3.7892700000000001</v>
          </cell>
          <cell r="DR20"/>
          <cell r="DS20">
            <v>162.12315799999999</v>
          </cell>
          <cell r="DT20">
            <v>27.855021000000001</v>
          </cell>
          <cell r="DU20">
            <v>-24.793263</v>
          </cell>
          <cell r="DV20">
            <v>5.1957800000000001</v>
          </cell>
          <cell r="DW20"/>
          <cell r="DX20">
            <v>170.380696</v>
          </cell>
          <cell r="DY20">
            <v>30.299911000000002</v>
          </cell>
          <cell r="DZ20">
            <v>-26.554798999999999</v>
          </cell>
          <cell r="EA20">
            <v>6.361065</v>
          </cell>
          <cell r="EB20"/>
          <cell r="EC20">
            <v>180.486873</v>
          </cell>
          <cell r="ED20">
            <v>32.290554</v>
          </cell>
          <cell r="EE20">
            <v>-28.320553</v>
          </cell>
          <cell r="EF20">
            <v>8.016020000000001</v>
          </cell>
          <cell r="EG20"/>
          <cell r="EH20">
            <v>192.472893</v>
          </cell>
          <cell r="EI20">
            <v>35.886215</v>
          </cell>
          <cell r="EJ20">
            <v>-30.77112</v>
          </cell>
          <cell r="EK20">
            <v>9.1440139999999985</v>
          </cell>
          <cell r="EL20"/>
          <cell r="EM20">
            <v>206.73200299999999</v>
          </cell>
          <cell r="EN20">
            <v>41.976370000000003</v>
          </cell>
          <cell r="EO20">
            <v>-33.703772999999998</v>
          </cell>
          <cell r="EP20">
            <v>10.366543</v>
          </cell>
          <cell r="EQ20"/>
          <cell r="ER20">
            <v>225.37114300000002</v>
          </cell>
          <cell r="ES20">
            <v>44.809999000000005</v>
          </cell>
          <cell r="ET20">
            <v>-37.182483999999995</v>
          </cell>
          <cell r="EU20">
            <v>13.305772999999999</v>
          </cell>
          <cell r="EV20"/>
          <cell r="EW20">
            <v>246.30443100000002</v>
          </cell>
          <cell r="EX20">
            <v>39.936271999999995</v>
          </cell>
          <cell r="EY20">
            <v>-38.443824999999997</v>
          </cell>
          <cell r="EZ20">
            <v>9.1336349999999999</v>
          </cell>
          <cell r="FA20"/>
          <cell r="FB20">
            <v>256.93051400000002</v>
          </cell>
          <cell r="FC20">
            <v>41.387296999999997</v>
          </cell>
          <cell r="FD20">
            <v>-38.975673999999998</v>
          </cell>
          <cell r="FE20">
            <v>5.9305569999999994</v>
          </cell>
          <cell r="FF20"/>
          <cell r="FG20">
            <v>265.272694</v>
          </cell>
          <cell r="FH20">
            <v>46.373201000000002</v>
          </cell>
          <cell r="FI20">
            <v>-40.716783999999997</v>
          </cell>
          <cell r="FJ20">
            <v>7.6604369999999999</v>
          </cell>
          <cell r="FK20"/>
          <cell r="FL20">
            <v>278.58954700000004</v>
          </cell>
          <cell r="FM20">
            <v>45.527822999999998</v>
          </cell>
          <cell r="FN20">
            <v>-41.879992000000001</v>
          </cell>
          <cell r="FO20">
            <v>4.2779979999999993</v>
          </cell>
          <cell r="FP20"/>
          <cell r="FQ20">
            <v>286.515376</v>
          </cell>
          <cell r="FR20">
            <v>44.645928999999995</v>
          </cell>
          <cell r="FS20">
            <v>-42.279805999999994</v>
          </cell>
          <cell r="FT20">
            <v>1.393327</v>
          </cell>
          <cell r="FU20"/>
          <cell r="FV20">
            <v>290.27482500000002</v>
          </cell>
          <cell r="FW20">
            <v>44.569360000000003</v>
          </cell>
          <cell r="FX20">
            <v>-42.679946000000001</v>
          </cell>
          <cell r="FY20">
            <v>-0.88191799999999998</v>
          </cell>
          <cell r="FZ20"/>
          <cell r="GA20">
            <v>291.28232100000002</v>
          </cell>
          <cell r="GB20">
            <v>44.639872000000004</v>
          </cell>
          <cell r="GC20">
            <v>-42.891252000000001</v>
          </cell>
          <cell r="GD20">
            <v>-0.25879599999999997</v>
          </cell>
          <cell r="GE20"/>
          <cell r="GF20">
            <v>292.77214600000002</v>
          </cell>
          <cell r="GG20">
            <v>46.10324</v>
          </cell>
          <cell r="GH20">
            <v>-43.878625</v>
          </cell>
          <cell r="GI20">
            <v>5.8432640000000005</v>
          </cell>
          <cell r="GJ20"/>
          <cell r="GK20">
            <v>300.84002399999997</v>
          </cell>
          <cell r="GL20">
            <v>47.562339999999999</v>
          </cell>
          <cell r="GM20">
            <v>-45.375012999999996</v>
          </cell>
          <cell r="GN20">
            <v>5.4625240000000002</v>
          </cell>
          <cell r="GO20"/>
          <cell r="GP20">
            <v>308.48987599999998</v>
          </cell>
          <cell r="GQ20">
            <v>50.257860999999998</v>
          </cell>
          <cell r="GR20">
            <v>-46.616552000000006</v>
          </cell>
          <cell r="GS20">
            <v>3.047768</v>
          </cell>
          <cell r="GT20"/>
          <cell r="GU20">
            <v>315.17895299999998</v>
          </cell>
          <cell r="GV20">
            <v>52.398934000000004</v>
          </cell>
          <cell r="GW20">
            <v>-48.472639999999998</v>
          </cell>
          <cell r="GX20">
            <v>5.5214829999999999</v>
          </cell>
          <cell r="GY20"/>
          <cell r="GZ20">
            <v>324.62673000000001</v>
          </cell>
          <cell r="HA20">
            <v>48.229495999999997</v>
          </cell>
          <cell r="HB20">
            <v>-49.642749000000002</v>
          </cell>
          <cell r="HC20">
            <v>7.2800280000000006</v>
          </cell>
          <cell r="HD20"/>
          <cell r="HE20">
            <v>330.49350500000003</v>
          </cell>
          <cell r="HF20">
            <v>55.096423000000001</v>
          </cell>
          <cell r="HG20">
            <v>-51.684762999999997</v>
          </cell>
          <cell r="HH20">
            <v>8.7513310000000004</v>
          </cell>
          <cell r="HI20"/>
          <cell r="HJ20">
            <v>342.656496</v>
          </cell>
        </row>
        <row r="21">
          <cell r="A21" t="str">
            <v>AN.1122</v>
          </cell>
          <cell r="B21" t="str">
            <v>Other structures</v>
          </cell>
          <cell r="C21">
            <v>80.710977</v>
          </cell>
          <cell r="D21">
            <v>4.7026430000000001</v>
          </cell>
          <cell r="E21">
            <v>-2.4879910000000001</v>
          </cell>
          <cell r="F21">
            <v>11.876781999999999</v>
          </cell>
          <cell r="G21"/>
          <cell r="H21">
            <v>94.80241199999999</v>
          </cell>
          <cell r="I21">
            <v>5.6193960000000001</v>
          </cell>
          <cell r="J21">
            <v>-2.9841120000000001</v>
          </cell>
          <cell r="K21">
            <v>14.145228999999999</v>
          </cell>
          <cell r="L21"/>
          <cell r="M21">
            <v>111.58292400000001</v>
          </cell>
          <cell r="N21">
            <v>5.9431360000000009</v>
          </cell>
          <cell r="O21">
            <v>-3.4422330000000003</v>
          </cell>
          <cell r="P21">
            <v>14.616156</v>
          </cell>
          <cell r="Q21"/>
          <cell r="R21">
            <v>128.699983</v>
          </cell>
          <cell r="S21">
            <v>6.6638149999999996</v>
          </cell>
          <cell r="T21">
            <v>-3.9837950000000002</v>
          </cell>
          <cell r="U21">
            <v>14.643754999999999</v>
          </cell>
          <cell r="V21"/>
          <cell r="W21">
            <v>146.02375800000002</v>
          </cell>
          <cell r="X21">
            <v>6.7179180000000001</v>
          </cell>
          <cell r="Y21">
            <v>-4.4410069999999999</v>
          </cell>
          <cell r="Z21">
            <v>12.852672</v>
          </cell>
          <cell r="AA21"/>
          <cell r="AB21">
            <v>161.15333999999999</v>
          </cell>
          <cell r="AC21">
            <v>6.9325519999999994</v>
          </cell>
          <cell r="AD21">
            <v>-4.8821649999999996</v>
          </cell>
          <cell r="AE21">
            <v>11.169153</v>
          </cell>
          <cell r="AF21"/>
          <cell r="AG21">
            <v>174.37288000000001</v>
          </cell>
          <cell r="AH21">
            <v>6.9249210000000003</v>
          </cell>
          <cell r="AI21">
            <v>-5.2383439999999997</v>
          </cell>
          <cell r="AJ21">
            <v>7.9328190000000003</v>
          </cell>
          <cell r="AK21"/>
          <cell r="AL21">
            <v>183.99227500000001</v>
          </cell>
          <cell r="AM21">
            <v>7.8585880000000001</v>
          </cell>
          <cell r="AN21">
            <v>-5.5065240000000006</v>
          </cell>
          <cell r="AO21">
            <v>6.9684239999999997</v>
          </cell>
          <cell r="AP21"/>
          <cell r="AQ21">
            <v>193.31276399999999</v>
          </cell>
          <cell r="AR21">
            <v>8.8264390000000006</v>
          </cell>
          <cell r="AS21">
            <v>-5.8418919999999996</v>
          </cell>
          <cell r="AT21">
            <v>8.4469330000000014</v>
          </cell>
          <cell r="AU21"/>
          <cell r="AV21">
            <v>204.74424400000001</v>
          </cell>
          <cell r="AW21">
            <v>10.242405000000002</v>
          </cell>
          <cell r="AX21">
            <v>-6.2346300000000001</v>
          </cell>
          <cell r="AY21">
            <v>8.0841510000000003</v>
          </cell>
          <cell r="AZ21"/>
          <cell r="BA21">
            <v>216.83617000000001</v>
          </cell>
          <cell r="BB21">
            <v>11.209906</v>
          </cell>
          <cell r="BC21">
            <v>-6.5853019999999995</v>
          </cell>
          <cell r="BD21">
            <v>7.8766099999999994</v>
          </cell>
          <cell r="BE21"/>
          <cell r="BF21">
            <v>229.33738399999999</v>
          </cell>
          <cell r="BG21">
            <v>12.94173</v>
          </cell>
          <cell r="BH21">
            <v>-7.0116700000000005</v>
          </cell>
          <cell r="BI21">
            <v>7.948124</v>
          </cell>
          <cell r="BJ21"/>
          <cell r="BK21">
            <v>243.21556799999999</v>
          </cell>
          <cell r="BL21">
            <v>13.968185</v>
          </cell>
          <cell r="BM21">
            <v>-7.4089049999999999</v>
          </cell>
          <cell r="BN21">
            <v>5.7804739999999999</v>
          </cell>
          <cell r="BO21"/>
          <cell r="BP21">
            <v>255.55532300000002</v>
          </cell>
          <cell r="BQ21">
            <v>12.506334000000001</v>
          </cell>
          <cell r="BR21">
            <v>-7.6906059999999998</v>
          </cell>
          <cell r="BS21">
            <v>3.0298380000000003</v>
          </cell>
          <cell r="BT21"/>
          <cell r="BU21">
            <v>263.40088900000001</v>
          </cell>
          <cell r="BV21">
            <v>10.335147000000001</v>
          </cell>
          <cell r="BW21">
            <v>-7.8491210000000002</v>
          </cell>
          <cell r="BX21">
            <v>0.53369600000000006</v>
          </cell>
          <cell r="BY21"/>
          <cell r="BZ21">
            <v>266.42061099999995</v>
          </cell>
          <cell r="CA21">
            <v>9.4189850000000011</v>
          </cell>
          <cell r="CB21">
            <v>-7.9189260000000008</v>
          </cell>
          <cell r="CC21">
            <v>-0.16805799999999999</v>
          </cell>
          <cell r="CD21"/>
          <cell r="CE21">
            <v>267.752612</v>
          </cell>
          <cell r="CF21">
            <v>9.3153209999999991</v>
          </cell>
          <cell r="CG21">
            <v>-8.0110480000000006</v>
          </cell>
          <cell r="CH21">
            <v>0.727545</v>
          </cell>
          <cell r="CI21"/>
          <cell r="CJ21">
            <v>269.78442999999999</v>
          </cell>
          <cell r="CK21">
            <v>9.0863779999999998</v>
          </cell>
          <cell r="CL21">
            <v>-8.1212510000000009</v>
          </cell>
          <cell r="CM21">
            <v>1.551509</v>
          </cell>
          <cell r="CN21"/>
          <cell r="CO21">
            <v>272.30106599999999</v>
          </cell>
          <cell r="CP21">
            <v>8.5329889999999988</v>
          </cell>
          <cell r="CQ21">
            <v>-8.2406000000000006</v>
          </cell>
          <cell r="CR21">
            <v>2.0985559999999999</v>
          </cell>
          <cell r="CS21"/>
          <cell r="CT21">
            <v>274.69200999999998</v>
          </cell>
          <cell r="CU21">
            <v>8.5799009999999996</v>
          </cell>
          <cell r="CV21">
            <v>-8.3668119999999995</v>
          </cell>
          <cell r="CW21">
            <v>2.4584830000000002</v>
          </cell>
          <cell r="CX21"/>
          <cell r="CY21">
            <v>277.36358200000001</v>
          </cell>
          <cell r="CZ21">
            <v>9.0542909999999992</v>
          </cell>
          <cell r="DA21">
            <v>-8.5110859999999988</v>
          </cell>
          <cell r="DB21">
            <v>11.812113999999999</v>
          </cell>
          <cell r="DC21"/>
          <cell r="DD21">
            <v>289.71890200000001</v>
          </cell>
          <cell r="DE21">
            <v>11.6166</v>
          </cell>
          <cell r="DF21">
            <v>-9.2640349999999998</v>
          </cell>
          <cell r="DG21">
            <v>12.728916999999999</v>
          </cell>
          <cell r="DH21"/>
          <cell r="DI21">
            <v>304.80038400000001</v>
          </cell>
          <cell r="DJ21">
            <v>12.676095</v>
          </cell>
          <cell r="DK21">
            <v>-9.4950580000000002</v>
          </cell>
          <cell r="DL21">
            <v>6.3900429999999995</v>
          </cell>
          <cell r="DM21"/>
          <cell r="DN21">
            <v>314.371464</v>
          </cell>
          <cell r="DO21">
            <v>12.662846</v>
          </cell>
          <cell r="DP21">
            <v>-9.8850339999999992</v>
          </cell>
          <cell r="DQ21">
            <v>15.238156</v>
          </cell>
          <cell r="DR21"/>
          <cell r="DS21">
            <v>332.38743300000004</v>
          </cell>
          <cell r="DT21">
            <v>13.407285</v>
          </cell>
          <cell r="DU21">
            <v>-10.661862999999999</v>
          </cell>
          <cell r="DV21">
            <v>17.912393000000002</v>
          </cell>
          <cell r="DW21"/>
          <cell r="DX21">
            <v>353.04524800000002</v>
          </cell>
          <cell r="DY21">
            <v>14.394153000000001</v>
          </cell>
          <cell r="DZ21">
            <v>-11.213233000000001</v>
          </cell>
          <cell r="EA21">
            <v>14.070919</v>
          </cell>
          <cell r="EB21"/>
          <cell r="EC21">
            <v>370.29708699999998</v>
          </cell>
          <cell r="ED21">
            <v>15.237841</v>
          </cell>
          <cell r="EE21">
            <v>-11.779474</v>
          </cell>
          <cell r="EF21">
            <v>17.081499999999998</v>
          </cell>
          <cell r="EG21"/>
          <cell r="EH21">
            <v>390.83695299999999</v>
          </cell>
          <cell r="EI21">
            <v>17.505034999999999</v>
          </cell>
          <cell r="EJ21">
            <v>-12.560557000000001</v>
          </cell>
          <cell r="EK21">
            <v>19.064022000000001</v>
          </cell>
          <cell r="EL21"/>
          <cell r="EM21">
            <v>414.84545199999997</v>
          </cell>
          <cell r="EN21">
            <v>19.377058000000002</v>
          </cell>
          <cell r="EO21">
            <v>-13.300675</v>
          </cell>
          <cell r="EP21">
            <v>23.309622999999998</v>
          </cell>
          <cell r="EQ21"/>
          <cell r="ER21">
            <v>444.23145799999998</v>
          </cell>
          <cell r="ES21">
            <v>21.417346000000002</v>
          </cell>
          <cell r="ET21">
            <v>-14.401937999999999</v>
          </cell>
          <cell r="EU21">
            <v>-2.4838079999999998</v>
          </cell>
          <cell r="EV21"/>
          <cell r="EW21">
            <v>448.76305699999995</v>
          </cell>
          <cell r="EX21">
            <v>17.976704000000002</v>
          </cell>
          <cell r="EY21">
            <v>-13.518312</v>
          </cell>
          <cell r="EZ21">
            <v>-8.5686370000000007</v>
          </cell>
          <cell r="FA21"/>
          <cell r="FB21">
            <v>444.65281199999998</v>
          </cell>
          <cell r="FC21">
            <v>18.787099999999999</v>
          </cell>
          <cell r="FD21">
            <v>-14.148956</v>
          </cell>
          <cell r="FE21">
            <v>17.45523</v>
          </cell>
          <cell r="FF21"/>
          <cell r="FG21">
            <v>466.74618599999997</v>
          </cell>
          <cell r="FH21">
            <v>19.488405</v>
          </cell>
          <cell r="FI21">
            <v>-14.913461</v>
          </cell>
          <cell r="FJ21">
            <v>17.184681000000001</v>
          </cell>
          <cell r="FK21"/>
          <cell r="FL21">
            <v>488.50581099999999</v>
          </cell>
          <cell r="FM21">
            <v>19.167065999999998</v>
          </cell>
          <cell r="FN21">
            <v>-15.506596</v>
          </cell>
          <cell r="FO21">
            <v>8.0136339999999997</v>
          </cell>
          <cell r="FP21"/>
          <cell r="FQ21">
            <v>500.179914</v>
          </cell>
          <cell r="FR21">
            <v>20.511268000000001</v>
          </cell>
          <cell r="FS21">
            <v>-15.708066000000001</v>
          </cell>
          <cell r="FT21">
            <v>-1.6494329999999999</v>
          </cell>
          <cell r="FU21"/>
          <cell r="FV21">
            <v>503.33368300000001</v>
          </cell>
          <cell r="FW21">
            <v>19.928003</v>
          </cell>
          <cell r="FX21">
            <v>-15.714639999999999</v>
          </cell>
          <cell r="FY21">
            <v>-13.933915000000001</v>
          </cell>
          <cell r="FZ21"/>
          <cell r="GA21">
            <v>493.61313200000001</v>
          </cell>
          <cell r="GB21">
            <v>19.173718000000001</v>
          </cell>
          <cell r="GC21">
            <v>-15.140874999999999</v>
          </cell>
          <cell r="GD21">
            <v>-13.488738</v>
          </cell>
          <cell r="GE21"/>
          <cell r="GF21">
            <v>484.15723700000001</v>
          </cell>
          <cell r="GG21">
            <v>18.050177999999999</v>
          </cell>
          <cell r="GH21">
            <v>-15.128716000000001</v>
          </cell>
          <cell r="GI21">
            <v>5.8759669999999993</v>
          </cell>
          <cell r="GJ21"/>
          <cell r="GK21">
            <v>492.95466499999998</v>
          </cell>
          <cell r="GL21">
            <v>19.119743</v>
          </cell>
          <cell r="GM21">
            <v>-15.755255</v>
          </cell>
          <cell r="GN21">
            <v>15.872579</v>
          </cell>
          <cell r="GO21"/>
          <cell r="GP21">
            <v>512.191732</v>
          </cell>
          <cell r="GQ21">
            <v>19.464805000000002</v>
          </cell>
          <cell r="GR21">
            <v>-16.366337999999999</v>
          </cell>
          <cell r="GS21">
            <v>13.092137000000001</v>
          </cell>
          <cell r="GT21"/>
          <cell r="GU21">
            <v>528.38233700000001</v>
          </cell>
          <cell r="GV21">
            <v>20.224919000000003</v>
          </cell>
          <cell r="GW21">
            <v>-16.822126000000001</v>
          </cell>
          <cell r="GX21">
            <v>3.5121039999999999</v>
          </cell>
          <cell r="GY21"/>
          <cell r="GZ21">
            <v>535.297234</v>
          </cell>
          <cell r="HA21">
            <v>17.523803999999998</v>
          </cell>
          <cell r="HB21">
            <v>-16.790731999999998</v>
          </cell>
          <cell r="HC21">
            <v>12.740879000000001</v>
          </cell>
          <cell r="HD21"/>
          <cell r="HE21">
            <v>548.77118500000006</v>
          </cell>
          <cell r="HF21">
            <v>21.203327000000002</v>
          </cell>
          <cell r="HG21">
            <v>-17.837903999999998</v>
          </cell>
          <cell r="HH21">
            <v>30.350493999999998</v>
          </cell>
          <cell r="HI21"/>
          <cell r="HJ21">
            <v>582.48710199999994</v>
          </cell>
        </row>
        <row r="22">
          <cell r="A22" t="str">
            <v>AN.113</v>
          </cell>
          <cell r="B22" t="str">
            <v>Machinery and equipment</v>
          </cell>
          <cell r="C22">
            <v>86.85055899999999</v>
          </cell>
          <cell r="D22">
            <v>16.659406000000001</v>
          </cell>
          <cell r="E22">
            <v>-13.952256999999999</v>
          </cell>
          <cell r="F22">
            <v>10.350372999999999</v>
          </cell>
          <cell r="G22"/>
          <cell r="H22">
            <v>99.90808100000001</v>
          </cell>
          <cell r="I22">
            <v>20.618469000000001</v>
          </cell>
          <cell r="J22">
            <v>-16.498768999999999</v>
          </cell>
          <cell r="K22">
            <v>14.119748</v>
          </cell>
          <cell r="L22"/>
          <cell r="M22">
            <v>118.14752899999999</v>
          </cell>
          <cell r="N22">
            <v>22.843221</v>
          </cell>
          <cell r="O22">
            <v>-19.198789000000001</v>
          </cell>
          <cell r="P22">
            <v>16.178875999999999</v>
          </cell>
          <cell r="Q22"/>
          <cell r="R22">
            <v>137.97083600000002</v>
          </cell>
          <cell r="S22">
            <v>26.155806000000002</v>
          </cell>
          <cell r="T22">
            <v>-22.324567999999999</v>
          </cell>
          <cell r="U22">
            <v>14.850526</v>
          </cell>
          <cell r="V22"/>
          <cell r="W22">
            <v>156.65260000000001</v>
          </cell>
          <cell r="X22">
            <v>26.952114000000002</v>
          </cell>
          <cell r="Y22">
            <v>-24.543230000000001</v>
          </cell>
          <cell r="Z22">
            <v>9.9017340000000011</v>
          </cell>
          <cell r="AA22"/>
          <cell r="AB22">
            <v>168.96321799999998</v>
          </cell>
          <cell r="AC22">
            <v>27.221923</v>
          </cell>
          <cell r="AD22">
            <v>-25.927923999999997</v>
          </cell>
          <cell r="AE22">
            <v>6.8859360000000001</v>
          </cell>
          <cell r="AF22"/>
          <cell r="AG22">
            <v>177.14315400000001</v>
          </cell>
          <cell r="AH22">
            <v>30.295667000000002</v>
          </cell>
          <cell r="AI22">
            <v>-27.260453000000002</v>
          </cell>
          <cell r="AJ22">
            <v>6.2698140000000002</v>
          </cell>
          <cell r="AK22"/>
          <cell r="AL22">
            <v>186.44818100000001</v>
          </cell>
          <cell r="AM22">
            <v>32.787750000000003</v>
          </cell>
          <cell r="AN22">
            <v>-28.853904</v>
          </cell>
          <cell r="AO22">
            <v>5.4487200000000007</v>
          </cell>
          <cell r="AP22"/>
          <cell r="AQ22">
            <v>195.830748</v>
          </cell>
          <cell r="AR22">
            <v>35.813029999999998</v>
          </cell>
          <cell r="AS22">
            <v>-30.246371</v>
          </cell>
          <cell r="AT22">
            <v>3.4166379999999998</v>
          </cell>
          <cell r="AU22"/>
          <cell r="AV22">
            <v>204.81404500000002</v>
          </cell>
          <cell r="AW22">
            <v>40.211430999999997</v>
          </cell>
          <cell r="AX22">
            <v>-31.753108000000001</v>
          </cell>
          <cell r="AY22">
            <v>3.6168090000000004</v>
          </cell>
          <cell r="AZ22"/>
          <cell r="BA22">
            <v>216.88917800000002</v>
          </cell>
          <cell r="BB22">
            <v>45.605864000000004</v>
          </cell>
          <cell r="BC22">
            <v>-34.048402000000003</v>
          </cell>
          <cell r="BD22">
            <v>4.2401530000000003</v>
          </cell>
          <cell r="BE22"/>
          <cell r="BF22">
            <v>232.68679399999999</v>
          </cell>
          <cell r="BG22">
            <v>49.468412999999998</v>
          </cell>
          <cell r="BH22">
            <v>-36.467151999999999</v>
          </cell>
          <cell r="BI22">
            <v>3.823617</v>
          </cell>
          <cell r="BJ22"/>
          <cell r="BK22">
            <v>249.51167100000001</v>
          </cell>
          <cell r="BL22">
            <v>50.484141000000001</v>
          </cell>
          <cell r="BM22">
            <v>-38.817442</v>
          </cell>
          <cell r="BN22">
            <v>-1.2924169999999999</v>
          </cell>
          <cell r="BO22"/>
          <cell r="BP22">
            <v>259.88595300000003</v>
          </cell>
          <cell r="BQ22">
            <v>47.286046999999996</v>
          </cell>
          <cell r="BR22">
            <v>-39.295473999999999</v>
          </cell>
          <cell r="BS22">
            <v>-6.7846830000000002</v>
          </cell>
          <cell r="BT22"/>
          <cell r="BU22">
            <v>261.09184299999998</v>
          </cell>
          <cell r="BV22">
            <v>43.277673999999998</v>
          </cell>
          <cell r="BW22">
            <v>-39.267252999999997</v>
          </cell>
          <cell r="BX22">
            <v>-5.1442909999999999</v>
          </cell>
          <cell r="BY22"/>
          <cell r="BZ22">
            <v>259.95797299999998</v>
          </cell>
          <cell r="CA22">
            <v>45.319935999999998</v>
          </cell>
          <cell r="CB22">
            <v>-39.898336</v>
          </cell>
          <cell r="CC22">
            <v>-2.4022320000000001</v>
          </cell>
          <cell r="CD22"/>
          <cell r="CE22">
            <v>262.97734100000002</v>
          </cell>
          <cell r="CF22">
            <v>48.082611999999997</v>
          </cell>
          <cell r="CG22">
            <v>-40.758921999999998</v>
          </cell>
          <cell r="CH22">
            <v>-0.56685699999999994</v>
          </cell>
          <cell r="CI22"/>
          <cell r="CJ22">
            <v>269.734174</v>
          </cell>
          <cell r="CK22">
            <v>50.025984999999999</v>
          </cell>
          <cell r="CL22">
            <v>-42.020977999999999</v>
          </cell>
          <cell r="CM22">
            <v>-3.2751399999999999</v>
          </cell>
          <cell r="CN22"/>
          <cell r="CO22">
            <v>274.46403999999995</v>
          </cell>
          <cell r="CP22">
            <v>50.259152999999998</v>
          </cell>
          <cell r="CQ22">
            <v>-41.978693</v>
          </cell>
          <cell r="CR22">
            <v>-5.6596859999999998</v>
          </cell>
          <cell r="CS22"/>
          <cell r="CT22">
            <v>277.08481599999999</v>
          </cell>
          <cell r="CU22">
            <v>57.266214999999995</v>
          </cell>
          <cell r="CV22">
            <v>-43.204461000000002</v>
          </cell>
          <cell r="CW22">
            <v>-3.5411640000000002</v>
          </cell>
          <cell r="CX22"/>
          <cell r="CY22">
            <v>287.60540600000002</v>
          </cell>
          <cell r="CZ22">
            <v>64.482477000000003</v>
          </cell>
          <cell r="DA22">
            <v>-45.454901</v>
          </cell>
          <cell r="DB22">
            <v>1.4481059999999999</v>
          </cell>
          <cell r="DC22"/>
          <cell r="DD22">
            <v>308.08108799999997</v>
          </cell>
          <cell r="DE22">
            <v>71.457318000000001</v>
          </cell>
          <cell r="DF22">
            <v>-49.342474000000003</v>
          </cell>
          <cell r="DG22">
            <v>2.4458229999999999</v>
          </cell>
          <cell r="DH22"/>
          <cell r="DI22">
            <v>332.64175499999999</v>
          </cell>
          <cell r="DJ22">
            <v>72.024899999999988</v>
          </cell>
          <cell r="DK22">
            <v>-52.364616000000005</v>
          </cell>
          <cell r="DL22">
            <v>-0.32470599999999999</v>
          </cell>
          <cell r="DM22"/>
          <cell r="DN22">
            <v>351.97733299999999</v>
          </cell>
          <cell r="DO22">
            <v>68.603318000000002</v>
          </cell>
          <cell r="DP22">
            <v>-54.907781999999997</v>
          </cell>
          <cell r="DQ22">
            <v>-1.4500930000000001</v>
          </cell>
          <cell r="DR22"/>
          <cell r="DS22">
            <v>364.22277600000001</v>
          </cell>
          <cell r="DT22">
            <v>67.045745999999994</v>
          </cell>
          <cell r="DU22">
            <v>-56.695256000000001</v>
          </cell>
          <cell r="DV22">
            <v>2.1305000000000001E-2</v>
          </cell>
          <cell r="DW22"/>
          <cell r="DX22">
            <v>374.59457000000003</v>
          </cell>
          <cell r="DY22">
            <v>69.749133</v>
          </cell>
          <cell r="DZ22">
            <v>-59.263404000000001</v>
          </cell>
          <cell r="EA22">
            <v>4.2416980000000004</v>
          </cell>
          <cell r="EB22"/>
          <cell r="EC22">
            <v>389.32199800000001</v>
          </cell>
          <cell r="ED22">
            <v>73.600814</v>
          </cell>
          <cell r="EE22">
            <v>-62.133372000000001</v>
          </cell>
          <cell r="EF22">
            <v>7.4490069999999999</v>
          </cell>
          <cell r="EG22"/>
          <cell r="EH22">
            <v>408.23844700000001</v>
          </cell>
          <cell r="EI22">
            <v>76.490308999999996</v>
          </cell>
          <cell r="EJ22">
            <v>-65.698134999999994</v>
          </cell>
          <cell r="EK22">
            <v>6.6806080000000003</v>
          </cell>
          <cell r="EL22"/>
          <cell r="EM22">
            <v>425.711229</v>
          </cell>
          <cell r="EN22">
            <v>85.367987999999997</v>
          </cell>
          <cell r="EO22">
            <v>-68.507951000000006</v>
          </cell>
          <cell r="EP22">
            <v>2.5415259999999997</v>
          </cell>
          <cell r="EQ22"/>
          <cell r="ER22">
            <v>445.11279200000001</v>
          </cell>
          <cell r="ES22">
            <v>87.906475</v>
          </cell>
          <cell r="ET22">
            <v>-70.962672000000012</v>
          </cell>
          <cell r="EU22">
            <v>1.6144780000000001</v>
          </cell>
          <cell r="EV22"/>
          <cell r="EW22">
            <v>463.67107299999998</v>
          </cell>
          <cell r="EX22">
            <v>69.421176000000003</v>
          </cell>
          <cell r="EY22">
            <v>-71.371848</v>
          </cell>
          <cell r="EZ22">
            <v>1.8736900000000001</v>
          </cell>
          <cell r="FA22"/>
          <cell r="FB22">
            <v>463.59409099999999</v>
          </cell>
          <cell r="FC22">
            <v>73.397380999999996</v>
          </cell>
          <cell r="FD22">
            <v>-72.051642999999999</v>
          </cell>
          <cell r="FE22">
            <v>3.8787590000000001</v>
          </cell>
          <cell r="FF22"/>
          <cell r="FG22">
            <v>468.81858699999998</v>
          </cell>
          <cell r="FH22">
            <v>78.879141000000004</v>
          </cell>
          <cell r="FI22">
            <v>-73.749142999999989</v>
          </cell>
          <cell r="FJ22">
            <v>5.4624700000000006</v>
          </cell>
          <cell r="FK22"/>
          <cell r="FL22">
            <v>479.41105599999997</v>
          </cell>
          <cell r="FM22">
            <v>79.291364000000002</v>
          </cell>
          <cell r="FN22">
            <v>-75.009806999999995</v>
          </cell>
          <cell r="FO22">
            <v>3.6020799999999999</v>
          </cell>
          <cell r="FP22"/>
          <cell r="FQ22">
            <v>487.29469300000005</v>
          </cell>
          <cell r="FR22">
            <v>78.35659299999999</v>
          </cell>
          <cell r="FS22">
            <v>-75.565168999999997</v>
          </cell>
          <cell r="FT22">
            <v>1.317504</v>
          </cell>
          <cell r="FU22"/>
          <cell r="FV22">
            <v>491.40362099999999</v>
          </cell>
          <cell r="FW22">
            <v>80.911041999999995</v>
          </cell>
          <cell r="FX22">
            <v>-76.243574999999993</v>
          </cell>
          <cell r="FY22">
            <v>1.6699249999999999</v>
          </cell>
          <cell r="FZ22"/>
          <cell r="GA22">
            <v>497.74101400000001</v>
          </cell>
          <cell r="GB22">
            <v>86.078206999999992</v>
          </cell>
          <cell r="GC22">
            <v>-77.82085099999999</v>
          </cell>
          <cell r="GD22">
            <v>1.4963919999999999</v>
          </cell>
          <cell r="GE22"/>
          <cell r="GF22">
            <v>507.49476199999998</v>
          </cell>
          <cell r="GG22">
            <v>90.155047999999994</v>
          </cell>
          <cell r="GH22">
            <v>-79.555021999999994</v>
          </cell>
          <cell r="GI22">
            <v>1.6041500000000002</v>
          </cell>
          <cell r="GJ22"/>
          <cell r="GK22">
            <v>519.698937</v>
          </cell>
          <cell r="GL22">
            <v>96.265607000000003</v>
          </cell>
          <cell r="GM22">
            <v>-82.230202000000006</v>
          </cell>
          <cell r="GN22">
            <v>4.5938480000000004</v>
          </cell>
          <cell r="GO22"/>
          <cell r="GP22">
            <v>538.32818999999995</v>
          </cell>
          <cell r="GQ22">
            <v>100.55126300000001</v>
          </cell>
          <cell r="GR22">
            <v>-85.652554999999992</v>
          </cell>
          <cell r="GS22">
            <v>7.591545</v>
          </cell>
          <cell r="GT22"/>
          <cell r="GU22">
            <v>560.818444</v>
          </cell>
          <cell r="GV22">
            <v>104.346852</v>
          </cell>
          <cell r="GW22">
            <v>-89.700092999999995</v>
          </cell>
          <cell r="GX22">
            <v>6.4935519999999993</v>
          </cell>
          <cell r="GY22"/>
          <cell r="GZ22">
            <v>581.958755</v>
          </cell>
          <cell r="HA22">
            <v>92.051729999999992</v>
          </cell>
          <cell r="HB22">
            <v>-91.159535000000005</v>
          </cell>
          <cell r="HC22">
            <v>8.6894639999999992</v>
          </cell>
          <cell r="HD22"/>
          <cell r="HE22">
            <v>591.54041399999994</v>
          </cell>
          <cell r="HF22">
            <v>106.911469</v>
          </cell>
          <cell r="HG22">
            <v>-95.317395999999988</v>
          </cell>
          <cell r="HH22">
            <v>13.801328999999999</v>
          </cell>
          <cell r="HI22"/>
          <cell r="HJ22">
            <v>616.93581600000005</v>
          </cell>
        </row>
        <row r="23">
          <cell r="A23" t="str">
            <v>AN.1131</v>
          </cell>
          <cell r="B23" t="str">
            <v xml:space="preserve">   Transport equipment</v>
          </cell>
          <cell r="C23">
            <v>18.635721</v>
          </cell>
          <cell r="D23">
            <v>4.4223549999999996</v>
          </cell>
          <cell r="E23">
            <v>-4.1707039999999997</v>
          </cell>
          <cell r="F23">
            <v>1.9895590000000001</v>
          </cell>
          <cell r="G23"/>
          <cell r="H23">
            <v>20.876930999999999</v>
          </cell>
          <cell r="I23">
            <v>5.4042389999999996</v>
          </cell>
          <cell r="J23">
            <v>-4.8069170000000003</v>
          </cell>
          <cell r="K23">
            <v>2.3594379999999999</v>
          </cell>
          <cell r="L23"/>
          <cell r="M23">
            <v>23.833690999999998</v>
          </cell>
          <cell r="N23">
            <v>5.8975929999999996</v>
          </cell>
          <cell r="O23">
            <v>-5.3900129999999997</v>
          </cell>
          <cell r="P23">
            <v>2.530538</v>
          </cell>
          <cell r="Q23"/>
          <cell r="R23">
            <v>26.87181</v>
          </cell>
          <cell r="S23">
            <v>6.8699690000000002</v>
          </cell>
          <cell r="T23">
            <v>-6.1131670000000007</v>
          </cell>
          <cell r="U23">
            <v>2.6175250000000001</v>
          </cell>
          <cell r="V23"/>
          <cell r="W23">
            <v>30.246136999999997</v>
          </cell>
          <cell r="X23">
            <v>7.0744470000000002</v>
          </cell>
          <cell r="Y23">
            <v>-6.6955879999999999</v>
          </cell>
          <cell r="Z23">
            <v>1.770324</v>
          </cell>
          <cell r="AA23"/>
          <cell r="AB23">
            <v>32.395319000000001</v>
          </cell>
          <cell r="AC23">
            <v>6.707541</v>
          </cell>
          <cell r="AD23">
            <v>-6.9129759999999996</v>
          </cell>
          <cell r="AE23">
            <v>1.218173</v>
          </cell>
          <cell r="AF23"/>
          <cell r="AG23">
            <v>33.408057999999997</v>
          </cell>
          <cell r="AH23">
            <v>7.3321570000000005</v>
          </cell>
          <cell r="AI23">
            <v>-7.2081289999999996</v>
          </cell>
          <cell r="AJ23">
            <v>1.7761310000000001</v>
          </cell>
          <cell r="AK23"/>
          <cell r="AL23">
            <v>35.308216999999999</v>
          </cell>
          <cell r="AM23">
            <v>7.9387250000000007</v>
          </cell>
          <cell r="AN23">
            <v>-7.696396</v>
          </cell>
          <cell r="AO23">
            <v>1.730507</v>
          </cell>
          <cell r="AP23"/>
          <cell r="AQ23">
            <v>37.281053</v>
          </cell>
          <cell r="AR23">
            <v>8.8767849999999999</v>
          </cell>
          <cell r="AS23">
            <v>-8.0591090000000012</v>
          </cell>
          <cell r="AT23">
            <v>1.007503</v>
          </cell>
          <cell r="AU23"/>
          <cell r="AV23">
            <v>39.106232000000006</v>
          </cell>
          <cell r="AW23">
            <v>10.497935999999999</v>
          </cell>
          <cell r="AX23">
            <v>-8.5313060000000007</v>
          </cell>
          <cell r="AY23">
            <v>1.2500329999999999</v>
          </cell>
          <cell r="AZ23"/>
          <cell r="BA23">
            <v>42.322894999999995</v>
          </cell>
          <cell r="BB23">
            <v>12.469659999999999</v>
          </cell>
          <cell r="BC23">
            <v>-9.4013670000000005</v>
          </cell>
          <cell r="BD23">
            <v>1.7504649999999999</v>
          </cell>
          <cell r="BE23"/>
          <cell r="BF23">
            <v>47.141652999999998</v>
          </cell>
          <cell r="BG23">
            <v>13.437913</v>
          </cell>
          <cell r="BH23">
            <v>-10.363923000000002</v>
          </cell>
          <cell r="BI23">
            <v>1.3273649999999999</v>
          </cell>
          <cell r="BJ23"/>
          <cell r="BK23">
            <v>51.543006999999996</v>
          </cell>
          <cell r="BL23">
            <v>14.020068999999999</v>
          </cell>
          <cell r="BM23">
            <v>-11.153778000000001</v>
          </cell>
          <cell r="BN23">
            <v>-0.67758399999999996</v>
          </cell>
          <cell r="BO23"/>
          <cell r="BP23">
            <v>53.731713999999997</v>
          </cell>
          <cell r="BQ23">
            <v>13.109254999999999</v>
          </cell>
          <cell r="BR23">
            <v>-11.199035</v>
          </cell>
          <cell r="BS23">
            <v>-1.624058</v>
          </cell>
          <cell r="BT23"/>
          <cell r="BU23">
            <v>54.017875999999994</v>
          </cell>
          <cell r="BV23">
            <v>12.100796000000001</v>
          </cell>
          <cell r="BW23">
            <v>-11.274861000000001</v>
          </cell>
          <cell r="BX23">
            <v>-0.76078800000000002</v>
          </cell>
          <cell r="BY23"/>
          <cell r="BZ23">
            <v>54.083023000000004</v>
          </cell>
          <cell r="CA23">
            <v>12.313869</v>
          </cell>
          <cell r="CB23">
            <v>-11.435214999999999</v>
          </cell>
          <cell r="CC23">
            <v>-0.39106400000000002</v>
          </cell>
          <cell r="CD23"/>
          <cell r="CE23">
            <v>54.570612999999994</v>
          </cell>
          <cell r="CF23">
            <v>13.464718000000001</v>
          </cell>
          <cell r="CG23">
            <v>-11.707342000000001</v>
          </cell>
          <cell r="CH23">
            <v>-0.59974899999999998</v>
          </cell>
          <cell r="CI23"/>
          <cell r="CJ23">
            <v>55.72824</v>
          </cell>
          <cell r="CK23">
            <v>14.089786</v>
          </cell>
          <cell r="CL23">
            <v>-11.929255999999999</v>
          </cell>
          <cell r="CM23">
            <v>-3.0263770000000001</v>
          </cell>
          <cell r="CN23"/>
          <cell r="CO23">
            <v>54.862394000000002</v>
          </cell>
          <cell r="CP23">
            <v>13.616868</v>
          </cell>
          <cell r="CQ23">
            <v>-11.308526000000001</v>
          </cell>
          <cell r="CR23">
            <v>-4.0031309999999998</v>
          </cell>
          <cell r="CS23"/>
          <cell r="CT23">
            <v>53.167603999999997</v>
          </cell>
          <cell r="CU23">
            <v>16.016763999999998</v>
          </cell>
          <cell r="CV23">
            <v>-11.468446</v>
          </cell>
          <cell r="CW23">
            <v>-2.3656260000000002</v>
          </cell>
          <cell r="CX23"/>
          <cell r="CY23">
            <v>55.350296</v>
          </cell>
          <cell r="CZ23">
            <v>19.235952000000001</v>
          </cell>
          <cell r="DA23">
            <v>-12.281345</v>
          </cell>
          <cell r="DB23">
            <v>-1.1047159999999998</v>
          </cell>
          <cell r="DC23"/>
          <cell r="DD23">
            <v>61.200186000000002</v>
          </cell>
          <cell r="DE23">
            <v>20.373899000000002</v>
          </cell>
          <cell r="DF23">
            <v>-13.478396</v>
          </cell>
          <cell r="DG23">
            <v>-4.786E-2</v>
          </cell>
          <cell r="DH23"/>
          <cell r="DI23">
            <v>68.047828999999993</v>
          </cell>
          <cell r="DJ23">
            <v>20.871874999999999</v>
          </cell>
          <cell r="DK23">
            <v>-14.836606</v>
          </cell>
          <cell r="DL23">
            <v>0.27250000000000002</v>
          </cell>
          <cell r="DM23"/>
          <cell r="DN23">
            <v>74.355598000000001</v>
          </cell>
          <cell r="DO23">
            <v>20.754648</v>
          </cell>
          <cell r="DP23">
            <v>-16.003703999999999</v>
          </cell>
          <cell r="DQ23">
            <v>0.65503200000000006</v>
          </cell>
          <cell r="DR23"/>
          <cell r="DS23">
            <v>79.761573999999996</v>
          </cell>
          <cell r="DT23">
            <v>20.48452</v>
          </cell>
          <cell r="DU23">
            <v>-17.126617</v>
          </cell>
          <cell r="DV23">
            <v>1.068373</v>
          </cell>
          <cell r="DW23"/>
          <cell r="DX23">
            <v>84.187850000000012</v>
          </cell>
          <cell r="DY23">
            <v>20.715833999999997</v>
          </cell>
          <cell r="DZ23">
            <v>-18.051033</v>
          </cell>
          <cell r="EA23">
            <v>1.7554909999999999</v>
          </cell>
          <cell r="EB23"/>
          <cell r="EC23">
            <v>88.608141000000003</v>
          </cell>
          <cell r="ED23">
            <v>22.232430000000001</v>
          </cell>
          <cell r="EE23">
            <v>-19.237956999999998</v>
          </cell>
          <cell r="EF23">
            <v>2.49377</v>
          </cell>
          <cell r="EG23"/>
          <cell r="EH23">
            <v>94.096383000000003</v>
          </cell>
          <cell r="EI23">
            <v>23.299503000000001</v>
          </cell>
          <cell r="EJ23">
            <v>-20.363366000000003</v>
          </cell>
          <cell r="EK23">
            <v>1.7113699999999998</v>
          </cell>
          <cell r="EL23"/>
          <cell r="EM23">
            <v>98.743889999999993</v>
          </cell>
          <cell r="EN23">
            <v>26.107679000000001</v>
          </cell>
          <cell r="EO23">
            <v>-21.423864000000002</v>
          </cell>
          <cell r="EP23">
            <v>-0.656246</v>
          </cell>
          <cell r="EQ23"/>
          <cell r="ER23">
            <v>102.77145900000001</v>
          </cell>
          <cell r="ES23">
            <v>28.309549999999998</v>
          </cell>
          <cell r="ET23">
            <v>-22.084405</v>
          </cell>
          <cell r="EU23">
            <v>-0.66395700000000002</v>
          </cell>
          <cell r="EV23"/>
          <cell r="EW23">
            <v>108.33264699999999</v>
          </cell>
          <cell r="EX23">
            <v>19.749346000000003</v>
          </cell>
          <cell r="EY23">
            <v>-22.139652999999999</v>
          </cell>
          <cell r="EZ23">
            <v>0.32482900000000003</v>
          </cell>
          <cell r="FA23"/>
          <cell r="FB23">
            <v>106.267169</v>
          </cell>
          <cell r="FC23">
            <v>22.566590000000001</v>
          </cell>
          <cell r="FD23">
            <v>-22.268501000000001</v>
          </cell>
          <cell r="FE23">
            <v>1.431942</v>
          </cell>
          <cell r="FF23"/>
          <cell r="FG23">
            <v>107.99719899999999</v>
          </cell>
          <cell r="FH23">
            <v>24.857330999999999</v>
          </cell>
          <cell r="FI23">
            <v>-23.223941999999997</v>
          </cell>
          <cell r="FJ23">
            <v>1.9299549999999999</v>
          </cell>
          <cell r="FK23"/>
          <cell r="FL23">
            <v>111.56054300000001</v>
          </cell>
          <cell r="FM23">
            <v>24.137170999999999</v>
          </cell>
          <cell r="FN23">
            <v>-23.480407</v>
          </cell>
          <cell r="FO23">
            <v>0.25502000000000002</v>
          </cell>
          <cell r="FP23"/>
          <cell r="FQ23">
            <v>112.472326</v>
          </cell>
          <cell r="FR23">
            <v>23.628854999999998</v>
          </cell>
          <cell r="FS23">
            <v>-23.429696</v>
          </cell>
          <cell r="FT23">
            <v>1.1259159999999999</v>
          </cell>
          <cell r="FU23"/>
          <cell r="FV23">
            <v>113.79740200000001</v>
          </cell>
          <cell r="FW23">
            <v>25.530349999999999</v>
          </cell>
          <cell r="FX23">
            <v>-24.173117999999999</v>
          </cell>
          <cell r="FY23">
            <v>1.9623119999999998</v>
          </cell>
          <cell r="FZ23"/>
          <cell r="GA23">
            <v>117.116946</v>
          </cell>
          <cell r="GB23">
            <v>28.739545</v>
          </cell>
          <cell r="GC23">
            <v>-25.042578000000002</v>
          </cell>
          <cell r="GD23">
            <v>1.5846120000000001</v>
          </cell>
          <cell r="GE23"/>
          <cell r="GF23">
            <v>122.39852499999999</v>
          </cell>
          <cell r="GG23">
            <v>31.859047999999998</v>
          </cell>
          <cell r="GH23">
            <v>-26.310835999999998</v>
          </cell>
          <cell r="GI23">
            <v>1.0813969999999999</v>
          </cell>
          <cell r="GJ23"/>
          <cell r="GK23">
            <v>129.02813399999999</v>
          </cell>
          <cell r="GL23">
            <v>34.513255999999998</v>
          </cell>
          <cell r="GM23">
            <v>-27.679043</v>
          </cell>
          <cell r="GN23">
            <v>0.95096599999999998</v>
          </cell>
          <cell r="GO23"/>
          <cell r="GP23">
            <v>136.81331400000002</v>
          </cell>
          <cell r="GQ23">
            <v>35.240766000000001</v>
          </cell>
          <cell r="GR23">
            <v>-29.290338999999999</v>
          </cell>
          <cell r="GS23">
            <v>2.6300309999999998</v>
          </cell>
          <cell r="GT23"/>
          <cell r="GU23">
            <v>145.39377199999998</v>
          </cell>
          <cell r="GV23">
            <v>37.012894000000003</v>
          </cell>
          <cell r="GW23">
            <v>-31.414524</v>
          </cell>
          <cell r="GX23">
            <v>2.2029559999999999</v>
          </cell>
          <cell r="GY23"/>
          <cell r="GZ23">
            <v>153.195098</v>
          </cell>
          <cell r="HA23">
            <v>30.195547999999999</v>
          </cell>
          <cell r="HB23">
            <v>-31.762176</v>
          </cell>
          <cell r="HC23">
            <v>2.5966070000000001</v>
          </cell>
          <cell r="HD23"/>
          <cell r="HE23">
            <v>154.225076</v>
          </cell>
          <cell r="HF23">
            <v>35.498156999999999</v>
          </cell>
          <cell r="HG23">
            <v>-33.362002999999994</v>
          </cell>
          <cell r="HH23">
            <v>4.8023050000000005</v>
          </cell>
          <cell r="HI23"/>
          <cell r="HJ23">
            <v>161.163535</v>
          </cell>
        </row>
        <row r="24">
          <cell r="A24" t="str">
            <v>AN.1132</v>
          </cell>
          <cell r="B24" t="str">
            <v xml:space="preserve">   ICT equipment</v>
          </cell>
          <cell r="C24">
            <v>2.476613</v>
          </cell>
          <cell r="D24">
            <v>0.80108799999999991</v>
          </cell>
          <cell r="E24">
            <v>-0.61346000000000001</v>
          </cell>
          <cell r="F24">
            <v>0.28700799999999999</v>
          </cell>
          <cell r="G24"/>
          <cell r="H24">
            <v>2.9512489999999998</v>
          </cell>
          <cell r="I24">
            <v>1.011428</v>
          </cell>
          <cell r="J24">
            <v>-0.75813900000000001</v>
          </cell>
          <cell r="K24">
            <v>0.437444</v>
          </cell>
          <cell r="L24"/>
          <cell r="M24">
            <v>3.6419820000000001</v>
          </cell>
          <cell r="N24">
            <v>1.175942</v>
          </cell>
          <cell r="O24">
            <v>-0.92581600000000008</v>
          </cell>
          <cell r="P24">
            <v>0.52379100000000001</v>
          </cell>
          <cell r="Q24"/>
          <cell r="R24">
            <v>4.4158990000000005</v>
          </cell>
          <cell r="S24">
            <v>1.3833810000000002</v>
          </cell>
          <cell r="T24">
            <v>-1.1186069999999999</v>
          </cell>
          <cell r="U24">
            <v>0.60177599999999998</v>
          </cell>
          <cell r="V24"/>
          <cell r="W24">
            <v>5.2824480000000005</v>
          </cell>
          <cell r="X24">
            <v>1.561483</v>
          </cell>
          <cell r="Y24">
            <v>-1.326004</v>
          </cell>
          <cell r="Z24">
            <v>0.39007999999999998</v>
          </cell>
          <cell r="AA24"/>
          <cell r="AB24">
            <v>5.9080069999999996</v>
          </cell>
          <cell r="AC24">
            <v>1.679511</v>
          </cell>
          <cell r="AD24">
            <v>-1.417505</v>
          </cell>
          <cell r="AE24">
            <v>0.29521399999999998</v>
          </cell>
          <cell r="AF24"/>
          <cell r="AG24">
            <v>6.4652269999999996</v>
          </cell>
          <cell r="AH24">
            <v>2.011584</v>
          </cell>
          <cell r="AI24">
            <v>-1.6107470000000002</v>
          </cell>
          <cell r="AJ24">
            <v>0.46745500000000001</v>
          </cell>
          <cell r="AK24"/>
          <cell r="AL24">
            <v>7.3335189999999999</v>
          </cell>
          <cell r="AM24">
            <v>2.3439000000000001</v>
          </cell>
          <cell r="AN24">
            <v>-1.8245100000000001</v>
          </cell>
          <cell r="AO24">
            <v>0.39941500000000002</v>
          </cell>
          <cell r="AP24"/>
          <cell r="AQ24">
            <v>8.2523239999999998</v>
          </cell>
          <cell r="AR24">
            <v>2.644196</v>
          </cell>
          <cell r="AS24">
            <v>-2.0315690000000002</v>
          </cell>
          <cell r="AT24">
            <v>0.14324500000000001</v>
          </cell>
          <cell r="AU24"/>
          <cell r="AV24">
            <v>9.0081949999999988</v>
          </cell>
          <cell r="AW24">
            <v>2.8585850000000002</v>
          </cell>
          <cell r="AX24">
            <v>-2.1701129999999997</v>
          </cell>
          <cell r="AY24">
            <v>-8.3210000000000003E-3</v>
          </cell>
          <cell r="AZ24"/>
          <cell r="BA24">
            <v>9.6883470000000003</v>
          </cell>
          <cell r="BB24">
            <v>3.2013259999999999</v>
          </cell>
          <cell r="BC24">
            <v>-2.3591660000000001</v>
          </cell>
          <cell r="BD24">
            <v>-0.23866399999999999</v>
          </cell>
          <cell r="BE24"/>
          <cell r="BF24">
            <v>10.291843</v>
          </cell>
          <cell r="BG24">
            <v>3.288316</v>
          </cell>
          <cell r="BH24">
            <v>-2.434876</v>
          </cell>
          <cell r="BI24">
            <v>-0.305371</v>
          </cell>
          <cell r="BJ24"/>
          <cell r="BK24">
            <v>10.839912</v>
          </cell>
          <cell r="BL24">
            <v>3.417786</v>
          </cell>
          <cell r="BM24">
            <v>-2.5982179999999997</v>
          </cell>
          <cell r="BN24">
            <v>-0.19031700000000001</v>
          </cell>
          <cell r="BO24"/>
          <cell r="BP24">
            <v>11.469164000000001</v>
          </cell>
          <cell r="BQ24">
            <v>3.3969930000000002</v>
          </cell>
          <cell r="BR24">
            <v>-2.710474</v>
          </cell>
          <cell r="BS24">
            <v>-0.18397999999999998</v>
          </cell>
          <cell r="BT24"/>
          <cell r="BU24">
            <v>11.971703</v>
          </cell>
          <cell r="BV24">
            <v>3.1226829999999999</v>
          </cell>
          <cell r="BW24">
            <v>-2.8028429999999998</v>
          </cell>
          <cell r="BX24">
            <v>0.129303</v>
          </cell>
          <cell r="BY24"/>
          <cell r="BZ24">
            <v>12.420845</v>
          </cell>
          <cell r="CA24">
            <v>3.4682010000000001</v>
          </cell>
          <cell r="CB24">
            <v>-3.0130889999999999</v>
          </cell>
          <cell r="CC24">
            <v>-0.14329900000000001</v>
          </cell>
          <cell r="CD24"/>
          <cell r="CE24">
            <v>12.732657999999999</v>
          </cell>
          <cell r="CF24">
            <v>3.6967569999999998</v>
          </cell>
          <cell r="CG24">
            <v>-3.0087869999999999</v>
          </cell>
          <cell r="CH24">
            <v>-0.286879</v>
          </cell>
          <cell r="CI24"/>
          <cell r="CJ24">
            <v>13.133749999999999</v>
          </cell>
          <cell r="CK24">
            <v>4.0415400000000004</v>
          </cell>
          <cell r="CL24">
            <v>-3.1975859999999998</v>
          </cell>
          <cell r="CM24">
            <v>-0.14538399999999999</v>
          </cell>
          <cell r="CN24"/>
          <cell r="CO24">
            <v>13.832319999999999</v>
          </cell>
          <cell r="CP24">
            <v>4.2903140000000004</v>
          </cell>
          <cell r="CQ24">
            <v>-3.3167779999999998</v>
          </cell>
          <cell r="CR24">
            <v>-0.123241</v>
          </cell>
          <cell r="CS24"/>
          <cell r="CT24">
            <v>14.682615</v>
          </cell>
          <cell r="CU24">
            <v>4.9948269999999999</v>
          </cell>
          <cell r="CV24">
            <v>-3.6178270000000001</v>
          </cell>
          <cell r="CW24">
            <v>0.104605</v>
          </cell>
          <cell r="CX24"/>
          <cell r="CY24">
            <v>16.164218999999999</v>
          </cell>
          <cell r="CZ24">
            <v>5.5830249999999992</v>
          </cell>
          <cell r="DA24">
            <v>-3.9705900000000001</v>
          </cell>
          <cell r="DB24">
            <v>-0.234595</v>
          </cell>
          <cell r="DC24"/>
          <cell r="DD24">
            <v>17.542059000000002</v>
          </cell>
          <cell r="DE24">
            <v>5.9679219999999997</v>
          </cell>
          <cell r="DF24">
            <v>-4.2213010000000004</v>
          </cell>
          <cell r="DG24">
            <v>-0.50965099999999997</v>
          </cell>
          <cell r="DH24"/>
          <cell r="DI24">
            <v>18.779028999999998</v>
          </cell>
          <cell r="DJ24">
            <v>6.7922910000000005</v>
          </cell>
          <cell r="DK24">
            <v>-4.5056520000000004</v>
          </cell>
          <cell r="DL24">
            <v>-0.46937699999999999</v>
          </cell>
          <cell r="DM24"/>
          <cell r="DN24">
            <v>20.596291000000001</v>
          </cell>
          <cell r="DO24">
            <v>5.9954460000000003</v>
          </cell>
          <cell r="DP24">
            <v>-4.6220129999999999</v>
          </cell>
          <cell r="DQ24">
            <v>-0.51643700000000003</v>
          </cell>
          <cell r="DR24"/>
          <cell r="DS24">
            <v>21.453287</v>
          </cell>
          <cell r="DT24">
            <v>5.1823999999999995</v>
          </cell>
          <cell r="DU24">
            <v>-4.6754389999999999</v>
          </cell>
          <cell r="DV24">
            <v>-0.15629099999999999</v>
          </cell>
          <cell r="DW24"/>
          <cell r="DX24">
            <v>21.803955999999999</v>
          </cell>
          <cell r="DY24">
            <v>5.3525619999999998</v>
          </cell>
          <cell r="DZ24">
            <v>-4.9218029999999997</v>
          </cell>
          <cell r="EA24">
            <v>4.7953000000000003E-2</v>
          </cell>
          <cell r="EB24"/>
          <cell r="EC24">
            <v>22.282668000000001</v>
          </cell>
          <cell r="ED24">
            <v>5.8144170000000006</v>
          </cell>
          <cell r="EE24">
            <v>-5.066065</v>
          </cell>
          <cell r="EF24">
            <v>1.1509800000000001</v>
          </cell>
          <cell r="EG24"/>
          <cell r="EH24">
            <v>24.181999999999999</v>
          </cell>
          <cell r="EI24">
            <v>5.7942209999999994</v>
          </cell>
          <cell r="EJ24">
            <v>-5.7460089999999999</v>
          </cell>
          <cell r="EK24">
            <v>1.1960979999999999</v>
          </cell>
          <cell r="EL24"/>
          <cell r="EM24">
            <v>25.426310000000001</v>
          </cell>
          <cell r="EN24">
            <v>5.9942299999999999</v>
          </cell>
          <cell r="EO24">
            <v>-5.6830670000000003</v>
          </cell>
          <cell r="EP24">
            <v>-0.26614100000000002</v>
          </cell>
          <cell r="EQ24"/>
          <cell r="ER24">
            <v>25.471330999999999</v>
          </cell>
          <cell r="ES24">
            <v>5.698194</v>
          </cell>
          <cell r="ET24">
            <v>-5.5935110000000003</v>
          </cell>
          <cell r="EU24">
            <v>-0.72155100000000005</v>
          </cell>
          <cell r="EV24"/>
          <cell r="EW24">
            <v>24.854462999999999</v>
          </cell>
          <cell r="EX24">
            <v>4.5461469999999995</v>
          </cell>
          <cell r="EY24">
            <v>-5.2128770000000006</v>
          </cell>
          <cell r="EZ24">
            <v>-0.82190799999999997</v>
          </cell>
          <cell r="FA24"/>
          <cell r="FB24">
            <v>23.365825000000001</v>
          </cell>
          <cell r="FC24">
            <v>5.6198930000000002</v>
          </cell>
          <cell r="FD24">
            <v>-5.0997479999999999</v>
          </cell>
          <cell r="FE24">
            <v>-0.38387299999999996</v>
          </cell>
          <cell r="FF24"/>
          <cell r="FG24">
            <v>23.502096000000002</v>
          </cell>
          <cell r="FH24">
            <v>5.1668590000000005</v>
          </cell>
          <cell r="FI24">
            <v>-5.0101319999999996</v>
          </cell>
          <cell r="FJ24">
            <v>-0.126803</v>
          </cell>
          <cell r="FK24"/>
          <cell r="FL24">
            <v>23.532019999999999</v>
          </cell>
          <cell r="FM24">
            <v>5.4192939999999998</v>
          </cell>
          <cell r="FN24">
            <v>-5.0402309999999995</v>
          </cell>
          <cell r="FO24">
            <v>-6.4484E-2</v>
          </cell>
          <cell r="FP24"/>
          <cell r="FQ24">
            <v>23.846598</v>
          </cell>
          <cell r="FR24">
            <v>5.0551809999999993</v>
          </cell>
          <cell r="FS24">
            <v>-5.0510110000000008</v>
          </cell>
          <cell r="FT24">
            <v>-0.91434299999999991</v>
          </cell>
          <cell r="FU24"/>
          <cell r="FV24">
            <v>22.936425</v>
          </cell>
          <cell r="FW24">
            <v>5.0785860000000005</v>
          </cell>
          <cell r="FX24">
            <v>-4.768205</v>
          </cell>
          <cell r="FY24">
            <v>-1.372511</v>
          </cell>
          <cell r="FZ24"/>
          <cell r="GA24">
            <v>21.874295999999998</v>
          </cell>
          <cell r="GB24">
            <v>5.9643579999999998</v>
          </cell>
          <cell r="GC24">
            <v>-4.7759470000000004</v>
          </cell>
          <cell r="GD24">
            <v>-0.59781300000000004</v>
          </cell>
          <cell r="GE24"/>
          <cell r="GF24">
            <v>22.464895000000002</v>
          </cell>
          <cell r="GG24">
            <v>5.9635119999999997</v>
          </cell>
          <cell r="GH24">
            <v>-4.9344770000000002</v>
          </cell>
          <cell r="GI24">
            <v>-0.11441899999999999</v>
          </cell>
          <cell r="GJ24"/>
          <cell r="GK24">
            <v>23.379510999999997</v>
          </cell>
          <cell r="GL24">
            <v>6.8185379999999993</v>
          </cell>
          <cell r="GM24">
            <v>-5.2179470000000006</v>
          </cell>
          <cell r="GN24">
            <v>-9.9808999999999995E-2</v>
          </cell>
          <cell r="GO24"/>
          <cell r="GP24">
            <v>24.880292000000001</v>
          </cell>
          <cell r="GQ24">
            <v>6.8670550000000006</v>
          </cell>
          <cell r="GR24">
            <v>-5.4853559999999995</v>
          </cell>
          <cell r="GS24">
            <v>-0.102659</v>
          </cell>
          <cell r="GT24"/>
          <cell r="GU24">
            <v>26.159333</v>
          </cell>
          <cell r="GV24">
            <v>7.068505</v>
          </cell>
          <cell r="GW24">
            <v>-5.7488380000000001</v>
          </cell>
          <cell r="GX24">
            <v>8.2661999999999999E-2</v>
          </cell>
          <cell r="GY24"/>
          <cell r="GZ24">
            <v>27.561662000000002</v>
          </cell>
          <cell r="HA24">
            <v>6.7301989999999998</v>
          </cell>
          <cell r="HB24">
            <v>-5.9787710000000001</v>
          </cell>
          <cell r="HC24">
            <v>0.33119999999999999</v>
          </cell>
          <cell r="HD24"/>
          <cell r="HE24">
            <v>28.644290000000002</v>
          </cell>
          <cell r="HF24">
            <v>7.9744520000000003</v>
          </cell>
          <cell r="HG24">
            <v>-6.4111180000000001</v>
          </cell>
          <cell r="HH24">
            <v>0.43676799999999999</v>
          </cell>
          <cell r="HI24"/>
          <cell r="HJ24">
            <v>30.644392</v>
          </cell>
        </row>
        <row r="25">
          <cell r="A25" t="str">
            <v>AN.1139</v>
          </cell>
          <cell r="B25" t="str">
            <v xml:space="preserve">   Other machinery and equipment</v>
          </cell>
          <cell r="C25">
            <v>65.738225</v>
          </cell>
          <cell r="D25">
            <v>11.435962999999999</v>
          </cell>
          <cell r="E25">
            <v>-9.1680930000000007</v>
          </cell>
          <cell r="F25">
            <v>8.0738050000000001</v>
          </cell>
          <cell r="G25"/>
          <cell r="H25">
            <v>76.079900999999992</v>
          </cell>
          <cell r="I25">
            <v>14.202800999999999</v>
          </cell>
          <cell r="J25">
            <v>-10.933712</v>
          </cell>
          <cell r="K25">
            <v>11.322865999999999</v>
          </cell>
          <cell r="L25"/>
          <cell r="M25">
            <v>90.671856000000005</v>
          </cell>
          <cell r="N25">
            <v>15.769684999999999</v>
          </cell>
          <cell r="O25">
            <v>-12.882959999999999</v>
          </cell>
          <cell r="P25">
            <v>13.124547</v>
          </cell>
          <cell r="Q25"/>
          <cell r="R25">
            <v>106.683128</v>
          </cell>
          <cell r="S25">
            <v>17.902455000000003</v>
          </cell>
          <cell r="T25">
            <v>-15.092794</v>
          </cell>
          <cell r="U25">
            <v>11.631225000000001</v>
          </cell>
          <cell r="V25"/>
          <cell r="W25">
            <v>121.124015</v>
          </cell>
          <cell r="X25">
            <v>18.316184</v>
          </cell>
          <cell r="Y25">
            <v>-16.521636999999998</v>
          </cell>
          <cell r="Z25">
            <v>7.7413299999999996</v>
          </cell>
          <cell r="AA25"/>
          <cell r="AB25">
            <v>130.65989200000001</v>
          </cell>
          <cell r="AC25">
            <v>18.834871</v>
          </cell>
          <cell r="AD25">
            <v>-17.597443999999999</v>
          </cell>
          <cell r="AE25">
            <v>5.3725490000000002</v>
          </cell>
          <cell r="AF25"/>
          <cell r="AG25">
            <v>137.269869</v>
          </cell>
          <cell r="AH25">
            <v>20.951926</v>
          </cell>
          <cell r="AI25">
            <v>-18.441577000000002</v>
          </cell>
          <cell r="AJ25">
            <v>4.0262269999999996</v>
          </cell>
          <cell r="AK25"/>
          <cell r="AL25">
            <v>143.806445</v>
          </cell>
          <cell r="AM25">
            <v>22.505125</v>
          </cell>
          <cell r="AN25">
            <v>-19.332998</v>
          </cell>
          <cell r="AO25">
            <v>3.3187979999999997</v>
          </cell>
          <cell r="AP25"/>
          <cell r="AQ25">
            <v>150.29737100000003</v>
          </cell>
          <cell r="AR25">
            <v>24.292048999999999</v>
          </cell>
          <cell r="AS25">
            <v>-20.155691999999998</v>
          </cell>
          <cell r="AT25">
            <v>2.265889</v>
          </cell>
          <cell r="AU25"/>
          <cell r="AV25">
            <v>156.69961699999999</v>
          </cell>
          <cell r="AW25">
            <v>26.854911000000001</v>
          </cell>
          <cell r="AX25">
            <v>-21.051689999999997</v>
          </cell>
          <cell r="AY25">
            <v>2.3750970000000002</v>
          </cell>
          <cell r="AZ25"/>
          <cell r="BA25">
            <v>164.87793599999998</v>
          </cell>
          <cell r="BB25">
            <v>29.934879000000002</v>
          </cell>
          <cell r="BC25">
            <v>-22.287868999999997</v>
          </cell>
          <cell r="BD25">
            <v>2.7283530000000003</v>
          </cell>
          <cell r="BE25"/>
          <cell r="BF25">
            <v>175.253299</v>
          </cell>
          <cell r="BG25">
            <v>32.742184000000002</v>
          </cell>
          <cell r="BH25">
            <v>-23.668351999999999</v>
          </cell>
          <cell r="BI25">
            <v>2.8016220000000001</v>
          </cell>
          <cell r="BJ25"/>
          <cell r="BK25">
            <v>187.12875200000002</v>
          </cell>
          <cell r="BL25">
            <v>33.046285000000005</v>
          </cell>
          <cell r="BM25">
            <v>-25.065446000000001</v>
          </cell>
          <cell r="BN25">
            <v>-0.424516</v>
          </cell>
          <cell r="BO25"/>
          <cell r="BP25">
            <v>194.68507500000001</v>
          </cell>
          <cell r="BQ25">
            <v>30.779799999999998</v>
          </cell>
          <cell r="BR25">
            <v>-25.385964999999999</v>
          </cell>
          <cell r="BS25">
            <v>-4.9766450000000004</v>
          </cell>
          <cell r="BT25"/>
          <cell r="BU25">
            <v>195.10226500000002</v>
          </cell>
          <cell r="BV25">
            <v>28.054195</v>
          </cell>
          <cell r="BW25">
            <v>-25.189550000000001</v>
          </cell>
          <cell r="BX25">
            <v>-4.5128059999999994</v>
          </cell>
          <cell r="BY25"/>
          <cell r="BZ25">
            <v>193.454104</v>
          </cell>
          <cell r="CA25">
            <v>29.537866999999999</v>
          </cell>
          <cell r="CB25">
            <v>-25.450032</v>
          </cell>
          <cell r="CC25">
            <v>-1.867869</v>
          </cell>
          <cell r="CD25"/>
          <cell r="CE25">
            <v>195.67407</v>
          </cell>
          <cell r="CF25">
            <v>30.921135999999997</v>
          </cell>
          <cell r="CG25">
            <v>-26.042794000000001</v>
          </cell>
          <cell r="CH25">
            <v>0.319772</v>
          </cell>
          <cell r="CI25"/>
          <cell r="CJ25">
            <v>200.872184</v>
          </cell>
          <cell r="CK25">
            <v>31.894659000000001</v>
          </cell>
          <cell r="CL25">
            <v>-26.894136</v>
          </cell>
          <cell r="CM25">
            <v>-0.10338</v>
          </cell>
          <cell r="CN25"/>
          <cell r="CO25">
            <v>205.769327</v>
          </cell>
          <cell r="CP25">
            <v>32.351970999999999</v>
          </cell>
          <cell r="CQ25">
            <v>-27.353387999999999</v>
          </cell>
          <cell r="CR25">
            <v>-1.5333140000000001</v>
          </cell>
          <cell r="CS25"/>
          <cell r="CT25">
            <v>209.23459700000001</v>
          </cell>
          <cell r="CU25">
            <v>36.254624999999997</v>
          </cell>
          <cell r="CV25">
            <v>-28.118187000000002</v>
          </cell>
          <cell r="CW25">
            <v>-1.2801420000000001</v>
          </cell>
          <cell r="CX25"/>
          <cell r="CY25">
            <v>216.090892</v>
          </cell>
          <cell r="CZ25">
            <v>39.663499999999999</v>
          </cell>
          <cell r="DA25">
            <v>-29.202966</v>
          </cell>
          <cell r="DB25">
            <v>2.787417</v>
          </cell>
          <cell r="DC25"/>
          <cell r="DD25">
            <v>229.338843</v>
          </cell>
          <cell r="DE25">
            <v>45.115497000000005</v>
          </cell>
          <cell r="DF25">
            <v>-31.642776999999999</v>
          </cell>
          <cell r="DG25">
            <v>3.0033349999999999</v>
          </cell>
          <cell r="DH25"/>
          <cell r="DI25">
            <v>245.814898</v>
          </cell>
          <cell r="DJ25">
            <v>44.360733999999994</v>
          </cell>
          <cell r="DK25">
            <v>-33.022358999999994</v>
          </cell>
          <cell r="DL25">
            <v>-0.127829</v>
          </cell>
          <cell r="DM25"/>
          <cell r="DN25">
            <v>257.02544399999999</v>
          </cell>
          <cell r="DO25">
            <v>41.853224000000004</v>
          </cell>
          <cell r="DP25">
            <v>-34.282066</v>
          </cell>
          <cell r="DQ25">
            <v>-1.5886880000000001</v>
          </cell>
          <cell r="DR25"/>
          <cell r="DS25">
            <v>263.00791399999997</v>
          </cell>
          <cell r="DT25">
            <v>41.378826000000004</v>
          </cell>
          <cell r="DU25">
            <v>-34.8932</v>
          </cell>
          <cell r="DV25">
            <v>-0.8907759999999999</v>
          </cell>
          <cell r="DW25"/>
          <cell r="DX25">
            <v>268.60276400000004</v>
          </cell>
          <cell r="DY25">
            <v>43.680737000000001</v>
          </cell>
          <cell r="DZ25">
            <v>-36.290567000000003</v>
          </cell>
          <cell r="EA25">
            <v>2.4382539999999997</v>
          </cell>
          <cell r="EB25"/>
          <cell r="EC25">
            <v>278.43118800000002</v>
          </cell>
          <cell r="ED25">
            <v>45.553967</v>
          </cell>
          <cell r="EE25">
            <v>-37.829349000000001</v>
          </cell>
          <cell r="EF25">
            <v>3.8042570000000002</v>
          </cell>
          <cell r="EG25"/>
          <cell r="EH25">
            <v>289.96006399999999</v>
          </cell>
          <cell r="EI25">
            <v>47.396585000000002</v>
          </cell>
          <cell r="EJ25">
            <v>-39.588760000000001</v>
          </cell>
          <cell r="EK25">
            <v>3.7731399999999997</v>
          </cell>
          <cell r="EL25"/>
          <cell r="EM25">
            <v>301.54102899999998</v>
          </cell>
          <cell r="EN25">
            <v>53.266078999999998</v>
          </cell>
          <cell r="EO25">
            <v>-41.401019999999995</v>
          </cell>
          <cell r="EP25">
            <v>3.4639129999999998</v>
          </cell>
          <cell r="EQ25"/>
          <cell r="ER25">
            <v>316.870002</v>
          </cell>
          <cell r="ES25">
            <v>53.898732000000003</v>
          </cell>
          <cell r="ET25">
            <v>-43.284756000000002</v>
          </cell>
          <cell r="EU25">
            <v>2.9999859999999998</v>
          </cell>
          <cell r="EV25"/>
          <cell r="EW25">
            <v>330.48396300000002</v>
          </cell>
          <cell r="EX25">
            <v>45.125682999999995</v>
          </cell>
          <cell r="EY25">
            <v>-44.019317999999998</v>
          </cell>
          <cell r="EZ25">
            <v>2.3707689999999997</v>
          </cell>
          <cell r="FA25"/>
          <cell r="FB25">
            <v>333.961097</v>
          </cell>
          <cell r="FC25">
            <v>45.210898</v>
          </cell>
          <cell r="FD25">
            <v>-44.683394</v>
          </cell>
          <cell r="FE25">
            <v>2.8306900000000002</v>
          </cell>
          <cell r="FF25"/>
          <cell r="FG25">
            <v>337.31929200000002</v>
          </cell>
          <cell r="FH25">
            <v>48.854949999999995</v>
          </cell>
          <cell r="FI25">
            <v>-45.515067999999999</v>
          </cell>
          <cell r="FJ25">
            <v>3.6593180000000003</v>
          </cell>
          <cell r="FK25"/>
          <cell r="FL25">
            <v>344.31849299999999</v>
          </cell>
          <cell r="FM25">
            <v>49.734898999999999</v>
          </cell>
          <cell r="FN25">
            <v>-46.489167999999999</v>
          </cell>
          <cell r="FO25">
            <v>3.4115450000000003</v>
          </cell>
          <cell r="FP25"/>
          <cell r="FQ25">
            <v>350.97576899999996</v>
          </cell>
          <cell r="FR25">
            <v>49.672556999999998</v>
          </cell>
          <cell r="FS25">
            <v>-47.084462000000002</v>
          </cell>
          <cell r="FT25">
            <v>1.105931</v>
          </cell>
          <cell r="FU25"/>
          <cell r="FV25">
            <v>354.66979399999997</v>
          </cell>
          <cell r="FW25">
            <v>50.302105000000005</v>
          </cell>
          <cell r="FX25">
            <v>-47.302252000000003</v>
          </cell>
          <cell r="FY25">
            <v>1.0801240000000001</v>
          </cell>
          <cell r="FZ25"/>
          <cell r="GA25">
            <v>358.74977100000001</v>
          </cell>
          <cell r="GB25">
            <v>51.374303999999995</v>
          </cell>
          <cell r="GC25">
            <v>-48.002324999999999</v>
          </cell>
          <cell r="GD25">
            <v>0.50959199999999993</v>
          </cell>
          <cell r="GE25"/>
          <cell r="GF25">
            <v>362.63134300000002</v>
          </cell>
          <cell r="GG25">
            <v>52.332487999999998</v>
          </cell>
          <cell r="GH25">
            <v>-48.309710000000003</v>
          </cell>
          <cell r="GI25">
            <v>0.63717100000000004</v>
          </cell>
          <cell r="GJ25"/>
          <cell r="GK25">
            <v>367.291292</v>
          </cell>
          <cell r="GL25">
            <v>54.933811999999996</v>
          </cell>
          <cell r="GM25">
            <v>-49.333211999999996</v>
          </cell>
          <cell r="GN25">
            <v>3.7426909999999998</v>
          </cell>
          <cell r="GO25"/>
          <cell r="GP25">
            <v>376.63458399999996</v>
          </cell>
          <cell r="GQ25">
            <v>58.443442000000005</v>
          </cell>
          <cell r="GR25">
            <v>-50.876860000000001</v>
          </cell>
          <cell r="GS25">
            <v>5.0641719999999992</v>
          </cell>
          <cell r="GT25"/>
          <cell r="GU25">
            <v>389.26533899999998</v>
          </cell>
          <cell r="GV25">
            <v>60.265453000000001</v>
          </cell>
          <cell r="GW25">
            <v>-52.536732000000001</v>
          </cell>
          <cell r="GX25">
            <v>4.207935</v>
          </cell>
          <cell r="GY25"/>
          <cell r="GZ25">
            <v>401.20199500000001</v>
          </cell>
          <cell r="HA25">
            <v>55.125982999999998</v>
          </cell>
          <cell r="HB25">
            <v>-53.418588000000007</v>
          </cell>
          <cell r="HC25">
            <v>5.7616570000000005</v>
          </cell>
          <cell r="HD25"/>
          <cell r="HE25">
            <v>408.67104700000004</v>
          </cell>
          <cell r="HF25">
            <v>63.438860999999996</v>
          </cell>
          <cell r="HG25">
            <v>-55.544273999999994</v>
          </cell>
          <cell r="HH25">
            <v>8.5622559999999996</v>
          </cell>
          <cell r="HI25"/>
          <cell r="HJ25">
            <v>425.12788900000004</v>
          </cell>
        </row>
        <row r="26">
          <cell r="A26" t="str">
            <v>AN.114</v>
          </cell>
          <cell r="B26" t="str">
            <v>Weapons systems</v>
          </cell>
          <cell r="C26"/>
          <cell r="D26"/>
          <cell r="E26"/>
          <cell r="F26"/>
          <cell r="G26"/>
          <cell r="H26"/>
          <cell r="I26"/>
          <cell r="J26"/>
          <cell r="K26"/>
          <cell r="L26"/>
          <cell r="M26"/>
          <cell r="N26"/>
          <cell r="O26"/>
          <cell r="P26"/>
          <cell r="Q26"/>
          <cell r="R26"/>
          <cell r="S26"/>
          <cell r="T26"/>
          <cell r="U26"/>
          <cell r="V26"/>
          <cell r="W26"/>
          <cell r="X26"/>
          <cell r="Y26"/>
          <cell r="Z26"/>
          <cell r="AA26"/>
          <cell r="AB26"/>
          <cell r="AC26"/>
          <cell r="AD26"/>
          <cell r="AE26"/>
          <cell r="AF26"/>
          <cell r="AG26"/>
          <cell r="AH26"/>
          <cell r="AI26"/>
          <cell r="AJ26"/>
          <cell r="AK26"/>
          <cell r="AL26"/>
          <cell r="AM26"/>
          <cell r="AN26"/>
          <cell r="AO26"/>
          <cell r="AP26"/>
          <cell r="AQ26"/>
          <cell r="AR26"/>
          <cell r="AS26"/>
          <cell r="AT26"/>
          <cell r="AU26"/>
          <cell r="AV26"/>
          <cell r="AW26"/>
          <cell r="AX26"/>
          <cell r="AY26"/>
          <cell r="AZ26"/>
          <cell r="BA26"/>
          <cell r="BB26"/>
          <cell r="BC26"/>
          <cell r="BD26"/>
          <cell r="BE26"/>
          <cell r="BF26"/>
          <cell r="BG26"/>
          <cell r="BH26"/>
          <cell r="BI26"/>
          <cell r="BJ26"/>
          <cell r="BK26"/>
          <cell r="BL26"/>
          <cell r="BM26"/>
          <cell r="BN26"/>
          <cell r="BO26"/>
          <cell r="BP26"/>
          <cell r="BQ26"/>
          <cell r="BR26"/>
          <cell r="BS26"/>
          <cell r="BT26"/>
          <cell r="BU26"/>
          <cell r="BV26"/>
          <cell r="BW26"/>
          <cell r="BX26"/>
          <cell r="BY26"/>
          <cell r="BZ26"/>
          <cell r="CA26"/>
          <cell r="CB26"/>
          <cell r="CC26"/>
          <cell r="CD26"/>
          <cell r="CE26"/>
          <cell r="CF26"/>
          <cell r="CG26"/>
          <cell r="CH26"/>
          <cell r="CI26"/>
          <cell r="CJ26"/>
          <cell r="CK26"/>
          <cell r="CL26"/>
          <cell r="CM26"/>
          <cell r="CN26"/>
          <cell r="CO26"/>
          <cell r="CP26"/>
          <cell r="CQ26"/>
          <cell r="CR26"/>
          <cell r="CS26"/>
          <cell r="CT26"/>
          <cell r="CU26"/>
          <cell r="CV26"/>
          <cell r="CW26"/>
          <cell r="CX26"/>
          <cell r="CY26"/>
          <cell r="CZ26"/>
          <cell r="DA26"/>
          <cell r="DB26"/>
          <cell r="DC26"/>
          <cell r="DD26"/>
          <cell r="DE26"/>
          <cell r="DF26"/>
          <cell r="DG26"/>
          <cell r="DH26"/>
          <cell r="DI26"/>
          <cell r="DJ26"/>
          <cell r="DK26"/>
          <cell r="DL26"/>
          <cell r="DM26"/>
          <cell r="DN26"/>
          <cell r="DO26"/>
          <cell r="DP26"/>
          <cell r="DQ26"/>
          <cell r="DR26"/>
          <cell r="DS26"/>
          <cell r="DT26"/>
          <cell r="DU26"/>
          <cell r="DV26"/>
          <cell r="DW26"/>
          <cell r="DX26"/>
          <cell r="DY26"/>
          <cell r="DZ26"/>
          <cell r="EA26"/>
          <cell r="EB26"/>
          <cell r="EC26"/>
          <cell r="ED26"/>
          <cell r="EE26"/>
          <cell r="EF26"/>
          <cell r="EG26"/>
          <cell r="EH26"/>
          <cell r="EI26"/>
          <cell r="EJ26"/>
          <cell r="EK26"/>
          <cell r="EL26"/>
          <cell r="EM26"/>
          <cell r="EN26"/>
          <cell r="EO26"/>
          <cell r="EP26"/>
          <cell r="EQ26"/>
          <cell r="ER26"/>
          <cell r="ES26"/>
          <cell r="ET26"/>
          <cell r="EU26"/>
          <cell r="EV26"/>
          <cell r="EW26"/>
          <cell r="EX26"/>
          <cell r="EY26"/>
          <cell r="EZ26"/>
          <cell r="FA26"/>
          <cell r="FB26"/>
          <cell r="FC26"/>
          <cell r="FD26"/>
          <cell r="FE26"/>
          <cell r="FF26"/>
          <cell r="FG26"/>
          <cell r="FH26"/>
          <cell r="FI26"/>
          <cell r="FJ26"/>
          <cell r="FK26"/>
          <cell r="FL26"/>
          <cell r="FM26"/>
          <cell r="FN26"/>
          <cell r="FO26"/>
          <cell r="FP26"/>
          <cell r="FQ26"/>
          <cell r="FR26"/>
          <cell r="FS26"/>
          <cell r="FT26"/>
          <cell r="FU26"/>
          <cell r="FV26"/>
          <cell r="FW26"/>
          <cell r="FX26"/>
          <cell r="FY26"/>
          <cell r="FZ26"/>
          <cell r="GA26"/>
          <cell r="GB26"/>
          <cell r="GC26"/>
          <cell r="GD26"/>
          <cell r="GE26"/>
          <cell r="GF26"/>
          <cell r="GG26"/>
          <cell r="GH26"/>
          <cell r="GI26"/>
          <cell r="GJ26"/>
          <cell r="GK26"/>
          <cell r="GL26"/>
          <cell r="GM26"/>
          <cell r="GN26"/>
          <cell r="GO26"/>
          <cell r="GP26"/>
          <cell r="GQ26"/>
          <cell r="GR26"/>
          <cell r="GS26"/>
          <cell r="GT26"/>
          <cell r="GU26"/>
          <cell r="GV26"/>
          <cell r="GW26"/>
          <cell r="GX26"/>
          <cell r="GY26"/>
          <cell r="GZ26"/>
          <cell r="HA26"/>
          <cell r="HB26"/>
          <cell r="HC26"/>
          <cell r="HD26"/>
          <cell r="HE26"/>
          <cell r="HF26"/>
          <cell r="HG26"/>
          <cell r="HH26"/>
          <cell r="HI26"/>
          <cell r="HJ26"/>
        </row>
        <row r="27">
          <cell r="A27" t="str">
            <v>AN.115</v>
          </cell>
          <cell r="B27" t="str">
            <v>Cultivated biological resources</v>
          </cell>
          <cell r="C27">
            <v>3.3458110000000003</v>
          </cell>
          <cell r="D27">
            <v>0.16304199999999999</v>
          </cell>
          <cell r="E27">
            <v>-6.0491999999999997E-2</v>
          </cell>
          <cell r="F27">
            <v>0.110721</v>
          </cell>
          <cell r="G27"/>
          <cell r="H27">
            <v>3.5590820000000001</v>
          </cell>
          <cell r="I27">
            <v>0.1699</v>
          </cell>
          <cell r="J27">
            <v>-7.0183000000000009E-2</v>
          </cell>
          <cell r="K27">
            <v>0.19812399999999999</v>
          </cell>
          <cell r="L27"/>
          <cell r="M27">
            <v>3.8569229999999997</v>
          </cell>
          <cell r="N27">
            <v>0.22037100000000001</v>
          </cell>
          <cell r="O27">
            <v>-8.0045000000000005E-2</v>
          </cell>
          <cell r="P27">
            <v>0.29626400000000003</v>
          </cell>
          <cell r="Q27"/>
          <cell r="R27">
            <v>4.2935129999999999</v>
          </cell>
          <cell r="S27">
            <v>0.25269800000000003</v>
          </cell>
          <cell r="T27">
            <v>-9.1397999999999993E-2</v>
          </cell>
          <cell r="U27">
            <v>0.61491899999999999</v>
          </cell>
          <cell r="V27"/>
          <cell r="W27">
            <v>5.0697320000000001</v>
          </cell>
          <cell r="X27">
            <v>0.25793900000000003</v>
          </cell>
          <cell r="Y27">
            <v>-9.9441999999999989E-2</v>
          </cell>
          <cell r="Z27">
            <v>8.5953000000000002E-2</v>
          </cell>
          <cell r="AA27"/>
          <cell r="AB27">
            <v>5.3141819999999997</v>
          </cell>
          <cell r="AC27">
            <v>0.19579099999999999</v>
          </cell>
          <cell r="AD27">
            <v>-0.111817</v>
          </cell>
          <cell r="AE27">
            <v>3.6829000000000001E-2</v>
          </cell>
          <cell r="AF27"/>
          <cell r="AG27">
            <v>5.4349849999999993</v>
          </cell>
          <cell r="AH27">
            <v>0.24466099999999999</v>
          </cell>
          <cell r="AI27">
            <v>-0.120796</v>
          </cell>
          <cell r="AJ27">
            <v>0.109735</v>
          </cell>
          <cell r="AK27"/>
          <cell r="AL27">
            <v>5.6685850000000002</v>
          </cell>
          <cell r="AM27">
            <v>0.20194599999999999</v>
          </cell>
          <cell r="AN27">
            <v>-0.137595</v>
          </cell>
          <cell r="AO27">
            <v>-0.20044100000000001</v>
          </cell>
          <cell r="AP27"/>
          <cell r="AQ27">
            <v>5.5324949999999999</v>
          </cell>
          <cell r="AR27">
            <v>0.20408099999999998</v>
          </cell>
          <cell r="AS27">
            <v>-0.134488</v>
          </cell>
          <cell r="AT27">
            <v>-0.201518</v>
          </cell>
          <cell r="AU27"/>
          <cell r="AV27">
            <v>5.4005700000000001</v>
          </cell>
          <cell r="AW27">
            <v>0.24538300000000002</v>
          </cell>
          <cell r="AX27">
            <v>-0.136633</v>
          </cell>
          <cell r="AY27">
            <v>0.27685899999999997</v>
          </cell>
          <cell r="AZ27"/>
          <cell r="BA27">
            <v>5.7861779999999996</v>
          </cell>
          <cell r="BB27">
            <v>0.25645999999999997</v>
          </cell>
          <cell r="BC27">
            <v>-0.1447</v>
          </cell>
          <cell r="BD27">
            <v>0.31156900000000004</v>
          </cell>
          <cell r="BE27"/>
          <cell r="BF27">
            <v>6.2095069999999994</v>
          </cell>
          <cell r="BG27">
            <v>0.363062</v>
          </cell>
          <cell r="BH27">
            <v>-0.14391699999999999</v>
          </cell>
          <cell r="BI27">
            <v>-0.20796700000000001</v>
          </cell>
          <cell r="BJ27"/>
          <cell r="BK27">
            <v>6.2206850000000005</v>
          </cell>
          <cell r="BL27">
            <v>0.28142600000000001</v>
          </cell>
          <cell r="BM27">
            <v>-0.160769</v>
          </cell>
          <cell r="BN27">
            <v>8.6007E-2</v>
          </cell>
          <cell r="BO27"/>
          <cell r="BP27">
            <v>6.4273490000000004</v>
          </cell>
          <cell r="BQ27">
            <v>0.32138</v>
          </cell>
          <cell r="BR27">
            <v>-0.17158899999999999</v>
          </cell>
          <cell r="BS27">
            <v>0.365846</v>
          </cell>
          <cell r="BT27"/>
          <cell r="BU27">
            <v>6.9429859999999994</v>
          </cell>
          <cell r="BV27">
            <v>0.29675299999999999</v>
          </cell>
          <cell r="BW27">
            <v>-0.181977</v>
          </cell>
          <cell r="BX27">
            <v>0.25006499999999998</v>
          </cell>
          <cell r="BY27"/>
          <cell r="BZ27">
            <v>7.3078270000000005</v>
          </cell>
          <cell r="CA27">
            <v>0.32754899999999998</v>
          </cell>
          <cell r="CB27">
            <v>-0.19506700000000002</v>
          </cell>
          <cell r="CC27">
            <v>0.482101</v>
          </cell>
          <cell r="CD27"/>
          <cell r="CE27">
            <v>7.9224110000000003</v>
          </cell>
          <cell r="CF27">
            <v>0.39572600000000002</v>
          </cell>
          <cell r="CG27">
            <v>-0.220721</v>
          </cell>
          <cell r="CH27">
            <v>0.16872900000000002</v>
          </cell>
          <cell r="CI27"/>
          <cell r="CJ27">
            <v>8.2661460000000009</v>
          </cell>
          <cell r="CK27">
            <v>0.36670800000000003</v>
          </cell>
          <cell r="CL27">
            <v>-0.236736</v>
          </cell>
          <cell r="CM27">
            <v>-0.26984800000000003</v>
          </cell>
          <cell r="CN27"/>
          <cell r="CO27">
            <v>8.1262699999999999</v>
          </cell>
          <cell r="CP27">
            <v>0.36250399999999999</v>
          </cell>
          <cell r="CQ27">
            <v>-0.25943900000000003</v>
          </cell>
          <cell r="CR27">
            <v>0.81854800000000005</v>
          </cell>
          <cell r="CS27"/>
          <cell r="CT27">
            <v>9.0478830000000006</v>
          </cell>
          <cell r="CU27">
            <v>0.41858100000000004</v>
          </cell>
          <cell r="CV27">
            <v>-0.27814100000000003</v>
          </cell>
          <cell r="CW27">
            <v>0.49549599999999999</v>
          </cell>
          <cell r="CX27"/>
          <cell r="CY27">
            <v>9.6838189999999997</v>
          </cell>
          <cell r="CZ27">
            <v>0.51194600000000001</v>
          </cell>
          <cell r="DA27">
            <v>-0.30302300000000004</v>
          </cell>
          <cell r="DB27">
            <v>0.31852900000000001</v>
          </cell>
          <cell r="DC27"/>
          <cell r="DD27">
            <v>10.211270000000001</v>
          </cell>
          <cell r="DE27">
            <v>0.59368399999999999</v>
          </cell>
          <cell r="DF27">
            <v>-0.32660700000000004</v>
          </cell>
          <cell r="DG27">
            <v>0.43815300000000001</v>
          </cell>
          <cell r="DH27"/>
          <cell r="DI27">
            <v>10.916499999999999</v>
          </cell>
          <cell r="DJ27">
            <v>0.54833100000000001</v>
          </cell>
          <cell r="DK27">
            <v>-0.34723999999999999</v>
          </cell>
          <cell r="DL27">
            <v>0.32980900000000002</v>
          </cell>
          <cell r="DM27"/>
          <cell r="DN27">
            <v>11.4474</v>
          </cell>
          <cell r="DO27">
            <v>0.38762099999999999</v>
          </cell>
          <cell r="DP27">
            <v>-0.357099</v>
          </cell>
          <cell r="DQ27">
            <v>8.7080000000000005E-3</v>
          </cell>
          <cell r="DR27"/>
          <cell r="DS27">
            <v>11.48663</v>
          </cell>
          <cell r="DT27">
            <v>0.33518700000000001</v>
          </cell>
          <cell r="DU27">
            <v>-0.372222</v>
          </cell>
          <cell r="DV27">
            <v>0.194915</v>
          </cell>
          <cell r="DW27"/>
          <cell r="DX27">
            <v>11.64451</v>
          </cell>
          <cell r="DY27">
            <v>0.42434100000000002</v>
          </cell>
          <cell r="DZ27">
            <v>-0.39742</v>
          </cell>
          <cell r="EA27">
            <v>0.50378900000000004</v>
          </cell>
          <cell r="EB27"/>
          <cell r="EC27">
            <v>12.175219999999999</v>
          </cell>
          <cell r="ED27">
            <v>0.54662900000000003</v>
          </cell>
          <cell r="EE27">
            <v>-0.43257499999999999</v>
          </cell>
          <cell r="EF27">
            <v>0.61225600000000002</v>
          </cell>
          <cell r="EG27"/>
          <cell r="EH27">
            <v>12.901530000000001</v>
          </cell>
          <cell r="EI27">
            <v>0.54559900000000006</v>
          </cell>
          <cell r="EJ27">
            <v>-0.44854899999999998</v>
          </cell>
          <cell r="EK27">
            <v>0.36960000000000004</v>
          </cell>
          <cell r="EL27"/>
          <cell r="EM27">
            <v>13.368180000000001</v>
          </cell>
          <cell r="EN27">
            <v>0.63764100000000001</v>
          </cell>
          <cell r="EO27">
            <v>-0.46090499999999995</v>
          </cell>
          <cell r="EP27">
            <v>0.33242500000000003</v>
          </cell>
          <cell r="EQ27"/>
          <cell r="ER27">
            <v>13.87734</v>
          </cell>
          <cell r="ES27">
            <v>0.51166800000000001</v>
          </cell>
          <cell r="ET27">
            <v>-0.48838700000000002</v>
          </cell>
          <cell r="EU27">
            <v>0.384579</v>
          </cell>
          <cell r="EV27"/>
          <cell r="EW27">
            <v>14.285200000000001</v>
          </cell>
          <cell r="EX27">
            <v>0.52197500000000008</v>
          </cell>
          <cell r="EY27">
            <v>-0.47937000000000002</v>
          </cell>
          <cell r="EZ27">
            <v>-7.4084999999999998E-2</v>
          </cell>
          <cell r="FA27"/>
          <cell r="FB27">
            <v>14.25372</v>
          </cell>
          <cell r="FC27">
            <v>0.54180100000000009</v>
          </cell>
          <cell r="FD27">
            <v>-0.46455799999999997</v>
          </cell>
          <cell r="FE27">
            <v>0.15687700000000002</v>
          </cell>
          <cell r="FF27"/>
          <cell r="FG27">
            <v>14.48784</v>
          </cell>
          <cell r="FH27">
            <v>0.53581699999999999</v>
          </cell>
          <cell r="FI27">
            <v>-0.47340300000000002</v>
          </cell>
          <cell r="FJ27">
            <v>0.29871599999999998</v>
          </cell>
          <cell r="FK27"/>
          <cell r="FL27">
            <v>14.84897</v>
          </cell>
          <cell r="FM27">
            <v>0.68819000000000008</v>
          </cell>
          <cell r="FN27">
            <v>-0.49595100000000003</v>
          </cell>
          <cell r="FO27">
            <v>0.36788099999999996</v>
          </cell>
          <cell r="FP27"/>
          <cell r="FQ27">
            <v>15.409090000000001</v>
          </cell>
          <cell r="FR27">
            <v>0.82183000000000006</v>
          </cell>
          <cell r="FS27">
            <v>-0.49658999999999998</v>
          </cell>
          <cell r="FT27">
            <v>4.3869999999999999E-2</v>
          </cell>
          <cell r="FU27"/>
          <cell r="FV27">
            <v>15.7782</v>
          </cell>
          <cell r="FW27">
            <v>0.90684799999999999</v>
          </cell>
          <cell r="FX27">
            <v>-0.50072399999999995</v>
          </cell>
          <cell r="FY27">
            <v>-3.0873999999999999E-2</v>
          </cell>
          <cell r="FZ27"/>
          <cell r="GA27">
            <v>16.153449999999999</v>
          </cell>
          <cell r="GB27">
            <v>0.96021800000000002</v>
          </cell>
          <cell r="GC27">
            <v>-0.49860500000000002</v>
          </cell>
          <cell r="GD27">
            <v>-0.14708299999999999</v>
          </cell>
          <cell r="GE27"/>
          <cell r="GF27">
            <v>16.467980000000001</v>
          </cell>
          <cell r="GG27">
            <v>0.85246100000000002</v>
          </cell>
          <cell r="GH27">
            <v>-0.46761799999999998</v>
          </cell>
          <cell r="GI27">
            <v>-1.5090429999999999</v>
          </cell>
          <cell r="GJ27"/>
          <cell r="GK27">
            <v>15.343780000000001</v>
          </cell>
          <cell r="GL27">
            <v>0.81601499999999993</v>
          </cell>
          <cell r="GM27">
            <v>-0.47222199999999998</v>
          </cell>
          <cell r="GN27">
            <v>0.32297699999999996</v>
          </cell>
          <cell r="GO27"/>
          <cell r="GP27">
            <v>16.010549999999999</v>
          </cell>
          <cell r="GQ27">
            <v>0.74191200000000002</v>
          </cell>
          <cell r="GR27">
            <v>-0.50479200000000002</v>
          </cell>
          <cell r="GS27">
            <v>0.70604999999999996</v>
          </cell>
          <cell r="GT27"/>
          <cell r="GU27">
            <v>16.953720000000001</v>
          </cell>
          <cell r="GV27">
            <v>0.73993200000000003</v>
          </cell>
          <cell r="GW27">
            <v>-0.50104099999999996</v>
          </cell>
          <cell r="GX27">
            <v>-0.50399099999999997</v>
          </cell>
          <cell r="GY27"/>
          <cell r="GZ27">
            <v>16.68862</v>
          </cell>
          <cell r="HA27">
            <v>0.66600000000000004</v>
          </cell>
          <cell r="HB27">
            <v>-0.51180800000000004</v>
          </cell>
          <cell r="HC27">
            <v>0.15185799999999999</v>
          </cell>
          <cell r="HD27"/>
          <cell r="HE27">
            <v>16.994669999999999</v>
          </cell>
          <cell r="HF27">
            <v>0.67073400000000005</v>
          </cell>
          <cell r="HG27">
            <v>-0.52820299999999998</v>
          </cell>
          <cell r="HH27">
            <v>8.6768999999999999E-2</v>
          </cell>
          <cell r="HI27"/>
          <cell r="HJ27">
            <v>17.223970000000001</v>
          </cell>
        </row>
        <row r="28">
          <cell r="A28" t="str">
            <v>AN.117</v>
          </cell>
          <cell r="B28" t="str">
            <v>Intellectual property products</v>
          </cell>
          <cell r="C28">
            <v>23.901160999999998</v>
          </cell>
          <cell r="D28">
            <v>7.5269489999999992</v>
          </cell>
          <cell r="E28">
            <v>-6.5051899999999998</v>
          </cell>
          <cell r="F28">
            <v>2.4320560000000002</v>
          </cell>
          <cell r="G28"/>
          <cell r="H28">
            <v>27.354975999999997</v>
          </cell>
          <cell r="I28">
            <v>9.0163960000000003</v>
          </cell>
          <cell r="J28">
            <v>-7.6454649999999997</v>
          </cell>
          <cell r="K28">
            <v>3.079637</v>
          </cell>
          <cell r="L28"/>
          <cell r="M28">
            <v>31.805543</v>
          </cell>
          <cell r="N28">
            <v>10.419831</v>
          </cell>
          <cell r="O28">
            <v>-8.8625300000000014</v>
          </cell>
          <cell r="P28">
            <v>3.5948739999999999</v>
          </cell>
          <cell r="Q28"/>
          <cell r="R28">
            <v>36.957718</v>
          </cell>
          <cell r="S28">
            <v>12.144153000000001</v>
          </cell>
          <cell r="T28">
            <v>-10.330015</v>
          </cell>
          <cell r="U28">
            <v>3.8249379999999999</v>
          </cell>
          <cell r="V28"/>
          <cell r="W28">
            <v>42.596794000000003</v>
          </cell>
          <cell r="X28">
            <v>13.685360000000001</v>
          </cell>
          <cell r="Y28">
            <v>-11.734294999999999</v>
          </cell>
          <cell r="Z28">
            <v>3.5601120000000002</v>
          </cell>
          <cell r="AA28"/>
          <cell r="AB28">
            <v>48.107970999999999</v>
          </cell>
          <cell r="AC28">
            <v>15.687147000000001</v>
          </cell>
          <cell r="AD28">
            <v>-13.202588</v>
          </cell>
          <cell r="AE28">
            <v>3.1597440000000003</v>
          </cell>
          <cell r="AF28"/>
          <cell r="AG28">
            <v>53.752275000000004</v>
          </cell>
          <cell r="AH28">
            <v>17.887025000000001</v>
          </cell>
          <cell r="AI28">
            <v>-14.705013999999998</v>
          </cell>
          <cell r="AJ28">
            <v>2.520521</v>
          </cell>
          <cell r="AK28"/>
          <cell r="AL28">
            <v>59.454808</v>
          </cell>
          <cell r="AM28">
            <v>19.49015</v>
          </cell>
          <cell r="AN28">
            <v>-16.149341</v>
          </cell>
          <cell r="AO28">
            <v>1.844012</v>
          </cell>
          <cell r="AP28"/>
          <cell r="AQ28">
            <v>64.639628999999999</v>
          </cell>
          <cell r="AR28">
            <v>21.200696000000001</v>
          </cell>
          <cell r="AS28">
            <v>-17.564048</v>
          </cell>
          <cell r="AT28">
            <v>1.807606</v>
          </cell>
          <cell r="AU28"/>
          <cell r="AV28">
            <v>70.083882000000003</v>
          </cell>
          <cell r="AW28">
            <v>23.878633000000001</v>
          </cell>
          <cell r="AX28">
            <v>-19.353878999999999</v>
          </cell>
          <cell r="AY28">
            <v>2.2441770000000001</v>
          </cell>
          <cell r="AZ28"/>
          <cell r="BA28">
            <v>76.852813999999995</v>
          </cell>
          <cell r="BB28">
            <v>27.287421999999999</v>
          </cell>
          <cell r="BC28">
            <v>-21.477901000000003</v>
          </cell>
          <cell r="BD28">
            <v>1.7930699999999999</v>
          </cell>
          <cell r="BE28"/>
          <cell r="BF28">
            <v>84.455404000000001</v>
          </cell>
          <cell r="BG28">
            <v>29.881174999999999</v>
          </cell>
          <cell r="BH28">
            <v>-23.418706999999998</v>
          </cell>
          <cell r="BI28">
            <v>2.8388279999999999</v>
          </cell>
          <cell r="BJ28"/>
          <cell r="BK28">
            <v>93.756699999999995</v>
          </cell>
          <cell r="BL28">
            <v>31.272641</v>
          </cell>
          <cell r="BM28">
            <v>-26.144341000000001</v>
          </cell>
          <cell r="BN28">
            <v>3.2047080000000001</v>
          </cell>
          <cell r="BO28"/>
          <cell r="BP28">
            <v>102.089708</v>
          </cell>
          <cell r="BQ28">
            <v>34.010860000000001</v>
          </cell>
          <cell r="BR28">
            <v>-28.257894</v>
          </cell>
          <cell r="BS28">
            <v>1.577037</v>
          </cell>
          <cell r="BT28"/>
          <cell r="BU28">
            <v>109.41971099999999</v>
          </cell>
          <cell r="BV28">
            <v>32.619976999999999</v>
          </cell>
          <cell r="BW28">
            <v>-29.601020000000002</v>
          </cell>
          <cell r="BX28">
            <v>0.793956</v>
          </cell>
          <cell r="BY28"/>
          <cell r="BZ28">
            <v>113.232625</v>
          </cell>
          <cell r="CA28">
            <v>33.540285000000004</v>
          </cell>
          <cell r="CB28">
            <v>-30.738472000000002</v>
          </cell>
          <cell r="CC28">
            <v>1.1895719999999999</v>
          </cell>
          <cell r="CD28"/>
          <cell r="CE28">
            <v>117.22400999999999</v>
          </cell>
          <cell r="CF28">
            <v>34.500748000000002</v>
          </cell>
          <cell r="CG28">
            <v>-32.033009</v>
          </cell>
          <cell r="CH28">
            <v>2.18282</v>
          </cell>
          <cell r="CI28"/>
          <cell r="CJ28">
            <v>121.874568</v>
          </cell>
          <cell r="CK28">
            <v>37.046489000000001</v>
          </cell>
          <cell r="CL28">
            <v>-33.606379000000004</v>
          </cell>
          <cell r="CM28">
            <v>2.3030379999999999</v>
          </cell>
          <cell r="CN28"/>
          <cell r="CO28">
            <v>127.617716</v>
          </cell>
          <cell r="CP28">
            <v>39.052343</v>
          </cell>
          <cell r="CQ28">
            <v>-35.389995000000006</v>
          </cell>
          <cell r="CR28">
            <v>1.9569290000000001</v>
          </cell>
          <cell r="CS28"/>
          <cell r="CT28">
            <v>133.23699400000001</v>
          </cell>
          <cell r="CU28">
            <v>41.535510000000002</v>
          </cell>
          <cell r="CV28">
            <v>-37.286633999999999</v>
          </cell>
          <cell r="CW28">
            <v>1.8296649999999999</v>
          </cell>
          <cell r="CX28"/>
          <cell r="CY28">
            <v>139.31553500000001</v>
          </cell>
          <cell r="CZ28">
            <v>44.987991000000001</v>
          </cell>
          <cell r="DA28">
            <v>-39.574117000000001</v>
          </cell>
          <cell r="DB28">
            <v>4.3124099999999999</v>
          </cell>
          <cell r="DC28"/>
          <cell r="DD28">
            <v>149.04181800000001</v>
          </cell>
          <cell r="DE28">
            <v>47.445718999999997</v>
          </cell>
          <cell r="DF28">
            <v>-43.100108999999996</v>
          </cell>
          <cell r="DG28">
            <v>5.193683</v>
          </cell>
          <cell r="DH28"/>
          <cell r="DI28">
            <v>158.58111099999999</v>
          </cell>
          <cell r="DJ28">
            <v>52.942025000000001</v>
          </cell>
          <cell r="DK28">
            <v>-46.306125000000002</v>
          </cell>
          <cell r="DL28">
            <v>3.6635629999999999</v>
          </cell>
          <cell r="DM28"/>
          <cell r="DN28">
            <v>168.880573</v>
          </cell>
          <cell r="DO28">
            <v>53.351022</v>
          </cell>
          <cell r="DP28">
            <v>-48.922453000000004</v>
          </cell>
          <cell r="DQ28">
            <v>1.2327560000000002</v>
          </cell>
          <cell r="DR28"/>
          <cell r="DS28">
            <v>174.54189799999997</v>
          </cell>
          <cell r="DT28">
            <v>52.869906</v>
          </cell>
          <cell r="DU28">
            <v>-49.523364000000001</v>
          </cell>
          <cell r="DV28">
            <v>-0.27692</v>
          </cell>
          <cell r="DW28"/>
          <cell r="DX28">
            <v>177.61151999999998</v>
          </cell>
          <cell r="DY28">
            <v>55.133279999999999</v>
          </cell>
          <cell r="DZ28">
            <v>-50.788615</v>
          </cell>
          <cell r="EA28">
            <v>1.85945</v>
          </cell>
          <cell r="EB28"/>
          <cell r="EC28">
            <v>183.81563500000001</v>
          </cell>
          <cell r="ED28">
            <v>57.220639000000006</v>
          </cell>
          <cell r="EE28">
            <v>-53.135142999999999</v>
          </cell>
          <cell r="EF28">
            <v>3.64764</v>
          </cell>
          <cell r="EG28"/>
          <cell r="EH28">
            <v>191.54877100000002</v>
          </cell>
          <cell r="EI28">
            <v>61.271358999999997</v>
          </cell>
          <cell r="EJ28">
            <v>-55.930563999999997</v>
          </cell>
          <cell r="EK28">
            <v>3.5865709999999997</v>
          </cell>
          <cell r="EL28"/>
          <cell r="EM28">
            <v>200.476136</v>
          </cell>
          <cell r="EN28">
            <v>64.832676000000006</v>
          </cell>
          <cell r="EO28">
            <v>-58.742031000000004</v>
          </cell>
          <cell r="EP28">
            <v>1.8400650000000001</v>
          </cell>
          <cell r="EQ28"/>
          <cell r="ER28">
            <v>208.406846</v>
          </cell>
          <cell r="ES28">
            <v>69.616634999999988</v>
          </cell>
          <cell r="ET28">
            <v>-61.402287999999999</v>
          </cell>
          <cell r="EU28">
            <v>1.2339010000000001</v>
          </cell>
          <cell r="EV28"/>
          <cell r="EW28">
            <v>217.85509400000001</v>
          </cell>
          <cell r="EX28">
            <v>66.947956000000005</v>
          </cell>
          <cell r="EY28">
            <v>-63.346883999999996</v>
          </cell>
          <cell r="EZ28">
            <v>1.5764320000000001</v>
          </cell>
          <cell r="FA28"/>
          <cell r="FB28">
            <v>223.03259800000001</v>
          </cell>
          <cell r="FC28">
            <v>70.267873999999992</v>
          </cell>
          <cell r="FD28">
            <v>-65.321168</v>
          </cell>
          <cell r="FE28">
            <v>1.9515089999999999</v>
          </cell>
          <cell r="FF28"/>
          <cell r="FG28">
            <v>229.930813</v>
          </cell>
          <cell r="FH28">
            <v>73.655101000000002</v>
          </cell>
          <cell r="FI28">
            <v>-67.884120999999993</v>
          </cell>
          <cell r="FJ28">
            <v>1.8749010000000002</v>
          </cell>
          <cell r="FK28"/>
          <cell r="FL28">
            <v>237.57669399999997</v>
          </cell>
          <cell r="FM28">
            <v>77.551615999999996</v>
          </cell>
          <cell r="FN28">
            <v>-70.227741999999992</v>
          </cell>
          <cell r="FO28">
            <v>1.842452</v>
          </cell>
          <cell r="FP28"/>
          <cell r="FQ28">
            <v>246.743021</v>
          </cell>
          <cell r="FR28">
            <v>79.470866000000001</v>
          </cell>
          <cell r="FS28">
            <v>-72.896197000000001</v>
          </cell>
          <cell r="FT28">
            <v>1.889669</v>
          </cell>
          <cell r="FU28"/>
          <cell r="FV28">
            <v>255.207359</v>
          </cell>
          <cell r="FW28">
            <v>81.980756</v>
          </cell>
          <cell r="FX28">
            <v>-75.257829999999998</v>
          </cell>
          <cell r="FY28">
            <v>1.210736</v>
          </cell>
          <cell r="FZ28"/>
          <cell r="GA28">
            <v>263.14102200000002</v>
          </cell>
          <cell r="GB28">
            <v>85.264835000000005</v>
          </cell>
          <cell r="GC28">
            <v>-77.828142999999997</v>
          </cell>
          <cell r="GD28">
            <v>2.7076660000000001</v>
          </cell>
          <cell r="GE28"/>
          <cell r="GF28">
            <v>273.28538000000003</v>
          </cell>
          <cell r="GG28">
            <v>89.678173999999999</v>
          </cell>
          <cell r="GH28">
            <v>-81.367066000000008</v>
          </cell>
          <cell r="GI28">
            <v>1.354609</v>
          </cell>
          <cell r="GJ28"/>
          <cell r="GK28">
            <v>282.95109600000001</v>
          </cell>
          <cell r="GL28">
            <v>95.157257000000001</v>
          </cell>
          <cell r="GM28">
            <v>-84.224592999999999</v>
          </cell>
          <cell r="GN28">
            <v>-0.44650899999999999</v>
          </cell>
          <cell r="GO28"/>
          <cell r="GP28">
            <v>293.437251</v>
          </cell>
          <cell r="GQ28">
            <v>101.632347</v>
          </cell>
          <cell r="GR28">
            <v>-88.484152000000009</v>
          </cell>
          <cell r="GS28">
            <v>1.5817739999999998</v>
          </cell>
          <cell r="GT28"/>
          <cell r="GU28">
            <v>308.16722100000004</v>
          </cell>
          <cell r="GV28">
            <v>106.53506299999999</v>
          </cell>
          <cell r="GW28">
            <v>-93.421942999999999</v>
          </cell>
          <cell r="GX28">
            <v>1.950844</v>
          </cell>
          <cell r="GY28"/>
          <cell r="GZ28">
            <v>323.23118499999998</v>
          </cell>
          <cell r="HA28">
            <v>109.970606</v>
          </cell>
          <cell r="HB28">
            <v>-97.924026999999995</v>
          </cell>
          <cell r="HC28">
            <v>1.1654100000000001</v>
          </cell>
          <cell r="HD28"/>
          <cell r="HE28">
            <v>336.443175</v>
          </cell>
          <cell r="HF28">
            <v>119.908956</v>
          </cell>
          <cell r="HG28">
            <v>-103.487516</v>
          </cell>
          <cell r="HH28">
            <v>0.96538599999999997</v>
          </cell>
          <cell r="HI28"/>
          <cell r="HJ28">
            <v>353.83</v>
          </cell>
        </row>
        <row r="29">
          <cell r="A29" t="str">
            <v>AN.1171</v>
          </cell>
          <cell r="B29" t="str">
            <v xml:space="preserve">   Research and development</v>
          </cell>
          <cell r="C29">
            <v>17.011931000000001</v>
          </cell>
          <cell r="D29">
            <v>4.0184069999999998</v>
          </cell>
          <cell r="E29">
            <v>-3.492029</v>
          </cell>
          <cell r="F29">
            <v>1.507833</v>
          </cell>
          <cell r="G29"/>
          <cell r="H29">
            <v>19.046142</v>
          </cell>
          <cell r="I29">
            <v>4.7113000000000005</v>
          </cell>
          <cell r="J29">
            <v>-3.9838589999999998</v>
          </cell>
          <cell r="K29">
            <v>2.0594890000000001</v>
          </cell>
          <cell r="L29"/>
          <cell r="M29">
            <v>21.833072999999999</v>
          </cell>
          <cell r="N29">
            <v>5.6320490000000003</v>
          </cell>
          <cell r="O29">
            <v>-4.5911770000000001</v>
          </cell>
          <cell r="P29">
            <v>2.4922469999999999</v>
          </cell>
          <cell r="Q29"/>
          <cell r="R29">
            <v>25.366191000000001</v>
          </cell>
          <cell r="S29">
            <v>6.6337430000000008</v>
          </cell>
          <cell r="T29">
            <v>-5.3366509999999998</v>
          </cell>
          <cell r="U29">
            <v>2.6977289999999998</v>
          </cell>
          <cell r="V29"/>
          <cell r="W29">
            <v>29.361010999999998</v>
          </cell>
          <cell r="X29">
            <v>7.3601419999999997</v>
          </cell>
          <cell r="Y29">
            <v>-6.0724470000000004</v>
          </cell>
          <cell r="Z29">
            <v>2.585245</v>
          </cell>
          <cell r="AA29"/>
          <cell r="AB29">
            <v>33.233950999999998</v>
          </cell>
          <cell r="AC29">
            <v>8.4134089999999997</v>
          </cell>
          <cell r="AD29">
            <v>-6.8391459999999995</v>
          </cell>
          <cell r="AE29">
            <v>2.2130399999999999</v>
          </cell>
          <cell r="AF29"/>
          <cell r="AG29">
            <v>37.021252999999994</v>
          </cell>
          <cell r="AH29">
            <v>9.5176270000000009</v>
          </cell>
          <cell r="AI29">
            <v>-7.5424989999999994</v>
          </cell>
          <cell r="AJ29">
            <v>1.6338189999999999</v>
          </cell>
          <cell r="AK29"/>
          <cell r="AL29">
            <v>40.630199999999995</v>
          </cell>
          <cell r="AM29">
            <v>10.175940000000001</v>
          </cell>
          <cell r="AN29">
            <v>-8.1719790000000003</v>
          </cell>
          <cell r="AO29">
            <v>1.000675</v>
          </cell>
          <cell r="AP29"/>
          <cell r="AQ29">
            <v>43.634836999999997</v>
          </cell>
          <cell r="AR29">
            <v>10.937541999999999</v>
          </cell>
          <cell r="AS29">
            <v>-8.694426</v>
          </cell>
          <cell r="AT29">
            <v>0.86221000000000003</v>
          </cell>
          <cell r="AU29"/>
          <cell r="AV29">
            <v>46.740163000000003</v>
          </cell>
          <cell r="AW29">
            <v>11.886897999999999</v>
          </cell>
          <cell r="AX29">
            <v>-9.3625609999999995</v>
          </cell>
          <cell r="AY29">
            <v>1.2378420000000001</v>
          </cell>
          <cell r="AZ29"/>
          <cell r="BA29">
            <v>50.502341999999999</v>
          </cell>
          <cell r="BB29">
            <v>13.25539</v>
          </cell>
          <cell r="BC29">
            <v>-10.159810999999999</v>
          </cell>
          <cell r="BD29">
            <v>1.2872509999999999</v>
          </cell>
          <cell r="BE29"/>
          <cell r="BF29">
            <v>54.885171999999997</v>
          </cell>
          <cell r="BG29">
            <v>14.53054</v>
          </cell>
          <cell r="BH29">
            <v>-11.004609</v>
          </cell>
          <cell r="BI29">
            <v>2.0071110000000001</v>
          </cell>
          <cell r="BJ29"/>
          <cell r="BK29">
            <v>60.418213999999999</v>
          </cell>
          <cell r="BL29">
            <v>15.343866</v>
          </cell>
          <cell r="BM29">
            <v>-12.141935</v>
          </cell>
          <cell r="BN29">
            <v>2.3252379999999997</v>
          </cell>
          <cell r="BO29"/>
          <cell r="BP29">
            <v>65.945383000000007</v>
          </cell>
          <cell r="BQ29">
            <v>16.194983000000001</v>
          </cell>
          <cell r="BR29">
            <v>-13.098169</v>
          </cell>
          <cell r="BS29">
            <v>1.6016170000000001</v>
          </cell>
          <cell r="BT29"/>
          <cell r="BU29">
            <v>70.643813999999992</v>
          </cell>
          <cell r="BV29">
            <v>16.401409000000001</v>
          </cell>
          <cell r="BW29">
            <v>-13.915512000000001</v>
          </cell>
          <cell r="BX29">
            <v>0.61009500000000005</v>
          </cell>
          <cell r="BY29"/>
          <cell r="BZ29">
            <v>73.739806000000002</v>
          </cell>
          <cell r="CA29">
            <v>16.613495999999998</v>
          </cell>
          <cell r="CB29">
            <v>-14.396660000000001</v>
          </cell>
          <cell r="CC29">
            <v>0.75844699999999998</v>
          </cell>
          <cell r="CD29"/>
          <cell r="CE29">
            <v>76.715089000000006</v>
          </cell>
          <cell r="CF29">
            <v>16.712126000000001</v>
          </cell>
          <cell r="CG29">
            <v>-15.144549999999999</v>
          </cell>
          <cell r="CH29">
            <v>1.7208350000000001</v>
          </cell>
          <cell r="CI29"/>
          <cell r="CJ29">
            <v>80.003500000000003</v>
          </cell>
          <cell r="CK29">
            <v>17.195753</v>
          </cell>
          <cell r="CL29">
            <v>-15.851255999999999</v>
          </cell>
          <cell r="CM29">
            <v>1.5894790000000001</v>
          </cell>
          <cell r="CN29"/>
          <cell r="CO29">
            <v>82.93747599999999</v>
          </cell>
          <cell r="CP29">
            <v>17.422304</v>
          </cell>
          <cell r="CQ29">
            <v>-16.433302999999999</v>
          </cell>
          <cell r="CR29">
            <v>1.061409</v>
          </cell>
          <cell r="CS29"/>
          <cell r="CT29">
            <v>84.987886000000003</v>
          </cell>
          <cell r="CU29">
            <v>17.698181000000002</v>
          </cell>
          <cell r="CV29">
            <v>-16.826214</v>
          </cell>
          <cell r="CW29">
            <v>0.94867200000000007</v>
          </cell>
          <cell r="CX29"/>
          <cell r="CY29">
            <v>86.808524000000006</v>
          </cell>
          <cell r="CZ29">
            <v>18.725459999999998</v>
          </cell>
          <cell r="DA29">
            <v>-17.359960999999998</v>
          </cell>
          <cell r="DB29">
            <v>2.2595939999999999</v>
          </cell>
          <cell r="DC29"/>
          <cell r="DD29">
            <v>90.433617999999996</v>
          </cell>
          <cell r="DE29">
            <v>19.421384999999997</v>
          </cell>
          <cell r="DF29">
            <v>-18.270473000000003</v>
          </cell>
          <cell r="DG29">
            <v>2.5713049999999997</v>
          </cell>
          <cell r="DH29"/>
          <cell r="DI29">
            <v>94.155833999999999</v>
          </cell>
          <cell r="DJ29">
            <v>20.86055</v>
          </cell>
          <cell r="DK29">
            <v>-18.964465000000001</v>
          </cell>
          <cell r="DL29">
            <v>2.0380920000000002</v>
          </cell>
          <cell r="DM29"/>
          <cell r="DN29">
            <v>98.090009999999992</v>
          </cell>
          <cell r="DO29">
            <v>21.921026999999999</v>
          </cell>
          <cell r="DP29">
            <v>-19.789915000000001</v>
          </cell>
          <cell r="DQ29">
            <v>2.228936</v>
          </cell>
          <cell r="DR29"/>
          <cell r="DS29">
            <v>102.450058</v>
          </cell>
          <cell r="DT29">
            <v>21.727812</v>
          </cell>
          <cell r="DU29">
            <v>-20.497387</v>
          </cell>
          <cell r="DV29">
            <v>2.2325169999999996</v>
          </cell>
          <cell r="DW29"/>
          <cell r="DX29">
            <v>105.913</v>
          </cell>
          <cell r="DY29">
            <v>22.608321</v>
          </cell>
          <cell r="DZ29">
            <v>-21.247218</v>
          </cell>
          <cell r="EA29">
            <v>2.243258</v>
          </cell>
          <cell r="EB29"/>
          <cell r="EC29">
            <v>109.51736100000001</v>
          </cell>
          <cell r="ED29">
            <v>22.587990000000001</v>
          </cell>
          <cell r="EE29">
            <v>-21.894724999999998</v>
          </cell>
          <cell r="EF29">
            <v>2.6372959999999996</v>
          </cell>
          <cell r="EG29"/>
          <cell r="EH29">
            <v>112.84792299999999</v>
          </cell>
          <cell r="EI29">
            <v>24.000736</v>
          </cell>
          <cell r="EJ29">
            <v>-22.771344000000003</v>
          </cell>
          <cell r="EK29">
            <v>2.6007389999999999</v>
          </cell>
          <cell r="EL29"/>
          <cell r="EM29">
            <v>116.67805300000001</v>
          </cell>
          <cell r="EN29">
            <v>24.846060000000001</v>
          </cell>
          <cell r="EO29">
            <v>-23.460701</v>
          </cell>
          <cell r="EP29">
            <v>1.3107629999999999</v>
          </cell>
          <cell r="EQ29"/>
          <cell r="ER29">
            <v>119.37417600000001</v>
          </cell>
          <cell r="ES29">
            <v>26.049902999999997</v>
          </cell>
          <cell r="ET29">
            <v>-23.922688999999998</v>
          </cell>
          <cell r="EU29">
            <v>1.2207129999999999</v>
          </cell>
          <cell r="EV29"/>
          <cell r="EW29">
            <v>122.722103</v>
          </cell>
          <cell r="EX29">
            <v>26.491</v>
          </cell>
          <cell r="EY29">
            <v>-24.638884999999998</v>
          </cell>
          <cell r="EZ29">
            <v>1.66428</v>
          </cell>
          <cell r="FA29"/>
          <cell r="FB29">
            <v>126.23849899999999</v>
          </cell>
          <cell r="FC29">
            <v>27.700993999999998</v>
          </cell>
          <cell r="FD29">
            <v>-25.324090999999999</v>
          </cell>
          <cell r="FE29">
            <v>1.2167509999999999</v>
          </cell>
          <cell r="FF29"/>
          <cell r="FG29">
            <v>129.83215300000001</v>
          </cell>
          <cell r="FH29">
            <v>28.874005</v>
          </cell>
          <cell r="FI29">
            <v>-26.015249000000001</v>
          </cell>
          <cell r="FJ29">
            <v>0.85149900000000001</v>
          </cell>
          <cell r="FK29"/>
          <cell r="FL29">
            <v>133.54240799999999</v>
          </cell>
          <cell r="FM29">
            <v>29.892992</v>
          </cell>
          <cell r="FN29">
            <v>-26.695785000000001</v>
          </cell>
          <cell r="FO29">
            <v>1.0014560000000001</v>
          </cell>
          <cell r="FP29"/>
          <cell r="FQ29">
            <v>137.74107100000001</v>
          </cell>
          <cell r="FR29">
            <v>30.607004</v>
          </cell>
          <cell r="FS29">
            <v>-27.520790000000002</v>
          </cell>
          <cell r="FT29">
            <v>1.032108</v>
          </cell>
          <cell r="FU29"/>
          <cell r="FV29">
            <v>141.85939400000001</v>
          </cell>
          <cell r="FW29">
            <v>31.141998999999998</v>
          </cell>
          <cell r="FX29">
            <v>-28.224361000000002</v>
          </cell>
          <cell r="FY29">
            <v>0.75688699999999998</v>
          </cell>
          <cell r="FZ29"/>
          <cell r="GA29">
            <v>145.533919</v>
          </cell>
          <cell r="GB29">
            <v>31.766007000000002</v>
          </cell>
          <cell r="GC29">
            <v>-28.943329000000002</v>
          </cell>
          <cell r="GD29">
            <v>2.2511739999999998</v>
          </cell>
          <cell r="GE29"/>
          <cell r="GF29">
            <v>150.60776999999999</v>
          </cell>
          <cell r="GG29">
            <v>32.190002</v>
          </cell>
          <cell r="GH29">
            <v>-30.149356999999998</v>
          </cell>
          <cell r="GI29">
            <v>1.397837</v>
          </cell>
          <cell r="GJ29"/>
          <cell r="GK29">
            <v>154.04625200000001</v>
          </cell>
          <cell r="GL29">
            <v>33.043999999999997</v>
          </cell>
          <cell r="GM29">
            <v>-30.489729999999998</v>
          </cell>
          <cell r="GN29">
            <v>-0.53780100000000008</v>
          </cell>
          <cell r="GO29"/>
          <cell r="GP29">
            <v>156.06272200000001</v>
          </cell>
          <cell r="GQ29">
            <v>33.956995999999997</v>
          </cell>
          <cell r="GR29">
            <v>-31.030227999999997</v>
          </cell>
          <cell r="GS29">
            <v>0.73466999999999993</v>
          </cell>
          <cell r="GT29"/>
          <cell r="GU29">
            <v>159.72416000000001</v>
          </cell>
          <cell r="GV29">
            <v>34.914002000000004</v>
          </cell>
          <cell r="GW29">
            <v>-31.915116999999999</v>
          </cell>
          <cell r="GX29">
            <v>1.481001</v>
          </cell>
          <cell r="GY29"/>
          <cell r="GZ29">
            <v>164.20404600000001</v>
          </cell>
          <cell r="HA29">
            <v>35.572997000000001</v>
          </cell>
          <cell r="HB29">
            <v>-32.740982000000002</v>
          </cell>
          <cell r="HC29">
            <v>0.80863699999999994</v>
          </cell>
          <cell r="HD29"/>
          <cell r="HE29">
            <v>167.84469799999999</v>
          </cell>
          <cell r="HF29">
            <v>37.476993999999998</v>
          </cell>
          <cell r="HG29">
            <v>-33.492023000000003</v>
          </cell>
          <cell r="HH29">
            <v>0.25048599999999999</v>
          </cell>
          <cell r="HI29"/>
          <cell r="HJ29">
            <v>172.08015599999999</v>
          </cell>
        </row>
        <row r="30">
          <cell r="A30" t="str">
            <v>AN.1173</v>
          </cell>
          <cell r="B30" t="str">
            <v xml:space="preserve">   Computer software and databases</v>
          </cell>
          <cell r="C30">
            <v>6.6734849999999994</v>
          </cell>
          <cell r="D30">
            <v>3.3317369999999999</v>
          </cell>
          <cell r="E30">
            <v>-2.8567689999999999</v>
          </cell>
          <cell r="F30">
            <v>0.89719500000000008</v>
          </cell>
          <cell r="G30"/>
          <cell r="H30">
            <v>8.0456490000000009</v>
          </cell>
          <cell r="I30">
            <v>4.0861270000000003</v>
          </cell>
          <cell r="J30">
            <v>-3.4692430000000001</v>
          </cell>
          <cell r="K30">
            <v>0.98955499999999996</v>
          </cell>
          <cell r="L30"/>
          <cell r="M30">
            <v>9.6520879999999991</v>
          </cell>
          <cell r="N30">
            <v>4.5409219999999992</v>
          </cell>
          <cell r="O30">
            <v>-4.0448249999999994</v>
          </cell>
          <cell r="P30">
            <v>1.070468</v>
          </cell>
          <cell r="Q30"/>
          <cell r="R30">
            <v>11.218652000000001</v>
          </cell>
          <cell r="S30">
            <v>5.213476</v>
          </cell>
          <cell r="T30">
            <v>-4.7257230000000003</v>
          </cell>
          <cell r="U30">
            <v>1.0943710000000002</v>
          </cell>
          <cell r="V30"/>
          <cell r="W30">
            <v>12.800775999999999</v>
          </cell>
          <cell r="X30">
            <v>5.9809419999999998</v>
          </cell>
          <cell r="Y30">
            <v>-5.3532359999999999</v>
          </cell>
          <cell r="Z30">
            <v>0.94508399999999992</v>
          </cell>
          <cell r="AA30"/>
          <cell r="AB30">
            <v>14.373566</v>
          </cell>
          <cell r="AC30">
            <v>6.8751490000000004</v>
          </cell>
          <cell r="AD30">
            <v>-6.0095600000000005</v>
          </cell>
          <cell r="AE30">
            <v>0.91694200000000003</v>
          </cell>
          <cell r="AF30"/>
          <cell r="AG30">
            <v>16.156096999999999</v>
          </cell>
          <cell r="AH30">
            <v>7.8700020000000004</v>
          </cell>
          <cell r="AI30">
            <v>-6.7457529999999997</v>
          </cell>
          <cell r="AJ30">
            <v>0.85747099999999998</v>
          </cell>
          <cell r="AK30"/>
          <cell r="AL30">
            <v>18.137816999999998</v>
          </cell>
          <cell r="AM30">
            <v>8.7475179999999995</v>
          </cell>
          <cell r="AN30">
            <v>-7.4932369999999997</v>
          </cell>
          <cell r="AO30">
            <v>0.81301900000000005</v>
          </cell>
          <cell r="AP30"/>
          <cell r="AQ30">
            <v>20.205116999999998</v>
          </cell>
          <cell r="AR30">
            <v>9.6154299999999999</v>
          </cell>
          <cell r="AS30">
            <v>-8.3076280000000011</v>
          </cell>
          <cell r="AT30">
            <v>0.90978300000000001</v>
          </cell>
          <cell r="AU30"/>
          <cell r="AV30">
            <v>22.422701</v>
          </cell>
          <cell r="AW30">
            <v>11.225315</v>
          </cell>
          <cell r="AX30">
            <v>-9.3371709999999997</v>
          </cell>
          <cell r="AY30">
            <v>0.96520000000000006</v>
          </cell>
          <cell r="AZ30"/>
          <cell r="BA30">
            <v>25.276045</v>
          </cell>
          <cell r="BB30">
            <v>13.088220999999999</v>
          </cell>
          <cell r="BC30">
            <v>-10.543059</v>
          </cell>
          <cell r="BD30">
            <v>0.475881</v>
          </cell>
          <cell r="BE30"/>
          <cell r="BF30">
            <v>28.297089</v>
          </cell>
          <cell r="BG30">
            <v>14.136566999999999</v>
          </cell>
          <cell r="BH30">
            <v>-11.482552999999999</v>
          </cell>
          <cell r="BI30">
            <v>0.78475899999999998</v>
          </cell>
          <cell r="BJ30"/>
          <cell r="BK30">
            <v>31.735861</v>
          </cell>
          <cell r="BL30">
            <v>14.694395</v>
          </cell>
          <cell r="BM30">
            <v>-12.904151000000001</v>
          </cell>
          <cell r="BN30">
            <v>0.82395200000000002</v>
          </cell>
          <cell r="BO30"/>
          <cell r="BP30">
            <v>34.350057</v>
          </cell>
          <cell r="BQ30">
            <v>16.251223</v>
          </cell>
          <cell r="BR30">
            <v>-13.87359</v>
          </cell>
          <cell r="BS30">
            <v>-4.8140000000000002E-2</v>
          </cell>
          <cell r="BT30"/>
          <cell r="BU30">
            <v>36.679550999999996</v>
          </cell>
          <cell r="BV30">
            <v>14.970988</v>
          </cell>
          <cell r="BW30">
            <v>-14.356932</v>
          </cell>
          <cell r="BX30">
            <v>0.15831800000000001</v>
          </cell>
          <cell r="BY30"/>
          <cell r="BZ30">
            <v>37.451923999999998</v>
          </cell>
          <cell r="CA30">
            <v>15.589951999999998</v>
          </cell>
          <cell r="CB30">
            <v>-14.971572</v>
          </cell>
          <cell r="CC30">
            <v>0.39693900000000004</v>
          </cell>
          <cell r="CD30"/>
          <cell r="CE30">
            <v>38.467243000000003</v>
          </cell>
          <cell r="CF30">
            <v>16.472094999999999</v>
          </cell>
          <cell r="CG30">
            <v>-15.526121999999999</v>
          </cell>
          <cell r="CH30">
            <v>0.42630399999999996</v>
          </cell>
          <cell r="CI30"/>
          <cell r="CJ30">
            <v>39.839520999999998</v>
          </cell>
          <cell r="CK30">
            <v>18.220401000000003</v>
          </cell>
          <cell r="CL30">
            <v>-16.31137</v>
          </cell>
          <cell r="CM30">
            <v>0.68151899999999999</v>
          </cell>
          <cell r="CN30"/>
          <cell r="CO30">
            <v>42.430071000000005</v>
          </cell>
          <cell r="CP30">
            <v>19.933221</v>
          </cell>
          <cell r="CQ30">
            <v>-17.417994</v>
          </cell>
          <cell r="CR30">
            <v>0.85177899999999995</v>
          </cell>
          <cell r="CS30"/>
          <cell r="CT30">
            <v>45.797076000000004</v>
          </cell>
          <cell r="CU30">
            <v>22.132429999999999</v>
          </cell>
          <cell r="CV30">
            <v>-18.811432</v>
          </cell>
          <cell r="CW30">
            <v>0.810747</v>
          </cell>
          <cell r="CX30"/>
          <cell r="CY30">
            <v>49.928821999999997</v>
          </cell>
          <cell r="CZ30">
            <v>24.419812999999998</v>
          </cell>
          <cell r="DA30">
            <v>-20.449960999999998</v>
          </cell>
          <cell r="DB30">
            <v>1.982421</v>
          </cell>
          <cell r="DC30"/>
          <cell r="DD30">
            <v>55.881093999999997</v>
          </cell>
          <cell r="DE30">
            <v>26.034386999999999</v>
          </cell>
          <cell r="DF30">
            <v>-22.959258000000002</v>
          </cell>
          <cell r="DG30">
            <v>2.5593049999999997</v>
          </cell>
          <cell r="DH30"/>
          <cell r="DI30">
            <v>61.515529000000001</v>
          </cell>
          <cell r="DJ30">
            <v>29.892615000000003</v>
          </cell>
          <cell r="DK30">
            <v>-25.332955000000002</v>
          </cell>
          <cell r="DL30">
            <v>1.564268</v>
          </cell>
          <cell r="DM30"/>
          <cell r="DN30">
            <v>67.639456999999993</v>
          </cell>
          <cell r="DO30">
            <v>29.176574000000002</v>
          </cell>
          <cell r="DP30">
            <v>-26.997720000000001</v>
          </cell>
          <cell r="DQ30">
            <v>-1.072953</v>
          </cell>
          <cell r="DR30"/>
          <cell r="DS30">
            <v>68.745358999999993</v>
          </cell>
          <cell r="DT30">
            <v>28.671381</v>
          </cell>
          <cell r="DU30">
            <v>-26.721453</v>
          </cell>
          <cell r="DV30">
            <v>-2.5169050000000004</v>
          </cell>
          <cell r="DW30"/>
          <cell r="DX30">
            <v>68.178381999999999</v>
          </cell>
          <cell r="DY30">
            <v>29.86308</v>
          </cell>
          <cell r="DZ30">
            <v>-27.147903999999997</v>
          </cell>
          <cell r="EA30">
            <v>-0.40575299999999997</v>
          </cell>
          <cell r="EB30"/>
          <cell r="EC30">
            <v>70.487804999999994</v>
          </cell>
          <cell r="ED30">
            <v>31.775274</v>
          </cell>
          <cell r="EE30">
            <v>-28.615801000000001</v>
          </cell>
          <cell r="EF30">
            <v>0.88625100000000001</v>
          </cell>
          <cell r="EG30"/>
          <cell r="EH30">
            <v>74.533529000000001</v>
          </cell>
          <cell r="EI30">
            <v>34.297654000000001</v>
          </cell>
          <cell r="EJ30">
            <v>-30.327214000000001</v>
          </cell>
          <cell r="EK30">
            <v>0.86821400000000004</v>
          </cell>
          <cell r="EL30"/>
          <cell r="EM30">
            <v>79.372183000000007</v>
          </cell>
          <cell r="EN30">
            <v>36.677652999999999</v>
          </cell>
          <cell r="EO30">
            <v>-32.223511000000002</v>
          </cell>
          <cell r="EP30">
            <v>0.412271</v>
          </cell>
          <cell r="EQ30"/>
          <cell r="ER30">
            <v>84.238596000000001</v>
          </cell>
          <cell r="ES30">
            <v>40.239050999999996</v>
          </cell>
          <cell r="ET30">
            <v>-34.248245000000004</v>
          </cell>
          <cell r="EU30">
            <v>-7.8158000000000005E-2</v>
          </cell>
          <cell r="EV30"/>
          <cell r="EW30">
            <v>90.151244000000005</v>
          </cell>
          <cell r="EX30">
            <v>37.272955000000003</v>
          </cell>
          <cell r="EY30">
            <v>-35.421827999999998</v>
          </cell>
          <cell r="EZ30">
            <v>-0.154339</v>
          </cell>
          <cell r="FA30"/>
          <cell r="FB30">
            <v>91.848032000000003</v>
          </cell>
          <cell r="FC30">
            <v>39.246879999999997</v>
          </cell>
          <cell r="FD30">
            <v>-36.664338000000001</v>
          </cell>
          <cell r="FE30">
            <v>0.67064599999999996</v>
          </cell>
          <cell r="FF30"/>
          <cell r="FG30">
            <v>95.101219</v>
          </cell>
          <cell r="FH30">
            <v>41.287095999999998</v>
          </cell>
          <cell r="FI30">
            <v>-38.477383000000003</v>
          </cell>
          <cell r="FJ30">
            <v>0.91486300000000009</v>
          </cell>
          <cell r="FK30"/>
          <cell r="FL30">
            <v>98.825794999999999</v>
          </cell>
          <cell r="FM30">
            <v>44.068623000000002</v>
          </cell>
          <cell r="FN30">
            <v>-40.000313999999996</v>
          </cell>
          <cell r="FO30">
            <v>0.71064499999999997</v>
          </cell>
          <cell r="FP30"/>
          <cell r="FQ30">
            <v>103.604749</v>
          </cell>
          <cell r="FR30">
            <v>45.299861</v>
          </cell>
          <cell r="FS30">
            <v>-41.770148999999996</v>
          </cell>
          <cell r="FT30">
            <v>0.84979499999999997</v>
          </cell>
          <cell r="FU30"/>
          <cell r="FV30">
            <v>107.98425599999999</v>
          </cell>
          <cell r="FW30">
            <v>47.219757000000001</v>
          </cell>
          <cell r="FX30">
            <v>-43.461736999999999</v>
          </cell>
          <cell r="FY30">
            <v>0.47711100000000001</v>
          </cell>
          <cell r="FZ30"/>
          <cell r="GA30">
            <v>112.21938800000001</v>
          </cell>
          <cell r="GB30">
            <v>50.003826999999994</v>
          </cell>
          <cell r="GC30">
            <v>-45.315961999999999</v>
          </cell>
          <cell r="GD30">
            <v>0.42333300000000001</v>
          </cell>
          <cell r="GE30"/>
          <cell r="GF30">
            <v>117.330586</v>
          </cell>
          <cell r="GG30">
            <v>53.825172000000002</v>
          </cell>
          <cell r="GH30">
            <v>-47.610993000000001</v>
          </cell>
          <cell r="GI30">
            <v>-3.7469000000000002E-2</v>
          </cell>
          <cell r="GJ30"/>
          <cell r="GK30">
            <v>123.507296</v>
          </cell>
          <cell r="GL30">
            <v>58.290256999999997</v>
          </cell>
          <cell r="GM30">
            <v>-50.091603000000006</v>
          </cell>
          <cell r="GN30">
            <v>0.126885</v>
          </cell>
          <cell r="GO30"/>
          <cell r="GP30">
            <v>131.83283600000001</v>
          </cell>
          <cell r="GQ30">
            <v>64.059352000000004</v>
          </cell>
          <cell r="GR30">
            <v>-53.808930999999994</v>
          </cell>
          <cell r="GS30">
            <v>0.88707100000000005</v>
          </cell>
          <cell r="GT30"/>
          <cell r="GU30">
            <v>142.97032899999999</v>
          </cell>
          <cell r="GV30">
            <v>67.976061000000001</v>
          </cell>
          <cell r="GW30">
            <v>-57.869605999999997</v>
          </cell>
          <cell r="GX30">
            <v>0.54482000000000008</v>
          </cell>
          <cell r="GY30"/>
          <cell r="GZ30">
            <v>153.62160299999999</v>
          </cell>
          <cell r="HA30">
            <v>71.094607999999994</v>
          </cell>
          <cell r="HB30">
            <v>-61.685302</v>
          </cell>
          <cell r="HC30">
            <v>0.35622500000000001</v>
          </cell>
          <cell r="HD30"/>
          <cell r="HE30">
            <v>163.387135</v>
          </cell>
          <cell r="HF30">
            <v>78.693961000000002</v>
          </cell>
          <cell r="HG30">
            <v>-66.403252999999992</v>
          </cell>
          <cell r="HH30">
            <v>0.6126029999999999</v>
          </cell>
          <cell r="HI30"/>
          <cell r="HJ30">
            <v>176.290446</v>
          </cell>
        </row>
        <row r="31">
          <cell r="A31" t="str">
            <v>AN.1174</v>
          </cell>
          <cell r="B31" t="str">
            <v xml:space="preserve">   Entertainment, literary or artistic originals</v>
          </cell>
          <cell r="C31">
            <v>0.21574499999999999</v>
          </cell>
          <cell r="D31">
            <v>0.17680500000000002</v>
          </cell>
          <cell r="E31">
            <v>-0.156393</v>
          </cell>
          <cell r="F31">
            <v>2.7027000000000002E-2</v>
          </cell>
          <cell r="G31"/>
          <cell r="H31">
            <v>0.263185</v>
          </cell>
          <cell r="I31">
            <v>0.218969</v>
          </cell>
          <cell r="J31">
            <v>-0.19236300000000001</v>
          </cell>
          <cell r="K31">
            <v>3.0592999999999999E-2</v>
          </cell>
          <cell r="L31"/>
          <cell r="M31">
            <v>0.32038299999999997</v>
          </cell>
          <cell r="N31">
            <v>0.24686000000000002</v>
          </cell>
          <cell r="O31">
            <v>-0.22652699999999998</v>
          </cell>
          <cell r="P31">
            <v>3.2159999999999994E-2</v>
          </cell>
          <cell r="Q31"/>
          <cell r="R31">
            <v>0.37287500000000001</v>
          </cell>
          <cell r="S31">
            <v>0.296935</v>
          </cell>
          <cell r="T31">
            <v>-0.26764100000000002</v>
          </cell>
          <cell r="U31">
            <v>3.2837000000000005E-2</v>
          </cell>
          <cell r="V31"/>
          <cell r="W31">
            <v>0.43500700000000003</v>
          </cell>
          <cell r="X31">
            <v>0.34427600000000003</v>
          </cell>
          <cell r="Y31">
            <v>-0.308612</v>
          </cell>
          <cell r="Z31">
            <v>2.9783E-2</v>
          </cell>
          <cell r="AA31"/>
          <cell r="AB31">
            <v>0.50045399999999995</v>
          </cell>
          <cell r="AC31">
            <v>0.39859</v>
          </cell>
          <cell r="AD31">
            <v>-0.35388200000000003</v>
          </cell>
          <cell r="AE31">
            <v>2.9763000000000001E-2</v>
          </cell>
          <cell r="AF31"/>
          <cell r="AG31">
            <v>0.57492499999999991</v>
          </cell>
          <cell r="AH31">
            <v>0.49939699999999998</v>
          </cell>
          <cell r="AI31">
            <v>-0.41676299999999999</v>
          </cell>
          <cell r="AJ31">
            <v>2.9231E-2</v>
          </cell>
          <cell r="AK31"/>
          <cell r="AL31">
            <v>0.68679000000000001</v>
          </cell>
          <cell r="AM31">
            <v>0.56669100000000006</v>
          </cell>
          <cell r="AN31">
            <v>-0.484124</v>
          </cell>
          <cell r="AO31">
            <v>3.0318000000000001E-2</v>
          </cell>
          <cell r="AP31"/>
          <cell r="AQ31">
            <v>0.79967499999999991</v>
          </cell>
          <cell r="AR31">
            <v>0.64772400000000008</v>
          </cell>
          <cell r="AS31">
            <v>-0.56199300000000008</v>
          </cell>
          <cell r="AT31">
            <v>3.5612000000000005E-2</v>
          </cell>
          <cell r="AU31"/>
          <cell r="AV31">
            <v>0.92101900000000003</v>
          </cell>
          <cell r="AW31">
            <v>0.76641999999999999</v>
          </cell>
          <cell r="AX31">
            <v>-0.65414700000000003</v>
          </cell>
          <cell r="AY31">
            <v>4.1134999999999998E-2</v>
          </cell>
          <cell r="AZ31"/>
          <cell r="BA31">
            <v>1.0744259999999999</v>
          </cell>
          <cell r="BB31">
            <v>0.94381100000000007</v>
          </cell>
          <cell r="BC31">
            <v>-0.77503099999999991</v>
          </cell>
          <cell r="BD31">
            <v>2.9937000000000002E-2</v>
          </cell>
          <cell r="BE31"/>
          <cell r="BF31">
            <v>1.2731440000000001</v>
          </cell>
          <cell r="BG31">
            <v>1.2140679999999999</v>
          </cell>
          <cell r="BH31">
            <v>-0.93154499999999996</v>
          </cell>
          <cell r="BI31">
            <v>4.6958E-2</v>
          </cell>
          <cell r="BJ31"/>
          <cell r="BK31">
            <v>1.602624</v>
          </cell>
          <cell r="BL31">
            <v>1.2343789999999999</v>
          </cell>
          <cell r="BM31">
            <v>-1.0982550000000002</v>
          </cell>
          <cell r="BN31">
            <v>5.5517999999999998E-2</v>
          </cell>
          <cell r="BO31"/>
          <cell r="BP31">
            <v>1.794268</v>
          </cell>
          <cell r="BQ31">
            <v>1.5646530000000001</v>
          </cell>
          <cell r="BR31">
            <v>-1.286135</v>
          </cell>
          <cell r="BS31">
            <v>2.3559999999999998E-2</v>
          </cell>
          <cell r="BT31"/>
          <cell r="BU31">
            <v>2.096346</v>
          </cell>
          <cell r="BV31">
            <v>1.2475799999999999</v>
          </cell>
          <cell r="BW31">
            <v>-1.328576</v>
          </cell>
          <cell r="BX31">
            <v>2.5543E-2</v>
          </cell>
          <cell r="BY31"/>
          <cell r="BZ31">
            <v>2.0408940000000002</v>
          </cell>
          <cell r="CA31">
            <v>1.3368370000000001</v>
          </cell>
          <cell r="CB31">
            <v>-1.3702399999999999</v>
          </cell>
          <cell r="CC31">
            <v>3.4186000000000001E-2</v>
          </cell>
          <cell r="CD31"/>
          <cell r="CE31">
            <v>2.0416780000000001</v>
          </cell>
          <cell r="CF31">
            <v>1.3165260000000001</v>
          </cell>
          <cell r="CG31">
            <v>-1.362338</v>
          </cell>
          <cell r="CH31">
            <v>3.5680999999999997E-2</v>
          </cell>
          <cell r="CI31"/>
          <cell r="CJ31">
            <v>2.0315470000000002</v>
          </cell>
          <cell r="CK31">
            <v>1.6303350000000001</v>
          </cell>
          <cell r="CL31">
            <v>-1.4437519999999999</v>
          </cell>
          <cell r="CM31">
            <v>3.2039999999999999E-2</v>
          </cell>
          <cell r="CN31"/>
          <cell r="CO31">
            <v>2.2501700000000002</v>
          </cell>
          <cell r="CP31">
            <v>1.696817</v>
          </cell>
          <cell r="CQ31">
            <v>-1.538697</v>
          </cell>
          <cell r="CR31">
            <v>4.3741000000000002E-2</v>
          </cell>
          <cell r="CS31"/>
          <cell r="CT31">
            <v>2.4520309999999998</v>
          </cell>
          <cell r="CU31">
            <v>1.7048989999999999</v>
          </cell>
          <cell r="CV31">
            <v>-1.6489880000000001</v>
          </cell>
          <cell r="CW31">
            <v>7.0247000000000004E-2</v>
          </cell>
          <cell r="CX31"/>
          <cell r="CY31">
            <v>2.5781890000000001</v>
          </cell>
          <cell r="CZ31">
            <v>1.8427180000000001</v>
          </cell>
          <cell r="DA31">
            <v>-1.764195</v>
          </cell>
          <cell r="DB31">
            <v>7.0394000000000012E-2</v>
          </cell>
          <cell r="DC31"/>
          <cell r="DD31">
            <v>2.727106</v>
          </cell>
          <cell r="DE31">
            <v>1.989946</v>
          </cell>
          <cell r="DF31">
            <v>-1.8703779999999999</v>
          </cell>
          <cell r="DG31">
            <v>6.3073000000000004E-2</v>
          </cell>
          <cell r="DH31"/>
          <cell r="DI31">
            <v>2.909748</v>
          </cell>
          <cell r="DJ31">
            <v>2.18886</v>
          </cell>
          <cell r="DK31">
            <v>-2.008705</v>
          </cell>
          <cell r="DL31">
            <v>6.1203E-2</v>
          </cell>
          <cell r="DM31"/>
          <cell r="DN31">
            <v>3.1511049999999998</v>
          </cell>
          <cell r="DO31">
            <v>2.2534200000000002</v>
          </cell>
          <cell r="DP31">
            <v>-2.1348180000000001</v>
          </cell>
          <cell r="DQ31">
            <v>7.6772999999999994E-2</v>
          </cell>
          <cell r="DR31"/>
          <cell r="DS31">
            <v>3.3464810000000003</v>
          </cell>
          <cell r="DT31">
            <v>2.4707130000000004</v>
          </cell>
          <cell r="DU31">
            <v>-2.3045249999999999</v>
          </cell>
          <cell r="DV31">
            <v>7.4679999999999998E-3</v>
          </cell>
          <cell r="DW31"/>
          <cell r="DX31">
            <v>3.5201379999999998</v>
          </cell>
          <cell r="DY31">
            <v>2.6618789999999999</v>
          </cell>
          <cell r="DZ31">
            <v>-2.3934929999999999</v>
          </cell>
          <cell r="EA31">
            <v>2.1946E-2</v>
          </cell>
          <cell r="EB31"/>
          <cell r="EC31">
            <v>3.8104689999999999</v>
          </cell>
          <cell r="ED31">
            <v>2.8573750000000002</v>
          </cell>
          <cell r="EE31">
            <v>-2.6246170000000002</v>
          </cell>
          <cell r="EF31">
            <v>0.12409300000000001</v>
          </cell>
          <cell r="EG31"/>
          <cell r="EH31">
            <v>4.167319</v>
          </cell>
          <cell r="EI31">
            <v>2.972969</v>
          </cell>
          <cell r="EJ31">
            <v>-2.8320059999999998</v>
          </cell>
          <cell r="EK31">
            <v>0.117618</v>
          </cell>
          <cell r="EL31"/>
          <cell r="EM31">
            <v>4.4258999999999995</v>
          </cell>
          <cell r="EN31">
            <v>3.3089620000000002</v>
          </cell>
          <cell r="EO31">
            <v>-3.0578189999999998</v>
          </cell>
          <cell r="EP31">
            <v>0.11703100000000001</v>
          </cell>
          <cell r="EQ31"/>
          <cell r="ER31">
            <v>4.7940739999999993</v>
          </cell>
          <cell r="ES31">
            <v>3.3276810000000001</v>
          </cell>
          <cell r="ET31">
            <v>-3.2313550000000002</v>
          </cell>
          <cell r="EU31">
            <v>9.1346999999999998E-2</v>
          </cell>
          <cell r="EV31"/>
          <cell r="EW31">
            <v>4.9817479999999996</v>
          </cell>
          <cell r="EX31">
            <v>3.1840010000000003</v>
          </cell>
          <cell r="EY31">
            <v>-3.2861720000000001</v>
          </cell>
          <cell r="EZ31">
            <v>6.6490999999999995E-2</v>
          </cell>
          <cell r="FA31"/>
          <cell r="FB31">
            <v>4.9460670000000002</v>
          </cell>
          <cell r="FC31">
            <v>3.32</v>
          </cell>
          <cell r="FD31">
            <v>-3.3327390000000001</v>
          </cell>
          <cell r="FE31">
            <v>6.4111999999999988E-2</v>
          </cell>
          <cell r="FF31"/>
          <cell r="FG31">
            <v>4.9974399999999992</v>
          </cell>
          <cell r="FH31">
            <v>3.4940000000000002</v>
          </cell>
          <cell r="FI31">
            <v>-3.391489</v>
          </cell>
          <cell r="FJ31">
            <v>0.108539</v>
          </cell>
          <cell r="FK31"/>
          <cell r="FL31">
            <v>5.2084910000000004</v>
          </cell>
          <cell r="FM31">
            <v>3.590001</v>
          </cell>
          <cell r="FN31">
            <v>-3.5316429999999999</v>
          </cell>
          <cell r="FO31">
            <v>0.13035099999999999</v>
          </cell>
          <cell r="FP31"/>
          <cell r="FQ31">
            <v>5.3972009999999999</v>
          </cell>
          <cell r="FR31">
            <v>3.5640010000000002</v>
          </cell>
          <cell r="FS31">
            <v>-3.6052579999999996</v>
          </cell>
          <cell r="FT31">
            <v>7.7660000000000003E-3</v>
          </cell>
          <cell r="FU31"/>
          <cell r="FV31">
            <v>5.3637100000000002</v>
          </cell>
          <cell r="FW31">
            <v>3.6190000000000002</v>
          </cell>
          <cell r="FX31">
            <v>-3.5717319999999999</v>
          </cell>
          <cell r="FY31">
            <v>-2.3262000000000001E-2</v>
          </cell>
          <cell r="FZ31"/>
          <cell r="GA31">
            <v>5.387715</v>
          </cell>
          <cell r="GB31">
            <v>3.4950010000000002</v>
          </cell>
          <cell r="GC31">
            <v>-3.5688519999999997</v>
          </cell>
          <cell r="GD31">
            <v>3.3159000000000001E-2</v>
          </cell>
          <cell r="GE31"/>
          <cell r="GF31">
            <v>5.3470240000000002</v>
          </cell>
          <cell r="GG31">
            <v>3.6629999999999998</v>
          </cell>
          <cell r="GH31">
            <v>-3.606716</v>
          </cell>
          <cell r="GI31">
            <v>-5.7599999999999995E-3</v>
          </cell>
          <cell r="GJ31"/>
          <cell r="GK31">
            <v>5.3975479999999996</v>
          </cell>
          <cell r="GL31">
            <v>3.823</v>
          </cell>
          <cell r="GM31">
            <v>-3.6432609999999999</v>
          </cell>
          <cell r="GN31">
            <v>-3.5593000000000007E-2</v>
          </cell>
          <cell r="GO31"/>
          <cell r="GP31">
            <v>5.5416940000000006</v>
          </cell>
          <cell r="GQ31">
            <v>3.615999</v>
          </cell>
          <cell r="GR31">
            <v>-3.6449940000000001</v>
          </cell>
          <cell r="GS31">
            <v>-3.9968000000000004E-2</v>
          </cell>
          <cell r="GT31"/>
          <cell r="GU31">
            <v>5.4727319999999997</v>
          </cell>
          <cell r="GV31">
            <v>3.645</v>
          </cell>
          <cell r="GW31">
            <v>-3.637219</v>
          </cell>
          <cell r="GX31">
            <v>-7.4976000000000001E-2</v>
          </cell>
          <cell r="GY31"/>
          <cell r="GZ31">
            <v>5.4055359999999997</v>
          </cell>
          <cell r="HA31">
            <v>3.3030010000000001</v>
          </cell>
          <cell r="HB31">
            <v>-3.4977429999999998</v>
          </cell>
          <cell r="HC31">
            <v>5.4800000000000009E-4</v>
          </cell>
          <cell r="HD31"/>
          <cell r="HE31">
            <v>5.2113419999999993</v>
          </cell>
          <cell r="HF31">
            <v>3.7380010000000001</v>
          </cell>
          <cell r="HG31">
            <v>-3.592241</v>
          </cell>
          <cell r="HH31">
            <v>0.10229600000000001</v>
          </cell>
          <cell r="HI31"/>
          <cell r="HJ31">
            <v>5.4593980000000002</v>
          </cell>
        </row>
        <row r="32">
          <cell r="A32"/>
          <cell r="B32"/>
          <cell r="C32"/>
          <cell r="D32"/>
          <cell r="E32"/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Y32"/>
          <cell r="Z32"/>
          <cell r="AA32"/>
          <cell r="AB32"/>
          <cell r="AC32"/>
          <cell r="AD32"/>
          <cell r="AE32"/>
          <cell r="AF32"/>
          <cell r="AG32"/>
          <cell r="AH32"/>
          <cell r="AI32"/>
          <cell r="AJ32"/>
          <cell r="AK32"/>
          <cell r="AL32"/>
          <cell r="AM32"/>
          <cell r="AN32"/>
          <cell r="AO32"/>
          <cell r="AP32"/>
          <cell r="AQ32"/>
          <cell r="AR32"/>
          <cell r="AS32"/>
          <cell r="AT32"/>
          <cell r="AU32"/>
          <cell r="AV32"/>
          <cell r="AW32"/>
          <cell r="AX32"/>
          <cell r="AY32"/>
          <cell r="AZ32"/>
          <cell r="BA32"/>
          <cell r="BB32"/>
          <cell r="BC32"/>
          <cell r="BD32"/>
          <cell r="BE32"/>
          <cell r="BF32"/>
          <cell r="BG32"/>
          <cell r="BH32"/>
          <cell r="BI32"/>
          <cell r="BJ32"/>
          <cell r="BK32"/>
          <cell r="BL32"/>
          <cell r="BM32"/>
          <cell r="BN32"/>
          <cell r="BO32"/>
          <cell r="BP32"/>
          <cell r="BQ32"/>
          <cell r="BR32"/>
          <cell r="BS32"/>
          <cell r="BT32"/>
          <cell r="BU32"/>
          <cell r="BV32"/>
          <cell r="BW32"/>
          <cell r="BX32"/>
          <cell r="BY32"/>
          <cell r="BZ32"/>
          <cell r="CA32"/>
          <cell r="CB32"/>
          <cell r="CC32"/>
          <cell r="CD32"/>
          <cell r="CE32"/>
          <cell r="CF32"/>
          <cell r="CG32"/>
          <cell r="CH32"/>
          <cell r="CI32"/>
          <cell r="CJ32"/>
          <cell r="CK32"/>
          <cell r="CL32"/>
          <cell r="CM32"/>
          <cell r="CN32"/>
          <cell r="CO32"/>
          <cell r="CP32"/>
          <cell r="CQ32"/>
          <cell r="CR32"/>
          <cell r="CS32"/>
          <cell r="CT32"/>
          <cell r="CU32"/>
          <cell r="CV32"/>
          <cell r="CW32"/>
          <cell r="CX32"/>
          <cell r="CY32"/>
          <cell r="CZ32"/>
          <cell r="DA32"/>
          <cell r="DB32"/>
          <cell r="DC32"/>
          <cell r="DD32"/>
          <cell r="DE32"/>
          <cell r="DF32"/>
          <cell r="DG32"/>
          <cell r="DH32"/>
          <cell r="DI32"/>
          <cell r="DJ32"/>
          <cell r="DK32"/>
          <cell r="DL32"/>
          <cell r="DM32"/>
          <cell r="DN32"/>
          <cell r="DO32"/>
          <cell r="DP32"/>
          <cell r="DQ32"/>
          <cell r="DR32"/>
          <cell r="DS32"/>
          <cell r="DT32"/>
          <cell r="DU32"/>
          <cell r="DV32"/>
          <cell r="DW32"/>
          <cell r="DX32"/>
          <cell r="DY32"/>
          <cell r="DZ32"/>
          <cell r="EA32"/>
          <cell r="EB32"/>
          <cell r="EC32"/>
          <cell r="ED32"/>
          <cell r="EE32"/>
          <cell r="EF32"/>
          <cell r="EG32"/>
          <cell r="EH32"/>
          <cell r="EI32"/>
          <cell r="EJ32"/>
          <cell r="EK32"/>
          <cell r="EL32"/>
          <cell r="EM32"/>
          <cell r="EN32"/>
          <cell r="EO32"/>
          <cell r="EP32"/>
          <cell r="EQ32"/>
          <cell r="ER32"/>
          <cell r="ES32"/>
          <cell r="ET32"/>
          <cell r="EU32"/>
          <cell r="EV32"/>
          <cell r="EW32"/>
          <cell r="EX32"/>
          <cell r="EY32"/>
          <cell r="EZ32"/>
          <cell r="FA32"/>
          <cell r="FB32"/>
          <cell r="FC32"/>
          <cell r="FD32"/>
          <cell r="FE32"/>
          <cell r="FF32"/>
          <cell r="FG32"/>
          <cell r="FH32"/>
          <cell r="FI32"/>
          <cell r="FJ32"/>
          <cell r="FK32"/>
          <cell r="FL32"/>
          <cell r="FM32"/>
          <cell r="FN32"/>
          <cell r="FO32"/>
          <cell r="FP32"/>
          <cell r="FQ32"/>
          <cell r="FR32"/>
          <cell r="FS32"/>
          <cell r="FT32"/>
          <cell r="FU32"/>
          <cell r="FV32"/>
          <cell r="FW32"/>
          <cell r="FX32"/>
          <cell r="FY32"/>
          <cell r="FZ32"/>
          <cell r="GA32"/>
          <cell r="GB32"/>
          <cell r="GC32"/>
          <cell r="GD32"/>
          <cell r="GE32"/>
          <cell r="GF32"/>
          <cell r="GG32"/>
          <cell r="GH32"/>
          <cell r="GI32"/>
          <cell r="GJ32"/>
          <cell r="GK32"/>
          <cell r="GL32"/>
          <cell r="GM32"/>
          <cell r="GN32"/>
          <cell r="GO32"/>
          <cell r="GP32"/>
          <cell r="GQ32"/>
          <cell r="GR32"/>
          <cell r="GS32"/>
          <cell r="GT32"/>
          <cell r="GU32"/>
          <cell r="GV32"/>
          <cell r="GW32"/>
          <cell r="GX32"/>
          <cell r="GY32"/>
          <cell r="GZ32"/>
          <cell r="HA32"/>
          <cell r="HB32"/>
          <cell r="HC32"/>
          <cell r="HD32"/>
          <cell r="HE32"/>
          <cell r="HF32"/>
          <cell r="HG32"/>
          <cell r="HH32"/>
          <cell r="HI32"/>
          <cell r="HJ32"/>
        </row>
        <row r="33">
          <cell r="A33" t="str">
            <v>AN.12</v>
          </cell>
          <cell r="B33" t="str">
            <v>Inventories</v>
          </cell>
          <cell r="C33">
            <v>61.099830000000004</v>
          </cell>
          <cell r="D33">
            <v>3.4716</v>
          </cell>
          <cell r="E33"/>
          <cell r="F33">
            <v>5.8819280000000003</v>
          </cell>
          <cell r="G33">
            <v>-7.5480000000000005E-2</v>
          </cell>
          <cell r="H33">
            <v>70.377880000000005</v>
          </cell>
          <cell r="I33">
            <v>4.1760000000000002</v>
          </cell>
          <cell r="J33"/>
          <cell r="K33">
            <v>9.0999820000000007</v>
          </cell>
          <cell r="L33">
            <v>-9.4920000000000004E-2</v>
          </cell>
          <cell r="M33">
            <v>83.558940000000007</v>
          </cell>
          <cell r="N33">
            <v>-2.5446999999999997</v>
          </cell>
          <cell r="O33"/>
          <cell r="P33">
            <v>19.25422</v>
          </cell>
          <cell r="Q33">
            <v>-0.1014</v>
          </cell>
          <cell r="R33">
            <v>100.167</v>
          </cell>
          <cell r="S33">
            <v>2.1155999999999997</v>
          </cell>
          <cell r="T33"/>
          <cell r="U33">
            <v>11.671040000000001</v>
          </cell>
          <cell r="V33">
            <v>-9.9599999999999994E-2</v>
          </cell>
          <cell r="W33">
            <v>113.8541</v>
          </cell>
          <cell r="X33">
            <v>-1.7934000000000001</v>
          </cell>
          <cell r="Y33"/>
          <cell r="Z33">
            <v>16.727130000000002</v>
          </cell>
          <cell r="AA33">
            <v>-0.1014</v>
          </cell>
          <cell r="AB33">
            <v>128.68639999999999</v>
          </cell>
          <cell r="AC33">
            <v>-1.2607000000000002</v>
          </cell>
          <cell r="AD33"/>
          <cell r="AE33">
            <v>12.762450000000001</v>
          </cell>
          <cell r="AF33">
            <v>-0.10884000000000001</v>
          </cell>
          <cell r="AG33">
            <v>140.07929999999999</v>
          </cell>
          <cell r="AH33">
            <v>-0.64360000000000006</v>
          </cell>
          <cell r="AI33"/>
          <cell r="AJ33">
            <v>10.927160000000001</v>
          </cell>
          <cell r="AK33">
            <v>-0.111</v>
          </cell>
          <cell r="AL33">
            <v>150.25190000000001</v>
          </cell>
          <cell r="AM33">
            <v>3.1806000000000001</v>
          </cell>
          <cell r="AN33"/>
          <cell r="AO33">
            <v>-1.1294500000000001</v>
          </cell>
          <cell r="AP33">
            <v>-0.11112000000000001</v>
          </cell>
          <cell r="AQ33">
            <v>152.1919</v>
          </cell>
          <cell r="AR33">
            <v>2.2978000000000001</v>
          </cell>
          <cell r="AS33"/>
          <cell r="AT33">
            <v>-1.40347</v>
          </cell>
          <cell r="AU33">
            <v>-0.11195999999999999</v>
          </cell>
          <cell r="AV33">
            <v>152.9743</v>
          </cell>
          <cell r="AW33">
            <v>4.6185</v>
          </cell>
          <cell r="AX33"/>
          <cell r="AY33">
            <v>0.460067</v>
          </cell>
          <cell r="AZ33">
            <v>-0.11856</v>
          </cell>
          <cell r="BA33">
            <v>157.93429999999998</v>
          </cell>
          <cell r="BB33">
            <v>8.3667999999999996</v>
          </cell>
          <cell r="BC33"/>
          <cell r="BD33">
            <v>2.7783679999999999</v>
          </cell>
          <cell r="BE33">
            <v>-0.13284000000000001</v>
          </cell>
          <cell r="BF33">
            <v>168.94660000000002</v>
          </cell>
          <cell r="BG33">
            <v>8.0488</v>
          </cell>
          <cell r="BH33"/>
          <cell r="BI33">
            <v>4.174493</v>
          </cell>
          <cell r="BJ33">
            <v>-0.13896</v>
          </cell>
          <cell r="BK33">
            <v>181.0309</v>
          </cell>
          <cell r="BL33">
            <v>2.5125999999999999</v>
          </cell>
          <cell r="BM33"/>
          <cell r="BN33">
            <v>7.920661</v>
          </cell>
          <cell r="BO33">
            <v>-0.13883999999999999</v>
          </cell>
          <cell r="BP33">
            <v>191.3254</v>
          </cell>
          <cell r="BQ33">
            <v>-2.3296000000000001</v>
          </cell>
          <cell r="BR33"/>
          <cell r="BS33">
            <v>9.5694529999999993</v>
          </cell>
          <cell r="BT33">
            <v>-0.1482</v>
          </cell>
          <cell r="BU33">
            <v>198.417</v>
          </cell>
          <cell r="BV33">
            <v>-11.903700000000001</v>
          </cell>
          <cell r="BW33"/>
          <cell r="BX33">
            <v>13.065799999999999</v>
          </cell>
          <cell r="BY33">
            <v>-0.12984000000000001</v>
          </cell>
          <cell r="BZ33">
            <v>199.44929999999999</v>
          </cell>
          <cell r="CA33">
            <v>-2.4449999999999998</v>
          </cell>
          <cell r="CB33"/>
          <cell r="CC33">
            <v>-3.22716</v>
          </cell>
          <cell r="CD33">
            <v>-0.17088</v>
          </cell>
          <cell r="CE33">
            <v>193.6062</v>
          </cell>
          <cell r="CF33">
            <v>2.7406999999999999</v>
          </cell>
          <cell r="CG33"/>
          <cell r="CH33">
            <v>0.80989999999999995</v>
          </cell>
          <cell r="CI33">
            <v>-0.1986</v>
          </cell>
          <cell r="CJ33">
            <v>196.95820000000001</v>
          </cell>
          <cell r="CK33">
            <v>-4.7904</v>
          </cell>
          <cell r="CL33"/>
          <cell r="CM33">
            <v>13.707450000000001</v>
          </cell>
          <cell r="CN33">
            <v>-0.17147999999999999</v>
          </cell>
          <cell r="CO33">
            <v>205.7038</v>
          </cell>
          <cell r="CP33">
            <v>0.23669999999999999</v>
          </cell>
          <cell r="CQ33"/>
          <cell r="CR33">
            <v>3.5154929999999998</v>
          </cell>
          <cell r="CS33">
            <v>-0.1812</v>
          </cell>
          <cell r="CT33">
            <v>209.2748</v>
          </cell>
          <cell r="CU33">
            <v>7.7779999999999996</v>
          </cell>
          <cell r="CV33"/>
          <cell r="CW33">
            <v>-3.11347</v>
          </cell>
          <cell r="CX33">
            <v>-0.19284000000000001</v>
          </cell>
          <cell r="CY33">
            <v>213.7465</v>
          </cell>
          <cell r="CZ33">
            <v>5.0531000000000006</v>
          </cell>
          <cell r="DA33"/>
          <cell r="DB33">
            <v>3.4652910000000001</v>
          </cell>
          <cell r="DC33">
            <v>-0.33794999999999997</v>
          </cell>
          <cell r="DD33">
            <v>221.92689999999999</v>
          </cell>
          <cell r="DE33">
            <v>12.933200000000001</v>
          </cell>
          <cell r="DF33"/>
          <cell r="DG33">
            <v>-7.4113299999999995</v>
          </cell>
          <cell r="DH33">
            <v>-8.7660000000000002E-2</v>
          </cell>
          <cell r="DI33">
            <v>227.36109999999999</v>
          </cell>
          <cell r="DJ33">
            <v>6.8223000000000003</v>
          </cell>
          <cell r="DK33"/>
          <cell r="DL33">
            <v>7.1327259999999999</v>
          </cell>
          <cell r="DM33">
            <v>-0.12140000000000001</v>
          </cell>
          <cell r="DN33">
            <v>241.19479999999999</v>
          </cell>
          <cell r="DO33">
            <v>1.9011</v>
          </cell>
          <cell r="DP33"/>
          <cell r="DQ33">
            <v>2.486173</v>
          </cell>
          <cell r="DR33">
            <v>-0.13722000000000001</v>
          </cell>
          <cell r="DS33">
            <v>245.44479999999999</v>
          </cell>
          <cell r="DT33">
            <v>0.33160000000000001</v>
          </cell>
          <cell r="DU33"/>
          <cell r="DV33">
            <v>5.2346319999999995</v>
          </cell>
          <cell r="DW33">
            <v>-0.13467999999999999</v>
          </cell>
          <cell r="DX33">
            <v>250.87639999999999</v>
          </cell>
          <cell r="DY33">
            <v>4.1048999999999998</v>
          </cell>
          <cell r="DZ33"/>
          <cell r="EA33">
            <v>-2.38585</v>
          </cell>
          <cell r="EB33">
            <v>-0.14369999999999999</v>
          </cell>
          <cell r="EC33">
            <v>252.45170000000002</v>
          </cell>
          <cell r="ED33">
            <v>9.6216000000000008</v>
          </cell>
          <cell r="EE33"/>
          <cell r="EF33">
            <v>-4.3170099999999998</v>
          </cell>
          <cell r="EG33">
            <v>-0.12117</v>
          </cell>
          <cell r="EH33">
            <v>257.63510000000002</v>
          </cell>
          <cell r="EI33">
            <v>12.7941</v>
          </cell>
          <cell r="EJ33"/>
          <cell r="EK33">
            <v>-1.1274600000000001</v>
          </cell>
          <cell r="EL33">
            <v>-0.10945999999999999</v>
          </cell>
          <cell r="EM33">
            <v>269.19229999999999</v>
          </cell>
          <cell r="EN33">
            <v>17.160700000000002</v>
          </cell>
          <cell r="EO33"/>
          <cell r="EP33">
            <v>-0.56776000000000004</v>
          </cell>
          <cell r="EQ33">
            <v>-0.14287</v>
          </cell>
          <cell r="ER33">
            <v>285.64229999999998</v>
          </cell>
          <cell r="ES33">
            <v>8.9804999999999993</v>
          </cell>
          <cell r="ET33"/>
          <cell r="EU33">
            <v>8.0363620000000004</v>
          </cell>
          <cell r="EV33">
            <v>-0.10144</v>
          </cell>
          <cell r="EW33">
            <v>302.55770000000001</v>
          </cell>
          <cell r="EX33">
            <v>-14.898999999999999</v>
          </cell>
          <cell r="EY33"/>
          <cell r="EZ33">
            <v>28.163060000000002</v>
          </cell>
          <cell r="FA33">
            <v>-0.12186</v>
          </cell>
          <cell r="FB33">
            <v>315.7</v>
          </cell>
          <cell r="FC33">
            <v>-4.0780000000000003</v>
          </cell>
          <cell r="FD33"/>
          <cell r="FE33">
            <v>11.32376</v>
          </cell>
          <cell r="FF33">
            <v>-7.4760000000000007E-2</v>
          </cell>
          <cell r="FG33">
            <v>322.87099999999998</v>
          </cell>
          <cell r="FH33">
            <v>15.548</v>
          </cell>
          <cell r="FI33"/>
          <cell r="FJ33">
            <v>7.8451199999999996</v>
          </cell>
          <cell r="FK33">
            <v>-0.10212</v>
          </cell>
          <cell r="FL33">
            <v>346.16199999999998</v>
          </cell>
          <cell r="FM33">
            <v>2.3780000000000001</v>
          </cell>
          <cell r="FN33"/>
          <cell r="FO33">
            <v>-0.63529999999999998</v>
          </cell>
          <cell r="FP33">
            <v>-3.06569</v>
          </cell>
          <cell r="FQ33">
            <v>344.839</v>
          </cell>
          <cell r="FR33">
            <v>4.35642</v>
          </cell>
          <cell r="FS33"/>
          <cell r="FT33">
            <v>-3.1076599999999996</v>
          </cell>
          <cell r="FU33">
            <v>-0.10476000000000001</v>
          </cell>
          <cell r="FV33">
            <v>345.983</v>
          </cell>
          <cell r="FW33">
            <v>17.81795</v>
          </cell>
          <cell r="FX33"/>
          <cell r="FY33">
            <v>-15.102600000000001</v>
          </cell>
          <cell r="FZ33">
            <v>-0.14232</v>
          </cell>
          <cell r="GA33">
            <v>348.55599999999998</v>
          </cell>
          <cell r="GB33">
            <v>25.22963</v>
          </cell>
          <cell r="GC33"/>
          <cell r="GD33">
            <v>-12.5518</v>
          </cell>
          <cell r="GE33">
            <v>-0.18575999999999998</v>
          </cell>
          <cell r="GF33">
            <v>361.048</v>
          </cell>
          <cell r="GG33">
            <v>16.413679999999999</v>
          </cell>
          <cell r="GH33"/>
          <cell r="GI33">
            <v>-7.8905600000000007</v>
          </cell>
          <cell r="GJ33">
            <v>-0.17412</v>
          </cell>
          <cell r="GK33">
            <v>369.39699999999999</v>
          </cell>
          <cell r="GL33">
            <v>20.037520000000001</v>
          </cell>
          <cell r="GM33"/>
          <cell r="GN33">
            <v>5.6910400000000001</v>
          </cell>
          <cell r="GO33">
            <v>-0.17255999999999999</v>
          </cell>
          <cell r="GP33">
            <v>394.95299999999997</v>
          </cell>
          <cell r="GQ33">
            <v>20.159089999999999</v>
          </cell>
          <cell r="GR33"/>
          <cell r="GS33">
            <v>-3.5857700000000001</v>
          </cell>
          <cell r="GT33">
            <v>-0.18431999999999998</v>
          </cell>
          <cell r="GU33">
            <v>411.34199999999998</v>
          </cell>
          <cell r="GV33">
            <v>19.993230000000001</v>
          </cell>
          <cell r="GW33"/>
          <cell r="GX33">
            <v>-2.1501000000000001</v>
          </cell>
          <cell r="GY33">
            <v>-0.16212000000000001</v>
          </cell>
          <cell r="GZ33">
            <v>429.02300000000002</v>
          </cell>
          <cell r="HA33">
            <v>13.546239999999999</v>
          </cell>
          <cell r="HB33"/>
          <cell r="HC33">
            <v>-1.8449</v>
          </cell>
          <cell r="HD33">
            <v>-0.16319999999999998</v>
          </cell>
          <cell r="HE33">
            <v>440.56109999999995</v>
          </cell>
          <cell r="HF33">
            <v>16.54</v>
          </cell>
          <cell r="HG33"/>
          <cell r="HH33">
            <v>37.483160000000005</v>
          </cell>
          <cell r="HI33">
            <v>-0.13200000000000001</v>
          </cell>
          <cell r="HJ33">
            <v>494.45229999999998</v>
          </cell>
        </row>
        <row r="34">
          <cell r="A34"/>
          <cell r="B34"/>
          <cell r="C34"/>
          <cell r="D34"/>
          <cell r="E34"/>
          <cell r="F34"/>
          <cell r="G34"/>
          <cell r="H34"/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Y34"/>
          <cell r="Z34"/>
          <cell r="AA34"/>
          <cell r="AB34"/>
          <cell r="AC34"/>
          <cell r="AD34"/>
          <cell r="AE34"/>
          <cell r="AF34"/>
          <cell r="AG34"/>
          <cell r="AH34"/>
          <cell r="AI34"/>
          <cell r="AJ34"/>
          <cell r="AK34"/>
          <cell r="AL34"/>
          <cell r="AM34"/>
          <cell r="AN34"/>
          <cell r="AO34"/>
          <cell r="AP34"/>
          <cell r="AQ34"/>
          <cell r="AR34"/>
          <cell r="AS34"/>
          <cell r="AT34"/>
          <cell r="AU34"/>
          <cell r="AV34"/>
          <cell r="AW34"/>
          <cell r="AX34"/>
          <cell r="AY34"/>
          <cell r="AZ34"/>
          <cell r="BA34"/>
          <cell r="BB34"/>
          <cell r="BC34"/>
          <cell r="BD34"/>
          <cell r="BE34"/>
          <cell r="BF34"/>
          <cell r="BG34"/>
          <cell r="BH34"/>
          <cell r="BI34"/>
          <cell r="BJ34"/>
          <cell r="BK34"/>
          <cell r="BL34"/>
          <cell r="BM34"/>
          <cell r="BN34"/>
          <cell r="BO34"/>
          <cell r="BP34"/>
          <cell r="BQ34"/>
          <cell r="BR34"/>
          <cell r="BS34"/>
          <cell r="BT34"/>
          <cell r="BU34"/>
          <cell r="BV34"/>
          <cell r="BW34"/>
          <cell r="BX34"/>
          <cell r="BY34"/>
          <cell r="BZ34"/>
          <cell r="CA34"/>
          <cell r="CB34"/>
          <cell r="CC34"/>
          <cell r="CD34"/>
          <cell r="CE34"/>
          <cell r="CF34"/>
          <cell r="CG34"/>
          <cell r="CH34"/>
          <cell r="CI34"/>
          <cell r="CJ34"/>
          <cell r="CK34"/>
          <cell r="CL34"/>
          <cell r="CM34"/>
          <cell r="CN34"/>
          <cell r="CO34"/>
          <cell r="CP34"/>
          <cell r="CQ34"/>
          <cell r="CR34"/>
          <cell r="CS34"/>
          <cell r="CT34"/>
          <cell r="CU34"/>
          <cell r="CV34"/>
          <cell r="CW34"/>
          <cell r="CX34"/>
          <cell r="CY34"/>
          <cell r="CZ34"/>
          <cell r="DA34"/>
          <cell r="DB34"/>
          <cell r="DC34"/>
          <cell r="DD34"/>
          <cell r="DE34"/>
          <cell r="DF34"/>
          <cell r="DG34"/>
          <cell r="DH34"/>
          <cell r="DI34"/>
          <cell r="DJ34"/>
          <cell r="DK34"/>
          <cell r="DL34"/>
          <cell r="DM34"/>
          <cell r="DN34"/>
          <cell r="DO34"/>
          <cell r="DP34"/>
          <cell r="DQ34"/>
          <cell r="DR34"/>
          <cell r="DS34"/>
          <cell r="DT34"/>
          <cell r="DU34"/>
          <cell r="DV34"/>
          <cell r="DW34"/>
          <cell r="DX34"/>
          <cell r="DY34"/>
          <cell r="DZ34"/>
          <cell r="EA34"/>
          <cell r="EB34"/>
          <cell r="EC34"/>
          <cell r="ED34"/>
          <cell r="EE34"/>
          <cell r="EF34"/>
          <cell r="EG34"/>
          <cell r="EH34"/>
          <cell r="EI34"/>
          <cell r="EJ34"/>
          <cell r="EK34"/>
          <cell r="EL34"/>
          <cell r="EM34"/>
          <cell r="EN34"/>
          <cell r="EO34"/>
          <cell r="EP34"/>
          <cell r="EQ34"/>
          <cell r="ER34"/>
          <cell r="ES34"/>
          <cell r="ET34"/>
          <cell r="EU34"/>
          <cell r="EV34"/>
          <cell r="EW34"/>
          <cell r="EX34"/>
          <cell r="EY34"/>
          <cell r="EZ34"/>
          <cell r="FA34"/>
          <cell r="FB34"/>
          <cell r="FC34"/>
          <cell r="FD34"/>
          <cell r="FE34"/>
          <cell r="FF34"/>
          <cell r="FG34"/>
          <cell r="FH34"/>
          <cell r="FI34"/>
          <cell r="FJ34"/>
          <cell r="FK34"/>
          <cell r="FL34"/>
          <cell r="FM34"/>
          <cell r="FN34"/>
          <cell r="FO34"/>
          <cell r="FP34"/>
          <cell r="FQ34"/>
          <cell r="FR34"/>
          <cell r="FS34"/>
          <cell r="FT34"/>
          <cell r="FU34"/>
          <cell r="FV34"/>
          <cell r="FW34"/>
          <cell r="FX34"/>
          <cell r="FY34"/>
          <cell r="FZ34"/>
          <cell r="GA34"/>
          <cell r="GB34"/>
          <cell r="GC34"/>
          <cell r="GD34"/>
          <cell r="GE34"/>
          <cell r="GF34"/>
          <cell r="GG34"/>
          <cell r="GH34"/>
          <cell r="GI34"/>
          <cell r="GJ34"/>
          <cell r="GK34"/>
          <cell r="GL34"/>
          <cell r="GM34"/>
          <cell r="GN34"/>
          <cell r="GO34"/>
          <cell r="GP34"/>
          <cell r="GQ34"/>
          <cell r="GR34"/>
          <cell r="GS34"/>
          <cell r="GT34"/>
          <cell r="GU34"/>
          <cell r="GV34"/>
          <cell r="GW34"/>
          <cell r="GX34"/>
          <cell r="GY34"/>
          <cell r="GZ34"/>
          <cell r="HA34"/>
          <cell r="HB34"/>
          <cell r="HC34"/>
          <cell r="HD34"/>
          <cell r="HE34"/>
          <cell r="HF34"/>
          <cell r="HG34"/>
          <cell r="HH34"/>
          <cell r="HI34"/>
          <cell r="HJ34"/>
        </row>
        <row r="35">
          <cell r="A35" t="str">
            <v>AN.13</v>
          </cell>
          <cell r="B35" t="str">
            <v>Valuables</v>
          </cell>
          <cell r="C35"/>
          <cell r="D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Y35"/>
          <cell r="Z35"/>
          <cell r="AA35"/>
          <cell r="AB35"/>
          <cell r="AC35"/>
          <cell r="AD35"/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  <cell r="AQ35"/>
          <cell r="AR35"/>
          <cell r="AS35"/>
          <cell r="AT35"/>
          <cell r="AU35"/>
          <cell r="AV35"/>
          <cell r="AW35"/>
          <cell r="AX35"/>
          <cell r="AY35"/>
          <cell r="AZ35"/>
          <cell r="BA35"/>
          <cell r="BB35"/>
          <cell r="BC35"/>
          <cell r="BD35"/>
          <cell r="BE35"/>
          <cell r="BF35"/>
          <cell r="BG35"/>
          <cell r="BH35"/>
          <cell r="BI35"/>
          <cell r="BJ35"/>
          <cell r="BK35"/>
          <cell r="BL35"/>
          <cell r="BM35"/>
          <cell r="BN35"/>
          <cell r="BO35"/>
          <cell r="BP35"/>
          <cell r="BQ35"/>
          <cell r="BR35"/>
          <cell r="BS35"/>
          <cell r="BT35"/>
          <cell r="BU35"/>
          <cell r="BV35"/>
          <cell r="BW35"/>
          <cell r="BX35"/>
          <cell r="BY35"/>
          <cell r="BZ35"/>
          <cell r="CA35"/>
          <cell r="CB35"/>
          <cell r="CC35"/>
          <cell r="CD35"/>
          <cell r="CE35"/>
          <cell r="CF35"/>
          <cell r="CG35"/>
          <cell r="CH35"/>
          <cell r="CI35"/>
          <cell r="CJ35"/>
          <cell r="CK35"/>
          <cell r="CL35"/>
          <cell r="CM35"/>
          <cell r="CN35"/>
          <cell r="CO35"/>
          <cell r="CP35"/>
          <cell r="CQ35"/>
          <cell r="CR35"/>
          <cell r="CS35"/>
          <cell r="CT35"/>
          <cell r="CU35"/>
          <cell r="CV35"/>
          <cell r="CW35"/>
          <cell r="CX35"/>
          <cell r="CY35"/>
          <cell r="CZ35"/>
          <cell r="DA35"/>
          <cell r="DB35"/>
          <cell r="DC35"/>
          <cell r="DD35"/>
          <cell r="DE35"/>
          <cell r="DF35"/>
          <cell r="DG35"/>
          <cell r="DH35"/>
          <cell r="DI35"/>
          <cell r="DJ35"/>
          <cell r="DK35"/>
          <cell r="DL35"/>
          <cell r="DM35"/>
          <cell r="DN35"/>
          <cell r="DO35"/>
          <cell r="DP35"/>
          <cell r="DQ35"/>
          <cell r="DR35"/>
          <cell r="DS35"/>
          <cell r="DT35"/>
          <cell r="DU35"/>
          <cell r="DV35"/>
          <cell r="DW35"/>
          <cell r="DX35"/>
          <cell r="DY35"/>
          <cell r="DZ35"/>
          <cell r="EA35"/>
          <cell r="EB35"/>
          <cell r="EC35"/>
          <cell r="ED35"/>
          <cell r="EE35"/>
          <cell r="EF35"/>
          <cell r="EG35"/>
          <cell r="EH35"/>
          <cell r="EI35"/>
          <cell r="EJ35"/>
          <cell r="EK35"/>
          <cell r="EL35"/>
          <cell r="EM35"/>
          <cell r="EN35"/>
          <cell r="EO35"/>
          <cell r="EP35"/>
          <cell r="EQ35"/>
          <cell r="ER35"/>
          <cell r="ES35"/>
          <cell r="ET35"/>
          <cell r="EU35"/>
          <cell r="EV35"/>
          <cell r="EW35"/>
          <cell r="EX35"/>
          <cell r="EY35"/>
          <cell r="EZ35"/>
          <cell r="FA35"/>
          <cell r="FB35"/>
          <cell r="FC35"/>
          <cell r="FD35"/>
          <cell r="FE35"/>
          <cell r="FF35"/>
          <cell r="FG35"/>
          <cell r="FH35"/>
          <cell r="FI35"/>
          <cell r="FJ35"/>
          <cell r="FK35"/>
          <cell r="FL35"/>
          <cell r="FM35"/>
          <cell r="FN35"/>
          <cell r="FO35"/>
          <cell r="FP35"/>
          <cell r="FQ35"/>
          <cell r="FR35"/>
          <cell r="FS35"/>
          <cell r="FT35"/>
          <cell r="FU35"/>
          <cell r="FV35"/>
          <cell r="FW35"/>
          <cell r="FX35"/>
          <cell r="FY35"/>
          <cell r="FZ35"/>
          <cell r="GA35"/>
          <cell r="GB35"/>
          <cell r="GC35"/>
          <cell r="GD35"/>
          <cell r="GE35"/>
          <cell r="GF35"/>
          <cell r="GG35"/>
          <cell r="GH35"/>
          <cell r="GI35"/>
          <cell r="GJ35"/>
          <cell r="GK35"/>
          <cell r="GL35"/>
          <cell r="GM35"/>
          <cell r="GN35"/>
          <cell r="GO35"/>
          <cell r="GP35"/>
          <cell r="GQ35"/>
          <cell r="GR35"/>
          <cell r="GS35"/>
          <cell r="GT35"/>
          <cell r="GU35"/>
          <cell r="GV35"/>
          <cell r="GW35"/>
          <cell r="GX35"/>
          <cell r="GY35"/>
          <cell r="GZ35"/>
          <cell r="HA35"/>
          <cell r="HB35"/>
          <cell r="HC35"/>
          <cell r="HD35"/>
          <cell r="HE35"/>
          <cell r="HF35"/>
          <cell r="HG35"/>
          <cell r="HH35"/>
          <cell r="HI35"/>
          <cell r="HJ35"/>
        </row>
        <row r="36">
          <cell r="A36"/>
          <cell r="B36"/>
          <cell r="C36"/>
          <cell r="D36"/>
          <cell r="E36"/>
          <cell r="F36"/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Y36"/>
          <cell r="Z36"/>
          <cell r="AA36"/>
          <cell r="AB36"/>
          <cell r="AC36"/>
          <cell r="AD36"/>
          <cell r="AE36"/>
          <cell r="AF36"/>
          <cell r="AG36"/>
          <cell r="AH36"/>
          <cell r="AI36"/>
          <cell r="AJ36"/>
          <cell r="AK36"/>
          <cell r="AL36"/>
          <cell r="AM36"/>
          <cell r="AN36"/>
          <cell r="AO36"/>
          <cell r="AP36"/>
          <cell r="AQ36"/>
          <cell r="AR36"/>
          <cell r="AS36"/>
          <cell r="AT36"/>
          <cell r="AU36"/>
          <cell r="AV36"/>
          <cell r="AW36"/>
          <cell r="AX36"/>
          <cell r="AY36"/>
          <cell r="AZ36"/>
          <cell r="BA36"/>
          <cell r="BB36"/>
          <cell r="BC36"/>
          <cell r="BD36"/>
          <cell r="BE36"/>
          <cell r="BF36"/>
          <cell r="BG36"/>
          <cell r="BH36"/>
          <cell r="BI36"/>
          <cell r="BJ36"/>
          <cell r="BK36"/>
          <cell r="BL36"/>
          <cell r="BM36"/>
          <cell r="BN36"/>
          <cell r="BO36"/>
          <cell r="BP36"/>
          <cell r="BQ36"/>
          <cell r="BR36"/>
          <cell r="BS36"/>
          <cell r="BT36"/>
          <cell r="BU36"/>
          <cell r="BV36"/>
          <cell r="BW36"/>
          <cell r="BX36"/>
          <cell r="BY36"/>
          <cell r="BZ36"/>
          <cell r="CA36"/>
          <cell r="CB36"/>
          <cell r="CC36"/>
          <cell r="CD36"/>
          <cell r="CE36"/>
          <cell r="CF36"/>
          <cell r="CG36"/>
          <cell r="CH36"/>
          <cell r="CI36"/>
          <cell r="CJ36"/>
          <cell r="CK36"/>
          <cell r="CL36"/>
          <cell r="CM36"/>
          <cell r="CN36"/>
          <cell r="CO36"/>
          <cell r="CP36"/>
          <cell r="CQ36"/>
          <cell r="CR36"/>
          <cell r="CS36"/>
          <cell r="CT36"/>
          <cell r="CU36"/>
          <cell r="CV36"/>
          <cell r="CW36"/>
          <cell r="CX36"/>
          <cell r="CY36"/>
          <cell r="CZ36"/>
          <cell r="DA36"/>
          <cell r="DB36"/>
          <cell r="DC36"/>
          <cell r="DD36"/>
          <cell r="DE36"/>
          <cell r="DF36"/>
          <cell r="DG36"/>
          <cell r="DH36"/>
          <cell r="DI36"/>
          <cell r="DJ36"/>
          <cell r="DK36"/>
          <cell r="DL36"/>
          <cell r="DM36"/>
          <cell r="DN36"/>
          <cell r="DO36"/>
          <cell r="DP36"/>
          <cell r="DQ36"/>
          <cell r="DR36"/>
          <cell r="DS36"/>
          <cell r="DT36"/>
          <cell r="DU36"/>
          <cell r="DV36"/>
          <cell r="DW36"/>
          <cell r="DX36"/>
          <cell r="DY36"/>
          <cell r="DZ36"/>
          <cell r="EA36"/>
          <cell r="EB36"/>
          <cell r="EC36"/>
          <cell r="ED36"/>
          <cell r="EE36"/>
          <cell r="EF36"/>
          <cell r="EG36"/>
          <cell r="EH36"/>
          <cell r="EI36"/>
          <cell r="EJ36"/>
          <cell r="EK36"/>
          <cell r="EL36"/>
          <cell r="EM36"/>
          <cell r="EN36"/>
          <cell r="EO36"/>
          <cell r="EP36"/>
          <cell r="EQ36"/>
          <cell r="ER36"/>
          <cell r="ES36"/>
          <cell r="ET36"/>
          <cell r="EU36"/>
          <cell r="EV36"/>
          <cell r="EW36"/>
          <cell r="EX36"/>
          <cell r="EY36"/>
          <cell r="EZ36"/>
          <cell r="FA36"/>
          <cell r="FB36"/>
          <cell r="FC36"/>
          <cell r="FD36"/>
          <cell r="FE36"/>
          <cell r="FF36"/>
          <cell r="FG36"/>
          <cell r="FH36"/>
          <cell r="FI36"/>
          <cell r="FJ36"/>
          <cell r="FK36"/>
          <cell r="FL36"/>
          <cell r="FM36"/>
          <cell r="FN36"/>
          <cell r="FO36"/>
          <cell r="FP36"/>
          <cell r="FQ36"/>
          <cell r="FR36"/>
          <cell r="FS36"/>
          <cell r="FT36"/>
          <cell r="FU36"/>
          <cell r="FV36"/>
          <cell r="FW36"/>
          <cell r="FX36"/>
          <cell r="FY36"/>
          <cell r="FZ36"/>
          <cell r="GA36"/>
          <cell r="GB36"/>
          <cell r="GC36"/>
          <cell r="GD36"/>
          <cell r="GE36"/>
          <cell r="GF36"/>
          <cell r="GG36"/>
          <cell r="GH36"/>
          <cell r="GI36"/>
          <cell r="GJ36"/>
          <cell r="GK36"/>
          <cell r="GL36"/>
          <cell r="GM36"/>
          <cell r="GN36"/>
          <cell r="GO36"/>
          <cell r="GP36"/>
          <cell r="GQ36"/>
          <cell r="GR36"/>
          <cell r="GS36"/>
          <cell r="GT36"/>
          <cell r="GU36"/>
          <cell r="GV36"/>
          <cell r="GW36"/>
          <cell r="GX36"/>
          <cell r="GY36"/>
          <cell r="GZ36"/>
          <cell r="HA36"/>
          <cell r="HB36"/>
          <cell r="HC36"/>
          <cell r="HD36"/>
          <cell r="HE36"/>
          <cell r="HF36"/>
          <cell r="HG36"/>
          <cell r="HH36"/>
          <cell r="HI36"/>
          <cell r="HJ36"/>
        </row>
        <row r="37">
          <cell r="A37" t="str">
            <v>AN.2</v>
          </cell>
          <cell r="B37" t="str">
            <v>Non-produced non-financial assets</v>
          </cell>
          <cell r="C37">
            <v>92.522369999999995</v>
          </cell>
          <cell r="D37">
            <v>-0.34149000000000002</v>
          </cell>
          <cell r="E37"/>
          <cell r="F37">
            <v>9.1236420000000003</v>
          </cell>
          <cell r="G37">
            <v>-0.98989099999999997</v>
          </cell>
          <cell r="H37">
            <v>100.31461299999999</v>
          </cell>
          <cell r="I37">
            <v>-0.35349000000000003</v>
          </cell>
          <cell r="J37"/>
          <cell r="K37">
            <v>7.9635469999999993</v>
          </cell>
          <cell r="L37">
            <v>-0.281248</v>
          </cell>
          <cell r="M37">
            <v>107.64340200000001</v>
          </cell>
          <cell r="N37">
            <v>-0.27179000000000003</v>
          </cell>
          <cell r="O37"/>
          <cell r="P37">
            <v>8.9365269999999999</v>
          </cell>
          <cell r="Q37">
            <v>-0.63749400000000001</v>
          </cell>
          <cell r="R37">
            <v>115.670621</v>
          </cell>
          <cell r="S37">
            <v>-0.35508999999999996</v>
          </cell>
          <cell r="T37"/>
          <cell r="U37">
            <v>4.0595439999999998</v>
          </cell>
          <cell r="V37">
            <v>0.40719499999999997</v>
          </cell>
          <cell r="W37">
            <v>119.78225</v>
          </cell>
          <cell r="X37">
            <v>-0.33538999999999997</v>
          </cell>
          <cell r="Y37"/>
          <cell r="Z37">
            <v>7.3859089999999998</v>
          </cell>
          <cell r="AA37">
            <v>5.4385409999999998</v>
          </cell>
          <cell r="AB37">
            <v>132.27128299999998</v>
          </cell>
          <cell r="AC37">
            <v>-0.35088999999999998</v>
          </cell>
          <cell r="AD37"/>
          <cell r="AE37">
            <v>-1.5803849999999999</v>
          </cell>
          <cell r="AF37">
            <v>3.2004079999999999</v>
          </cell>
          <cell r="AG37">
            <v>133.54040000000001</v>
          </cell>
          <cell r="AH37">
            <v>-0.26379000000000002</v>
          </cell>
          <cell r="AI37"/>
          <cell r="AJ37">
            <v>3.371658</v>
          </cell>
          <cell r="AK37">
            <v>0.97737800000000008</v>
          </cell>
          <cell r="AL37">
            <v>137.62563500000002</v>
          </cell>
          <cell r="AM37">
            <v>-0.24439</v>
          </cell>
          <cell r="AN37"/>
          <cell r="AO37">
            <v>7.9256670000000007</v>
          </cell>
          <cell r="AP37">
            <v>2.41764</v>
          </cell>
          <cell r="AQ37">
            <v>147.72452999999999</v>
          </cell>
          <cell r="AR37">
            <v>3.4298999999999996E-2</v>
          </cell>
          <cell r="AS37"/>
          <cell r="AT37">
            <v>10.048555</v>
          </cell>
          <cell r="AU37">
            <v>-1.6333469999999999</v>
          </cell>
          <cell r="AV37">
            <v>156.17401000000001</v>
          </cell>
          <cell r="AW37">
            <v>0.14499899999999999</v>
          </cell>
          <cell r="AX37"/>
          <cell r="AY37">
            <v>19.205187000000002</v>
          </cell>
          <cell r="AZ37">
            <v>2.876878</v>
          </cell>
          <cell r="BA37">
            <v>178.40107999999998</v>
          </cell>
          <cell r="BB37">
            <v>3.6299999999999999E-2</v>
          </cell>
          <cell r="BC37"/>
          <cell r="BD37">
            <v>25.143815</v>
          </cell>
          <cell r="BE37">
            <v>5.7112980000000002</v>
          </cell>
          <cell r="BF37">
            <v>209.29248000000001</v>
          </cell>
          <cell r="BG37">
            <v>0.17399899999999999</v>
          </cell>
          <cell r="BH37"/>
          <cell r="BI37">
            <v>13.831529</v>
          </cell>
          <cell r="BJ37">
            <v>9.807067</v>
          </cell>
          <cell r="BK37">
            <v>233.10509999999999</v>
          </cell>
          <cell r="BL37">
            <v>0.176899</v>
          </cell>
          <cell r="BM37"/>
          <cell r="BN37">
            <v>-14.474530000000001</v>
          </cell>
          <cell r="BO37">
            <v>13.305192999999999</v>
          </cell>
          <cell r="BP37">
            <v>232.11263</v>
          </cell>
          <cell r="BQ37">
            <v>-0.47349000000000002</v>
          </cell>
          <cell r="BR37"/>
          <cell r="BS37">
            <v>-26.773319999999998</v>
          </cell>
          <cell r="BT37">
            <v>12.164211</v>
          </cell>
          <cell r="BU37">
            <v>217.0299</v>
          </cell>
          <cell r="BV37">
            <v>-0.26499</v>
          </cell>
          <cell r="BW37"/>
          <cell r="BX37">
            <v>-18.033300000000001</v>
          </cell>
          <cell r="BY37">
            <v>14.411068999999999</v>
          </cell>
          <cell r="BZ37">
            <v>213.14264</v>
          </cell>
          <cell r="CA37">
            <v>-0.31779000000000002</v>
          </cell>
          <cell r="CB37"/>
          <cell r="CC37">
            <v>2.8382849999999999</v>
          </cell>
          <cell r="CD37">
            <v>12.950972</v>
          </cell>
          <cell r="CE37">
            <v>228.61410000000001</v>
          </cell>
          <cell r="CF37">
            <v>-0.29608999999999996</v>
          </cell>
          <cell r="CG37"/>
          <cell r="CH37">
            <v>-21.209310000000002</v>
          </cell>
          <cell r="CI37">
            <v>14.124207</v>
          </cell>
          <cell r="CJ37">
            <v>221.23285800000002</v>
          </cell>
          <cell r="CK37">
            <v>-0.79679</v>
          </cell>
          <cell r="CL37"/>
          <cell r="CM37">
            <v>-5.8575150000000002</v>
          </cell>
          <cell r="CN37">
            <v>10.652453</v>
          </cell>
          <cell r="CO37">
            <v>225.23097300000001</v>
          </cell>
          <cell r="CP37">
            <v>-1.10229</v>
          </cell>
          <cell r="CQ37"/>
          <cell r="CR37">
            <v>-5.7493019999999992</v>
          </cell>
          <cell r="CS37">
            <v>13.027741000000001</v>
          </cell>
          <cell r="CT37">
            <v>231.407105</v>
          </cell>
          <cell r="CU37">
            <v>-0.92809000000000008</v>
          </cell>
          <cell r="CV37"/>
          <cell r="CW37">
            <v>30.552105999999998</v>
          </cell>
          <cell r="CX37">
            <v>10.557683000000001</v>
          </cell>
          <cell r="CY37">
            <v>271.58879999999999</v>
          </cell>
          <cell r="CZ37">
            <v>-0.71138999999999997</v>
          </cell>
          <cell r="DA37"/>
          <cell r="DB37">
            <v>74.970376000000002</v>
          </cell>
          <cell r="DC37">
            <v>13.140975000000001</v>
          </cell>
          <cell r="DD37">
            <v>358.98872999999998</v>
          </cell>
          <cell r="DE37">
            <v>1.3099989999999999</v>
          </cell>
          <cell r="DF37"/>
          <cell r="DG37">
            <v>71.124381</v>
          </cell>
          <cell r="DH37">
            <v>8.6284120000000009</v>
          </cell>
          <cell r="DI37">
            <v>440.05144999999999</v>
          </cell>
          <cell r="DJ37">
            <v>-0.38849</v>
          </cell>
          <cell r="DK37"/>
          <cell r="DL37">
            <v>66.067812000000004</v>
          </cell>
          <cell r="DM37">
            <v>30.090212999999999</v>
          </cell>
          <cell r="DN37">
            <v>535.82103000000006</v>
          </cell>
          <cell r="DO37">
            <v>1.2999E-2</v>
          </cell>
          <cell r="DP37"/>
          <cell r="DQ37">
            <v>109.549836</v>
          </cell>
          <cell r="DR37">
            <v>11.794484000000001</v>
          </cell>
          <cell r="DS37">
            <v>657.17822000000001</v>
          </cell>
          <cell r="DT37">
            <v>-0.55559000000000003</v>
          </cell>
          <cell r="DU37"/>
          <cell r="DV37">
            <v>151.400025</v>
          </cell>
          <cell r="DW37">
            <v>11.106114999999999</v>
          </cell>
          <cell r="DX37">
            <v>819.12868999999989</v>
          </cell>
          <cell r="DY37">
            <v>-0.35219</v>
          </cell>
          <cell r="DZ37"/>
          <cell r="EA37">
            <v>206.882972</v>
          </cell>
          <cell r="EB37">
            <v>23.017293000000002</v>
          </cell>
          <cell r="EC37">
            <v>1048.6769099999999</v>
          </cell>
          <cell r="ED37">
            <v>0.24299899999999999</v>
          </cell>
          <cell r="EE37"/>
          <cell r="EF37">
            <v>221.86621</v>
          </cell>
          <cell r="EG37">
            <v>19.55444</v>
          </cell>
          <cell r="EH37">
            <v>1290.3406100000002</v>
          </cell>
          <cell r="EI37">
            <v>1.3424990000000001</v>
          </cell>
          <cell r="EJ37"/>
          <cell r="EK37">
            <v>145.61976899999999</v>
          </cell>
          <cell r="EL37">
            <v>13.050539000000001</v>
          </cell>
          <cell r="EM37">
            <v>1450.3533300000001</v>
          </cell>
          <cell r="EN37">
            <v>1.8621990000000002</v>
          </cell>
          <cell r="EO37"/>
          <cell r="EP37">
            <v>73.732236999999998</v>
          </cell>
          <cell r="EQ37">
            <v>46.754938000000003</v>
          </cell>
          <cell r="ER37">
            <v>1572.7027700000001</v>
          </cell>
          <cell r="ES37">
            <v>-1.2585899999999999</v>
          </cell>
          <cell r="ET37"/>
          <cell r="EU37">
            <v>-154.25707999999997</v>
          </cell>
          <cell r="EV37">
            <v>37.980899000000001</v>
          </cell>
          <cell r="EW37">
            <v>1455.1678899999999</v>
          </cell>
          <cell r="EX37">
            <v>-1.9999899999999999</v>
          </cell>
          <cell r="EY37"/>
          <cell r="EZ37">
            <v>-12.946624</v>
          </cell>
          <cell r="FA37">
            <v>21.342397000000002</v>
          </cell>
          <cell r="FB37">
            <v>1461.56359</v>
          </cell>
          <cell r="FC37">
            <v>-1.0109900000000001</v>
          </cell>
          <cell r="FD37"/>
          <cell r="FE37">
            <v>165.29281599999999</v>
          </cell>
          <cell r="FF37">
            <v>37.376598999999999</v>
          </cell>
          <cell r="FG37">
            <v>1663.2219399999999</v>
          </cell>
          <cell r="FH37">
            <v>-1.1990000000000001E-2</v>
          </cell>
          <cell r="FI37"/>
          <cell r="FJ37">
            <v>53.702053999999997</v>
          </cell>
          <cell r="FK37">
            <v>42.823262999999997</v>
          </cell>
          <cell r="FL37">
            <v>1759.7352900000001</v>
          </cell>
          <cell r="FM37">
            <v>0.32699900000000004</v>
          </cell>
          <cell r="FN37"/>
          <cell r="FO37">
            <v>-51.817749999999997</v>
          </cell>
          <cell r="FP37">
            <v>38.051284000000003</v>
          </cell>
          <cell r="FQ37">
            <v>1746.2958799999999</v>
          </cell>
          <cell r="FR37">
            <v>-0.34399000000000002</v>
          </cell>
          <cell r="FS37"/>
          <cell r="FT37">
            <v>-48.501213</v>
          </cell>
          <cell r="FU37">
            <v>56.602766000000003</v>
          </cell>
          <cell r="FV37">
            <v>1754.05332</v>
          </cell>
          <cell r="FW37">
            <v>0.26299900000000004</v>
          </cell>
          <cell r="FX37"/>
          <cell r="FY37">
            <v>-66.535866999999996</v>
          </cell>
          <cell r="FZ37">
            <v>37.149548000000003</v>
          </cell>
          <cell r="GA37">
            <v>1724.9299599999999</v>
          </cell>
          <cell r="GB37">
            <v>-5.2990000000000002E-2</v>
          </cell>
          <cell r="GC37"/>
          <cell r="GD37">
            <v>9.4022009999999998</v>
          </cell>
          <cell r="GE37">
            <v>33.891038999999999</v>
          </cell>
          <cell r="GF37">
            <v>1768.1701599999999</v>
          </cell>
          <cell r="GG37">
            <v>-1.9989999999999997E-2</v>
          </cell>
          <cell r="GH37"/>
          <cell r="GI37">
            <v>54.291933999999998</v>
          </cell>
          <cell r="GJ37">
            <v>39.600090999999999</v>
          </cell>
          <cell r="GK37">
            <v>1862.04225</v>
          </cell>
          <cell r="GL37">
            <v>0.46499900000000005</v>
          </cell>
          <cell r="GM37"/>
          <cell r="GN37">
            <v>70.490137000000004</v>
          </cell>
          <cell r="GO37">
            <v>60.468084000000005</v>
          </cell>
          <cell r="GP37">
            <v>1993.4654499999999</v>
          </cell>
          <cell r="GQ37">
            <v>9.6999000000000002E-2</v>
          </cell>
          <cell r="GR37"/>
          <cell r="GS37">
            <v>74.486732000000003</v>
          </cell>
          <cell r="GT37">
            <v>61.175328</v>
          </cell>
          <cell r="GU37">
            <v>2129.2245200000002</v>
          </cell>
          <cell r="GV37">
            <v>0.52399899999999999</v>
          </cell>
          <cell r="GW37"/>
          <cell r="GX37">
            <v>123.005065</v>
          </cell>
          <cell r="GY37">
            <v>53.068525999999999</v>
          </cell>
          <cell r="GZ37">
            <v>2305.8221600000002</v>
          </cell>
          <cell r="HA37">
            <v>0.52199899999999999</v>
          </cell>
          <cell r="HB37"/>
          <cell r="HC37">
            <v>174.41599100000002</v>
          </cell>
          <cell r="HD37">
            <v>75.743096000000008</v>
          </cell>
          <cell r="HE37">
            <v>2556.5032099999999</v>
          </cell>
          <cell r="HF37"/>
          <cell r="HG37"/>
          <cell r="HH37">
            <v>212.84465599999999</v>
          </cell>
          <cell r="HI37">
            <v>74.901775999999998</v>
          </cell>
          <cell r="HJ37">
            <v>2844.2496000000001</v>
          </cell>
        </row>
        <row r="38">
          <cell r="A38"/>
          <cell r="B38"/>
          <cell r="C38"/>
          <cell r="D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Y38"/>
          <cell r="Z38"/>
          <cell r="AA38"/>
          <cell r="AB38"/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  <cell r="AO38"/>
          <cell r="AP38"/>
          <cell r="AQ38"/>
          <cell r="AR38"/>
          <cell r="AS38"/>
          <cell r="AT38"/>
          <cell r="AU38"/>
          <cell r="AV38"/>
          <cell r="AW38"/>
          <cell r="AX38"/>
          <cell r="AY38"/>
          <cell r="AZ38"/>
          <cell r="BA38"/>
          <cell r="BB38"/>
          <cell r="BC38"/>
          <cell r="BD38"/>
          <cell r="BE38"/>
          <cell r="BF38"/>
          <cell r="BG38"/>
          <cell r="BH38"/>
          <cell r="BI38"/>
          <cell r="BJ38"/>
          <cell r="BK38"/>
          <cell r="BL38"/>
          <cell r="BM38"/>
          <cell r="BN38"/>
          <cell r="BO38"/>
          <cell r="BP38"/>
          <cell r="BQ38"/>
          <cell r="BR38"/>
          <cell r="BS38"/>
          <cell r="BT38"/>
          <cell r="BU38"/>
          <cell r="BV38"/>
          <cell r="BW38"/>
          <cell r="BX38"/>
          <cell r="BY38"/>
          <cell r="BZ38"/>
          <cell r="CA38"/>
          <cell r="CB38"/>
          <cell r="CC38"/>
          <cell r="CD38"/>
          <cell r="CE38"/>
          <cell r="CF38"/>
          <cell r="CG38"/>
          <cell r="CH38"/>
          <cell r="CI38"/>
          <cell r="CJ38"/>
          <cell r="CK38"/>
          <cell r="CL38"/>
          <cell r="CM38"/>
          <cell r="CN38"/>
          <cell r="CO38"/>
          <cell r="CP38"/>
          <cell r="CQ38"/>
          <cell r="CR38"/>
          <cell r="CS38"/>
          <cell r="CT38"/>
          <cell r="CU38"/>
          <cell r="CV38"/>
          <cell r="CW38"/>
          <cell r="CX38"/>
          <cell r="CY38"/>
          <cell r="CZ38"/>
          <cell r="DA38"/>
          <cell r="DB38"/>
          <cell r="DC38"/>
          <cell r="DD38"/>
          <cell r="DE38"/>
          <cell r="DF38"/>
          <cell r="DG38"/>
          <cell r="DH38"/>
          <cell r="DI38"/>
          <cell r="DJ38"/>
          <cell r="DK38"/>
          <cell r="DL38"/>
          <cell r="DM38"/>
          <cell r="DN38"/>
          <cell r="DO38"/>
          <cell r="DP38"/>
          <cell r="DQ38"/>
          <cell r="DR38"/>
          <cell r="DS38"/>
          <cell r="DT38"/>
          <cell r="DU38"/>
          <cell r="DV38"/>
          <cell r="DW38"/>
          <cell r="DX38"/>
          <cell r="DY38"/>
          <cell r="DZ38"/>
          <cell r="EA38"/>
          <cell r="EB38"/>
          <cell r="EC38"/>
          <cell r="ED38"/>
          <cell r="EE38"/>
          <cell r="EF38"/>
          <cell r="EG38"/>
          <cell r="EH38"/>
          <cell r="EI38"/>
          <cell r="EJ38"/>
          <cell r="EK38"/>
          <cell r="EL38"/>
          <cell r="EM38"/>
          <cell r="EN38"/>
          <cell r="EO38"/>
          <cell r="EP38"/>
          <cell r="EQ38"/>
          <cell r="ER38"/>
          <cell r="ES38"/>
          <cell r="ET38"/>
          <cell r="EU38"/>
          <cell r="EV38"/>
          <cell r="EW38"/>
          <cell r="EX38"/>
          <cell r="EY38"/>
          <cell r="EZ38"/>
          <cell r="FA38"/>
          <cell r="FB38"/>
          <cell r="FC38"/>
          <cell r="FD38"/>
          <cell r="FE38"/>
          <cell r="FF38"/>
          <cell r="FG38"/>
          <cell r="FH38"/>
          <cell r="FI38"/>
          <cell r="FJ38"/>
          <cell r="FK38"/>
          <cell r="FL38"/>
          <cell r="FM38"/>
          <cell r="FN38"/>
          <cell r="FO38"/>
          <cell r="FP38"/>
          <cell r="FQ38"/>
          <cell r="FR38"/>
          <cell r="FS38"/>
          <cell r="FT38"/>
          <cell r="FU38"/>
          <cell r="FV38"/>
          <cell r="FW38"/>
          <cell r="FX38"/>
          <cell r="FY38"/>
          <cell r="FZ38"/>
          <cell r="GA38"/>
          <cell r="GB38"/>
          <cell r="GC38"/>
          <cell r="GD38"/>
          <cell r="GE38"/>
          <cell r="GF38"/>
          <cell r="GG38"/>
          <cell r="GH38"/>
          <cell r="GI38"/>
          <cell r="GJ38"/>
          <cell r="GK38"/>
          <cell r="GL38"/>
          <cell r="GM38"/>
          <cell r="GN38"/>
          <cell r="GO38"/>
          <cell r="GP38"/>
          <cell r="GQ38"/>
          <cell r="GR38"/>
          <cell r="GS38"/>
          <cell r="GT38"/>
          <cell r="GU38"/>
          <cell r="GV38"/>
          <cell r="GW38"/>
          <cell r="GX38"/>
          <cell r="GY38"/>
          <cell r="GZ38"/>
          <cell r="HA38"/>
          <cell r="HB38"/>
          <cell r="HC38"/>
          <cell r="HD38"/>
          <cell r="HE38"/>
          <cell r="HF38"/>
          <cell r="HG38"/>
          <cell r="HH38"/>
          <cell r="HI38"/>
          <cell r="HJ38"/>
        </row>
        <row r="39">
          <cell r="A39" t="str">
            <v>AN.21</v>
          </cell>
          <cell r="B39" t="str">
            <v>Natural resources</v>
          </cell>
          <cell r="C39">
            <v>87.975909999999999</v>
          </cell>
          <cell r="D39">
            <v>-0.34149000000000002</v>
          </cell>
          <cell r="E39"/>
          <cell r="F39">
            <v>9.1236420000000003</v>
          </cell>
          <cell r="G39">
            <v>-1.277793</v>
          </cell>
          <cell r="H39">
            <v>95.480249999999998</v>
          </cell>
          <cell r="I39">
            <v>-0.35349000000000003</v>
          </cell>
          <cell r="J39"/>
          <cell r="K39">
            <v>7.9635469999999993</v>
          </cell>
          <cell r="L39">
            <v>-0.85570599999999997</v>
          </cell>
          <cell r="M39">
            <v>102.23458000000001</v>
          </cell>
          <cell r="N39">
            <v>-0.27179000000000003</v>
          </cell>
          <cell r="O39"/>
          <cell r="P39">
            <v>8.9365269999999999</v>
          </cell>
          <cell r="Q39">
            <v>-1.0447829999999998</v>
          </cell>
          <cell r="R39">
            <v>109.85450999999999</v>
          </cell>
          <cell r="S39">
            <v>-0.35508999999999996</v>
          </cell>
          <cell r="T39"/>
          <cell r="U39">
            <v>4.0595439999999998</v>
          </cell>
          <cell r="V39">
            <v>-0.20064299999999999</v>
          </cell>
          <cell r="W39">
            <v>113.3583</v>
          </cell>
          <cell r="X39">
            <v>-0.33538999999999997</v>
          </cell>
          <cell r="Y39"/>
          <cell r="Z39">
            <v>7.3859089999999998</v>
          </cell>
          <cell r="AA39">
            <v>4.6876280000000001</v>
          </cell>
          <cell r="AB39">
            <v>125.09641999999999</v>
          </cell>
          <cell r="AC39">
            <v>-0.35088999999999998</v>
          </cell>
          <cell r="AD39"/>
          <cell r="AE39">
            <v>-1.5803849999999999</v>
          </cell>
          <cell r="AF39">
            <v>1.6183209999999999</v>
          </cell>
          <cell r="AG39">
            <v>124.78345</v>
          </cell>
          <cell r="AH39">
            <v>-0.26379000000000002</v>
          </cell>
          <cell r="AI39"/>
          <cell r="AJ39">
            <v>3.371658</v>
          </cell>
          <cell r="AK39">
            <v>0.22898299999999999</v>
          </cell>
          <cell r="AL39">
            <v>128.12028999999998</v>
          </cell>
          <cell r="AM39">
            <v>-0.24439</v>
          </cell>
          <cell r="AN39"/>
          <cell r="AO39">
            <v>7.9256670000000007</v>
          </cell>
          <cell r="AP39">
            <v>0.94218299999999999</v>
          </cell>
          <cell r="AQ39">
            <v>136.74373</v>
          </cell>
          <cell r="AR39">
            <v>3.4298999999999996E-2</v>
          </cell>
          <cell r="AS39"/>
          <cell r="AT39">
            <v>10.048555</v>
          </cell>
          <cell r="AU39">
            <v>-2.8985110000000001</v>
          </cell>
          <cell r="AV39">
            <v>143.92804999999998</v>
          </cell>
          <cell r="AW39">
            <v>0.14499899999999999</v>
          </cell>
          <cell r="AX39"/>
          <cell r="AY39">
            <v>19.205187000000002</v>
          </cell>
          <cell r="AZ39">
            <v>1.2571759999999998</v>
          </cell>
          <cell r="BA39">
            <v>164.53541000000001</v>
          </cell>
          <cell r="BB39">
            <v>3.6299999999999999E-2</v>
          </cell>
          <cell r="BC39"/>
          <cell r="BD39">
            <v>25.143815</v>
          </cell>
          <cell r="BE39">
            <v>4.3755249999999997</v>
          </cell>
          <cell r="BF39">
            <v>194.09104000000002</v>
          </cell>
          <cell r="BG39">
            <v>0.17399899999999999</v>
          </cell>
          <cell r="BH39"/>
          <cell r="BI39">
            <v>13.831529</v>
          </cell>
          <cell r="BJ39">
            <v>8.0768409999999999</v>
          </cell>
          <cell r="BK39">
            <v>216.17343</v>
          </cell>
          <cell r="BL39">
            <v>0.176899</v>
          </cell>
          <cell r="BM39"/>
          <cell r="BN39">
            <v>-14.474530000000001</v>
          </cell>
          <cell r="BO39">
            <v>10.287325000000001</v>
          </cell>
          <cell r="BP39">
            <v>212.16310000000001</v>
          </cell>
          <cell r="BQ39">
            <v>-0.47349000000000002</v>
          </cell>
          <cell r="BR39"/>
          <cell r="BS39">
            <v>-26.773319999999998</v>
          </cell>
          <cell r="BT39">
            <v>7.7685889999999995</v>
          </cell>
          <cell r="BU39">
            <v>192.68473999999998</v>
          </cell>
          <cell r="BV39">
            <v>-0.26499</v>
          </cell>
          <cell r="BW39"/>
          <cell r="BX39">
            <v>-18.033300000000001</v>
          </cell>
          <cell r="BY39">
            <v>7.904293</v>
          </cell>
          <cell r="BZ39">
            <v>182.29070999999999</v>
          </cell>
          <cell r="CA39">
            <v>-0.31779000000000002</v>
          </cell>
          <cell r="CB39"/>
          <cell r="CC39">
            <v>2.8382849999999999</v>
          </cell>
          <cell r="CD39">
            <v>6.4158770000000001</v>
          </cell>
          <cell r="CE39">
            <v>191.22707</v>
          </cell>
          <cell r="CF39">
            <v>-0.29608999999999996</v>
          </cell>
          <cell r="CG39"/>
          <cell r="CH39">
            <v>-21.209310000000002</v>
          </cell>
          <cell r="CI39">
            <v>7.9782869999999999</v>
          </cell>
          <cell r="CJ39">
            <v>177.69990799999999</v>
          </cell>
          <cell r="CK39">
            <v>-0.79679</v>
          </cell>
          <cell r="CL39"/>
          <cell r="CM39">
            <v>-5.8575150000000002</v>
          </cell>
          <cell r="CN39">
            <v>5.7115850000000004</v>
          </cell>
          <cell r="CO39">
            <v>176.75715299999999</v>
          </cell>
          <cell r="CP39">
            <v>-1.10229</v>
          </cell>
          <cell r="CQ39"/>
          <cell r="CR39">
            <v>-5.7493019999999992</v>
          </cell>
          <cell r="CS39">
            <v>8.5428040000000003</v>
          </cell>
          <cell r="CT39">
            <v>178.44835500000002</v>
          </cell>
          <cell r="CU39">
            <v>-0.92809000000000008</v>
          </cell>
          <cell r="CV39"/>
          <cell r="CW39">
            <v>30.552105999999998</v>
          </cell>
          <cell r="CX39">
            <v>6.7892770000000002</v>
          </cell>
          <cell r="CY39">
            <v>214.86164000000002</v>
          </cell>
          <cell r="CZ39">
            <v>-0.71138999999999997</v>
          </cell>
          <cell r="DA39"/>
          <cell r="DB39">
            <v>74.970376000000002</v>
          </cell>
          <cell r="DC39">
            <v>10.007592000000001</v>
          </cell>
          <cell r="DD39">
            <v>299.12819000000002</v>
          </cell>
          <cell r="DE39">
            <v>1.3099989999999999</v>
          </cell>
          <cell r="DF39"/>
          <cell r="DG39">
            <v>71.124381</v>
          </cell>
          <cell r="DH39">
            <v>4.890415</v>
          </cell>
          <cell r="DI39">
            <v>376.45290999999997</v>
          </cell>
          <cell r="DJ39">
            <v>-0.38849</v>
          </cell>
          <cell r="DK39"/>
          <cell r="DL39">
            <v>66.067812000000004</v>
          </cell>
          <cell r="DM39">
            <v>5.0998830000000002</v>
          </cell>
          <cell r="DN39">
            <v>447.23215000000005</v>
          </cell>
          <cell r="DO39">
            <v>1.2999E-2</v>
          </cell>
          <cell r="DP39"/>
          <cell r="DQ39">
            <v>109.549836</v>
          </cell>
          <cell r="DR39">
            <v>2.6637809999999997</v>
          </cell>
          <cell r="DS39">
            <v>559.45864000000006</v>
          </cell>
          <cell r="DT39">
            <v>-0.55559000000000003</v>
          </cell>
          <cell r="DU39"/>
          <cell r="DV39">
            <v>151.400025</v>
          </cell>
          <cell r="DW39">
            <v>2.5784150000000001</v>
          </cell>
          <cell r="DX39">
            <v>712.88148999999999</v>
          </cell>
          <cell r="DY39">
            <v>-0.35219</v>
          </cell>
          <cell r="DZ39"/>
          <cell r="EA39">
            <v>206.882972</v>
          </cell>
          <cell r="EB39">
            <v>2.5254729999999999</v>
          </cell>
          <cell r="EC39">
            <v>921.93781000000001</v>
          </cell>
          <cell r="ED39">
            <v>0.24299899999999999</v>
          </cell>
          <cell r="EE39"/>
          <cell r="EF39">
            <v>221.86621</v>
          </cell>
          <cell r="EG39">
            <v>3.8558400000000002</v>
          </cell>
          <cell r="EH39">
            <v>1147.90291</v>
          </cell>
          <cell r="EI39">
            <v>1.337799</v>
          </cell>
          <cell r="EJ39"/>
          <cell r="EK39">
            <v>145.61976899999999</v>
          </cell>
          <cell r="EL39">
            <v>1.9309090000000002</v>
          </cell>
          <cell r="EM39">
            <v>1296.79133</v>
          </cell>
          <cell r="EN39">
            <v>1.8621990000000002</v>
          </cell>
          <cell r="EO39"/>
          <cell r="EP39">
            <v>73.732236999999998</v>
          </cell>
          <cell r="EQ39">
            <v>19.464578000000003</v>
          </cell>
          <cell r="ER39">
            <v>1391.8503700000001</v>
          </cell>
          <cell r="ES39">
            <v>-1.2687899999999999</v>
          </cell>
          <cell r="ET39"/>
          <cell r="EU39">
            <v>-154.25707999999997</v>
          </cell>
          <cell r="EV39">
            <v>19.532129000000001</v>
          </cell>
          <cell r="EW39">
            <v>1255.8565900000001</v>
          </cell>
          <cell r="EX39">
            <v>-2.0009899999999998</v>
          </cell>
          <cell r="EY39"/>
          <cell r="EZ39">
            <v>-12.946624</v>
          </cell>
          <cell r="FA39">
            <v>1.011617</v>
          </cell>
          <cell r="FB39">
            <v>1241.92049</v>
          </cell>
          <cell r="FC39">
            <v>-1.0169900000000001</v>
          </cell>
          <cell r="FD39"/>
          <cell r="FE39">
            <v>165.29281599999999</v>
          </cell>
          <cell r="FF39">
            <v>14.971819</v>
          </cell>
          <cell r="FG39">
            <v>1421.16804</v>
          </cell>
          <cell r="FH39">
            <v>-1.3990000000000001E-2</v>
          </cell>
          <cell r="FI39"/>
          <cell r="FJ39">
            <v>53.702053999999997</v>
          </cell>
          <cell r="FK39">
            <v>30.946062999999999</v>
          </cell>
          <cell r="FL39">
            <v>1505.8021899999999</v>
          </cell>
          <cell r="FM39">
            <v>0.21199899999999999</v>
          </cell>
          <cell r="FN39"/>
          <cell r="FO39">
            <v>-51.817749999999997</v>
          </cell>
          <cell r="FP39">
            <v>26.798553999999999</v>
          </cell>
          <cell r="FQ39">
            <v>1480.9949799999999</v>
          </cell>
          <cell r="FR39">
            <v>-0.47299000000000002</v>
          </cell>
          <cell r="FS39"/>
          <cell r="FT39">
            <v>-48.501213</v>
          </cell>
          <cell r="FU39">
            <v>23.498646000000001</v>
          </cell>
          <cell r="FV39">
            <v>1455.5193200000001</v>
          </cell>
          <cell r="FW39">
            <v>0.278999</v>
          </cell>
          <cell r="FX39"/>
          <cell r="FY39">
            <v>-66.535866999999996</v>
          </cell>
          <cell r="FZ39">
            <v>24.118638000000001</v>
          </cell>
          <cell r="GA39">
            <v>1413.3810600000002</v>
          </cell>
          <cell r="GB39">
            <v>-3.6990000000000002E-2</v>
          </cell>
          <cell r="GC39"/>
          <cell r="GD39">
            <v>9.4022009999999998</v>
          </cell>
          <cell r="GE39">
            <v>23.270629</v>
          </cell>
          <cell r="GF39">
            <v>1446.0168600000002</v>
          </cell>
          <cell r="GG39">
            <v>-1.9989999999999997E-2</v>
          </cell>
          <cell r="GH39"/>
          <cell r="GI39">
            <v>54.291933999999998</v>
          </cell>
          <cell r="GJ39">
            <v>27.080090999999999</v>
          </cell>
          <cell r="GK39">
            <v>1527.36895</v>
          </cell>
          <cell r="GL39">
            <v>0.46499900000000005</v>
          </cell>
          <cell r="GM39"/>
          <cell r="GN39">
            <v>70.490137000000004</v>
          </cell>
          <cell r="GO39">
            <v>47.461154000000001</v>
          </cell>
          <cell r="GP39">
            <v>1645.7852499999999</v>
          </cell>
          <cell r="GQ39">
            <v>9.6999000000000002E-2</v>
          </cell>
          <cell r="GR39"/>
          <cell r="GS39">
            <v>74.486732000000003</v>
          </cell>
          <cell r="GT39">
            <v>52.604585</v>
          </cell>
          <cell r="GU39">
            <v>1772.97352</v>
          </cell>
          <cell r="GV39">
            <v>0.52399899999999999</v>
          </cell>
          <cell r="GW39"/>
          <cell r="GX39">
            <v>123.005065</v>
          </cell>
          <cell r="GY39">
            <v>42.400345999999999</v>
          </cell>
          <cell r="GZ39">
            <v>1938.9029599999999</v>
          </cell>
          <cell r="HA39">
            <v>0.52199899999999999</v>
          </cell>
          <cell r="HB39"/>
          <cell r="HC39">
            <v>174.41599100000002</v>
          </cell>
          <cell r="HD39">
            <v>68.523246</v>
          </cell>
          <cell r="HE39">
            <v>2182.3642100000002</v>
          </cell>
          <cell r="HF39"/>
          <cell r="HG39"/>
          <cell r="HH39">
            <v>212.84465599999999</v>
          </cell>
          <cell r="HI39">
            <v>65.62348200000001</v>
          </cell>
          <cell r="HJ39">
            <v>2460.8323</v>
          </cell>
        </row>
        <row r="40">
          <cell r="A40" t="str">
            <v>AN.211</v>
          </cell>
          <cell r="B40" t="str">
            <v>Land</v>
          </cell>
          <cell r="C40">
            <v>87.975909999999999</v>
          </cell>
          <cell r="D40">
            <v>-0.34149000000000002</v>
          </cell>
          <cell r="E40"/>
          <cell r="F40">
            <v>9.1236420000000003</v>
          </cell>
          <cell r="G40">
            <v>-1.277793</v>
          </cell>
          <cell r="H40">
            <v>95.480249999999998</v>
          </cell>
          <cell r="I40">
            <v>-0.35349000000000003</v>
          </cell>
          <cell r="J40"/>
          <cell r="K40">
            <v>7.9635469999999993</v>
          </cell>
          <cell r="L40">
            <v>-0.85570599999999997</v>
          </cell>
          <cell r="M40">
            <v>102.23458000000001</v>
          </cell>
          <cell r="N40">
            <v>-0.27179000000000003</v>
          </cell>
          <cell r="O40"/>
          <cell r="P40">
            <v>8.9365269999999999</v>
          </cell>
          <cell r="Q40">
            <v>-1.0447829999999998</v>
          </cell>
          <cell r="R40">
            <v>109.85450999999999</v>
          </cell>
          <cell r="S40">
            <v>-0.35508999999999996</v>
          </cell>
          <cell r="T40"/>
          <cell r="U40">
            <v>4.0595439999999998</v>
          </cell>
          <cell r="V40">
            <v>-0.20064299999999999</v>
          </cell>
          <cell r="W40">
            <v>113.3583</v>
          </cell>
          <cell r="X40">
            <v>-0.33538999999999997</v>
          </cell>
          <cell r="Y40"/>
          <cell r="Z40">
            <v>7.3859089999999998</v>
          </cell>
          <cell r="AA40">
            <v>4.6876280000000001</v>
          </cell>
          <cell r="AB40">
            <v>125.09641999999999</v>
          </cell>
          <cell r="AC40">
            <v>-0.35088999999999998</v>
          </cell>
          <cell r="AD40"/>
          <cell r="AE40">
            <v>-1.5803849999999999</v>
          </cell>
          <cell r="AF40">
            <v>1.6183209999999999</v>
          </cell>
          <cell r="AG40">
            <v>124.78345</v>
          </cell>
          <cell r="AH40">
            <v>-0.26379000000000002</v>
          </cell>
          <cell r="AI40"/>
          <cell r="AJ40">
            <v>3.371658</v>
          </cell>
          <cell r="AK40">
            <v>0.22898299999999999</v>
          </cell>
          <cell r="AL40">
            <v>128.12028999999998</v>
          </cell>
          <cell r="AM40">
            <v>-0.24439</v>
          </cell>
          <cell r="AN40"/>
          <cell r="AO40">
            <v>7.9256670000000007</v>
          </cell>
          <cell r="AP40">
            <v>0.94218299999999999</v>
          </cell>
          <cell r="AQ40">
            <v>136.74373</v>
          </cell>
          <cell r="AR40">
            <v>3.4298999999999996E-2</v>
          </cell>
          <cell r="AS40"/>
          <cell r="AT40">
            <v>10.048555</v>
          </cell>
          <cell r="AU40">
            <v>-2.8985110000000001</v>
          </cell>
          <cell r="AV40">
            <v>143.92804999999998</v>
          </cell>
          <cell r="AW40">
            <v>0.14499899999999999</v>
          </cell>
          <cell r="AX40"/>
          <cell r="AY40">
            <v>19.205187000000002</v>
          </cell>
          <cell r="AZ40">
            <v>1.2571759999999998</v>
          </cell>
          <cell r="BA40">
            <v>164.53541000000001</v>
          </cell>
          <cell r="BB40">
            <v>3.6299999999999999E-2</v>
          </cell>
          <cell r="BC40"/>
          <cell r="BD40">
            <v>25.143815</v>
          </cell>
          <cell r="BE40">
            <v>4.3755249999999997</v>
          </cell>
          <cell r="BF40">
            <v>194.09104000000002</v>
          </cell>
          <cell r="BG40">
            <v>0.17399899999999999</v>
          </cell>
          <cell r="BH40"/>
          <cell r="BI40">
            <v>13.831529</v>
          </cell>
          <cell r="BJ40">
            <v>8.0768409999999999</v>
          </cell>
          <cell r="BK40">
            <v>216.17343</v>
          </cell>
          <cell r="BL40">
            <v>0.176899</v>
          </cell>
          <cell r="BM40"/>
          <cell r="BN40">
            <v>-14.474530000000001</v>
          </cell>
          <cell r="BO40">
            <v>10.287325000000001</v>
          </cell>
          <cell r="BP40">
            <v>212.16310000000001</v>
          </cell>
          <cell r="BQ40">
            <v>-0.47349000000000002</v>
          </cell>
          <cell r="BR40"/>
          <cell r="BS40">
            <v>-26.773319999999998</v>
          </cell>
          <cell r="BT40">
            <v>7.7685889999999995</v>
          </cell>
          <cell r="BU40">
            <v>192.68473999999998</v>
          </cell>
          <cell r="BV40">
            <v>-0.26499</v>
          </cell>
          <cell r="BW40"/>
          <cell r="BX40">
            <v>-18.033300000000001</v>
          </cell>
          <cell r="BY40">
            <v>7.904293</v>
          </cell>
          <cell r="BZ40">
            <v>182.29070999999999</v>
          </cell>
          <cell r="CA40">
            <v>-0.31779000000000002</v>
          </cell>
          <cell r="CB40"/>
          <cell r="CC40">
            <v>2.8382849999999999</v>
          </cell>
          <cell r="CD40">
            <v>6.4158770000000001</v>
          </cell>
          <cell r="CE40">
            <v>191.22707</v>
          </cell>
          <cell r="CF40">
            <v>-0.29608999999999996</v>
          </cell>
          <cell r="CG40"/>
          <cell r="CH40">
            <v>-21.209310000000002</v>
          </cell>
          <cell r="CI40">
            <v>7.9782869999999999</v>
          </cell>
          <cell r="CJ40">
            <v>177.69990799999999</v>
          </cell>
          <cell r="CK40">
            <v>-0.79679</v>
          </cell>
          <cell r="CL40"/>
          <cell r="CM40">
            <v>-5.8575150000000002</v>
          </cell>
          <cell r="CN40">
            <v>5.7115850000000004</v>
          </cell>
          <cell r="CO40">
            <v>176.75715299999999</v>
          </cell>
          <cell r="CP40">
            <v>-1.10229</v>
          </cell>
          <cell r="CQ40"/>
          <cell r="CR40">
            <v>-5.7493019999999992</v>
          </cell>
          <cell r="CS40">
            <v>8.5428040000000003</v>
          </cell>
          <cell r="CT40">
            <v>178.44835500000002</v>
          </cell>
          <cell r="CU40">
            <v>-0.92809000000000008</v>
          </cell>
          <cell r="CV40"/>
          <cell r="CW40">
            <v>30.552105999999998</v>
          </cell>
          <cell r="CX40">
            <v>6.7892770000000002</v>
          </cell>
          <cell r="CY40">
            <v>214.86164000000002</v>
          </cell>
          <cell r="CZ40">
            <v>-0.71138999999999997</v>
          </cell>
          <cell r="DA40"/>
          <cell r="DB40">
            <v>74.970376000000002</v>
          </cell>
          <cell r="DC40">
            <v>10.007592000000001</v>
          </cell>
          <cell r="DD40">
            <v>299.12819000000002</v>
          </cell>
          <cell r="DE40">
            <v>1.3099989999999999</v>
          </cell>
          <cell r="DF40"/>
          <cell r="DG40">
            <v>71.124381</v>
          </cell>
          <cell r="DH40">
            <v>4.890415</v>
          </cell>
          <cell r="DI40">
            <v>376.45290999999997</v>
          </cell>
          <cell r="DJ40">
            <v>-0.38849</v>
          </cell>
          <cell r="DK40"/>
          <cell r="DL40">
            <v>66.067812000000004</v>
          </cell>
          <cell r="DM40">
            <v>5.0998830000000002</v>
          </cell>
          <cell r="DN40">
            <v>447.23215000000005</v>
          </cell>
          <cell r="DO40">
            <v>1.2999E-2</v>
          </cell>
          <cell r="DP40"/>
          <cell r="DQ40">
            <v>109.549836</v>
          </cell>
          <cell r="DR40">
            <v>2.6637809999999997</v>
          </cell>
          <cell r="DS40">
            <v>559.45864000000006</v>
          </cell>
          <cell r="DT40">
            <v>-0.55559000000000003</v>
          </cell>
          <cell r="DU40"/>
          <cell r="DV40">
            <v>151.400025</v>
          </cell>
          <cell r="DW40">
            <v>2.5784150000000001</v>
          </cell>
          <cell r="DX40">
            <v>712.88148999999999</v>
          </cell>
          <cell r="DY40">
            <v>-0.35219</v>
          </cell>
          <cell r="DZ40"/>
          <cell r="EA40">
            <v>206.882972</v>
          </cell>
          <cell r="EB40">
            <v>2.5254729999999999</v>
          </cell>
          <cell r="EC40">
            <v>921.93781000000001</v>
          </cell>
          <cell r="ED40">
            <v>0.24299899999999999</v>
          </cell>
          <cell r="EE40"/>
          <cell r="EF40">
            <v>221.86621</v>
          </cell>
          <cell r="EG40">
            <v>3.8558400000000002</v>
          </cell>
          <cell r="EH40">
            <v>1147.90291</v>
          </cell>
          <cell r="EI40">
            <v>1.337799</v>
          </cell>
          <cell r="EJ40"/>
          <cell r="EK40">
            <v>145.61976899999999</v>
          </cell>
          <cell r="EL40">
            <v>1.9309090000000002</v>
          </cell>
          <cell r="EM40">
            <v>1296.79133</v>
          </cell>
          <cell r="EN40">
            <v>1.8621990000000002</v>
          </cell>
          <cell r="EO40"/>
          <cell r="EP40">
            <v>73.732236999999998</v>
          </cell>
          <cell r="EQ40">
            <v>19.464578000000003</v>
          </cell>
          <cell r="ER40">
            <v>1391.8503700000001</v>
          </cell>
          <cell r="ES40">
            <v>-1.2687899999999999</v>
          </cell>
          <cell r="ET40"/>
          <cell r="EU40">
            <v>-154.25707999999997</v>
          </cell>
          <cell r="EV40">
            <v>19.532129000000001</v>
          </cell>
          <cell r="EW40">
            <v>1255.8565900000001</v>
          </cell>
          <cell r="EX40">
            <v>-2.0009899999999998</v>
          </cell>
          <cell r="EY40"/>
          <cell r="EZ40">
            <v>-12.946624</v>
          </cell>
          <cell r="FA40">
            <v>1.011617</v>
          </cell>
          <cell r="FB40">
            <v>1241.92049</v>
          </cell>
          <cell r="FC40">
            <v>-1.0169900000000001</v>
          </cell>
          <cell r="FD40"/>
          <cell r="FE40">
            <v>165.29281599999999</v>
          </cell>
          <cell r="FF40">
            <v>14.971819</v>
          </cell>
          <cell r="FG40">
            <v>1421.16804</v>
          </cell>
          <cell r="FH40">
            <v>-1.3990000000000001E-2</v>
          </cell>
          <cell r="FI40"/>
          <cell r="FJ40">
            <v>53.702053999999997</v>
          </cell>
          <cell r="FK40">
            <v>30.946062999999999</v>
          </cell>
          <cell r="FL40">
            <v>1505.8021899999999</v>
          </cell>
          <cell r="FM40">
            <v>0.21199899999999999</v>
          </cell>
          <cell r="FN40"/>
          <cell r="FO40">
            <v>-51.817749999999997</v>
          </cell>
          <cell r="FP40">
            <v>26.798553999999999</v>
          </cell>
          <cell r="FQ40">
            <v>1480.9949799999999</v>
          </cell>
          <cell r="FR40">
            <v>-0.47299000000000002</v>
          </cell>
          <cell r="FS40"/>
          <cell r="FT40">
            <v>-48.501213</v>
          </cell>
          <cell r="FU40">
            <v>23.498646000000001</v>
          </cell>
          <cell r="FV40">
            <v>1455.5193200000001</v>
          </cell>
          <cell r="FW40">
            <v>0.278999</v>
          </cell>
          <cell r="FX40"/>
          <cell r="FY40">
            <v>-66.535866999999996</v>
          </cell>
          <cell r="FZ40">
            <v>24.118638000000001</v>
          </cell>
          <cell r="GA40">
            <v>1413.3810600000002</v>
          </cell>
          <cell r="GB40">
            <v>-3.6990000000000002E-2</v>
          </cell>
          <cell r="GC40"/>
          <cell r="GD40">
            <v>9.4022009999999998</v>
          </cell>
          <cell r="GE40">
            <v>23.270629</v>
          </cell>
          <cell r="GF40">
            <v>1446.0168600000002</v>
          </cell>
          <cell r="GG40">
            <v>-1.9989999999999997E-2</v>
          </cell>
          <cell r="GH40"/>
          <cell r="GI40">
            <v>54.291933999999998</v>
          </cell>
          <cell r="GJ40">
            <v>27.080090999999999</v>
          </cell>
          <cell r="GK40">
            <v>1527.36895</v>
          </cell>
          <cell r="GL40">
            <v>0.46499900000000005</v>
          </cell>
          <cell r="GM40"/>
          <cell r="GN40">
            <v>70.490137000000004</v>
          </cell>
          <cell r="GO40">
            <v>47.461154000000001</v>
          </cell>
          <cell r="GP40">
            <v>1645.7852499999999</v>
          </cell>
          <cell r="GQ40">
            <v>9.6999000000000002E-2</v>
          </cell>
          <cell r="GR40"/>
          <cell r="GS40">
            <v>74.486732000000003</v>
          </cell>
          <cell r="GT40">
            <v>52.604585</v>
          </cell>
          <cell r="GU40">
            <v>1772.97352</v>
          </cell>
          <cell r="GV40">
            <v>0.52399899999999999</v>
          </cell>
          <cell r="GW40"/>
          <cell r="GX40">
            <v>123.005065</v>
          </cell>
          <cell r="GY40">
            <v>42.400345999999999</v>
          </cell>
          <cell r="GZ40">
            <v>1938.9029599999999</v>
          </cell>
          <cell r="HA40">
            <v>0.52199899999999999</v>
          </cell>
          <cell r="HB40"/>
          <cell r="HC40">
            <v>174.41599100000002</v>
          </cell>
          <cell r="HD40">
            <v>68.523246</v>
          </cell>
          <cell r="HE40">
            <v>2182.3642100000002</v>
          </cell>
          <cell r="HF40"/>
          <cell r="HG40"/>
          <cell r="HH40">
            <v>212.84465599999999</v>
          </cell>
          <cell r="HI40">
            <v>65.62348200000001</v>
          </cell>
          <cell r="HJ40">
            <v>2460.8323</v>
          </cell>
        </row>
        <row r="41">
          <cell r="A41" t="str">
            <v>AN.2111</v>
          </cell>
          <cell r="B41" t="str">
            <v xml:space="preserve">  Land underlying buildings and structures</v>
          </cell>
          <cell r="C41">
            <v>40.075510000000001</v>
          </cell>
          <cell r="D41"/>
          <cell r="E41"/>
          <cell r="F41">
            <v>4.6248750000000003</v>
          </cell>
          <cell r="G41">
            <v>-0.31910300000000003</v>
          </cell>
          <cell r="H41">
            <v>44.381269999999994</v>
          </cell>
          <cell r="I41"/>
          <cell r="J41"/>
          <cell r="K41">
            <v>4.7512410000000003</v>
          </cell>
          <cell r="L41">
            <v>-0.24437600000000001</v>
          </cell>
          <cell r="M41">
            <v>48.88814</v>
          </cell>
          <cell r="N41"/>
          <cell r="O41"/>
          <cell r="P41">
            <v>5.5007669999999997</v>
          </cell>
          <cell r="Q41">
            <v>-1.0599700000000001</v>
          </cell>
          <cell r="R41">
            <v>53.32893</v>
          </cell>
          <cell r="S41"/>
          <cell r="T41"/>
          <cell r="U41">
            <v>0.90386100000000003</v>
          </cell>
          <cell r="V41">
            <v>-0.21601100000000001</v>
          </cell>
          <cell r="W41">
            <v>54.016769999999994</v>
          </cell>
          <cell r="X41"/>
          <cell r="Y41"/>
          <cell r="Z41">
            <v>4.4487389999999998</v>
          </cell>
          <cell r="AA41">
            <v>4.8862179999999995</v>
          </cell>
          <cell r="AB41">
            <v>63.351730000000003</v>
          </cell>
          <cell r="AC41"/>
          <cell r="AD41"/>
          <cell r="AE41">
            <v>-2.2178200000000001</v>
          </cell>
          <cell r="AF41">
            <v>2.0072010000000002</v>
          </cell>
          <cell r="AG41">
            <v>63.141109999999998</v>
          </cell>
          <cell r="AH41"/>
          <cell r="AI41"/>
          <cell r="AJ41">
            <v>4.1232280000000001</v>
          </cell>
          <cell r="AK41">
            <v>1.2536130000000001</v>
          </cell>
          <cell r="AL41">
            <v>68.517960000000002</v>
          </cell>
          <cell r="AM41"/>
          <cell r="AN41"/>
          <cell r="AO41">
            <v>7.6018379999999999</v>
          </cell>
          <cell r="AP41">
            <v>2.0561430000000001</v>
          </cell>
          <cell r="AQ41">
            <v>78.175939999999997</v>
          </cell>
          <cell r="AR41"/>
          <cell r="AS41"/>
          <cell r="AT41">
            <v>11.584624</v>
          </cell>
          <cell r="AU41">
            <v>1.3547990000000001</v>
          </cell>
          <cell r="AV41">
            <v>91.115359999999995</v>
          </cell>
          <cell r="AW41"/>
          <cell r="AX41"/>
          <cell r="AY41">
            <v>19.777485000000002</v>
          </cell>
          <cell r="AZ41">
            <v>3.8160659999999997</v>
          </cell>
          <cell r="BA41">
            <v>114.70891999999999</v>
          </cell>
          <cell r="BB41"/>
          <cell r="BC41"/>
          <cell r="BD41">
            <v>22.417960000000001</v>
          </cell>
          <cell r="BE41">
            <v>5.9550349999999996</v>
          </cell>
          <cell r="BF41">
            <v>143.08190999999999</v>
          </cell>
          <cell r="BG41"/>
          <cell r="BH41"/>
          <cell r="BI41">
            <v>9.6014119999999998</v>
          </cell>
          <cell r="BJ41">
            <v>5.7729249999999999</v>
          </cell>
          <cell r="BK41">
            <v>158.45626000000001</v>
          </cell>
          <cell r="BL41"/>
          <cell r="BM41"/>
          <cell r="BN41">
            <v>-11.466760000000001</v>
          </cell>
          <cell r="BO41">
            <v>7.7658440000000004</v>
          </cell>
          <cell r="BP41">
            <v>154.75532999999999</v>
          </cell>
          <cell r="BQ41"/>
          <cell r="BR41"/>
          <cell r="BS41">
            <v>-22.489699999999999</v>
          </cell>
          <cell r="BT41">
            <v>5.3257500000000002</v>
          </cell>
          <cell r="BU41">
            <v>137.59126999999998</v>
          </cell>
          <cell r="BV41"/>
          <cell r="BW41"/>
          <cell r="BX41">
            <v>-15.234059999999999</v>
          </cell>
          <cell r="BY41">
            <v>5.7338519999999997</v>
          </cell>
          <cell r="BZ41">
            <v>128.09105</v>
          </cell>
          <cell r="CA41"/>
          <cell r="CB41"/>
          <cell r="CC41">
            <v>2.5165999999999999</v>
          </cell>
          <cell r="CD41">
            <v>3.9804569999999999</v>
          </cell>
          <cell r="CE41">
            <v>134.58810999999997</v>
          </cell>
          <cell r="CF41"/>
          <cell r="CG41"/>
          <cell r="CH41">
            <v>-18.704099999999997</v>
          </cell>
          <cell r="CI41">
            <v>4.2761570000000004</v>
          </cell>
          <cell r="CJ41">
            <v>120.16013000000001</v>
          </cell>
          <cell r="CK41"/>
          <cell r="CL41"/>
          <cell r="CM41">
            <v>-5.9785900000000005</v>
          </cell>
          <cell r="CN41">
            <v>2.791604</v>
          </cell>
          <cell r="CO41">
            <v>116.97311999999999</v>
          </cell>
          <cell r="CP41"/>
          <cell r="CQ41"/>
          <cell r="CR41">
            <v>-6.71089</v>
          </cell>
          <cell r="CS41">
            <v>3.676272</v>
          </cell>
          <cell r="CT41">
            <v>113.93850999999999</v>
          </cell>
          <cell r="CU41"/>
          <cell r="CV41"/>
          <cell r="CW41">
            <v>23.320040000000002</v>
          </cell>
          <cell r="CX41">
            <v>3.5515110000000001</v>
          </cell>
          <cell r="CY41">
            <v>140.81005999999999</v>
          </cell>
          <cell r="CZ41"/>
          <cell r="DA41"/>
          <cell r="DB41">
            <v>61.314579999999999</v>
          </cell>
          <cell r="DC41">
            <v>5.5321689999999997</v>
          </cell>
          <cell r="DD41">
            <v>207.65679</v>
          </cell>
          <cell r="DE41"/>
          <cell r="DF41"/>
          <cell r="DG41">
            <v>57.092239999999997</v>
          </cell>
          <cell r="DH41">
            <v>3.1685509999999999</v>
          </cell>
          <cell r="DI41">
            <v>267.91750000000002</v>
          </cell>
          <cell r="DJ41"/>
          <cell r="DK41"/>
          <cell r="DL41">
            <v>52.602650000000004</v>
          </cell>
          <cell r="DM41">
            <v>3.6743640000000002</v>
          </cell>
          <cell r="DN41">
            <v>324.19459999999998</v>
          </cell>
          <cell r="DO41"/>
          <cell r="DP41"/>
          <cell r="DQ41">
            <v>89.344359999999995</v>
          </cell>
          <cell r="DR41">
            <v>3.4662109999999999</v>
          </cell>
          <cell r="DS41">
            <v>417.00509999999997</v>
          </cell>
          <cell r="DT41"/>
          <cell r="DU41"/>
          <cell r="DV41">
            <v>126.25621000000001</v>
          </cell>
          <cell r="DW41">
            <v>1.8660479999999999</v>
          </cell>
          <cell r="DX41">
            <v>545.12729999999999</v>
          </cell>
          <cell r="DY41"/>
          <cell r="DZ41"/>
          <cell r="EA41">
            <v>173.45085999999998</v>
          </cell>
          <cell r="EB41">
            <v>2.767633</v>
          </cell>
          <cell r="EC41">
            <v>721.34590000000003</v>
          </cell>
          <cell r="ED41"/>
          <cell r="EE41"/>
          <cell r="EF41">
            <v>185.46029999999999</v>
          </cell>
          <cell r="EG41">
            <v>4.6611980000000006</v>
          </cell>
          <cell r="EH41">
            <v>911.4674</v>
          </cell>
          <cell r="EI41"/>
          <cell r="EJ41"/>
          <cell r="EK41">
            <v>118.43138</v>
          </cell>
          <cell r="EL41">
            <v>7.8047089999999999</v>
          </cell>
          <cell r="EM41">
            <v>1037.7035000000001</v>
          </cell>
          <cell r="EN41"/>
          <cell r="EO41"/>
          <cell r="EP41">
            <v>48.589910000000003</v>
          </cell>
          <cell r="EQ41">
            <v>17.293963999999999</v>
          </cell>
          <cell r="ER41">
            <v>1103.5873999999999</v>
          </cell>
          <cell r="ES41"/>
          <cell r="ET41"/>
          <cell r="EU41">
            <v>-144.4265</v>
          </cell>
          <cell r="EV41">
            <v>16.650511999999999</v>
          </cell>
          <cell r="EW41">
            <v>975.81140000000005</v>
          </cell>
          <cell r="EX41"/>
          <cell r="EY41"/>
          <cell r="EZ41">
            <v>-32.020299999999999</v>
          </cell>
          <cell r="FA41">
            <v>26.086607000000001</v>
          </cell>
          <cell r="FB41">
            <v>969.87760000000003</v>
          </cell>
          <cell r="FC41"/>
          <cell r="FD41"/>
          <cell r="FE41">
            <v>125.75077</v>
          </cell>
          <cell r="FF41">
            <v>16.281177</v>
          </cell>
          <cell r="FG41">
            <v>1111.9095</v>
          </cell>
          <cell r="FH41"/>
          <cell r="FI41"/>
          <cell r="FJ41">
            <v>28.867509999999999</v>
          </cell>
          <cell r="FK41">
            <v>27.043880000000001</v>
          </cell>
          <cell r="FL41">
            <v>1167.8208999999999</v>
          </cell>
          <cell r="FM41"/>
          <cell r="FN41"/>
          <cell r="FO41">
            <v>-60.9178</v>
          </cell>
          <cell r="FP41">
            <v>21.204795999999998</v>
          </cell>
          <cell r="FQ41">
            <v>1128.1079</v>
          </cell>
          <cell r="FR41"/>
          <cell r="FS41"/>
          <cell r="FT41">
            <v>-54.199300000000001</v>
          </cell>
          <cell r="FU41">
            <v>15.832797000000001</v>
          </cell>
          <cell r="FV41">
            <v>1089.7413000000001</v>
          </cell>
          <cell r="FW41"/>
          <cell r="FX41"/>
          <cell r="FY41">
            <v>-65.108699999999999</v>
          </cell>
          <cell r="FZ41">
            <v>12.871998</v>
          </cell>
          <cell r="GA41">
            <v>1037.5046</v>
          </cell>
          <cell r="GB41"/>
          <cell r="GC41"/>
          <cell r="GD41">
            <v>-6.78505</v>
          </cell>
          <cell r="GE41">
            <v>22.491209999999999</v>
          </cell>
          <cell r="GF41">
            <v>1053.2106999999999</v>
          </cell>
          <cell r="GG41"/>
          <cell r="GH41"/>
          <cell r="GI41">
            <v>32.285069999999997</v>
          </cell>
          <cell r="GJ41">
            <v>21.782350999999998</v>
          </cell>
          <cell r="GK41">
            <v>1107.2782</v>
          </cell>
          <cell r="GL41"/>
          <cell r="GM41"/>
          <cell r="GN41">
            <v>53.62379</v>
          </cell>
          <cell r="GO41">
            <v>22.32272</v>
          </cell>
          <cell r="GP41">
            <v>1183.2247</v>
          </cell>
          <cell r="GQ41"/>
          <cell r="GR41"/>
          <cell r="GS41">
            <v>57.6021</v>
          </cell>
          <cell r="GT41">
            <v>24.579470000000001</v>
          </cell>
          <cell r="GU41">
            <v>1265.4061999999999</v>
          </cell>
          <cell r="GV41"/>
          <cell r="GW41"/>
          <cell r="GX41">
            <v>95.397270000000006</v>
          </cell>
          <cell r="GY41">
            <v>27.372580000000003</v>
          </cell>
          <cell r="GZ41">
            <v>1388.1761000000001</v>
          </cell>
          <cell r="HA41"/>
          <cell r="HB41"/>
          <cell r="HC41">
            <v>131.98276000000001</v>
          </cell>
          <cell r="HD41">
            <v>28.640270000000001</v>
          </cell>
          <cell r="HE41">
            <v>1548.7991000000002</v>
          </cell>
          <cell r="HF41"/>
          <cell r="HG41"/>
          <cell r="HH41">
            <v>163.44994</v>
          </cell>
          <cell r="HI41">
            <v>31.639340000000001</v>
          </cell>
          <cell r="HJ41">
            <v>1743.8883999999998</v>
          </cell>
        </row>
        <row r="42">
          <cell r="A42" t="str">
            <v>AN.2112</v>
          </cell>
          <cell r="B42" t="str">
            <v xml:space="preserve">  Land under cultivation</v>
          </cell>
          <cell r="C42">
            <v>37.263779999999997</v>
          </cell>
          <cell r="D42">
            <v>-0.22766</v>
          </cell>
          <cell r="E42"/>
          <cell r="F42">
            <v>2.7439780000000003</v>
          </cell>
          <cell r="G42">
            <v>-0.86887000000000003</v>
          </cell>
          <cell r="H42">
            <v>38.91122</v>
          </cell>
          <cell r="I42">
            <v>-0.23566000000000001</v>
          </cell>
          <cell r="J42"/>
          <cell r="K42">
            <v>1.648722</v>
          </cell>
          <cell r="L42">
            <v>-0.54071999999999998</v>
          </cell>
          <cell r="M42">
            <v>39.783550000000005</v>
          </cell>
          <cell r="N42">
            <v>-0.1812</v>
          </cell>
          <cell r="O42"/>
          <cell r="P42">
            <v>2.2872880000000002</v>
          </cell>
          <cell r="Q42">
            <v>7.6127E-2</v>
          </cell>
          <cell r="R42">
            <v>41.965760000000003</v>
          </cell>
          <cell r="S42">
            <v>-0.23673</v>
          </cell>
          <cell r="T42"/>
          <cell r="U42">
            <v>2.1672880000000001</v>
          </cell>
          <cell r="V42">
            <v>0.28293799999999997</v>
          </cell>
          <cell r="W42">
            <v>44.179259999999999</v>
          </cell>
          <cell r="X42">
            <v>-0.22359999999999999</v>
          </cell>
          <cell r="Y42"/>
          <cell r="Z42">
            <v>1.8930960000000001</v>
          </cell>
          <cell r="AA42">
            <v>-0.13013</v>
          </cell>
          <cell r="AB42">
            <v>45.718620000000001</v>
          </cell>
          <cell r="AC42">
            <v>-0.23393</v>
          </cell>
          <cell r="AD42"/>
          <cell r="AE42">
            <v>0.49033100000000002</v>
          </cell>
          <cell r="AF42">
            <v>-0.25458000000000003</v>
          </cell>
          <cell r="AG42">
            <v>45.72043</v>
          </cell>
          <cell r="AH42">
            <v>-0.17586000000000002</v>
          </cell>
          <cell r="AI42"/>
          <cell r="AJ42">
            <v>-0.64567999999999992</v>
          </cell>
          <cell r="AK42">
            <v>-0.60512999999999995</v>
          </cell>
          <cell r="AL42">
            <v>44.293750000000003</v>
          </cell>
          <cell r="AM42">
            <v>-0.16293000000000002</v>
          </cell>
          <cell r="AN42"/>
          <cell r="AO42">
            <v>1.9639E-2</v>
          </cell>
          <cell r="AP42">
            <v>-0.71865999999999997</v>
          </cell>
          <cell r="AQ42">
            <v>43.431789999999999</v>
          </cell>
          <cell r="AR42">
            <v>2.2866000000000001E-2</v>
          </cell>
          <cell r="AS42"/>
          <cell r="AT42">
            <v>-1.6150599999999999</v>
          </cell>
          <cell r="AU42">
            <v>-2.8468899999999997</v>
          </cell>
          <cell r="AV42">
            <v>38.992690000000003</v>
          </cell>
          <cell r="AW42">
            <v>9.6666000000000002E-2</v>
          </cell>
          <cell r="AX42"/>
          <cell r="AY42">
            <v>-0.73714999999999997</v>
          </cell>
          <cell r="AZ42">
            <v>-1.5662799999999999</v>
          </cell>
          <cell r="BA42">
            <v>36.785919999999997</v>
          </cell>
          <cell r="BB42">
            <v>2.4199999999999999E-2</v>
          </cell>
          <cell r="BC42"/>
          <cell r="BD42">
            <v>1.1358969999999999</v>
          </cell>
          <cell r="BE42">
            <v>-0.97938000000000003</v>
          </cell>
          <cell r="BF42">
            <v>36.966629999999995</v>
          </cell>
          <cell r="BG42">
            <v>0.11600000000000001</v>
          </cell>
          <cell r="BH42"/>
          <cell r="BI42">
            <v>3.3722629999999998</v>
          </cell>
          <cell r="BJ42">
            <v>1.7012080000000001</v>
          </cell>
          <cell r="BK42">
            <v>42.156109999999998</v>
          </cell>
          <cell r="BL42">
            <v>0.11793300000000001</v>
          </cell>
          <cell r="BM42"/>
          <cell r="BN42">
            <v>-1.7234200000000002</v>
          </cell>
          <cell r="BO42">
            <v>2.7361010000000001</v>
          </cell>
          <cell r="BP42">
            <v>43.286720000000003</v>
          </cell>
          <cell r="BQ42">
            <v>-0.31566000000000005</v>
          </cell>
          <cell r="BR42"/>
          <cell r="BS42">
            <v>-2.8543499999999997</v>
          </cell>
          <cell r="BT42">
            <v>2.3985120000000002</v>
          </cell>
          <cell r="BU42">
            <v>42.515209999999996</v>
          </cell>
          <cell r="BV42">
            <v>-0.17665999999999998</v>
          </cell>
          <cell r="BW42"/>
          <cell r="BX42">
            <v>-2.0551399999999997</v>
          </cell>
          <cell r="BY42">
            <v>2.1983609999999998</v>
          </cell>
          <cell r="BZ42">
            <v>42.481760000000001</v>
          </cell>
          <cell r="CA42">
            <v>-0.21186000000000002</v>
          </cell>
          <cell r="CB42"/>
          <cell r="CC42">
            <v>0.58956500000000001</v>
          </cell>
          <cell r="CD42">
            <v>2.403025</v>
          </cell>
          <cell r="CE42">
            <v>45.26249</v>
          </cell>
          <cell r="CF42">
            <v>-0.19739999999999999</v>
          </cell>
          <cell r="CG42"/>
          <cell r="CH42">
            <v>-0.74636999999999998</v>
          </cell>
          <cell r="CI42">
            <v>3.6774640000000001</v>
          </cell>
          <cell r="CJ42">
            <v>47.996180000000003</v>
          </cell>
          <cell r="CK42">
            <v>-0.53120000000000001</v>
          </cell>
          <cell r="CL42"/>
          <cell r="CM42">
            <v>0.25476499999999996</v>
          </cell>
          <cell r="CN42">
            <v>2.7481819999999999</v>
          </cell>
          <cell r="CO42">
            <v>50.467930000000003</v>
          </cell>
          <cell r="CP42">
            <v>-0.73486000000000007</v>
          </cell>
          <cell r="CQ42"/>
          <cell r="CR42">
            <v>1.2506780000000002</v>
          </cell>
          <cell r="CS42">
            <v>4.6259100000000002</v>
          </cell>
          <cell r="CT42">
            <v>55.609650000000002</v>
          </cell>
          <cell r="CU42">
            <v>-0.61873</v>
          </cell>
          <cell r="CV42"/>
          <cell r="CW42">
            <v>5.6819160000000002</v>
          </cell>
          <cell r="CX42">
            <v>3.0871460000000002</v>
          </cell>
          <cell r="CY42">
            <v>63.759980000000006</v>
          </cell>
          <cell r="CZ42">
            <v>-0.47426000000000001</v>
          </cell>
          <cell r="DA42"/>
          <cell r="DB42">
            <v>10.16939</v>
          </cell>
          <cell r="DC42">
            <v>4.361891</v>
          </cell>
          <cell r="DD42">
            <v>77.816999999999993</v>
          </cell>
          <cell r="DE42">
            <v>0.87333299999999991</v>
          </cell>
          <cell r="DF42"/>
          <cell r="DG42">
            <v>10.361709999999999</v>
          </cell>
          <cell r="DH42">
            <v>2.2850839999999999</v>
          </cell>
          <cell r="DI42">
            <v>91.337140000000005</v>
          </cell>
          <cell r="DJ42">
            <v>-0.25900000000000001</v>
          </cell>
          <cell r="DK42"/>
          <cell r="DL42">
            <v>9.860835999999999</v>
          </cell>
          <cell r="DM42">
            <v>1.9389590000000001</v>
          </cell>
          <cell r="DN42">
            <v>102.8779</v>
          </cell>
          <cell r="DO42">
            <v>8.6660000000000001E-3</v>
          </cell>
          <cell r="DP42"/>
          <cell r="DQ42">
            <v>14.826360000000001</v>
          </cell>
          <cell r="DR42">
            <v>-4.6369999999999995E-2</v>
          </cell>
          <cell r="DS42">
            <v>117.6665</v>
          </cell>
          <cell r="DT42">
            <v>-0.37039999999999995</v>
          </cell>
          <cell r="DU42"/>
          <cell r="DV42">
            <v>18.17961</v>
          </cell>
          <cell r="DW42">
            <v>1.2965170000000001</v>
          </cell>
          <cell r="DX42">
            <v>136.7723</v>
          </cell>
          <cell r="DY42">
            <v>-0.23480000000000001</v>
          </cell>
          <cell r="DZ42"/>
          <cell r="EA42">
            <v>24.41114</v>
          </cell>
          <cell r="EB42">
            <v>0.77749000000000001</v>
          </cell>
          <cell r="EC42">
            <v>161.7261</v>
          </cell>
          <cell r="ED42">
            <v>0.16200000000000001</v>
          </cell>
          <cell r="EE42"/>
          <cell r="EF42">
            <v>26.587869999999999</v>
          </cell>
          <cell r="EG42">
            <v>0.33327200000000001</v>
          </cell>
          <cell r="EH42">
            <v>188.80929999999998</v>
          </cell>
          <cell r="EI42">
            <v>0.89186599999999994</v>
          </cell>
          <cell r="EJ42"/>
          <cell r="EK42">
            <v>19.867139999999999</v>
          </cell>
          <cell r="EL42">
            <v>-4.8899300000000006</v>
          </cell>
          <cell r="EM42">
            <v>204.67829999999998</v>
          </cell>
          <cell r="EN42">
            <v>1.241466</v>
          </cell>
          <cell r="EO42"/>
          <cell r="EP42">
            <v>21.873650000000001</v>
          </cell>
          <cell r="EQ42">
            <v>2.8286739999999999</v>
          </cell>
          <cell r="ER42">
            <v>230.62210000000002</v>
          </cell>
          <cell r="ES42">
            <v>-0.84586000000000006</v>
          </cell>
          <cell r="ET42"/>
          <cell r="EU42">
            <v>-4.8090000000000002</v>
          </cell>
          <cell r="EV42">
            <v>2.783582</v>
          </cell>
          <cell r="EW42">
            <v>227.7508</v>
          </cell>
          <cell r="EX42">
            <v>-1.3340000000000001</v>
          </cell>
          <cell r="EY42"/>
          <cell r="EZ42">
            <v>14.85708</v>
          </cell>
          <cell r="FA42">
            <v>-20.557400000000001</v>
          </cell>
          <cell r="FB42">
            <v>220.7165</v>
          </cell>
          <cell r="FC42">
            <v>-0.67800000000000005</v>
          </cell>
          <cell r="FD42"/>
          <cell r="FE42">
            <v>31.344840000000001</v>
          </cell>
          <cell r="FF42">
            <v>-1.3459000000000001</v>
          </cell>
          <cell r="FG42">
            <v>250.03739999999999</v>
          </cell>
          <cell r="FH42">
            <v>-9.3299999999999998E-3</v>
          </cell>
          <cell r="FI42"/>
          <cell r="FJ42">
            <v>21.503740000000001</v>
          </cell>
          <cell r="FK42">
            <v>4.2198630000000001</v>
          </cell>
          <cell r="FL42">
            <v>275.75170000000003</v>
          </cell>
          <cell r="FM42">
            <v>0.14133299999999999</v>
          </cell>
          <cell r="FN42"/>
          <cell r="FO42">
            <v>10.139809999999999</v>
          </cell>
          <cell r="FP42">
            <v>5.9433579999999999</v>
          </cell>
          <cell r="FQ42">
            <v>291.97620000000001</v>
          </cell>
          <cell r="FR42">
            <v>-0.31533</v>
          </cell>
          <cell r="FS42"/>
          <cell r="FT42">
            <v>7.5966769999999997</v>
          </cell>
          <cell r="FU42">
            <v>7.6241520000000005</v>
          </cell>
          <cell r="FV42">
            <v>306.88170000000002</v>
          </cell>
          <cell r="FW42">
            <v>0.186</v>
          </cell>
          <cell r="FX42"/>
          <cell r="FY42">
            <v>1.6087629999999999</v>
          </cell>
          <cell r="FZ42">
            <v>8.9408659999999998</v>
          </cell>
          <cell r="GA42">
            <v>317.6173</v>
          </cell>
          <cell r="GB42">
            <v>-2.4660000000000001E-2</v>
          </cell>
          <cell r="GC42"/>
          <cell r="GD42">
            <v>14.76558</v>
          </cell>
          <cell r="GE42">
            <v>1.4320489999999999</v>
          </cell>
          <cell r="GF42">
            <v>333.7903</v>
          </cell>
          <cell r="GG42">
            <v>-1.333E-2</v>
          </cell>
          <cell r="GH42"/>
          <cell r="GI42">
            <v>18.748419999999999</v>
          </cell>
          <cell r="GJ42">
            <v>4.2327299999999992</v>
          </cell>
          <cell r="GK42">
            <v>356.75809999999996</v>
          </cell>
          <cell r="GL42">
            <v>0.31</v>
          </cell>
          <cell r="GM42"/>
          <cell r="GN42">
            <v>13.899389999999999</v>
          </cell>
          <cell r="GO42">
            <v>23.018189999999997</v>
          </cell>
          <cell r="GP42">
            <v>393.98570000000001</v>
          </cell>
          <cell r="GQ42">
            <v>6.4666000000000001E-2</v>
          </cell>
          <cell r="GR42"/>
          <cell r="GS42">
            <v>14.206469999999999</v>
          </cell>
          <cell r="GT42">
            <v>25.257549999999998</v>
          </cell>
          <cell r="GU42">
            <v>433.51440000000002</v>
          </cell>
          <cell r="GV42">
            <v>0.349333</v>
          </cell>
          <cell r="GW42"/>
          <cell r="GX42">
            <v>22.519909999999999</v>
          </cell>
          <cell r="GY42">
            <v>12.321969999999999</v>
          </cell>
          <cell r="GZ42">
            <v>468.7056</v>
          </cell>
          <cell r="HA42">
            <v>0.34799999999999998</v>
          </cell>
          <cell r="HB42"/>
          <cell r="HC42">
            <v>34.798099999999998</v>
          </cell>
          <cell r="HD42">
            <v>36.728259999999999</v>
          </cell>
          <cell r="HE42">
            <v>540.58000000000004</v>
          </cell>
          <cell r="HF42"/>
          <cell r="HG42"/>
          <cell r="HH42">
            <v>39.532609999999998</v>
          </cell>
          <cell r="HI42">
            <v>30.2653</v>
          </cell>
          <cell r="HJ42">
            <v>610.37790000000007</v>
          </cell>
        </row>
        <row r="43">
          <cell r="A43" t="str">
            <v>AN.2113</v>
          </cell>
          <cell r="B43" t="str">
            <v xml:space="preserve">  Recreational land and associated surface waters</v>
          </cell>
          <cell r="C43"/>
          <cell r="D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Y43"/>
          <cell r="Z43"/>
          <cell r="AA43"/>
          <cell r="AB43"/>
          <cell r="AC43"/>
          <cell r="AD43"/>
          <cell r="AE43"/>
          <cell r="AF43"/>
          <cell r="AG43"/>
          <cell r="AH43"/>
          <cell r="AI43"/>
          <cell r="AJ43"/>
          <cell r="AK43"/>
          <cell r="AL43"/>
          <cell r="AM43"/>
          <cell r="AN43"/>
          <cell r="AO43"/>
          <cell r="AP43"/>
          <cell r="AQ43"/>
          <cell r="AR43"/>
          <cell r="AS43"/>
          <cell r="AT43"/>
          <cell r="AU43"/>
          <cell r="AV43"/>
          <cell r="AW43"/>
          <cell r="AX43"/>
          <cell r="AY43"/>
          <cell r="AZ43"/>
          <cell r="BA43"/>
          <cell r="BB43"/>
          <cell r="BC43"/>
          <cell r="BD43"/>
          <cell r="BE43"/>
          <cell r="BF43"/>
          <cell r="BG43"/>
          <cell r="BH43"/>
          <cell r="BI43"/>
          <cell r="BJ43"/>
          <cell r="BK43"/>
          <cell r="BL43"/>
          <cell r="BM43"/>
          <cell r="BN43"/>
          <cell r="BO43"/>
          <cell r="BP43"/>
          <cell r="BQ43"/>
          <cell r="BR43"/>
          <cell r="BS43"/>
          <cell r="BT43"/>
          <cell r="BU43"/>
          <cell r="BV43"/>
          <cell r="BW43"/>
          <cell r="BX43"/>
          <cell r="BY43"/>
          <cell r="BZ43"/>
          <cell r="CA43"/>
          <cell r="CB43"/>
          <cell r="CC43"/>
          <cell r="CD43"/>
          <cell r="CE43"/>
          <cell r="CF43"/>
          <cell r="CG43"/>
          <cell r="CH43"/>
          <cell r="CI43"/>
          <cell r="CJ43"/>
          <cell r="CK43"/>
          <cell r="CL43"/>
          <cell r="CM43"/>
          <cell r="CN43"/>
          <cell r="CO43"/>
          <cell r="CP43"/>
          <cell r="CQ43"/>
          <cell r="CR43"/>
          <cell r="CS43"/>
          <cell r="CT43"/>
          <cell r="CU43"/>
          <cell r="CV43"/>
          <cell r="CW43"/>
          <cell r="CX43"/>
          <cell r="CY43"/>
          <cell r="CZ43"/>
          <cell r="DA43"/>
          <cell r="DB43"/>
          <cell r="DC43"/>
          <cell r="DD43"/>
          <cell r="DE43"/>
          <cell r="DF43"/>
          <cell r="DG43"/>
          <cell r="DH43"/>
          <cell r="DI43"/>
          <cell r="DJ43"/>
          <cell r="DK43"/>
          <cell r="DL43"/>
          <cell r="DM43"/>
          <cell r="DN43"/>
          <cell r="DO43"/>
          <cell r="DP43"/>
          <cell r="DQ43"/>
          <cell r="DR43"/>
          <cell r="DS43"/>
          <cell r="DT43"/>
          <cell r="DU43"/>
          <cell r="DV43"/>
          <cell r="DW43"/>
          <cell r="DX43"/>
          <cell r="DY43"/>
          <cell r="DZ43"/>
          <cell r="EA43"/>
          <cell r="EB43"/>
          <cell r="EC43"/>
          <cell r="ED43"/>
          <cell r="EE43"/>
          <cell r="EF43"/>
          <cell r="EG43"/>
          <cell r="EH43"/>
          <cell r="EI43"/>
          <cell r="EJ43"/>
          <cell r="EK43"/>
          <cell r="EL43"/>
          <cell r="EM43"/>
          <cell r="EN43"/>
          <cell r="EO43"/>
          <cell r="EP43"/>
          <cell r="EQ43"/>
          <cell r="ER43"/>
          <cell r="ES43"/>
          <cell r="ET43"/>
          <cell r="EU43"/>
          <cell r="EV43"/>
          <cell r="EW43"/>
          <cell r="EX43"/>
          <cell r="EY43"/>
          <cell r="EZ43"/>
          <cell r="FA43"/>
          <cell r="FB43"/>
          <cell r="FC43"/>
          <cell r="FD43"/>
          <cell r="FE43"/>
          <cell r="FF43"/>
          <cell r="FG43"/>
          <cell r="FH43"/>
          <cell r="FI43"/>
          <cell r="FJ43"/>
          <cell r="FK43"/>
          <cell r="FL43"/>
          <cell r="FM43"/>
          <cell r="FN43"/>
          <cell r="FO43"/>
          <cell r="FP43"/>
          <cell r="FQ43"/>
          <cell r="FR43"/>
          <cell r="FS43"/>
          <cell r="FT43"/>
          <cell r="FU43"/>
          <cell r="FV43"/>
          <cell r="FW43"/>
          <cell r="FX43"/>
          <cell r="FY43"/>
          <cell r="FZ43"/>
          <cell r="GA43"/>
          <cell r="GB43"/>
          <cell r="GC43"/>
          <cell r="GD43"/>
          <cell r="GE43"/>
          <cell r="GF43"/>
          <cell r="GG43"/>
          <cell r="GH43"/>
          <cell r="GI43"/>
          <cell r="GJ43"/>
          <cell r="GK43"/>
          <cell r="GL43"/>
          <cell r="GM43"/>
          <cell r="GN43"/>
          <cell r="GO43"/>
          <cell r="GP43"/>
          <cell r="GQ43"/>
          <cell r="GR43"/>
          <cell r="GS43"/>
          <cell r="GT43"/>
          <cell r="GU43"/>
          <cell r="GV43"/>
          <cell r="GW43"/>
          <cell r="GX43"/>
          <cell r="GY43"/>
          <cell r="GZ43"/>
          <cell r="HA43"/>
          <cell r="HB43"/>
          <cell r="HC43"/>
          <cell r="HD43"/>
          <cell r="HE43"/>
          <cell r="HF43"/>
          <cell r="HG43"/>
          <cell r="HH43"/>
          <cell r="HI43"/>
          <cell r="HJ43"/>
        </row>
        <row r="44">
          <cell r="A44" t="str">
            <v>AN.2119</v>
          </cell>
          <cell r="B44" t="str">
            <v xml:space="preserve">  Other land and associated surface waters</v>
          </cell>
          <cell r="C44">
            <v>10.636620000000001</v>
          </cell>
          <cell r="D44">
            <v>-0.11383</v>
          </cell>
          <cell r="E44"/>
          <cell r="F44">
            <v>1.7547889999999999</v>
          </cell>
          <cell r="G44">
            <v>-8.9819999999999997E-2</v>
          </cell>
          <cell r="H44">
            <v>12.187760000000001</v>
          </cell>
          <cell r="I44">
            <v>-0.11783</v>
          </cell>
          <cell r="J44"/>
          <cell r="K44">
            <v>1.5635840000000001</v>
          </cell>
          <cell r="L44">
            <v>-7.0610000000000006E-2</v>
          </cell>
          <cell r="M44">
            <v>13.562889999999999</v>
          </cell>
          <cell r="N44">
            <v>-9.0590000000000004E-2</v>
          </cell>
          <cell r="O44"/>
          <cell r="P44">
            <v>1.1484719999999999</v>
          </cell>
          <cell r="Q44">
            <v>-6.0940000000000001E-2</v>
          </cell>
          <cell r="R44">
            <v>14.55982</v>
          </cell>
          <cell r="S44">
            <v>-0.11835999999999999</v>
          </cell>
          <cell r="T44"/>
          <cell r="U44">
            <v>0.98839500000000002</v>
          </cell>
          <cell r="V44">
            <v>-0.26756999999999997</v>
          </cell>
          <cell r="W44">
            <v>15.162270000000001</v>
          </cell>
          <cell r="X44">
            <v>-0.11179</v>
          </cell>
          <cell r="Y44"/>
          <cell r="Z44">
            <v>1.0440740000000002</v>
          </cell>
          <cell r="AA44">
            <v>-6.8459999999999993E-2</v>
          </cell>
          <cell r="AB44">
            <v>16.026070000000001</v>
          </cell>
          <cell r="AC44">
            <v>-0.11695999999999999</v>
          </cell>
          <cell r="AD44"/>
          <cell r="AE44">
            <v>0.14710400000000001</v>
          </cell>
          <cell r="AF44">
            <v>-0.1343</v>
          </cell>
          <cell r="AG44">
            <v>15.92191</v>
          </cell>
          <cell r="AH44">
            <v>-8.7930000000000008E-2</v>
          </cell>
          <cell r="AI44"/>
          <cell r="AJ44">
            <v>-0.10589</v>
          </cell>
          <cell r="AK44">
            <v>-0.41949999999999998</v>
          </cell>
          <cell r="AL44">
            <v>15.308579999999999</v>
          </cell>
          <cell r="AM44">
            <v>-8.1459999999999991E-2</v>
          </cell>
          <cell r="AN44"/>
          <cell r="AO44">
            <v>0.30419000000000002</v>
          </cell>
          <cell r="AP44">
            <v>-0.39529999999999998</v>
          </cell>
          <cell r="AQ44">
            <v>15.135999999999999</v>
          </cell>
          <cell r="AR44">
            <v>1.1433E-2</v>
          </cell>
          <cell r="AS44"/>
          <cell r="AT44">
            <v>7.8991000000000006E-2</v>
          </cell>
          <cell r="AU44">
            <v>-1.40642</v>
          </cell>
          <cell r="AV44">
            <v>13.82</v>
          </cell>
          <cell r="AW44">
            <v>4.8333000000000001E-2</v>
          </cell>
          <cell r="AX44"/>
          <cell r="AY44">
            <v>0.164852</v>
          </cell>
          <cell r="AZ44">
            <v>-0.99260999999999999</v>
          </cell>
          <cell r="BA44">
            <v>13.040569999999999</v>
          </cell>
          <cell r="BB44">
            <v>1.21E-2</v>
          </cell>
          <cell r="BC44"/>
          <cell r="BD44">
            <v>1.589958</v>
          </cell>
          <cell r="BE44">
            <v>-0.60012999999999994</v>
          </cell>
          <cell r="BF44">
            <v>14.0425</v>
          </cell>
          <cell r="BG44">
            <v>5.7999000000000002E-2</v>
          </cell>
          <cell r="BH44"/>
          <cell r="BI44">
            <v>0.85785400000000001</v>
          </cell>
          <cell r="BJ44">
            <v>0.60270800000000002</v>
          </cell>
          <cell r="BK44">
            <v>15.561059999999999</v>
          </cell>
          <cell r="BL44">
            <v>5.8966000000000005E-2</v>
          </cell>
          <cell r="BM44"/>
          <cell r="BN44">
            <v>-1.2843499999999999</v>
          </cell>
          <cell r="BO44">
            <v>-0.21462000000000001</v>
          </cell>
          <cell r="BP44">
            <v>14.121049999999999</v>
          </cell>
          <cell r="BQ44">
            <v>-0.15783000000000003</v>
          </cell>
          <cell r="BR44"/>
          <cell r="BS44">
            <v>-1.42927</v>
          </cell>
          <cell r="BT44">
            <v>4.4326999999999998E-2</v>
          </cell>
          <cell r="BU44">
            <v>12.57826</v>
          </cell>
          <cell r="BV44">
            <v>-8.8329999999999992E-2</v>
          </cell>
          <cell r="BW44"/>
          <cell r="BX44">
            <v>-0.74409999999999998</v>
          </cell>
          <cell r="BY44">
            <v>-2.792E-2</v>
          </cell>
          <cell r="BZ44">
            <v>11.7179</v>
          </cell>
          <cell r="CA44">
            <v>-0.10593000000000001</v>
          </cell>
          <cell r="CB44"/>
          <cell r="CC44">
            <v>-0.26788000000000001</v>
          </cell>
          <cell r="CD44">
            <v>3.2395E-2</v>
          </cell>
          <cell r="CE44">
            <v>11.376469999999999</v>
          </cell>
          <cell r="CF44">
            <v>-9.869E-2</v>
          </cell>
          <cell r="CG44"/>
          <cell r="CH44">
            <v>-1.75884</v>
          </cell>
          <cell r="CI44">
            <v>2.4666E-2</v>
          </cell>
          <cell r="CJ44">
            <v>9.5435979999999994</v>
          </cell>
          <cell r="CK44">
            <v>-0.26558999999999999</v>
          </cell>
          <cell r="CL44"/>
          <cell r="CM44">
            <v>-0.13369</v>
          </cell>
          <cell r="CN44">
            <v>0.17179900000000001</v>
          </cell>
          <cell r="CO44">
            <v>9.316103</v>
          </cell>
          <cell r="CP44">
            <v>-0.36743000000000003</v>
          </cell>
          <cell r="CQ44"/>
          <cell r="CR44">
            <v>-0.28908999999999996</v>
          </cell>
          <cell r="CS44">
            <v>0.240622</v>
          </cell>
          <cell r="CT44">
            <v>8.9001950000000001</v>
          </cell>
          <cell r="CU44">
            <v>-0.30936000000000002</v>
          </cell>
          <cell r="CV44"/>
          <cell r="CW44">
            <v>1.5501500000000001</v>
          </cell>
          <cell r="CX44">
            <v>0.15062</v>
          </cell>
          <cell r="CY44">
            <v>10.291600000000001</v>
          </cell>
          <cell r="CZ44">
            <v>-0.23713000000000001</v>
          </cell>
          <cell r="DA44"/>
          <cell r="DB44">
            <v>3.4864060000000001</v>
          </cell>
          <cell r="DC44">
            <v>0.11353199999999999</v>
          </cell>
          <cell r="DD44">
            <v>13.654399999999999</v>
          </cell>
          <cell r="DE44">
            <v>0.436666</v>
          </cell>
          <cell r="DF44"/>
          <cell r="DG44">
            <v>3.6704310000000002</v>
          </cell>
          <cell r="DH44">
            <v>-0.56322000000000005</v>
          </cell>
          <cell r="DI44">
            <v>17.198270000000001</v>
          </cell>
          <cell r="DJ44">
            <v>-0.12949000000000002</v>
          </cell>
          <cell r="DK44"/>
          <cell r="DL44">
            <v>3.6043259999999999</v>
          </cell>
          <cell r="DM44">
            <v>-0.51344000000000001</v>
          </cell>
          <cell r="DN44">
            <v>20.159650000000003</v>
          </cell>
          <cell r="DO44">
            <v>4.333E-3</v>
          </cell>
          <cell r="DP44"/>
          <cell r="DQ44">
            <v>5.3791159999999998</v>
          </cell>
          <cell r="DR44">
            <v>-0.75605999999999995</v>
          </cell>
          <cell r="DS44">
            <v>24.787040000000001</v>
          </cell>
          <cell r="DT44">
            <v>-0.18518999999999999</v>
          </cell>
          <cell r="DU44"/>
          <cell r="DV44">
            <v>6.9642049999999998</v>
          </cell>
          <cell r="DW44">
            <v>-0.58414999999999995</v>
          </cell>
          <cell r="DX44">
            <v>30.98189</v>
          </cell>
          <cell r="DY44">
            <v>-0.11738999999999999</v>
          </cell>
          <cell r="DZ44"/>
          <cell r="EA44">
            <v>9.0209720000000004</v>
          </cell>
          <cell r="EB44">
            <v>-1.0196499999999999</v>
          </cell>
          <cell r="EC44">
            <v>38.865809999999996</v>
          </cell>
          <cell r="ED44">
            <v>8.0999000000000002E-2</v>
          </cell>
          <cell r="EE44"/>
          <cell r="EF44">
            <v>9.8180400000000017</v>
          </cell>
          <cell r="EG44">
            <v>-1.13863</v>
          </cell>
          <cell r="EH44">
            <v>47.62621</v>
          </cell>
          <cell r="EI44">
            <v>0.44593299999999997</v>
          </cell>
          <cell r="EJ44"/>
          <cell r="EK44">
            <v>7.3212489999999999</v>
          </cell>
          <cell r="EL44">
            <v>-0.98387000000000002</v>
          </cell>
          <cell r="EM44">
            <v>54.409529999999997</v>
          </cell>
          <cell r="EN44">
            <v>0.62073299999999998</v>
          </cell>
          <cell r="EO44"/>
          <cell r="EP44">
            <v>3.2686770000000003</v>
          </cell>
          <cell r="EQ44">
            <v>-0.65805999999999998</v>
          </cell>
          <cell r="ER44">
            <v>57.64087</v>
          </cell>
          <cell r="ES44">
            <v>-0.42293000000000003</v>
          </cell>
          <cell r="ET44"/>
          <cell r="EU44">
            <v>-5.0215800000000002</v>
          </cell>
          <cell r="EV44">
            <v>9.8034999999999997E-2</v>
          </cell>
          <cell r="EW44">
            <v>52.29439</v>
          </cell>
          <cell r="EX44">
            <v>-0.66698999999999997</v>
          </cell>
          <cell r="EY44"/>
          <cell r="EZ44">
            <v>4.2165959999999991</v>
          </cell>
          <cell r="FA44">
            <v>-4.5175900000000002</v>
          </cell>
          <cell r="FB44">
            <v>51.326389999999996</v>
          </cell>
          <cell r="FC44">
            <v>-0.33899000000000001</v>
          </cell>
          <cell r="FD44"/>
          <cell r="FE44">
            <v>8.1972059999999995</v>
          </cell>
          <cell r="FF44">
            <v>3.6542000000000005E-2</v>
          </cell>
          <cell r="FG44">
            <v>59.221139999999998</v>
          </cell>
          <cell r="FH44">
            <v>-4.6600000000000001E-3</v>
          </cell>
          <cell r="FI44"/>
          <cell r="FJ44">
            <v>3.3308040000000001</v>
          </cell>
          <cell r="FK44">
            <v>-0.31768000000000002</v>
          </cell>
          <cell r="FL44">
            <v>62.229589999999995</v>
          </cell>
          <cell r="FM44">
            <v>7.0665999999999993E-2</v>
          </cell>
          <cell r="FN44"/>
          <cell r="FO44">
            <v>-1.03976</v>
          </cell>
          <cell r="FP44">
            <v>-0.34960000000000002</v>
          </cell>
          <cell r="FQ44">
            <v>60.910879999999999</v>
          </cell>
          <cell r="FR44">
            <v>-0.15765999999999999</v>
          </cell>
          <cell r="FS44"/>
          <cell r="FT44">
            <v>-1.89859</v>
          </cell>
          <cell r="FU44">
            <v>4.1697000000000005E-2</v>
          </cell>
          <cell r="FV44">
            <v>58.896320000000003</v>
          </cell>
          <cell r="FW44">
            <v>9.2998999999999998E-2</v>
          </cell>
          <cell r="FX44"/>
          <cell r="FY44">
            <v>-3.03593</v>
          </cell>
          <cell r="FZ44">
            <v>2.305774</v>
          </cell>
          <cell r="GA44">
            <v>58.259160000000001</v>
          </cell>
          <cell r="GB44">
            <v>-1.2330000000000001E-2</v>
          </cell>
          <cell r="GC44"/>
          <cell r="GD44">
            <v>1.4216710000000001</v>
          </cell>
          <cell r="GE44">
            <v>-0.65263000000000004</v>
          </cell>
          <cell r="GF44">
            <v>59.015860000000004</v>
          </cell>
          <cell r="GG44">
            <v>-6.6600000000000001E-3</v>
          </cell>
          <cell r="GH44"/>
          <cell r="GI44">
            <v>3.2584439999999999</v>
          </cell>
          <cell r="GJ44">
            <v>1.06501</v>
          </cell>
          <cell r="GK44">
            <v>63.332650000000001</v>
          </cell>
          <cell r="GL44">
            <v>0.154999</v>
          </cell>
          <cell r="GM44"/>
          <cell r="GN44">
            <v>2.9669569999999998</v>
          </cell>
          <cell r="GO44">
            <v>2.120244</v>
          </cell>
          <cell r="GP44">
            <v>68.574850000000012</v>
          </cell>
          <cell r="GQ44">
            <v>3.2333000000000001E-2</v>
          </cell>
          <cell r="GR44"/>
          <cell r="GS44">
            <v>2.6781619999999999</v>
          </cell>
          <cell r="GT44">
            <v>2.7675650000000003</v>
          </cell>
          <cell r="GU44">
            <v>74.05292</v>
          </cell>
          <cell r="GV44">
            <v>0.17466599999999999</v>
          </cell>
          <cell r="GW44"/>
          <cell r="GX44">
            <v>5.087885</v>
          </cell>
          <cell r="GY44">
            <v>2.7057959999999999</v>
          </cell>
          <cell r="GZ44">
            <v>82.021259999999998</v>
          </cell>
          <cell r="HA44">
            <v>0.17399899999999999</v>
          </cell>
          <cell r="HB44"/>
          <cell r="HC44">
            <v>7.6351310000000003</v>
          </cell>
          <cell r="HD44">
            <v>3.1547160000000001</v>
          </cell>
          <cell r="HE44">
            <v>92.985110000000006</v>
          </cell>
          <cell r="HF44"/>
          <cell r="HG44"/>
          <cell r="HH44">
            <v>9.8621059999999989</v>
          </cell>
          <cell r="HI44">
            <v>3.718842</v>
          </cell>
          <cell r="HJ44">
            <v>106.566</v>
          </cell>
        </row>
        <row r="45">
          <cell r="A45" t="str">
            <v>AN.212</v>
          </cell>
          <cell r="B45" t="str">
            <v>Mineral and energy reserves</v>
          </cell>
          <cell r="C45"/>
          <cell r="D45"/>
          <cell r="E45"/>
          <cell r="F45"/>
          <cell r="G45"/>
          <cell r="H45"/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/>
          <cell r="W45"/>
          <cell r="X45"/>
          <cell r="Y45"/>
          <cell r="Z45"/>
          <cell r="AA45"/>
          <cell r="AB45"/>
          <cell r="AC45"/>
          <cell r="AD45"/>
          <cell r="AE45"/>
          <cell r="AF45"/>
          <cell r="AG45"/>
          <cell r="AH45"/>
          <cell r="AI45"/>
          <cell r="AJ45"/>
          <cell r="AK45"/>
          <cell r="AL45"/>
          <cell r="AM45"/>
          <cell r="AN45"/>
          <cell r="AO45"/>
          <cell r="AP45"/>
          <cell r="AQ45"/>
          <cell r="AR45"/>
          <cell r="AS45"/>
          <cell r="AT45"/>
          <cell r="AU45"/>
          <cell r="AV45"/>
          <cell r="AW45"/>
          <cell r="AX45"/>
          <cell r="AY45"/>
          <cell r="AZ45"/>
          <cell r="BA45"/>
          <cell r="BB45"/>
          <cell r="BC45"/>
          <cell r="BD45"/>
          <cell r="BE45"/>
          <cell r="BF45"/>
          <cell r="BG45"/>
          <cell r="BH45"/>
          <cell r="BI45"/>
          <cell r="BJ45"/>
          <cell r="BK45"/>
          <cell r="BL45"/>
          <cell r="BM45"/>
          <cell r="BN45"/>
          <cell r="BO45"/>
          <cell r="BP45"/>
          <cell r="BQ45"/>
          <cell r="BR45"/>
          <cell r="BS45"/>
          <cell r="BT45"/>
          <cell r="BU45"/>
          <cell r="BV45"/>
          <cell r="BW45"/>
          <cell r="BX45"/>
          <cell r="BY45"/>
          <cell r="BZ45"/>
          <cell r="CA45"/>
          <cell r="CB45"/>
          <cell r="CC45"/>
          <cell r="CD45"/>
          <cell r="CE45"/>
          <cell r="CF45"/>
          <cell r="CG45"/>
          <cell r="CH45"/>
          <cell r="CI45"/>
          <cell r="CJ45"/>
          <cell r="CK45"/>
          <cell r="CL45"/>
          <cell r="CM45"/>
          <cell r="CN45"/>
          <cell r="CO45"/>
          <cell r="CP45"/>
          <cell r="CQ45"/>
          <cell r="CR45"/>
          <cell r="CS45"/>
          <cell r="CT45"/>
          <cell r="CU45"/>
          <cell r="CV45"/>
          <cell r="CW45"/>
          <cell r="CX45"/>
          <cell r="CY45"/>
          <cell r="CZ45"/>
          <cell r="DA45"/>
          <cell r="DB45"/>
          <cell r="DC45"/>
          <cell r="DD45"/>
          <cell r="DE45"/>
          <cell r="DF45"/>
          <cell r="DG45"/>
          <cell r="DH45"/>
          <cell r="DI45"/>
          <cell r="DJ45"/>
          <cell r="DK45"/>
          <cell r="DL45"/>
          <cell r="DM45"/>
          <cell r="DN45"/>
          <cell r="DO45"/>
          <cell r="DP45"/>
          <cell r="DQ45"/>
          <cell r="DR45"/>
          <cell r="DS45"/>
          <cell r="DT45"/>
          <cell r="DU45"/>
          <cell r="DV45"/>
          <cell r="DW45"/>
          <cell r="DX45"/>
          <cell r="DY45"/>
          <cell r="DZ45"/>
          <cell r="EA45"/>
          <cell r="EB45"/>
          <cell r="EC45"/>
          <cell r="ED45"/>
          <cell r="EE45"/>
          <cell r="EF45"/>
          <cell r="EG45"/>
          <cell r="EH45"/>
          <cell r="EI45"/>
          <cell r="EJ45"/>
          <cell r="EK45"/>
          <cell r="EL45"/>
          <cell r="EM45"/>
          <cell r="EN45"/>
          <cell r="EO45"/>
          <cell r="EP45"/>
          <cell r="EQ45"/>
          <cell r="ER45"/>
          <cell r="ES45"/>
          <cell r="ET45"/>
          <cell r="EU45"/>
          <cell r="EV45"/>
          <cell r="EW45"/>
          <cell r="EX45"/>
          <cell r="EY45"/>
          <cell r="EZ45"/>
          <cell r="FA45"/>
          <cell r="FB45"/>
          <cell r="FC45"/>
          <cell r="FD45"/>
          <cell r="FE45"/>
          <cell r="FF45"/>
          <cell r="FG45"/>
          <cell r="FH45"/>
          <cell r="FI45"/>
          <cell r="FJ45"/>
          <cell r="FK45"/>
          <cell r="FL45"/>
          <cell r="FM45"/>
          <cell r="FN45"/>
          <cell r="FO45"/>
          <cell r="FP45"/>
          <cell r="FQ45"/>
          <cell r="FR45"/>
          <cell r="FS45"/>
          <cell r="FT45"/>
          <cell r="FU45"/>
          <cell r="FV45"/>
          <cell r="FW45"/>
          <cell r="FX45"/>
          <cell r="FY45"/>
          <cell r="FZ45"/>
          <cell r="GA45"/>
          <cell r="GB45"/>
          <cell r="GC45"/>
          <cell r="GD45"/>
          <cell r="GE45"/>
          <cell r="GF45"/>
          <cell r="GG45"/>
          <cell r="GH45"/>
          <cell r="GI45"/>
          <cell r="GJ45"/>
          <cell r="GK45"/>
          <cell r="GL45"/>
          <cell r="GM45"/>
          <cell r="GN45"/>
          <cell r="GO45"/>
          <cell r="GP45"/>
          <cell r="GQ45"/>
          <cell r="GR45"/>
          <cell r="GS45"/>
          <cell r="GT45"/>
          <cell r="GU45"/>
          <cell r="GV45"/>
          <cell r="GW45"/>
          <cell r="GX45"/>
          <cell r="GY45"/>
          <cell r="GZ45"/>
          <cell r="HA45"/>
          <cell r="HB45"/>
          <cell r="HC45"/>
          <cell r="HD45"/>
          <cell r="HE45"/>
          <cell r="HF45"/>
          <cell r="HG45"/>
          <cell r="HH45"/>
          <cell r="HI45"/>
          <cell r="HJ45"/>
        </row>
        <row r="46">
          <cell r="A46" t="str">
            <v>AN.214</v>
          </cell>
          <cell r="B46" t="str">
            <v>Water resources</v>
          </cell>
          <cell r="C46"/>
          <cell r="D46"/>
          <cell r="E46"/>
          <cell r="F46"/>
          <cell r="G46"/>
          <cell r="H46"/>
          <cell r="I46"/>
          <cell r="J46"/>
          <cell r="K46"/>
          <cell r="L46"/>
          <cell r="M46"/>
          <cell r="N46"/>
          <cell r="O46"/>
          <cell r="P46"/>
          <cell r="Q46"/>
          <cell r="R46"/>
          <cell r="S46"/>
          <cell r="T46"/>
          <cell r="U46"/>
          <cell r="V46"/>
          <cell r="W46"/>
          <cell r="X46"/>
          <cell r="Y46"/>
          <cell r="Z46"/>
          <cell r="AA46"/>
          <cell r="AB46"/>
          <cell r="AC46"/>
          <cell r="AD46"/>
          <cell r="AE46"/>
          <cell r="AF46"/>
          <cell r="AG46"/>
          <cell r="AH46"/>
          <cell r="AI46"/>
          <cell r="AJ46"/>
          <cell r="AK46"/>
          <cell r="AL46"/>
          <cell r="AM46"/>
          <cell r="AN46"/>
          <cell r="AO46"/>
          <cell r="AP46"/>
          <cell r="AQ46"/>
          <cell r="AR46"/>
          <cell r="AS46"/>
          <cell r="AT46"/>
          <cell r="AU46"/>
          <cell r="AV46"/>
          <cell r="AW46"/>
          <cell r="AX46"/>
          <cell r="AY46"/>
          <cell r="AZ46"/>
          <cell r="BA46"/>
          <cell r="BB46"/>
          <cell r="BC46"/>
          <cell r="BD46"/>
          <cell r="BE46"/>
          <cell r="BF46"/>
          <cell r="BG46"/>
          <cell r="BH46"/>
          <cell r="BI46"/>
          <cell r="BJ46"/>
          <cell r="BK46"/>
          <cell r="BL46"/>
          <cell r="BM46"/>
          <cell r="BN46"/>
          <cell r="BO46"/>
          <cell r="BP46"/>
          <cell r="BQ46"/>
          <cell r="BR46"/>
          <cell r="BS46"/>
          <cell r="BT46"/>
          <cell r="BU46"/>
          <cell r="BV46"/>
          <cell r="BW46"/>
          <cell r="BX46"/>
          <cell r="BY46"/>
          <cell r="BZ46"/>
          <cell r="CA46"/>
          <cell r="CB46"/>
          <cell r="CC46"/>
          <cell r="CD46"/>
          <cell r="CE46"/>
          <cell r="CF46"/>
          <cell r="CG46"/>
          <cell r="CH46"/>
          <cell r="CI46"/>
          <cell r="CJ46"/>
          <cell r="CK46"/>
          <cell r="CL46"/>
          <cell r="CM46"/>
          <cell r="CN46"/>
          <cell r="CO46"/>
          <cell r="CP46"/>
          <cell r="CQ46"/>
          <cell r="CR46"/>
          <cell r="CS46"/>
          <cell r="CT46"/>
          <cell r="CU46"/>
          <cell r="CV46"/>
          <cell r="CW46"/>
          <cell r="CX46"/>
          <cell r="CY46"/>
          <cell r="CZ46"/>
          <cell r="DA46"/>
          <cell r="DB46"/>
          <cell r="DC46"/>
          <cell r="DD46"/>
          <cell r="DE46"/>
          <cell r="DF46"/>
          <cell r="DG46"/>
          <cell r="DH46"/>
          <cell r="DI46"/>
          <cell r="DJ46"/>
          <cell r="DK46"/>
          <cell r="DL46"/>
          <cell r="DM46"/>
          <cell r="DN46"/>
          <cell r="DO46"/>
          <cell r="DP46"/>
          <cell r="DQ46"/>
          <cell r="DR46"/>
          <cell r="DS46"/>
          <cell r="DT46"/>
          <cell r="DU46"/>
          <cell r="DV46"/>
          <cell r="DW46"/>
          <cell r="DX46"/>
          <cell r="DY46"/>
          <cell r="DZ46"/>
          <cell r="EA46"/>
          <cell r="EB46"/>
          <cell r="EC46"/>
          <cell r="ED46"/>
          <cell r="EE46"/>
          <cell r="EF46"/>
          <cell r="EG46"/>
          <cell r="EH46"/>
          <cell r="EI46"/>
          <cell r="EJ46"/>
          <cell r="EK46"/>
          <cell r="EL46"/>
          <cell r="EM46"/>
          <cell r="EN46"/>
          <cell r="EO46"/>
          <cell r="EP46"/>
          <cell r="EQ46"/>
          <cell r="ER46"/>
          <cell r="ES46"/>
          <cell r="ET46"/>
          <cell r="EU46"/>
          <cell r="EV46"/>
          <cell r="EW46"/>
          <cell r="EX46"/>
          <cell r="EY46"/>
          <cell r="EZ46"/>
          <cell r="FA46"/>
          <cell r="FB46"/>
          <cell r="FC46"/>
          <cell r="FD46"/>
          <cell r="FE46"/>
          <cell r="FF46"/>
          <cell r="FG46"/>
          <cell r="FH46"/>
          <cell r="FI46"/>
          <cell r="FJ46"/>
          <cell r="FK46"/>
          <cell r="FL46"/>
          <cell r="FM46"/>
          <cell r="FN46"/>
          <cell r="FO46"/>
          <cell r="FP46"/>
          <cell r="FQ46"/>
          <cell r="FR46"/>
          <cell r="FS46"/>
          <cell r="FT46"/>
          <cell r="FU46"/>
          <cell r="FV46"/>
          <cell r="FW46"/>
          <cell r="FX46"/>
          <cell r="FY46"/>
          <cell r="FZ46"/>
          <cell r="GA46"/>
          <cell r="GB46"/>
          <cell r="GC46"/>
          <cell r="GD46"/>
          <cell r="GE46"/>
          <cell r="GF46"/>
          <cell r="GG46"/>
          <cell r="GH46"/>
          <cell r="GI46"/>
          <cell r="GJ46"/>
          <cell r="GK46"/>
          <cell r="GL46"/>
          <cell r="GM46"/>
          <cell r="GN46"/>
          <cell r="GO46"/>
          <cell r="GP46"/>
          <cell r="GQ46"/>
          <cell r="GR46"/>
          <cell r="GS46"/>
          <cell r="GT46"/>
          <cell r="GU46"/>
          <cell r="GV46"/>
          <cell r="GW46"/>
          <cell r="GX46"/>
          <cell r="GY46"/>
          <cell r="GZ46"/>
          <cell r="HA46"/>
          <cell r="HB46"/>
          <cell r="HC46"/>
          <cell r="HD46"/>
          <cell r="HE46"/>
          <cell r="HF46"/>
          <cell r="HG46"/>
          <cell r="HH46"/>
          <cell r="HI46"/>
          <cell r="HJ46"/>
        </row>
        <row r="47">
          <cell r="A47"/>
          <cell r="B47"/>
          <cell r="C47"/>
          <cell r="D47"/>
          <cell r="E47"/>
          <cell r="F47"/>
          <cell r="G47"/>
          <cell r="H47"/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  <cell r="V47"/>
          <cell r="W47"/>
          <cell r="X47"/>
          <cell r="Y47"/>
          <cell r="Z47"/>
          <cell r="AA47"/>
          <cell r="AB47"/>
          <cell r="AC47"/>
          <cell r="AD47"/>
          <cell r="AE47"/>
          <cell r="AF47"/>
          <cell r="AG47"/>
          <cell r="AH47"/>
          <cell r="AI47"/>
          <cell r="AJ47"/>
          <cell r="AK47"/>
          <cell r="AL47"/>
          <cell r="AM47"/>
          <cell r="AN47"/>
          <cell r="AO47"/>
          <cell r="AP47"/>
          <cell r="AQ47"/>
          <cell r="AR47"/>
          <cell r="AS47"/>
          <cell r="AT47"/>
          <cell r="AU47"/>
          <cell r="AV47"/>
          <cell r="AW47"/>
          <cell r="AX47"/>
          <cell r="AY47"/>
          <cell r="AZ47"/>
          <cell r="BA47"/>
          <cell r="BB47"/>
          <cell r="BC47"/>
          <cell r="BD47"/>
          <cell r="BE47"/>
          <cell r="BF47"/>
          <cell r="BG47"/>
          <cell r="BH47"/>
          <cell r="BI47"/>
          <cell r="BJ47"/>
          <cell r="BK47"/>
          <cell r="BL47"/>
          <cell r="BM47"/>
          <cell r="BN47"/>
          <cell r="BO47"/>
          <cell r="BP47"/>
          <cell r="BQ47"/>
          <cell r="BR47"/>
          <cell r="BS47"/>
          <cell r="BT47"/>
          <cell r="BU47"/>
          <cell r="BV47"/>
          <cell r="BW47"/>
          <cell r="BX47"/>
          <cell r="BY47"/>
          <cell r="BZ47"/>
          <cell r="CA47"/>
          <cell r="CB47"/>
          <cell r="CC47"/>
          <cell r="CD47"/>
          <cell r="CE47"/>
          <cell r="CF47"/>
          <cell r="CG47"/>
          <cell r="CH47"/>
          <cell r="CI47"/>
          <cell r="CJ47"/>
          <cell r="CK47"/>
          <cell r="CL47"/>
          <cell r="CM47"/>
          <cell r="CN47"/>
          <cell r="CO47"/>
          <cell r="CP47"/>
          <cell r="CQ47"/>
          <cell r="CR47"/>
          <cell r="CS47"/>
          <cell r="CT47"/>
          <cell r="CU47"/>
          <cell r="CV47"/>
          <cell r="CW47"/>
          <cell r="CX47"/>
          <cell r="CY47"/>
          <cell r="CZ47"/>
          <cell r="DA47"/>
          <cell r="DB47"/>
          <cell r="DC47"/>
          <cell r="DD47"/>
          <cell r="DE47"/>
          <cell r="DF47"/>
          <cell r="DG47"/>
          <cell r="DH47"/>
          <cell r="DI47"/>
          <cell r="DJ47"/>
          <cell r="DK47"/>
          <cell r="DL47"/>
          <cell r="DM47"/>
          <cell r="DN47"/>
          <cell r="DO47"/>
          <cell r="DP47"/>
          <cell r="DQ47"/>
          <cell r="DR47"/>
          <cell r="DS47"/>
          <cell r="DT47"/>
          <cell r="DU47"/>
          <cell r="DV47"/>
          <cell r="DW47"/>
          <cell r="DX47"/>
          <cell r="DY47"/>
          <cell r="DZ47"/>
          <cell r="EA47"/>
          <cell r="EB47"/>
          <cell r="EC47"/>
          <cell r="ED47"/>
          <cell r="EE47"/>
          <cell r="EF47"/>
          <cell r="EG47"/>
          <cell r="EH47"/>
          <cell r="EI47"/>
          <cell r="EJ47"/>
          <cell r="EK47"/>
          <cell r="EL47"/>
          <cell r="EM47"/>
          <cell r="EN47"/>
          <cell r="EO47"/>
          <cell r="EP47"/>
          <cell r="EQ47"/>
          <cell r="ER47"/>
          <cell r="ES47"/>
          <cell r="ET47"/>
          <cell r="EU47"/>
          <cell r="EV47"/>
          <cell r="EW47"/>
          <cell r="EX47"/>
          <cell r="EY47"/>
          <cell r="EZ47"/>
          <cell r="FA47"/>
          <cell r="FB47"/>
          <cell r="FC47"/>
          <cell r="FD47"/>
          <cell r="FE47"/>
          <cell r="FF47"/>
          <cell r="FG47"/>
          <cell r="FH47"/>
          <cell r="FI47"/>
          <cell r="FJ47"/>
          <cell r="FK47"/>
          <cell r="FL47"/>
          <cell r="FM47"/>
          <cell r="FN47"/>
          <cell r="FO47"/>
          <cell r="FP47"/>
          <cell r="FQ47"/>
          <cell r="FR47"/>
          <cell r="FS47"/>
          <cell r="FT47"/>
          <cell r="FU47"/>
          <cell r="FV47"/>
          <cell r="FW47"/>
          <cell r="FX47"/>
          <cell r="FY47"/>
          <cell r="FZ47"/>
          <cell r="GA47"/>
          <cell r="GB47"/>
          <cell r="GC47"/>
          <cell r="GD47"/>
          <cell r="GE47"/>
          <cell r="GF47"/>
          <cell r="GG47"/>
          <cell r="GH47"/>
          <cell r="GI47"/>
          <cell r="GJ47"/>
          <cell r="GK47"/>
          <cell r="GL47"/>
          <cell r="GM47"/>
          <cell r="GN47"/>
          <cell r="GO47"/>
          <cell r="GP47"/>
          <cell r="GQ47"/>
          <cell r="GR47"/>
          <cell r="GS47"/>
          <cell r="GT47"/>
          <cell r="GU47"/>
          <cell r="GV47"/>
          <cell r="GW47"/>
          <cell r="GX47"/>
          <cell r="GY47"/>
          <cell r="GZ47"/>
          <cell r="HA47"/>
          <cell r="HB47"/>
          <cell r="HC47"/>
          <cell r="HD47"/>
          <cell r="HE47"/>
          <cell r="HF47"/>
          <cell r="HG47"/>
          <cell r="HH47"/>
          <cell r="HI47"/>
          <cell r="HJ47"/>
        </row>
        <row r="48">
          <cell r="A48" t="str">
            <v>AN.22</v>
          </cell>
          <cell r="B48" t="str">
            <v>Contracts, leases and licences</v>
          </cell>
          <cell r="C48"/>
          <cell r="D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Y48"/>
          <cell r="Z48"/>
          <cell r="AA48"/>
          <cell r="AB48"/>
          <cell r="AC48"/>
          <cell r="AD48"/>
          <cell r="AE48"/>
          <cell r="AF48"/>
          <cell r="AG48"/>
          <cell r="AH48"/>
          <cell r="AI48"/>
          <cell r="AJ48"/>
          <cell r="AK48"/>
          <cell r="AL48"/>
          <cell r="AM48"/>
          <cell r="AN48"/>
          <cell r="AO48"/>
          <cell r="AP48"/>
          <cell r="AQ48"/>
          <cell r="AR48"/>
          <cell r="AS48"/>
          <cell r="AT48"/>
          <cell r="AU48"/>
          <cell r="AV48"/>
          <cell r="AW48"/>
          <cell r="AX48"/>
          <cell r="AY48"/>
          <cell r="AZ48"/>
          <cell r="BA48"/>
          <cell r="BB48"/>
          <cell r="BC48"/>
          <cell r="BD48"/>
          <cell r="BE48"/>
          <cell r="BF48"/>
          <cell r="BG48"/>
          <cell r="BH48"/>
          <cell r="BI48"/>
          <cell r="BJ48"/>
          <cell r="BK48"/>
          <cell r="BL48"/>
          <cell r="BM48"/>
          <cell r="BN48"/>
          <cell r="BO48"/>
          <cell r="BP48"/>
          <cell r="BQ48"/>
          <cell r="BR48"/>
          <cell r="BS48"/>
          <cell r="BT48"/>
          <cell r="BU48"/>
          <cell r="BV48"/>
          <cell r="BW48"/>
          <cell r="BX48"/>
          <cell r="BY48"/>
          <cell r="BZ48"/>
          <cell r="CA48"/>
          <cell r="CB48"/>
          <cell r="CC48"/>
          <cell r="CD48"/>
          <cell r="CE48"/>
          <cell r="CF48"/>
          <cell r="CG48"/>
          <cell r="CH48"/>
          <cell r="CI48"/>
          <cell r="CJ48"/>
          <cell r="CK48"/>
          <cell r="CL48"/>
          <cell r="CM48"/>
          <cell r="CN48"/>
          <cell r="CO48"/>
          <cell r="CP48"/>
          <cell r="CQ48"/>
          <cell r="CR48"/>
          <cell r="CS48"/>
          <cell r="CT48"/>
          <cell r="CU48"/>
          <cell r="CV48"/>
          <cell r="CW48"/>
          <cell r="CX48"/>
          <cell r="CY48"/>
          <cell r="CZ48"/>
          <cell r="DA48"/>
          <cell r="DB48"/>
          <cell r="DC48"/>
          <cell r="DD48"/>
          <cell r="DE48"/>
          <cell r="DF48"/>
          <cell r="DG48"/>
          <cell r="DH48"/>
          <cell r="DI48"/>
          <cell r="DJ48"/>
          <cell r="DK48"/>
          <cell r="DL48"/>
          <cell r="DM48"/>
          <cell r="DN48"/>
          <cell r="DO48"/>
          <cell r="DP48"/>
          <cell r="DQ48"/>
          <cell r="DR48"/>
          <cell r="DS48"/>
          <cell r="DT48"/>
          <cell r="DU48"/>
          <cell r="DV48"/>
          <cell r="DW48"/>
          <cell r="DX48"/>
          <cell r="DY48"/>
          <cell r="DZ48"/>
          <cell r="EA48"/>
          <cell r="EB48"/>
          <cell r="EC48"/>
          <cell r="ED48"/>
          <cell r="EE48"/>
          <cell r="EF48"/>
          <cell r="EG48"/>
          <cell r="EH48"/>
          <cell r="EI48">
            <v>4.7000000000000002E-3</v>
          </cell>
          <cell r="EJ48"/>
          <cell r="EK48"/>
          <cell r="EL48"/>
          <cell r="EM48">
            <v>4.7000000000000002E-3</v>
          </cell>
          <cell r="EN48"/>
          <cell r="EO48"/>
          <cell r="EP48"/>
          <cell r="EQ48"/>
          <cell r="ER48">
            <v>4.7000000000000002E-3</v>
          </cell>
          <cell r="ES48">
            <v>1.0199999999999999E-2</v>
          </cell>
          <cell r="ET48"/>
          <cell r="EU48"/>
          <cell r="EV48"/>
          <cell r="EW48">
            <v>1.49E-2</v>
          </cell>
          <cell r="EX48">
            <v>1E-3</v>
          </cell>
          <cell r="EY48"/>
          <cell r="EZ48"/>
          <cell r="FA48"/>
          <cell r="FB48">
            <v>1.5900000000000001E-2</v>
          </cell>
          <cell r="FC48">
            <v>6.0000000000000001E-3</v>
          </cell>
          <cell r="FD48"/>
          <cell r="FE48"/>
          <cell r="FF48"/>
          <cell r="FG48">
            <v>2.1899999999999999E-2</v>
          </cell>
          <cell r="FH48">
            <v>2E-3</v>
          </cell>
          <cell r="FI48"/>
          <cell r="FJ48"/>
          <cell r="FK48"/>
          <cell r="FL48">
            <v>2.3899999999999998E-2</v>
          </cell>
          <cell r="FM48">
            <v>0.115</v>
          </cell>
          <cell r="FN48"/>
          <cell r="FO48"/>
          <cell r="FP48"/>
          <cell r="FQ48">
            <v>0.1389</v>
          </cell>
          <cell r="FR48">
            <v>0.129</v>
          </cell>
          <cell r="FS48"/>
          <cell r="FT48"/>
          <cell r="FU48"/>
          <cell r="FV48">
            <v>0.26789999999999997</v>
          </cell>
          <cell r="FW48">
            <v>-1.6E-2</v>
          </cell>
          <cell r="FX48"/>
          <cell r="FY48"/>
          <cell r="FZ48"/>
          <cell r="GA48">
            <v>0.25190000000000001</v>
          </cell>
          <cell r="GB48">
            <v>-1.6E-2</v>
          </cell>
          <cell r="GC48"/>
          <cell r="GD48"/>
          <cell r="GE48"/>
          <cell r="GF48">
            <v>0.2359</v>
          </cell>
          <cell r="GG48"/>
          <cell r="GH48"/>
          <cell r="GI48"/>
          <cell r="GJ48"/>
          <cell r="GK48">
            <v>0.2359</v>
          </cell>
          <cell r="GL48"/>
          <cell r="GM48"/>
          <cell r="GN48"/>
          <cell r="GO48"/>
          <cell r="GP48">
            <v>0.2359</v>
          </cell>
          <cell r="GQ48"/>
          <cell r="GR48"/>
          <cell r="GS48"/>
          <cell r="GT48"/>
          <cell r="GU48">
            <v>0.2359</v>
          </cell>
          <cell r="GV48"/>
          <cell r="GW48"/>
          <cell r="GX48"/>
          <cell r="GY48"/>
          <cell r="GZ48">
            <v>0.2359</v>
          </cell>
          <cell r="HA48"/>
          <cell r="HB48"/>
          <cell r="HC48"/>
          <cell r="HD48"/>
          <cell r="HE48">
            <v>0.2359</v>
          </cell>
          <cell r="HF48"/>
          <cell r="HG48"/>
          <cell r="HH48"/>
          <cell r="HI48"/>
          <cell r="HJ48">
            <v>0.2359</v>
          </cell>
        </row>
        <row r="49">
          <cell r="A49"/>
          <cell r="B49"/>
          <cell r="C49"/>
          <cell r="D49"/>
          <cell r="E49"/>
          <cell r="F49"/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Y49"/>
          <cell r="Z49"/>
          <cell r="AA49"/>
          <cell r="AB49"/>
          <cell r="AC49"/>
          <cell r="AD49"/>
          <cell r="AE49"/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/>
          <cell r="AQ49"/>
          <cell r="AR49"/>
          <cell r="AS49"/>
          <cell r="AT49"/>
          <cell r="AU49"/>
          <cell r="AV49"/>
          <cell r="AW49"/>
          <cell r="AX49"/>
          <cell r="AY49"/>
          <cell r="AZ49"/>
          <cell r="BA49"/>
          <cell r="BB49"/>
          <cell r="BC49"/>
          <cell r="BD49"/>
          <cell r="BE49"/>
          <cell r="BF49"/>
          <cell r="BG49"/>
          <cell r="BH49"/>
          <cell r="BI49"/>
          <cell r="BJ49"/>
          <cell r="BK49"/>
          <cell r="BL49"/>
          <cell r="BM49"/>
          <cell r="BN49"/>
          <cell r="BO49"/>
          <cell r="BP49"/>
          <cell r="BQ49"/>
          <cell r="BR49"/>
          <cell r="BS49"/>
          <cell r="BT49"/>
          <cell r="BU49"/>
          <cell r="BV49"/>
          <cell r="BW49"/>
          <cell r="BX49"/>
          <cell r="BY49"/>
          <cell r="BZ49"/>
          <cell r="CA49"/>
          <cell r="CB49"/>
          <cell r="CC49"/>
          <cell r="CD49"/>
          <cell r="CE49"/>
          <cell r="CF49"/>
          <cell r="CG49"/>
          <cell r="CH49"/>
          <cell r="CI49"/>
          <cell r="CJ49"/>
          <cell r="CK49"/>
          <cell r="CL49"/>
          <cell r="CM49"/>
          <cell r="CN49"/>
          <cell r="CO49"/>
          <cell r="CP49"/>
          <cell r="CQ49"/>
          <cell r="CR49"/>
          <cell r="CS49"/>
          <cell r="CT49"/>
          <cell r="CU49"/>
          <cell r="CV49"/>
          <cell r="CW49"/>
          <cell r="CX49"/>
          <cell r="CY49"/>
          <cell r="CZ49"/>
          <cell r="DA49"/>
          <cell r="DB49"/>
          <cell r="DC49"/>
          <cell r="DD49"/>
          <cell r="DE49"/>
          <cell r="DF49"/>
          <cell r="DG49"/>
          <cell r="DH49"/>
          <cell r="DI49"/>
          <cell r="DJ49"/>
          <cell r="DK49"/>
          <cell r="DL49"/>
          <cell r="DM49"/>
          <cell r="DN49"/>
          <cell r="DO49"/>
          <cell r="DP49"/>
          <cell r="DQ49"/>
          <cell r="DR49"/>
          <cell r="DS49"/>
          <cell r="DT49"/>
          <cell r="DU49"/>
          <cell r="DV49"/>
          <cell r="DW49"/>
          <cell r="DX49"/>
          <cell r="DY49"/>
          <cell r="DZ49"/>
          <cell r="EA49"/>
          <cell r="EB49"/>
          <cell r="EC49"/>
          <cell r="ED49"/>
          <cell r="EE49"/>
          <cell r="EF49"/>
          <cell r="EG49"/>
          <cell r="EH49"/>
          <cell r="EI49"/>
          <cell r="EJ49"/>
          <cell r="EK49"/>
          <cell r="EL49"/>
          <cell r="EM49"/>
          <cell r="EN49"/>
          <cell r="EO49"/>
          <cell r="EP49"/>
          <cell r="EQ49"/>
          <cell r="ER49"/>
          <cell r="ES49"/>
          <cell r="ET49"/>
          <cell r="EU49"/>
          <cell r="EV49"/>
          <cell r="EW49"/>
          <cell r="EX49"/>
          <cell r="EY49"/>
          <cell r="EZ49"/>
          <cell r="FA49"/>
          <cell r="FB49"/>
          <cell r="FC49"/>
          <cell r="FD49"/>
          <cell r="FE49"/>
          <cell r="FF49"/>
          <cell r="FG49"/>
          <cell r="FH49"/>
          <cell r="FI49"/>
          <cell r="FJ49"/>
          <cell r="FK49"/>
          <cell r="FL49"/>
          <cell r="FM49"/>
          <cell r="FN49"/>
          <cell r="FO49"/>
          <cell r="FP49"/>
          <cell r="FQ49"/>
          <cell r="FR49"/>
          <cell r="FS49"/>
          <cell r="FT49"/>
          <cell r="FU49"/>
          <cell r="FV49"/>
          <cell r="FW49"/>
          <cell r="FX49"/>
          <cell r="FY49"/>
          <cell r="FZ49"/>
          <cell r="GA49"/>
          <cell r="GB49"/>
          <cell r="GC49"/>
          <cell r="GD49"/>
          <cell r="GE49"/>
          <cell r="GF49"/>
          <cell r="GG49"/>
          <cell r="GH49"/>
          <cell r="GI49"/>
          <cell r="GJ49"/>
          <cell r="GK49"/>
          <cell r="GL49"/>
          <cell r="GM49"/>
          <cell r="GN49"/>
          <cell r="GO49"/>
          <cell r="GP49"/>
          <cell r="GQ49"/>
          <cell r="GR49"/>
          <cell r="GS49"/>
          <cell r="GT49"/>
          <cell r="GU49"/>
          <cell r="GV49"/>
          <cell r="GW49"/>
          <cell r="GX49"/>
          <cell r="GY49"/>
          <cell r="GZ49"/>
          <cell r="HA49"/>
          <cell r="HB49"/>
          <cell r="HC49"/>
          <cell r="HD49"/>
          <cell r="HE49"/>
          <cell r="HF49"/>
          <cell r="HG49"/>
          <cell r="HH49"/>
          <cell r="HI49"/>
          <cell r="HJ49"/>
        </row>
        <row r="50">
          <cell r="A50" t="str">
            <v>AN.23</v>
          </cell>
          <cell r="B50" t="str">
            <v>Purchases less sales of goodwill and marketing assets</v>
          </cell>
          <cell r="C50">
            <v>4.5464599999999997</v>
          </cell>
          <cell r="D50"/>
          <cell r="E50"/>
          <cell r="F50"/>
          <cell r="G50">
            <v>0.28790199999999999</v>
          </cell>
          <cell r="H50">
            <v>4.8343630000000006</v>
          </cell>
          <cell r="I50"/>
          <cell r="J50"/>
          <cell r="K50"/>
          <cell r="L50">
            <v>0.57445800000000002</v>
          </cell>
          <cell r="M50">
            <v>5.4088219999999998</v>
          </cell>
          <cell r="N50"/>
          <cell r="O50"/>
          <cell r="P50"/>
          <cell r="Q50">
            <v>0.40728900000000001</v>
          </cell>
          <cell r="R50">
            <v>5.8161110000000003</v>
          </cell>
          <cell r="S50"/>
          <cell r="T50"/>
          <cell r="U50"/>
          <cell r="V50">
            <v>0.60783799999999999</v>
          </cell>
          <cell r="W50">
            <v>6.4239499999999996</v>
          </cell>
          <cell r="X50"/>
          <cell r="Y50"/>
          <cell r="Z50"/>
          <cell r="AA50">
            <v>0.75091300000000005</v>
          </cell>
          <cell r="AB50">
            <v>7.1748630000000002</v>
          </cell>
          <cell r="AC50"/>
          <cell r="AD50"/>
          <cell r="AE50"/>
          <cell r="AF50">
            <v>1.582087</v>
          </cell>
          <cell r="AG50">
            <v>8.7569500000000016</v>
          </cell>
          <cell r="AH50"/>
          <cell r="AI50"/>
          <cell r="AJ50"/>
          <cell r="AK50">
            <v>0.74839500000000003</v>
          </cell>
          <cell r="AL50">
            <v>9.5053450000000002</v>
          </cell>
          <cell r="AM50"/>
          <cell r="AN50"/>
          <cell r="AO50"/>
          <cell r="AP50">
            <v>1.475457</v>
          </cell>
          <cell r="AQ50">
            <v>10.980799999999999</v>
          </cell>
          <cell r="AR50"/>
          <cell r="AS50"/>
          <cell r="AT50"/>
          <cell r="AU50">
            <v>1.265164</v>
          </cell>
          <cell r="AV50">
            <v>12.245959999999998</v>
          </cell>
          <cell r="AW50"/>
          <cell r="AX50"/>
          <cell r="AY50"/>
          <cell r="AZ50">
            <v>1.619702</v>
          </cell>
          <cell r="BA50">
            <v>13.86567</v>
          </cell>
          <cell r="BB50"/>
          <cell r="BC50"/>
          <cell r="BD50"/>
          <cell r="BE50">
            <v>1.3357729999999999</v>
          </cell>
          <cell r="BF50">
            <v>15.20144</v>
          </cell>
          <cell r="BG50"/>
          <cell r="BH50"/>
          <cell r="BI50"/>
          <cell r="BJ50">
            <v>1.730226</v>
          </cell>
          <cell r="BK50">
            <v>16.931669999999997</v>
          </cell>
          <cell r="BL50"/>
          <cell r="BM50"/>
          <cell r="BN50"/>
          <cell r="BO50">
            <v>3.017868</v>
          </cell>
          <cell r="BP50">
            <v>19.949529999999999</v>
          </cell>
          <cell r="BQ50"/>
          <cell r="BR50"/>
          <cell r="BS50"/>
          <cell r="BT50">
            <v>4.3956220000000004</v>
          </cell>
          <cell r="BU50">
            <v>24.34516</v>
          </cell>
          <cell r="BV50"/>
          <cell r="BW50"/>
          <cell r="BX50"/>
          <cell r="BY50">
            <v>6.5067759999999994</v>
          </cell>
          <cell r="BZ50">
            <v>30.851929999999999</v>
          </cell>
          <cell r="CA50"/>
          <cell r="CB50"/>
          <cell r="CC50"/>
          <cell r="CD50">
            <v>6.5350950000000001</v>
          </cell>
          <cell r="CE50">
            <v>37.387029999999996</v>
          </cell>
          <cell r="CF50"/>
          <cell r="CG50"/>
          <cell r="CH50"/>
          <cell r="CI50">
            <v>6.1459200000000003</v>
          </cell>
          <cell r="CJ50">
            <v>43.53295</v>
          </cell>
          <cell r="CK50"/>
          <cell r="CL50"/>
          <cell r="CM50"/>
          <cell r="CN50">
            <v>4.940868</v>
          </cell>
          <cell r="CO50">
            <v>48.473819999999996</v>
          </cell>
          <cell r="CP50"/>
          <cell r="CQ50"/>
          <cell r="CR50"/>
          <cell r="CS50">
            <v>4.4849369999999995</v>
          </cell>
          <cell r="CT50">
            <v>52.958750000000002</v>
          </cell>
          <cell r="CU50"/>
          <cell r="CV50"/>
          <cell r="CW50"/>
          <cell r="CX50">
            <v>3.7684060000000001</v>
          </cell>
          <cell r="CY50">
            <v>56.727160000000005</v>
          </cell>
          <cell r="CZ50"/>
          <cell r="DA50"/>
          <cell r="DB50"/>
          <cell r="DC50">
            <v>3.1333829999999998</v>
          </cell>
          <cell r="DD50">
            <v>59.86054</v>
          </cell>
          <cell r="DE50"/>
          <cell r="DF50"/>
          <cell r="DG50"/>
          <cell r="DH50">
            <v>3.737997</v>
          </cell>
          <cell r="DI50">
            <v>63.59854</v>
          </cell>
          <cell r="DJ50"/>
          <cell r="DK50"/>
          <cell r="DL50"/>
          <cell r="DM50">
            <v>24.99033</v>
          </cell>
          <cell r="DN50">
            <v>88.588880000000003</v>
          </cell>
          <cell r="DO50"/>
          <cell r="DP50"/>
          <cell r="DQ50"/>
          <cell r="DR50">
            <v>9.1307029999999987</v>
          </cell>
          <cell r="DS50">
            <v>97.719580000000008</v>
          </cell>
          <cell r="DT50"/>
          <cell r="DU50"/>
          <cell r="DV50"/>
          <cell r="DW50">
            <v>8.5277000000000012</v>
          </cell>
          <cell r="DX50">
            <v>106.24719999999999</v>
          </cell>
          <cell r="DY50"/>
          <cell r="DZ50"/>
          <cell r="EA50"/>
          <cell r="EB50">
            <v>20.491820000000001</v>
          </cell>
          <cell r="EC50">
            <v>126.73910000000001</v>
          </cell>
          <cell r="ED50"/>
          <cell r="EE50"/>
          <cell r="EF50"/>
          <cell r="EG50">
            <v>15.698600000000001</v>
          </cell>
          <cell r="EH50">
            <v>142.43770000000001</v>
          </cell>
          <cell r="EI50"/>
          <cell r="EJ50"/>
          <cell r="EK50"/>
          <cell r="EL50">
            <v>11.119629999999999</v>
          </cell>
          <cell r="EM50">
            <v>153.5573</v>
          </cell>
          <cell r="EN50"/>
          <cell r="EO50"/>
          <cell r="EP50"/>
          <cell r="EQ50">
            <v>27.29036</v>
          </cell>
          <cell r="ER50">
            <v>180.8477</v>
          </cell>
          <cell r="ES50"/>
          <cell r="ET50"/>
          <cell r="EU50"/>
          <cell r="EV50">
            <v>18.44877</v>
          </cell>
          <cell r="EW50">
            <v>199.29640000000001</v>
          </cell>
          <cell r="EX50"/>
          <cell r="EY50"/>
          <cell r="EZ50"/>
          <cell r="FA50">
            <v>20.330779999999997</v>
          </cell>
          <cell r="FB50">
            <v>219.62720000000002</v>
          </cell>
          <cell r="FC50"/>
          <cell r="FD50"/>
          <cell r="FE50"/>
          <cell r="FF50">
            <v>22.404779999999999</v>
          </cell>
          <cell r="FG50">
            <v>242.03200000000001</v>
          </cell>
          <cell r="FH50"/>
          <cell r="FI50"/>
          <cell r="FJ50"/>
          <cell r="FK50">
            <v>11.8772</v>
          </cell>
          <cell r="FL50">
            <v>253.9092</v>
          </cell>
          <cell r="FM50"/>
          <cell r="FN50"/>
          <cell r="FO50"/>
          <cell r="FP50">
            <v>11.25273</v>
          </cell>
          <cell r="FQ50">
            <v>265.16199999999998</v>
          </cell>
          <cell r="FR50"/>
          <cell r="FS50"/>
          <cell r="FT50"/>
          <cell r="FU50">
            <v>33.104120000000002</v>
          </cell>
          <cell r="FV50">
            <v>298.26609999999999</v>
          </cell>
          <cell r="FW50"/>
          <cell r="FX50"/>
          <cell r="FY50"/>
          <cell r="FZ50">
            <v>13.03091</v>
          </cell>
          <cell r="GA50">
            <v>311.29700000000003</v>
          </cell>
          <cell r="GB50"/>
          <cell r="GC50"/>
          <cell r="GD50"/>
          <cell r="GE50">
            <v>10.62041</v>
          </cell>
          <cell r="GF50">
            <v>321.91740000000004</v>
          </cell>
          <cell r="GG50"/>
          <cell r="GH50"/>
          <cell r="GI50"/>
          <cell r="GJ50">
            <v>12.52</v>
          </cell>
          <cell r="GK50">
            <v>334.43740000000003</v>
          </cell>
          <cell r="GL50"/>
          <cell r="GM50"/>
          <cell r="GN50"/>
          <cell r="GO50">
            <v>13.006930000000001</v>
          </cell>
          <cell r="GP50">
            <v>347.4443</v>
          </cell>
          <cell r="GQ50"/>
          <cell r="GR50"/>
          <cell r="GS50"/>
          <cell r="GT50">
            <v>8.5707430000000002</v>
          </cell>
          <cell r="GU50">
            <v>356.01509999999996</v>
          </cell>
          <cell r="GV50"/>
          <cell r="GW50"/>
          <cell r="GX50"/>
          <cell r="GY50">
            <v>10.66818</v>
          </cell>
          <cell r="GZ50">
            <v>366.68329999999997</v>
          </cell>
          <cell r="HA50"/>
          <cell r="HB50"/>
          <cell r="HC50"/>
          <cell r="HD50">
            <v>7.2198500000000001</v>
          </cell>
          <cell r="HE50">
            <v>373.90309999999999</v>
          </cell>
          <cell r="HF50"/>
          <cell r="HG50"/>
          <cell r="HH50"/>
          <cell r="HI50">
            <v>9.2782940000000007</v>
          </cell>
          <cell r="HJ50">
            <v>383.1814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_8213"/>
    </sheetNames>
    <sheetDataSet>
      <sheetData sheetId="0">
        <row r="12">
          <cell r="A12" t="str">
            <v>AN.</v>
          </cell>
          <cell r="B12" t="str">
            <v>NON-FINANCIAL ASSETS</v>
          </cell>
          <cell r="C12">
            <v>8.8584959999999988</v>
          </cell>
          <cell r="D12">
            <v>1.57572</v>
          </cell>
          <cell r="E12">
            <v>-0.94583799999999996</v>
          </cell>
          <cell r="F12">
            <v>1.3527370000000001</v>
          </cell>
          <cell r="G12">
            <v>0.17194200000000001</v>
          </cell>
          <cell r="H12">
            <v>11.013064</v>
          </cell>
          <cell r="I12">
            <v>1.6543760000000001</v>
          </cell>
          <cell r="J12">
            <v>-1.1424890000000001</v>
          </cell>
          <cell r="K12">
            <v>1.754426</v>
          </cell>
          <cell r="L12">
            <v>0.141564</v>
          </cell>
          <cell r="M12">
            <v>13.420939000000001</v>
          </cell>
          <cell r="N12">
            <v>1.9902059999999999</v>
          </cell>
          <cell r="O12">
            <v>-1.355145</v>
          </cell>
          <cell r="P12">
            <v>1.8168279999999999</v>
          </cell>
          <cell r="Q12">
            <v>2.9167000000000002E-2</v>
          </cell>
          <cell r="R12">
            <v>15.901991000000001</v>
          </cell>
          <cell r="S12">
            <v>2.2618009999999997</v>
          </cell>
          <cell r="T12">
            <v>-1.6220190000000001</v>
          </cell>
          <cell r="U12">
            <v>2.0566990000000001</v>
          </cell>
          <cell r="V12">
            <v>0.142759</v>
          </cell>
          <cell r="W12">
            <v>18.741225</v>
          </cell>
          <cell r="X12">
            <v>2.5556399999999999</v>
          </cell>
          <cell r="Y12">
            <v>-1.940412</v>
          </cell>
          <cell r="Z12">
            <v>2.479892</v>
          </cell>
          <cell r="AA12">
            <v>0.18550700000000001</v>
          </cell>
          <cell r="AB12">
            <v>22.021854999999999</v>
          </cell>
          <cell r="AC12">
            <v>3.250759</v>
          </cell>
          <cell r="AD12">
            <v>-2.279077</v>
          </cell>
          <cell r="AE12">
            <v>1.8975740000000001</v>
          </cell>
          <cell r="AF12">
            <v>0.30994499999999997</v>
          </cell>
          <cell r="AG12">
            <v>25.201041</v>
          </cell>
          <cell r="AH12">
            <v>3.5430169999999999</v>
          </cell>
          <cell r="AI12">
            <v>-2.6359819999999998</v>
          </cell>
          <cell r="AJ12">
            <v>3.4248890000000003</v>
          </cell>
          <cell r="AK12">
            <v>0.48418600000000001</v>
          </cell>
          <cell r="AL12">
            <v>30.017146</v>
          </cell>
          <cell r="AM12">
            <v>4.0268709999999999</v>
          </cell>
          <cell r="AN12">
            <v>-3.1304119999999998</v>
          </cell>
          <cell r="AO12">
            <v>4.1413710000000004</v>
          </cell>
          <cell r="AP12">
            <v>0.71384400000000003</v>
          </cell>
          <cell r="AQ12">
            <v>35.768821000000003</v>
          </cell>
          <cell r="AR12">
            <v>4.4363169999999998</v>
          </cell>
          <cell r="AS12">
            <v>-3.5308739999999998</v>
          </cell>
          <cell r="AT12">
            <v>2.9514319999999996</v>
          </cell>
          <cell r="AU12">
            <v>0.241314</v>
          </cell>
          <cell r="AV12">
            <v>39.867010999999998</v>
          </cell>
          <cell r="AW12">
            <v>5.1104589999999996</v>
          </cell>
          <cell r="AX12">
            <v>-3.9148620000000003</v>
          </cell>
          <cell r="AY12">
            <v>2.888315</v>
          </cell>
          <cell r="AZ12">
            <v>6.1685000000000004E-2</v>
          </cell>
          <cell r="BA12">
            <v>44.012588000000001</v>
          </cell>
          <cell r="BB12">
            <v>5.274127</v>
          </cell>
          <cell r="BC12">
            <v>-4.1309949999999995</v>
          </cell>
          <cell r="BD12">
            <v>3.360433</v>
          </cell>
          <cell r="BE12">
            <v>0.23498500000000003</v>
          </cell>
          <cell r="BF12">
            <v>48.751125999999999</v>
          </cell>
          <cell r="BG12">
            <v>5.9865490000000001</v>
          </cell>
          <cell r="BH12">
            <v>-4.5272489999999994</v>
          </cell>
          <cell r="BI12">
            <v>2.2506029999999999</v>
          </cell>
          <cell r="BJ12">
            <v>8.9620000000000005E-2</v>
          </cell>
          <cell r="BK12">
            <v>52.550650000000005</v>
          </cell>
          <cell r="BL12">
            <v>6.5925789999999997</v>
          </cell>
          <cell r="BM12">
            <v>-4.826365</v>
          </cell>
          <cell r="BN12">
            <v>-0.416466</v>
          </cell>
          <cell r="BO12">
            <v>0.33733400000000002</v>
          </cell>
          <cell r="BP12">
            <v>54.237696000000007</v>
          </cell>
          <cell r="BQ12">
            <v>6.3501690000000002</v>
          </cell>
          <cell r="BR12">
            <v>-4.8478819999999994</v>
          </cell>
          <cell r="BS12">
            <v>-1.6900999999999999</v>
          </cell>
          <cell r="BT12">
            <v>0.775918</v>
          </cell>
          <cell r="BU12">
            <v>54.825767999999997</v>
          </cell>
          <cell r="BV12">
            <v>6.242013</v>
          </cell>
          <cell r="BW12">
            <v>-4.9604989999999995</v>
          </cell>
          <cell r="BX12">
            <v>-1.3497070000000002</v>
          </cell>
          <cell r="BY12">
            <v>0.90612400000000004</v>
          </cell>
          <cell r="BZ12">
            <v>55.663661999999995</v>
          </cell>
          <cell r="CA12">
            <v>4.8421959999999995</v>
          </cell>
          <cell r="CB12">
            <v>-4.9712340000000008</v>
          </cell>
          <cell r="CC12">
            <v>-0.18693199999999999</v>
          </cell>
          <cell r="CD12">
            <v>0.70225599999999999</v>
          </cell>
          <cell r="CE12">
            <v>56.049931999999998</v>
          </cell>
          <cell r="CF12">
            <v>5.8894899999999994</v>
          </cell>
          <cell r="CG12">
            <v>-4.8852370000000001</v>
          </cell>
          <cell r="CH12">
            <v>-1.064959</v>
          </cell>
          <cell r="CI12">
            <v>0.82630899999999996</v>
          </cell>
          <cell r="CJ12">
            <v>56.815519000000002</v>
          </cell>
          <cell r="CK12">
            <v>6.5515339999999993</v>
          </cell>
          <cell r="CL12">
            <v>-5.0537290000000006</v>
          </cell>
          <cell r="CM12">
            <v>0.56488800000000006</v>
          </cell>
          <cell r="CN12">
            <v>0.66637999999999997</v>
          </cell>
          <cell r="CO12">
            <v>59.544572000000002</v>
          </cell>
          <cell r="CP12">
            <v>7.6669020000000003</v>
          </cell>
          <cell r="CQ12">
            <v>-5.3919059999999996</v>
          </cell>
          <cell r="CR12">
            <v>7.9369999999999996E-3</v>
          </cell>
          <cell r="CS12">
            <v>0.40850599999999998</v>
          </cell>
          <cell r="CT12">
            <v>62.235970999999999</v>
          </cell>
          <cell r="CU12">
            <v>9.0117860000000007</v>
          </cell>
          <cell r="CV12">
            <v>-5.6583300000000003</v>
          </cell>
          <cell r="CW12">
            <v>1.481106</v>
          </cell>
          <cell r="CX12">
            <v>0.31860100000000002</v>
          </cell>
          <cell r="CY12">
            <v>67.389121000000003</v>
          </cell>
          <cell r="CZ12">
            <v>10.028101000000001</v>
          </cell>
          <cell r="DA12">
            <v>-6.1566859999999997</v>
          </cell>
          <cell r="DB12">
            <v>5.0988829999999998</v>
          </cell>
          <cell r="DC12">
            <v>0.18872800000000001</v>
          </cell>
          <cell r="DD12">
            <v>76.548142999999996</v>
          </cell>
          <cell r="DE12">
            <v>11.744237999999999</v>
          </cell>
          <cell r="DF12">
            <v>-7.034961</v>
          </cell>
          <cell r="DG12">
            <v>5.6793399999999998</v>
          </cell>
          <cell r="DH12">
            <v>-6.777E-3</v>
          </cell>
          <cell r="DI12">
            <v>86.929969</v>
          </cell>
          <cell r="DJ12">
            <v>11.572540999999999</v>
          </cell>
          <cell r="DK12">
            <v>-7.7915510000000001</v>
          </cell>
          <cell r="DL12">
            <v>5.3559910000000004</v>
          </cell>
          <cell r="DM12">
            <v>2.4373170000000002</v>
          </cell>
          <cell r="DN12">
            <v>98.504256999999996</v>
          </cell>
          <cell r="DO12">
            <v>10.892355</v>
          </cell>
          <cell r="DP12">
            <v>-8.2280499999999996</v>
          </cell>
          <cell r="DQ12">
            <v>8.0750969999999995</v>
          </cell>
          <cell r="DR12">
            <v>0.54786000000000001</v>
          </cell>
          <cell r="DS12">
            <v>109.79151899999999</v>
          </cell>
          <cell r="DT12">
            <v>12.106899</v>
          </cell>
          <cell r="DU12">
            <v>-8.588673</v>
          </cell>
          <cell r="DV12">
            <v>11.658666999999999</v>
          </cell>
          <cell r="DW12">
            <v>1.3178669999999999</v>
          </cell>
          <cell r="DX12">
            <v>126.286283</v>
          </cell>
          <cell r="DY12">
            <v>12.777321000000001</v>
          </cell>
          <cell r="DZ12">
            <v>-9.088197000000001</v>
          </cell>
          <cell r="EA12">
            <v>16.983671999999999</v>
          </cell>
          <cell r="EB12">
            <v>2.6984630000000003</v>
          </cell>
          <cell r="EC12">
            <v>149.657544</v>
          </cell>
          <cell r="ED12">
            <v>12.471525999999999</v>
          </cell>
          <cell r="EE12">
            <v>-9.7341090000000001</v>
          </cell>
          <cell r="EF12">
            <v>19.538789000000001</v>
          </cell>
          <cell r="EG12">
            <v>2.435813</v>
          </cell>
          <cell r="EH12">
            <v>174.36957899999999</v>
          </cell>
          <cell r="EI12">
            <v>15.159466</v>
          </cell>
          <cell r="EJ12">
            <v>-10.527592</v>
          </cell>
          <cell r="EK12">
            <v>13.885994</v>
          </cell>
          <cell r="EL12">
            <v>5.7970899999999999</v>
          </cell>
          <cell r="EM12">
            <v>198.68453299999999</v>
          </cell>
          <cell r="EN12">
            <v>14.557405000000001</v>
          </cell>
          <cell r="EO12">
            <v>-11.017927</v>
          </cell>
          <cell r="EP12">
            <v>8.034319</v>
          </cell>
          <cell r="EQ12">
            <v>3.4054489999999999</v>
          </cell>
          <cell r="ER12">
            <v>213.66377299999999</v>
          </cell>
          <cell r="ES12">
            <v>16.289634</v>
          </cell>
          <cell r="ET12">
            <v>-11.813627</v>
          </cell>
          <cell r="EU12">
            <v>-11.241814</v>
          </cell>
          <cell r="EV12">
            <v>3.9119009999999999</v>
          </cell>
          <cell r="EW12">
            <v>210.80982800000001</v>
          </cell>
          <cell r="EX12">
            <v>14.574999999999999</v>
          </cell>
          <cell r="EY12">
            <v>-12.104815</v>
          </cell>
          <cell r="EZ12">
            <v>-2.786645</v>
          </cell>
          <cell r="FA12">
            <v>6.4474359999999997</v>
          </cell>
          <cell r="FB12">
            <v>216.94077999999999</v>
          </cell>
          <cell r="FC12">
            <v>13.237</v>
          </cell>
          <cell r="FD12">
            <v>-12.371286</v>
          </cell>
          <cell r="FE12">
            <v>13.866552</v>
          </cell>
          <cell r="FF12">
            <v>5.9567189999999997</v>
          </cell>
          <cell r="FG12">
            <v>237.62975500000002</v>
          </cell>
          <cell r="FH12">
            <v>15.798999999999999</v>
          </cell>
          <cell r="FI12">
            <v>-12.954716000000001</v>
          </cell>
          <cell r="FJ12">
            <v>5.4778039999999999</v>
          </cell>
          <cell r="FK12">
            <v>3.7980149999999999</v>
          </cell>
          <cell r="FL12">
            <v>249.74985800000002</v>
          </cell>
          <cell r="FM12">
            <v>18.291</v>
          </cell>
          <cell r="FN12">
            <v>-13.664812</v>
          </cell>
          <cell r="FO12">
            <v>-4.5579489999999998</v>
          </cell>
          <cell r="FP12">
            <v>4.6802389999999994</v>
          </cell>
          <cell r="FQ12">
            <v>254.4983</v>
          </cell>
          <cell r="FR12">
            <v>14.9</v>
          </cell>
          <cell r="FS12">
            <v>-13.92249</v>
          </cell>
          <cell r="FT12">
            <v>-6.12704</v>
          </cell>
          <cell r="FU12">
            <v>2.2691019999999997</v>
          </cell>
          <cell r="FV12">
            <v>251.61783700000001</v>
          </cell>
          <cell r="FW12">
            <v>18.024999999999999</v>
          </cell>
          <cell r="FX12">
            <v>-14.208534999999999</v>
          </cell>
          <cell r="FY12">
            <v>-7.6383710000000002</v>
          </cell>
          <cell r="FZ12">
            <v>1.888787</v>
          </cell>
          <cell r="GA12">
            <v>249.684674</v>
          </cell>
          <cell r="GB12">
            <v>19.452999999999999</v>
          </cell>
          <cell r="GC12">
            <v>-14.806409</v>
          </cell>
          <cell r="GD12">
            <v>-0.85466999999999993</v>
          </cell>
          <cell r="GE12">
            <v>4.641991</v>
          </cell>
          <cell r="GF12">
            <v>258.11857300000003</v>
          </cell>
          <cell r="GG12">
            <v>21.344999999999999</v>
          </cell>
          <cell r="GH12">
            <v>-15.572282</v>
          </cell>
          <cell r="GI12">
            <v>4.2640359999999999</v>
          </cell>
          <cell r="GJ12">
            <v>4.9345110000000005</v>
          </cell>
          <cell r="GK12">
            <v>273.089831</v>
          </cell>
          <cell r="GL12">
            <v>23.875</v>
          </cell>
          <cell r="GM12">
            <v>-16.66169</v>
          </cell>
          <cell r="GN12">
            <v>6.9093580000000001</v>
          </cell>
          <cell r="GO12">
            <v>6.1581640000000002</v>
          </cell>
          <cell r="GP12">
            <v>293.37066800000002</v>
          </cell>
          <cell r="GQ12">
            <v>24.135000000000002</v>
          </cell>
          <cell r="GR12">
            <v>-17.746966</v>
          </cell>
          <cell r="GS12">
            <v>7.8895680000000006</v>
          </cell>
          <cell r="GT12">
            <v>6.8319260000000002</v>
          </cell>
          <cell r="GU12">
            <v>314.48020899999995</v>
          </cell>
          <cell r="GV12">
            <v>27.523</v>
          </cell>
          <cell r="GW12">
            <v>-19.263908999999998</v>
          </cell>
          <cell r="GX12">
            <v>11.987202999999999</v>
          </cell>
          <cell r="GY12">
            <v>7.4227949999999998</v>
          </cell>
          <cell r="GZ12">
            <v>342.14928600000002</v>
          </cell>
          <cell r="HA12">
            <v>21.811</v>
          </cell>
          <cell r="HB12">
            <v>-20.039285</v>
          </cell>
          <cell r="HC12">
            <v>16.766518000000001</v>
          </cell>
          <cell r="HD12">
            <v>3.5786180000000001</v>
          </cell>
          <cell r="HE12">
            <v>364.26612900000003</v>
          </cell>
          <cell r="HF12">
            <v>26.120999999999999</v>
          </cell>
          <cell r="HG12">
            <v>-21.210844000000002</v>
          </cell>
          <cell r="HH12">
            <v>20.816026000000001</v>
          </cell>
          <cell r="HI12">
            <v>6.4574579999999999</v>
          </cell>
          <cell r="HJ12">
            <v>396.44973599999997</v>
          </cell>
        </row>
        <row r="13">
          <cell r="A13"/>
          <cell r="B13"/>
          <cell r="C13"/>
          <cell r="D13"/>
          <cell r="E13"/>
          <cell r="F13"/>
          <cell r="G13"/>
          <cell r="H13"/>
          <cell r="I13"/>
          <cell r="J13"/>
          <cell r="K13"/>
          <cell r="L13"/>
          <cell r="M13"/>
          <cell r="N13"/>
          <cell r="O13"/>
          <cell r="P13"/>
          <cell r="Q13"/>
          <cell r="R13"/>
          <cell r="S13"/>
          <cell r="T13"/>
          <cell r="U13"/>
          <cell r="V13"/>
          <cell r="W13"/>
          <cell r="X13"/>
          <cell r="Y13"/>
          <cell r="Z13"/>
          <cell r="AA13"/>
          <cell r="AB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/>
          <cell r="AN13"/>
          <cell r="AO13"/>
          <cell r="AP13"/>
          <cell r="AQ13"/>
          <cell r="AR13"/>
          <cell r="AS13"/>
          <cell r="AT13"/>
          <cell r="AU13"/>
          <cell r="AV13"/>
          <cell r="AW13"/>
          <cell r="AX13"/>
          <cell r="AY13"/>
          <cell r="AZ13"/>
          <cell r="BA13"/>
          <cell r="BB13"/>
          <cell r="BC13"/>
          <cell r="BD13"/>
          <cell r="BE13"/>
          <cell r="BF13"/>
          <cell r="BG13"/>
          <cell r="BH13"/>
          <cell r="BI13"/>
          <cell r="BJ13"/>
          <cell r="BK13"/>
          <cell r="BL13"/>
          <cell r="BM13"/>
          <cell r="BN13"/>
          <cell r="BO13"/>
          <cell r="BP13"/>
          <cell r="BQ13"/>
          <cell r="BR13"/>
          <cell r="BS13"/>
          <cell r="BT13"/>
          <cell r="BU13"/>
          <cell r="BV13"/>
          <cell r="BW13"/>
          <cell r="BX13"/>
          <cell r="BY13"/>
          <cell r="BZ13"/>
          <cell r="CA13"/>
          <cell r="CB13"/>
          <cell r="CC13"/>
          <cell r="CD13"/>
          <cell r="CE13"/>
          <cell r="CF13"/>
          <cell r="CG13"/>
          <cell r="CH13"/>
          <cell r="CI13"/>
          <cell r="CJ13"/>
          <cell r="CK13"/>
          <cell r="CL13"/>
          <cell r="CM13"/>
          <cell r="CN13"/>
          <cell r="CO13"/>
          <cell r="CP13"/>
          <cell r="CQ13"/>
          <cell r="CR13"/>
          <cell r="CS13"/>
          <cell r="CT13"/>
          <cell r="CU13"/>
          <cell r="CV13"/>
          <cell r="CW13"/>
          <cell r="CX13"/>
          <cell r="CY13"/>
          <cell r="CZ13"/>
          <cell r="DA13"/>
          <cell r="DB13"/>
          <cell r="DC13"/>
          <cell r="DD13"/>
          <cell r="DE13"/>
          <cell r="DF13"/>
          <cell r="DG13"/>
          <cell r="DH13"/>
          <cell r="DI13"/>
          <cell r="DJ13"/>
          <cell r="DK13"/>
          <cell r="DL13"/>
          <cell r="DM13"/>
          <cell r="DN13"/>
          <cell r="DO13"/>
          <cell r="DP13"/>
          <cell r="DQ13"/>
          <cell r="DR13"/>
          <cell r="DS13"/>
          <cell r="DT13"/>
          <cell r="DU13"/>
          <cell r="DV13"/>
          <cell r="DW13"/>
          <cell r="DX13"/>
          <cell r="DY13"/>
          <cell r="DZ13"/>
          <cell r="EA13"/>
          <cell r="EB13"/>
          <cell r="EC13"/>
          <cell r="ED13"/>
          <cell r="EE13"/>
          <cell r="EF13"/>
          <cell r="EG13"/>
          <cell r="EH13"/>
          <cell r="EI13"/>
          <cell r="EJ13"/>
          <cell r="EK13"/>
          <cell r="EL13"/>
          <cell r="EM13"/>
          <cell r="EN13"/>
          <cell r="EO13"/>
          <cell r="EP13"/>
          <cell r="EQ13"/>
          <cell r="ER13"/>
          <cell r="ES13"/>
          <cell r="ET13"/>
          <cell r="EU13"/>
          <cell r="EV13"/>
          <cell r="EW13"/>
          <cell r="EX13"/>
          <cell r="EY13"/>
          <cell r="EZ13"/>
          <cell r="FA13"/>
          <cell r="FB13"/>
          <cell r="FC13"/>
          <cell r="FD13"/>
          <cell r="FE13"/>
          <cell r="FF13"/>
          <cell r="FG13"/>
          <cell r="FH13"/>
          <cell r="FI13"/>
          <cell r="FJ13"/>
          <cell r="FK13"/>
          <cell r="FL13"/>
          <cell r="FM13"/>
          <cell r="FN13"/>
          <cell r="FO13"/>
          <cell r="FP13"/>
          <cell r="FQ13"/>
          <cell r="FR13"/>
          <cell r="FS13"/>
          <cell r="FT13"/>
          <cell r="FU13"/>
          <cell r="FV13"/>
          <cell r="FW13"/>
          <cell r="FX13"/>
          <cell r="FY13"/>
          <cell r="FZ13"/>
          <cell r="GA13"/>
          <cell r="GB13"/>
          <cell r="GC13"/>
          <cell r="GD13"/>
          <cell r="GE13"/>
          <cell r="GF13"/>
          <cell r="GG13"/>
          <cell r="GH13"/>
          <cell r="GI13"/>
          <cell r="GJ13"/>
          <cell r="GK13"/>
          <cell r="GL13"/>
          <cell r="GM13"/>
          <cell r="GN13"/>
          <cell r="GO13"/>
          <cell r="GP13"/>
          <cell r="GQ13"/>
          <cell r="GR13"/>
          <cell r="GS13"/>
          <cell r="GT13"/>
          <cell r="GU13"/>
          <cell r="GV13"/>
          <cell r="GW13"/>
          <cell r="GX13"/>
          <cell r="GY13"/>
          <cell r="GZ13"/>
          <cell r="HA13"/>
          <cell r="HB13"/>
          <cell r="HC13"/>
          <cell r="HD13"/>
          <cell r="HE13"/>
          <cell r="HF13"/>
          <cell r="HG13"/>
          <cell r="HH13"/>
          <cell r="HI13"/>
          <cell r="HJ13"/>
        </row>
        <row r="14">
          <cell r="A14" t="str">
            <v>AN.1</v>
          </cell>
          <cell r="B14" t="str">
            <v>Produced non-financial assets</v>
          </cell>
          <cell r="C14">
            <v>6.9435359999999999</v>
          </cell>
          <cell r="D14">
            <v>1.50932</v>
          </cell>
          <cell r="E14">
            <v>-0.94583799999999996</v>
          </cell>
          <cell r="F14">
            <v>1.1792750000000001</v>
          </cell>
          <cell r="G14"/>
          <cell r="H14">
            <v>8.6862929999999992</v>
          </cell>
          <cell r="I14">
            <v>1.570276</v>
          </cell>
          <cell r="J14">
            <v>-1.1424890000000001</v>
          </cell>
          <cell r="K14">
            <v>1.5501939999999998</v>
          </cell>
          <cell r="L14"/>
          <cell r="M14">
            <v>10.664275</v>
          </cell>
          <cell r="N14">
            <v>1.892906</v>
          </cell>
          <cell r="O14">
            <v>-1.355145</v>
          </cell>
          <cell r="P14">
            <v>1.5547819999999999</v>
          </cell>
          <cell r="Q14"/>
          <cell r="R14">
            <v>12.756817999999999</v>
          </cell>
          <cell r="S14">
            <v>2.1608009999999997</v>
          </cell>
          <cell r="T14">
            <v>-1.6220190000000001</v>
          </cell>
          <cell r="U14">
            <v>2.0170250000000003</v>
          </cell>
          <cell r="V14"/>
          <cell r="W14">
            <v>15.312625000000001</v>
          </cell>
          <cell r="X14">
            <v>2.4615399999999998</v>
          </cell>
          <cell r="Y14">
            <v>-1.940412</v>
          </cell>
          <cell r="Z14">
            <v>2.2279409999999999</v>
          </cell>
          <cell r="AA14"/>
          <cell r="AB14">
            <v>18.061693999999999</v>
          </cell>
          <cell r="AC14">
            <v>3.1309589999999998</v>
          </cell>
          <cell r="AD14">
            <v>-2.279077</v>
          </cell>
          <cell r="AE14">
            <v>2.0361739999999999</v>
          </cell>
          <cell r="AF14"/>
          <cell r="AG14">
            <v>20.949750000000002</v>
          </cell>
          <cell r="AH14">
            <v>3.4335169999999997</v>
          </cell>
          <cell r="AI14">
            <v>-2.6359819999999998</v>
          </cell>
          <cell r="AJ14">
            <v>3.1446700000000001</v>
          </cell>
          <cell r="AK14"/>
          <cell r="AL14">
            <v>24.891955000000003</v>
          </cell>
          <cell r="AM14">
            <v>3.8976709999999999</v>
          </cell>
          <cell r="AN14">
            <v>-3.1304119999999998</v>
          </cell>
          <cell r="AO14">
            <v>3.5535510000000001</v>
          </cell>
          <cell r="AP14"/>
          <cell r="AQ14">
            <v>29.212765000000001</v>
          </cell>
          <cell r="AR14">
            <v>4.3041169999999997</v>
          </cell>
          <cell r="AS14">
            <v>-3.5308739999999998</v>
          </cell>
          <cell r="AT14">
            <v>1.9965409999999999</v>
          </cell>
          <cell r="AU14"/>
          <cell r="AV14">
            <v>31.982548999999999</v>
          </cell>
          <cell r="AW14">
            <v>4.9768590000000001</v>
          </cell>
          <cell r="AX14">
            <v>-3.9148620000000003</v>
          </cell>
          <cell r="AY14">
            <v>1.2748679999999999</v>
          </cell>
          <cell r="AZ14"/>
          <cell r="BA14">
            <v>34.319413999999995</v>
          </cell>
          <cell r="BB14">
            <v>5.099227</v>
          </cell>
          <cell r="BC14">
            <v>-4.1309949999999995</v>
          </cell>
          <cell r="BD14">
            <v>1.5676269999999999</v>
          </cell>
          <cell r="BE14"/>
          <cell r="BF14">
            <v>36.855273999999994</v>
          </cell>
          <cell r="BG14">
            <v>5.7522489999999999</v>
          </cell>
          <cell r="BH14">
            <v>-4.5272489999999994</v>
          </cell>
          <cell r="BI14">
            <v>1.4794829999999999</v>
          </cell>
          <cell r="BJ14"/>
          <cell r="BK14">
            <v>39.559756999999998</v>
          </cell>
          <cell r="BL14">
            <v>6.4018790000000001</v>
          </cell>
          <cell r="BM14">
            <v>-4.826365</v>
          </cell>
          <cell r="BN14">
            <v>0.47675400000000001</v>
          </cell>
          <cell r="BO14"/>
          <cell r="BP14">
            <v>41.612025000000003</v>
          </cell>
          <cell r="BQ14">
            <v>6.1045690000000006</v>
          </cell>
          <cell r="BR14">
            <v>-4.8478819999999994</v>
          </cell>
          <cell r="BS14">
            <v>2.903E-2</v>
          </cell>
          <cell r="BT14"/>
          <cell r="BU14">
            <v>42.897742000000001</v>
          </cell>
          <cell r="BV14">
            <v>6.1189129999999992</v>
          </cell>
          <cell r="BW14">
            <v>-4.9604989999999995</v>
          </cell>
          <cell r="BX14">
            <v>-0.21265700000000001</v>
          </cell>
          <cell r="BY14"/>
          <cell r="BZ14">
            <v>43.843497999999997</v>
          </cell>
          <cell r="CA14">
            <v>4.8308960000000001</v>
          </cell>
          <cell r="CB14">
            <v>-4.9712340000000008</v>
          </cell>
          <cell r="CC14">
            <v>-0.37236200000000003</v>
          </cell>
          <cell r="CD14"/>
          <cell r="CE14">
            <v>43.330798000000001</v>
          </cell>
          <cell r="CF14">
            <v>5.7391899999999998</v>
          </cell>
          <cell r="CG14">
            <v>-4.8852370000000001</v>
          </cell>
          <cell r="CH14">
            <v>0.23810100000000001</v>
          </cell>
          <cell r="CI14"/>
          <cell r="CJ14">
            <v>44.422851999999999</v>
          </cell>
          <cell r="CK14">
            <v>6.4374340000000005</v>
          </cell>
          <cell r="CL14">
            <v>-5.0537290000000006</v>
          </cell>
          <cell r="CM14">
            <v>0.98157799999999995</v>
          </cell>
          <cell r="CN14"/>
          <cell r="CO14">
            <v>46.788133999999999</v>
          </cell>
          <cell r="CP14">
            <v>7.4506019999999999</v>
          </cell>
          <cell r="CQ14">
            <v>-5.3919059999999996</v>
          </cell>
          <cell r="CR14">
            <v>0.48280700000000004</v>
          </cell>
          <cell r="CS14"/>
          <cell r="CT14">
            <v>49.329637999999996</v>
          </cell>
          <cell r="CU14">
            <v>8.8704860000000014</v>
          </cell>
          <cell r="CV14">
            <v>-5.6583300000000003</v>
          </cell>
          <cell r="CW14">
            <v>-0.22358900000000001</v>
          </cell>
          <cell r="CX14"/>
          <cell r="CY14">
            <v>52.318203999999994</v>
          </cell>
          <cell r="CZ14">
            <v>9.9169009999999993</v>
          </cell>
          <cell r="DA14">
            <v>-6.1566859999999997</v>
          </cell>
          <cell r="DB14">
            <v>0.55366199999999999</v>
          </cell>
          <cell r="DC14"/>
          <cell r="DD14">
            <v>56.632082000000004</v>
          </cell>
          <cell r="DE14">
            <v>11.674237999999999</v>
          </cell>
          <cell r="DF14">
            <v>-7.034961</v>
          </cell>
          <cell r="DG14">
            <v>1.332835</v>
          </cell>
          <cell r="DH14"/>
          <cell r="DI14">
            <v>62.604194</v>
          </cell>
          <cell r="DJ14">
            <v>11.506240999999999</v>
          </cell>
          <cell r="DK14">
            <v>-7.7915510000000001</v>
          </cell>
          <cell r="DL14">
            <v>1.185297</v>
          </cell>
          <cell r="DM14"/>
          <cell r="DN14">
            <v>67.504182</v>
          </cell>
          <cell r="DO14">
            <v>10.761854999999999</v>
          </cell>
          <cell r="DP14">
            <v>-8.2280499999999996</v>
          </cell>
          <cell r="DQ14">
            <v>0.8122910000000001</v>
          </cell>
          <cell r="DR14"/>
          <cell r="DS14">
            <v>70.850278000000003</v>
          </cell>
          <cell r="DT14">
            <v>11.951898999999999</v>
          </cell>
          <cell r="DU14">
            <v>-8.588673</v>
          </cell>
          <cell r="DV14">
            <v>1.17506</v>
          </cell>
          <cell r="DW14"/>
          <cell r="DX14">
            <v>75.388564000000002</v>
          </cell>
          <cell r="DY14">
            <v>12.606421000000001</v>
          </cell>
          <cell r="DZ14">
            <v>-9.088197000000001</v>
          </cell>
          <cell r="EA14">
            <v>2.1881849999999998</v>
          </cell>
          <cell r="EB14"/>
          <cell r="EC14">
            <v>81.094972999999996</v>
          </cell>
          <cell r="ED14">
            <v>12.342626000000001</v>
          </cell>
          <cell r="EE14">
            <v>-9.7341090000000001</v>
          </cell>
          <cell r="EF14">
            <v>3.3343189999999998</v>
          </cell>
          <cell r="EG14"/>
          <cell r="EH14">
            <v>87.037808999999996</v>
          </cell>
          <cell r="EI14">
            <v>14.973366</v>
          </cell>
          <cell r="EJ14">
            <v>-10.527592</v>
          </cell>
          <cell r="EK14">
            <v>3.256802</v>
          </cell>
          <cell r="EL14"/>
          <cell r="EM14">
            <v>94.740386000000001</v>
          </cell>
          <cell r="EN14">
            <v>14.370905</v>
          </cell>
          <cell r="EO14">
            <v>-11.017927</v>
          </cell>
          <cell r="EP14">
            <v>3.574074</v>
          </cell>
          <cell r="EQ14"/>
          <cell r="ER14">
            <v>101.66743700000001</v>
          </cell>
          <cell r="ES14">
            <v>16.039134000000001</v>
          </cell>
          <cell r="ET14">
            <v>-11.813627</v>
          </cell>
          <cell r="EU14">
            <v>1.9459059999999999</v>
          </cell>
          <cell r="EV14"/>
          <cell r="EW14">
            <v>107.83885000000001</v>
          </cell>
          <cell r="EX14">
            <v>14.195</v>
          </cell>
          <cell r="EY14">
            <v>-12.104815</v>
          </cell>
          <cell r="EZ14">
            <v>0.14941499999999999</v>
          </cell>
          <cell r="FA14"/>
          <cell r="FB14">
            <v>110.07844899999999</v>
          </cell>
          <cell r="FC14">
            <v>13.035</v>
          </cell>
          <cell r="FD14">
            <v>-12.371286</v>
          </cell>
          <cell r="FE14">
            <v>2.2549329999999999</v>
          </cell>
          <cell r="FF14"/>
          <cell r="FG14">
            <v>112.997096</v>
          </cell>
          <cell r="FH14">
            <v>15.625999999999999</v>
          </cell>
          <cell r="FI14">
            <v>-12.954716000000001</v>
          </cell>
          <cell r="FJ14">
            <v>2.7822420000000001</v>
          </cell>
          <cell r="FK14"/>
          <cell r="FL14">
            <v>118.45062300000001</v>
          </cell>
          <cell r="FM14">
            <v>18.106000000000002</v>
          </cell>
          <cell r="FN14">
            <v>-13.664812</v>
          </cell>
          <cell r="FO14">
            <v>1.1354310000000001</v>
          </cell>
          <cell r="FP14"/>
          <cell r="FQ14">
            <v>124.027242</v>
          </cell>
          <cell r="FR14">
            <v>14.821999999999999</v>
          </cell>
          <cell r="FS14">
            <v>-13.92249</v>
          </cell>
          <cell r="FT14">
            <v>-1.14341</v>
          </cell>
          <cell r="FU14"/>
          <cell r="FV14">
            <v>123.783342</v>
          </cell>
          <cell r="FW14">
            <v>17.8</v>
          </cell>
          <cell r="FX14">
            <v>-14.208534999999999</v>
          </cell>
          <cell r="FY14">
            <v>-1.6491910000000001</v>
          </cell>
          <cell r="FZ14"/>
          <cell r="GA14">
            <v>125.725617</v>
          </cell>
          <cell r="GB14">
            <v>19.318999999999999</v>
          </cell>
          <cell r="GC14">
            <v>-14.806409</v>
          </cell>
          <cell r="GD14">
            <v>-0.24249999999999999</v>
          </cell>
          <cell r="GE14"/>
          <cell r="GF14">
            <v>129.99570800000001</v>
          </cell>
          <cell r="GG14">
            <v>20.957999999999998</v>
          </cell>
          <cell r="GH14">
            <v>-15.572282</v>
          </cell>
          <cell r="GI14">
            <v>1.138315</v>
          </cell>
          <cell r="GJ14"/>
          <cell r="GK14">
            <v>136.51974100000001</v>
          </cell>
          <cell r="GL14">
            <v>23.663</v>
          </cell>
          <cell r="GM14">
            <v>-16.66169</v>
          </cell>
          <cell r="GN14">
            <v>1.760297</v>
          </cell>
          <cell r="GO14"/>
          <cell r="GP14">
            <v>145.28134800000001</v>
          </cell>
          <cell r="GQ14">
            <v>23.829000000000001</v>
          </cell>
          <cell r="GR14">
            <v>-17.746966</v>
          </cell>
          <cell r="GS14">
            <v>2.1034299999999999</v>
          </cell>
          <cell r="GT14"/>
          <cell r="GU14">
            <v>153.466812</v>
          </cell>
          <cell r="GV14">
            <v>27.446999999999999</v>
          </cell>
          <cell r="GW14">
            <v>-19.263908999999998</v>
          </cell>
          <cell r="GX14">
            <v>2.1979409999999997</v>
          </cell>
          <cell r="GY14"/>
          <cell r="GZ14">
            <v>163.84784400000001</v>
          </cell>
          <cell r="HA14">
            <v>21.841999999999999</v>
          </cell>
          <cell r="HB14">
            <v>-20.039285</v>
          </cell>
          <cell r="HC14">
            <v>2.9883029999999997</v>
          </cell>
          <cell r="HD14"/>
          <cell r="HE14">
            <v>168.63886099999999</v>
          </cell>
          <cell r="HF14">
            <v>26.073</v>
          </cell>
          <cell r="HG14">
            <v>-21.210844000000002</v>
          </cell>
          <cell r="HH14">
            <v>3.6754830000000003</v>
          </cell>
          <cell r="HI14"/>
          <cell r="HJ14">
            <v>177.1765</v>
          </cell>
        </row>
        <row r="15">
          <cell r="A15"/>
          <cell r="B15"/>
          <cell r="C15"/>
          <cell r="D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Y15"/>
          <cell r="Z15"/>
          <cell r="AA15"/>
          <cell r="AB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/>
          <cell r="AR15"/>
          <cell r="AS15"/>
          <cell r="AT15"/>
          <cell r="AU15"/>
          <cell r="AV15"/>
          <cell r="AW15"/>
          <cell r="AX15"/>
          <cell r="AY15"/>
          <cell r="AZ15"/>
          <cell r="BA15"/>
          <cell r="BB15"/>
          <cell r="BC15"/>
          <cell r="BD15"/>
          <cell r="BE15"/>
          <cell r="BF15"/>
          <cell r="BG15"/>
          <cell r="BH15"/>
          <cell r="BI15"/>
          <cell r="BJ15"/>
          <cell r="BK15"/>
          <cell r="BL15"/>
          <cell r="BM15"/>
          <cell r="BN15"/>
          <cell r="BO15"/>
          <cell r="BP15"/>
          <cell r="BQ15"/>
          <cell r="BR15"/>
          <cell r="BS15"/>
          <cell r="BT15"/>
          <cell r="BU15"/>
          <cell r="BV15"/>
          <cell r="BW15"/>
          <cell r="BX15"/>
          <cell r="BY15"/>
          <cell r="BZ15"/>
          <cell r="CA15"/>
          <cell r="CB15"/>
          <cell r="CC15"/>
          <cell r="CD15"/>
          <cell r="CE15"/>
          <cell r="CF15"/>
          <cell r="CG15"/>
          <cell r="CH15"/>
          <cell r="CI15"/>
          <cell r="CJ15"/>
          <cell r="CK15"/>
          <cell r="CL15"/>
          <cell r="CM15"/>
          <cell r="CN15"/>
          <cell r="CO15"/>
          <cell r="CP15"/>
          <cell r="CQ15"/>
          <cell r="CR15"/>
          <cell r="CS15"/>
          <cell r="CT15"/>
          <cell r="CU15"/>
          <cell r="CV15"/>
          <cell r="CW15"/>
          <cell r="CX15"/>
          <cell r="CY15"/>
          <cell r="CZ15"/>
          <cell r="DA15"/>
          <cell r="DB15"/>
          <cell r="DC15"/>
          <cell r="DD15"/>
          <cell r="DE15"/>
          <cell r="DF15"/>
          <cell r="DG15"/>
          <cell r="DH15"/>
          <cell r="DI15"/>
          <cell r="DJ15"/>
          <cell r="DK15"/>
          <cell r="DL15"/>
          <cell r="DM15"/>
          <cell r="DN15"/>
          <cell r="DO15"/>
          <cell r="DP15"/>
          <cell r="DQ15"/>
          <cell r="DR15"/>
          <cell r="DS15"/>
          <cell r="DT15"/>
          <cell r="DU15"/>
          <cell r="DV15"/>
          <cell r="DW15"/>
          <cell r="DX15"/>
          <cell r="DY15"/>
          <cell r="DZ15"/>
          <cell r="EA15"/>
          <cell r="EB15"/>
          <cell r="EC15"/>
          <cell r="ED15"/>
          <cell r="EE15"/>
          <cell r="EF15"/>
          <cell r="EG15"/>
          <cell r="EH15"/>
          <cell r="EI15"/>
          <cell r="EJ15"/>
          <cell r="EK15"/>
          <cell r="EL15"/>
          <cell r="EM15"/>
          <cell r="EN15"/>
          <cell r="EO15"/>
          <cell r="EP15"/>
          <cell r="EQ15"/>
          <cell r="ER15"/>
          <cell r="ES15"/>
          <cell r="ET15"/>
          <cell r="EU15"/>
          <cell r="EV15"/>
          <cell r="EW15"/>
          <cell r="EX15"/>
          <cell r="EY15"/>
          <cell r="EZ15"/>
          <cell r="FA15"/>
          <cell r="FB15"/>
          <cell r="FC15"/>
          <cell r="FD15"/>
          <cell r="FE15"/>
          <cell r="FF15"/>
          <cell r="FG15"/>
          <cell r="FH15"/>
          <cell r="FI15"/>
          <cell r="FJ15"/>
          <cell r="FK15"/>
          <cell r="FL15"/>
          <cell r="FM15"/>
          <cell r="FN15"/>
          <cell r="FO15"/>
          <cell r="FP15"/>
          <cell r="FQ15"/>
          <cell r="FR15"/>
          <cell r="FS15"/>
          <cell r="FT15"/>
          <cell r="FU15"/>
          <cell r="FV15"/>
          <cell r="FW15"/>
          <cell r="FX15"/>
          <cell r="FY15"/>
          <cell r="FZ15"/>
          <cell r="GA15"/>
          <cell r="GB15"/>
          <cell r="GC15"/>
          <cell r="GD15"/>
          <cell r="GE15"/>
          <cell r="GF15"/>
          <cell r="GG15"/>
          <cell r="GH15"/>
          <cell r="GI15"/>
          <cell r="GJ15"/>
          <cell r="GK15"/>
          <cell r="GL15"/>
          <cell r="GM15"/>
          <cell r="GN15"/>
          <cell r="GO15"/>
          <cell r="GP15"/>
          <cell r="GQ15"/>
          <cell r="GR15"/>
          <cell r="GS15"/>
          <cell r="GT15"/>
          <cell r="GU15"/>
          <cell r="GV15"/>
          <cell r="GW15"/>
          <cell r="GX15"/>
          <cell r="GY15"/>
          <cell r="GZ15"/>
          <cell r="HA15"/>
          <cell r="HB15"/>
          <cell r="HC15"/>
          <cell r="HD15"/>
          <cell r="HE15"/>
          <cell r="HF15"/>
          <cell r="HG15"/>
          <cell r="HH15"/>
          <cell r="HI15"/>
          <cell r="HJ15"/>
        </row>
        <row r="16">
          <cell r="A16" t="str">
            <v>AN.11</v>
          </cell>
          <cell r="B16" t="str">
            <v>Fixed assets</v>
          </cell>
          <cell r="C16">
            <v>6.9435359999999999</v>
          </cell>
          <cell r="D16">
            <v>1.50932</v>
          </cell>
          <cell r="E16">
            <v>-0.94583799999999996</v>
          </cell>
          <cell r="F16">
            <v>1.1792750000000001</v>
          </cell>
          <cell r="G16"/>
          <cell r="H16">
            <v>8.6862929999999992</v>
          </cell>
          <cell r="I16">
            <v>1.570276</v>
          </cell>
          <cell r="J16">
            <v>-1.1424890000000001</v>
          </cell>
          <cell r="K16">
            <v>1.5501939999999998</v>
          </cell>
          <cell r="L16"/>
          <cell r="M16">
            <v>10.664275</v>
          </cell>
          <cell r="N16">
            <v>1.892906</v>
          </cell>
          <cell r="O16">
            <v>-1.355145</v>
          </cell>
          <cell r="P16">
            <v>1.5547819999999999</v>
          </cell>
          <cell r="Q16"/>
          <cell r="R16">
            <v>12.756817999999999</v>
          </cell>
          <cell r="S16">
            <v>2.1608009999999997</v>
          </cell>
          <cell r="T16">
            <v>-1.6220190000000001</v>
          </cell>
          <cell r="U16">
            <v>2.0170250000000003</v>
          </cell>
          <cell r="V16"/>
          <cell r="W16">
            <v>15.312625000000001</v>
          </cell>
          <cell r="X16">
            <v>2.4615399999999998</v>
          </cell>
          <cell r="Y16">
            <v>-1.940412</v>
          </cell>
          <cell r="Z16">
            <v>2.2279409999999999</v>
          </cell>
          <cell r="AA16"/>
          <cell r="AB16">
            <v>18.061693999999999</v>
          </cell>
          <cell r="AC16">
            <v>3.1309589999999998</v>
          </cell>
          <cell r="AD16">
            <v>-2.279077</v>
          </cell>
          <cell r="AE16">
            <v>2.0361739999999999</v>
          </cell>
          <cell r="AF16"/>
          <cell r="AG16">
            <v>20.949750000000002</v>
          </cell>
          <cell r="AH16">
            <v>3.4335169999999997</v>
          </cell>
          <cell r="AI16">
            <v>-2.6359819999999998</v>
          </cell>
          <cell r="AJ16">
            <v>3.1446700000000001</v>
          </cell>
          <cell r="AK16"/>
          <cell r="AL16">
            <v>24.891955000000003</v>
          </cell>
          <cell r="AM16">
            <v>3.8976709999999999</v>
          </cell>
          <cell r="AN16">
            <v>-3.1304119999999998</v>
          </cell>
          <cell r="AO16">
            <v>3.5535510000000001</v>
          </cell>
          <cell r="AP16"/>
          <cell r="AQ16">
            <v>29.212765000000001</v>
          </cell>
          <cell r="AR16">
            <v>4.3041169999999997</v>
          </cell>
          <cell r="AS16">
            <v>-3.5308739999999998</v>
          </cell>
          <cell r="AT16">
            <v>1.9965409999999999</v>
          </cell>
          <cell r="AU16"/>
          <cell r="AV16">
            <v>31.982548999999999</v>
          </cell>
          <cell r="AW16">
            <v>4.9768590000000001</v>
          </cell>
          <cell r="AX16">
            <v>-3.9148620000000003</v>
          </cell>
          <cell r="AY16">
            <v>1.2748679999999999</v>
          </cell>
          <cell r="AZ16"/>
          <cell r="BA16">
            <v>34.319413999999995</v>
          </cell>
          <cell r="BB16">
            <v>5.099227</v>
          </cell>
          <cell r="BC16">
            <v>-4.1309949999999995</v>
          </cell>
          <cell r="BD16">
            <v>1.5676269999999999</v>
          </cell>
          <cell r="BE16"/>
          <cell r="BF16">
            <v>36.855273999999994</v>
          </cell>
          <cell r="BG16">
            <v>5.7522489999999999</v>
          </cell>
          <cell r="BH16">
            <v>-4.5272489999999994</v>
          </cell>
          <cell r="BI16">
            <v>1.4794829999999999</v>
          </cell>
          <cell r="BJ16"/>
          <cell r="BK16">
            <v>39.559756999999998</v>
          </cell>
          <cell r="BL16">
            <v>6.4018790000000001</v>
          </cell>
          <cell r="BM16">
            <v>-4.826365</v>
          </cell>
          <cell r="BN16">
            <v>0.47675400000000001</v>
          </cell>
          <cell r="BO16"/>
          <cell r="BP16">
            <v>41.612025000000003</v>
          </cell>
          <cell r="BQ16">
            <v>6.1045690000000006</v>
          </cell>
          <cell r="BR16">
            <v>-4.8478819999999994</v>
          </cell>
          <cell r="BS16">
            <v>2.903E-2</v>
          </cell>
          <cell r="BT16"/>
          <cell r="BU16">
            <v>42.897742000000001</v>
          </cell>
          <cell r="BV16">
            <v>6.1189129999999992</v>
          </cell>
          <cell r="BW16">
            <v>-4.9604989999999995</v>
          </cell>
          <cell r="BX16">
            <v>-0.21265700000000001</v>
          </cell>
          <cell r="BY16"/>
          <cell r="BZ16">
            <v>43.843497999999997</v>
          </cell>
          <cell r="CA16">
            <v>4.8308960000000001</v>
          </cell>
          <cell r="CB16">
            <v>-4.9712340000000008</v>
          </cell>
          <cell r="CC16">
            <v>-0.37236200000000003</v>
          </cell>
          <cell r="CD16"/>
          <cell r="CE16">
            <v>43.330798000000001</v>
          </cell>
          <cell r="CF16">
            <v>5.7391899999999998</v>
          </cell>
          <cell r="CG16">
            <v>-4.8852370000000001</v>
          </cell>
          <cell r="CH16">
            <v>0.23810100000000001</v>
          </cell>
          <cell r="CI16"/>
          <cell r="CJ16">
            <v>44.422851999999999</v>
          </cell>
          <cell r="CK16">
            <v>6.4374340000000005</v>
          </cell>
          <cell r="CL16">
            <v>-5.0537290000000006</v>
          </cell>
          <cell r="CM16">
            <v>0.98157799999999995</v>
          </cell>
          <cell r="CN16"/>
          <cell r="CO16">
            <v>46.788133999999999</v>
          </cell>
          <cell r="CP16">
            <v>7.4506019999999999</v>
          </cell>
          <cell r="CQ16">
            <v>-5.3919059999999996</v>
          </cell>
          <cell r="CR16">
            <v>0.48280700000000004</v>
          </cell>
          <cell r="CS16"/>
          <cell r="CT16">
            <v>49.329637999999996</v>
          </cell>
          <cell r="CU16">
            <v>8.8704860000000014</v>
          </cell>
          <cell r="CV16">
            <v>-5.6583300000000003</v>
          </cell>
          <cell r="CW16">
            <v>-0.22358900000000001</v>
          </cell>
          <cell r="CX16"/>
          <cell r="CY16">
            <v>52.318203999999994</v>
          </cell>
          <cell r="CZ16">
            <v>9.9169009999999993</v>
          </cell>
          <cell r="DA16">
            <v>-6.1566859999999997</v>
          </cell>
          <cell r="DB16">
            <v>0.55366199999999999</v>
          </cell>
          <cell r="DC16"/>
          <cell r="DD16">
            <v>56.632082000000004</v>
          </cell>
          <cell r="DE16">
            <v>11.674237999999999</v>
          </cell>
          <cell r="DF16">
            <v>-7.034961</v>
          </cell>
          <cell r="DG16">
            <v>1.332835</v>
          </cell>
          <cell r="DH16"/>
          <cell r="DI16">
            <v>62.604194</v>
          </cell>
          <cell r="DJ16">
            <v>11.506240999999999</v>
          </cell>
          <cell r="DK16">
            <v>-7.7915510000000001</v>
          </cell>
          <cell r="DL16">
            <v>1.185297</v>
          </cell>
          <cell r="DM16"/>
          <cell r="DN16">
            <v>67.504182</v>
          </cell>
          <cell r="DO16">
            <v>10.761854999999999</v>
          </cell>
          <cell r="DP16">
            <v>-8.2280499999999996</v>
          </cell>
          <cell r="DQ16">
            <v>0.8122910000000001</v>
          </cell>
          <cell r="DR16"/>
          <cell r="DS16">
            <v>70.850278000000003</v>
          </cell>
          <cell r="DT16">
            <v>11.951898999999999</v>
          </cell>
          <cell r="DU16">
            <v>-8.588673</v>
          </cell>
          <cell r="DV16">
            <v>1.17506</v>
          </cell>
          <cell r="DW16"/>
          <cell r="DX16">
            <v>75.388564000000002</v>
          </cell>
          <cell r="DY16">
            <v>12.606421000000001</v>
          </cell>
          <cell r="DZ16">
            <v>-9.088197000000001</v>
          </cell>
          <cell r="EA16">
            <v>2.1881849999999998</v>
          </cell>
          <cell r="EB16"/>
          <cell r="EC16">
            <v>81.094972999999996</v>
          </cell>
          <cell r="ED16">
            <v>12.342626000000001</v>
          </cell>
          <cell r="EE16">
            <v>-9.7341090000000001</v>
          </cell>
          <cell r="EF16">
            <v>3.3343189999999998</v>
          </cell>
          <cell r="EG16"/>
          <cell r="EH16">
            <v>87.037808999999996</v>
          </cell>
          <cell r="EI16">
            <v>14.973366</v>
          </cell>
          <cell r="EJ16">
            <v>-10.527592</v>
          </cell>
          <cell r="EK16">
            <v>3.256802</v>
          </cell>
          <cell r="EL16"/>
          <cell r="EM16">
            <v>94.740386000000001</v>
          </cell>
          <cell r="EN16">
            <v>14.370905</v>
          </cell>
          <cell r="EO16">
            <v>-11.017927</v>
          </cell>
          <cell r="EP16">
            <v>3.574074</v>
          </cell>
          <cell r="EQ16"/>
          <cell r="ER16">
            <v>101.66743700000001</v>
          </cell>
          <cell r="ES16">
            <v>16.039134000000001</v>
          </cell>
          <cell r="ET16">
            <v>-11.813627</v>
          </cell>
          <cell r="EU16">
            <v>1.9459059999999999</v>
          </cell>
          <cell r="EV16"/>
          <cell r="EW16">
            <v>107.83885000000001</v>
          </cell>
          <cell r="EX16">
            <v>14.195</v>
          </cell>
          <cell r="EY16">
            <v>-12.104815</v>
          </cell>
          <cell r="EZ16">
            <v>0.14941499999999999</v>
          </cell>
          <cell r="FA16"/>
          <cell r="FB16">
            <v>110.07844899999999</v>
          </cell>
          <cell r="FC16">
            <v>13.035</v>
          </cell>
          <cell r="FD16">
            <v>-12.371286</v>
          </cell>
          <cell r="FE16">
            <v>2.2549329999999999</v>
          </cell>
          <cell r="FF16"/>
          <cell r="FG16">
            <v>112.997096</v>
          </cell>
          <cell r="FH16">
            <v>15.625999999999999</v>
          </cell>
          <cell r="FI16">
            <v>-12.954716000000001</v>
          </cell>
          <cell r="FJ16">
            <v>2.7822420000000001</v>
          </cell>
          <cell r="FK16"/>
          <cell r="FL16">
            <v>118.45062300000001</v>
          </cell>
          <cell r="FM16">
            <v>18.106000000000002</v>
          </cell>
          <cell r="FN16">
            <v>-13.664812</v>
          </cell>
          <cell r="FO16">
            <v>1.1354310000000001</v>
          </cell>
          <cell r="FP16"/>
          <cell r="FQ16">
            <v>124.027242</v>
          </cell>
          <cell r="FR16">
            <v>14.821999999999999</v>
          </cell>
          <cell r="FS16">
            <v>-13.92249</v>
          </cell>
          <cell r="FT16">
            <v>-1.14341</v>
          </cell>
          <cell r="FU16"/>
          <cell r="FV16">
            <v>123.783342</v>
          </cell>
          <cell r="FW16">
            <v>17.8</v>
          </cell>
          <cell r="FX16">
            <v>-14.208534999999999</v>
          </cell>
          <cell r="FY16">
            <v>-1.6491910000000001</v>
          </cell>
          <cell r="FZ16"/>
          <cell r="GA16">
            <v>125.725617</v>
          </cell>
          <cell r="GB16">
            <v>19.318999999999999</v>
          </cell>
          <cell r="GC16">
            <v>-14.806409</v>
          </cell>
          <cell r="GD16">
            <v>-0.24249999999999999</v>
          </cell>
          <cell r="GE16"/>
          <cell r="GF16">
            <v>129.99570800000001</v>
          </cell>
          <cell r="GG16">
            <v>20.957999999999998</v>
          </cell>
          <cell r="GH16">
            <v>-15.572282</v>
          </cell>
          <cell r="GI16">
            <v>1.138315</v>
          </cell>
          <cell r="GJ16"/>
          <cell r="GK16">
            <v>136.51974100000001</v>
          </cell>
          <cell r="GL16">
            <v>23.663</v>
          </cell>
          <cell r="GM16">
            <v>-16.66169</v>
          </cell>
          <cell r="GN16">
            <v>1.760297</v>
          </cell>
          <cell r="GO16"/>
          <cell r="GP16">
            <v>145.28134800000001</v>
          </cell>
          <cell r="GQ16">
            <v>23.829000000000001</v>
          </cell>
          <cell r="GR16">
            <v>-17.746966</v>
          </cell>
          <cell r="GS16">
            <v>2.1034299999999999</v>
          </cell>
          <cell r="GT16"/>
          <cell r="GU16">
            <v>153.466812</v>
          </cell>
          <cell r="GV16">
            <v>27.446999999999999</v>
          </cell>
          <cell r="GW16">
            <v>-19.263908999999998</v>
          </cell>
          <cell r="GX16">
            <v>2.1979409999999997</v>
          </cell>
          <cell r="GY16"/>
          <cell r="GZ16">
            <v>163.84784400000001</v>
          </cell>
          <cell r="HA16">
            <v>21.841999999999999</v>
          </cell>
          <cell r="HB16">
            <v>-20.039285</v>
          </cell>
          <cell r="HC16">
            <v>2.9883029999999997</v>
          </cell>
          <cell r="HD16"/>
          <cell r="HE16">
            <v>168.63886099999999</v>
          </cell>
          <cell r="HF16">
            <v>26.073</v>
          </cell>
          <cell r="HG16">
            <v>-21.210844000000002</v>
          </cell>
          <cell r="HH16">
            <v>3.6754830000000003</v>
          </cell>
          <cell r="HI16"/>
          <cell r="HJ16">
            <v>177.1765</v>
          </cell>
        </row>
        <row r="17">
          <cell r="A17" t="str">
            <v>AN.11M</v>
          </cell>
          <cell r="B17" t="str">
            <v>Constructions</v>
          </cell>
          <cell r="C17">
            <v>4.8647420000000006</v>
          </cell>
          <cell r="D17">
            <v>0.65807700000000002</v>
          </cell>
          <cell r="E17">
            <v>-0.28698099999999999</v>
          </cell>
          <cell r="F17">
            <v>1.0582940000000001</v>
          </cell>
          <cell r="G17"/>
          <cell r="H17">
            <v>6.2941310000000001</v>
          </cell>
          <cell r="I17">
            <v>0.58717999999999992</v>
          </cell>
          <cell r="J17">
            <v>-0.38541399999999998</v>
          </cell>
          <cell r="K17">
            <v>1.392204</v>
          </cell>
          <cell r="L17"/>
          <cell r="M17">
            <v>7.8881019999999999</v>
          </cell>
          <cell r="N17">
            <v>0.76313799999999998</v>
          </cell>
          <cell r="O17">
            <v>-0.47745399999999999</v>
          </cell>
          <cell r="P17">
            <v>1.29573</v>
          </cell>
          <cell r="Q17"/>
          <cell r="R17">
            <v>9.4695160000000005</v>
          </cell>
          <cell r="S17">
            <v>0.82117300000000004</v>
          </cell>
          <cell r="T17">
            <v>-0.56213599999999997</v>
          </cell>
          <cell r="U17">
            <v>1.7749820000000001</v>
          </cell>
          <cell r="V17"/>
          <cell r="W17">
            <v>11.503534999999999</v>
          </cell>
          <cell r="X17">
            <v>0.85270000000000001</v>
          </cell>
          <cell r="Y17">
            <v>-0.73017900000000002</v>
          </cell>
          <cell r="Z17">
            <v>2.0746199999999999</v>
          </cell>
          <cell r="AA17"/>
          <cell r="AB17">
            <v>13.700676</v>
          </cell>
          <cell r="AC17">
            <v>1.0925619999999998</v>
          </cell>
          <cell r="AD17">
            <v>-0.85862300000000003</v>
          </cell>
          <cell r="AE17">
            <v>1.9526969999999999</v>
          </cell>
          <cell r="AF17"/>
          <cell r="AG17">
            <v>15.887312</v>
          </cell>
          <cell r="AH17">
            <v>1.1786920000000001</v>
          </cell>
          <cell r="AI17">
            <v>-1.034098</v>
          </cell>
          <cell r="AJ17">
            <v>3.2977469999999998</v>
          </cell>
          <cell r="AK17"/>
          <cell r="AL17">
            <v>19.329651999999999</v>
          </cell>
          <cell r="AM17">
            <v>1.3996569999999999</v>
          </cell>
          <cell r="AN17">
            <v>-1.396916</v>
          </cell>
          <cell r="AO17">
            <v>3.7210999999999999</v>
          </cell>
          <cell r="AP17"/>
          <cell r="AQ17">
            <v>23.053493999999997</v>
          </cell>
          <cell r="AR17">
            <v>1.5821939999999999</v>
          </cell>
          <cell r="AS17">
            <v>-1.588301</v>
          </cell>
          <cell r="AT17">
            <v>1.982002</v>
          </cell>
          <cell r="AU17"/>
          <cell r="AV17">
            <v>25.029387</v>
          </cell>
          <cell r="AW17">
            <v>1.8329190000000002</v>
          </cell>
          <cell r="AX17">
            <v>-1.6854229999999999</v>
          </cell>
          <cell r="AY17">
            <v>1.1943820000000001</v>
          </cell>
          <cell r="AZ17"/>
          <cell r="BA17">
            <v>26.371265999999999</v>
          </cell>
          <cell r="BB17">
            <v>1.9037500000000001</v>
          </cell>
          <cell r="BC17">
            <v>-1.649079</v>
          </cell>
          <cell r="BD17">
            <v>1.5681210000000001</v>
          </cell>
          <cell r="BE17"/>
          <cell r="BF17">
            <v>28.194058000000002</v>
          </cell>
          <cell r="BG17">
            <v>2.1233429999999998</v>
          </cell>
          <cell r="BH17">
            <v>-1.7955509999999999</v>
          </cell>
          <cell r="BI17">
            <v>1.5684929999999999</v>
          </cell>
          <cell r="BJ17"/>
          <cell r="BK17">
            <v>30.090343000000001</v>
          </cell>
          <cell r="BL17">
            <v>2.6287280000000002</v>
          </cell>
          <cell r="BM17">
            <v>-1.8639670000000002</v>
          </cell>
          <cell r="BN17">
            <v>0.75984000000000007</v>
          </cell>
          <cell r="BO17"/>
          <cell r="BP17">
            <v>31.614944000000001</v>
          </cell>
          <cell r="BQ17">
            <v>2.9766590000000002</v>
          </cell>
          <cell r="BR17">
            <v>-1.899491</v>
          </cell>
          <cell r="BS17">
            <v>0.42490100000000003</v>
          </cell>
          <cell r="BT17"/>
          <cell r="BU17">
            <v>33.117013</v>
          </cell>
          <cell r="BV17">
            <v>2.2169789999999998</v>
          </cell>
          <cell r="BW17">
            <v>-1.8896630000000001</v>
          </cell>
          <cell r="BX17">
            <v>-8.7277000000000007E-2</v>
          </cell>
          <cell r="BY17"/>
          <cell r="BZ17">
            <v>33.357050999999998</v>
          </cell>
          <cell r="CA17">
            <v>1.2939609999999999</v>
          </cell>
          <cell r="CB17">
            <v>-1.7510509999999999</v>
          </cell>
          <cell r="CC17">
            <v>-4.8039999999999999E-2</v>
          </cell>
          <cell r="CD17"/>
          <cell r="CE17">
            <v>32.851922000000002</v>
          </cell>
          <cell r="CF17">
            <v>2.2800129999999998</v>
          </cell>
          <cell r="CG17">
            <v>-1.770853</v>
          </cell>
          <cell r="CH17">
            <v>0.62359600000000004</v>
          </cell>
          <cell r="CI17"/>
          <cell r="CJ17">
            <v>33.984677000000005</v>
          </cell>
          <cell r="CK17">
            <v>2.7293099999999999</v>
          </cell>
          <cell r="CL17">
            <v>-1.8293730000000001</v>
          </cell>
          <cell r="CM17">
            <v>1.0003790000000001</v>
          </cell>
          <cell r="CN17"/>
          <cell r="CO17">
            <v>35.884993000000001</v>
          </cell>
          <cell r="CP17">
            <v>3.3166180000000001</v>
          </cell>
          <cell r="CQ17">
            <v>-1.9615619999999998</v>
          </cell>
          <cell r="CR17">
            <v>0.69347900000000007</v>
          </cell>
          <cell r="CS17"/>
          <cell r="CT17">
            <v>37.933527000000005</v>
          </cell>
          <cell r="CU17">
            <v>4.1325919999999998</v>
          </cell>
          <cell r="CV17">
            <v>-2.0652539999999999</v>
          </cell>
          <cell r="CW17">
            <v>0.19982900000000001</v>
          </cell>
          <cell r="CX17"/>
          <cell r="CY17">
            <v>40.200695000000003</v>
          </cell>
          <cell r="CZ17">
            <v>4.27799</v>
          </cell>
          <cell r="DA17">
            <v>-2.2245590000000002</v>
          </cell>
          <cell r="DB17">
            <v>0.66338599999999992</v>
          </cell>
          <cell r="DC17"/>
          <cell r="DD17">
            <v>42.917512000000002</v>
          </cell>
          <cell r="DE17">
            <v>4.9032640000000001</v>
          </cell>
          <cell r="DF17">
            <v>-2.446574</v>
          </cell>
          <cell r="DG17">
            <v>1.3358219999999998</v>
          </cell>
          <cell r="DH17"/>
          <cell r="DI17">
            <v>46.710023999999997</v>
          </cell>
          <cell r="DJ17">
            <v>4.7018599999999999</v>
          </cell>
          <cell r="DK17">
            <v>-2.6759029999999999</v>
          </cell>
          <cell r="DL17">
            <v>1.487636</v>
          </cell>
          <cell r="DM17"/>
          <cell r="DN17">
            <v>50.223616999999997</v>
          </cell>
          <cell r="DO17">
            <v>4.6971949999999998</v>
          </cell>
          <cell r="DP17">
            <v>-2.8750070000000001</v>
          </cell>
          <cell r="DQ17">
            <v>1.3073699999999999</v>
          </cell>
          <cell r="DR17"/>
          <cell r="DS17">
            <v>53.353175</v>
          </cell>
          <cell r="DT17">
            <v>5.5536209999999997</v>
          </cell>
          <cell r="DU17">
            <v>-3.1051930000000003</v>
          </cell>
          <cell r="DV17">
            <v>1.496685</v>
          </cell>
          <cell r="DW17"/>
          <cell r="DX17">
            <v>57.298288999999997</v>
          </cell>
          <cell r="DY17">
            <v>5.9874620000000007</v>
          </cell>
          <cell r="DZ17">
            <v>-3.3539209999999997</v>
          </cell>
          <cell r="EA17">
            <v>1.982483</v>
          </cell>
          <cell r="EB17"/>
          <cell r="EC17">
            <v>61.914313</v>
          </cell>
          <cell r="ED17">
            <v>5.4910690000000004</v>
          </cell>
          <cell r="EE17">
            <v>-3.6129520000000004</v>
          </cell>
          <cell r="EF17">
            <v>3.0196909999999999</v>
          </cell>
          <cell r="EG17"/>
          <cell r="EH17">
            <v>66.812122000000002</v>
          </cell>
          <cell r="EI17">
            <v>7.4331229999999993</v>
          </cell>
          <cell r="EJ17">
            <v>-4.0644439999999999</v>
          </cell>
          <cell r="EK17">
            <v>3.4061490000000001</v>
          </cell>
          <cell r="EL17"/>
          <cell r="EM17">
            <v>73.586950000000002</v>
          </cell>
          <cell r="EN17">
            <v>6.7253609999999995</v>
          </cell>
          <cell r="EO17">
            <v>-4.3980360000000003</v>
          </cell>
          <cell r="EP17">
            <v>3.8354360000000001</v>
          </cell>
          <cell r="EQ17"/>
          <cell r="ER17">
            <v>79.749710999999991</v>
          </cell>
          <cell r="ES17">
            <v>7.6447760000000002</v>
          </cell>
          <cell r="ET17">
            <v>-4.8683639999999997</v>
          </cell>
          <cell r="EU17">
            <v>2.1385869999999998</v>
          </cell>
          <cell r="EV17"/>
          <cell r="EW17">
            <v>84.664709000000002</v>
          </cell>
          <cell r="EX17">
            <v>6.5650000000000004</v>
          </cell>
          <cell r="EY17">
            <v>-4.9884589999999998</v>
          </cell>
          <cell r="EZ17">
            <v>0.28303699999999998</v>
          </cell>
          <cell r="FA17"/>
          <cell r="FB17">
            <v>86.524287000000001</v>
          </cell>
          <cell r="FC17">
            <v>5.375</v>
          </cell>
          <cell r="FD17">
            <v>-5.0727510000000002</v>
          </cell>
          <cell r="FE17">
            <v>2.2873950000000001</v>
          </cell>
          <cell r="FF17"/>
          <cell r="FG17">
            <v>89.113930999999994</v>
          </cell>
          <cell r="FH17">
            <v>7.0739999999999998</v>
          </cell>
          <cell r="FI17">
            <v>-5.3716439999999999</v>
          </cell>
          <cell r="FJ17">
            <v>2.7858069999999997</v>
          </cell>
          <cell r="FK17"/>
          <cell r="FL17">
            <v>93.602093999999994</v>
          </cell>
          <cell r="FM17">
            <v>8.5169999999999995</v>
          </cell>
          <cell r="FN17">
            <v>-5.6616299999999997</v>
          </cell>
          <cell r="FO17">
            <v>1.220799</v>
          </cell>
          <cell r="FP17"/>
          <cell r="FQ17">
            <v>97.678263000000001</v>
          </cell>
          <cell r="FR17">
            <v>6.1680000000000001</v>
          </cell>
          <cell r="FS17">
            <v>-5.7104730000000004</v>
          </cell>
          <cell r="FT17">
            <v>-0.74990200000000007</v>
          </cell>
          <cell r="FU17"/>
          <cell r="FV17">
            <v>97.385886999999997</v>
          </cell>
          <cell r="FW17">
            <v>8.1229999999999993</v>
          </cell>
          <cell r="FX17">
            <v>-5.7561989999999996</v>
          </cell>
          <cell r="FY17">
            <v>-1.280567</v>
          </cell>
          <cell r="FZ17"/>
          <cell r="GA17">
            <v>98.472121000000001</v>
          </cell>
          <cell r="GB17">
            <v>8.6910000000000007</v>
          </cell>
          <cell r="GC17">
            <v>-5.9065829999999995</v>
          </cell>
          <cell r="GD17">
            <v>-9.7174999999999997E-2</v>
          </cell>
          <cell r="GE17"/>
          <cell r="GF17">
            <v>101.15936199999999</v>
          </cell>
          <cell r="GG17">
            <v>9.6980000000000004</v>
          </cell>
          <cell r="GH17">
            <v>-6.1688830000000001</v>
          </cell>
          <cell r="GI17">
            <v>1.2550680000000001</v>
          </cell>
          <cell r="GJ17"/>
          <cell r="GK17">
            <v>105.94354700000001</v>
          </cell>
          <cell r="GL17">
            <v>10.933</v>
          </cell>
          <cell r="GM17">
            <v>-6.5724480000000005</v>
          </cell>
          <cell r="GN17">
            <v>1.7469429999999999</v>
          </cell>
          <cell r="GO17"/>
          <cell r="GP17">
            <v>112.05104300000001</v>
          </cell>
          <cell r="GQ17">
            <v>10.895</v>
          </cell>
          <cell r="GR17">
            <v>-6.9317349999999998</v>
          </cell>
          <cell r="GS17">
            <v>1.779199</v>
          </cell>
          <cell r="GT17"/>
          <cell r="GU17">
            <v>117.79350699999999</v>
          </cell>
          <cell r="GV17">
            <v>12.516</v>
          </cell>
          <cell r="GW17">
            <v>-7.3951229999999999</v>
          </cell>
          <cell r="GX17">
            <v>1.805731</v>
          </cell>
          <cell r="GY17"/>
          <cell r="GZ17">
            <v>124.72011500000001</v>
          </cell>
          <cell r="HA17">
            <v>8.4109999999999996</v>
          </cell>
          <cell r="HB17">
            <v>-7.5479029999999998</v>
          </cell>
          <cell r="HC17">
            <v>2.5054980000000002</v>
          </cell>
          <cell r="HD17"/>
          <cell r="HE17">
            <v>128.08871000000002</v>
          </cell>
          <cell r="HF17">
            <v>11.422000000000001</v>
          </cell>
          <cell r="HG17">
            <v>-7.9577089999999995</v>
          </cell>
          <cell r="HH17">
            <v>2.9342320000000002</v>
          </cell>
          <cell r="HI17"/>
          <cell r="HJ17">
            <v>134.487233</v>
          </cell>
        </row>
        <row r="18">
          <cell r="A18" t="str">
            <v>AN.111</v>
          </cell>
          <cell r="B18" t="str">
            <v>Dwellings</v>
          </cell>
          <cell r="C18">
            <v>2.2225269999999999</v>
          </cell>
          <cell r="D18">
            <v>0.249805</v>
          </cell>
          <cell r="E18">
            <v>-3.2951999999999995E-2</v>
          </cell>
          <cell r="F18">
            <v>0.27398400000000001</v>
          </cell>
          <cell r="G18"/>
          <cell r="H18">
            <v>2.7133639999999999</v>
          </cell>
          <cell r="I18">
            <v>0.27978399999999998</v>
          </cell>
          <cell r="J18">
            <v>-4.0469999999999999E-2</v>
          </cell>
          <cell r="K18">
            <v>0.31193900000000002</v>
          </cell>
          <cell r="L18"/>
          <cell r="M18">
            <v>3.2646170000000003</v>
          </cell>
          <cell r="N18">
            <v>0.34887200000000002</v>
          </cell>
          <cell r="O18">
            <v>-4.7381E-2</v>
          </cell>
          <cell r="P18">
            <v>0.34243799999999996</v>
          </cell>
          <cell r="Q18"/>
          <cell r="R18">
            <v>3.9085459999999999</v>
          </cell>
          <cell r="S18">
            <v>0.39220900000000003</v>
          </cell>
          <cell r="T18">
            <v>-5.6390000000000003E-2</v>
          </cell>
          <cell r="U18">
            <v>0.37128300000000003</v>
          </cell>
          <cell r="V18"/>
          <cell r="W18">
            <v>4.6156480000000002</v>
          </cell>
          <cell r="X18">
            <v>0.41223500000000002</v>
          </cell>
          <cell r="Y18">
            <v>-6.502899999999999E-2</v>
          </cell>
          <cell r="Z18">
            <v>0.317187</v>
          </cell>
          <cell r="AA18"/>
          <cell r="AB18">
            <v>5.2800409999999998</v>
          </cell>
          <cell r="AC18">
            <v>0.41808999999999996</v>
          </cell>
          <cell r="AD18">
            <v>-7.3635999999999993E-2</v>
          </cell>
          <cell r="AE18">
            <v>0.25848899999999997</v>
          </cell>
          <cell r="AF18"/>
          <cell r="AG18">
            <v>5.8829830000000003</v>
          </cell>
          <cell r="AH18">
            <v>0.46984199999999998</v>
          </cell>
          <cell r="AI18">
            <v>-8.0990999999999994E-2</v>
          </cell>
          <cell r="AJ18">
            <v>0.21509800000000001</v>
          </cell>
          <cell r="AK18"/>
          <cell r="AL18">
            <v>6.4869319999999995</v>
          </cell>
          <cell r="AM18">
            <v>0.52686999999999995</v>
          </cell>
          <cell r="AN18">
            <v>-9.0314999999999993E-2</v>
          </cell>
          <cell r="AO18">
            <v>0.22647499999999998</v>
          </cell>
          <cell r="AP18"/>
          <cell r="AQ18">
            <v>7.1499620000000004</v>
          </cell>
          <cell r="AR18">
            <v>0.56210900000000008</v>
          </cell>
          <cell r="AS18">
            <v>-9.9278999999999992E-2</v>
          </cell>
          <cell r="AT18">
            <v>0.22884399999999999</v>
          </cell>
          <cell r="AU18"/>
          <cell r="AV18">
            <v>7.8416360000000003</v>
          </cell>
          <cell r="AW18">
            <v>0.61692199999999997</v>
          </cell>
          <cell r="AX18">
            <v>-0.10878400000000001</v>
          </cell>
          <cell r="AY18">
            <v>0.92645899999999992</v>
          </cell>
          <cell r="AZ18"/>
          <cell r="BA18">
            <v>9.2762320000000003</v>
          </cell>
          <cell r="BB18">
            <v>0.73343399999999992</v>
          </cell>
          <cell r="BC18">
            <v>-0.13369800000000001</v>
          </cell>
          <cell r="BD18">
            <v>1.1053810000000002</v>
          </cell>
          <cell r="BE18"/>
          <cell r="BF18">
            <v>10.981349</v>
          </cell>
          <cell r="BG18">
            <v>0.71295299999999995</v>
          </cell>
          <cell r="BH18">
            <v>-0.1484</v>
          </cell>
          <cell r="BI18">
            <v>0.57041900000000001</v>
          </cell>
          <cell r="BJ18"/>
          <cell r="BK18">
            <v>12.116322</v>
          </cell>
          <cell r="BL18">
            <v>0.81958500000000001</v>
          </cell>
          <cell r="BM18">
            <v>-0.16567899999999999</v>
          </cell>
          <cell r="BN18">
            <v>0.56208500000000006</v>
          </cell>
          <cell r="BO18"/>
          <cell r="BP18">
            <v>13.332313000000001</v>
          </cell>
          <cell r="BQ18">
            <v>0.87785500000000005</v>
          </cell>
          <cell r="BR18">
            <v>-0.17983399999999999</v>
          </cell>
          <cell r="BS18">
            <v>0.40360499999999999</v>
          </cell>
          <cell r="BT18"/>
          <cell r="BU18">
            <v>14.433939000000001</v>
          </cell>
          <cell r="BV18">
            <v>0.93593199999999999</v>
          </cell>
          <cell r="BW18">
            <v>-0.191908</v>
          </cell>
          <cell r="BX18">
            <v>0.33496199999999998</v>
          </cell>
          <cell r="BY18"/>
          <cell r="BZ18">
            <v>15.512924999999999</v>
          </cell>
          <cell r="CA18">
            <v>0.93860699999999997</v>
          </cell>
          <cell r="CB18">
            <v>-0.20163499999999998</v>
          </cell>
          <cell r="CC18">
            <v>0.26688600000000001</v>
          </cell>
          <cell r="CD18"/>
          <cell r="CE18">
            <v>16.516783</v>
          </cell>
          <cell r="CF18">
            <v>0.92095500000000008</v>
          </cell>
          <cell r="CG18">
            <v>-0.214531</v>
          </cell>
          <cell r="CH18">
            <v>0.344304</v>
          </cell>
          <cell r="CI18"/>
          <cell r="CJ18">
            <v>17.567511</v>
          </cell>
          <cell r="CK18">
            <v>0.83869199999999999</v>
          </cell>
          <cell r="CL18">
            <v>-0.23059100000000002</v>
          </cell>
          <cell r="CM18">
            <v>0.54178199999999999</v>
          </cell>
          <cell r="CN18"/>
          <cell r="CO18">
            <v>18.717393999999999</v>
          </cell>
          <cell r="CP18">
            <v>0.75301099999999999</v>
          </cell>
          <cell r="CQ18">
            <v>-0.25147599999999998</v>
          </cell>
          <cell r="CR18">
            <v>0.52357600000000004</v>
          </cell>
          <cell r="CS18"/>
          <cell r="CT18">
            <v>19.742505000000001</v>
          </cell>
          <cell r="CU18">
            <v>0.74290699999999998</v>
          </cell>
          <cell r="CV18">
            <v>-0.26988999999999996</v>
          </cell>
          <cell r="CW18">
            <v>0.21716300000000002</v>
          </cell>
          <cell r="CX18"/>
          <cell r="CY18">
            <v>20.432684000000002</v>
          </cell>
          <cell r="CZ18">
            <v>0.74068800000000001</v>
          </cell>
          <cell r="DA18">
            <v>-0.28611599999999998</v>
          </cell>
          <cell r="DB18">
            <v>0.30018700000000004</v>
          </cell>
          <cell r="DC18"/>
          <cell r="DD18">
            <v>21.187442999999998</v>
          </cell>
          <cell r="DE18">
            <v>0.68337800000000004</v>
          </cell>
          <cell r="DF18">
            <v>-0.30900900000000003</v>
          </cell>
          <cell r="DG18">
            <v>0.68834200000000001</v>
          </cell>
          <cell r="DH18"/>
          <cell r="DI18">
            <v>22.250154999999999</v>
          </cell>
          <cell r="DJ18">
            <v>0.62837100000000001</v>
          </cell>
          <cell r="DK18">
            <v>-0.33266699999999999</v>
          </cell>
          <cell r="DL18">
            <v>0.73138099999999995</v>
          </cell>
          <cell r="DM18"/>
          <cell r="DN18">
            <v>23.277239000000002</v>
          </cell>
          <cell r="DO18">
            <v>0.59795699999999996</v>
          </cell>
          <cell r="DP18">
            <v>-0.35074900000000003</v>
          </cell>
          <cell r="DQ18">
            <v>0.68028299999999997</v>
          </cell>
          <cell r="DR18"/>
          <cell r="DS18">
            <v>24.204729999999998</v>
          </cell>
          <cell r="DT18">
            <v>0.61785500000000004</v>
          </cell>
          <cell r="DU18">
            <v>-0.37213299999999999</v>
          </cell>
          <cell r="DV18">
            <v>0.93737900000000007</v>
          </cell>
          <cell r="DW18"/>
          <cell r="DX18">
            <v>25.387830999999998</v>
          </cell>
          <cell r="DY18">
            <v>0.64924999999999999</v>
          </cell>
          <cell r="DZ18">
            <v>-0.398835</v>
          </cell>
          <cell r="EA18">
            <v>1.0424310000000001</v>
          </cell>
          <cell r="EB18"/>
          <cell r="EC18">
            <v>26.680676999999999</v>
          </cell>
          <cell r="ED18">
            <v>0.75861300000000009</v>
          </cell>
          <cell r="EE18">
            <v>-0.42170400000000002</v>
          </cell>
          <cell r="EF18">
            <v>1.2515999999999998</v>
          </cell>
          <cell r="EG18"/>
          <cell r="EH18">
            <v>28.269186000000001</v>
          </cell>
          <cell r="EI18">
            <v>0.93913099999999994</v>
          </cell>
          <cell r="EJ18">
            <v>-0.46382699999999999</v>
          </cell>
          <cell r="EK18">
            <v>1.4082710000000001</v>
          </cell>
          <cell r="EL18"/>
          <cell r="EM18">
            <v>30.152761999999999</v>
          </cell>
          <cell r="EN18">
            <v>1.0300039999999999</v>
          </cell>
          <cell r="EO18">
            <v>-0.49465699999999996</v>
          </cell>
          <cell r="EP18">
            <v>1.542165</v>
          </cell>
          <cell r="EQ18"/>
          <cell r="ER18">
            <v>32.230274999999999</v>
          </cell>
          <cell r="ES18">
            <v>1.151119</v>
          </cell>
          <cell r="ET18">
            <v>-0.53991099999999992</v>
          </cell>
          <cell r="EU18">
            <v>0.55701199999999995</v>
          </cell>
          <cell r="EV18"/>
          <cell r="EW18">
            <v>33.398493999999999</v>
          </cell>
          <cell r="EX18">
            <v>1.1719999999999999</v>
          </cell>
          <cell r="EY18">
            <v>-0.53578300000000001</v>
          </cell>
          <cell r="EZ18">
            <v>-0.18362200000000001</v>
          </cell>
          <cell r="FA18"/>
          <cell r="FB18">
            <v>33.851089000000002</v>
          </cell>
          <cell r="FC18">
            <v>0.96799999999999997</v>
          </cell>
          <cell r="FD18">
            <v>-0.539466</v>
          </cell>
          <cell r="FE18">
            <v>0.90234400000000003</v>
          </cell>
          <cell r="FF18"/>
          <cell r="FG18">
            <v>35.181966000000003</v>
          </cell>
          <cell r="FH18">
            <v>1.3140000000000001</v>
          </cell>
          <cell r="FI18">
            <v>-0.56222099999999997</v>
          </cell>
          <cell r="FJ18">
            <v>1.1021690000000002</v>
          </cell>
          <cell r="FK18"/>
          <cell r="FL18">
            <v>37.035915000000003</v>
          </cell>
          <cell r="FM18">
            <v>1.5820000000000001</v>
          </cell>
          <cell r="FN18">
            <v>-0.58509</v>
          </cell>
          <cell r="FO18">
            <v>0.48693599999999998</v>
          </cell>
          <cell r="FP18"/>
          <cell r="FQ18">
            <v>38.519760999999995</v>
          </cell>
          <cell r="FR18">
            <v>1.1919999999999999</v>
          </cell>
          <cell r="FS18">
            <v>-0.59047799999999995</v>
          </cell>
          <cell r="FT18">
            <v>-0.31056299999999998</v>
          </cell>
          <cell r="FU18"/>
          <cell r="FV18">
            <v>38.810720000000003</v>
          </cell>
          <cell r="FW18">
            <v>1.54</v>
          </cell>
          <cell r="FX18">
            <v>-0.59067800000000004</v>
          </cell>
          <cell r="FY18">
            <v>-0.53169899999999992</v>
          </cell>
          <cell r="FZ18"/>
          <cell r="GA18">
            <v>39.228341999999998</v>
          </cell>
          <cell r="GB18">
            <v>1.6379999999999999</v>
          </cell>
          <cell r="GC18">
            <v>-0.60619800000000001</v>
          </cell>
          <cell r="GD18">
            <v>-3.4874000000000002E-2</v>
          </cell>
          <cell r="GE18"/>
          <cell r="GF18">
            <v>40.225269999999995</v>
          </cell>
          <cell r="GG18">
            <v>1.8009999999999999</v>
          </cell>
          <cell r="GH18">
            <v>-0.63288699999999998</v>
          </cell>
          <cell r="GI18">
            <v>0.50320799999999999</v>
          </cell>
          <cell r="GJ18"/>
          <cell r="GK18">
            <v>41.896589999999996</v>
          </cell>
          <cell r="GL18">
            <v>2.08</v>
          </cell>
          <cell r="GM18">
            <v>-0.67473099999999997</v>
          </cell>
          <cell r="GN18">
            <v>0.68304500000000001</v>
          </cell>
          <cell r="GO18"/>
          <cell r="GP18">
            <v>43.984904</v>
          </cell>
          <cell r="GQ18">
            <v>2.0089999999999999</v>
          </cell>
          <cell r="GR18">
            <v>-0.71253599999999995</v>
          </cell>
          <cell r="GS18">
            <v>0.69384400000000002</v>
          </cell>
          <cell r="GT18"/>
          <cell r="GU18">
            <v>45.975211999999999</v>
          </cell>
          <cell r="GV18">
            <v>2.3889999999999998</v>
          </cell>
          <cell r="GW18">
            <v>-0.76089099999999998</v>
          </cell>
          <cell r="GX18">
            <v>0.70443200000000006</v>
          </cell>
          <cell r="GY18"/>
          <cell r="GZ18">
            <v>48.307752000000001</v>
          </cell>
          <cell r="HA18">
            <v>1.631</v>
          </cell>
          <cell r="HB18">
            <v>-0.78488999999999998</v>
          </cell>
          <cell r="HC18">
            <v>0.94904900000000003</v>
          </cell>
          <cell r="HD18"/>
          <cell r="HE18">
            <v>50.102910999999999</v>
          </cell>
          <cell r="HF18">
            <v>2.2389999999999999</v>
          </cell>
          <cell r="HG18">
            <v>-0.823438</v>
          </cell>
          <cell r="HH18">
            <v>0.67327899999999996</v>
          </cell>
          <cell r="HI18"/>
          <cell r="HJ18">
            <v>52.191752000000001</v>
          </cell>
        </row>
        <row r="19">
          <cell r="A19" t="str">
            <v>AN.112</v>
          </cell>
          <cell r="B19" t="str">
            <v>Other buildings and structures</v>
          </cell>
          <cell r="C19">
            <v>2.6422150000000002</v>
          </cell>
          <cell r="D19">
            <v>0.40827199999999997</v>
          </cell>
          <cell r="E19">
            <v>-0.254029</v>
          </cell>
          <cell r="F19">
            <v>0.78430999999999995</v>
          </cell>
          <cell r="G19"/>
          <cell r="H19">
            <v>3.5807669999999998</v>
          </cell>
          <cell r="I19">
            <v>0.307396</v>
          </cell>
          <cell r="J19">
            <v>-0.344943</v>
          </cell>
          <cell r="K19">
            <v>1.080265</v>
          </cell>
          <cell r="L19"/>
          <cell r="M19">
            <v>4.6234849999999996</v>
          </cell>
          <cell r="N19">
            <v>0.41426600000000002</v>
          </cell>
          <cell r="O19">
            <v>-0.43007299999999998</v>
          </cell>
          <cell r="P19">
            <v>0.95329200000000003</v>
          </cell>
          <cell r="Q19"/>
          <cell r="R19">
            <v>5.5609700000000002</v>
          </cell>
          <cell r="S19">
            <v>0.42896400000000001</v>
          </cell>
          <cell r="T19">
            <v>-0.505745</v>
          </cell>
          <cell r="U19">
            <v>1.403699</v>
          </cell>
          <cell r="V19"/>
          <cell r="W19">
            <v>6.8878880000000002</v>
          </cell>
          <cell r="X19">
            <v>0.440465</v>
          </cell>
          <cell r="Y19">
            <v>-0.66515000000000002</v>
          </cell>
          <cell r="Z19">
            <v>1.757433</v>
          </cell>
          <cell r="AA19"/>
          <cell r="AB19">
            <v>8.4206350000000008</v>
          </cell>
          <cell r="AC19">
            <v>0.67447299999999999</v>
          </cell>
          <cell r="AD19">
            <v>-0.78498800000000002</v>
          </cell>
          <cell r="AE19">
            <v>1.6942080000000002</v>
          </cell>
          <cell r="AF19"/>
          <cell r="AG19">
            <v>10.004329</v>
          </cell>
          <cell r="AH19">
            <v>0.70884900000000006</v>
          </cell>
          <cell r="AI19">
            <v>-0.95310600000000001</v>
          </cell>
          <cell r="AJ19">
            <v>3.0826480000000003</v>
          </cell>
          <cell r="AK19"/>
          <cell r="AL19">
            <v>12.84272</v>
          </cell>
          <cell r="AM19">
            <v>0.87278699999999998</v>
          </cell>
          <cell r="AN19">
            <v>-1.3066010000000001</v>
          </cell>
          <cell r="AO19">
            <v>3.4946260000000002</v>
          </cell>
          <cell r="AP19"/>
          <cell r="AQ19">
            <v>15.903531999999998</v>
          </cell>
          <cell r="AR19">
            <v>1.0200850000000001</v>
          </cell>
          <cell r="AS19">
            <v>-1.489023</v>
          </cell>
          <cell r="AT19">
            <v>1.753158</v>
          </cell>
          <cell r="AU19"/>
          <cell r="AV19">
            <v>17.187752</v>
          </cell>
          <cell r="AW19">
            <v>1.215997</v>
          </cell>
          <cell r="AX19">
            <v>-1.5766389999999999</v>
          </cell>
          <cell r="AY19">
            <v>0.26792300000000002</v>
          </cell>
          <cell r="AZ19"/>
          <cell r="BA19">
            <v>17.095033999999998</v>
          </cell>
          <cell r="BB19">
            <v>1.1703160000000001</v>
          </cell>
          <cell r="BC19">
            <v>-1.5153810000000001</v>
          </cell>
          <cell r="BD19">
            <v>0.46274099999999996</v>
          </cell>
          <cell r="BE19"/>
          <cell r="BF19">
            <v>17.212709</v>
          </cell>
          <cell r="BG19">
            <v>1.4103889999999999</v>
          </cell>
          <cell r="BH19">
            <v>-1.647151</v>
          </cell>
          <cell r="BI19">
            <v>0.99807399999999991</v>
          </cell>
          <cell r="BJ19"/>
          <cell r="BK19">
            <v>17.974022000000001</v>
          </cell>
          <cell r="BL19">
            <v>1.8091429999999999</v>
          </cell>
          <cell r="BM19">
            <v>-1.698288</v>
          </cell>
          <cell r="BN19">
            <v>0.19775499999999999</v>
          </cell>
          <cell r="BO19"/>
          <cell r="BP19">
            <v>18.282631000000002</v>
          </cell>
          <cell r="BQ19">
            <v>2.098805</v>
          </cell>
          <cell r="BR19">
            <v>-1.7196579999999999</v>
          </cell>
          <cell r="BS19">
            <v>2.1295000000000001E-2</v>
          </cell>
          <cell r="BT19"/>
          <cell r="BU19">
            <v>18.683074000000001</v>
          </cell>
          <cell r="BV19">
            <v>1.281047</v>
          </cell>
          <cell r="BW19">
            <v>-1.6977550000000001</v>
          </cell>
          <cell r="BX19">
            <v>-0.42223899999999998</v>
          </cell>
          <cell r="BY19"/>
          <cell r="BZ19">
            <v>17.844125999999999</v>
          </cell>
          <cell r="CA19">
            <v>0.35535500000000003</v>
          </cell>
          <cell r="CB19">
            <v>-1.549415</v>
          </cell>
          <cell r="CC19">
            <v>-0.31492599999999998</v>
          </cell>
          <cell r="CD19"/>
          <cell r="CE19">
            <v>16.335138999999998</v>
          </cell>
          <cell r="CF19">
            <v>1.359057</v>
          </cell>
          <cell r="CG19">
            <v>-1.556322</v>
          </cell>
          <cell r="CH19">
            <v>0.27929199999999998</v>
          </cell>
          <cell r="CI19"/>
          <cell r="CJ19">
            <v>16.417166000000002</v>
          </cell>
          <cell r="CK19">
            <v>1.8906179999999999</v>
          </cell>
          <cell r="CL19">
            <v>-1.5987829999999998</v>
          </cell>
          <cell r="CM19">
            <v>0.45859699999999998</v>
          </cell>
          <cell r="CN19"/>
          <cell r="CO19">
            <v>17.167598999999999</v>
          </cell>
          <cell r="CP19">
            <v>2.5636060000000001</v>
          </cell>
          <cell r="CQ19">
            <v>-1.710086</v>
          </cell>
          <cell r="CR19">
            <v>0.169903</v>
          </cell>
          <cell r="CS19"/>
          <cell r="CT19">
            <v>18.191022</v>
          </cell>
          <cell r="CU19">
            <v>3.3896850000000001</v>
          </cell>
          <cell r="CV19">
            <v>-1.795363</v>
          </cell>
          <cell r="CW19">
            <v>-1.7332999999999998E-2</v>
          </cell>
          <cell r="CX19"/>
          <cell r="CY19">
            <v>19.768010999999998</v>
          </cell>
          <cell r="CZ19">
            <v>3.5373019999999999</v>
          </cell>
          <cell r="DA19">
            <v>-1.9384429999999999</v>
          </cell>
          <cell r="DB19">
            <v>0.36319999999999997</v>
          </cell>
          <cell r="DC19"/>
          <cell r="DD19">
            <v>21.730070000000001</v>
          </cell>
          <cell r="DE19">
            <v>4.2198860000000007</v>
          </cell>
          <cell r="DF19">
            <v>-2.1375659999999996</v>
          </cell>
          <cell r="DG19">
            <v>0.64748000000000006</v>
          </cell>
          <cell r="DH19"/>
          <cell r="DI19">
            <v>24.459869999999999</v>
          </cell>
          <cell r="DJ19">
            <v>4.0734890000000004</v>
          </cell>
          <cell r="DK19">
            <v>-2.3432360000000001</v>
          </cell>
          <cell r="DL19">
            <v>0.75625500000000001</v>
          </cell>
          <cell r="DM19"/>
          <cell r="DN19">
            <v>26.946377999999999</v>
          </cell>
          <cell r="DO19">
            <v>4.0992380000000006</v>
          </cell>
          <cell r="DP19">
            <v>-2.524257</v>
          </cell>
          <cell r="DQ19">
            <v>0.62708600000000003</v>
          </cell>
          <cell r="DR19"/>
          <cell r="DS19">
            <v>29.148444999999999</v>
          </cell>
          <cell r="DT19">
            <v>4.9357670000000002</v>
          </cell>
          <cell r="DU19">
            <v>-2.73306</v>
          </cell>
          <cell r="DV19">
            <v>0.55930600000000008</v>
          </cell>
          <cell r="DW19"/>
          <cell r="DX19">
            <v>31.910457999999998</v>
          </cell>
          <cell r="DY19">
            <v>5.3382120000000004</v>
          </cell>
          <cell r="DZ19">
            <v>-2.9550859999999997</v>
          </cell>
          <cell r="EA19">
            <v>0.940052</v>
          </cell>
          <cell r="EB19"/>
          <cell r="EC19">
            <v>35.233635999999997</v>
          </cell>
          <cell r="ED19">
            <v>4.732456</v>
          </cell>
          <cell r="EE19">
            <v>-3.1912479999999999</v>
          </cell>
          <cell r="EF19">
            <v>1.7680909999999999</v>
          </cell>
          <cell r="EG19"/>
          <cell r="EH19">
            <v>38.542936000000005</v>
          </cell>
          <cell r="EI19">
            <v>6.4939910000000003</v>
          </cell>
          <cell r="EJ19">
            <v>-3.6006170000000002</v>
          </cell>
          <cell r="EK19">
            <v>1.9978779999999998</v>
          </cell>
          <cell r="EL19"/>
          <cell r="EM19">
            <v>43.434187999999999</v>
          </cell>
          <cell r="EN19">
            <v>5.6953559999999994</v>
          </cell>
          <cell r="EO19">
            <v>-3.9033789999999997</v>
          </cell>
          <cell r="EP19">
            <v>2.2932710000000003</v>
          </cell>
          <cell r="EQ19"/>
          <cell r="ER19">
            <v>47.519435999999999</v>
          </cell>
          <cell r="ES19">
            <v>6.4936569999999998</v>
          </cell>
          <cell r="ET19">
            <v>-4.3284530000000006</v>
          </cell>
          <cell r="EU19">
            <v>1.5815760000000001</v>
          </cell>
          <cell r="EV19"/>
          <cell r="EW19">
            <v>51.266214999999995</v>
          </cell>
          <cell r="EX19">
            <v>5.3929999999999998</v>
          </cell>
          <cell r="EY19">
            <v>-4.4526760000000003</v>
          </cell>
          <cell r="EZ19">
            <v>0.46665899999999999</v>
          </cell>
          <cell r="FA19"/>
          <cell r="FB19">
            <v>52.673197999999999</v>
          </cell>
          <cell r="FC19">
            <v>4.407</v>
          </cell>
          <cell r="FD19">
            <v>-4.5332850000000002</v>
          </cell>
          <cell r="FE19">
            <v>1.3850519999999999</v>
          </cell>
          <cell r="FF19"/>
          <cell r="FG19">
            <v>53.931964999999998</v>
          </cell>
          <cell r="FH19">
            <v>5.76</v>
          </cell>
          <cell r="FI19">
            <v>-4.8094229999999998</v>
          </cell>
          <cell r="FJ19">
            <v>1.683638</v>
          </cell>
          <cell r="FK19"/>
          <cell r="FL19">
            <v>56.566180000000003</v>
          </cell>
          <cell r="FM19">
            <v>6.9349999999999996</v>
          </cell>
          <cell r="FN19">
            <v>-5.0765399999999996</v>
          </cell>
          <cell r="FO19">
            <v>0.73386200000000001</v>
          </cell>
          <cell r="FP19"/>
          <cell r="FQ19">
            <v>59.158501999999999</v>
          </cell>
          <cell r="FR19">
            <v>4.976</v>
          </cell>
          <cell r="FS19">
            <v>-5.1199939999999993</v>
          </cell>
          <cell r="FT19">
            <v>-0.43933999999999995</v>
          </cell>
          <cell r="FU19"/>
          <cell r="FV19">
            <v>58.575167999999998</v>
          </cell>
          <cell r="FW19">
            <v>6.5830000000000002</v>
          </cell>
          <cell r="FX19">
            <v>-5.165521</v>
          </cell>
          <cell r="FY19">
            <v>-0.74886800000000009</v>
          </cell>
          <cell r="FZ19"/>
          <cell r="GA19">
            <v>59.243779000000004</v>
          </cell>
          <cell r="GB19">
            <v>7.0529999999999999</v>
          </cell>
          <cell r="GC19">
            <v>-5.3003850000000003</v>
          </cell>
          <cell r="GD19">
            <v>-6.2301999999999996E-2</v>
          </cell>
          <cell r="GE19"/>
          <cell r="GF19">
            <v>60.934092</v>
          </cell>
          <cell r="GG19">
            <v>7.8970000000000002</v>
          </cell>
          <cell r="GH19">
            <v>-5.5359949999999998</v>
          </cell>
          <cell r="GI19">
            <v>0.75185999999999997</v>
          </cell>
          <cell r="GJ19"/>
          <cell r="GK19">
            <v>64.046957000000006</v>
          </cell>
          <cell r="GL19">
            <v>8.8529999999999998</v>
          </cell>
          <cell r="GM19">
            <v>-5.897716</v>
          </cell>
          <cell r="GN19">
            <v>1.063898</v>
          </cell>
          <cell r="GO19"/>
          <cell r="GP19">
            <v>68.066138999999993</v>
          </cell>
          <cell r="GQ19">
            <v>8.8859999999999992</v>
          </cell>
          <cell r="GR19">
            <v>-6.2191999999999998</v>
          </cell>
          <cell r="GS19">
            <v>1.0853550000000001</v>
          </cell>
          <cell r="GT19"/>
          <cell r="GU19">
            <v>71.818294999999992</v>
          </cell>
          <cell r="GV19">
            <v>10.127000000000001</v>
          </cell>
          <cell r="GW19">
            <v>-6.6342309999999998</v>
          </cell>
          <cell r="GX19">
            <v>1.101299</v>
          </cell>
          <cell r="GY19"/>
          <cell r="GZ19">
            <v>76.412362999999999</v>
          </cell>
          <cell r="HA19">
            <v>6.78</v>
          </cell>
          <cell r="HB19">
            <v>-6.7630129999999999</v>
          </cell>
          <cell r="HC19">
            <v>1.556449</v>
          </cell>
          <cell r="HD19"/>
          <cell r="HE19">
            <v>77.985799</v>
          </cell>
          <cell r="HF19">
            <v>9.1829999999999998</v>
          </cell>
          <cell r="HG19">
            <v>-7.134271</v>
          </cell>
          <cell r="HH19">
            <v>2.2609529999999998</v>
          </cell>
          <cell r="HI19"/>
          <cell r="HJ19">
            <v>82.295480999999995</v>
          </cell>
        </row>
        <row r="20">
          <cell r="A20" t="str">
            <v>AN.1121</v>
          </cell>
          <cell r="B20" t="str">
            <v>Buildings other than dwellings</v>
          </cell>
          <cell r="C20">
            <v>2.6422150000000002</v>
          </cell>
          <cell r="D20">
            <v>0.40827199999999997</v>
          </cell>
          <cell r="E20">
            <v>-0.254029</v>
          </cell>
          <cell r="F20">
            <v>0.78430999999999995</v>
          </cell>
          <cell r="G20"/>
          <cell r="H20">
            <v>3.5807669999999998</v>
          </cell>
          <cell r="I20">
            <v>0.307396</v>
          </cell>
          <cell r="J20">
            <v>-0.344943</v>
          </cell>
          <cell r="K20">
            <v>1.080265</v>
          </cell>
          <cell r="L20"/>
          <cell r="M20">
            <v>4.6234849999999996</v>
          </cell>
          <cell r="N20">
            <v>0.41426600000000002</v>
          </cell>
          <cell r="O20">
            <v>-0.43007299999999998</v>
          </cell>
          <cell r="P20">
            <v>0.95329200000000003</v>
          </cell>
          <cell r="Q20"/>
          <cell r="R20">
            <v>5.5609700000000002</v>
          </cell>
          <cell r="S20">
            <v>0.42896400000000001</v>
          </cell>
          <cell r="T20">
            <v>-0.505745</v>
          </cell>
          <cell r="U20">
            <v>1.403699</v>
          </cell>
          <cell r="V20"/>
          <cell r="W20">
            <v>6.8878880000000002</v>
          </cell>
          <cell r="X20">
            <v>0.440465</v>
          </cell>
          <cell r="Y20">
            <v>-0.66515000000000002</v>
          </cell>
          <cell r="Z20">
            <v>1.757433</v>
          </cell>
          <cell r="AA20"/>
          <cell r="AB20">
            <v>8.4206350000000008</v>
          </cell>
          <cell r="AC20">
            <v>0.67447299999999999</v>
          </cell>
          <cell r="AD20">
            <v>-0.78498800000000002</v>
          </cell>
          <cell r="AE20">
            <v>1.6942080000000002</v>
          </cell>
          <cell r="AF20"/>
          <cell r="AG20">
            <v>10.004329</v>
          </cell>
          <cell r="AH20">
            <v>0.70884900000000006</v>
          </cell>
          <cell r="AI20">
            <v>-0.95310600000000001</v>
          </cell>
          <cell r="AJ20">
            <v>3.0826480000000003</v>
          </cell>
          <cell r="AK20"/>
          <cell r="AL20">
            <v>12.84272</v>
          </cell>
          <cell r="AM20">
            <v>0.87278699999999998</v>
          </cell>
          <cell r="AN20">
            <v>-1.3066010000000001</v>
          </cell>
          <cell r="AO20">
            <v>3.4946260000000002</v>
          </cell>
          <cell r="AP20"/>
          <cell r="AQ20">
            <v>15.903531999999998</v>
          </cell>
          <cell r="AR20">
            <v>1.0200850000000001</v>
          </cell>
          <cell r="AS20">
            <v>-1.489023</v>
          </cell>
          <cell r="AT20">
            <v>1.753158</v>
          </cell>
          <cell r="AU20"/>
          <cell r="AV20">
            <v>17.187752</v>
          </cell>
          <cell r="AW20">
            <v>1.215997</v>
          </cell>
          <cell r="AX20">
            <v>-1.5766389999999999</v>
          </cell>
          <cell r="AY20">
            <v>0.26792300000000002</v>
          </cell>
          <cell r="AZ20"/>
          <cell r="BA20">
            <v>17.095033999999998</v>
          </cell>
          <cell r="BB20">
            <v>1.1703160000000001</v>
          </cell>
          <cell r="BC20">
            <v>-1.5153810000000001</v>
          </cell>
          <cell r="BD20">
            <v>0.46274099999999996</v>
          </cell>
          <cell r="BE20"/>
          <cell r="BF20">
            <v>17.212709</v>
          </cell>
          <cell r="BG20">
            <v>1.4103889999999999</v>
          </cell>
          <cell r="BH20">
            <v>-1.647151</v>
          </cell>
          <cell r="BI20">
            <v>0.99807399999999991</v>
          </cell>
          <cell r="BJ20"/>
          <cell r="BK20">
            <v>17.974022000000001</v>
          </cell>
          <cell r="BL20">
            <v>1.8091429999999999</v>
          </cell>
          <cell r="BM20">
            <v>-1.698288</v>
          </cell>
          <cell r="BN20">
            <v>0.19775499999999999</v>
          </cell>
          <cell r="BO20"/>
          <cell r="BP20">
            <v>18.282631000000002</v>
          </cell>
          <cell r="BQ20">
            <v>2.098805</v>
          </cell>
          <cell r="BR20">
            <v>-1.7196579999999999</v>
          </cell>
          <cell r="BS20">
            <v>2.1295000000000001E-2</v>
          </cell>
          <cell r="BT20"/>
          <cell r="BU20">
            <v>18.683074000000001</v>
          </cell>
          <cell r="BV20">
            <v>1.281047</v>
          </cell>
          <cell r="BW20">
            <v>-1.6977550000000001</v>
          </cell>
          <cell r="BX20">
            <v>-0.42223899999999998</v>
          </cell>
          <cell r="BY20"/>
          <cell r="BZ20">
            <v>17.844125999999999</v>
          </cell>
          <cell r="CA20">
            <v>0.35535500000000003</v>
          </cell>
          <cell r="CB20">
            <v>-1.549415</v>
          </cell>
          <cell r="CC20">
            <v>-0.31492599999999998</v>
          </cell>
          <cell r="CD20"/>
          <cell r="CE20">
            <v>16.335138999999998</v>
          </cell>
          <cell r="CF20">
            <v>1.359057</v>
          </cell>
          <cell r="CG20">
            <v>-1.556322</v>
          </cell>
          <cell r="CH20">
            <v>0.27929199999999998</v>
          </cell>
          <cell r="CI20"/>
          <cell r="CJ20">
            <v>16.417166000000002</v>
          </cell>
          <cell r="CK20">
            <v>1.8906179999999999</v>
          </cell>
          <cell r="CL20">
            <v>-1.5987829999999998</v>
          </cell>
          <cell r="CM20">
            <v>0.45859699999999998</v>
          </cell>
          <cell r="CN20"/>
          <cell r="CO20">
            <v>17.167598999999999</v>
          </cell>
          <cell r="CP20">
            <v>2.5636060000000001</v>
          </cell>
          <cell r="CQ20">
            <v>-1.710086</v>
          </cell>
          <cell r="CR20">
            <v>0.169903</v>
          </cell>
          <cell r="CS20"/>
          <cell r="CT20">
            <v>18.191022</v>
          </cell>
          <cell r="CU20">
            <v>3.3896850000000001</v>
          </cell>
          <cell r="CV20">
            <v>-1.795363</v>
          </cell>
          <cell r="CW20">
            <v>-1.7332999999999998E-2</v>
          </cell>
          <cell r="CX20"/>
          <cell r="CY20">
            <v>19.768010999999998</v>
          </cell>
          <cell r="CZ20">
            <v>3.5373019999999999</v>
          </cell>
          <cell r="DA20">
            <v>-1.9384429999999999</v>
          </cell>
          <cell r="DB20">
            <v>0.36319999999999997</v>
          </cell>
          <cell r="DC20"/>
          <cell r="DD20">
            <v>21.730070000000001</v>
          </cell>
          <cell r="DE20">
            <v>4.2198860000000007</v>
          </cell>
          <cell r="DF20">
            <v>-2.1375659999999996</v>
          </cell>
          <cell r="DG20">
            <v>0.64748000000000006</v>
          </cell>
          <cell r="DH20"/>
          <cell r="DI20">
            <v>24.459869999999999</v>
          </cell>
          <cell r="DJ20">
            <v>4.0734890000000004</v>
          </cell>
          <cell r="DK20">
            <v>-2.3432360000000001</v>
          </cell>
          <cell r="DL20">
            <v>0.75625500000000001</v>
          </cell>
          <cell r="DM20"/>
          <cell r="DN20">
            <v>26.946377999999999</v>
          </cell>
          <cell r="DO20">
            <v>4.0992380000000006</v>
          </cell>
          <cell r="DP20">
            <v>-2.524257</v>
          </cell>
          <cell r="DQ20">
            <v>0.62708600000000003</v>
          </cell>
          <cell r="DR20"/>
          <cell r="DS20">
            <v>29.148444999999999</v>
          </cell>
          <cell r="DT20">
            <v>4.9357670000000002</v>
          </cell>
          <cell r="DU20">
            <v>-2.73306</v>
          </cell>
          <cell r="DV20">
            <v>0.55930600000000008</v>
          </cell>
          <cell r="DW20"/>
          <cell r="DX20">
            <v>31.910457999999998</v>
          </cell>
          <cell r="DY20">
            <v>5.3382120000000004</v>
          </cell>
          <cell r="DZ20">
            <v>-2.9550859999999997</v>
          </cell>
          <cell r="EA20">
            <v>0.940052</v>
          </cell>
          <cell r="EB20"/>
          <cell r="EC20">
            <v>35.233635999999997</v>
          </cell>
          <cell r="ED20">
            <v>4.732456</v>
          </cell>
          <cell r="EE20">
            <v>-3.1912479999999999</v>
          </cell>
          <cell r="EF20">
            <v>1.7680909999999999</v>
          </cell>
          <cell r="EG20"/>
          <cell r="EH20">
            <v>38.542936000000005</v>
          </cell>
          <cell r="EI20">
            <v>6.4939910000000003</v>
          </cell>
          <cell r="EJ20">
            <v>-3.6006170000000002</v>
          </cell>
          <cell r="EK20">
            <v>1.9978779999999998</v>
          </cell>
          <cell r="EL20"/>
          <cell r="EM20">
            <v>43.434187999999999</v>
          </cell>
          <cell r="EN20">
            <v>5.6953559999999994</v>
          </cell>
          <cell r="EO20">
            <v>-3.9033789999999997</v>
          </cell>
          <cell r="EP20">
            <v>2.2932710000000003</v>
          </cell>
          <cell r="EQ20"/>
          <cell r="ER20">
            <v>47.519435999999999</v>
          </cell>
          <cell r="ES20">
            <v>6.4936569999999998</v>
          </cell>
          <cell r="ET20">
            <v>-4.3284530000000006</v>
          </cell>
          <cell r="EU20">
            <v>1.5815760000000001</v>
          </cell>
          <cell r="EV20"/>
          <cell r="EW20">
            <v>51.266214999999995</v>
          </cell>
          <cell r="EX20">
            <v>5.3929999999999998</v>
          </cell>
          <cell r="EY20">
            <v>-4.4526760000000003</v>
          </cell>
          <cell r="EZ20">
            <v>0.46665899999999999</v>
          </cell>
          <cell r="FA20"/>
          <cell r="FB20">
            <v>52.673197999999999</v>
          </cell>
          <cell r="FC20">
            <v>4.407</v>
          </cell>
          <cell r="FD20">
            <v>-4.5332850000000002</v>
          </cell>
          <cell r="FE20">
            <v>1.3850519999999999</v>
          </cell>
          <cell r="FF20"/>
          <cell r="FG20">
            <v>53.931964999999998</v>
          </cell>
          <cell r="FH20">
            <v>5.76</v>
          </cell>
          <cell r="FI20">
            <v>-4.8094229999999998</v>
          </cell>
          <cell r="FJ20">
            <v>1.683638</v>
          </cell>
          <cell r="FK20"/>
          <cell r="FL20">
            <v>56.566180000000003</v>
          </cell>
          <cell r="FM20">
            <v>6.9349999999999996</v>
          </cell>
          <cell r="FN20">
            <v>-5.0765399999999996</v>
          </cell>
          <cell r="FO20">
            <v>0.73386200000000001</v>
          </cell>
          <cell r="FP20"/>
          <cell r="FQ20">
            <v>59.158501999999999</v>
          </cell>
          <cell r="FR20">
            <v>4.976</v>
          </cell>
          <cell r="FS20">
            <v>-5.1199939999999993</v>
          </cell>
          <cell r="FT20">
            <v>-0.43933999999999995</v>
          </cell>
          <cell r="FU20"/>
          <cell r="FV20">
            <v>58.575167999999998</v>
          </cell>
          <cell r="FW20">
            <v>6.5830000000000002</v>
          </cell>
          <cell r="FX20">
            <v>-5.165521</v>
          </cell>
          <cell r="FY20">
            <v>-0.74886800000000009</v>
          </cell>
          <cell r="FZ20"/>
          <cell r="GA20">
            <v>59.243779000000004</v>
          </cell>
          <cell r="GB20">
            <v>7.0529999999999999</v>
          </cell>
          <cell r="GC20">
            <v>-5.3003850000000003</v>
          </cell>
          <cell r="GD20">
            <v>-6.2301999999999996E-2</v>
          </cell>
          <cell r="GE20"/>
          <cell r="GF20">
            <v>60.934092</v>
          </cell>
          <cell r="GG20">
            <v>7.8970000000000002</v>
          </cell>
          <cell r="GH20">
            <v>-5.5359949999999998</v>
          </cell>
          <cell r="GI20">
            <v>0.75185999999999997</v>
          </cell>
          <cell r="GJ20"/>
          <cell r="GK20">
            <v>64.046957000000006</v>
          </cell>
          <cell r="GL20">
            <v>8.8529999999999998</v>
          </cell>
          <cell r="GM20">
            <v>-5.897716</v>
          </cell>
          <cell r="GN20">
            <v>1.063898</v>
          </cell>
          <cell r="GO20"/>
          <cell r="GP20">
            <v>68.066138999999993</v>
          </cell>
          <cell r="GQ20">
            <v>8.8859999999999992</v>
          </cell>
          <cell r="GR20">
            <v>-6.2191999999999998</v>
          </cell>
          <cell r="GS20">
            <v>1.0853550000000001</v>
          </cell>
          <cell r="GT20"/>
          <cell r="GU20">
            <v>71.818294999999992</v>
          </cell>
          <cell r="GV20">
            <v>10.127000000000001</v>
          </cell>
          <cell r="GW20">
            <v>-6.6342309999999998</v>
          </cell>
          <cell r="GX20">
            <v>1.101299</v>
          </cell>
          <cell r="GY20"/>
          <cell r="GZ20">
            <v>76.412362999999999</v>
          </cell>
          <cell r="HA20">
            <v>6.78</v>
          </cell>
          <cell r="HB20">
            <v>-6.7630129999999999</v>
          </cell>
          <cell r="HC20">
            <v>1.556449</v>
          </cell>
          <cell r="HD20"/>
          <cell r="HE20">
            <v>77.985799</v>
          </cell>
          <cell r="HF20">
            <v>9.1829999999999998</v>
          </cell>
          <cell r="HG20">
            <v>-7.134271</v>
          </cell>
          <cell r="HH20">
            <v>2.2609529999999998</v>
          </cell>
          <cell r="HI20"/>
          <cell r="HJ20">
            <v>82.295480999999995</v>
          </cell>
        </row>
        <row r="21">
          <cell r="A21" t="str">
            <v>AN.1122</v>
          </cell>
          <cell r="B21" t="str">
            <v>Other structures</v>
          </cell>
          <cell r="C21"/>
          <cell r="D21"/>
          <cell r="E21"/>
          <cell r="F21"/>
          <cell r="G21"/>
          <cell r="H21"/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/>
          <cell r="T21"/>
          <cell r="U21"/>
          <cell r="V21"/>
          <cell r="W21"/>
          <cell r="X21"/>
          <cell r="Y21"/>
          <cell r="Z21"/>
          <cell r="AA21"/>
          <cell r="AB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  <cell r="AS21"/>
          <cell r="AT21"/>
          <cell r="AU21"/>
          <cell r="AV21"/>
          <cell r="AW21"/>
          <cell r="AX21"/>
          <cell r="AY21"/>
          <cell r="AZ21"/>
          <cell r="BA21"/>
          <cell r="BB21"/>
          <cell r="BC21"/>
          <cell r="BD21"/>
          <cell r="BE21"/>
          <cell r="BF21"/>
          <cell r="BG21"/>
          <cell r="BH21"/>
          <cell r="BI21"/>
          <cell r="BJ21"/>
          <cell r="BK21"/>
          <cell r="BL21"/>
          <cell r="BM21"/>
          <cell r="BN21"/>
          <cell r="BO21"/>
          <cell r="BP21"/>
          <cell r="BQ21"/>
          <cell r="BR21"/>
          <cell r="BS21"/>
          <cell r="BT21"/>
          <cell r="BU21"/>
          <cell r="BV21"/>
          <cell r="BW21"/>
          <cell r="BX21"/>
          <cell r="BY21"/>
          <cell r="BZ21"/>
          <cell r="CA21"/>
          <cell r="CB21"/>
          <cell r="CC21"/>
          <cell r="CD21"/>
          <cell r="CE21"/>
          <cell r="CF21"/>
          <cell r="CG21"/>
          <cell r="CH21"/>
          <cell r="CI21"/>
          <cell r="CJ21"/>
          <cell r="CK21"/>
          <cell r="CL21"/>
          <cell r="CM21"/>
          <cell r="CN21"/>
          <cell r="CO21"/>
          <cell r="CP21"/>
          <cell r="CQ21"/>
          <cell r="CR21"/>
          <cell r="CS21"/>
          <cell r="CT21"/>
          <cell r="CU21"/>
          <cell r="CV21"/>
          <cell r="CW21"/>
          <cell r="CX21"/>
          <cell r="CY21"/>
          <cell r="CZ21"/>
          <cell r="DA21"/>
          <cell r="DB21"/>
          <cell r="DC21"/>
          <cell r="DD21"/>
          <cell r="DE21"/>
          <cell r="DF21"/>
          <cell r="DG21"/>
          <cell r="DH21"/>
          <cell r="DI21"/>
          <cell r="DJ21"/>
          <cell r="DK21"/>
          <cell r="DL21"/>
          <cell r="DM21"/>
          <cell r="DN21"/>
          <cell r="DO21"/>
          <cell r="DP21"/>
          <cell r="DQ21"/>
          <cell r="DR21"/>
          <cell r="DS21"/>
          <cell r="DT21"/>
          <cell r="DU21"/>
          <cell r="DV21"/>
          <cell r="DW21"/>
          <cell r="DX21"/>
          <cell r="DY21"/>
          <cell r="DZ21"/>
          <cell r="EA21"/>
          <cell r="EB21"/>
          <cell r="EC21"/>
          <cell r="ED21"/>
          <cell r="EE21"/>
          <cell r="EF21"/>
          <cell r="EG21"/>
          <cell r="EH21"/>
          <cell r="EI21"/>
          <cell r="EJ21"/>
          <cell r="EK21"/>
          <cell r="EL21"/>
          <cell r="EM21"/>
          <cell r="EN21"/>
          <cell r="EO21"/>
          <cell r="EP21"/>
          <cell r="EQ21"/>
          <cell r="ER21"/>
          <cell r="ES21"/>
          <cell r="ET21"/>
          <cell r="EU21"/>
          <cell r="EV21"/>
          <cell r="EW21"/>
          <cell r="EX21"/>
          <cell r="EY21"/>
          <cell r="EZ21"/>
          <cell r="FA21"/>
          <cell r="FB21"/>
          <cell r="FC21"/>
          <cell r="FD21"/>
          <cell r="FE21"/>
          <cell r="FF21"/>
          <cell r="FG21"/>
          <cell r="FH21"/>
          <cell r="FI21"/>
          <cell r="FJ21"/>
          <cell r="FK21"/>
          <cell r="FL21"/>
          <cell r="FM21"/>
          <cell r="FN21"/>
          <cell r="FO21"/>
          <cell r="FP21"/>
          <cell r="FQ21"/>
          <cell r="FR21"/>
          <cell r="FS21"/>
          <cell r="FT21"/>
          <cell r="FU21"/>
          <cell r="FV21"/>
          <cell r="FW21"/>
          <cell r="FX21"/>
          <cell r="FY21"/>
          <cell r="FZ21"/>
          <cell r="GA21"/>
          <cell r="GB21"/>
          <cell r="GC21"/>
          <cell r="GD21"/>
          <cell r="GE21"/>
          <cell r="GF21"/>
          <cell r="GG21"/>
          <cell r="GH21"/>
          <cell r="GI21"/>
          <cell r="GJ21"/>
          <cell r="GK21"/>
          <cell r="GL21"/>
          <cell r="GM21"/>
          <cell r="GN21"/>
          <cell r="GO21"/>
          <cell r="GP21"/>
          <cell r="GQ21"/>
          <cell r="GR21"/>
          <cell r="GS21"/>
          <cell r="GT21"/>
          <cell r="GU21"/>
          <cell r="GV21"/>
          <cell r="GW21"/>
          <cell r="GX21"/>
          <cell r="GY21"/>
          <cell r="GZ21"/>
          <cell r="HA21"/>
          <cell r="HB21"/>
          <cell r="HC21"/>
          <cell r="HD21"/>
          <cell r="HE21"/>
          <cell r="HF21"/>
          <cell r="HG21"/>
          <cell r="HH21"/>
          <cell r="HI21"/>
          <cell r="HJ21"/>
        </row>
        <row r="22">
          <cell r="A22" t="str">
            <v>AN.113</v>
          </cell>
          <cell r="B22" t="str">
            <v>Machinery and equipment</v>
          </cell>
          <cell r="C22">
            <v>1.627858</v>
          </cell>
          <cell r="D22">
            <v>0.65526499999999999</v>
          </cell>
          <cell r="E22">
            <v>-0.467725</v>
          </cell>
          <cell r="F22">
            <v>6.3298000000000007E-2</v>
          </cell>
          <cell r="G22"/>
          <cell r="H22">
            <v>1.8786959999999999</v>
          </cell>
          <cell r="I22">
            <v>0.71194199999999996</v>
          </cell>
          <cell r="J22">
            <v>-0.5290990000000001</v>
          </cell>
          <cell r="K22">
            <v>8.3679000000000003E-2</v>
          </cell>
          <cell r="L22"/>
          <cell r="M22">
            <v>2.145219</v>
          </cell>
          <cell r="N22">
            <v>0.806037</v>
          </cell>
          <cell r="O22">
            <v>-0.603217</v>
          </cell>
          <cell r="P22">
            <v>0.163242</v>
          </cell>
          <cell r="Q22"/>
          <cell r="R22">
            <v>2.5112800000000002</v>
          </cell>
          <cell r="S22">
            <v>0.90051400000000004</v>
          </cell>
          <cell r="T22">
            <v>-0.71540200000000009</v>
          </cell>
          <cell r="U22">
            <v>0.13304400000000002</v>
          </cell>
          <cell r="V22"/>
          <cell r="W22">
            <v>2.8294350000000001</v>
          </cell>
          <cell r="X22">
            <v>1.056999</v>
          </cell>
          <cell r="Y22">
            <v>-0.78470600000000001</v>
          </cell>
          <cell r="Z22">
            <v>4.9523000000000005E-2</v>
          </cell>
          <cell r="AA22"/>
          <cell r="AB22">
            <v>3.1512510000000002</v>
          </cell>
          <cell r="AC22">
            <v>1.3250489999999999</v>
          </cell>
          <cell r="AD22">
            <v>-0.89714800000000006</v>
          </cell>
          <cell r="AE22">
            <v>-8.8330000000000006E-3</v>
          </cell>
          <cell r="AF22"/>
          <cell r="AG22">
            <v>3.570319</v>
          </cell>
          <cell r="AH22">
            <v>1.415483</v>
          </cell>
          <cell r="AI22">
            <v>-0.97405799999999998</v>
          </cell>
          <cell r="AJ22">
            <v>-0.23531299999999999</v>
          </cell>
          <cell r="AK22"/>
          <cell r="AL22">
            <v>3.7764310000000001</v>
          </cell>
          <cell r="AM22">
            <v>1.6539490000000001</v>
          </cell>
          <cell r="AN22">
            <v>-1.0153799999999999</v>
          </cell>
          <cell r="AO22">
            <v>-0.24606500000000001</v>
          </cell>
          <cell r="AP22"/>
          <cell r="AQ22">
            <v>4.1689340000000001</v>
          </cell>
          <cell r="AR22">
            <v>1.848592</v>
          </cell>
          <cell r="AS22">
            <v>-1.1456220000000001</v>
          </cell>
          <cell r="AT22">
            <v>-7.2114999999999999E-2</v>
          </cell>
          <cell r="AU22"/>
          <cell r="AV22">
            <v>4.7997889999999996</v>
          </cell>
          <cell r="AW22">
            <v>2.1153680000000001</v>
          </cell>
          <cell r="AX22">
            <v>-1.3382810000000001</v>
          </cell>
          <cell r="AY22">
            <v>-1.1691E-2</v>
          </cell>
          <cell r="AZ22"/>
          <cell r="BA22">
            <v>5.5651859999999997</v>
          </cell>
          <cell r="BB22">
            <v>2.0953409999999999</v>
          </cell>
          <cell r="BC22">
            <v>-1.5066740000000001</v>
          </cell>
          <cell r="BD22">
            <v>-9.8680000000000004E-2</v>
          </cell>
          <cell r="BE22"/>
          <cell r="BF22">
            <v>6.0551719999999998</v>
          </cell>
          <cell r="BG22">
            <v>2.3146799999999996</v>
          </cell>
          <cell r="BH22">
            <v>-1.641759</v>
          </cell>
          <cell r="BI22">
            <v>-0.21402399999999999</v>
          </cell>
          <cell r="BJ22"/>
          <cell r="BK22">
            <v>6.514068</v>
          </cell>
          <cell r="BL22">
            <v>2.3785120000000002</v>
          </cell>
          <cell r="BM22">
            <v>-1.748672</v>
          </cell>
          <cell r="BN22">
            <v>-0.274339</v>
          </cell>
          <cell r="BO22"/>
          <cell r="BP22">
            <v>6.8695690000000003</v>
          </cell>
          <cell r="BQ22">
            <v>1.7161059999999999</v>
          </cell>
          <cell r="BR22">
            <v>-1.7218260000000001</v>
          </cell>
          <cell r="BS22">
            <v>-0.22014799999999998</v>
          </cell>
          <cell r="BT22"/>
          <cell r="BU22">
            <v>6.6437010000000001</v>
          </cell>
          <cell r="BV22">
            <v>2.5018099999999999</v>
          </cell>
          <cell r="BW22">
            <v>-1.8466819999999999</v>
          </cell>
          <cell r="BX22">
            <v>-2.82E-3</v>
          </cell>
          <cell r="BY22"/>
          <cell r="BZ22">
            <v>7.2960089999999997</v>
          </cell>
          <cell r="CA22">
            <v>2.0875430000000001</v>
          </cell>
          <cell r="CB22">
            <v>-1.9477519999999999</v>
          </cell>
          <cell r="CC22">
            <v>-0.30546300000000004</v>
          </cell>
          <cell r="CD22"/>
          <cell r="CE22">
            <v>7.1303370000000008</v>
          </cell>
          <cell r="CF22">
            <v>1.865559</v>
          </cell>
          <cell r="CG22">
            <v>-1.75251</v>
          </cell>
          <cell r="CH22">
            <v>-0.42029</v>
          </cell>
          <cell r="CI22"/>
          <cell r="CJ22">
            <v>6.8230959999999996</v>
          </cell>
          <cell r="CK22">
            <v>1.8392919999999999</v>
          </cell>
          <cell r="CL22">
            <v>-1.7251449999999999</v>
          </cell>
          <cell r="CM22">
            <v>-8.8180000000000008E-2</v>
          </cell>
          <cell r="CN22"/>
          <cell r="CO22">
            <v>6.8490630000000001</v>
          </cell>
          <cell r="CP22">
            <v>1.9025029999999998</v>
          </cell>
          <cell r="CQ22">
            <v>-1.731757</v>
          </cell>
          <cell r="CR22">
            <v>-0.264324</v>
          </cell>
          <cell r="CS22"/>
          <cell r="CT22">
            <v>6.7554849999999993</v>
          </cell>
          <cell r="CU22">
            <v>2.0957150000000002</v>
          </cell>
          <cell r="CV22">
            <v>-1.660901</v>
          </cell>
          <cell r="CW22">
            <v>-0.46664999999999995</v>
          </cell>
          <cell r="CX22"/>
          <cell r="CY22">
            <v>6.723649</v>
          </cell>
          <cell r="CZ22">
            <v>2.4929109999999999</v>
          </cell>
          <cell r="DA22">
            <v>-1.6805450000000002</v>
          </cell>
          <cell r="DB22">
            <v>-0.26837499999999997</v>
          </cell>
          <cell r="DC22"/>
          <cell r="DD22">
            <v>7.2676400000000001</v>
          </cell>
          <cell r="DE22">
            <v>2.9806790000000003</v>
          </cell>
          <cell r="DF22">
            <v>-1.8761690000000002</v>
          </cell>
          <cell r="DG22">
            <v>-0.25245000000000001</v>
          </cell>
          <cell r="DH22"/>
          <cell r="DI22">
            <v>8.1196999999999999</v>
          </cell>
          <cell r="DJ22">
            <v>3.0203539999999998</v>
          </cell>
          <cell r="DK22">
            <v>-2.0036169999999998</v>
          </cell>
          <cell r="DL22">
            <v>-0.45699099999999998</v>
          </cell>
          <cell r="DM22"/>
          <cell r="DN22">
            <v>8.6794460000000004</v>
          </cell>
          <cell r="DO22">
            <v>2.4678550000000001</v>
          </cell>
          <cell r="DP22">
            <v>-2.0039609999999999</v>
          </cell>
          <cell r="DQ22">
            <v>-0.30302600000000002</v>
          </cell>
          <cell r="DR22"/>
          <cell r="DS22">
            <v>8.8403140000000011</v>
          </cell>
          <cell r="DT22">
            <v>3.0415140000000003</v>
          </cell>
          <cell r="DU22">
            <v>-2.1768960000000002</v>
          </cell>
          <cell r="DV22">
            <v>-5.5606999999999997E-2</v>
          </cell>
          <cell r="DW22"/>
          <cell r="DX22">
            <v>9.649325000000001</v>
          </cell>
          <cell r="DY22">
            <v>3.0720200000000002</v>
          </cell>
          <cell r="DZ22">
            <v>-2.3656889999999997</v>
          </cell>
          <cell r="EA22">
            <v>0.181814</v>
          </cell>
          <cell r="EB22"/>
          <cell r="EC22">
            <v>10.537471</v>
          </cell>
          <cell r="ED22">
            <v>3.0964180000000003</v>
          </cell>
          <cell r="EE22">
            <v>-2.6081110000000001</v>
          </cell>
          <cell r="EF22">
            <v>0.18234299999999998</v>
          </cell>
          <cell r="EG22"/>
          <cell r="EH22">
            <v>11.208120999999998</v>
          </cell>
          <cell r="EI22">
            <v>3.4802249999999999</v>
          </cell>
          <cell r="EJ22">
            <v>-2.7858519999999998</v>
          </cell>
          <cell r="EK22">
            <v>-0.249363</v>
          </cell>
          <cell r="EL22"/>
          <cell r="EM22">
            <v>11.653131</v>
          </cell>
          <cell r="EN22">
            <v>3.5194540000000001</v>
          </cell>
          <cell r="EO22">
            <v>-2.796805</v>
          </cell>
          <cell r="EP22">
            <v>-0.25876900000000003</v>
          </cell>
          <cell r="EQ22"/>
          <cell r="ER22">
            <v>12.117010000000001</v>
          </cell>
          <cell r="ES22">
            <v>3.874857</v>
          </cell>
          <cell r="ET22">
            <v>-2.976928</v>
          </cell>
          <cell r="EU22">
            <v>-0.15443700000000002</v>
          </cell>
          <cell r="EV22"/>
          <cell r="EW22">
            <v>12.860501000000001</v>
          </cell>
          <cell r="EX22">
            <v>3.181</v>
          </cell>
          <cell r="EY22">
            <v>-3.001026</v>
          </cell>
          <cell r="EZ22">
            <v>-0.14621000000000001</v>
          </cell>
          <cell r="FA22"/>
          <cell r="FB22">
            <v>12.894264</v>
          </cell>
          <cell r="FC22">
            <v>2.8330000000000002</v>
          </cell>
          <cell r="FD22">
            <v>-2.9897869999999998</v>
          </cell>
          <cell r="FE22">
            <v>-0.13275999999999999</v>
          </cell>
          <cell r="FF22"/>
          <cell r="FG22">
            <v>12.604717000000001</v>
          </cell>
          <cell r="FH22">
            <v>3.5009999999999999</v>
          </cell>
          <cell r="FI22">
            <v>-3.0151660000000002</v>
          </cell>
          <cell r="FJ22">
            <v>-0.12951599999999999</v>
          </cell>
          <cell r="FK22"/>
          <cell r="FL22">
            <v>12.961034999999999</v>
          </cell>
          <cell r="FM22">
            <v>4.2149999999999999</v>
          </cell>
          <cell r="FN22">
            <v>-3.1990569999999998</v>
          </cell>
          <cell r="FO22">
            <v>-0.191001</v>
          </cell>
          <cell r="FP22"/>
          <cell r="FQ22">
            <v>13.785977000000001</v>
          </cell>
          <cell r="FR22">
            <v>3.08</v>
          </cell>
          <cell r="FS22">
            <v>-3.1472539999999998</v>
          </cell>
          <cell r="FT22">
            <v>-0.46141100000000002</v>
          </cell>
          <cell r="FU22"/>
          <cell r="FV22">
            <v>13.257313</v>
          </cell>
          <cell r="FW22">
            <v>3.8540000000000001</v>
          </cell>
          <cell r="FX22">
            <v>-3.175195</v>
          </cell>
          <cell r="FY22">
            <v>-0.39780500000000002</v>
          </cell>
          <cell r="FZ22"/>
          <cell r="GA22">
            <v>13.538313</v>
          </cell>
          <cell r="GB22">
            <v>4.3490000000000002</v>
          </cell>
          <cell r="GC22">
            <v>-3.3400630000000002</v>
          </cell>
          <cell r="GD22">
            <v>-0.15024199999999999</v>
          </cell>
          <cell r="GE22"/>
          <cell r="GF22">
            <v>14.397008</v>
          </cell>
          <cell r="GG22">
            <v>4.6500000000000004</v>
          </cell>
          <cell r="GH22">
            <v>-3.583933</v>
          </cell>
          <cell r="GI22">
            <v>-6.0625999999999999E-2</v>
          </cell>
          <cell r="GJ22"/>
          <cell r="GK22">
            <v>15.402449000000001</v>
          </cell>
          <cell r="GL22">
            <v>5.5620000000000003</v>
          </cell>
          <cell r="GM22">
            <v>-3.9419960000000001</v>
          </cell>
          <cell r="GN22">
            <v>1.8867999999999999E-2</v>
          </cell>
          <cell r="GO22"/>
          <cell r="GP22">
            <v>17.041322000000001</v>
          </cell>
          <cell r="GQ22">
            <v>5.1840000000000002</v>
          </cell>
          <cell r="GR22">
            <v>-4.241682</v>
          </cell>
          <cell r="GS22">
            <v>0.25141800000000003</v>
          </cell>
          <cell r="GT22"/>
          <cell r="GU22">
            <v>18.235059</v>
          </cell>
          <cell r="GV22">
            <v>6.52</v>
          </cell>
          <cell r="GW22">
            <v>-4.7842120000000001</v>
          </cell>
          <cell r="GX22">
            <v>0.334032</v>
          </cell>
          <cell r="GY22"/>
          <cell r="GZ22">
            <v>20.304879</v>
          </cell>
          <cell r="HA22">
            <v>5.4589999999999996</v>
          </cell>
          <cell r="HB22">
            <v>-5.0753469999999998</v>
          </cell>
          <cell r="HC22">
            <v>0.43567099999999997</v>
          </cell>
          <cell r="HD22"/>
          <cell r="HE22">
            <v>21.124203000000001</v>
          </cell>
          <cell r="HF22">
            <v>5.907</v>
          </cell>
          <cell r="HG22">
            <v>-5.4203169999999998</v>
          </cell>
          <cell r="HH22">
            <v>0.65912800000000005</v>
          </cell>
          <cell r="HI22"/>
          <cell r="HJ22">
            <v>22.270014</v>
          </cell>
        </row>
        <row r="23">
          <cell r="A23" t="str">
            <v>AN.1131</v>
          </cell>
          <cell r="B23" t="str">
            <v xml:space="preserve">   Transport equipment</v>
          </cell>
          <cell r="C23">
            <v>0.12324400000000001</v>
          </cell>
          <cell r="D23">
            <v>4.3387999999999996E-2</v>
          </cell>
          <cell r="E23">
            <v>-3.7052999999999996E-2</v>
          </cell>
          <cell r="F23">
            <v>1.3375999999999999E-2</v>
          </cell>
          <cell r="G23"/>
          <cell r="H23">
            <v>0.142955</v>
          </cell>
          <cell r="I23">
            <v>4.743E-2</v>
          </cell>
          <cell r="J23">
            <v>-4.3209000000000004E-2</v>
          </cell>
          <cell r="K23">
            <v>1.5252E-2</v>
          </cell>
          <cell r="L23"/>
          <cell r="M23">
            <v>0.16242799999999999</v>
          </cell>
          <cell r="N23">
            <v>5.3807000000000001E-2</v>
          </cell>
          <cell r="O23">
            <v>-4.8438000000000002E-2</v>
          </cell>
          <cell r="P23">
            <v>1.5259999999999999E-2</v>
          </cell>
          <cell r="Q23"/>
          <cell r="R23">
            <v>0.183058</v>
          </cell>
          <cell r="S23">
            <v>6.0363999999999994E-2</v>
          </cell>
          <cell r="T23">
            <v>-5.5000999999999994E-2</v>
          </cell>
          <cell r="U23">
            <v>1.6951000000000001E-2</v>
          </cell>
          <cell r="V23"/>
          <cell r="W23">
            <v>0.20537200000000003</v>
          </cell>
          <cell r="X23">
            <v>6.8089999999999998E-2</v>
          </cell>
          <cell r="Y23">
            <v>-6.1353999999999999E-2</v>
          </cell>
          <cell r="Z23">
            <v>1.4898E-2</v>
          </cell>
          <cell r="AA23"/>
          <cell r="AB23">
            <v>0.22700600000000001</v>
          </cell>
          <cell r="AC23">
            <v>8.4972999999999993E-2</v>
          </cell>
          <cell r="AD23">
            <v>-6.8760000000000002E-2</v>
          </cell>
          <cell r="AE23">
            <v>1.0692E-2</v>
          </cell>
          <cell r="AF23"/>
          <cell r="AG23">
            <v>0.253911</v>
          </cell>
          <cell r="AH23">
            <v>8.8203000000000004E-2</v>
          </cell>
          <cell r="AI23">
            <v>-7.4385999999999994E-2</v>
          </cell>
          <cell r="AJ23">
            <v>1.2316000000000001E-2</v>
          </cell>
          <cell r="AK23"/>
          <cell r="AL23">
            <v>0.28004399999999996</v>
          </cell>
          <cell r="AM23">
            <v>0.105452</v>
          </cell>
          <cell r="AN23">
            <v>-8.43E-2</v>
          </cell>
          <cell r="AO23">
            <v>1.6898E-2</v>
          </cell>
          <cell r="AP23"/>
          <cell r="AQ23">
            <v>0.31809300000000001</v>
          </cell>
          <cell r="AR23">
            <v>0.118838</v>
          </cell>
          <cell r="AS23">
            <v>-9.4943E-2</v>
          </cell>
          <cell r="AT23">
            <v>1.1628999999999999E-2</v>
          </cell>
          <cell r="AU23"/>
          <cell r="AV23">
            <v>0.35361700000000001</v>
          </cell>
          <cell r="AW23">
            <v>0.136987</v>
          </cell>
          <cell r="AX23">
            <v>-0.10471999999999999</v>
          </cell>
          <cell r="AY23">
            <v>1.0702E-2</v>
          </cell>
          <cell r="AZ23"/>
          <cell r="BA23">
            <v>0.39658599999999999</v>
          </cell>
          <cell r="BB23">
            <v>0.140574</v>
          </cell>
          <cell r="BC23">
            <v>-0.115965</v>
          </cell>
          <cell r="BD23">
            <v>1.6164999999999999E-2</v>
          </cell>
          <cell r="BE23"/>
          <cell r="BF23">
            <v>0.43736000000000003</v>
          </cell>
          <cell r="BG23">
            <v>0.15448300000000001</v>
          </cell>
          <cell r="BH23">
            <v>-0.128387</v>
          </cell>
          <cell r="BI23">
            <v>1.3679999999999999E-2</v>
          </cell>
          <cell r="BJ23"/>
          <cell r="BK23">
            <v>0.477136</v>
          </cell>
          <cell r="BL23">
            <v>0.158278</v>
          </cell>
          <cell r="BM23">
            <v>-0.137768</v>
          </cell>
          <cell r="BN23">
            <v>1.6770000000000001E-3</v>
          </cell>
          <cell r="BO23"/>
          <cell r="BP23">
            <v>0.49932199999999999</v>
          </cell>
          <cell r="BQ23">
            <v>0.149927</v>
          </cell>
          <cell r="BR23">
            <v>-0.140348</v>
          </cell>
          <cell r="BS23">
            <v>-3.5099999999999997E-3</v>
          </cell>
          <cell r="BT23"/>
          <cell r="BU23">
            <v>0.50539100000000003</v>
          </cell>
          <cell r="BV23">
            <v>0.17056299999999999</v>
          </cell>
          <cell r="BW23">
            <v>-0.146537</v>
          </cell>
          <cell r="BX23">
            <v>3.372E-3</v>
          </cell>
          <cell r="BY23"/>
          <cell r="BZ23">
            <v>0.53278800000000004</v>
          </cell>
          <cell r="CA23">
            <v>0.17187200000000002</v>
          </cell>
          <cell r="CB23">
            <v>-0.15375999999999998</v>
          </cell>
          <cell r="CC23">
            <v>6.5820000000000002E-3</v>
          </cell>
          <cell r="CD23"/>
          <cell r="CE23">
            <v>0.55748199999999992</v>
          </cell>
          <cell r="CF23">
            <v>0.188777</v>
          </cell>
          <cell r="CG23">
            <v>-0.16214099999999998</v>
          </cell>
          <cell r="CH23">
            <v>7.0919999999999993E-3</v>
          </cell>
          <cell r="CI23"/>
          <cell r="CJ23">
            <v>0.59121000000000001</v>
          </cell>
          <cell r="CK23">
            <v>0.19245799999999999</v>
          </cell>
          <cell r="CL23">
            <v>-0.17067099999999999</v>
          </cell>
          <cell r="CM23">
            <v>-1.3257999999999999E-2</v>
          </cell>
          <cell r="CN23"/>
          <cell r="CO23">
            <v>0.59973900000000002</v>
          </cell>
          <cell r="CP23">
            <v>0.20230899999999999</v>
          </cell>
          <cell r="CQ23">
            <v>-0.16936000000000001</v>
          </cell>
          <cell r="CR23">
            <v>-3.1170000000000003E-2</v>
          </cell>
          <cell r="CS23"/>
          <cell r="CT23">
            <v>0.601518</v>
          </cell>
          <cell r="CU23">
            <v>0.22118700000000002</v>
          </cell>
          <cell r="CV23">
            <v>-0.17285499999999998</v>
          </cell>
          <cell r="CW23">
            <v>-2.0805000000000001E-2</v>
          </cell>
          <cell r="CX23"/>
          <cell r="CY23">
            <v>0.62904399999999994</v>
          </cell>
          <cell r="CZ23">
            <v>0.25959399999999999</v>
          </cell>
          <cell r="DA23">
            <v>-0.18576100000000001</v>
          </cell>
          <cell r="DB23">
            <v>-8.4200000000000004E-3</v>
          </cell>
          <cell r="DC23"/>
          <cell r="DD23">
            <v>0.69445599999999996</v>
          </cell>
          <cell r="DE23">
            <v>0.29834699999999997</v>
          </cell>
          <cell r="DF23">
            <v>-0.20649199999999998</v>
          </cell>
          <cell r="DG23">
            <v>3.8E-3</v>
          </cell>
          <cell r="DH23"/>
          <cell r="DI23">
            <v>0.79011100000000001</v>
          </cell>
          <cell r="DJ23">
            <v>0.30088600000000004</v>
          </cell>
          <cell r="DK23">
            <v>-0.22943100000000002</v>
          </cell>
          <cell r="DL23">
            <v>9.7529999999999995E-3</v>
          </cell>
          <cell r="DM23"/>
          <cell r="DN23">
            <v>0.87131899999999995</v>
          </cell>
          <cell r="DO23">
            <v>0.27474300000000001</v>
          </cell>
          <cell r="DP23">
            <v>-0.24523900000000001</v>
          </cell>
          <cell r="DQ23">
            <v>2.0745E-2</v>
          </cell>
          <cell r="DR23"/>
          <cell r="DS23">
            <v>0.92156799999999994</v>
          </cell>
          <cell r="DT23">
            <v>0.31335199999999996</v>
          </cell>
          <cell r="DU23">
            <v>-0.269181</v>
          </cell>
          <cell r="DV23">
            <v>4.7996999999999998E-2</v>
          </cell>
          <cell r="DW23"/>
          <cell r="DX23">
            <v>1.013736</v>
          </cell>
          <cell r="DY23">
            <v>0.31608900000000001</v>
          </cell>
          <cell r="DZ23">
            <v>-0.29607600000000001</v>
          </cell>
          <cell r="EA23">
            <v>5.1268000000000001E-2</v>
          </cell>
          <cell r="EB23"/>
          <cell r="EC23">
            <v>1.085016</v>
          </cell>
          <cell r="ED23">
            <v>0.31889200000000001</v>
          </cell>
          <cell r="EE23">
            <v>-0.31217700000000004</v>
          </cell>
          <cell r="EF23">
            <v>3.5621E-2</v>
          </cell>
          <cell r="EG23"/>
          <cell r="EH23">
            <v>1.1273520000000001</v>
          </cell>
          <cell r="EI23">
            <v>0.337034</v>
          </cell>
          <cell r="EJ23">
            <v>-0.32612999999999998</v>
          </cell>
          <cell r="EK23">
            <v>2.4126000000000002E-2</v>
          </cell>
          <cell r="EL23"/>
          <cell r="EM23">
            <v>1.1623810000000001</v>
          </cell>
          <cell r="EN23">
            <v>0.34104299999999999</v>
          </cell>
          <cell r="EO23">
            <v>-0.33346300000000001</v>
          </cell>
          <cell r="EP23">
            <v>3.2850000000000002E-3</v>
          </cell>
          <cell r="EQ23"/>
          <cell r="ER23">
            <v>1.173246</v>
          </cell>
          <cell r="ES23">
            <v>0.36974099999999999</v>
          </cell>
          <cell r="ET23">
            <v>-0.33784500000000001</v>
          </cell>
          <cell r="EU23">
            <v>-4.9870000000000001E-3</v>
          </cell>
          <cell r="EV23"/>
          <cell r="EW23">
            <v>1.2001550000000001</v>
          </cell>
          <cell r="EX23">
            <v>0.32500000000000001</v>
          </cell>
          <cell r="EY23">
            <v>-0.33701600000000004</v>
          </cell>
          <cell r="EZ23">
            <v>-2.5249999999999999E-3</v>
          </cell>
          <cell r="FA23"/>
          <cell r="FB23">
            <v>1.185613</v>
          </cell>
          <cell r="FC23">
            <v>0.27700000000000002</v>
          </cell>
          <cell r="FD23">
            <v>-0.32796499999999995</v>
          </cell>
          <cell r="FE23">
            <v>8.6140000000000001E-3</v>
          </cell>
          <cell r="FF23"/>
          <cell r="FG23">
            <v>1.143262</v>
          </cell>
          <cell r="FH23">
            <v>0.35299999999999998</v>
          </cell>
          <cell r="FI23">
            <v>-0.33587800000000001</v>
          </cell>
          <cell r="FJ23">
            <v>1.5871E-2</v>
          </cell>
          <cell r="FK23"/>
          <cell r="FL23">
            <v>1.1762539999999999</v>
          </cell>
          <cell r="FM23">
            <v>0.42499999999999999</v>
          </cell>
          <cell r="FN23">
            <v>-0.35083700000000001</v>
          </cell>
          <cell r="FO23">
            <v>3.2919999999999998E-3</v>
          </cell>
          <cell r="FP23"/>
          <cell r="FQ23">
            <v>1.2537100000000001</v>
          </cell>
          <cell r="FR23">
            <v>0.308</v>
          </cell>
          <cell r="FS23">
            <v>-0.34497300000000003</v>
          </cell>
          <cell r="FT23">
            <v>1.2813000000000001E-2</v>
          </cell>
          <cell r="FU23"/>
          <cell r="FV23">
            <v>1.2295499999999999</v>
          </cell>
          <cell r="FW23">
            <v>0.39700000000000002</v>
          </cell>
          <cell r="FX23">
            <v>-0.361267</v>
          </cell>
          <cell r="FY23">
            <v>1.8643999999999997E-2</v>
          </cell>
          <cell r="FZ23"/>
          <cell r="GA23">
            <v>1.2839259999999999</v>
          </cell>
          <cell r="GB23">
            <v>0.436</v>
          </cell>
          <cell r="GC23">
            <v>-0.376278</v>
          </cell>
          <cell r="GD23">
            <v>9.5160000000000002E-3</v>
          </cell>
          <cell r="GE23"/>
          <cell r="GF23">
            <v>1.353165</v>
          </cell>
          <cell r="GG23">
            <v>0.47699999999999998</v>
          </cell>
          <cell r="GH23">
            <v>-0.39654500000000004</v>
          </cell>
          <cell r="GI23">
            <v>8.5050000000000004E-3</v>
          </cell>
          <cell r="GJ23"/>
          <cell r="GK23">
            <v>1.442126</v>
          </cell>
          <cell r="GL23">
            <v>0.55300000000000005</v>
          </cell>
          <cell r="GM23">
            <v>-0.426342</v>
          </cell>
          <cell r="GN23">
            <v>7.5899999999999995E-3</v>
          </cell>
          <cell r="GO23"/>
          <cell r="GP23">
            <v>1.576373</v>
          </cell>
          <cell r="GQ23">
            <v>0.53400000000000003</v>
          </cell>
          <cell r="GR23">
            <v>-0.45266400000000001</v>
          </cell>
          <cell r="GS23">
            <v>2.9146000000000002E-2</v>
          </cell>
          <cell r="GT23"/>
          <cell r="GU23">
            <v>1.686855</v>
          </cell>
          <cell r="GV23">
            <v>0.64</v>
          </cell>
          <cell r="GW23">
            <v>-0.50106899999999999</v>
          </cell>
          <cell r="GX23">
            <v>3.0309000000000003E-2</v>
          </cell>
          <cell r="GY23"/>
          <cell r="GZ23">
            <v>1.8560950000000001</v>
          </cell>
          <cell r="HA23">
            <v>0.435</v>
          </cell>
          <cell r="HB23">
            <v>-0.503826</v>
          </cell>
          <cell r="HC23">
            <v>4.4859000000000003E-2</v>
          </cell>
          <cell r="HD23"/>
          <cell r="HE23">
            <v>1.832128</v>
          </cell>
          <cell r="HF23">
            <v>0.58199999999999996</v>
          </cell>
          <cell r="HG23">
            <v>-0.54016099999999989</v>
          </cell>
          <cell r="HH23">
            <v>8.156999999999999E-2</v>
          </cell>
          <cell r="HI23"/>
          <cell r="HJ23">
            <v>1.9555370000000001</v>
          </cell>
        </row>
        <row r="24">
          <cell r="A24" t="str">
            <v>AN.1132</v>
          </cell>
          <cell r="B24" t="str">
            <v xml:space="preserve">   ICT equipment</v>
          </cell>
          <cell r="C24">
            <v>0.87069700000000005</v>
          </cell>
          <cell r="D24">
            <v>0.42876299999999995</v>
          </cell>
          <cell r="E24">
            <v>-0.32820299999999997</v>
          </cell>
          <cell r="F24">
            <v>1.5790999999999999E-2</v>
          </cell>
          <cell r="G24"/>
          <cell r="H24">
            <v>0.98704800000000004</v>
          </cell>
          <cell r="I24">
            <v>0.46771499999999999</v>
          </cell>
          <cell r="J24">
            <v>-0.36658999999999997</v>
          </cell>
          <cell r="K24">
            <v>2.5484000000000003E-2</v>
          </cell>
          <cell r="L24"/>
          <cell r="M24">
            <v>1.1136569999999999</v>
          </cell>
          <cell r="N24">
            <v>0.52853399999999995</v>
          </cell>
          <cell r="O24">
            <v>-0.41638700000000001</v>
          </cell>
          <cell r="P24">
            <v>7.8932000000000002E-2</v>
          </cell>
          <cell r="Q24"/>
          <cell r="R24">
            <v>1.304737</v>
          </cell>
          <cell r="S24">
            <v>0.59060500000000005</v>
          </cell>
          <cell r="T24">
            <v>-0.49568799999999996</v>
          </cell>
          <cell r="U24">
            <v>5.4088999999999998E-2</v>
          </cell>
          <cell r="V24"/>
          <cell r="W24">
            <v>1.453743</v>
          </cell>
          <cell r="X24">
            <v>0.69537300000000002</v>
          </cell>
          <cell r="Y24">
            <v>-0.53872900000000001</v>
          </cell>
          <cell r="Z24">
            <v>-1.1479999999999999E-3</v>
          </cell>
          <cell r="AA24"/>
          <cell r="AB24">
            <v>1.6092390000000001</v>
          </cell>
          <cell r="AC24">
            <v>0.86458500000000005</v>
          </cell>
          <cell r="AD24">
            <v>-0.61602400000000002</v>
          </cell>
          <cell r="AE24">
            <v>-3.7414000000000003E-2</v>
          </cell>
          <cell r="AF24"/>
          <cell r="AG24">
            <v>1.820387</v>
          </cell>
          <cell r="AH24">
            <v>0.92967100000000003</v>
          </cell>
          <cell r="AI24">
            <v>-0.66594799999999998</v>
          </cell>
          <cell r="AJ24">
            <v>-0.20275800000000002</v>
          </cell>
          <cell r="AK24"/>
          <cell r="AL24">
            <v>1.8813520000000001</v>
          </cell>
          <cell r="AM24">
            <v>1.0879559999999999</v>
          </cell>
          <cell r="AN24">
            <v>-0.68123100000000003</v>
          </cell>
          <cell r="AO24">
            <v>-0.21143299999999998</v>
          </cell>
          <cell r="AP24"/>
          <cell r="AQ24">
            <v>2.0766439999999999</v>
          </cell>
          <cell r="AR24">
            <v>1.215884</v>
          </cell>
          <cell r="AS24">
            <v>-0.77264099999999991</v>
          </cell>
          <cell r="AT24">
            <v>-7.4923000000000003E-2</v>
          </cell>
          <cell r="AU24"/>
          <cell r="AV24">
            <v>2.4449640000000001</v>
          </cell>
          <cell r="AW24">
            <v>1.3950499999999999</v>
          </cell>
          <cell r="AX24">
            <v>-0.91869400000000001</v>
          </cell>
          <cell r="AY24">
            <v>-3.1648000000000003E-2</v>
          </cell>
          <cell r="AZ24"/>
          <cell r="BA24">
            <v>2.8896709999999999</v>
          </cell>
          <cell r="BB24">
            <v>1.3845229999999999</v>
          </cell>
          <cell r="BC24">
            <v>-1.040978</v>
          </cell>
          <cell r="BD24">
            <v>-0.10474599999999999</v>
          </cell>
          <cell r="BE24"/>
          <cell r="BF24">
            <v>3.1284699999999996</v>
          </cell>
          <cell r="BG24">
            <v>1.5378479999999999</v>
          </cell>
          <cell r="BH24">
            <v>-1.132485</v>
          </cell>
          <cell r="BI24">
            <v>-0.181313</v>
          </cell>
          <cell r="BJ24"/>
          <cell r="BK24">
            <v>3.3525200000000002</v>
          </cell>
          <cell r="BL24">
            <v>1.579034</v>
          </cell>
          <cell r="BM24">
            <v>-1.202755</v>
          </cell>
          <cell r="BN24">
            <v>-0.20996700000000001</v>
          </cell>
          <cell r="BO24"/>
          <cell r="BP24">
            <v>3.518831</v>
          </cell>
          <cell r="BQ24">
            <v>1.122522</v>
          </cell>
          <cell r="BR24">
            <v>-1.168555</v>
          </cell>
          <cell r="BS24">
            <v>-0.13489400000000001</v>
          </cell>
          <cell r="BT24"/>
          <cell r="BU24">
            <v>3.3379050000000001</v>
          </cell>
          <cell r="BV24">
            <v>1.6459670000000002</v>
          </cell>
          <cell r="BW24">
            <v>-1.2651379999999999</v>
          </cell>
          <cell r="BX24">
            <v>4.0677999999999999E-2</v>
          </cell>
          <cell r="BY24"/>
          <cell r="BZ24">
            <v>3.7594129999999999</v>
          </cell>
          <cell r="CA24">
            <v>1.289666</v>
          </cell>
          <cell r="CB24">
            <v>-1.332846</v>
          </cell>
          <cell r="CC24">
            <v>-0.23866999999999999</v>
          </cell>
          <cell r="CD24"/>
          <cell r="CE24">
            <v>3.477563</v>
          </cell>
          <cell r="CF24">
            <v>1.0377909999999999</v>
          </cell>
          <cell r="CG24">
            <v>-1.1232390000000001</v>
          </cell>
          <cell r="CH24">
            <v>-0.34986099999999998</v>
          </cell>
          <cell r="CI24"/>
          <cell r="CJ24">
            <v>3.0422530000000001</v>
          </cell>
          <cell r="CK24">
            <v>1.010669</v>
          </cell>
          <cell r="CL24">
            <v>-1.065693</v>
          </cell>
          <cell r="CM24">
            <v>-8.1206E-2</v>
          </cell>
          <cell r="CN24"/>
          <cell r="CO24">
            <v>2.9060239999999999</v>
          </cell>
          <cell r="CP24">
            <v>1.034368</v>
          </cell>
          <cell r="CQ24">
            <v>-1.045393</v>
          </cell>
          <cell r="CR24">
            <v>-0.16934200000000002</v>
          </cell>
          <cell r="CS24"/>
          <cell r="CT24">
            <v>2.725657</v>
          </cell>
          <cell r="CU24">
            <v>1.1366010000000002</v>
          </cell>
          <cell r="CV24">
            <v>-0.96372500000000005</v>
          </cell>
          <cell r="CW24">
            <v>-0.30229199999999995</v>
          </cell>
          <cell r="CX24"/>
          <cell r="CY24">
            <v>2.5962420000000002</v>
          </cell>
          <cell r="CZ24">
            <v>1.349507</v>
          </cell>
          <cell r="DA24">
            <v>-0.94720300000000002</v>
          </cell>
          <cell r="DB24">
            <v>-0.19172399999999998</v>
          </cell>
          <cell r="DC24"/>
          <cell r="DD24">
            <v>2.8068230000000001</v>
          </cell>
          <cell r="DE24">
            <v>1.6225849999999999</v>
          </cell>
          <cell r="DF24">
            <v>-1.0656920000000001</v>
          </cell>
          <cell r="DG24">
            <v>-0.18089</v>
          </cell>
          <cell r="DH24"/>
          <cell r="DI24">
            <v>3.1828270000000001</v>
          </cell>
          <cell r="DJ24">
            <v>1.647222</v>
          </cell>
          <cell r="DK24">
            <v>-1.1333199999999999</v>
          </cell>
          <cell r="DL24">
            <v>-0.33750999999999998</v>
          </cell>
          <cell r="DM24"/>
          <cell r="DN24">
            <v>3.359219</v>
          </cell>
          <cell r="DO24">
            <v>1.285209</v>
          </cell>
          <cell r="DP24">
            <v>-1.092889</v>
          </cell>
          <cell r="DQ24">
            <v>-0.26180700000000001</v>
          </cell>
          <cell r="DR24"/>
          <cell r="DS24">
            <v>3.2897310000000002</v>
          </cell>
          <cell r="DT24">
            <v>1.6435470000000001</v>
          </cell>
          <cell r="DU24">
            <v>-1.1888650000000001</v>
          </cell>
          <cell r="DV24">
            <v>-8.7165000000000006E-2</v>
          </cell>
          <cell r="DW24"/>
          <cell r="DX24">
            <v>3.6572480000000001</v>
          </cell>
          <cell r="DY24">
            <v>1.6639600000000001</v>
          </cell>
          <cell r="DZ24">
            <v>-1.302624</v>
          </cell>
          <cell r="EA24">
            <v>4.7450000000000006E-2</v>
          </cell>
          <cell r="EB24"/>
          <cell r="EC24">
            <v>4.0660340000000001</v>
          </cell>
          <cell r="ED24">
            <v>1.679243</v>
          </cell>
          <cell r="EE24">
            <v>-1.4561820000000001</v>
          </cell>
          <cell r="EF24">
            <v>2.3902E-2</v>
          </cell>
          <cell r="EG24"/>
          <cell r="EH24">
            <v>4.3129970000000002</v>
          </cell>
          <cell r="EI24">
            <v>1.953498</v>
          </cell>
          <cell r="EJ24">
            <v>-1.5639339999999999</v>
          </cell>
          <cell r="EK24">
            <v>-0.32621300000000003</v>
          </cell>
          <cell r="EL24"/>
          <cell r="EM24">
            <v>4.3763480000000001</v>
          </cell>
          <cell r="EN24">
            <v>1.974682</v>
          </cell>
          <cell r="EO24">
            <v>-1.5161089999999999</v>
          </cell>
          <cell r="EP24">
            <v>-0.36165600000000003</v>
          </cell>
          <cell r="EQ24"/>
          <cell r="ER24">
            <v>4.4732650000000005</v>
          </cell>
          <cell r="ES24">
            <v>2.1817350000000002</v>
          </cell>
          <cell r="ET24">
            <v>-1.621408</v>
          </cell>
          <cell r="EU24">
            <v>-0.253048</v>
          </cell>
          <cell r="EV24"/>
          <cell r="EW24">
            <v>4.780545</v>
          </cell>
          <cell r="EX24">
            <v>1.7678710000000002</v>
          </cell>
          <cell r="EY24">
            <v>-1.6168849999999999</v>
          </cell>
          <cell r="EZ24">
            <v>-0.28549400000000003</v>
          </cell>
          <cell r="FA24"/>
          <cell r="FB24">
            <v>4.6460370000000006</v>
          </cell>
          <cell r="FC24">
            <v>1.580711</v>
          </cell>
          <cell r="FD24">
            <v>-1.5770840000000002</v>
          </cell>
          <cell r="FE24">
            <v>-0.30850299999999997</v>
          </cell>
          <cell r="FF24"/>
          <cell r="FG24">
            <v>4.3411599999999995</v>
          </cell>
          <cell r="FH24">
            <v>1.9663620000000002</v>
          </cell>
          <cell r="FI24">
            <v>-1.5617989999999999</v>
          </cell>
          <cell r="FJ24">
            <v>-0.24681700000000001</v>
          </cell>
          <cell r="FK24"/>
          <cell r="FL24">
            <v>4.498907</v>
          </cell>
          <cell r="FM24">
            <v>2.368395</v>
          </cell>
          <cell r="FN24">
            <v>-1.683163</v>
          </cell>
          <cell r="FO24">
            <v>-0.23805600000000002</v>
          </cell>
          <cell r="FP24"/>
          <cell r="FQ24">
            <v>4.9460829999999998</v>
          </cell>
          <cell r="FR24">
            <v>1.747037</v>
          </cell>
          <cell r="FS24">
            <v>-1.6455379999999999</v>
          </cell>
          <cell r="FT24">
            <v>-0.36840400000000001</v>
          </cell>
          <cell r="FU24"/>
          <cell r="FV24">
            <v>4.6791780000000003</v>
          </cell>
          <cell r="FW24">
            <v>2.174299</v>
          </cell>
          <cell r="FX24">
            <v>-1.6703710000000001</v>
          </cell>
          <cell r="FY24">
            <v>-0.338752</v>
          </cell>
          <cell r="FZ24"/>
          <cell r="GA24">
            <v>4.844354</v>
          </cell>
          <cell r="GB24">
            <v>2.4493550000000002</v>
          </cell>
          <cell r="GC24">
            <v>-1.780686</v>
          </cell>
          <cell r="GD24">
            <v>-0.16234100000000001</v>
          </cell>
          <cell r="GE24"/>
          <cell r="GF24">
            <v>5.3506819999999999</v>
          </cell>
          <cell r="GG24">
            <v>2.607542</v>
          </cell>
          <cell r="GH24">
            <v>-1.9693160000000001</v>
          </cell>
          <cell r="GI24">
            <v>-7.4551000000000006E-2</v>
          </cell>
          <cell r="GJ24"/>
          <cell r="GK24">
            <v>5.9143569999999999</v>
          </cell>
          <cell r="GL24">
            <v>3.1403949999999998</v>
          </cell>
          <cell r="GM24">
            <v>-2.2222620000000002</v>
          </cell>
          <cell r="GN24">
            <v>-5.2336000000000001E-2</v>
          </cell>
          <cell r="GO24"/>
          <cell r="GP24">
            <v>6.7801530000000003</v>
          </cell>
          <cell r="GQ24">
            <v>2.901567</v>
          </cell>
          <cell r="GR24">
            <v>-2.429478</v>
          </cell>
          <cell r="GS24">
            <v>9.9718000000000001E-2</v>
          </cell>
          <cell r="GT24"/>
          <cell r="GU24">
            <v>7.3519600000000001</v>
          </cell>
          <cell r="GV24">
            <v>3.6856810000000002</v>
          </cell>
          <cell r="GW24">
            <v>-2.8066170000000001</v>
          </cell>
          <cell r="GX24">
            <v>0.15829099999999999</v>
          </cell>
          <cell r="GY24"/>
          <cell r="GZ24">
            <v>8.3893160000000009</v>
          </cell>
          <cell r="HA24">
            <v>3.517522</v>
          </cell>
          <cell r="HB24">
            <v>-3.0531599999999997</v>
          </cell>
          <cell r="HC24">
            <v>0.154811</v>
          </cell>
          <cell r="HD24"/>
          <cell r="HE24">
            <v>9.0084879999999998</v>
          </cell>
          <cell r="HF24">
            <v>3.3626559999999999</v>
          </cell>
          <cell r="HG24">
            <v>-3.251817</v>
          </cell>
          <cell r="HH24">
            <v>0.21515399999999998</v>
          </cell>
          <cell r="HI24"/>
          <cell r="HJ24">
            <v>9.3344799999999992</v>
          </cell>
        </row>
        <row r="25">
          <cell r="A25" t="str">
            <v>AN.1139</v>
          </cell>
          <cell r="B25" t="str">
            <v xml:space="preserve">   Other machinery and equipment</v>
          </cell>
          <cell r="C25">
            <v>0.63391799999999998</v>
          </cell>
          <cell r="D25">
            <v>0.183114</v>
          </cell>
          <cell r="E25">
            <v>-0.10247000000000001</v>
          </cell>
          <cell r="F25">
            <v>3.4131000000000002E-2</v>
          </cell>
          <cell r="G25"/>
          <cell r="H25">
            <v>0.74869299999999994</v>
          </cell>
          <cell r="I25">
            <v>0.196798</v>
          </cell>
          <cell r="J25">
            <v>-0.119301</v>
          </cell>
          <cell r="K25">
            <v>4.2944000000000003E-2</v>
          </cell>
          <cell r="L25"/>
          <cell r="M25">
            <v>0.86913399999999996</v>
          </cell>
          <cell r="N25">
            <v>0.223695</v>
          </cell>
          <cell r="O25">
            <v>-0.13839299999999999</v>
          </cell>
          <cell r="P25">
            <v>6.9049000000000013E-2</v>
          </cell>
          <cell r="Q25"/>
          <cell r="R25">
            <v>1.023485</v>
          </cell>
          <cell r="S25">
            <v>0.24954499999999999</v>
          </cell>
          <cell r="T25">
            <v>-0.164714</v>
          </cell>
          <cell r="U25">
            <v>6.2003999999999997E-2</v>
          </cell>
          <cell r="V25"/>
          <cell r="W25">
            <v>1.17032</v>
          </cell>
          <cell r="X25">
            <v>0.29353500000000005</v>
          </cell>
          <cell r="Y25">
            <v>-0.18462399999999998</v>
          </cell>
          <cell r="Z25">
            <v>3.5773000000000006E-2</v>
          </cell>
          <cell r="AA25"/>
          <cell r="AB25">
            <v>1.3150050000000002</v>
          </cell>
          <cell r="AC25">
            <v>0.37549099999999996</v>
          </cell>
          <cell r="AD25">
            <v>-0.212363</v>
          </cell>
          <cell r="AE25">
            <v>1.7888999999999999E-2</v>
          </cell>
          <cell r="AF25"/>
          <cell r="AG25">
            <v>1.496022</v>
          </cell>
          <cell r="AH25">
            <v>0.39760899999999999</v>
          </cell>
          <cell r="AI25">
            <v>-0.23372399999999999</v>
          </cell>
          <cell r="AJ25">
            <v>-4.4871000000000001E-2</v>
          </cell>
          <cell r="AK25"/>
          <cell r="AL25">
            <v>1.6150360000000001</v>
          </cell>
          <cell r="AM25">
            <v>0.46054099999999998</v>
          </cell>
          <cell r="AN25">
            <v>-0.24984899999999999</v>
          </cell>
          <cell r="AO25">
            <v>-5.1529999999999999E-2</v>
          </cell>
          <cell r="AP25"/>
          <cell r="AQ25">
            <v>1.7741969999999998</v>
          </cell>
          <cell r="AR25">
            <v>0.51387000000000005</v>
          </cell>
          <cell r="AS25">
            <v>-0.27803699999999998</v>
          </cell>
          <cell r="AT25">
            <v>-8.822E-3</v>
          </cell>
          <cell r="AU25"/>
          <cell r="AV25">
            <v>2.0012080000000001</v>
          </cell>
          <cell r="AW25">
            <v>0.58333100000000004</v>
          </cell>
          <cell r="AX25">
            <v>-0.31486599999999998</v>
          </cell>
          <cell r="AY25">
            <v>9.2550000000000011E-3</v>
          </cell>
          <cell r="AZ25"/>
          <cell r="BA25">
            <v>2.2789280000000001</v>
          </cell>
          <cell r="BB25">
            <v>0.57024399999999997</v>
          </cell>
          <cell r="BC25">
            <v>-0.34973100000000001</v>
          </cell>
          <cell r="BD25">
            <v>-1.0099E-2</v>
          </cell>
          <cell r="BE25"/>
          <cell r="BF25">
            <v>2.4893420000000002</v>
          </cell>
          <cell r="BG25">
            <v>0.62234900000000004</v>
          </cell>
          <cell r="BH25">
            <v>-0.38088699999999998</v>
          </cell>
          <cell r="BI25">
            <v>-4.6391000000000002E-2</v>
          </cell>
          <cell r="BJ25"/>
          <cell r="BK25">
            <v>2.6844130000000002</v>
          </cell>
          <cell r="BL25">
            <v>0.64119999999999999</v>
          </cell>
          <cell r="BM25">
            <v>-0.40814899999999998</v>
          </cell>
          <cell r="BN25">
            <v>-6.604900000000001E-2</v>
          </cell>
          <cell r="BO25"/>
          <cell r="BP25">
            <v>2.8514149999999998</v>
          </cell>
          <cell r="BQ25">
            <v>0.44365699999999997</v>
          </cell>
          <cell r="BR25">
            <v>-0.41292299999999998</v>
          </cell>
          <cell r="BS25">
            <v>-8.1743999999999997E-2</v>
          </cell>
          <cell r="BT25"/>
          <cell r="BU25">
            <v>2.800405</v>
          </cell>
          <cell r="BV25">
            <v>0.68528</v>
          </cell>
          <cell r="BW25">
            <v>-0.43500700000000003</v>
          </cell>
          <cell r="BX25">
            <v>-4.6869999999999995E-2</v>
          </cell>
          <cell r="BY25"/>
          <cell r="BZ25">
            <v>3.0038079999999998</v>
          </cell>
          <cell r="CA25">
            <v>0.62600500000000003</v>
          </cell>
          <cell r="CB25">
            <v>-0.461146</v>
          </cell>
          <cell r="CC25">
            <v>-7.3374999999999996E-2</v>
          </cell>
          <cell r="CD25"/>
          <cell r="CE25">
            <v>3.0952919999999997</v>
          </cell>
          <cell r="CF25">
            <v>0.63899099999999998</v>
          </cell>
          <cell r="CG25">
            <v>-0.46712999999999999</v>
          </cell>
          <cell r="CH25">
            <v>-7.7521000000000007E-2</v>
          </cell>
          <cell r="CI25"/>
          <cell r="CJ25">
            <v>3.1896329999999997</v>
          </cell>
          <cell r="CK25">
            <v>0.63616499999999998</v>
          </cell>
          <cell r="CL25">
            <v>-0.48878100000000002</v>
          </cell>
          <cell r="CM25">
            <v>6.2839999999999997E-3</v>
          </cell>
          <cell r="CN25"/>
          <cell r="CO25">
            <v>3.3433000000000002</v>
          </cell>
          <cell r="CP25">
            <v>0.66582699999999995</v>
          </cell>
          <cell r="CQ25">
            <v>-0.51700400000000002</v>
          </cell>
          <cell r="CR25">
            <v>-6.3813000000000009E-2</v>
          </cell>
          <cell r="CS25"/>
          <cell r="CT25">
            <v>3.4283099999999997</v>
          </cell>
          <cell r="CU25">
            <v>0.737927</v>
          </cell>
          <cell r="CV25">
            <v>-0.52432100000000004</v>
          </cell>
          <cell r="CW25">
            <v>-0.14355299999999999</v>
          </cell>
          <cell r="CX25"/>
          <cell r="CY25">
            <v>3.4983629999999999</v>
          </cell>
          <cell r="CZ25">
            <v>0.88380999999999998</v>
          </cell>
          <cell r="DA25">
            <v>-0.54758099999999998</v>
          </cell>
          <cell r="DB25">
            <v>-6.8231E-2</v>
          </cell>
          <cell r="DC25"/>
          <cell r="DD25">
            <v>3.7663609999999998</v>
          </cell>
          <cell r="DE25">
            <v>1.059747</v>
          </cell>
          <cell r="DF25">
            <v>-0.60398600000000002</v>
          </cell>
          <cell r="DG25">
            <v>-7.5359999999999996E-2</v>
          </cell>
          <cell r="DH25"/>
          <cell r="DI25">
            <v>4.146763</v>
          </cell>
          <cell r="DJ25">
            <v>1.072246</v>
          </cell>
          <cell r="DK25">
            <v>-0.64086599999999994</v>
          </cell>
          <cell r="DL25">
            <v>-0.12923400000000002</v>
          </cell>
          <cell r="DM25"/>
          <cell r="DN25">
            <v>4.4489089999999996</v>
          </cell>
          <cell r="DO25">
            <v>0.90790300000000002</v>
          </cell>
          <cell r="DP25">
            <v>-0.66583199999999998</v>
          </cell>
          <cell r="DQ25">
            <v>-6.1963999999999998E-2</v>
          </cell>
          <cell r="DR25"/>
          <cell r="DS25">
            <v>4.6290150000000008</v>
          </cell>
          <cell r="DT25">
            <v>1.0846150000000001</v>
          </cell>
          <cell r="DU25">
            <v>-0.71884999999999999</v>
          </cell>
          <cell r="DV25">
            <v>-1.644E-2</v>
          </cell>
          <cell r="DW25"/>
          <cell r="DX25">
            <v>4.9783410000000003</v>
          </cell>
          <cell r="DY25">
            <v>1.0919719999999999</v>
          </cell>
          <cell r="DZ25">
            <v>-0.766988</v>
          </cell>
          <cell r="EA25">
            <v>8.309699999999999E-2</v>
          </cell>
          <cell r="EB25"/>
          <cell r="EC25">
            <v>5.3864219999999996</v>
          </cell>
          <cell r="ED25">
            <v>1.0982829999999999</v>
          </cell>
          <cell r="EE25">
            <v>-0.83975199999999994</v>
          </cell>
          <cell r="EF25">
            <v>0.12282</v>
          </cell>
          <cell r="EG25"/>
          <cell r="EH25">
            <v>5.7677719999999999</v>
          </cell>
          <cell r="EI25">
            <v>1.1896929999999999</v>
          </cell>
          <cell r="EJ25">
            <v>-0.895787</v>
          </cell>
          <cell r="EK25">
            <v>5.2724E-2</v>
          </cell>
          <cell r="EL25"/>
          <cell r="EM25">
            <v>6.1144020000000001</v>
          </cell>
          <cell r="EN25">
            <v>1.2037280000000001</v>
          </cell>
          <cell r="EO25">
            <v>-0.94723400000000002</v>
          </cell>
          <cell r="EP25">
            <v>9.9600999999999995E-2</v>
          </cell>
          <cell r="EQ25"/>
          <cell r="ER25">
            <v>6.4704979999999992</v>
          </cell>
          <cell r="ES25">
            <v>1.3233810000000001</v>
          </cell>
          <cell r="ET25">
            <v>-1.0176749999999999</v>
          </cell>
          <cell r="EU25">
            <v>0.10359699999999999</v>
          </cell>
          <cell r="EV25"/>
          <cell r="EW25">
            <v>6.8798010000000005</v>
          </cell>
          <cell r="EX25">
            <v>1.0881289999999999</v>
          </cell>
          <cell r="EY25">
            <v>-1.0471250000000001</v>
          </cell>
          <cell r="EZ25">
            <v>0.14180999999999999</v>
          </cell>
          <cell r="FA25"/>
          <cell r="FB25">
            <v>7.0626150000000001</v>
          </cell>
          <cell r="FC25">
            <v>0.97528899999999996</v>
          </cell>
          <cell r="FD25">
            <v>-1.0847390000000001</v>
          </cell>
          <cell r="FE25">
            <v>0.16713</v>
          </cell>
          <cell r="FF25"/>
          <cell r="FG25">
            <v>7.1202950000000005</v>
          </cell>
          <cell r="FH25">
            <v>1.181638</v>
          </cell>
          <cell r="FI25">
            <v>-1.117489</v>
          </cell>
          <cell r="FJ25">
            <v>0.10143000000000001</v>
          </cell>
          <cell r="FK25"/>
          <cell r="FL25">
            <v>7.2858739999999997</v>
          </cell>
          <cell r="FM25">
            <v>1.421605</v>
          </cell>
          <cell r="FN25">
            <v>-1.165057</v>
          </cell>
          <cell r="FO25">
            <v>4.3762999999999996E-2</v>
          </cell>
          <cell r="FP25"/>
          <cell r="FQ25">
            <v>7.5861850000000004</v>
          </cell>
          <cell r="FR25">
            <v>1.0249630000000001</v>
          </cell>
          <cell r="FS25">
            <v>-1.1567429999999999</v>
          </cell>
          <cell r="FT25">
            <v>-0.10582</v>
          </cell>
          <cell r="FU25"/>
          <cell r="FV25">
            <v>7.3485849999999999</v>
          </cell>
          <cell r="FW25">
            <v>1.2827010000000001</v>
          </cell>
          <cell r="FX25">
            <v>-1.1435569999999999</v>
          </cell>
          <cell r="FY25">
            <v>-7.7697000000000002E-2</v>
          </cell>
          <cell r="FZ25"/>
          <cell r="GA25">
            <v>7.4100320000000002</v>
          </cell>
          <cell r="GB25">
            <v>1.4636450000000001</v>
          </cell>
          <cell r="GC25">
            <v>-1.1830989999999999</v>
          </cell>
          <cell r="GD25">
            <v>2.5830000000000002E-3</v>
          </cell>
          <cell r="GE25"/>
          <cell r="GF25">
            <v>7.6931609999999999</v>
          </cell>
          <cell r="GG25">
            <v>1.565458</v>
          </cell>
          <cell r="GH25">
            <v>-1.2180709999999999</v>
          </cell>
          <cell r="GI25">
            <v>5.4189999999999993E-3</v>
          </cell>
          <cell r="GJ25"/>
          <cell r="GK25">
            <v>8.0459669999999992</v>
          </cell>
          <cell r="GL25">
            <v>1.8686050000000001</v>
          </cell>
          <cell r="GM25">
            <v>-1.2933920000000001</v>
          </cell>
          <cell r="GN25">
            <v>6.3615000000000005E-2</v>
          </cell>
          <cell r="GO25"/>
          <cell r="GP25">
            <v>8.6847960000000004</v>
          </cell>
          <cell r="GQ25">
            <v>1.7484329999999999</v>
          </cell>
          <cell r="GR25">
            <v>-1.3595390000000001</v>
          </cell>
          <cell r="GS25">
            <v>0.12255500000000001</v>
          </cell>
          <cell r="GT25"/>
          <cell r="GU25">
            <v>9.1962440000000001</v>
          </cell>
          <cell r="GV25">
            <v>2.1943190000000001</v>
          </cell>
          <cell r="GW25">
            <v>-1.476526</v>
          </cell>
          <cell r="GX25">
            <v>0.14543199999999998</v>
          </cell>
          <cell r="GY25"/>
          <cell r="GZ25">
            <v>10.059469</v>
          </cell>
          <cell r="HA25">
            <v>1.506478</v>
          </cell>
          <cell r="HB25">
            <v>-1.5183599999999999</v>
          </cell>
          <cell r="HC25">
            <v>0.23600100000000002</v>
          </cell>
          <cell r="HD25"/>
          <cell r="HE25">
            <v>10.283588</v>
          </cell>
          <cell r="HF25">
            <v>1.9623440000000001</v>
          </cell>
          <cell r="HG25">
            <v>-1.628339</v>
          </cell>
          <cell r="HH25">
            <v>0.362404</v>
          </cell>
          <cell r="HI25"/>
          <cell r="HJ25">
            <v>10.979996999999999</v>
          </cell>
        </row>
        <row r="26">
          <cell r="A26" t="str">
            <v>AN.114</v>
          </cell>
          <cell r="B26" t="str">
            <v>Weapons systems</v>
          </cell>
          <cell r="C26"/>
          <cell r="D26"/>
          <cell r="E26"/>
          <cell r="F26"/>
          <cell r="G26"/>
          <cell r="H26"/>
          <cell r="I26"/>
          <cell r="J26"/>
          <cell r="K26"/>
          <cell r="L26"/>
          <cell r="M26"/>
          <cell r="N26"/>
          <cell r="O26"/>
          <cell r="P26"/>
          <cell r="Q26"/>
          <cell r="R26"/>
          <cell r="S26"/>
          <cell r="T26"/>
          <cell r="U26"/>
          <cell r="V26"/>
          <cell r="W26"/>
          <cell r="X26"/>
          <cell r="Y26"/>
          <cell r="Z26"/>
          <cell r="AA26"/>
          <cell r="AB26"/>
          <cell r="AC26"/>
          <cell r="AD26"/>
          <cell r="AE26"/>
          <cell r="AF26"/>
          <cell r="AG26"/>
          <cell r="AH26"/>
          <cell r="AI26"/>
          <cell r="AJ26"/>
          <cell r="AK26"/>
          <cell r="AL26"/>
          <cell r="AM26"/>
          <cell r="AN26"/>
          <cell r="AO26"/>
          <cell r="AP26"/>
          <cell r="AQ26"/>
          <cell r="AR26"/>
          <cell r="AS26"/>
          <cell r="AT26"/>
          <cell r="AU26"/>
          <cell r="AV26"/>
          <cell r="AW26"/>
          <cell r="AX26"/>
          <cell r="AY26"/>
          <cell r="AZ26"/>
          <cell r="BA26"/>
          <cell r="BB26"/>
          <cell r="BC26"/>
          <cell r="BD26"/>
          <cell r="BE26"/>
          <cell r="BF26"/>
          <cell r="BG26"/>
          <cell r="BH26"/>
          <cell r="BI26"/>
          <cell r="BJ26"/>
          <cell r="BK26"/>
          <cell r="BL26"/>
          <cell r="BM26"/>
          <cell r="BN26"/>
          <cell r="BO26"/>
          <cell r="BP26"/>
          <cell r="BQ26"/>
          <cell r="BR26"/>
          <cell r="BS26"/>
          <cell r="BT26"/>
          <cell r="BU26"/>
          <cell r="BV26"/>
          <cell r="BW26"/>
          <cell r="BX26"/>
          <cell r="BY26"/>
          <cell r="BZ26"/>
          <cell r="CA26"/>
          <cell r="CB26"/>
          <cell r="CC26"/>
          <cell r="CD26"/>
          <cell r="CE26"/>
          <cell r="CF26"/>
          <cell r="CG26"/>
          <cell r="CH26"/>
          <cell r="CI26"/>
          <cell r="CJ26"/>
          <cell r="CK26"/>
          <cell r="CL26"/>
          <cell r="CM26"/>
          <cell r="CN26"/>
          <cell r="CO26"/>
          <cell r="CP26"/>
          <cell r="CQ26"/>
          <cell r="CR26"/>
          <cell r="CS26"/>
          <cell r="CT26"/>
          <cell r="CU26"/>
          <cell r="CV26"/>
          <cell r="CW26"/>
          <cell r="CX26"/>
          <cell r="CY26"/>
          <cell r="CZ26"/>
          <cell r="DA26"/>
          <cell r="DB26"/>
          <cell r="DC26"/>
          <cell r="DD26"/>
          <cell r="DE26"/>
          <cell r="DF26"/>
          <cell r="DG26"/>
          <cell r="DH26"/>
          <cell r="DI26"/>
          <cell r="DJ26"/>
          <cell r="DK26"/>
          <cell r="DL26"/>
          <cell r="DM26"/>
          <cell r="DN26"/>
          <cell r="DO26"/>
          <cell r="DP26"/>
          <cell r="DQ26"/>
          <cell r="DR26"/>
          <cell r="DS26"/>
          <cell r="DT26"/>
          <cell r="DU26"/>
          <cell r="DV26"/>
          <cell r="DW26"/>
          <cell r="DX26"/>
          <cell r="DY26"/>
          <cell r="DZ26"/>
          <cell r="EA26"/>
          <cell r="EB26"/>
          <cell r="EC26"/>
          <cell r="ED26"/>
          <cell r="EE26"/>
          <cell r="EF26"/>
          <cell r="EG26"/>
          <cell r="EH26"/>
          <cell r="EI26"/>
          <cell r="EJ26"/>
          <cell r="EK26"/>
          <cell r="EL26"/>
          <cell r="EM26"/>
          <cell r="EN26"/>
          <cell r="EO26"/>
          <cell r="EP26"/>
          <cell r="EQ26"/>
          <cell r="ER26"/>
          <cell r="ES26"/>
          <cell r="ET26"/>
          <cell r="EU26"/>
          <cell r="EV26"/>
          <cell r="EW26"/>
          <cell r="EX26"/>
          <cell r="EY26"/>
          <cell r="EZ26"/>
          <cell r="FA26"/>
          <cell r="FB26"/>
          <cell r="FC26"/>
          <cell r="FD26"/>
          <cell r="FE26"/>
          <cell r="FF26"/>
          <cell r="FG26"/>
          <cell r="FH26"/>
          <cell r="FI26"/>
          <cell r="FJ26"/>
          <cell r="FK26"/>
          <cell r="FL26"/>
          <cell r="FM26"/>
          <cell r="FN26"/>
          <cell r="FO26"/>
          <cell r="FP26"/>
          <cell r="FQ26"/>
          <cell r="FR26"/>
          <cell r="FS26"/>
          <cell r="FT26"/>
          <cell r="FU26"/>
          <cell r="FV26"/>
          <cell r="FW26"/>
          <cell r="FX26"/>
          <cell r="FY26"/>
          <cell r="FZ26"/>
          <cell r="GA26"/>
          <cell r="GB26"/>
          <cell r="GC26"/>
          <cell r="GD26"/>
          <cell r="GE26"/>
          <cell r="GF26"/>
          <cell r="GG26"/>
          <cell r="GH26"/>
          <cell r="GI26"/>
          <cell r="GJ26"/>
          <cell r="GK26"/>
          <cell r="GL26"/>
          <cell r="GM26"/>
          <cell r="GN26"/>
          <cell r="GO26"/>
          <cell r="GP26"/>
          <cell r="GQ26"/>
          <cell r="GR26"/>
          <cell r="GS26"/>
          <cell r="GT26"/>
          <cell r="GU26"/>
          <cell r="GV26"/>
          <cell r="GW26"/>
          <cell r="GX26"/>
          <cell r="GY26"/>
          <cell r="GZ26"/>
          <cell r="HA26"/>
          <cell r="HB26"/>
          <cell r="HC26"/>
          <cell r="HD26"/>
          <cell r="HE26"/>
          <cell r="HF26"/>
          <cell r="HG26"/>
          <cell r="HH26"/>
          <cell r="HI26"/>
          <cell r="HJ26"/>
        </row>
        <row r="27">
          <cell r="A27" t="str">
            <v>AN.115</v>
          </cell>
          <cell r="B27" t="str">
            <v>Cultivated biological resources</v>
          </cell>
          <cell r="C27"/>
          <cell r="D27"/>
          <cell r="E27"/>
          <cell r="F27"/>
          <cell r="G27"/>
          <cell r="H27"/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T27"/>
          <cell r="U27"/>
          <cell r="V27"/>
          <cell r="W27"/>
          <cell r="X27"/>
          <cell r="Y27"/>
          <cell r="Z27"/>
          <cell r="AA27"/>
          <cell r="AB27"/>
          <cell r="AC27"/>
          <cell r="AD27"/>
          <cell r="AE27"/>
          <cell r="AF27"/>
          <cell r="AG27"/>
          <cell r="AH27"/>
          <cell r="AI27"/>
          <cell r="AJ27"/>
          <cell r="AK27"/>
          <cell r="AL27"/>
          <cell r="AM27"/>
          <cell r="AN27"/>
          <cell r="AO27"/>
          <cell r="AP27"/>
          <cell r="AQ27"/>
          <cell r="AR27"/>
          <cell r="AS27"/>
          <cell r="AT27"/>
          <cell r="AU27"/>
          <cell r="AV27"/>
          <cell r="AW27"/>
          <cell r="AX27"/>
          <cell r="AY27"/>
          <cell r="AZ27"/>
          <cell r="BA27"/>
          <cell r="BB27"/>
          <cell r="BC27"/>
          <cell r="BD27"/>
          <cell r="BE27"/>
          <cell r="BF27"/>
          <cell r="BG27"/>
          <cell r="BH27"/>
          <cell r="BI27"/>
          <cell r="BJ27"/>
          <cell r="BK27"/>
          <cell r="BL27"/>
          <cell r="BM27"/>
          <cell r="BN27"/>
          <cell r="BO27"/>
          <cell r="BP27"/>
          <cell r="BQ27"/>
          <cell r="BR27"/>
          <cell r="BS27"/>
          <cell r="BT27"/>
          <cell r="BU27"/>
          <cell r="BV27"/>
          <cell r="BW27"/>
          <cell r="BX27"/>
          <cell r="BY27"/>
          <cell r="BZ27"/>
          <cell r="CA27"/>
          <cell r="CB27"/>
          <cell r="CC27"/>
          <cell r="CD27"/>
          <cell r="CE27"/>
          <cell r="CF27"/>
          <cell r="CG27"/>
          <cell r="CH27"/>
          <cell r="CI27"/>
          <cell r="CJ27"/>
          <cell r="CK27"/>
          <cell r="CL27"/>
          <cell r="CM27"/>
          <cell r="CN27"/>
          <cell r="CO27"/>
          <cell r="CP27"/>
          <cell r="CQ27"/>
          <cell r="CR27"/>
          <cell r="CS27"/>
          <cell r="CT27"/>
          <cell r="CU27"/>
          <cell r="CV27"/>
          <cell r="CW27"/>
          <cell r="CX27"/>
          <cell r="CY27"/>
          <cell r="CZ27"/>
          <cell r="DA27"/>
          <cell r="DB27"/>
          <cell r="DC27"/>
          <cell r="DD27"/>
          <cell r="DE27"/>
          <cell r="DF27"/>
          <cell r="DG27"/>
          <cell r="DH27"/>
          <cell r="DI27"/>
          <cell r="DJ27"/>
          <cell r="DK27"/>
          <cell r="DL27"/>
          <cell r="DM27"/>
          <cell r="DN27"/>
          <cell r="DO27"/>
          <cell r="DP27"/>
          <cell r="DQ27"/>
          <cell r="DR27"/>
          <cell r="DS27"/>
          <cell r="DT27"/>
          <cell r="DU27"/>
          <cell r="DV27"/>
          <cell r="DW27"/>
          <cell r="DX27"/>
          <cell r="DY27"/>
          <cell r="DZ27"/>
          <cell r="EA27"/>
          <cell r="EB27"/>
          <cell r="EC27"/>
          <cell r="ED27"/>
          <cell r="EE27"/>
          <cell r="EF27"/>
          <cell r="EG27"/>
          <cell r="EH27"/>
          <cell r="EI27"/>
          <cell r="EJ27"/>
          <cell r="EK27"/>
          <cell r="EL27"/>
          <cell r="EM27"/>
          <cell r="EN27"/>
          <cell r="EO27"/>
          <cell r="EP27"/>
          <cell r="EQ27"/>
          <cell r="ER27"/>
          <cell r="ES27"/>
          <cell r="ET27"/>
          <cell r="EU27"/>
          <cell r="EV27"/>
          <cell r="EW27"/>
          <cell r="EX27"/>
          <cell r="EY27"/>
          <cell r="EZ27"/>
          <cell r="FA27"/>
          <cell r="FB27"/>
          <cell r="FC27"/>
          <cell r="FD27"/>
          <cell r="FE27"/>
          <cell r="FF27"/>
          <cell r="FG27"/>
          <cell r="FH27"/>
          <cell r="FI27"/>
          <cell r="FJ27"/>
          <cell r="FK27"/>
          <cell r="FL27"/>
          <cell r="FM27"/>
          <cell r="FN27"/>
          <cell r="FO27"/>
          <cell r="FP27"/>
          <cell r="FQ27"/>
          <cell r="FR27"/>
          <cell r="FS27"/>
          <cell r="FT27"/>
          <cell r="FU27"/>
          <cell r="FV27"/>
          <cell r="FW27"/>
          <cell r="FX27"/>
          <cell r="FY27"/>
          <cell r="FZ27"/>
          <cell r="GA27"/>
          <cell r="GB27"/>
          <cell r="GC27"/>
          <cell r="GD27"/>
          <cell r="GE27"/>
          <cell r="GF27"/>
          <cell r="GG27"/>
          <cell r="GH27"/>
          <cell r="GI27"/>
          <cell r="GJ27"/>
          <cell r="GK27"/>
          <cell r="GL27"/>
          <cell r="GM27"/>
          <cell r="GN27"/>
          <cell r="GO27"/>
          <cell r="GP27"/>
          <cell r="GQ27"/>
          <cell r="GR27"/>
          <cell r="GS27"/>
          <cell r="GT27"/>
          <cell r="GU27"/>
          <cell r="GV27"/>
          <cell r="GW27"/>
          <cell r="GX27"/>
          <cell r="GY27"/>
          <cell r="GZ27"/>
          <cell r="HA27"/>
          <cell r="HB27"/>
          <cell r="HC27"/>
          <cell r="HD27"/>
          <cell r="HE27"/>
          <cell r="HF27"/>
          <cell r="HG27"/>
          <cell r="HH27"/>
          <cell r="HI27"/>
          <cell r="HJ27"/>
        </row>
        <row r="28">
          <cell r="A28" t="str">
            <v>AN.117</v>
          </cell>
          <cell r="B28" t="str">
            <v>Intellectual property products</v>
          </cell>
          <cell r="C28">
            <v>0.45093499999999997</v>
          </cell>
          <cell r="D28">
            <v>0.19597800000000001</v>
          </cell>
          <cell r="E28">
            <v>-0.191131</v>
          </cell>
          <cell r="F28">
            <v>5.7683999999999999E-2</v>
          </cell>
          <cell r="G28"/>
          <cell r="H28">
            <v>0.51346599999999998</v>
          </cell>
          <cell r="I28">
            <v>0.27115400000000001</v>
          </cell>
          <cell r="J28">
            <v>-0.22797700000000001</v>
          </cell>
          <cell r="K28">
            <v>7.4310000000000001E-2</v>
          </cell>
          <cell r="L28"/>
          <cell r="M28">
            <v>0.6309539999999999</v>
          </cell>
          <cell r="N28">
            <v>0.32373200000000002</v>
          </cell>
          <cell r="O28">
            <v>-0.27447300000000002</v>
          </cell>
          <cell r="P28">
            <v>9.5810000000000006E-2</v>
          </cell>
          <cell r="Q28"/>
          <cell r="R28">
            <v>0.7760220000000001</v>
          </cell>
          <cell r="S28">
            <v>0.43911500000000003</v>
          </cell>
          <cell r="T28">
            <v>-0.34448099999999998</v>
          </cell>
          <cell r="U28">
            <v>0.108999</v>
          </cell>
          <cell r="V28"/>
          <cell r="W28">
            <v>0.97965400000000002</v>
          </cell>
          <cell r="X28">
            <v>0.55184100000000003</v>
          </cell>
          <cell r="Y28">
            <v>-0.42552600000000002</v>
          </cell>
          <cell r="Z28">
            <v>0.103798</v>
          </cell>
          <cell r="AA28"/>
          <cell r="AB28">
            <v>1.209767</v>
          </cell>
          <cell r="AC28">
            <v>0.71334799999999998</v>
          </cell>
          <cell r="AD28">
            <v>-0.52330600000000005</v>
          </cell>
          <cell r="AE28">
            <v>9.2310000000000003E-2</v>
          </cell>
          <cell r="AF28"/>
          <cell r="AG28">
            <v>1.4921179999999998</v>
          </cell>
          <cell r="AH28">
            <v>0.83934200000000003</v>
          </cell>
          <cell r="AI28">
            <v>-0.627826</v>
          </cell>
          <cell r="AJ28">
            <v>8.2236000000000004E-2</v>
          </cell>
          <cell r="AK28"/>
          <cell r="AL28">
            <v>1.785871</v>
          </cell>
          <cell r="AM28">
            <v>0.84406500000000007</v>
          </cell>
          <cell r="AN28">
            <v>-0.71811500000000006</v>
          </cell>
          <cell r="AO28">
            <v>7.8515000000000001E-2</v>
          </cell>
          <cell r="AP28"/>
          <cell r="AQ28">
            <v>1.990337</v>
          </cell>
          <cell r="AR28">
            <v>0.873332</v>
          </cell>
          <cell r="AS28">
            <v>-0.79695100000000008</v>
          </cell>
          <cell r="AT28">
            <v>8.6654999999999996E-2</v>
          </cell>
          <cell r="AU28"/>
          <cell r="AV28">
            <v>2.1533730000000002</v>
          </cell>
          <cell r="AW28">
            <v>1.0285709999999999</v>
          </cell>
          <cell r="AX28">
            <v>-0.89115800000000001</v>
          </cell>
          <cell r="AY28">
            <v>9.2177000000000009E-2</v>
          </cell>
          <cell r="AZ28"/>
          <cell r="BA28">
            <v>2.3829630000000002</v>
          </cell>
          <cell r="BB28">
            <v>1.1001369999999999</v>
          </cell>
          <cell r="BC28">
            <v>-0.97524199999999994</v>
          </cell>
          <cell r="BD28">
            <v>9.8186000000000009E-2</v>
          </cell>
          <cell r="BE28"/>
          <cell r="BF28">
            <v>2.6060439999999998</v>
          </cell>
          <cell r="BG28">
            <v>1.3142260000000001</v>
          </cell>
          <cell r="BH28">
            <v>-1.089939</v>
          </cell>
          <cell r="BI28">
            <v>0.12501399999999999</v>
          </cell>
          <cell r="BJ28"/>
          <cell r="BK28">
            <v>2.9553449999999999</v>
          </cell>
          <cell r="BL28">
            <v>1.3946400000000001</v>
          </cell>
          <cell r="BM28">
            <v>-1.2137260000000001</v>
          </cell>
          <cell r="BN28">
            <v>-8.7469999999999996E-3</v>
          </cell>
          <cell r="BO28"/>
          <cell r="BP28">
            <v>3.1275120000000003</v>
          </cell>
          <cell r="BQ28">
            <v>1.4118030000000001</v>
          </cell>
          <cell r="BR28">
            <v>-1.226564</v>
          </cell>
          <cell r="BS28">
            <v>-0.17572300000000002</v>
          </cell>
          <cell r="BT28"/>
          <cell r="BU28">
            <v>3.1370279999999999</v>
          </cell>
          <cell r="BV28">
            <v>1.4001239999999999</v>
          </cell>
          <cell r="BW28">
            <v>-1.224154</v>
          </cell>
          <cell r="BX28">
            <v>-0.12256</v>
          </cell>
          <cell r="BY28"/>
          <cell r="BZ28">
            <v>3.1904379999999999</v>
          </cell>
          <cell r="CA28">
            <v>1.449392</v>
          </cell>
          <cell r="CB28">
            <v>-1.272432</v>
          </cell>
          <cell r="CC28">
            <v>-1.8859000000000001E-2</v>
          </cell>
          <cell r="CD28"/>
          <cell r="CE28">
            <v>3.3485390000000002</v>
          </cell>
          <cell r="CF28">
            <v>1.5936189999999999</v>
          </cell>
          <cell r="CG28">
            <v>-1.361874</v>
          </cell>
          <cell r="CH28">
            <v>3.4795E-2</v>
          </cell>
          <cell r="CI28"/>
          <cell r="CJ28">
            <v>3.6150790000000002</v>
          </cell>
          <cell r="CK28">
            <v>1.868832</v>
          </cell>
          <cell r="CL28">
            <v>-1.4992110000000001</v>
          </cell>
          <cell r="CM28">
            <v>6.937900000000001E-2</v>
          </cell>
          <cell r="CN28"/>
          <cell r="CO28">
            <v>4.0540779999999996</v>
          </cell>
          <cell r="CP28">
            <v>2.2314820000000002</v>
          </cell>
          <cell r="CQ28">
            <v>-1.698588</v>
          </cell>
          <cell r="CR28">
            <v>5.3652999999999999E-2</v>
          </cell>
          <cell r="CS28"/>
          <cell r="CT28">
            <v>4.640625</v>
          </cell>
          <cell r="CU28">
            <v>2.6421790000000001</v>
          </cell>
          <cell r="CV28">
            <v>-1.932175</v>
          </cell>
          <cell r="CW28">
            <v>4.3230999999999999E-2</v>
          </cell>
          <cell r="CX28"/>
          <cell r="CY28">
            <v>5.3938600000000001</v>
          </cell>
          <cell r="CZ28">
            <v>3.1459989999999998</v>
          </cell>
          <cell r="DA28">
            <v>-2.2515810000000003</v>
          </cell>
          <cell r="DB28">
            <v>0.15865100000000001</v>
          </cell>
          <cell r="DC28"/>
          <cell r="DD28">
            <v>6.4469289999999999</v>
          </cell>
          <cell r="DE28">
            <v>3.790295</v>
          </cell>
          <cell r="DF28">
            <v>-2.712218</v>
          </cell>
          <cell r="DG28">
            <v>0.24946399999999999</v>
          </cell>
          <cell r="DH28"/>
          <cell r="DI28">
            <v>7.77447</v>
          </cell>
          <cell r="DJ28">
            <v>3.784027</v>
          </cell>
          <cell r="DK28">
            <v>-3.112031</v>
          </cell>
          <cell r="DL28">
            <v>0.15465199999999998</v>
          </cell>
          <cell r="DM28"/>
          <cell r="DN28">
            <v>8.6011190000000006</v>
          </cell>
          <cell r="DO28">
            <v>3.5968040000000001</v>
          </cell>
          <cell r="DP28">
            <v>-3.3490819999999997</v>
          </cell>
          <cell r="DQ28">
            <v>-0.192052</v>
          </cell>
          <cell r="DR28"/>
          <cell r="DS28">
            <v>8.6567880000000006</v>
          </cell>
          <cell r="DT28">
            <v>3.3567640000000001</v>
          </cell>
          <cell r="DU28">
            <v>-3.3065850000000001</v>
          </cell>
          <cell r="DV28">
            <v>-0.26601799999999998</v>
          </cell>
          <cell r="DW28"/>
          <cell r="DX28">
            <v>8.4409489999999998</v>
          </cell>
          <cell r="DY28">
            <v>3.5469390000000001</v>
          </cell>
          <cell r="DZ28">
            <v>-3.3685880000000004</v>
          </cell>
          <cell r="EA28">
            <v>2.3888000000000003E-2</v>
          </cell>
          <cell r="EB28"/>
          <cell r="EC28">
            <v>8.6431880000000003</v>
          </cell>
          <cell r="ED28">
            <v>3.7551390000000002</v>
          </cell>
          <cell r="EE28">
            <v>-3.5130469999999998</v>
          </cell>
          <cell r="EF28">
            <v>0.13228499999999999</v>
          </cell>
          <cell r="EG28"/>
          <cell r="EH28">
            <v>9.0175669999999997</v>
          </cell>
          <cell r="EI28">
            <v>4.0600189999999996</v>
          </cell>
          <cell r="EJ28">
            <v>-3.6772959999999997</v>
          </cell>
          <cell r="EK28">
            <v>0.10001600000000001</v>
          </cell>
          <cell r="EL28"/>
          <cell r="EM28">
            <v>9.5003050000000009</v>
          </cell>
          <cell r="EN28">
            <v>4.1260900000000005</v>
          </cell>
          <cell r="EO28">
            <v>-3.823086</v>
          </cell>
          <cell r="EP28">
            <v>-2.5929999999999998E-3</v>
          </cell>
          <cell r="EQ28"/>
          <cell r="ER28">
            <v>9.8007170000000006</v>
          </cell>
          <cell r="ES28">
            <v>4.5195020000000001</v>
          </cell>
          <cell r="ET28">
            <v>-3.9683350000000002</v>
          </cell>
          <cell r="EU28">
            <v>-3.8244E-2</v>
          </cell>
          <cell r="EV28"/>
          <cell r="EW28">
            <v>10.313638999999998</v>
          </cell>
          <cell r="EX28">
            <v>4.4489999999999998</v>
          </cell>
          <cell r="EY28">
            <v>-4.1153300000000002</v>
          </cell>
          <cell r="EZ28">
            <v>1.2589000000000001E-2</v>
          </cell>
          <cell r="FA28"/>
          <cell r="FB28">
            <v>10.659898</v>
          </cell>
          <cell r="FC28">
            <v>4.827</v>
          </cell>
          <cell r="FD28">
            <v>-4.3087470000000003</v>
          </cell>
          <cell r="FE28">
            <v>0.100297</v>
          </cell>
          <cell r="FF28"/>
          <cell r="FG28">
            <v>11.278448000000001</v>
          </cell>
          <cell r="FH28">
            <v>5.0510000000000002</v>
          </cell>
          <cell r="FI28">
            <v>-4.5679059999999998</v>
          </cell>
          <cell r="FJ28">
            <v>0.12595099999999998</v>
          </cell>
          <cell r="FK28"/>
          <cell r="FL28">
            <v>11.887494</v>
          </cell>
          <cell r="FM28">
            <v>5.3739999999999997</v>
          </cell>
          <cell r="FN28">
            <v>-4.8041260000000001</v>
          </cell>
          <cell r="FO28">
            <v>0.10563400000000001</v>
          </cell>
          <cell r="FP28"/>
          <cell r="FQ28">
            <v>12.563002000000001</v>
          </cell>
          <cell r="FR28">
            <v>5.5739999999999998</v>
          </cell>
          <cell r="FS28">
            <v>-5.0647640000000003</v>
          </cell>
          <cell r="FT28">
            <v>6.7903999999999992E-2</v>
          </cell>
          <cell r="FU28"/>
          <cell r="FV28">
            <v>13.140141999999999</v>
          </cell>
          <cell r="FW28">
            <v>5.8230000000000004</v>
          </cell>
          <cell r="FX28">
            <v>-5.2771409999999994</v>
          </cell>
          <cell r="FY28">
            <v>2.9181000000000002E-2</v>
          </cell>
          <cell r="FZ28"/>
          <cell r="GA28">
            <v>13.715183000000001</v>
          </cell>
          <cell r="GB28">
            <v>6.2789999999999999</v>
          </cell>
          <cell r="GC28">
            <v>-5.5597630000000002</v>
          </cell>
          <cell r="GD28">
            <v>4.9169999999999995E-3</v>
          </cell>
          <cell r="GE28"/>
          <cell r="GF28">
            <v>14.439337</v>
          </cell>
          <cell r="GG28">
            <v>6.61</v>
          </cell>
          <cell r="GH28">
            <v>-5.8194669999999995</v>
          </cell>
          <cell r="GI28">
            <v>-5.6125999999999995E-2</v>
          </cell>
          <cell r="GJ28"/>
          <cell r="GK28">
            <v>15.173744000000001</v>
          </cell>
          <cell r="GL28">
            <v>7.1680000000000001</v>
          </cell>
          <cell r="GM28">
            <v>-6.1472470000000001</v>
          </cell>
          <cell r="GN28">
            <v>-5.5139999999999998E-3</v>
          </cell>
          <cell r="GO28"/>
          <cell r="GP28">
            <v>16.188983</v>
          </cell>
          <cell r="GQ28">
            <v>7.75</v>
          </cell>
          <cell r="GR28">
            <v>-6.5735489999999999</v>
          </cell>
          <cell r="GS28">
            <v>7.2812000000000002E-2</v>
          </cell>
          <cell r="GT28"/>
          <cell r="GU28">
            <v>17.438247</v>
          </cell>
          <cell r="GV28">
            <v>8.4109999999999996</v>
          </cell>
          <cell r="GW28">
            <v>-7.0845750000000001</v>
          </cell>
          <cell r="GX28">
            <v>5.8177E-2</v>
          </cell>
          <cell r="GY28"/>
          <cell r="GZ28">
            <v>18.822848999999998</v>
          </cell>
          <cell r="HA28">
            <v>7.9720000000000004</v>
          </cell>
          <cell r="HB28">
            <v>-7.4160349999999999</v>
          </cell>
          <cell r="HC28">
            <v>4.7134000000000002E-2</v>
          </cell>
          <cell r="HD28"/>
          <cell r="HE28">
            <v>19.425948000000002</v>
          </cell>
          <cell r="HF28">
            <v>8.7439999999999998</v>
          </cell>
          <cell r="HG28">
            <v>-7.8328180000000005</v>
          </cell>
          <cell r="HH28">
            <v>8.2123000000000002E-2</v>
          </cell>
          <cell r="HI28"/>
          <cell r="HJ28">
            <v>20.419253000000001</v>
          </cell>
        </row>
        <row r="29">
          <cell r="A29" t="str">
            <v>AN.1171</v>
          </cell>
          <cell r="B29" t="str">
            <v xml:space="preserve">   Research and development</v>
          </cell>
          <cell r="C29"/>
          <cell r="D29"/>
          <cell r="E29"/>
          <cell r="F29"/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Y29"/>
          <cell r="Z29"/>
          <cell r="AA29"/>
          <cell r="AB29"/>
          <cell r="AC29"/>
          <cell r="AD29"/>
          <cell r="AE29"/>
          <cell r="AF29"/>
          <cell r="AG29"/>
          <cell r="AH29"/>
          <cell r="AI29"/>
          <cell r="AJ29"/>
          <cell r="AK29"/>
          <cell r="AL29"/>
          <cell r="AM29"/>
          <cell r="AN29"/>
          <cell r="AO29"/>
          <cell r="AP29"/>
          <cell r="AQ29"/>
          <cell r="AR29"/>
          <cell r="AS29"/>
          <cell r="AT29"/>
          <cell r="AU29"/>
          <cell r="AV29"/>
          <cell r="AW29"/>
          <cell r="AX29"/>
          <cell r="AY29"/>
          <cell r="AZ29"/>
          <cell r="BA29"/>
          <cell r="BB29"/>
          <cell r="BC29"/>
          <cell r="BD29"/>
          <cell r="BE29"/>
          <cell r="BF29"/>
          <cell r="BG29"/>
          <cell r="BH29"/>
          <cell r="BI29"/>
          <cell r="BJ29"/>
          <cell r="BK29"/>
          <cell r="BL29"/>
          <cell r="BM29"/>
          <cell r="BN29"/>
          <cell r="BO29"/>
          <cell r="BP29"/>
          <cell r="BQ29"/>
          <cell r="BR29"/>
          <cell r="BS29"/>
          <cell r="BT29"/>
          <cell r="BU29"/>
          <cell r="BV29"/>
          <cell r="BW29"/>
          <cell r="BX29"/>
          <cell r="BY29"/>
          <cell r="BZ29"/>
          <cell r="CA29"/>
          <cell r="CB29"/>
          <cell r="CC29"/>
          <cell r="CD29"/>
          <cell r="CE29"/>
          <cell r="CF29"/>
          <cell r="CG29"/>
          <cell r="CH29"/>
          <cell r="CI29"/>
          <cell r="CJ29"/>
          <cell r="CK29"/>
          <cell r="CL29"/>
          <cell r="CM29"/>
          <cell r="CN29"/>
          <cell r="CO29"/>
          <cell r="CP29"/>
          <cell r="CQ29"/>
          <cell r="CR29"/>
          <cell r="CS29"/>
          <cell r="CT29"/>
          <cell r="CU29"/>
          <cell r="CV29"/>
          <cell r="CW29"/>
          <cell r="CX29"/>
          <cell r="CY29"/>
          <cell r="CZ29"/>
          <cell r="DA29"/>
          <cell r="DB29"/>
          <cell r="DC29"/>
          <cell r="DD29"/>
          <cell r="DE29"/>
          <cell r="DF29"/>
          <cell r="DG29"/>
          <cell r="DH29"/>
          <cell r="DI29"/>
          <cell r="DJ29"/>
          <cell r="DK29"/>
          <cell r="DL29"/>
          <cell r="DM29"/>
          <cell r="DN29"/>
          <cell r="DO29"/>
          <cell r="DP29"/>
          <cell r="DQ29"/>
          <cell r="DR29"/>
          <cell r="DS29"/>
          <cell r="DT29"/>
          <cell r="DU29"/>
          <cell r="DV29"/>
          <cell r="DW29"/>
          <cell r="DX29"/>
          <cell r="DY29"/>
          <cell r="DZ29"/>
          <cell r="EA29"/>
          <cell r="EB29"/>
          <cell r="EC29"/>
          <cell r="ED29"/>
          <cell r="EE29"/>
          <cell r="EF29"/>
          <cell r="EG29"/>
          <cell r="EH29"/>
          <cell r="EI29"/>
          <cell r="EJ29"/>
          <cell r="EK29"/>
          <cell r="EL29"/>
          <cell r="EM29"/>
          <cell r="EN29"/>
          <cell r="EO29"/>
          <cell r="EP29"/>
          <cell r="EQ29"/>
          <cell r="ER29"/>
          <cell r="ES29"/>
          <cell r="ET29"/>
          <cell r="EU29"/>
          <cell r="EV29"/>
          <cell r="EW29"/>
          <cell r="EX29"/>
          <cell r="EY29"/>
          <cell r="EZ29"/>
          <cell r="FA29"/>
          <cell r="FB29"/>
          <cell r="FC29"/>
          <cell r="FD29"/>
          <cell r="FE29"/>
          <cell r="FF29"/>
          <cell r="FG29"/>
          <cell r="FH29"/>
          <cell r="FI29"/>
          <cell r="FJ29"/>
          <cell r="FK29"/>
          <cell r="FL29"/>
          <cell r="FM29"/>
          <cell r="FN29"/>
          <cell r="FO29"/>
          <cell r="FP29"/>
          <cell r="FQ29"/>
          <cell r="FR29"/>
          <cell r="FS29"/>
          <cell r="FT29"/>
          <cell r="FU29"/>
          <cell r="FV29"/>
          <cell r="FW29"/>
          <cell r="FX29"/>
          <cell r="FY29"/>
          <cell r="FZ29"/>
          <cell r="GA29"/>
          <cell r="GB29"/>
          <cell r="GC29"/>
          <cell r="GD29"/>
          <cell r="GE29"/>
          <cell r="GF29"/>
          <cell r="GG29"/>
          <cell r="GH29"/>
          <cell r="GI29"/>
          <cell r="GJ29"/>
          <cell r="GK29"/>
          <cell r="GL29"/>
          <cell r="GM29"/>
          <cell r="GN29"/>
          <cell r="GO29"/>
          <cell r="GP29"/>
          <cell r="GQ29"/>
          <cell r="GR29"/>
          <cell r="GS29"/>
          <cell r="GT29"/>
          <cell r="GU29"/>
          <cell r="GV29"/>
          <cell r="GW29"/>
          <cell r="GX29"/>
          <cell r="GY29"/>
          <cell r="GZ29"/>
          <cell r="HA29"/>
          <cell r="HB29"/>
          <cell r="HC29"/>
          <cell r="HD29"/>
          <cell r="HE29"/>
          <cell r="HF29"/>
          <cell r="HG29"/>
          <cell r="HH29"/>
          <cell r="HI29"/>
          <cell r="HJ29"/>
        </row>
        <row r="30">
          <cell r="A30" t="str">
            <v>AN.1173</v>
          </cell>
          <cell r="B30" t="str">
            <v xml:space="preserve">   Computer software and databases</v>
          </cell>
          <cell r="C30">
            <v>0.45093499999999997</v>
          </cell>
          <cell r="D30">
            <v>0.19597800000000001</v>
          </cell>
          <cell r="E30">
            <v>-0.191131</v>
          </cell>
          <cell r="F30">
            <v>5.7683999999999999E-2</v>
          </cell>
          <cell r="G30"/>
          <cell r="H30">
            <v>0.51346599999999998</v>
          </cell>
          <cell r="I30">
            <v>0.27115400000000001</v>
          </cell>
          <cell r="J30">
            <v>-0.22797700000000001</v>
          </cell>
          <cell r="K30">
            <v>7.4310000000000001E-2</v>
          </cell>
          <cell r="L30"/>
          <cell r="M30">
            <v>0.6309539999999999</v>
          </cell>
          <cell r="N30">
            <v>0.32373200000000002</v>
          </cell>
          <cell r="O30">
            <v>-0.27447300000000002</v>
          </cell>
          <cell r="P30">
            <v>9.5810000000000006E-2</v>
          </cell>
          <cell r="Q30"/>
          <cell r="R30">
            <v>0.7760220000000001</v>
          </cell>
          <cell r="S30">
            <v>0.43911500000000003</v>
          </cell>
          <cell r="T30">
            <v>-0.34448099999999998</v>
          </cell>
          <cell r="U30">
            <v>0.108999</v>
          </cell>
          <cell r="V30"/>
          <cell r="W30">
            <v>0.97965400000000002</v>
          </cell>
          <cell r="X30">
            <v>0.55184100000000003</v>
          </cell>
          <cell r="Y30">
            <v>-0.42552600000000002</v>
          </cell>
          <cell r="Z30">
            <v>0.103798</v>
          </cell>
          <cell r="AA30"/>
          <cell r="AB30">
            <v>1.209767</v>
          </cell>
          <cell r="AC30">
            <v>0.71334799999999998</v>
          </cell>
          <cell r="AD30">
            <v>-0.52330600000000005</v>
          </cell>
          <cell r="AE30">
            <v>9.2310000000000003E-2</v>
          </cell>
          <cell r="AF30"/>
          <cell r="AG30">
            <v>1.4921179999999998</v>
          </cell>
          <cell r="AH30">
            <v>0.83934200000000003</v>
          </cell>
          <cell r="AI30">
            <v>-0.627826</v>
          </cell>
          <cell r="AJ30">
            <v>8.2236000000000004E-2</v>
          </cell>
          <cell r="AK30"/>
          <cell r="AL30">
            <v>1.785871</v>
          </cell>
          <cell r="AM30">
            <v>0.84406500000000007</v>
          </cell>
          <cell r="AN30">
            <v>-0.71811500000000006</v>
          </cell>
          <cell r="AO30">
            <v>7.8515000000000001E-2</v>
          </cell>
          <cell r="AP30"/>
          <cell r="AQ30">
            <v>1.990337</v>
          </cell>
          <cell r="AR30">
            <v>0.873332</v>
          </cell>
          <cell r="AS30">
            <v>-0.79695100000000008</v>
          </cell>
          <cell r="AT30">
            <v>8.6654999999999996E-2</v>
          </cell>
          <cell r="AU30"/>
          <cell r="AV30">
            <v>2.1533730000000002</v>
          </cell>
          <cell r="AW30">
            <v>1.0285709999999999</v>
          </cell>
          <cell r="AX30">
            <v>-0.89115800000000001</v>
          </cell>
          <cell r="AY30">
            <v>9.2177000000000009E-2</v>
          </cell>
          <cell r="AZ30"/>
          <cell r="BA30">
            <v>2.3829630000000002</v>
          </cell>
          <cell r="BB30">
            <v>1.1001369999999999</v>
          </cell>
          <cell r="BC30">
            <v>-0.97524199999999994</v>
          </cell>
          <cell r="BD30">
            <v>9.8186000000000009E-2</v>
          </cell>
          <cell r="BE30"/>
          <cell r="BF30">
            <v>2.6060439999999998</v>
          </cell>
          <cell r="BG30">
            <v>1.3142260000000001</v>
          </cell>
          <cell r="BH30">
            <v>-1.089939</v>
          </cell>
          <cell r="BI30">
            <v>0.12501399999999999</v>
          </cell>
          <cell r="BJ30"/>
          <cell r="BK30">
            <v>2.9553449999999999</v>
          </cell>
          <cell r="BL30">
            <v>1.3946400000000001</v>
          </cell>
          <cell r="BM30">
            <v>-1.2137260000000001</v>
          </cell>
          <cell r="BN30">
            <v>-8.7469999999999996E-3</v>
          </cell>
          <cell r="BO30"/>
          <cell r="BP30">
            <v>3.1275120000000003</v>
          </cell>
          <cell r="BQ30">
            <v>1.4118030000000001</v>
          </cell>
          <cell r="BR30">
            <v>-1.226564</v>
          </cell>
          <cell r="BS30">
            <v>-0.17572300000000002</v>
          </cell>
          <cell r="BT30"/>
          <cell r="BU30">
            <v>3.1370279999999999</v>
          </cell>
          <cell r="BV30">
            <v>1.4001239999999999</v>
          </cell>
          <cell r="BW30">
            <v>-1.224154</v>
          </cell>
          <cell r="BX30">
            <v>-0.12256</v>
          </cell>
          <cell r="BY30"/>
          <cell r="BZ30">
            <v>3.1904379999999999</v>
          </cell>
          <cell r="CA30">
            <v>1.449392</v>
          </cell>
          <cell r="CB30">
            <v>-1.272432</v>
          </cell>
          <cell r="CC30">
            <v>-1.8859000000000001E-2</v>
          </cell>
          <cell r="CD30"/>
          <cell r="CE30">
            <v>3.3485390000000002</v>
          </cell>
          <cell r="CF30">
            <v>1.5936189999999999</v>
          </cell>
          <cell r="CG30">
            <v>-1.361874</v>
          </cell>
          <cell r="CH30">
            <v>3.4795E-2</v>
          </cell>
          <cell r="CI30"/>
          <cell r="CJ30">
            <v>3.6150790000000002</v>
          </cell>
          <cell r="CK30">
            <v>1.868832</v>
          </cell>
          <cell r="CL30">
            <v>-1.4992110000000001</v>
          </cell>
          <cell r="CM30">
            <v>6.937900000000001E-2</v>
          </cell>
          <cell r="CN30"/>
          <cell r="CO30">
            <v>4.0540779999999996</v>
          </cell>
          <cell r="CP30">
            <v>2.2314820000000002</v>
          </cell>
          <cell r="CQ30">
            <v>-1.698588</v>
          </cell>
          <cell r="CR30">
            <v>5.3652999999999999E-2</v>
          </cell>
          <cell r="CS30"/>
          <cell r="CT30">
            <v>4.640625</v>
          </cell>
          <cell r="CU30">
            <v>2.6421790000000001</v>
          </cell>
          <cell r="CV30">
            <v>-1.932175</v>
          </cell>
          <cell r="CW30">
            <v>4.3230999999999999E-2</v>
          </cell>
          <cell r="CX30"/>
          <cell r="CY30">
            <v>5.3938600000000001</v>
          </cell>
          <cell r="CZ30">
            <v>3.1459989999999998</v>
          </cell>
          <cell r="DA30">
            <v>-2.2515810000000003</v>
          </cell>
          <cell r="DB30">
            <v>0.15865100000000001</v>
          </cell>
          <cell r="DC30"/>
          <cell r="DD30">
            <v>6.4469289999999999</v>
          </cell>
          <cell r="DE30">
            <v>3.790295</v>
          </cell>
          <cell r="DF30">
            <v>-2.712218</v>
          </cell>
          <cell r="DG30">
            <v>0.24946399999999999</v>
          </cell>
          <cell r="DH30"/>
          <cell r="DI30">
            <v>7.77447</v>
          </cell>
          <cell r="DJ30">
            <v>3.784027</v>
          </cell>
          <cell r="DK30">
            <v>-3.112031</v>
          </cell>
          <cell r="DL30">
            <v>0.15465199999999998</v>
          </cell>
          <cell r="DM30"/>
          <cell r="DN30">
            <v>8.6011190000000006</v>
          </cell>
          <cell r="DO30">
            <v>3.5968040000000001</v>
          </cell>
          <cell r="DP30">
            <v>-3.3490819999999997</v>
          </cell>
          <cell r="DQ30">
            <v>-0.192052</v>
          </cell>
          <cell r="DR30"/>
          <cell r="DS30">
            <v>8.6567880000000006</v>
          </cell>
          <cell r="DT30">
            <v>3.3567640000000001</v>
          </cell>
          <cell r="DU30">
            <v>-3.3065850000000001</v>
          </cell>
          <cell r="DV30">
            <v>-0.26601799999999998</v>
          </cell>
          <cell r="DW30"/>
          <cell r="DX30">
            <v>8.4409489999999998</v>
          </cell>
          <cell r="DY30">
            <v>3.5469390000000001</v>
          </cell>
          <cell r="DZ30">
            <v>-3.3685880000000004</v>
          </cell>
          <cell r="EA30">
            <v>2.3888000000000003E-2</v>
          </cell>
          <cell r="EB30"/>
          <cell r="EC30">
            <v>8.6431880000000003</v>
          </cell>
          <cell r="ED30">
            <v>3.7551390000000002</v>
          </cell>
          <cell r="EE30">
            <v>-3.5130469999999998</v>
          </cell>
          <cell r="EF30">
            <v>0.13228499999999999</v>
          </cell>
          <cell r="EG30"/>
          <cell r="EH30">
            <v>9.0175669999999997</v>
          </cell>
          <cell r="EI30">
            <v>4.0600189999999996</v>
          </cell>
          <cell r="EJ30">
            <v>-3.6772959999999997</v>
          </cell>
          <cell r="EK30">
            <v>0.10001600000000001</v>
          </cell>
          <cell r="EL30"/>
          <cell r="EM30">
            <v>9.5003050000000009</v>
          </cell>
          <cell r="EN30">
            <v>4.1260900000000005</v>
          </cell>
          <cell r="EO30">
            <v>-3.823086</v>
          </cell>
          <cell r="EP30">
            <v>-2.5929999999999998E-3</v>
          </cell>
          <cell r="EQ30"/>
          <cell r="ER30">
            <v>9.8007170000000006</v>
          </cell>
          <cell r="ES30">
            <v>4.5195020000000001</v>
          </cell>
          <cell r="ET30">
            <v>-3.9683350000000002</v>
          </cell>
          <cell r="EU30">
            <v>-3.8244E-2</v>
          </cell>
          <cell r="EV30"/>
          <cell r="EW30">
            <v>10.313638999999998</v>
          </cell>
          <cell r="EX30">
            <v>4.4489999999999998</v>
          </cell>
          <cell r="EY30">
            <v>-4.1153300000000002</v>
          </cell>
          <cell r="EZ30">
            <v>1.2589000000000001E-2</v>
          </cell>
          <cell r="FA30"/>
          <cell r="FB30">
            <v>10.659898</v>
          </cell>
          <cell r="FC30">
            <v>4.827</v>
          </cell>
          <cell r="FD30">
            <v>-4.3087470000000003</v>
          </cell>
          <cell r="FE30">
            <v>0.100297</v>
          </cell>
          <cell r="FF30"/>
          <cell r="FG30">
            <v>11.278448000000001</v>
          </cell>
          <cell r="FH30">
            <v>5.0510000000000002</v>
          </cell>
          <cell r="FI30">
            <v>-4.5679059999999998</v>
          </cell>
          <cell r="FJ30">
            <v>0.12595099999999998</v>
          </cell>
          <cell r="FK30"/>
          <cell r="FL30">
            <v>11.887494</v>
          </cell>
          <cell r="FM30">
            <v>5.3739999999999997</v>
          </cell>
          <cell r="FN30">
            <v>-4.8041260000000001</v>
          </cell>
          <cell r="FO30">
            <v>0.10563400000000001</v>
          </cell>
          <cell r="FP30"/>
          <cell r="FQ30">
            <v>12.563002000000001</v>
          </cell>
          <cell r="FR30">
            <v>5.5739999999999998</v>
          </cell>
          <cell r="FS30">
            <v>-5.0647640000000003</v>
          </cell>
          <cell r="FT30">
            <v>6.7903999999999992E-2</v>
          </cell>
          <cell r="FU30"/>
          <cell r="FV30">
            <v>13.140141999999999</v>
          </cell>
          <cell r="FW30">
            <v>5.8230000000000004</v>
          </cell>
          <cell r="FX30">
            <v>-5.2771409999999994</v>
          </cell>
          <cell r="FY30">
            <v>2.9181000000000002E-2</v>
          </cell>
          <cell r="FZ30"/>
          <cell r="GA30">
            <v>13.715183000000001</v>
          </cell>
          <cell r="GB30">
            <v>6.2789999999999999</v>
          </cell>
          <cell r="GC30">
            <v>-5.5597630000000002</v>
          </cell>
          <cell r="GD30">
            <v>4.9169999999999995E-3</v>
          </cell>
          <cell r="GE30"/>
          <cell r="GF30">
            <v>14.439337</v>
          </cell>
          <cell r="GG30">
            <v>6.61</v>
          </cell>
          <cell r="GH30">
            <v>-5.8194669999999995</v>
          </cell>
          <cell r="GI30">
            <v>-5.6125999999999995E-2</v>
          </cell>
          <cell r="GJ30"/>
          <cell r="GK30">
            <v>15.173744000000001</v>
          </cell>
          <cell r="GL30">
            <v>7.1680000000000001</v>
          </cell>
          <cell r="GM30">
            <v>-6.1472470000000001</v>
          </cell>
          <cell r="GN30">
            <v>-5.5139999999999998E-3</v>
          </cell>
          <cell r="GO30"/>
          <cell r="GP30">
            <v>16.188983</v>
          </cell>
          <cell r="GQ30">
            <v>7.75</v>
          </cell>
          <cell r="GR30">
            <v>-6.5735489999999999</v>
          </cell>
          <cell r="GS30">
            <v>7.2812000000000002E-2</v>
          </cell>
          <cell r="GT30"/>
          <cell r="GU30">
            <v>17.438247</v>
          </cell>
          <cell r="GV30">
            <v>8.4109999999999996</v>
          </cell>
          <cell r="GW30">
            <v>-7.0845750000000001</v>
          </cell>
          <cell r="GX30">
            <v>5.8177E-2</v>
          </cell>
          <cell r="GY30"/>
          <cell r="GZ30">
            <v>18.822848999999998</v>
          </cell>
          <cell r="HA30">
            <v>7.9720000000000004</v>
          </cell>
          <cell r="HB30">
            <v>-7.4160349999999999</v>
          </cell>
          <cell r="HC30">
            <v>4.7134000000000002E-2</v>
          </cell>
          <cell r="HD30"/>
          <cell r="HE30">
            <v>19.425948000000002</v>
          </cell>
          <cell r="HF30">
            <v>8.7439999999999998</v>
          </cell>
          <cell r="HG30">
            <v>-7.8328180000000005</v>
          </cell>
          <cell r="HH30">
            <v>8.2123000000000002E-2</v>
          </cell>
          <cell r="HI30"/>
          <cell r="HJ30">
            <v>20.419253000000001</v>
          </cell>
        </row>
        <row r="31">
          <cell r="A31" t="str">
            <v>AN.1174</v>
          </cell>
          <cell r="B31" t="str">
            <v xml:space="preserve">   Entertainment, literary or artistic originals</v>
          </cell>
          <cell r="C31"/>
          <cell r="D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Y31"/>
          <cell r="Z31"/>
          <cell r="AA31"/>
          <cell r="AB31"/>
          <cell r="AC31"/>
          <cell r="AD31"/>
          <cell r="AE31"/>
          <cell r="AF31"/>
          <cell r="AG31"/>
          <cell r="AH31"/>
          <cell r="AI31"/>
          <cell r="AJ31"/>
          <cell r="AK31"/>
          <cell r="AL31"/>
          <cell r="AM31"/>
          <cell r="AN31"/>
          <cell r="AO31"/>
          <cell r="AP31"/>
          <cell r="AQ31"/>
          <cell r="AR31"/>
          <cell r="AS31"/>
          <cell r="AT31"/>
          <cell r="AU31"/>
          <cell r="AV31"/>
          <cell r="AW31"/>
          <cell r="AX31"/>
          <cell r="AY31"/>
          <cell r="AZ31"/>
          <cell r="BA31"/>
          <cell r="BB31"/>
          <cell r="BC31"/>
          <cell r="BD31"/>
          <cell r="BE31"/>
          <cell r="BF31"/>
          <cell r="BG31"/>
          <cell r="BH31"/>
          <cell r="BI31"/>
          <cell r="BJ31"/>
          <cell r="BK31"/>
          <cell r="BL31"/>
          <cell r="BM31"/>
          <cell r="BN31"/>
          <cell r="BO31"/>
          <cell r="BP31"/>
          <cell r="BQ31"/>
          <cell r="BR31"/>
          <cell r="BS31"/>
          <cell r="BT31"/>
          <cell r="BU31"/>
          <cell r="BV31"/>
          <cell r="BW31"/>
          <cell r="BX31"/>
          <cell r="BY31"/>
          <cell r="BZ31"/>
          <cell r="CA31"/>
          <cell r="CB31"/>
          <cell r="CC31"/>
          <cell r="CD31"/>
          <cell r="CE31"/>
          <cell r="CF31"/>
          <cell r="CG31"/>
          <cell r="CH31"/>
          <cell r="CI31"/>
          <cell r="CJ31"/>
          <cell r="CK31"/>
          <cell r="CL31"/>
          <cell r="CM31"/>
          <cell r="CN31"/>
          <cell r="CO31"/>
          <cell r="CP31"/>
          <cell r="CQ31"/>
          <cell r="CR31"/>
          <cell r="CS31"/>
          <cell r="CT31"/>
          <cell r="CU31"/>
          <cell r="CV31"/>
          <cell r="CW31"/>
          <cell r="CX31"/>
          <cell r="CY31"/>
          <cell r="CZ31"/>
          <cell r="DA31"/>
          <cell r="DB31"/>
          <cell r="DC31"/>
          <cell r="DD31"/>
          <cell r="DE31"/>
          <cell r="DF31"/>
          <cell r="DG31"/>
          <cell r="DH31"/>
          <cell r="DI31"/>
          <cell r="DJ31"/>
          <cell r="DK31"/>
          <cell r="DL31"/>
          <cell r="DM31"/>
          <cell r="DN31"/>
          <cell r="DO31"/>
          <cell r="DP31"/>
          <cell r="DQ31"/>
          <cell r="DR31"/>
          <cell r="DS31"/>
          <cell r="DT31"/>
          <cell r="DU31"/>
          <cell r="DV31"/>
          <cell r="DW31"/>
          <cell r="DX31"/>
          <cell r="DY31"/>
          <cell r="DZ31"/>
          <cell r="EA31"/>
          <cell r="EB31"/>
          <cell r="EC31"/>
          <cell r="ED31"/>
          <cell r="EE31"/>
          <cell r="EF31"/>
          <cell r="EG31"/>
          <cell r="EH31"/>
          <cell r="EI31"/>
          <cell r="EJ31"/>
          <cell r="EK31"/>
          <cell r="EL31"/>
          <cell r="EM31"/>
          <cell r="EN31"/>
          <cell r="EO31"/>
          <cell r="EP31"/>
          <cell r="EQ31"/>
          <cell r="ER31"/>
          <cell r="ES31"/>
          <cell r="ET31"/>
          <cell r="EU31"/>
          <cell r="EV31"/>
          <cell r="EW31"/>
          <cell r="EX31"/>
          <cell r="EY31"/>
          <cell r="EZ31"/>
          <cell r="FA31"/>
          <cell r="FB31"/>
          <cell r="FC31"/>
          <cell r="FD31"/>
          <cell r="FE31"/>
          <cell r="FF31"/>
          <cell r="FG31"/>
          <cell r="FH31"/>
          <cell r="FI31"/>
          <cell r="FJ31"/>
          <cell r="FK31"/>
          <cell r="FL31"/>
          <cell r="FM31"/>
          <cell r="FN31"/>
          <cell r="FO31"/>
          <cell r="FP31"/>
          <cell r="FQ31"/>
          <cell r="FR31"/>
          <cell r="FS31"/>
          <cell r="FT31"/>
          <cell r="FU31"/>
          <cell r="FV31"/>
          <cell r="FW31"/>
          <cell r="FX31"/>
          <cell r="FY31"/>
          <cell r="FZ31"/>
          <cell r="GA31"/>
          <cell r="GB31"/>
          <cell r="GC31"/>
          <cell r="GD31"/>
          <cell r="GE31"/>
          <cell r="GF31"/>
          <cell r="GG31"/>
          <cell r="GH31"/>
          <cell r="GI31"/>
          <cell r="GJ31"/>
          <cell r="GK31"/>
          <cell r="GL31"/>
          <cell r="GM31"/>
          <cell r="GN31"/>
          <cell r="GO31"/>
          <cell r="GP31"/>
          <cell r="GQ31"/>
          <cell r="GR31"/>
          <cell r="GS31"/>
          <cell r="GT31"/>
          <cell r="GU31"/>
          <cell r="GV31"/>
          <cell r="GW31"/>
          <cell r="GX31"/>
          <cell r="GY31"/>
          <cell r="GZ31"/>
          <cell r="HA31"/>
          <cell r="HB31"/>
          <cell r="HC31"/>
          <cell r="HD31"/>
          <cell r="HE31"/>
          <cell r="HF31"/>
          <cell r="HG31"/>
          <cell r="HH31"/>
          <cell r="HI31"/>
          <cell r="HJ31"/>
        </row>
        <row r="32">
          <cell r="A32"/>
          <cell r="B32"/>
          <cell r="C32"/>
          <cell r="D32"/>
          <cell r="E32"/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Y32"/>
          <cell r="Z32"/>
          <cell r="AA32"/>
          <cell r="AB32"/>
          <cell r="AC32"/>
          <cell r="AD32"/>
          <cell r="AE32"/>
          <cell r="AF32"/>
          <cell r="AG32"/>
          <cell r="AH32"/>
          <cell r="AI32"/>
          <cell r="AJ32"/>
          <cell r="AK32"/>
          <cell r="AL32"/>
          <cell r="AM32"/>
          <cell r="AN32"/>
          <cell r="AO32"/>
          <cell r="AP32"/>
          <cell r="AQ32"/>
          <cell r="AR32"/>
          <cell r="AS32"/>
          <cell r="AT32"/>
          <cell r="AU32"/>
          <cell r="AV32"/>
          <cell r="AW32"/>
          <cell r="AX32"/>
          <cell r="AY32"/>
          <cell r="AZ32"/>
          <cell r="BA32"/>
          <cell r="BB32"/>
          <cell r="BC32"/>
          <cell r="BD32"/>
          <cell r="BE32"/>
          <cell r="BF32"/>
          <cell r="BG32"/>
          <cell r="BH32"/>
          <cell r="BI32"/>
          <cell r="BJ32"/>
          <cell r="BK32"/>
          <cell r="BL32"/>
          <cell r="BM32"/>
          <cell r="BN32"/>
          <cell r="BO32"/>
          <cell r="BP32"/>
          <cell r="BQ32"/>
          <cell r="BR32"/>
          <cell r="BS32"/>
          <cell r="BT32"/>
          <cell r="BU32"/>
          <cell r="BV32"/>
          <cell r="BW32"/>
          <cell r="BX32"/>
          <cell r="BY32"/>
          <cell r="BZ32"/>
          <cell r="CA32"/>
          <cell r="CB32"/>
          <cell r="CC32"/>
          <cell r="CD32"/>
          <cell r="CE32"/>
          <cell r="CF32"/>
          <cell r="CG32"/>
          <cell r="CH32"/>
          <cell r="CI32"/>
          <cell r="CJ32"/>
          <cell r="CK32"/>
          <cell r="CL32"/>
          <cell r="CM32"/>
          <cell r="CN32"/>
          <cell r="CO32"/>
          <cell r="CP32"/>
          <cell r="CQ32"/>
          <cell r="CR32"/>
          <cell r="CS32"/>
          <cell r="CT32"/>
          <cell r="CU32"/>
          <cell r="CV32"/>
          <cell r="CW32"/>
          <cell r="CX32"/>
          <cell r="CY32"/>
          <cell r="CZ32"/>
          <cell r="DA32"/>
          <cell r="DB32"/>
          <cell r="DC32"/>
          <cell r="DD32"/>
          <cell r="DE32"/>
          <cell r="DF32"/>
          <cell r="DG32"/>
          <cell r="DH32"/>
          <cell r="DI32"/>
          <cell r="DJ32"/>
          <cell r="DK32"/>
          <cell r="DL32"/>
          <cell r="DM32"/>
          <cell r="DN32"/>
          <cell r="DO32"/>
          <cell r="DP32"/>
          <cell r="DQ32"/>
          <cell r="DR32"/>
          <cell r="DS32"/>
          <cell r="DT32"/>
          <cell r="DU32"/>
          <cell r="DV32"/>
          <cell r="DW32"/>
          <cell r="DX32"/>
          <cell r="DY32"/>
          <cell r="DZ32"/>
          <cell r="EA32"/>
          <cell r="EB32"/>
          <cell r="EC32"/>
          <cell r="ED32"/>
          <cell r="EE32"/>
          <cell r="EF32"/>
          <cell r="EG32"/>
          <cell r="EH32"/>
          <cell r="EI32"/>
          <cell r="EJ32"/>
          <cell r="EK32"/>
          <cell r="EL32"/>
          <cell r="EM32"/>
          <cell r="EN32"/>
          <cell r="EO32"/>
          <cell r="EP32"/>
          <cell r="EQ32"/>
          <cell r="ER32"/>
          <cell r="ES32"/>
          <cell r="ET32"/>
          <cell r="EU32"/>
          <cell r="EV32"/>
          <cell r="EW32"/>
          <cell r="EX32"/>
          <cell r="EY32"/>
          <cell r="EZ32"/>
          <cell r="FA32"/>
          <cell r="FB32"/>
          <cell r="FC32"/>
          <cell r="FD32"/>
          <cell r="FE32"/>
          <cell r="FF32"/>
          <cell r="FG32"/>
          <cell r="FH32"/>
          <cell r="FI32"/>
          <cell r="FJ32"/>
          <cell r="FK32"/>
          <cell r="FL32"/>
          <cell r="FM32"/>
          <cell r="FN32"/>
          <cell r="FO32"/>
          <cell r="FP32"/>
          <cell r="FQ32"/>
          <cell r="FR32"/>
          <cell r="FS32"/>
          <cell r="FT32"/>
          <cell r="FU32"/>
          <cell r="FV32"/>
          <cell r="FW32"/>
          <cell r="FX32"/>
          <cell r="FY32"/>
          <cell r="FZ32"/>
          <cell r="GA32"/>
          <cell r="GB32"/>
          <cell r="GC32"/>
          <cell r="GD32"/>
          <cell r="GE32"/>
          <cell r="GF32"/>
          <cell r="GG32"/>
          <cell r="GH32"/>
          <cell r="GI32"/>
          <cell r="GJ32"/>
          <cell r="GK32"/>
          <cell r="GL32"/>
          <cell r="GM32"/>
          <cell r="GN32"/>
          <cell r="GO32"/>
          <cell r="GP32"/>
          <cell r="GQ32"/>
          <cell r="GR32"/>
          <cell r="GS32"/>
          <cell r="GT32"/>
          <cell r="GU32"/>
          <cell r="GV32"/>
          <cell r="GW32"/>
          <cell r="GX32"/>
          <cell r="GY32"/>
          <cell r="GZ32"/>
          <cell r="HA32"/>
          <cell r="HB32"/>
          <cell r="HC32"/>
          <cell r="HD32"/>
          <cell r="HE32"/>
          <cell r="HF32"/>
          <cell r="HG32"/>
          <cell r="HH32"/>
          <cell r="HI32"/>
          <cell r="HJ32"/>
        </row>
        <row r="33">
          <cell r="A33" t="str">
            <v>AN.12</v>
          </cell>
          <cell r="B33" t="str">
            <v>Inventories</v>
          </cell>
          <cell r="C33"/>
          <cell r="D33"/>
          <cell r="E33"/>
          <cell r="F33"/>
          <cell r="G33"/>
          <cell r="H33"/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  <cell r="T33"/>
          <cell r="U33"/>
          <cell r="V33"/>
          <cell r="W33"/>
          <cell r="X33"/>
          <cell r="Y33"/>
          <cell r="Z33"/>
          <cell r="AA33"/>
          <cell r="AB33"/>
          <cell r="AC33"/>
          <cell r="AD33"/>
          <cell r="AE33"/>
          <cell r="AF33"/>
          <cell r="AG33"/>
          <cell r="AH33"/>
          <cell r="AI33"/>
          <cell r="AJ33"/>
          <cell r="AK33"/>
          <cell r="AL33"/>
          <cell r="AM33"/>
          <cell r="AN33"/>
          <cell r="AO33"/>
          <cell r="AP33"/>
          <cell r="AQ33"/>
          <cell r="AR33"/>
          <cell r="AS33"/>
          <cell r="AT33"/>
          <cell r="AU33"/>
          <cell r="AV33"/>
          <cell r="AW33"/>
          <cell r="AX33"/>
          <cell r="AY33"/>
          <cell r="AZ33"/>
          <cell r="BA33"/>
          <cell r="BB33"/>
          <cell r="BC33"/>
          <cell r="BD33"/>
          <cell r="BE33"/>
          <cell r="BF33"/>
          <cell r="BG33"/>
          <cell r="BH33"/>
          <cell r="BI33"/>
          <cell r="BJ33"/>
          <cell r="BK33"/>
          <cell r="BL33"/>
          <cell r="BM33"/>
          <cell r="BN33"/>
          <cell r="BO33"/>
          <cell r="BP33"/>
          <cell r="BQ33"/>
          <cell r="BR33"/>
          <cell r="BS33"/>
          <cell r="BT33"/>
          <cell r="BU33"/>
          <cell r="BV33"/>
          <cell r="BW33"/>
          <cell r="BX33"/>
          <cell r="BY33"/>
          <cell r="BZ33"/>
          <cell r="CA33"/>
          <cell r="CB33"/>
          <cell r="CC33"/>
          <cell r="CD33"/>
          <cell r="CE33"/>
          <cell r="CF33"/>
          <cell r="CG33"/>
          <cell r="CH33"/>
          <cell r="CI33"/>
          <cell r="CJ33"/>
          <cell r="CK33"/>
          <cell r="CL33"/>
          <cell r="CM33"/>
          <cell r="CN33"/>
          <cell r="CO33"/>
          <cell r="CP33"/>
          <cell r="CQ33"/>
          <cell r="CR33"/>
          <cell r="CS33"/>
          <cell r="CT33"/>
          <cell r="CU33"/>
          <cell r="CV33"/>
          <cell r="CW33"/>
          <cell r="CX33"/>
          <cell r="CY33"/>
          <cell r="CZ33"/>
          <cell r="DA33"/>
          <cell r="DB33"/>
          <cell r="DC33"/>
          <cell r="DD33"/>
          <cell r="DE33"/>
          <cell r="DF33"/>
          <cell r="DG33"/>
          <cell r="DH33"/>
          <cell r="DI33"/>
          <cell r="DJ33"/>
          <cell r="DK33"/>
          <cell r="DL33"/>
          <cell r="DM33"/>
          <cell r="DN33"/>
          <cell r="DO33"/>
          <cell r="DP33"/>
          <cell r="DQ33"/>
          <cell r="DR33"/>
          <cell r="DS33"/>
          <cell r="DT33"/>
          <cell r="DU33"/>
          <cell r="DV33"/>
          <cell r="DW33"/>
          <cell r="DX33"/>
          <cell r="DY33"/>
          <cell r="DZ33"/>
          <cell r="EA33"/>
          <cell r="EB33"/>
          <cell r="EC33"/>
          <cell r="ED33"/>
          <cell r="EE33"/>
          <cell r="EF33"/>
          <cell r="EG33"/>
          <cell r="EH33"/>
          <cell r="EI33"/>
          <cell r="EJ33"/>
          <cell r="EK33"/>
          <cell r="EL33"/>
          <cell r="EM33"/>
          <cell r="EN33"/>
          <cell r="EO33"/>
          <cell r="EP33"/>
          <cell r="EQ33"/>
          <cell r="ER33"/>
          <cell r="ES33"/>
          <cell r="ET33"/>
          <cell r="EU33"/>
          <cell r="EV33"/>
          <cell r="EW33"/>
          <cell r="EX33"/>
          <cell r="EY33"/>
          <cell r="EZ33"/>
          <cell r="FA33"/>
          <cell r="FB33"/>
          <cell r="FC33"/>
          <cell r="FD33"/>
          <cell r="FE33"/>
          <cell r="FF33"/>
          <cell r="FG33"/>
          <cell r="FH33"/>
          <cell r="FI33"/>
          <cell r="FJ33"/>
          <cell r="FK33"/>
          <cell r="FL33"/>
          <cell r="FM33"/>
          <cell r="FN33"/>
          <cell r="FO33"/>
          <cell r="FP33"/>
          <cell r="FQ33"/>
          <cell r="FR33"/>
          <cell r="FS33"/>
          <cell r="FT33"/>
          <cell r="FU33"/>
          <cell r="FV33"/>
          <cell r="FW33"/>
          <cell r="FX33"/>
          <cell r="FY33"/>
          <cell r="FZ33"/>
          <cell r="GA33"/>
          <cell r="GB33"/>
          <cell r="GC33"/>
          <cell r="GD33"/>
          <cell r="GE33"/>
          <cell r="GF33"/>
          <cell r="GG33"/>
          <cell r="GH33"/>
          <cell r="GI33"/>
          <cell r="GJ33"/>
          <cell r="GK33"/>
          <cell r="GL33"/>
          <cell r="GM33"/>
          <cell r="GN33"/>
          <cell r="GO33"/>
          <cell r="GP33"/>
          <cell r="GQ33"/>
          <cell r="GR33"/>
          <cell r="GS33"/>
          <cell r="GT33"/>
          <cell r="GU33"/>
          <cell r="GV33"/>
          <cell r="GW33"/>
          <cell r="GX33"/>
          <cell r="GY33"/>
          <cell r="GZ33"/>
          <cell r="HA33"/>
          <cell r="HB33"/>
          <cell r="HC33"/>
          <cell r="HD33"/>
          <cell r="HE33"/>
          <cell r="HF33"/>
          <cell r="HG33"/>
          <cell r="HH33"/>
          <cell r="HI33"/>
          <cell r="HJ33"/>
        </row>
        <row r="34">
          <cell r="A34"/>
          <cell r="B34"/>
          <cell r="C34"/>
          <cell r="D34"/>
          <cell r="E34"/>
          <cell r="F34"/>
          <cell r="G34"/>
          <cell r="H34"/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Y34"/>
          <cell r="Z34"/>
          <cell r="AA34"/>
          <cell r="AB34"/>
          <cell r="AC34"/>
          <cell r="AD34"/>
          <cell r="AE34"/>
          <cell r="AF34"/>
          <cell r="AG34"/>
          <cell r="AH34"/>
          <cell r="AI34"/>
          <cell r="AJ34"/>
          <cell r="AK34"/>
          <cell r="AL34"/>
          <cell r="AM34"/>
          <cell r="AN34"/>
          <cell r="AO34"/>
          <cell r="AP34"/>
          <cell r="AQ34"/>
          <cell r="AR34"/>
          <cell r="AS34"/>
          <cell r="AT34"/>
          <cell r="AU34"/>
          <cell r="AV34"/>
          <cell r="AW34"/>
          <cell r="AX34"/>
          <cell r="AY34"/>
          <cell r="AZ34"/>
          <cell r="BA34"/>
          <cell r="BB34"/>
          <cell r="BC34"/>
          <cell r="BD34"/>
          <cell r="BE34"/>
          <cell r="BF34"/>
          <cell r="BG34"/>
          <cell r="BH34"/>
          <cell r="BI34"/>
          <cell r="BJ34"/>
          <cell r="BK34"/>
          <cell r="BL34"/>
          <cell r="BM34"/>
          <cell r="BN34"/>
          <cell r="BO34"/>
          <cell r="BP34"/>
          <cell r="BQ34"/>
          <cell r="BR34"/>
          <cell r="BS34"/>
          <cell r="BT34"/>
          <cell r="BU34"/>
          <cell r="BV34"/>
          <cell r="BW34"/>
          <cell r="BX34"/>
          <cell r="BY34"/>
          <cell r="BZ34"/>
          <cell r="CA34"/>
          <cell r="CB34"/>
          <cell r="CC34"/>
          <cell r="CD34"/>
          <cell r="CE34"/>
          <cell r="CF34"/>
          <cell r="CG34"/>
          <cell r="CH34"/>
          <cell r="CI34"/>
          <cell r="CJ34"/>
          <cell r="CK34"/>
          <cell r="CL34"/>
          <cell r="CM34"/>
          <cell r="CN34"/>
          <cell r="CO34"/>
          <cell r="CP34"/>
          <cell r="CQ34"/>
          <cell r="CR34"/>
          <cell r="CS34"/>
          <cell r="CT34"/>
          <cell r="CU34"/>
          <cell r="CV34"/>
          <cell r="CW34"/>
          <cell r="CX34"/>
          <cell r="CY34"/>
          <cell r="CZ34"/>
          <cell r="DA34"/>
          <cell r="DB34"/>
          <cell r="DC34"/>
          <cell r="DD34"/>
          <cell r="DE34"/>
          <cell r="DF34"/>
          <cell r="DG34"/>
          <cell r="DH34"/>
          <cell r="DI34"/>
          <cell r="DJ34"/>
          <cell r="DK34"/>
          <cell r="DL34"/>
          <cell r="DM34"/>
          <cell r="DN34"/>
          <cell r="DO34"/>
          <cell r="DP34"/>
          <cell r="DQ34"/>
          <cell r="DR34"/>
          <cell r="DS34"/>
          <cell r="DT34"/>
          <cell r="DU34"/>
          <cell r="DV34"/>
          <cell r="DW34"/>
          <cell r="DX34"/>
          <cell r="DY34"/>
          <cell r="DZ34"/>
          <cell r="EA34"/>
          <cell r="EB34"/>
          <cell r="EC34"/>
          <cell r="ED34"/>
          <cell r="EE34"/>
          <cell r="EF34"/>
          <cell r="EG34"/>
          <cell r="EH34"/>
          <cell r="EI34"/>
          <cell r="EJ34"/>
          <cell r="EK34"/>
          <cell r="EL34"/>
          <cell r="EM34"/>
          <cell r="EN34"/>
          <cell r="EO34"/>
          <cell r="EP34"/>
          <cell r="EQ34"/>
          <cell r="ER34"/>
          <cell r="ES34"/>
          <cell r="ET34"/>
          <cell r="EU34"/>
          <cell r="EV34"/>
          <cell r="EW34"/>
          <cell r="EX34"/>
          <cell r="EY34"/>
          <cell r="EZ34"/>
          <cell r="FA34"/>
          <cell r="FB34"/>
          <cell r="FC34"/>
          <cell r="FD34"/>
          <cell r="FE34"/>
          <cell r="FF34"/>
          <cell r="FG34"/>
          <cell r="FH34"/>
          <cell r="FI34"/>
          <cell r="FJ34"/>
          <cell r="FK34"/>
          <cell r="FL34"/>
          <cell r="FM34"/>
          <cell r="FN34"/>
          <cell r="FO34"/>
          <cell r="FP34"/>
          <cell r="FQ34"/>
          <cell r="FR34"/>
          <cell r="FS34"/>
          <cell r="FT34"/>
          <cell r="FU34"/>
          <cell r="FV34"/>
          <cell r="FW34"/>
          <cell r="FX34"/>
          <cell r="FY34"/>
          <cell r="FZ34"/>
          <cell r="GA34"/>
          <cell r="GB34"/>
          <cell r="GC34"/>
          <cell r="GD34"/>
          <cell r="GE34"/>
          <cell r="GF34"/>
          <cell r="GG34"/>
          <cell r="GH34"/>
          <cell r="GI34"/>
          <cell r="GJ34"/>
          <cell r="GK34"/>
          <cell r="GL34"/>
          <cell r="GM34"/>
          <cell r="GN34"/>
          <cell r="GO34"/>
          <cell r="GP34"/>
          <cell r="GQ34"/>
          <cell r="GR34"/>
          <cell r="GS34"/>
          <cell r="GT34"/>
          <cell r="GU34"/>
          <cell r="GV34"/>
          <cell r="GW34"/>
          <cell r="GX34"/>
          <cell r="GY34"/>
          <cell r="GZ34"/>
          <cell r="HA34"/>
          <cell r="HB34"/>
          <cell r="HC34"/>
          <cell r="HD34"/>
          <cell r="HE34"/>
          <cell r="HF34"/>
          <cell r="HG34"/>
          <cell r="HH34"/>
          <cell r="HI34"/>
          <cell r="HJ34"/>
        </row>
        <row r="35">
          <cell r="A35" t="str">
            <v>AN.13</v>
          </cell>
          <cell r="B35" t="str">
            <v>Valuables</v>
          </cell>
          <cell r="C35"/>
          <cell r="D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Y35"/>
          <cell r="Z35"/>
          <cell r="AA35"/>
          <cell r="AB35"/>
          <cell r="AC35"/>
          <cell r="AD35"/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  <cell r="AQ35"/>
          <cell r="AR35"/>
          <cell r="AS35"/>
          <cell r="AT35"/>
          <cell r="AU35"/>
          <cell r="AV35"/>
          <cell r="AW35"/>
          <cell r="AX35"/>
          <cell r="AY35"/>
          <cell r="AZ35"/>
          <cell r="BA35"/>
          <cell r="BB35"/>
          <cell r="BC35"/>
          <cell r="BD35"/>
          <cell r="BE35"/>
          <cell r="BF35"/>
          <cell r="BG35"/>
          <cell r="BH35"/>
          <cell r="BI35"/>
          <cell r="BJ35"/>
          <cell r="BK35"/>
          <cell r="BL35"/>
          <cell r="BM35"/>
          <cell r="BN35"/>
          <cell r="BO35"/>
          <cell r="BP35"/>
          <cell r="BQ35"/>
          <cell r="BR35"/>
          <cell r="BS35"/>
          <cell r="BT35"/>
          <cell r="BU35"/>
          <cell r="BV35"/>
          <cell r="BW35"/>
          <cell r="BX35"/>
          <cell r="BY35"/>
          <cell r="BZ35"/>
          <cell r="CA35"/>
          <cell r="CB35"/>
          <cell r="CC35"/>
          <cell r="CD35"/>
          <cell r="CE35"/>
          <cell r="CF35"/>
          <cell r="CG35"/>
          <cell r="CH35"/>
          <cell r="CI35"/>
          <cell r="CJ35"/>
          <cell r="CK35"/>
          <cell r="CL35"/>
          <cell r="CM35"/>
          <cell r="CN35"/>
          <cell r="CO35"/>
          <cell r="CP35"/>
          <cell r="CQ35"/>
          <cell r="CR35"/>
          <cell r="CS35"/>
          <cell r="CT35"/>
          <cell r="CU35"/>
          <cell r="CV35"/>
          <cell r="CW35"/>
          <cell r="CX35"/>
          <cell r="CY35"/>
          <cell r="CZ35"/>
          <cell r="DA35"/>
          <cell r="DB35"/>
          <cell r="DC35"/>
          <cell r="DD35"/>
          <cell r="DE35"/>
          <cell r="DF35"/>
          <cell r="DG35"/>
          <cell r="DH35"/>
          <cell r="DI35"/>
          <cell r="DJ35"/>
          <cell r="DK35"/>
          <cell r="DL35"/>
          <cell r="DM35"/>
          <cell r="DN35"/>
          <cell r="DO35"/>
          <cell r="DP35"/>
          <cell r="DQ35"/>
          <cell r="DR35"/>
          <cell r="DS35"/>
          <cell r="DT35"/>
          <cell r="DU35"/>
          <cell r="DV35"/>
          <cell r="DW35"/>
          <cell r="DX35"/>
          <cell r="DY35"/>
          <cell r="DZ35"/>
          <cell r="EA35"/>
          <cell r="EB35"/>
          <cell r="EC35"/>
          <cell r="ED35"/>
          <cell r="EE35"/>
          <cell r="EF35"/>
          <cell r="EG35"/>
          <cell r="EH35"/>
          <cell r="EI35"/>
          <cell r="EJ35"/>
          <cell r="EK35"/>
          <cell r="EL35"/>
          <cell r="EM35"/>
          <cell r="EN35"/>
          <cell r="EO35"/>
          <cell r="EP35"/>
          <cell r="EQ35"/>
          <cell r="ER35"/>
          <cell r="ES35"/>
          <cell r="ET35"/>
          <cell r="EU35"/>
          <cell r="EV35"/>
          <cell r="EW35"/>
          <cell r="EX35"/>
          <cell r="EY35"/>
          <cell r="EZ35"/>
          <cell r="FA35"/>
          <cell r="FB35"/>
          <cell r="FC35"/>
          <cell r="FD35"/>
          <cell r="FE35"/>
          <cell r="FF35"/>
          <cell r="FG35"/>
          <cell r="FH35"/>
          <cell r="FI35"/>
          <cell r="FJ35"/>
          <cell r="FK35"/>
          <cell r="FL35"/>
          <cell r="FM35"/>
          <cell r="FN35"/>
          <cell r="FO35"/>
          <cell r="FP35"/>
          <cell r="FQ35"/>
          <cell r="FR35"/>
          <cell r="FS35"/>
          <cell r="FT35"/>
          <cell r="FU35"/>
          <cell r="FV35"/>
          <cell r="FW35"/>
          <cell r="FX35"/>
          <cell r="FY35"/>
          <cell r="FZ35"/>
          <cell r="GA35"/>
          <cell r="GB35"/>
          <cell r="GC35"/>
          <cell r="GD35"/>
          <cell r="GE35"/>
          <cell r="GF35"/>
          <cell r="GG35"/>
          <cell r="GH35"/>
          <cell r="GI35"/>
          <cell r="GJ35"/>
          <cell r="GK35"/>
          <cell r="GL35"/>
          <cell r="GM35"/>
          <cell r="GN35"/>
          <cell r="GO35"/>
          <cell r="GP35"/>
          <cell r="GQ35"/>
          <cell r="GR35"/>
          <cell r="GS35"/>
          <cell r="GT35"/>
          <cell r="GU35"/>
          <cell r="GV35"/>
          <cell r="GW35"/>
          <cell r="GX35"/>
          <cell r="GY35"/>
          <cell r="GZ35"/>
          <cell r="HA35"/>
          <cell r="HB35"/>
          <cell r="HC35"/>
          <cell r="HD35"/>
          <cell r="HE35"/>
          <cell r="HF35"/>
          <cell r="HG35"/>
          <cell r="HH35"/>
          <cell r="HI35"/>
          <cell r="HJ35"/>
        </row>
        <row r="36">
          <cell r="A36"/>
          <cell r="B36"/>
          <cell r="C36"/>
          <cell r="D36"/>
          <cell r="E36"/>
          <cell r="F36"/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Y36"/>
          <cell r="Z36"/>
          <cell r="AA36"/>
          <cell r="AB36"/>
          <cell r="AC36"/>
          <cell r="AD36"/>
          <cell r="AE36"/>
          <cell r="AF36"/>
          <cell r="AG36"/>
          <cell r="AH36"/>
          <cell r="AI36"/>
          <cell r="AJ36"/>
          <cell r="AK36"/>
          <cell r="AL36"/>
          <cell r="AM36"/>
          <cell r="AN36"/>
          <cell r="AO36"/>
          <cell r="AP36"/>
          <cell r="AQ36"/>
          <cell r="AR36"/>
          <cell r="AS36"/>
          <cell r="AT36"/>
          <cell r="AU36"/>
          <cell r="AV36"/>
          <cell r="AW36"/>
          <cell r="AX36"/>
          <cell r="AY36"/>
          <cell r="AZ36"/>
          <cell r="BA36"/>
          <cell r="BB36"/>
          <cell r="BC36"/>
          <cell r="BD36"/>
          <cell r="BE36"/>
          <cell r="BF36"/>
          <cell r="BG36"/>
          <cell r="BH36"/>
          <cell r="BI36"/>
          <cell r="BJ36"/>
          <cell r="BK36"/>
          <cell r="BL36"/>
          <cell r="BM36"/>
          <cell r="BN36"/>
          <cell r="BO36"/>
          <cell r="BP36"/>
          <cell r="BQ36"/>
          <cell r="BR36"/>
          <cell r="BS36"/>
          <cell r="BT36"/>
          <cell r="BU36"/>
          <cell r="BV36"/>
          <cell r="BW36"/>
          <cell r="BX36"/>
          <cell r="BY36"/>
          <cell r="BZ36"/>
          <cell r="CA36"/>
          <cell r="CB36"/>
          <cell r="CC36"/>
          <cell r="CD36"/>
          <cell r="CE36"/>
          <cell r="CF36"/>
          <cell r="CG36"/>
          <cell r="CH36"/>
          <cell r="CI36"/>
          <cell r="CJ36"/>
          <cell r="CK36"/>
          <cell r="CL36"/>
          <cell r="CM36"/>
          <cell r="CN36"/>
          <cell r="CO36"/>
          <cell r="CP36"/>
          <cell r="CQ36"/>
          <cell r="CR36"/>
          <cell r="CS36"/>
          <cell r="CT36"/>
          <cell r="CU36"/>
          <cell r="CV36"/>
          <cell r="CW36"/>
          <cell r="CX36"/>
          <cell r="CY36"/>
          <cell r="CZ36"/>
          <cell r="DA36"/>
          <cell r="DB36"/>
          <cell r="DC36"/>
          <cell r="DD36"/>
          <cell r="DE36"/>
          <cell r="DF36"/>
          <cell r="DG36"/>
          <cell r="DH36"/>
          <cell r="DI36"/>
          <cell r="DJ36"/>
          <cell r="DK36"/>
          <cell r="DL36"/>
          <cell r="DM36"/>
          <cell r="DN36"/>
          <cell r="DO36"/>
          <cell r="DP36"/>
          <cell r="DQ36"/>
          <cell r="DR36"/>
          <cell r="DS36"/>
          <cell r="DT36"/>
          <cell r="DU36"/>
          <cell r="DV36"/>
          <cell r="DW36"/>
          <cell r="DX36"/>
          <cell r="DY36"/>
          <cell r="DZ36"/>
          <cell r="EA36"/>
          <cell r="EB36"/>
          <cell r="EC36"/>
          <cell r="ED36"/>
          <cell r="EE36"/>
          <cell r="EF36"/>
          <cell r="EG36"/>
          <cell r="EH36"/>
          <cell r="EI36"/>
          <cell r="EJ36"/>
          <cell r="EK36"/>
          <cell r="EL36"/>
          <cell r="EM36"/>
          <cell r="EN36"/>
          <cell r="EO36"/>
          <cell r="EP36"/>
          <cell r="EQ36"/>
          <cell r="ER36"/>
          <cell r="ES36"/>
          <cell r="ET36"/>
          <cell r="EU36"/>
          <cell r="EV36"/>
          <cell r="EW36"/>
          <cell r="EX36"/>
          <cell r="EY36"/>
          <cell r="EZ36"/>
          <cell r="FA36"/>
          <cell r="FB36"/>
          <cell r="FC36"/>
          <cell r="FD36"/>
          <cell r="FE36"/>
          <cell r="FF36"/>
          <cell r="FG36"/>
          <cell r="FH36"/>
          <cell r="FI36"/>
          <cell r="FJ36"/>
          <cell r="FK36"/>
          <cell r="FL36"/>
          <cell r="FM36"/>
          <cell r="FN36"/>
          <cell r="FO36"/>
          <cell r="FP36"/>
          <cell r="FQ36"/>
          <cell r="FR36"/>
          <cell r="FS36"/>
          <cell r="FT36"/>
          <cell r="FU36"/>
          <cell r="FV36"/>
          <cell r="FW36"/>
          <cell r="FX36"/>
          <cell r="FY36"/>
          <cell r="FZ36"/>
          <cell r="GA36"/>
          <cell r="GB36"/>
          <cell r="GC36"/>
          <cell r="GD36"/>
          <cell r="GE36"/>
          <cell r="GF36"/>
          <cell r="GG36"/>
          <cell r="GH36"/>
          <cell r="GI36"/>
          <cell r="GJ36"/>
          <cell r="GK36"/>
          <cell r="GL36"/>
          <cell r="GM36"/>
          <cell r="GN36"/>
          <cell r="GO36"/>
          <cell r="GP36"/>
          <cell r="GQ36"/>
          <cell r="GR36"/>
          <cell r="GS36"/>
          <cell r="GT36"/>
          <cell r="GU36"/>
          <cell r="GV36"/>
          <cell r="GW36"/>
          <cell r="GX36"/>
          <cell r="GY36"/>
          <cell r="GZ36"/>
          <cell r="HA36"/>
          <cell r="HB36"/>
          <cell r="HC36"/>
          <cell r="HD36"/>
          <cell r="HE36"/>
          <cell r="HF36"/>
          <cell r="HG36"/>
          <cell r="HH36"/>
          <cell r="HI36"/>
          <cell r="HJ36"/>
        </row>
        <row r="37">
          <cell r="A37" t="str">
            <v>AN.2</v>
          </cell>
          <cell r="B37" t="str">
            <v>Non-produced non-financial assets</v>
          </cell>
          <cell r="C37">
            <v>1.91496</v>
          </cell>
          <cell r="D37">
            <v>6.6400000000000001E-2</v>
          </cell>
          <cell r="E37"/>
          <cell r="F37">
            <v>0.17346199999999998</v>
          </cell>
          <cell r="G37">
            <v>0.17194200000000001</v>
          </cell>
          <cell r="H37">
            <v>2.3267710000000004</v>
          </cell>
          <cell r="I37">
            <v>8.4099999999999994E-2</v>
          </cell>
          <cell r="J37"/>
          <cell r="K37">
            <v>0.204232</v>
          </cell>
          <cell r="L37">
            <v>0.141564</v>
          </cell>
          <cell r="M37">
            <v>2.7566640000000002</v>
          </cell>
          <cell r="N37">
            <v>9.7299999999999998E-2</v>
          </cell>
          <cell r="O37"/>
          <cell r="P37">
            <v>0.262046</v>
          </cell>
          <cell r="Q37">
            <v>2.9167000000000002E-2</v>
          </cell>
          <cell r="R37">
            <v>3.1451729999999998</v>
          </cell>
          <cell r="S37">
            <v>0.10100000000000001</v>
          </cell>
          <cell r="T37"/>
          <cell r="U37">
            <v>3.9674000000000001E-2</v>
          </cell>
          <cell r="V37">
            <v>0.142759</v>
          </cell>
          <cell r="W37">
            <v>3.4285999999999999</v>
          </cell>
          <cell r="X37">
            <v>9.4099999999999989E-2</v>
          </cell>
          <cell r="Y37"/>
          <cell r="Z37">
            <v>0.25195099999999998</v>
          </cell>
          <cell r="AA37">
            <v>0.18550700000000001</v>
          </cell>
          <cell r="AB37">
            <v>3.9601610000000003</v>
          </cell>
          <cell r="AC37">
            <v>0.1198</v>
          </cell>
          <cell r="AD37"/>
          <cell r="AE37">
            <v>-0.1386</v>
          </cell>
          <cell r="AF37">
            <v>0.30994499999999997</v>
          </cell>
          <cell r="AG37">
            <v>4.2512910000000002</v>
          </cell>
          <cell r="AH37">
            <v>0.1095</v>
          </cell>
          <cell r="AI37"/>
          <cell r="AJ37">
            <v>0.280219</v>
          </cell>
          <cell r="AK37">
            <v>0.48418600000000001</v>
          </cell>
          <cell r="AL37">
            <v>5.1251910000000001</v>
          </cell>
          <cell r="AM37">
            <v>0.12919999999999998</v>
          </cell>
          <cell r="AN37"/>
          <cell r="AO37">
            <v>0.58782000000000001</v>
          </cell>
          <cell r="AP37">
            <v>0.71384400000000003</v>
          </cell>
          <cell r="AQ37">
            <v>6.5560559999999999</v>
          </cell>
          <cell r="AR37">
            <v>0.13219999999999998</v>
          </cell>
          <cell r="AS37"/>
          <cell r="AT37">
            <v>0.95489099999999993</v>
          </cell>
          <cell r="AU37">
            <v>0.241314</v>
          </cell>
          <cell r="AV37">
            <v>7.8844620000000001</v>
          </cell>
          <cell r="AW37">
            <v>0.1336</v>
          </cell>
          <cell r="AX37"/>
          <cell r="AY37">
            <v>1.6134469999999999</v>
          </cell>
          <cell r="AZ37">
            <v>6.1685000000000004E-2</v>
          </cell>
          <cell r="BA37">
            <v>9.6931740000000008</v>
          </cell>
          <cell r="BB37">
            <v>0.1749</v>
          </cell>
          <cell r="BC37"/>
          <cell r="BD37">
            <v>1.7928060000000001</v>
          </cell>
          <cell r="BE37">
            <v>0.23498500000000003</v>
          </cell>
          <cell r="BF37">
            <v>11.895852000000001</v>
          </cell>
          <cell r="BG37">
            <v>0.23430000000000001</v>
          </cell>
          <cell r="BH37"/>
          <cell r="BI37">
            <v>0.77112000000000003</v>
          </cell>
          <cell r="BJ37">
            <v>8.9620000000000005E-2</v>
          </cell>
          <cell r="BK37">
            <v>12.990893</v>
          </cell>
          <cell r="BL37">
            <v>0.19069999999999998</v>
          </cell>
          <cell r="BM37"/>
          <cell r="BN37">
            <v>-0.89322000000000001</v>
          </cell>
          <cell r="BO37">
            <v>0.33733400000000002</v>
          </cell>
          <cell r="BP37">
            <v>12.625671000000001</v>
          </cell>
          <cell r="BQ37">
            <v>0.24559999999999998</v>
          </cell>
          <cell r="BR37"/>
          <cell r="BS37">
            <v>-1.71913</v>
          </cell>
          <cell r="BT37">
            <v>0.775918</v>
          </cell>
          <cell r="BU37">
            <v>11.928025999999999</v>
          </cell>
          <cell r="BV37">
            <v>0.1231</v>
          </cell>
          <cell r="BW37"/>
          <cell r="BX37">
            <v>-1.1370499999999999</v>
          </cell>
          <cell r="BY37">
            <v>0.90612400000000004</v>
          </cell>
          <cell r="BZ37">
            <v>11.820164</v>
          </cell>
          <cell r="CA37">
            <v>1.1300000000000001E-2</v>
          </cell>
          <cell r="CB37"/>
          <cell r="CC37">
            <v>0.18543000000000001</v>
          </cell>
          <cell r="CD37">
            <v>0.70225599999999999</v>
          </cell>
          <cell r="CE37">
            <v>12.719134</v>
          </cell>
          <cell r="CF37">
            <v>0.15030000000000002</v>
          </cell>
          <cell r="CG37"/>
          <cell r="CH37">
            <v>-1.3030599999999999</v>
          </cell>
          <cell r="CI37">
            <v>0.82630899999999996</v>
          </cell>
          <cell r="CJ37">
            <v>12.392666999999999</v>
          </cell>
          <cell r="CK37">
            <v>0.11409999999999999</v>
          </cell>
          <cell r="CL37"/>
          <cell r="CM37">
            <v>-0.41669</v>
          </cell>
          <cell r="CN37">
            <v>0.66637999999999997</v>
          </cell>
          <cell r="CO37">
            <v>12.756437999999999</v>
          </cell>
          <cell r="CP37">
            <v>0.21630000000000002</v>
          </cell>
          <cell r="CQ37"/>
          <cell r="CR37">
            <v>-0.47487000000000001</v>
          </cell>
          <cell r="CS37">
            <v>0.40850599999999998</v>
          </cell>
          <cell r="CT37">
            <v>12.906333</v>
          </cell>
          <cell r="CU37">
            <v>0.14130000000000001</v>
          </cell>
          <cell r="CV37"/>
          <cell r="CW37">
            <v>1.7046949999999998</v>
          </cell>
          <cell r="CX37">
            <v>0.31860100000000002</v>
          </cell>
          <cell r="CY37">
            <v>15.070917</v>
          </cell>
          <cell r="CZ37">
            <v>0.11120000000000001</v>
          </cell>
          <cell r="DA37"/>
          <cell r="DB37">
            <v>4.5452209999999997</v>
          </cell>
          <cell r="DC37">
            <v>0.18872800000000001</v>
          </cell>
          <cell r="DD37">
            <v>19.916061000000003</v>
          </cell>
          <cell r="DE37">
            <v>7.0000000000000007E-2</v>
          </cell>
          <cell r="DF37"/>
          <cell r="DG37">
            <v>4.3465050000000005</v>
          </cell>
          <cell r="DH37">
            <v>-6.777E-3</v>
          </cell>
          <cell r="DI37">
            <v>24.325775</v>
          </cell>
          <cell r="DJ37">
            <v>6.6299999999999998E-2</v>
          </cell>
          <cell r="DK37"/>
          <cell r="DL37">
            <v>4.1706940000000001</v>
          </cell>
          <cell r="DM37">
            <v>2.4373170000000002</v>
          </cell>
          <cell r="DN37">
            <v>31.000075000000002</v>
          </cell>
          <cell r="DO37">
            <v>0.1305</v>
          </cell>
          <cell r="DP37"/>
          <cell r="DQ37">
            <v>7.2628059999999994</v>
          </cell>
          <cell r="DR37">
            <v>0.54786000000000001</v>
          </cell>
          <cell r="DS37">
            <v>38.941241000000005</v>
          </cell>
          <cell r="DT37">
            <v>0.155</v>
          </cell>
          <cell r="DU37"/>
          <cell r="DV37">
            <v>10.483606999999999</v>
          </cell>
          <cell r="DW37">
            <v>1.3178669999999999</v>
          </cell>
          <cell r="DX37">
            <v>50.897718999999995</v>
          </cell>
          <cell r="DY37">
            <v>0.1709</v>
          </cell>
          <cell r="DZ37"/>
          <cell r="EA37">
            <v>14.795487</v>
          </cell>
          <cell r="EB37">
            <v>2.6984630000000003</v>
          </cell>
          <cell r="EC37">
            <v>68.562570999999991</v>
          </cell>
          <cell r="ED37">
            <v>0.12890000000000001</v>
          </cell>
          <cell r="EE37"/>
          <cell r="EF37">
            <v>16.204470000000001</v>
          </cell>
          <cell r="EG37">
            <v>2.435813</v>
          </cell>
          <cell r="EH37">
            <v>87.331770000000006</v>
          </cell>
          <cell r="EI37">
            <v>0.18609999999999999</v>
          </cell>
          <cell r="EJ37"/>
          <cell r="EK37">
            <v>10.629192</v>
          </cell>
          <cell r="EL37">
            <v>5.7970899999999999</v>
          </cell>
          <cell r="EM37">
            <v>103.944147</v>
          </cell>
          <cell r="EN37">
            <v>0.1865</v>
          </cell>
          <cell r="EO37"/>
          <cell r="EP37">
            <v>4.4602449999999996</v>
          </cell>
          <cell r="EQ37">
            <v>3.4054489999999999</v>
          </cell>
          <cell r="ER37">
            <v>111.996336</v>
          </cell>
          <cell r="ES37">
            <v>0.2505</v>
          </cell>
          <cell r="ET37"/>
          <cell r="EU37">
            <v>-13.187719999999999</v>
          </cell>
          <cell r="EV37">
            <v>3.9119009999999999</v>
          </cell>
          <cell r="EW37">
            <v>102.970978</v>
          </cell>
          <cell r="EX37">
            <v>0.38</v>
          </cell>
          <cell r="EY37"/>
          <cell r="EZ37">
            <v>-2.9360599999999999</v>
          </cell>
          <cell r="FA37">
            <v>6.4474359999999997</v>
          </cell>
          <cell r="FB37">
            <v>106.86233100000001</v>
          </cell>
          <cell r="FC37">
            <v>0.20200000000000001</v>
          </cell>
          <cell r="FD37"/>
          <cell r="FE37">
            <v>11.611619000000001</v>
          </cell>
          <cell r="FF37">
            <v>5.9567189999999997</v>
          </cell>
          <cell r="FG37">
            <v>124.632659</v>
          </cell>
          <cell r="FH37">
            <v>0.17299999999999999</v>
          </cell>
          <cell r="FI37"/>
          <cell r="FJ37">
            <v>2.6955619999999998</v>
          </cell>
          <cell r="FK37">
            <v>3.7980149999999999</v>
          </cell>
          <cell r="FL37">
            <v>131.29923499999998</v>
          </cell>
          <cell r="FM37">
            <v>0.185</v>
          </cell>
          <cell r="FN37"/>
          <cell r="FO37">
            <v>-5.6933800000000003</v>
          </cell>
          <cell r="FP37">
            <v>4.6802389999999994</v>
          </cell>
          <cell r="FQ37">
            <v>130.471058</v>
          </cell>
          <cell r="FR37">
            <v>7.8E-2</v>
          </cell>
          <cell r="FS37"/>
          <cell r="FT37">
            <v>-4.9836299999999998</v>
          </cell>
          <cell r="FU37">
            <v>2.2691019999999997</v>
          </cell>
          <cell r="FV37">
            <v>127.83449499999999</v>
          </cell>
          <cell r="FW37">
            <v>0.22500000000000001</v>
          </cell>
          <cell r="FX37"/>
          <cell r="FY37">
            <v>-5.9891800000000002</v>
          </cell>
          <cell r="FZ37">
            <v>1.888787</v>
          </cell>
          <cell r="GA37">
            <v>123.959057</v>
          </cell>
          <cell r="GB37">
            <v>0.13400000000000001</v>
          </cell>
          <cell r="GC37"/>
          <cell r="GD37">
            <v>-0.61216999999999999</v>
          </cell>
          <cell r="GE37">
            <v>4.641991</v>
          </cell>
          <cell r="GF37">
            <v>128.12286500000002</v>
          </cell>
          <cell r="GG37">
            <v>0.38700000000000001</v>
          </cell>
          <cell r="GH37"/>
          <cell r="GI37">
            <v>3.125721</v>
          </cell>
          <cell r="GJ37">
            <v>4.9345110000000005</v>
          </cell>
          <cell r="GK37">
            <v>136.57008999999999</v>
          </cell>
          <cell r="GL37">
            <v>0.21199999999999999</v>
          </cell>
          <cell r="GM37"/>
          <cell r="GN37">
            <v>5.1490609999999997</v>
          </cell>
          <cell r="GO37">
            <v>6.1581640000000002</v>
          </cell>
          <cell r="GP37">
            <v>148.08932000000001</v>
          </cell>
          <cell r="GQ37">
            <v>0.30599999999999999</v>
          </cell>
          <cell r="GR37"/>
          <cell r="GS37">
            <v>5.7861380000000002</v>
          </cell>
          <cell r="GT37">
            <v>6.8319260000000002</v>
          </cell>
          <cell r="GU37">
            <v>161.013397</v>
          </cell>
          <cell r="GV37">
            <v>7.5999999999999998E-2</v>
          </cell>
          <cell r="GW37"/>
          <cell r="GX37">
            <v>9.7892620000000008</v>
          </cell>
          <cell r="GY37">
            <v>7.4227949999999998</v>
          </cell>
          <cell r="GZ37">
            <v>178.30144200000001</v>
          </cell>
          <cell r="HA37">
            <v>-3.1E-2</v>
          </cell>
          <cell r="HB37"/>
          <cell r="HC37">
            <v>13.778214999999999</v>
          </cell>
          <cell r="HD37">
            <v>3.5786180000000001</v>
          </cell>
          <cell r="HE37">
            <v>195.62726800000002</v>
          </cell>
          <cell r="HF37">
            <v>4.8000000000000001E-2</v>
          </cell>
          <cell r="HG37"/>
          <cell r="HH37">
            <v>17.140543000000001</v>
          </cell>
          <cell r="HI37">
            <v>6.4574579999999999</v>
          </cell>
          <cell r="HJ37">
            <v>219.273236</v>
          </cell>
        </row>
        <row r="38">
          <cell r="A38"/>
          <cell r="B38"/>
          <cell r="C38"/>
          <cell r="D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Y38"/>
          <cell r="Z38"/>
          <cell r="AA38"/>
          <cell r="AB38"/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  <cell r="AO38"/>
          <cell r="AP38"/>
          <cell r="AQ38"/>
          <cell r="AR38"/>
          <cell r="AS38"/>
          <cell r="AT38"/>
          <cell r="AU38"/>
          <cell r="AV38"/>
          <cell r="AW38"/>
          <cell r="AX38"/>
          <cell r="AY38"/>
          <cell r="AZ38"/>
          <cell r="BA38"/>
          <cell r="BB38"/>
          <cell r="BC38"/>
          <cell r="BD38"/>
          <cell r="BE38"/>
          <cell r="BF38"/>
          <cell r="BG38"/>
          <cell r="BH38"/>
          <cell r="BI38"/>
          <cell r="BJ38"/>
          <cell r="BK38"/>
          <cell r="BL38"/>
          <cell r="BM38"/>
          <cell r="BN38"/>
          <cell r="BO38"/>
          <cell r="BP38"/>
          <cell r="BQ38"/>
          <cell r="BR38"/>
          <cell r="BS38"/>
          <cell r="BT38"/>
          <cell r="BU38"/>
          <cell r="BV38"/>
          <cell r="BW38"/>
          <cell r="BX38"/>
          <cell r="BY38"/>
          <cell r="BZ38"/>
          <cell r="CA38"/>
          <cell r="CB38"/>
          <cell r="CC38"/>
          <cell r="CD38"/>
          <cell r="CE38"/>
          <cell r="CF38"/>
          <cell r="CG38"/>
          <cell r="CH38"/>
          <cell r="CI38"/>
          <cell r="CJ38"/>
          <cell r="CK38"/>
          <cell r="CL38"/>
          <cell r="CM38"/>
          <cell r="CN38"/>
          <cell r="CO38"/>
          <cell r="CP38"/>
          <cell r="CQ38"/>
          <cell r="CR38"/>
          <cell r="CS38"/>
          <cell r="CT38"/>
          <cell r="CU38"/>
          <cell r="CV38"/>
          <cell r="CW38"/>
          <cell r="CX38"/>
          <cell r="CY38"/>
          <cell r="CZ38"/>
          <cell r="DA38"/>
          <cell r="DB38"/>
          <cell r="DC38"/>
          <cell r="DD38"/>
          <cell r="DE38"/>
          <cell r="DF38"/>
          <cell r="DG38"/>
          <cell r="DH38"/>
          <cell r="DI38"/>
          <cell r="DJ38"/>
          <cell r="DK38"/>
          <cell r="DL38"/>
          <cell r="DM38"/>
          <cell r="DN38"/>
          <cell r="DO38"/>
          <cell r="DP38"/>
          <cell r="DQ38"/>
          <cell r="DR38"/>
          <cell r="DS38"/>
          <cell r="DT38"/>
          <cell r="DU38"/>
          <cell r="DV38"/>
          <cell r="DW38"/>
          <cell r="DX38"/>
          <cell r="DY38"/>
          <cell r="DZ38"/>
          <cell r="EA38"/>
          <cell r="EB38"/>
          <cell r="EC38"/>
          <cell r="ED38"/>
          <cell r="EE38"/>
          <cell r="EF38"/>
          <cell r="EG38"/>
          <cell r="EH38"/>
          <cell r="EI38"/>
          <cell r="EJ38"/>
          <cell r="EK38"/>
          <cell r="EL38"/>
          <cell r="EM38"/>
          <cell r="EN38"/>
          <cell r="EO38"/>
          <cell r="EP38"/>
          <cell r="EQ38"/>
          <cell r="ER38"/>
          <cell r="ES38"/>
          <cell r="ET38"/>
          <cell r="EU38"/>
          <cell r="EV38"/>
          <cell r="EW38"/>
          <cell r="EX38"/>
          <cell r="EY38"/>
          <cell r="EZ38"/>
          <cell r="FA38"/>
          <cell r="FB38"/>
          <cell r="FC38"/>
          <cell r="FD38"/>
          <cell r="FE38"/>
          <cell r="FF38"/>
          <cell r="FG38"/>
          <cell r="FH38"/>
          <cell r="FI38"/>
          <cell r="FJ38"/>
          <cell r="FK38"/>
          <cell r="FL38"/>
          <cell r="FM38"/>
          <cell r="FN38"/>
          <cell r="FO38"/>
          <cell r="FP38"/>
          <cell r="FQ38"/>
          <cell r="FR38"/>
          <cell r="FS38"/>
          <cell r="FT38"/>
          <cell r="FU38"/>
          <cell r="FV38"/>
          <cell r="FW38"/>
          <cell r="FX38"/>
          <cell r="FY38"/>
          <cell r="FZ38"/>
          <cell r="GA38"/>
          <cell r="GB38"/>
          <cell r="GC38"/>
          <cell r="GD38"/>
          <cell r="GE38"/>
          <cell r="GF38"/>
          <cell r="GG38"/>
          <cell r="GH38"/>
          <cell r="GI38"/>
          <cell r="GJ38"/>
          <cell r="GK38"/>
          <cell r="GL38"/>
          <cell r="GM38"/>
          <cell r="GN38"/>
          <cell r="GO38"/>
          <cell r="GP38"/>
          <cell r="GQ38"/>
          <cell r="GR38"/>
          <cell r="GS38"/>
          <cell r="GT38"/>
          <cell r="GU38"/>
          <cell r="GV38"/>
          <cell r="GW38"/>
          <cell r="GX38"/>
          <cell r="GY38"/>
          <cell r="GZ38"/>
          <cell r="HA38"/>
          <cell r="HB38"/>
          <cell r="HC38"/>
          <cell r="HD38"/>
          <cell r="HE38"/>
          <cell r="HF38"/>
          <cell r="HG38"/>
          <cell r="HH38"/>
          <cell r="HI38"/>
          <cell r="HJ38"/>
        </row>
        <row r="39">
          <cell r="A39" t="str">
            <v>AN.21</v>
          </cell>
          <cell r="B39" t="str">
            <v>Natural resources</v>
          </cell>
          <cell r="C39">
            <v>1.4364710000000001</v>
          </cell>
          <cell r="D39">
            <v>6.6400000000000001E-2</v>
          </cell>
          <cell r="E39"/>
          <cell r="F39">
            <v>0.17346199999999998</v>
          </cell>
          <cell r="G39">
            <v>0.16478999999999999</v>
          </cell>
          <cell r="H39">
            <v>1.8411279999999999</v>
          </cell>
          <cell r="I39">
            <v>8.4099999999999994E-2</v>
          </cell>
          <cell r="J39"/>
          <cell r="K39">
            <v>0.204232</v>
          </cell>
          <cell r="L39">
            <v>0.14009100000000002</v>
          </cell>
          <cell r="M39">
            <v>2.2695560000000001</v>
          </cell>
          <cell r="N39">
            <v>9.7299999999999998E-2</v>
          </cell>
          <cell r="O39"/>
          <cell r="P39">
            <v>0.262046</v>
          </cell>
          <cell r="Q39">
            <v>7.2594999999999993E-2</v>
          </cell>
          <cell r="R39">
            <v>2.7015020000000001</v>
          </cell>
          <cell r="S39">
            <v>0.10100000000000001</v>
          </cell>
          <cell r="T39"/>
          <cell r="U39">
            <v>3.9674000000000001E-2</v>
          </cell>
          <cell r="V39">
            <v>0.21088799999999999</v>
          </cell>
          <cell r="W39">
            <v>3.0530680000000001</v>
          </cell>
          <cell r="X39">
            <v>9.4099999999999989E-2</v>
          </cell>
          <cell r="Y39"/>
          <cell r="Z39">
            <v>0.25195099999999998</v>
          </cell>
          <cell r="AA39">
            <v>0.26112299999999999</v>
          </cell>
          <cell r="AB39">
            <v>3.6602480000000002</v>
          </cell>
          <cell r="AC39">
            <v>0.1198</v>
          </cell>
          <cell r="AD39"/>
          <cell r="AE39">
            <v>-0.1386</v>
          </cell>
          <cell r="AF39">
            <v>0.296624</v>
          </cell>
          <cell r="AG39">
            <v>3.9380600000000001</v>
          </cell>
          <cell r="AH39">
            <v>0.1095</v>
          </cell>
          <cell r="AI39"/>
          <cell r="AJ39">
            <v>0.280219</v>
          </cell>
          <cell r="AK39">
            <v>0.62370700000000001</v>
          </cell>
          <cell r="AL39">
            <v>4.951492</v>
          </cell>
          <cell r="AM39">
            <v>0.12919999999999998</v>
          </cell>
          <cell r="AN39"/>
          <cell r="AO39">
            <v>0.58782000000000001</v>
          </cell>
          <cell r="AP39">
            <v>0.6528250000000001</v>
          </cell>
          <cell r="AQ39">
            <v>6.3213429999999997</v>
          </cell>
          <cell r="AR39">
            <v>0.13219999999999998</v>
          </cell>
          <cell r="AS39"/>
          <cell r="AT39">
            <v>0.95489099999999993</v>
          </cell>
          <cell r="AU39">
            <v>0.16434399999999999</v>
          </cell>
          <cell r="AV39">
            <v>7.5727820000000001</v>
          </cell>
          <cell r="AW39">
            <v>0.1336</v>
          </cell>
          <cell r="AX39"/>
          <cell r="AY39">
            <v>1.6134469999999999</v>
          </cell>
          <cell r="AZ39">
            <v>-1.2353999999999999E-2</v>
          </cell>
          <cell r="BA39">
            <v>9.3074549999999991</v>
          </cell>
          <cell r="BB39">
            <v>0.1749</v>
          </cell>
          <cell r="BC39"/>
          <cell r="BD39">
            <v>1.7928060000000001</v>
          </cell>
          <cell r="BE39">
            <v>0.19469500000000001</v>
          </cell>
          <cell r="BF39">
            <v>11.469848000000001</v>
          </cell>
          <cell r="BG39">
            <v>0.23430000000000001</v>
          </cell>
          <cell r="BH39"/>
          <cell r="BI39">
            <v>0.77112000000000003</v>
          </cell>
          <cell r="BJ39">
            <v>7.2141999999999998E-2</v>
          </cell>
          <cell r="BK39">
            <v>12.547416999999999</v>
          </cell>
          <cell r="BL39">
            <v>0.19069999999999998</v>
          </cell>
          <cell r="BM39"/>
          <cell r="BN39">
            <v>-0.89322000000000001</v>
          </cell>
          <cell r="BO39">
            <v>-3.7300000000000001E-4</v>
          </cell>
          <cell r="BP39">
            <v>11.844486999999999</v>
          </cell>
          <cell r="BQ39">
            <v>0.24559999999999998</v>
          </cell>
          <cell r="BR39"/>
          <cell r="BS39">
            <v>-1.71913</v>
          </cell>
          <cell r="BT39">
            <v>0.112619</v>
          </cell>
          <cell r="BU39">
            <v>10.483542999999999</v>
          </cell>
          <cell r="BV39">
            <v>0.1231</v>
          </cell>
          <cell r="BW39"/>
          <cell r="BX39">
            <v>-1.1370499999999999</v>
          </cell>
          <cell r="BY39">
            <v>-9.4046999999999992E-2</v>
          </cell>
          <cell r="BZ39">
            <v>9.375508</v>
          </cell>
          <cell r="CA39">
            <v>1.1300000000000001E-2</v>
          </cell>
          <cell r="CB39"/>
          <cell r="CC39">
            <v>0.18543000000000001</v>
          </cell>
          <cell r="CD39">
            <v>-0.18595800000000001</v>
          </cell>
          <cell r="CE39">
            <v>9.3862610000000011</v>
          </cell>
          <cell r="CF39">
            <v>0.15030000000000002</v>
          </cell>
          <cell r="CG39"/>
          <cell r="CH39">
            <v>-1.3030599999999999</v>
          </cell>
          <cell r="CI39">
            <v>6.7982000000000001E-2</v>
          </cell>
          <cell r="CJ39">
            <v>8.3014670000000006</v>
          </cell>
          <cell r="CK39">
            <v>0.11409999999999999</v>
          </cell>
          <cell r="CL39"/>
          <cell r="CM39">
            <v>-0.41669</v>
          </cell>
          <cell r="CN39">
            <v>0.23563399999999998</v>
          </cell>
          <cell r="CO39">
            <v>8.2344899999999992</v>
          </cell>
          <cell r="CP39">
            <v>0.21630000000000002</v>
          </cell>
          <cell r="CQ39"/>
          <cell r="CR39">
            <v>-0.47487000000000001</v>
          </cell>
          <cell r="CS39">
            <v>0.156863</v>
          </cell>
          <cell r="CT39">
            <v>8.1327449999999999</v>
          </cell>
          <cell r="CU39">
            <v>0.14130000000000001</v>
          </cell>
          <cell r="CV39"/>
          <cell r="CW39">
            <v>1.7046949999999998</v>
          </cell>
          <cell r="CX39">
            <v>0.33548500000000003</v>
          </cell>
          <cell r="CY39">
            <v>10.314228</v>
          </cell>
          <cell r="CZ39">
            <v>0.11120000000000001</v>
          </cell>
          <cell r="DA39"/>
          <cell r="DB39">
            <v>4.5452209999999997</v>
          </cell>
          <cell r="DC39">
            <v>0.51534900000000006</v>
          </cell>
          <cell r="DD39">
            <v>15.486003</v>
          </cell>
          <cell r="DE39">
            <v>7.0000000000000007E-2</v>
          </cell>
          <cell r="DF39"/>
          <cell r="DG39">
            <v>4.3465050000000005</v>
          </cell>
          <cell r="DH39">
            <v>0.95276300000000003</v>
          </cell>
          <cell r="DI39">
            <v>20.855271999999999</v>
          </cell>
          <cell r="DJ39">
            <v>6.6299999999999998E-2</v>
          </cell>
          <cell r="DK39"/>
          <cell r="DL39">
            <v>4.1706940000000001</v>
          </cell>
          <cell r="DM39">
            <v>0.96040400000000004</v>
          </cell>
          <cell r="DN39">
            <v>26.052655999999999</v>
          </cell>
          <cell r="DO39">
            <v>0.1305</v>
          </cell>
          <cell r="DP39"/>
          <cell r="DQ39">
            <v>7.2628059999999994</v>
          </cell>
          <cell r="DR39">
            <v>0.71718300000000001</v>
          </cell>
          <cell r="DS39">
            <v>34.163146999999995</v>
          </cell>
          <cell r="DT39">
            <v>0.155</v>
          </cell>
          <cell r="DU39"/>
          <cell r="DV39">
            <v>10.483606999999999</v>
          </cell>
          <cell r="DW39">
            <v>0.946855</v>
          </cell>
          <cell r="DX39">
            <v>45.748612999999999</v>
          </cell>
          <cell r="DY39">
            <v>0.1709</v>
          </cell>
          <cell r="DZ39"/>
          <cell r="EA39">
            <v>14.795487</v>
          </cell>
          <cell r="EB39">
            <v>1.6516330000000001</v>
          </cell>
          <cell r="EC39">
            <v>62.366631999999996</v>
          </cell>
          <cell r="ED39">
            <v>0.12890000000000001</v>
          </cell>
          <cell r="EE39"/>
          <cell r="EF39">
            <v>16.204470000000001</v>
          </cell>
          <cell r="EG39">
            <v>1.658817</v>
          </cell>
          <cell r="EH39">
            <v>80.358834000000002</v>
          </cell>
          <cell r="EI39">
            <v>0.18609999999999999</v>
          </cell>
          <cell r="EJ39"/>
          <cell r="EK39">
            <v>10.629192</v>
          </cell>
          <cell r="EL39">
            <v>3.5631050000000002</v>
          </cell>
          <cell r="EM39">
            <v>94.737223</v>
          </cell>
          <cell r="EN39">
            <v>0.1865</v>
          </cell>
          <cell r="EO39"/>
          <cell r="EP39">
            <v>4.4602449999999996</v>
          </cell>
          <cell r="EQ39">
            <v>1.5038469999999999</v>
          </cell>
          <cell r="ER39">
            <v>100.88780800000001</v>
          </cell>
          <cell r="ES39">
            <v>0.2505</v>
          </cell>
          <cell r="ET39"/>
          <cell r="EU39">
            <v>-13.187719999999999</v>
          </cell>
          <cell r="EV39">
            <v>1.138544</v>
          </cell>
          <cell r="EW39">
            <v>89.089090999999996</v>
          </cell>
          <cell r="EX39">
            <v>0.38</v>
          </cell>
          <cell r="EY39"/>
          <cell r="EZ39">
            <v>-2.9360599999999999</v>
          </cell>
          <cell r="FA39">
            <v>2.821142</v>
          </cell>
          <cell r="FB39">
            <v>89.354149000000007</v>
          </cell>
          <cell r="FC39">
            <v>0.20200000000000001</v>
          </cell>
          <cell r="FD39"/>
          <cell r="FE39">
            <v>11.611619000000001</v>
          </cell>
          <cell r="FF39">
            <v>1.1676849999999999</v>
          </cell>
          <cell r="FG39">
            <v>102.33544599999999</v>
          </cell>
          <cell r="FH39">
            <v>0.17299999999999999</v>
          </cell>
          <cell r="FI39"/>
          <cell r="FJ39">
            <v>2.6955619999999998</v>
          </cell>
          <cell r="FK39">
            <v>2.5407139999999999</v>
          </cell>
          <cell r="FL39">
            <v>107.74472</v>
          </cell>
          <cell r="FM39">
            <v>0.185</v>
          </cell>
          <cell r="FN39"/>
          <cell r="FO39">
            <v>-5.6933800000000003</v>
          </cell>
          <cell r="FP39">
            <v>3.746677</v>
          </cell>
          <cell r="FQ39">
            <v>105.982978</v>
          </cell>
          <cell r="FR39">
            <v>7.8E-2</v>
          </cell>
          <cell r="FS39"/>
          <cell r="FT39">
            <v>-4.9836299999999998</v>
          </cell>
          <cell r="FU39">
            <v>-0.54377399999999998</v>
          </cell>
          <cell r="FV39">
            <v>100.53353299999999</v>
          </cell>
          <cell r="FW39">
            <v>0.22500000000000001</v>
          </cell>
          <cell r="FX39"/>
          <cell r="FY39">
            <v>-5.9891800000000002</v>
          </cell>
          <cell r="FZ39">
            <v>1.126973</v>
          </cell>
          <cell r="GA39">
            <v>95.896289999999993</v>
          </cell>
          <cell r="GB39">
            <v>0.13400000000000001</v>
          </cell>
          <cell r="GC39"/>
          <cell r="GD39">
            <v>-0.61216999999999999</v>
          </cell>
          <cell r="GE39">
            <v>3.4107660000000002</v>
          </cell>
          <cell r="GF39">
            <v>98.828868</v>
          </cell>
          <cell r="GG39">
            <v>0.38700000000000001</v>
          </cell>
          <cell r="GH39"/>
          <cell r="GI39">
            <v>3.125721</v>
          </cell>
          <cell r="GJ39">
            <v>3.873631</v>
          </cell>
          <cell r="GK39">
            <v>106.21521899999999</v>
          </cell>
          <cell r="GL39">
            <v>0.21199999999999999</v>
          </cell>
          <cell r="GM39"/>
          <cell r="GN39">
            <v>5.1490609999999997</v>
          </cell>
          <cell r="GO39">
            <v>5.0524309999999995</v>
          </cell>
          <cell r="GP39">
            <v>116.62870600000001</v>
          </cell>
          <cell r="GQ39">
            <v>0.30599999999999999</v>
          </cell>
          <cell r="GR39"/>
          <cell r="GS39">
            <v>5.7861380000000002</v>
          </cell>
          <cell r="GT39">
            <v>4.7190349999999999</v>
          </cell>
          <cell r="GU39">
            <v>127.439891</v>
          </cell>
          <cell r="GV39">
            <v>7.5999999999999998E-2</v>
          </cell>
          <cell r="GW39"/>
          <cell r="GX39">
            <v>9.7892620000000008</v>
          </cell>
          <cell r="GY39">
            <v>6.2379470000000001</v>
          </cell>
          <cell r="GZ39">
            <v>143.543093</v>
          </cell>
          <cell r="HA39">
            <v>-3.1E-2</v>
          </cell>
          <cell r="HB39"/>
          <cell r="HC39">
            <v>13.778214999999999</v>
          </cell>
          <cell r="HD39">
            <v>2.8230149999999998</v>
          </cell>
          <cell r="HE39">
            <v>160.11331300000001</v>
          </cell>
          <cell r="HF39">
            <v>4.8000000000000001E-2</v>
          </cell>
          <cell r="HG39"/>
          <cell r="HH39">
            <v>17.140543000000001</v>
          </cell>
          <cell r="HI39">
            <v>5.4415439999999995</v>
          </cell>
          <cell r="HJ39">
            <v>182.74336799999998</v>
          </cell>
        </row>
        <row r="40">
          <cell r="A40" t="str">
            <v>AN.211</v>
          </cell>
          <cell r="B40" t="str">
            <v>Land</v>
          </cell>
          <cell r="C40">
            <v>1.4364710000000001</v>
          </cell>
          <cell r="D40">
            <v>6.6400000000000001E-2</v>
          </cell>
          <cell r="E40"/>
          <cell r="F40">
            <v>0.17346199999999998</v>
          </cell>
          <cell r="G40">
            <v>0.16478999999999999</v>
          </cell>
          <cell r="H40">
            <v>1.8411279999999999</v>
          </cell>
          <cell r="I40">
            <v>8.4099999999999994E-2</v>
          </cell>
          <cell r="J40"/>
          <cell r="K40">
            <v>0.204232</v>
          </cell>
          <cell r="L40">
            <v>0.14009100000000002</v>
          </cell>
          <cell r="M40">
            <v>2.2695560000000001</v>
          </cell>
          <cell r="N40">
            <v>9.7299999999999998E-2</v>
          </cell>
          <cell r="O40"/>
          <cell r="P40">
            <v>0.262046</v>
          </cell>
          <cell r="Q40">
            <v>7.2594999999999993E-2</v>
          </cell>
          <cell r="R40">
            <v>2.7015020000000001</v>
          </cell>
          <cell r="S40">
            <v>0.10100000000000001</v>
          </cell>
          <cell r="T40"/>
          <cell r="U40">
            <v>3.9674000000000001E-2</v>
          </cell>
          <cell r="V40">
            <v>0.21088799999999999</v>
          </cell>
          <cell r="W40">
            <v>3.0530680000000001</v>
          </cell>
          <cell r="X40">
            <v>9.4099999999999989E-2</v>
          </cell>
          <cell r="Y40"/>
          <cell r="Z40">
            <v>0.25195099999999998</v>
          </cell>
          <cell r="AA40">
            <v>0.26112299999999999</v>
          </cell>
          <cell r="AB40">
            <v>3.6602480000000002</v>
          </cell>
          <cell r="AC40">
            <v>0.1198</v>
          </cell>
          <cell r="AD40"/>
          <cell r="AE40">
            <v>-0.1386</v>
          </cell>
          <cell r="AF40">
            <v>0.296624</v>
          </cell>
          <cell r="AG40">
            <v>3.9380600000000001</v>
          </cell>
          <cell r="AH40">
            <v>0.1095</v>
          </cell>
          <cell r="AI40"/>
          <cell r="AJ40">
            <v>0.280219</v>
          </cell>
          <cell r="AK40">
            <v>0.62370700000000001</v>
          </cell>
          <cell r="AL40">
            <v>4.951492</v>
          </cell>
          <cell r="AM40">
            <v>0.12919999999999998</v>
          </cell>
          <cell r="AN40"/>
          <cell r="AO40">
            <v>0.58782000000000001</v>
          </cell>
          <cell r="AP40">
            <v>0.6528250000000001</v>
          </cell>
          <cell r="AQ40">
            <v>6.3213429999999997</v>
          </cell>
          <cell r="AR40">
            <v>0.13219999999999998</v>
          </cell>
          <cell r="AS40"/>
          <cell r="AT40">
            <v>0.95489099999999993</v>
          </cell>
          <cell r="AU40">
            <v>0.16434399999999999</v>
          </cell>
          <cell r="AV40">
            <v>7.5727820000000001</v>
          </cell>
          <cell r="AW40">
            <v>0.1336</v>
          </cell>
          <cell r="AX40"/>
          <cell r="AY40">
            <v>1.6134469999999999</v>
          </cell>
          <cell r="AZ40">
            <v>-1.2353999999999999E-2</v>
          </cell>
          <cell r="BA40">
            <v>9.3074549999999991</v>
          </cell>
          <cell r="BB40">
            <v>0.1749</v>
          </cell>
          <cell r="BC40"/>
          <cell r="BD40">
            <v>1.7928060000000001</v>
          </cell>
          <cell r="BE40">
            <v>0.19469500000000001</v>
          </cell>
          <cell r="BF40">
            <v>11.469848000000001</v>
          </cell>
          <cell r="BG40">
            <v>0.23430000000000001</v>
          </cell>
          <cell r="BH40"/>
          <cell r="BI40">
            <v>0.77112000000000003</v>
          </cell>
          <cell r="BJ40">
            <v>7.2141999999999998E-2</v>
          </cell>
          <cell r="BK40">
            <v>12.547416999999999</v>
          </cell>
          <cell r="BL40">
            <v>0.19069999999999998</v>
          </cell>
          <cell r="BM40"/>
          <cell r="BN40">
            <v>-0.89322000000000001</v>
          </cell>
          <cell r="BO40">
            <v>-3.7300000000000001E-4</v>
          </cell>
          <cell r="BP40">
            <v>11.844486999999999</v>
          </cell>
          <cell r="BQ40">
            <v>0.24559999999999998</v>
          </cell>
          <cell r="BR40"/>
          <cell r="BS40">
            <v>-1.71913</v>
          </cell>
          <cell r="BT40">
            <v>0.112619</v>
          </cell>
          <cell r="BU40">
            <v>10.483542999999999</v>
          </cell>
          <cell r="BV40">
            <v>0.1231</v>
          </cell>
          <cell r="BW40"/>
          <cell r="BX40">
            <v>-1.1370499999999999</v>
          </cell>
          <cell r="BY40">
            <v>-9.4046999999999992E-2</v>
          </cell>
          <cell r="BZ40">
            <v>9.375508</v>
          </cell>
          <cell r="CA40">
            <v>1.1300000000000001E-2</v>
          </cell>
          <cell r="CB40"/>
          <cell r="CC40">
            <v>0.18543000000000001</v>
          </cell>
          <cell r="CD40">
            <v>-0.18595800000000001</v>
          </cell>
          <cell r="CE40">
            <v>9.3862610000000011</v>
          </cell>
          <cell r="CF40">
            <v>0.15030000000000002</v>
          </cell>
          <cell r="CG40"/>
          <cell r="CH40">
            <v>-1.3030599999999999</v>
          </cell>
          <cell r="CI40">
            <v>6.7982000000000001E-2</v>
          </cell>
          <cell r="CJ40">
            <v>8.3014670000000006</v>
          </cell>
          <cell r="CK40">
            <v>0.11409999999999999</v>
          </cell>
          <cell r="CL40"/>
          <cell r="CM40">
            <v>-0.41669</v>
          </cell>
          <cell r="CN40">
            <v>0.23563399999999998</v>
          </cell>
          <cell r="CO40">
            <v>8.2344899999999992</v>
          </cell>
          <cell r="CP40">
            <v>0.21630000000000002</v>
          </cell>
          <cell r="CQ40"/>
          <cell r="CR40">
            <v>-0.47487000000000001</v>
          </cell>
          <cell r="CS40">
            <v>0.156863</v>
          </cell>
          <cell r="CT40">
            <v>8.1327449999999999</v>
          </cell>
          <cell r="CU40">
            <v>0.14130000000000001</v>
          </cell>
          <cell r="CV40"/>
          <cell r="CW40">
            <v>1.7046949999999998</v>
          </cell>
          <cell r="CX40">
            <v>0.33548500000000003</v>
          </cell>
          <cell r="CY40">
            <v>10.314228</v>
          </cell>
          <cell r="CZ40">
            <v>0.11120000000000001</v>
          </cell>
          <cell r="DA40"/>
          <cell r="DB40">
            <v>4.5452209999999997</v>
          </cell>
          <cell r="DC40">
            <v>0.51534900000000006</v>
          </cell>
          <cell r="DD40">
            <v>15.486003</v>
          </cell>
          <cell r="DE40">
            <v>7.0000000000000007E-2</v>
          </cell>
          <cell r="DF40"/>
          <cell r="DG40">
            <v>4.3465050000000005</v>
          </cell>
          <cell r="DH40">
            <v>0.95276300000000003</v>
          </cell>
          <cell r="DI40">
            <v>20.855271999999999</v>
          </cell>
          <cell r="DJ40">
            <v>6.6299999999999998E-2</v>
          </cell>
          <cell r="DK40"/>
          <cell r="DL40">
            <v>4.1706940000000001</v>
          </cell>
          <cell r="DM40">
            <v>0.96040400000000004</v>
          </cell>
          <cell r="DN40">
            <v>26.052655999999999</v>
          </cell>
          <cell r="DO40">
            <v>0.1305</v>
          </cell>
          <cell r="DP40"/>
          <cell r="DQ40">
            <v>7.2628059999999994</v>
          </cell>
          <cell r="DR40">
            <v>0.71718300000000001</v>
          </cell>
          <cell r="DS40">
            <v>34.163146999999995</v>
          </cell>
          <cell r="DT40">
            <v>0.155</v>
          </cell>
          <cell r="DU40"/>
          <cell r="DV40">
            <v>10.483606999999999</v>
          </cell>
          <cell r="DW40">
            <v>0.946855</v>
          </cell>
          <cell r="DX40">
            <v>45.748612999999999</v>
          </cell>
          <cell r="DY40">
            <v>0.1709</v>
          </cell>
          <cell r="DZ40"/>
          <cell r="EA40">
            <v>14.795487</v>
          </cell>
          <cell r="EB40">
            <v>1.6516330000000001</v>
          </cell>
          <cell r="EC40">
            <v>62.366631999999996</v>
          </cell>
          <cell r="ED40">
            <v>0.12890000000000001</v>
          </cell>
          <cell r="EE40"/>
          <cell r="EF40">
            <v>16.204470000000001</v>
          </cell>
          <cell r="EG40">
            <v>1.658817</v>
          </cell>
          <cell r="EH40">
            <v>80.358834000000002</v>
          </cell>
          <cell r="EI40">
            <v>0.18609999999999999</v>
          </cell>
          <cell r="EJ40"/>
          <cell r="EK40">
            <v>10.629192</v>
          </cell>
          <cell r="EL40">
            <v>3.5631050000000002</v>
          </cell>
          <cell r="EM40">
            <v>94.737223</v>
          </cell>
          <cell r="EN40">
            <v>0.1865</v>
          </cell>
          <cell r="EO40"/>
          <cell r="EP40">
            <v>4.4602449999999996</v>
          </cell>
          <cell r="EQ40">
            <v>1.5038469999999999</v>
          </cell>
          <cell r="ER40">
            <v>100.88780800000001</v>
          </cell>
          <cell r="ES40">
            <v>0.2505</v>
          </cell>
          <cell r="ET40"/>
          <cell r="EU40">
            <v>-13.187719999999999</v>
          </cell>
          <cell r="EV40">
            <v>1.138544</v>
          </cell>
          <cell r="EW40">
            <v>89.089090999999996</v>
          </cell>
          <cell r="EX40">
            <v>0.38</v>
          </cell>
          <cell r="EY40"/>
          <cell r="EZ40">
            <v>-2.9360599999999999</v>
          </cell>
          <cell r="FA40">
            <v>2.821142</v>
          </cell>
          <cell r="FB40">
            <v>89.354149000000007</v>
          </cell>
          <cell r="FC40">
            <v>0.20200000000000001</v>
          </cell>
          <cell r="FD40"/>
          <cell r="FE40">
            <v>11.611619000000001</v>
          </cell>
          <cell r="FF40">
            <v>1.1676849999999999</v>
          </cell>
          <cell r="FG40">
            <v>102.33544599999999</v>
          </cell>
          <cell r="FH40">
            <v>0.17299999999999999</v>
          </cell>
          <cell r="FI40"/>
          <cell r="FJ40">
            <v>2.6955619999999998</v>
          </cell>
          <cell r="FK40">
            <v>2.5407139999999999</v>
          </cell>
          <cell r="FL40">
            <v>107.74472</v>
          </cell>
          <cell r="FM40">
            <v>0.185</v>
          </cell>
          <cell r="FN40"/>
          <cell r="FO40">
            <v>-5.6933800000000003</v>
          </cell>
          <cell r="FP40">
            <v>3.746677</v>
          </cell>
          <cell r="FQ40">
            <v>105.982978</v>
          </cell>
          <cell r="FR40">
            <v>7.8E-2</v>
          </cell>
          <cell r="FS40"/>
          <cell r="FT40">
            <v>-4.9836299999999998</v>
          </cell>
          <cell r="FU40">
            <v>-0.54377399999999998</v>
          </cell>
          <cell r="FV40">
            <v>100.53353299999999</v>
          </cell>
          <cell r="FW40">
            <v>0.22500000000000001</v>
          </cell>
          <cell r="FX40"/>
          <cell r="FY40">
            <v>-5.9891800000000002</v>
          </cell>
          <cell r="FZ40">
            <v>1.126973</v>
          </cell>
          <cell r="GA40">
            <v>95.896289999999993</v>
          </cell>
          <cell r="GB40">
            <v>0.13400000000000001</v>
          </cell>
          <cell r="GC40"/>
          <cell r="GD40">
            <v>-0.61216999999999999</v>
          </cell>
          <cell r="GE40">
            <v>3.4107660000000002</v>
          </cell>
          <cell r="GF40">
            <v>98.828868</v>
          </cell>
          <cell r="GG40">
            <v>0.38700000000000001</v>
          </cell>
          <cell r="GH40"/>
          <cell r="GI40">
            <v>3.125721</v>
          </cell>
          <cell r="GJ40">
            <v>3.873631</v>
          </cell>
          <cell r="GK40">
            <v>106.21521899999999</v>
          </cell>
          <cell r="GL40">
            <v>0.21199999999999999</v>
          </cell>
          <cell r="GM40"/>
          <cell r="GN40">
            <v>5.1490609999999997</v>
          </cell>
          <cell r="GO40">
            <v>5.0524309999999995</v>
          </cell>
          <cell r="GP40">
            <v>116.62870600000001</v>
          </cell>
          <cell r="GQ40">
            <v>0.30599999999999999</v>
          </cell>
          <cell r="GR40"/>
          <cell r="GS40">
            <v>5.7861380000000002</v>
          </cell>
          <cell r="GT40">
            <v>4.7190349999999999</v>
          </cell>
          <cell r="GU40">
            <v>127.439891</v>
          </cell>
          <cell r="GV40">
            <v>7.5999999999999998E-2</v>
          </cell>
          <cell r="GW40"/>
          <cell r="GX40">
            <v>9.7892620000000008</v>
          </cell>
          <cell r="GY40">
            <v>6.2379470000000001</v>
          </cell>
          <cell r="GZ40">
            <v>143.543093</v>
          </cell>
          <cell r="HA40">
            <v>-3.1E-2</v>
          </cell>
          <cell r="HB40"/>
          <cell r="HC40">
            <v>13.778214999999999</v>
          </cell>
          <cell r="HD40">
            <v>2.8230149999999998</v>
          </cell>
          <cell r="HE40">
            <v>160.11331300000001</v>
          </cell>
          <cell r="HF40">
            <v>4.8000000000000001E-2</v>
          </cell>
          <cell r="HG40"/>
          <cell r="HH40">
            <v>17.140543000000001</v>
          </cell>
          <cell r="HI40">
            <v>5.4415439999999995</v>
          </cell>
          <cell r="HJ40">
            <v>182.74336799999998</v>
          </cell>
        </row>
        <row r="41">
          <cell r="A41" t="str">
            <v>AN.2111</v>
          </cell>
          <cell r="B41" t="str">
            <v xml:space="preserve">  Land underlying buildings and structures</v>
          </cell>
          <cell r="C41">
            <v>1.4364710000000001</v>
          </cell>
          <cell r="D41"/>
          <cell r="E41"/>
          <cell r="F41">
            <v>0.17346199999999998</v>
          </cell>
          <cell r="G41">
            <v>0.23119000000000001</v>
          </cell>
          <cell r="H41">
            <v>1.8411279999999999</v>
          </cell>
          <cell r="I41"/>
          <cell r="J41"/>
          <cell r="K41">
            <v>0.204232</v>
          </cell>
          <cell r="L41">
            <v>0.224191</v>
          </cell>
          <cell r="M41">
            <v>2.2695560000000001</v>
          </cell>
          <cell r="N41"/>
          <cell r="O41"/>
          <cell r="P41">
            <v>0.262046</v>
          </cell>
          <cell r="Q41">
            <v>0.16989500000000002</v>
          </cell>
          <cell r="R41">
            <v>2.7015020000000001</v>
          </cell>
          <cell r="S41"/>
          <cell r="T41"/>
          <cell r="U41">
            <v>3.9674000000000001E-2</v>
          </cell>
          <cell r="V41">
            <v>0.311888</v>
          </cell>
          <cell r="W41">
            <v>3.0530680000000001</v>
          </cell>
          <cell r="X41"/>
          <cell r="Y41"/>
          <cell r="Z41">
            <v>0.25195099999999998</v>
          </cell>
          <cell r="AA41">
            <v>0.35522300000000001</v>
          </cell>
          <cell r="AB41">
            <v>3.6602480000000002</v>
          </cell>
          <cell r="AC41"/>
          <cell r="AD41"/>
          <cell r="AE41">
            <v>-0.1386</v>
          </cell>
          <cell r="AF41">
            <v>0.41642399999999996</v>
          </cell>
          <cell r="AG41">
            <v>3.9380600000000001</v>
          </cell>
          <cell r="AH41"/>
          <cell r="AI41"/>
          <cell r="AJ41">
            <v>0.280219</v>
          </cell>
          <cell r="AK41">
            <v>0.73320699999999994</v>
          </cell>
          <cell r="AL41">
            <v>4.951492</v>
          </cell>
          <cell r="AM41"/>
          <cell r="AN41"/>
          <cell r="AO41">
            <v>0.58782000000000001</v>
          </cell>
          <cell r="AP41">
            <v>0.78202499999999997</v>
          </cell>
          <cell r="AQ41">
            <v>6.3213429999999997</v>
          </cell>
          <cell r="AR41"/>
          <cell r="AS41"/>
          <cell r="AT41">
            <v>0.95489099999999993</v>
          </cell>
          <cell r="AU41">
            <v>0.29654399999999997</v>
          </cell>
          <cell r="AV41">
            <v>7.5727820000000001</v>
          </cell>
          <cell r="AW41"/>
          <cell r="AX41"/>
          <cell r="AY41">
            <v>1.6134469999999999</v>
          </cell>
          <cell r="AZ41">
            <v>0.12124599999999999</v>
          </cell>
          <cell r="BA41">
            <v>9.3074549999999991</v>
          </cell>
          <cell r="BB41"/>
          <cell r="BC41"/>
          <cell r="BD41">
            <v>1.7928060000000001</v>
          </cell>
          <cell r="BE41">
            <v>0.36959500000000001</v>
          </cell>
          <cell r="BF41">
            <v>11.469848000000001</v>
          </cell>
          <cell r="BG41"/>
          <cell r="BH41"/>
          <cell r="BI41">
            <v>0.77112000000000003</v>
          </cell>
          <cell r="BJ41">
            <v>0.30644199999999999</v>
          </cell>
          <cell r="BK41">
            <v>12.547416999999999</v>
          </cell>
          <cell r="BL41"/>
          <cell r="BM41"/>
          <cell r="BN41">
            <v>-0.89322000000000001</v>
          </cell>
          <cell r="BO41">
            <v>0.190327</v>
          </cell>
          <cell r="BP41">
            <v>11.844486999999999</v>
          </cell>
          <cell r="BQ41"/>
          <cell r="BR41"/>
          <cell r="BS41">
            <v>-1.71913</v>
          </cell>
          <cell r="BT41">
            <v>0.35821900000000001</v>
          </cell>
          <cell r="BU41">
            <v>10.483542999999999</v>
          </cell>
          <cell r="BV41"/>
          <cell r="BW41"/>
          <cell r="BX41">
            <v>-1.1370499999999999</v>
          </cell>
          <cell r="BY41">
            <v>2.9053000000000002E-2</v>
          </cell>
          <cell r="BZ41">
            <v>9.375508</v>
          </cell>
          <cell r="CA41"/>
          <cell r="CB41"/>
          <cell r="CC41">
            <v>0.18543000000000001</v>
          </cell>
          <cell r="CD41">
            <v>-0.17465799999999998</v>
          </cell>
          <cell r="CE41">
            <v>9.3862610000000011</v>
          </cell>
          <cell r="CF41"/>
          <cell r="CG41"/>
          <cell r="CH41">
            <v>-1.3030599999999999</v>
          </cell>
          <cell r="CI41">
            <v>0.218282</v>
          </cell>
          <cell r="CJ41">
            <v>8.3014670000000006</v>
          </cell>
          <cell r="CK41"/>
          <cell r="CL41"/>
          <cell r="CM41">
            <v>-0.41669</v>
          </cell>
          <cell r="CN41">
            <v>0.34973399999999999</v>
          </cell>
          <cell r="CO41">
            <v>8.2344899999999992</v>
          </cell>
          <cell r="CP41"/>
          <cell r="CQ41"/>
          <cell r="CR41">
            <v>-0.47487000000000001</v>
          </cell>
          <cell r="CS41">
            <v>0.37316300000000002</v>
          </cell>
          <cell r="CT41">
            <v>8.1327449999999999</v>
          </cell>
          <cell r="CU41"/>
          <cell r="CV41"/>
          <cell r="CW41">
            <v>1.7046949999999998</v>
          </cell>
          <cell r="CX41">
            <v>0.47678500000000001</v>
          </cell>
          <cell r="CY41">
            <v>10.314228</v>
          </cell>
          <cell r="CZ41"/>
          <cell r="DA41"/>
          <cell r="DB41">
            <v>4.5452209999999997</v>
          </cell>
          <cell r="DC41">
            <v>0.62654900000000002</v>
          </cell>
          <cell r="DD41">
            <v>15.486003</v>
          </cell>
          <cell r="DE41"/>
          <cell r="DF41"/>
          <cell r="DG41">
            <v>4.3465050000000005</v>
          </cell>
          <cell r="DH41">
            <v>1.0227630000000001</v>
          </cell>
          <cell r="DI41">
            <v>20.855271999999999</v>
          </cell>
          <cell r="DJ41"/>
          <cell r="DK41"/>
          <cell r="DL41">
            <v>4.1706940000000001</v>
          </cell>
          <cell r="DM41">
            <v>1.0267040000000001</v>
          </cell>
          <cell r="DN41">
            <v>26.052655999999999</v>
          </cell>
          <cell r="DO41"/>
          <cell r="DP41"/>
          <cell r="DQ41">
            <v>7.2628059999999994</v>
          </cell>
          <cell r="DR41">
            <v>0.84768299999999996</v>
          </cell>
          <cell r="DS41">
            <v>34.163146999999995</v>
          </cell>
          <cell r="DT41"/>
          <cell r="DU41"/>
          <cell r="DV41">
            <v>10.483606999999999</v>
          </cell>
          <cell r="DW41">
            <v>1.101855</v>
          </cell>
          <cell r="DX41">
            <v>45.748612999999999</v>
          </cell>
          <cell r="DY41"/>
          <cell r="DZ41"/>
          <cell r="EA41">
            <v>14.795487</v>
          </cell>
          <cell r="EB41">
            <v>1.822533</v>
          </cell>
          <cell r="EC41">
            <v>62.366631999999996</v>
          </cell>
          <cell r="ED41"/>
          <cell r="EE41"/>
          <cell r="EF41">
            <v>16.204470000000001</v>
          </cell>
          <cell r="EG41">
            <v>1.787717</v>
          </cell>
          <cell r="EH41">
            <v>80.358834000000002</v>
          </cell>
          <cell r="EI41"/>
          <cell r="EJ41"/>
          <cell r="EK41">
            <v>10.629192</v>
          </cell>
          <cell r="EL41">
            <v>3.7492049999999999</v>
          </cell>
          <cell r="EM41">
            <v>94.737223</v>
          </cell>
          <cell r="EN41"/>
          <cell r="EO41"/>
          <cell r="EP41">
            <v>4.4602449999999996</v>
          </cell>
          <cell r="EQ41">
            <v>1.690347</v>
          </cell>
          <cell r="ER41">
            <v>100.88780800000001</v>
          </cell>
          <cell r="ES41"/>
          <cell r="ET41"/>
          <cell r="EU41">
            <v>-13.187719999999999</v>
          </cell>
          <cell r="EV41">
            <v>1.3890440000000002</v>
          </cell>
          <cell r="EW41">
            <v>89.089090999999996</v>
          </cell>
          <cell r="EX41"/>
          <cell r="EY41"/>
          <cell r="EZ41">
            <v>-2.9360599999999999</v>
          </cell>
          <cell r="FA41">
            <v>3.2011419999999999</v>
          </cell>
          <cell r="FB41">
            <v>89.354149000000007</v>
          </cell>
          <cell r="FC41"/>
          <cell r="FD41"/>
          <cell r="FE41">
            <v>11.611619000000001</v>
          </cell>
          <cell r="FF41">
            <v>1.369685</v>
          </cell>
          <cell r="FG41">
            <v>102.33544599999999</v>
          </cell>
          <cell r="FH41"/>
          <cell r="FI41"/>
          <cell r="FJ41">
            <v>2.6955619999999998</v>
          </cell>
          <cell r="FK41">
            <v>2.713714</v>
          </cell>
          <cell r="FL41">
            <v>107.74472</v>
          </cell>
          <cell r="FM41"/>
          <cell r="FN41"/>
          <cell r="FO41">
            <v>-5.6933800000000003</v>
          </cell>
          <cell r="FP41">
            <v>3.9316770000000001</v>
          </cell>
          <cell r="FQ41">
            <v>105.982978</v>
          </cell>
          <cell r="FR41"/>
          <cell r="FS41"/>
          <cell r="FT41">
            <v>-4.9836299999999998</v>
          </cell>
          <cell r="FU41">
            <v>-0.46577400000000002</v>
          </cell>
          <cell r="FV41">
            <v>100.53353299999999</v>
          </cell>
          <cell r="FW41"/>
          <cell r="FX41"/>
          <cell r="FY41">
            <v>-5.9891800000000002</v>
          </cell>
          <cell r="FZ41">
            <v>1.3519729999999999</v>
          </cell>
          <cell r="GA41">
            <v>95.896289999999993</v>
          </cell>
          <cell r="GB41"/>
          <cell r="GC41"/>
          <cell r="GD41">
            <v>-0.61216999999999999</v>
          </cell>
          <cell r="GE41">
            <v>3.5447660000000001</v>
          </cell>
          <cell r="GF41">
            <v>98.828868</v>
          </cell>
          <cell r="GG41"/>
          <cell r="GH41"/>
          <cell r="GI41">
            <v>3.125721</v>
          </cell>
          <cell r="GJ41">
            <v>4.2606310000000001</v>
          </cell>
          <cell r="GK41">
            <v>106.21521899999999</v>
          </cell>
          <cell r="GL41"/>
          <cell r="GM41"/>
          <cell r="GN41">
            <v>5.1490609999999997</v>
          </cell>
          <cell r="GO41">
            <v>5.2644309999999992</v>
          </cell>
          <cell r="GP41">
            <v>116.62870600000001</v>
          </cell>
          <cell r="GQ41"/>
          <cell r="GR41"/>
          <cell r="GS41">
            <v>5.7861380000000002</v>
          </cell>
          <cell r="GT41">
            <v>5.0250349999999999</v>
          </cell>
          <cell r="GU41">
            <v>127.439891</v>
          </cell>
          <cell r="GV41"/>
          <cell r="GW41"/>
          <cell r="GX41">
            <v>9.7892620000000008</v>
          </cell>
          <cell r="GY41">
            <v>6.3139469999999998</v>
          </cell>
          <cell r="GZ41">
            <v>143.543093</v>
          </cell>
          <cell r="HA41"/>
          <cell r="HB41"/>
          <cell r="HC41">
            <v>13.778214999999999</v>
          </cell>
          <cell r="HD41">
            <v>2.7920149999999997</v>
          </cell>
          <cell r="HE41">
            <v>160.11331300000001</v>
          </cell>
          <cell r="HF41"/>
          <cell r="HG41"/>
          <cell r="HH41">
            <v>17.140543000000001</v>
          </cell>
          <cell r="HI41">
            <v>5.4895439999999995</v>
          </cell>
          <cell r="HJ41">
            <v>182.74336799999998</v>
          </cell>
        </row>
        <row r="42">
          <cell r="A42" t="str">
            <v>AN.2112</v>
          </cell>
          <cell r="B42" t="str">
            <v xml:space="preserve">  Land under cultivation</v>
          </cell>
          <cell r="C42"/>
          <cell r="D42"/>
          <cell r="E42"/>
          <cell r="F42"/>
          <cell r="G42"/>
          <cell r="H42"/>
          <cell r="I42"/>
          <cell r="J42"/>
          <cell r="K42"/>
          <cell r="L42"/>
          <cell r="M42"/>
          <cell r="N42"/>
          <cell r="O42"/>
          <cell r="P42"/>
          <cell r="Q42"/>
          <cell r="R42"/>
          <cell r="S42"/>
          <cell r="T42"/>
          <cell r="U42"/>
          <cell r="V42"/>
          <cell r="W42"/>
          <cell r="X42"/>
          <cell r="Y42"/>
          <cell r="Z42"/>
          <cell r="AA42"/>
          <cell r="AB42"/>
          <cell r="AC42"/>
          <cell r="AD42"/>
          <cell r="AE42"/>
          <cell r="AF42"/>
          <cell r="AG42"/>
          <cell r="AH42"/>
          <cell r="AI42"/>
          <cell r="AJ42"/>
          <cell r="AK42"/>
          <cell r="AL42"/>
          <cell r="AM42"/>
          <cell r="AN42"/>
          <cell r="AO42"/>
          <cell r="AP42"/>
          <cell r="AQ42"/>
          <cell r="AR42"/>
          <cell r="AS42"/>
          <cell r="AT42"/>
          <cell r="AU42"/>
          <cell r="AV42"/>
          <cell r="AW42"/>
          <cell r="AX42"/>
          <cell r="AY42"/>
          <cell r="AZ42"/>
          <cell r="BA42"/>
          <cell r="BB42"/>
          <cell r="BC42"/>
          <cell r="BD42"/>
          <cell r="BE42"/>
          <cell r="BF42"/>
          <cell r="BG42"/>
          <cell r="BH42"/>
          <cell r="BI42"/>
          <cell r="BJ42"/>
          <cell r="BK42"/>
          <cell r="BL42"/>
          <cell r="BM42"/>
          <cell r="BN42"/>
          <cell r="BO42"/>
          <cell r="BP42"/>
          <cell r="BQ42"/>
          <cell r="BR42"/>
          <cell r="BS42"/>
          <cell r="BT42"/>
          <cell r="BU42"/>
          <cell r="BV42"/>
          <cell r="BW42"/>
          <cell r="BX42"/>
          <cell r="BY42"/>
          <cell r="BZ42"/>
          <cell r="CA42"/>
          <cell r="CB42"/>
          <cell r="CC42"/>
          <cell r="CD42"/>
          <cell r="CE42"/>
          <cell r="CF42"/>
          <cell r="CG42"/>
          <cell r="CH42"/>
          <cell r="CI42"/>
          <cell r="CJ42"/>
          <cell r="CK42"/>
          <cell r="CL42"/>
          <cell r="CM42"/>
          <cell r="CN42"/>
          <cell r="CO42"/>
          <cell r="CP42"/>
          <cell r="CQ42"/>
          <cell r="CR42"/>
          <cell r="CS42"/>
          <cell r="CT42"/>
          <cell r="CU42"/>
          <cell r="CV42"/>
          <cell r="CW42"/>
          <cell r="CX42"/>
          <cell r="CY42"/>
          <cell r="CZ42"/>
          <cell r="DA42"/>
          <cell r="DB42"/>
          <cell r="DC42"/>
          <cell r="DD42"/>
          <cell r="DE42"/>
          <cell r="DF42"/>
          <cell r="DG42"/>
          <cell r="DH42"/>
          <cell r="DI42"/>
          <cell r="DJ42"/>
          <cell r="DK42"/>
          <cell r="DL42"/>
          <cell r="DM42"/>
          <cell r="DN42"/>
          <cell r="DO42"/>
          <cell r="DP42"/>
          <cell r="DQ42"/>
          <cell r="DR42"/>
          <cell r="DS42"/>
          <cell r="DT42"/>
          <cell r="DU42"/>
          <cell r="DV42"/>
          <cell r="DW42"/>
          <cell r="DX42"/>
          <cell r="DY42"/>
          <cell r="DZ42"/>
          <cell r="EA42"/>
          <cell r="EB42"/>
          <cell r="EC42"/>
          <cell r="ED42"/>
          <cell r="EE42"/>
          <cell r="EF42"/>
          <cell r="EG42"/>
          <cell r="EH42"/>
          <cell r="EI42"/>
          <cell r="EJ42"/>
          <cell r="EK42"/>
          <cell r="EL42"/>
          <cell r="EM42"/>
          <cell r="EN42"/>
          <cell r="EO42"/>
          <cell r="EP42"/>
          <cell r="EQ42"/>
          <cell r="ER42"/>
          <cell r="ES42"/>
          <cell r="ET42"/>
          <cell r="EU42"/>
          <cell r="EV42"/>
          <cell r="EW42"/>
          <cell r="EX42"/>
          <cell r="EY42"/>
          <cell r="EZ42"/>
          <cell r="FA42"/>
          <cell r="FB42"/>
          <cell r="FC42"/>
          <cell r="FD42"/>
          <cell r="FE42"/>
          <cell r="FF42"/>
          <cell r="FG42"/>
          <cell r="FH42"/>
          <cell r="FI42"/>
          <cell r="FJ42"/>
          <cell r="FK42"/>
          <cell r="FL42"/>
          <cell r="FM42"/>
          <cell r="FN42"/>
          <cell r="FO42"/>
          <cell r="FP42"/>
          <cell r="FQ42"/>
          <cell r="FR42"/>
          <cell r="FS42"/>
          <cell r="FT42"/>
          <cell r="FU42"/>
          <cell r="FV42"/>
          <cell r="FW42"/>
          <cell r="FX42"/>
          <cell r="FY42"/>
          <cell r="FZ42"/>
          <cell r="GA42"/>
          <cell r="GB42"/>
          <cell r="GC42"/>
          <cell r="GD42"/>
          <cell r="GE42"/>
          <cell r="GF42"/>
          <cell r="GG42"/>
          <cell r="GH42"/>
          <cell r="GI42"/>
          <cell r="GJ42"/>
          <cell r="GK42"/>
          <cell r="GL42"/>
          <cell r="GM42"/>
          <cell r="GN42"/>
          <cell r="GO42"/>
          <cell r="GP42"/>
          <cell r="GQ42"/>
          <cell r="GR42"/>
          <cell r="GS42"/>
          <cell r="GT42"/>
          <cell r="GU42"/>
          <cell r="GV42"/>
          <cell r="GW42"/>
          <cell r="GX42"/>
          <cell r="GY42"/>
          <cell r="GZ42"/>
          <cell r="HA42"/>
          <cell r="HB42"/>
          <cell r="HC42"/>
          <cell r="HD42"/>
          <cell r="HE42"/>
          <cell r="HF42"/>
          <cell r="HG42"/>
          <cell r="HH42"/>
          <cell r="HI42"/>
          <cell r="HJ42"/>
        </row>
        <row r="43">
          <cell r="A43" t="str">
            <v>AN.2113</v>
          </cell>
          <cell r="B43" t="str">
            <v xml:space="preserve">  Recreational land and associated surface waters</v>
          </cell>
          <cell r="C43"/>
          <cell r="D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Y43"/>
          <cell r="Z43"/>
          <cell r="AA43"/>
          <cell r="AB43"/>
          <cell r="AC43"/>
          <cell r="AD43"/>
          <cell r="AE43"/>
          <cell r="AF43"/>
          <cell r="AG43"/>
          <cell r="AH43"/>
          <cell r="AI43"/>
          <cell r="AJ43"/>
          <cell r="AK43"/>
          <cell r="AL43"/>
          <cell r="AM43"/>
          <cell r="AN43"/>
          <cell r="AO43"/>
          <cell r="AP43"/>
          <cell r="AQ43"/>
          <cell r="AR43"/>
          <cell r="AS43"/>
          <cell r="AT43"/>
          <cell r="AU43"/>
          <cell r="AV43"/>
          <cell r="AW43"/>
          <cell r="AX43"/>
          <cell r="AY43"/>
          <cell r="AZ43"/>
          <cell r="BA43"/>
          <cell r="BB43"/>
          <cell r="BC43"/>
          <cell r="BD43"/>
          <cell r="BE43"/>
          <cell r="BF43"/>
          <cell r="BG43"/>
          <cell r="BH43"/>
          <cell r="BI43"/>
          <cell r="BJ43"/>
          <cell r="BK43"/>
          <cell r="BL43"/>
          <cell r="BM43"/>
          <cell r="BN43"/>
          <cell r="BO43"/>
          <cell r="BP43"/>
          <cell r="BQ43"/>
          <cell r="BR43"/>
          <cell r="BS43"/>
          <cell r="BT43"/>
          <cell r="BU43"/>
          <cell r="BV43"/>
          <cell r="BW43"/>
          <cell r="BX43"/>
          <cell r="BY43"/>
          <cell r="BZ43"/>
          <cell r="CA43"/>
          <cell r="CB43"/>
          <cell r="CC43"/>
          <cell r="CD43"/>
          <cell r="CE43"/>
          <cell r="CF43"/>
          <cell r="CG43"/>
          <cell r="CH43"/>
          <cell r="CI43"/>
          <cell r="CJ43"/>
          <cell r="CK43"/>
          <cell r="CL43"/>
          <cell r="CM43"/>
          <cell r="CN43"/>
          <cell r="CO43"/>
          <cell r="CP43"/>
          <cell r="CQ43"/>
          <cell r="CR43"/>
          <cell r="CS43"/>
          <cell r="CT43"/>
          <cell r="CU43"/>
          <cell r="CV43"/>
          <cell r="CW43"/>
          <cell r="CX43"/>
          <cell r="CY43"/>
          <cell r="CZ43"/>
          <cell r="DA43"/>
          <cell r="DB43"/>
          <cell r="DC43"/>
          <cell r="DD43"/>
          <cell r="DE43"/>
          <cell r="DF43"/>
          <cell r="DG43"/>
          <cell r="DH43"/>
          <cell r="DI43"/>
          <cell r="DJ43"/>
          <cell r="DK43"/>
          <cell r="DL43"/>
          <cell r="DM43"/>
          <cell r="DN43"/>
          <cell r="DO43"/>
          <cell r="DP43"/>
          <cell r="DQ43"/>
          <cell r="DR43"/>
          <cell r="DS43"/>
          <cell r="DT43"/>
          <cell r="DU43"/>
          <cell r="DV43"/>
          <cell r="DW43"/>
          <cell r="DX43"/>
          <cell r="DY43"/>
          <cell r="DZ43"/>
          <cell r="EA43"/>
          <cell r="EB43"/>
          <cell r="EC43"/>
          <cell r="ED43"/>
          <cell r="EE43"/>
          <cell r="EF43"/>
          <cell r="EG43"/>
          <cell r="EH43"/>
          <cell r="EI43"/>
          <cell r="EJ43"/>
          <cell r="EK43"/>
          <cell r="EL43"/>
          <cell r="EM43"/>
          <cell r="EN43"/>
          <cell r="EO43"/>
          <cell r="EP43"/>
          <cell r="EQ43"/>
          <cell r="ER43"/>
          <cell r="ES43"/>
          <cell r="ET43"/>
          <cell r="EU43"/>
          <cell r="EV43"/>
          <cell r="EW43"/>
          <cell r="EX43"/>
          <cell r="EY43"/>
          <cell r="EZ43"/>
          <cell r="FA43"/>
          <cell r="FB43"/>
          <cell r="FC43"/>
          <cell r="FD43"/>
          <cell r="FE43"/>
          <cell r="FF43"/>
          <cell r="FG43"/>
          <cell r="FH43"/>
          <cell r="FI43"/>
          <cell r="FJ43"/>
          <cell r="FK43"/>
          <cell r="FL43"/>
          <cell r="FM43"/>
          <cell r="FN43"/>
          <cell r="FO43"/>
          <cell r="FP43"/>
          <cell r="FQ43"/>
          <cell r="FR43"/>
          <cell r="FS43"/>
          <cell r="FT43"/>
          <cell r="FU43"/>
          <cell r="FV43"/>
          <cell r="FW43"/>
          <cell r="FX43"/>
          <cell r="FY43"/>
          <cell r="FZ43"/>
          <cell r="GA43"/>
          <cell r="GB43"/>
          <cell r="GC43"/>
          <cell r="GD43"/>
          <cell r="GE43"/>
          <cell r="GF43"/>
          <cell r="GG43"/>
          <cell r="GH43"/>
          <cell r="GI43"/>
          <cell r="GJ43"/>
          <cell r="GK43"/>
          <cell r="GL43"/>
          <cell r="GM43"/>
          <cell r="GN43"/>
          <cell r="GO43"/>
          <cell r="GP43"/>
          <cell r="GQ43"/>
          <cell r="GR43"/>
          <cell r="GS43"/>
          <cell r="GT43"/>
          <cell r="GU43"/>
          <cell r="GV43"/>
          <cell r="GW43"/>
          <cell r="GX43"/>
          <cell r="GY43"/>
          <cell r="GZ43"/>
          <cell r="HA43"/>
          <cell r="HB43"/>
          <cell r="HC43"/>
          <cell r="HD43"/>
          <cell r="HE43"/>
          <cell r="HF43"/>
          <cell r="HG43"/>
          <cell r="HH43"/>
          <cell r="HI43"/>
          <cell r="HJ43"/>
        </row>
        <row r="44">
          <cell r="A44" t="str">
            <v>AN.2119</v>
          </cell>
          <cell r="B44" t="str">
            <v xml:space="preserve">  Other land and associated surface waters</v>
          </cell>
          <cell r="C44"/>
          <cell r="D44">
            <v>6.6400000000000001E-2</v>
          </cell>
          <cell r="E44"/>
          <cell r="F44"/>
          <cell r="G44">
            <v>-6.6400000000000001E-2</v>
          </cell>
          <cell r="H44"/>
          <cell r="I44">
            <v>8.4099999999999994E-2</v>
          </cell>
          <cell r="J44"/>
          <cell r="K44"/>
          <cell r="L44">
            <v>-8.4099999999999994E-2</v>
          </cell>
          <cell r="M44"/>
          <cell r="N44">
            <v>9.7299999999999998E-2</v>
          </cell>
          <cell r="O44"/>
          <cell r="P44"/>
          <cell r="Q44">
            <v>-9.7299999999999998E-2</v>
          </cell>
          <cell r="R44"/>
          <cell r="S44">
            <v>0.10100000000000001</v>
          </cell>
          <cell r="T44"/>
          <cell r="U44"/>
          <cell r="V44">
            <v>-0.10100000000000001</v>
          </cell>
          <cell r="W44"/>
          <cell r="X44">
            <v>9.4099999999999989E-2</v>
          </cell>
          <cell r="Y44"/>
          <cell r="Z44"/>
          <cell r="AA44">
            <v>-9.4099999999999989E-2</v>
          </cell>
          <cell r="AB44"/>
          <cell r="AC44">
            <v>0.1198</v>
          </cell>
          <cell r="AD44"/>
          <cell r="AE44"/>
          <cell r="AF44">
            <v>-0.1198</v>
          </cell>
          <cell r="AG44"/>
          <cell r="AH44">
            <v>0.1095</v>
          </cell>
          <cell r="AI44"/>
          <cell r="AJ44"/>
          <cell r="AK44">
            <v>-0.1095</v>
          </cell>
          <cell r="AL44"/>
          <cell r="AM44">
            <v>0.12919999999999998</v>
          </cell>
          <cell r="AN44"/>
          <cell r="AO44"/>
          <cell r="AP44">
            <v>-0.12919999999999998</v>
          </cell>
          <cell r="AQ44"/>
          <cell r="AR44">
            <v>0.13219999999999998</v>
          </cell>
          <cell r="AS44"/>
          <cell r="AT44"/>
          <cell r="AU44">
            <v>-0.13219999999999998</v>
          </cell>
          <cell r="AV44"/>
          <cell r="AW44">
            <v>0.1336</v>
          </cell>
          <cell r="AX44"/>
          <cell r="AY44"/>
          <cell r="AZ44">
            <v>-0.1336</v>
          </cell>
          <cell r="BA44"/>
          <cell r="BB44">
            <v>0.1749</v>
          </cell>
          <cell r="BC44"/>
          <cell r="BD44"/>
          <cell r="BE44">
            <v>-0.1749</v>
          </cell>
          <cell r="BF44"/>
          <cell r="BG44">
            <v>0.23430000000000001</v>
          </cell>
          <cell r="BH44"/>
          <cell r="BI44"/>
          <cell r="BJ44">
            <v>-0.23430000000000001</v>
          </cell>
          <cell r="BK44"/>
          <cell r="BL44">
            <v>0.19069999999999998</v>
          </cell>
          <cell r="BM44"/>
          <cell r="BN44"/>
          <cell r="BO44">
            <v>-0.19069999999999998</v>
          </cell>
          <cell r="BP44"/>
          <cell r="BQ44">
            <v>0.24559999999999998</v>
          </cell>
          <cell r="BR44"/>
          <cell r="BS44"/>
          <cell r="BT44">
            <v>-0.24559999999999998</v>
          </cell>
          <cell r="BU44"/>
          <cell r="BV44">
            <v>0.1231</v>
          </cell>
          <cell r="BW44"/>
          <cell r="BX44"/>
          <cell r="BY44">
            <v>-0.1231</v>
          </cell>
          <cell r="BZ44"/>
          <cell r="CA44">
            <v>1.1300000000000001E-2</v>
          </cell>
          <cell r="CB44"/>
          <cell r="CC44"/>
          <cell r="CD44">
            <v>-1.1300000000000001E-2</v>
          </cell>
          <cell r="CE44"/>
          <cell r="CF44">
            <v>0.15030000000000002</v>
          </cell>
          <cell r="CG44"/>
          <cell r="CH44"/>
          <cell r="CI44">
            <v>-0.15030000000000002</v>
          </cell>
          <cell r="CJ44"/>
          <cell r="CK44">
            <v>0.11409999999999999</v>
          </cell>
          <cell r="CL44"/>
          <cell r="CM44"/>
          <cell r="CN44">
            <v>-0.11409999999999999</v>
          </cell>
          <cell r="CO44"/>
          <cell r="CP44">
            <v>0.21630000000000002</v>
          </cell>
          <cell r="CQ44"/>
          <cell r="CR44"/>
          <cell r="CS44">
            <v>-0.21630000000000002</v>
          </cell>
          <cell r="CT44"/>
          <cell r="CU44">
            <v>0.14130000000000001</v>
          </cell>
          <cell r="CV44"/>
          <cell r="CW44"/>
          <cell r="CX44">
            <v>-0.14130000000000001</v>
          </cell>
          <cell r="CY44"/>
          <cell r="CZ44">
            <v>0.11120000000000001</v>
          </cell>
          <cell r="DA44"/>
          <cell r="DB44"/>
          <cell r="DC44">
            <v>-0.11120000000000001</v>
          </cell>
          <cell r="DD44"/>
          <cell r="DE44">
            <v>7.0000000000000007E-2</v>
          </cell>
          <cell r="DF44"/>
          <cell r="DG44"/>
          <cell r="DH44">
            <v>-7.0000000000000007E-2</v>
          </cell>
          <cell r="DI44"/>
          <cell r="DJ44">
            <v>6.6299999999999998E-2</v>
          </cell>
          <cell r="DK44"/>
          <cell r="DL44"/>
          <cell r="DM44">
            <v>-6.6299999999999998E-2</v>
          </cell>
          <cell r="DN44"/>
          <cell r="DO44">
            <v>0.1305</v>
          </cell>
          <cell r="DP44"/>
          <cell r="DQ44"/>
          <cell r="DR44">
            <v>-0.1305</v>
          </cell>
          <cell r="DS44"/>
          <cell r="DT44">
            <v>0.155</v>
          </cell>
          <cell r="DU44"/>
          <cell r="DV44"/>
          <cell r="DW44">
            <v>-0.155</v>
          </cell>
          <cell r="DX44"/>
          <cell r="DY44">
            <v>0.1709</v>
          </cell>
          <cell r="DZ44"/>
          <cell r="EA44"/>
          <cell r="EB44">
            <v>-0.1709</v>
          </cell>
          <cell r="EC44"/>
          <cell r="ED44">
            <v>0.12890000000000001</v>
          </cell>
          <cell r="EE44"/>
          <cell r="EF44"/>
          <cell r="EG44">
            <v>-0.12890000000000001</v>
          </cell>
          <cell r="EH44"/>
          <cell r="EI44">
            <v>0.18609999999999999</v>
          </cell>
          <cell r="EJ44"/>
          <cell r="EK44"/>
          <cell r="EL44">
            <v>-0.18609999999999999</v>
          </cell>
          <cell r="EM44"/>
          <cell r="EN44">
            <v>0.1865</v>
          </cell>
          <cell r="EO44"/>
          <cell r="EP44"/>
          <cell r="EQ44">
            <v>-0.1865</v>
          </cell>
          <cell r="ER44"/>
          <cell r="ES44">
            <v>0.2505</v>
          </cell>
          <cell r="ET44"/>
          <cell r="EU44"/>
          <cell r="EV44">
            <v>-0.2505</v>
          </cell>
          <cell r="EW44"/>
          <cell r="EX44">
            <v>0.38</v>
          </cell>
          <cell r="EY44"/>
          <cell r="EZ44"/>
          <cell r="FA44">
            <v>-0.38</v>
          </cell>
          <cell r="FB44"/>
          <cell r="FC44">
            <v>0.20200000000000001</v>
          </cell>
          <cell r="FD44"/>
          <cell r="FE44"/>
          <cell r="FF44">
            <v>-0.20200000000000001</v>
          </cell>
          <cell r="FG44"/>
          <cell r="FH44">
            <v>0.17299999999999999</v>
          </cell>
          <cell r="FI44"/>
          <cell r="FJ44"/>
          <cell r="FK44">
            <v>-0.17299999999999999</v>
          </cell>
          <cell r="FL44"/>
          <cell r="FM44">
            <v>0.185</v>
          </cell>
          <cell r="FN44"/>
          <cell r="FO44"/>
          <cell r="FP44">
            <v>-0.185</v>
          </cell>
          <cell r="FQ44"/>
          <cell r="FR44">
            <v>7.8E-2</v>
          </cell>
          <cell r="FS44"/>
          <cell r="FT44"/>
          <cell r="FU44">
            <v>-7.8E-2</v>
          </cell>
          <cell r="FV44"/>
          <cell r="FW44">
            <v>0.22500000000000001</v>
          </cell>
          <cell r="FX44"/>
          <cell r="FY44"/>
          <cell r="FZ44">
            <v>-0.22500000000000001</v>
          </cell>
          <cell r="GA44"/>
          <cell r="GB44">
            <v>0.13400000000000001</v>
          </cell>
          <cell r="GC44"/>
          <cell r="GD44"/>
          <cell r="GE44">
            <v>-0.13400000000000001</v>
          </cell>
          <cell r="GF44"/>
          <cell r="GG44">
            <v>0.38700000000000001</v>
          </cell>
          <cell r="GH44"/>
          <cell r="GI44"/>
          <cell r="GJ44">
            <v>-0.38700000000000001</v>
          </cell>
          <cell r="GK44"/>
          <cell r="GL44">
            <v>0.21199999999999999</v>
          </cell>
          <cell r="GM44"/>
          <cell r="GN44"/>
          <cell r="GO44">
            <v>-0.21199999999999999</v>
          </cell>
          <cell r="GP44"/>
          <cell r="GQ44">
            <v>0.30599999999999999</v>
          </cell>
          <cell r="GR44"/>
          <cell r="GS44"/>
          <cell r="GT44">
            <v>-0.30599999999999999</v>
          </cell>
          <cell r="GU44"/>
          <cell r="GV44">
            <v>7.5999999999999998E-2</v>
          </cell>
          <cell r="GW44"/>
          <cell r="GX44"/>
          <cell r="GY44">
            <v>-7.5999999999999998E-2</v>
          </cell>
          <cell r="GZ44"/>
          <cell r="HA44">
            <v>-3.1E-2</v>
          </cell>
          <cell r="HB44"/>
          <cell r="HC44"/>
          <cell r="HD44">
            <v>3.1E-2</v>
          </cell>
          <cell r="HE44"/>
          <cell r="HF44">
            <v>4.8000000000000001E-2</v>
          </cell>
          <cell r="HG44"/>
          <cell r="HH44"/>
          <cell r="HI44">
            <v>-4.8000000000000001E-2</v>
          </cell>
          <cell r="HJ44"/>
        </row>
        <row r="45">
          <cell r="A45" t="str">
            <v>AN.212</v>
          </cell>
          <cell r="B45" t="str">
            <v>Mineral and energy reserves</v>
          </cell>
          <cell r="C45"/>
          <cell r="D45"/>
          <cell r="E45"/>
          <cell r="F45"/>
          <cell r="G45"/>
          <cell r="H45"/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/>
          <cell r="W45"/>
          <cell r="X45"/>
          <cell r="Y45"/>
          <cell r="Z45"/>
          <cell r="AA45"/>
          <cell r="AB45"/>
          <cell r="AC45"/>
          <cell r="AD45"/>
          <cell r="AE45"/>
          <cell r="AF45"/>
          <cell r="AG45"/>
          <cell r="AH45"/>
          <cell r="AI45"/>
          <cell r="AJ45"/>
          <cell r="AK45"/>
          <cell r="AL45"/>
          <cell r="AM45"/>
          <cell r="AN45"/>
          <cell r="AO45"/>
          <cell r="AP45"/>
          <cell r="AQ45"/>
          <cell r="AR45"/>
          <cell r="AS45"/>
          <cell r="AT45"/>
          <cell r="AU45"/>
          <cell r="AV45"/>
          <cell r="AW45"/>
          <cell r="AX45"/>
          <cell r="AY45"/>
          <cell r="AZ45"/>
          <cell r="BA45"/>
          <cell r="BB45"/>
          <cell r="BC45"/>
          <cell r="BD45"/>
          <cell r="BE45"/>
          <cell r="BF45"/>
          <cell r="BG45"/>
          <cell r="BH45"/>
          <cell r="BI45"/>
          <cell r="BJ45"/>
          <cell r="BK45"/>
          <cell r="BL45"/>
          <cell r="BM45"/>
          <cell r="BN45"/>
          <cell r="BO45"/>
          <cell r="BP45"/>
          <cell r="BQ45"/>
          <cell r="BR45"/>
          <cell r="BS45"/>
          <cell r="BT45"/>
          <cell r="BU45"/>
          <cell r="BV45"/>
          <cell r="BW45"/>
          <cell r="BX45"/>
          <cell r="BY45"/>
          <cell r="BZ45"/>
          <cell r="CA45"/>
          <cell r="CB45"/>
          <cell r="CC45"/>
          <cell r="CD45"/>
          <cell r="CE45"/>
          <cell r="CF45"/>
          <cell r="CG45"/>
          <cell r="CH45"/>
          <cell r="CI45"/>
          <cell r="CJ45"/>
          <cell r="CK45"/>
          <cell r="CL45"/>
          <cell r="CM45"/>
          <cell r="CN45"/>
          <cell r="CO45"/>
          <cell r="CP45"/>
          <cell r="CQ45"/>
          <cell r="CR45"/>
          <cell r="CS45"/>
          <cell r="CT45"/>
          <cell r="CU45"/>
          <cell r="CV45"/>
          <cell r="CW45"/>
          <cell r="CX45"/>
          <cell r="CY45"/>
          <cell r="CZ45"/>
          <cell r="DA45"/>
          <cell r="DB45"/>
          <cell r="DC45"/>
          <cell r="DD45"/>
          <cell r="DE45"/>
          <cell r="DF45"/>
          <cell r="DG45"/>
          <cell r="DH45"/>
          <cell r="DI45"/>
          <cell r="DJ45"/>
          <cell r="DK45"/>
          <cell r="DL45"/>
          <cell r="DM45"/>
          <cell r="DN45"/>
          <cell r="DO45"/>
          <cell r="DP45"/>
          <cell r="DQ45"/>
          <cell r="DR45"/>
          <cell r="DS45"/>
          <cell r="DT45"/>
          <cell r="DU45"/>
          <cell r="DV45"/>
          <cell r="DW45"/>
          <cell r="DX45"/>
          <cell r="DY45"/>
          <cell r="DZ45"/>
          <cell r="EA45"/>
          <cell r="EB45"/>
          <cell r="EC45"/>
          <cell r="ED45"/>
          <cell r="EE45"/>
          <cell r="EF45"/>
          <cell r="EG45"/>
          <cell r="EH45"/>
          <cell r="EI45"/>
          <cell r="EJ45"/>
          <cell r="EK45"/>
          <cell r="EL45"/>
          <cell r="EM45"/>
          <cell r="EN45"/>
          <cell r="EO45"/>
          <cell r="EP45"/>
          <cell r="EQ45"/>
          <cell r="ER45"/>
          <cell r="ES45"/>
          <cell r="ET45"/>
          <cell r="EU45"/>
          <cell r="EV45"/>
          <cell r="EW45"/>
          <cell r="EX45"/>
          <cell r="EY45"/>
          <cell r="EZ45"/>
          <cell r="FA45"/>
          <cell r="FB45"/>
          <cell r="FC45"/>
          <cell r="FD45"/>
          <cell r="FE45"/>
          <cell r="FF45"/>
          <cell r="FG45"/>
          <cell r="FH45"/>
          <cell r="FI45"/>
          <cell r="FJ45"/>
          <cell r="FK45"/>
          <cell r="FL45"/>
          <cell r="FM45"/>
          <cell r="FN45"/>
          <cell r="FO45"/>
          <cell r="FP45"/>
          <cell r="FQ45"/>
          <cell r="FR45"/>
          <cell r="FS45"/>
          <cell r="FT45"/>
          <cell r="FU45"/>
          <cell r="FV45"/>
          <cell r="FW45"/>
          <cell r="FX45"/>
          <cell r="FY45"/>
          <cell r="FZ45"/>
          <cell r="GA45"/>
          <cell r="GB45"/>
          <cell r="GC45"/>
          <cell r="GD45"/>
          <cell r="GE45"/>
          <cell r="GF45"/>
          <cell r="GG45"/>
          <cell r="GH45"/>
          <cell r="GI45"/>
          <cell r="GJ45"/>
          <cell r="GK45"/>
          <cell r="GL45"/>
          <cell r="GM45"/>
          <cell r="GN45"/>
          <cell r="GO45"/>
          <cell r="GP45"/>
          <cell r="GQ45"/>
          <cell r="GR45"/>
          <cell r="GS45"/>
          <cell r="GT45"/>
          <cell r="GU45"/>
          <cell r="GV45"/>
          <cell r="GW45"/>
          <cell r="GX45"/>
          <cell r="GY45"/>
          <cell r="GZ45"/>
          <cell r="HA45"/>
          <cell r="HB45"/>
          <cell r="HC45"/>
          <cell r="HD45"/>
          <cell r="HE45"/>
          <cell r="HF45"/>
          <cell r="HG45"/>
          <cell r="HH45"/>
          <cell r="HI45"/>
          <cell r="HJ45"/>
        </row>
        <row r="46">
          <cell r="A46" t="str">
            <v>AN.214</v>
          </cell>
          <cell r="B46" t="str">
            <v>Water resources</v>
          </cell>
          <cell r="C46"/>
          <cell r="D46"/>
          <cell r="E46"/>
          <cell r="F46"/>
          <cell r="G46"/>
          <cell r="H46"/>
          <cell r="I46"/>
          <cell r="J46"/>
          <cell r="K46"/>
          <cell r="L46"/>
          <cell r="M46"/>
          <cell r="N46"/>
          <cell r="O46"/>
          <cell r="P46"/>
          <cell r="Q46"/>
          <cell r="R46"/>
          <cell r="S46"/>
          <cell r="T46"/>
          <cell r="U46"/>
          <cell r="V46"/>
          <cell r="W46"/>
          <cell r="X46"/>
          <cell r="Y46"/>
          <cell r="Z46"/>
          <cell r="AA46"/>
          <cell r="AB46"/>
          <cell r="AC46"/>
          <cell r="AD46"/>
          <cell r="AE46"/>
          <cell r="AF46"/>
          <cell r="AG46"/>
          <cell r="AH46"/>
          <cell r="AI46"/>
          <cell r="AJ46"/>
          <cell r="AK46"/>
          <cell r="AL46"/>
          <cell r="AM46"/>
          <cell r="AN46"/>
          <cell r="AO46"/>
          <cell r="AP46"/>
          <cell r="AQ46"/>
          <cell r="AR46"/>
          <cell r="AS46"/>
          <cell r="AT46"/>
          <cell r="AU46"/>
          <cell r="AV46"/>
          <cell r="AW46"/>
          <cell r="AX46"/>
          <cell r="AY46"/>
          <cell r="AZ46"/>
          <cell r="BA46"/>
          <cell r="BB46"/>
          <cell r="BC46"/>
          <cell r="BD46"/>
          <cell r="BE46"/>
          <cell r="BF46"/>
          <cell r="BG46"/>
          <cell r="BH46"/>
          <cell r="BI46"/>
          <cell r="BJ46"/>
          <cell r="BK46"/>
          <cell r="BL46"/>
          <cell r="BM46"/>
          <cell r="BN46"/>
          <cell r="BO46"/>
          <cell r="BP46"/>
          <cell r="BQ46"/>
          <cell r="BR46"/>
          <cell r="BS46"/>
          <cell r="BT46"/>
          <cell r="BU46"/>
          <cell r="BV46"/>
          <cell r="BW46"/>
          <cell r="BX46"/>
          <cell r="BY46"/>
          <cell r="BZ46"/>
          <cell r="CA46"/>
          <cell r="CB46"/>
          <cell r="CC46"/>
          <cell r="CD46"/>
          <cell r="CE46"/>
          <cell r="CF46"/>
          <cell r="CG46"/>
          <cell r="CH46"/>
          <cell r="CI46"/>
          <cell r="CJ46"/>
          <cell r="CK46"/>
          <cell r="CL46"/>
          <cell r="CM46"/>
          <cell r="CN46"/>
          <cell r="CO46"/>
          <cell r="CP46"/>
          <cell r="CQ46"/>
          <cell r="CR46"/>
          <cell r="CS46"/>
          <cell r="CT46"/>
          <cell r="CU46"/>
          <cell r="CV46"/>
          <cell r="CW46"/>
          <cell r="CX46"/>
          <cell r="CY46"/>
          <cell r="CZ46"/>
          <cell r="DA46"/>
          <cell r="DB46"/>
          <cell r="DC46"/>
          <cell r="DD46"/>
          <cell r="DE46"/>
          <cell r="DF46"/>
          <cell r="DG46"/>
          <cell r="DH46"/>
          <cell r="DI46"/>
          <cell r="DJ46"/>
          <cell r="DK46"/>
          <cell r="DL46"/>
          <cell r="DM46"/>
          <cell r="DN46"/>
          <cell r="DO46"/>
          <cell r="DP46"/>
          <cell r="DQ46"/>
          <cell r="DR46"/>
          <cell r="DS46"/>
          <cell r="DT46"/>
          <cell r="DU46"/>
          <cell r="DV46"/>
          <cell r="DW46"/>
          <cell r="DX46"/>
          <cell r="DY46"/>
          <cell r="DZ46"/>
          <cell r="EA46"/>
          <cell r="EB46"/>
          <cell r="EC46"/>
          <cell r="ED46"/>
          <cell r="EE46"/>
          <cell r="EF46"/>
          <cell r="EG46"/>
          <cell r="EH46"/>
          <cell r="EI46"/>
          <cell r="EJ46"/>
          <cell r="EK46"/>
          <cell r="EL46"/>
          <cell r="EM46"/>
          <cell r="EN46"/>
          <cell r="EO46"/>
          <cell r="EP46"/>
          <cell r="EQ46"/>
          <cell r="ER46"/>
          <cell r="ES46"/>
          <cell r="ET46"/>
          <cell r="EU46"/>
          <cell r="EV46"/>
          <cell r="EW46"/>
          <cell r="EX46"/>
          <cell r="EY46"/>
          <cell r="EZ46"/>
          <cell r="FA46"/>
          <cell r="FB46"/>
          <cell r="FC46"/>
          <cell r="FD46"/>
          <cell r="FE46"/>
          <cell r="FF46"/>
          <cell r="FG46"/>
          <cell r="FH46"/>
          <cell r="FI46"/>
          <cell r="FJ46"/>
          <cell r="FK46"/>
          <cell r="FL46"/>
          <cell r="FM46"/>
          <cell r="FN46"/>
          <cell r="FO46"/>
          <cell r="FP46"/>
          <cell r="FQ46"/>
          <cell r="FR46"/>
          <cell r="FS46"/>
          <cell r="FT46"/>
          <cell r="FU46"/>
          <cell r="FV46"/>
          <cell r="FW46"/>
          <cell r="FX46"/>
          <cell r="FY46"/>
          <cell r="FZ46"/>
          <cell r="GA46"/>
          <cell r="GB46"/>
          <cell r="GC46"/>
          <cell r="GD46"/>
          <cell r="GE46"/>
          <cell r="GF46"/>
          <cell r="GG46"/>
          <cell r="GH46"/>
          <cell r="GI46"/>
          <cell r="GJ46"/>
          <cell r="GK46"/>
          <cell r="GL46"/>
          <cell r="GM46"/>
          <cell r="GN46"/>
          <cell r="GO46"/>
          <cell r="GP46"/>
          <cell r="GQ46"/>
          <cell r="GR46"/>
          <cell r="GS46"/>
          <cell r="GT46"/>
          <cell r="GU46"/>
          <cell r="GV46"/>
          <cell r="GW46"/>
          <cell r="GX46"/>
          <cell r="GY46"/>
          <cell r="GZ46"/>
          <cell r="HA46"/>
          <cell r="HB46"/>
          <cell r="HC46"/>
          <cell r="HD46"/>
          <cell r="HE46"/>
          <cell r="HF46"/>
          <cell r="HG46"/>
          <cell r="HH46"/>
          <cell r="HI46"/>
          <cell r="HJ46"/>
        </row>
        <row r="47">
          <cell r="A47"/>
          <cell r="B47"/>
          <cell r="C47"/>
          <cell r="D47"/>
          <cell r="E47"/>
          <cell r="F47"/>
          <cell r="G47"/>
          <cell r="H47"/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  <cell r="V47"/>
          <cell r="W47"/>
          <cell r="X47"/>
          <cell r="Y47"/>
          <cell r="Z47"/>
          <cell r="AA47"/>
          <cell r="AB47"/>
          <cell r="AC47"/>
          <cell r="AD47"/>
          <cell r="AE47"/>
          <cell r="AF47"/>
          <cell r="AG47"/>
          <cell r="AH47"/>
          <cell r="AI47"/>
          <cell r="AJ47"/>
          <cell r="AK47"/>
          <cell r="AL47"/>
          <cell r="AM47"/>
          <cell r="AN47"/>
          <cell r="AO47"/>
          <cell r="AP47"/>
          <cell r="AQ47"/>
          <cell r="AR47"/>
          <cell r="AS47"/>
          <cell r="AT47"/>
          <cell r="AU47"/>
          <cell r="AV47"/>
          <cell r="AW47"/>
          <cell r="AX47"/>
          <cell r="AY47"/>
          <cell r="AZ47"/>
          <cell r="BA47"/>
          <cell r="BB47"/>
          <cell r="BC47"/>
          <cell r="BD47"/>
          <cell r="BE47"/>
          <cell r="BF47"/>
          <cell r="BG47"/>
          <cell r="BH47"/>
          <cell r="BI47"/>
          <cell r="BJ47"/>
          <cell r="BK47"/>
          <cell r="BL47"/>
          <cell r="BM47"/>
          <cell r="BN47"/>
          <cell r="BO47"/>
          <cell r="BP47"/>
          <cell r="BQ47"/>
          <cell r="BR47"/>
          <cell r="BS47"/>
          <cell r="BT47"/>
          <cell r="BU47"/>
          <cell r="BV47"/>
          <cell r="BW47"/>
          <cell r="BX47"/>
          <cell r="BY47"/>
          <cell r="BZ47"/>
          <cell r="CA47"/>
          <cell r="CB47"/>
          <cell r="CC47"/>
          <cell r="CD47"/>
          <cell r="CE47"/>
          <cell r="CF47"/>
          <cell r="CG47"/>
          <cell r="CH47"/>
          <cell r="CI47"/>
          <cell r="CJ47"/>
          <cell r="CK47"/>
          <cell r="CL47"/>
          <cell r="CM47"/>
          <cell r="CN47"/>
          <cell r="CO47"/>
          <cell r="CP47"/>
          <cell r="CQ47"/>
          <cell r="CR47"/>
          <cell r="CS47"/>
          <cell r="CT47"/>
          <cell r="CU47"/>
          <cell r="CV47"/>
          <cell r="CW47"/>
          <cell r="CX47"/>
          <cell r="CY47"/>
          <cell r="CZ47"/>
          <cell r="DA47"/>
          <cell r="DB47"/>
          <cell r="DC47"/>
          <cell r="DD47"/>
          <cell r="DE47"/>
          <cell r="DF47"/>
          <cell r="DG47"/>
          <cell r="DH47"/>
          <cell r="DI47"/>
          <cell r="DJ47"/>
          <cell r="DK47"/>
          <cell r="DL47"/>
          <cell r="DM47"/>
          <cell r="DN47"/>
          <cell r="DO47"/>
          <cell r="DP47"/>
          <cell r="DQ47"/>
          <cell r="DR47"/>
          <cell r="DS47"/>
          <cell r="DT47"/>
          <cell r="DU47"/>
          <cell r="DV47"/>
          <cell r="DW47"/>
          <cell r="DX47"/>
          <cell r="DY47"/>
          <cell r="DZ47"/>
          <cell r="EA47"/>
          <cell r="EB47"/>
          <cell r="EC47"/>
          <cell r="ED47"/>
          <cell r="EE47"/>
          <cell r="EF47"/>
          <cell r="EG47"/>
          <cell r="EH47"/>
          <cell r="EI47"/>
          <cell r="EJ47"/>
          <cell r="EK47"/>
          <cell r="EL47"/>
          <cell r="EM47"/>
          <cell r="EN47"/>
          <cell r="EO47"/>
          <cell r="EP47"/>
          <cell r="EQ47"/>
          <cell r="ER47"/>
          <cell r="ES47"/>
          <cell r="ET47"/>
          <cell r="EU47"/>
          <cell r="EV47"/>
          <cell r="EW47"/>
          <cell r="EX47"/>
          <cell r="EY47"/>
          <cell r="EZ47"/>
          <cell r="FA47"/>
          <cell r="FB47"/>
          <cell r="FC47"/>
          <cell r="FD47"/>
          <cell r="FE47"/>
          <cell r="FF47"/>
          <cell r="FG47"/>
          <cell r="FH47"/>
          <cell r="FI47"/>
          <cell r="FJ47"/>
          <cell r="FK47"/>
          <cell r="FL47"/>
          <cell r="FM47"/>
          <cell r="FN47"/>
          <cell r="FO47"/>
          <cell r="FP47"/>
          <cell r="FQ47"/>
          <cell r="FR47"/>
          <cell r="FS47"/>
          <cell r="FT47"/>
          <cell r="FU47"/>
          <cell r="FV47"/>
          <cell r="FW47"/>
          <cell r="FX47"/>
          <cell r="FY47"/>
          <cell r="FZ47"/>
          <cell r="GA47"/>
          <cell r="GB47"/>
          <cell r="GC47"/>
          <cell r="GD47"/>
          <cell r="GE47"/>
          <cell r="GF47"/>
          <cell r="GG47"/>
          <cell r="GH47"/>
          <cell r="GI47"/>
          <cell r="GJ47"/>
          <cell r="GK47"/>
          <cell r="GL47"/>
          <cell r="GM47"/>
          <cell r="GN47"/>
          <cell r="GO47"/>
          <cell r="GP47"/>
          <cell r="GQ47"/>
          <cell r="GR47"/>
          <cell r="GS47"/>
          <cell r="GT47"/>
          <cell r="GU47"/>
          <cell r="GV47"/>
          <cell r="GW47"/>
          <cell r="GX47"/>
          <cell r="GY47"/>
          <cell r="GZ47"/>
          <cell r="HA47"/>
          <cell r="HB47"/>
          <cell r="HC47"/>
          <cell r="HD47"/>
          <cell r="HE47"/>
          <cell r="HF47"/>
          <cell r="HG47"/>
          <cell r="HH47"/>
          <cell r="HI47"/>
          <cell r="HJ47"/>
        </row>
        <row r="48">
          <cell r="A48" t="str">
            <v>AN.22</v>
          </cell>
          <cell r="B48" t="str">
            <v>Contracts, leases and licences</v>
          </cell>
          <cell r="C48"/>
          <cell r="D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Y48"/>
          <cell r="Z48"/>
          <cell r="AA48"/>
          <cell r="AB48"/>
          <cell r="AC48"/>
          <cell r="AD48"/>
          <cell r="AE48"/>
          <cell r="AF48"/>
          <cell r="AG48"/>
          <cell r="AH48"/>
          <cell r="AI48"/>
          <cell r="AJ48"/>
          <cell r="AK48"/>
          <cell r="AL48"/>
          <cell r="AM48"/>
          <cell r="AN48"/>
          <cell r="AO48"/>
          <cell r="AP48"/>
          <cell r="AQ48"/>
          <cell r="AR48"/>
          <cell r="AS48"/>
          <cell r="AT48"/>
          <cell r="AU48"/>
          <cell r="AV48"/>
          <cell r="AW48"/>
          <cell r="AX48"/>
          <cell r="AY48"/>
          <cell r="AZ48"/>
          <cell r="BA48"/>
          <cell r="BB48"/>
          <cell r="BC48"/>
          <cell r="BD48"/>
          <cell r="BE48"/>
          <cell r="BF48"/>
          <cell r="BG48"/>
          <cell r="BH48"/>
          <cell r="BI48"/>
          <cell r="BJ48"/>
          <cell r="BK48"/>
          <cell r="BL48"/>
          <cell r="BM48"/>
          <cell r="BN48"/>
          <cell r="BO48"/>
          <cell r="BP48"/>
          <cell r="BQ48"/>
          <cell r="BR48"/>
          <cell r="BS48"/>
          <cell r="BT48"/>
          <cell r="BU48"/>
          <cell r="BV48"/>
          <cell r="BW48"/>
          <cell r="BX48"/>
          <cell r="BY48"/>
          <cell r="BZ48"/>
          <cell r="CA48"/>
          <cell r="CB48"/>
          <cell r="CC48"/>
          <cell r="CD48"/>
          <cell r="CE48"/>
          <cell r="CF48"/>
          <cell r="CG48"/>
          <cell r="CH48"/>
          <cell r="CI48"/>
          <cell r="CJ48"/>
          <cell r="CK48"/>
          <cell r="CL48"/>
          <cell r="CM48"/>
          <cell r="CN48"/>
          <cell r="CO48"/>
          <cell r="CP48"/>
          <cell r="CQ48"/>
          <cell r="CR48"/>
          <cell r="CS48"/>
          <cell r="CT48"/>
          <cell r="CU48"/>
          <cell r="CV48"/>
          <cell r="CW48"/>
          <cell r="CX48"/>
          <cell r="CY48"/>
          <cell r="CZ48"/>
          <cell r="DA48"/>
          <cell r="DB48"/>
          <cell r="DC48"/>
          <cell r="DD48"/>
          <cell r="DE48"/>
          <cell r="DF48"/>
          <cell r="DG48"/>
          <cell r="DH48"/>
          <cell r="DI48"/>
          <cell r="DJ48"/>
          <cell r="DK48"/>
          <cell r="DL48"/>
          <cell r="DM48"/>
          <cell r="DN48"/>
          <cell r="DO48"/>
          <cell r="DP48"/>
          <cell r="DQ48"/>
          <cell r="DR48"/>
          <cell r="DS48"/>
          <cell r="DT48"/>
          <cell r="DU48"/>
          <cell r="DV48"/>
          <cell r="DW48"/>
          <cell r="DX48"/>
          <cell r="DY48"/>
          <cell r="DZ48"/>
          <cell r="EA48"/>
          <cell r="EB48"/>
          <cell r="EC48"/>
          <cell r="ED48"/>
          <cell r="EE48"/>
          <cell r="EF48"/>
          <cell r="EG48"/>
          <cell r="EH48"/>
          <cell r="EI48"/>
          <cell r="EJ48"/>
          <cell r="EK48"/>
          <cell r="EL48"/>
          <cell r="EM48"/>
          <cell r="EN48"/>
          <cell r="EO48"/>
          <cell r="EP48"/>
          <cell r="EQ48"/>
          <cell r="ER48"/>
          <cell r="ES48"/>
          <cell r="ET48"/>
          <cell r="EU48"/>
          <cell r="EV48"/>
          <cell r="EW48"/>
          <cell r="EX48"/>
          <cell r="EY48"/>
          <cell r="EZ48"/>
          <cell r="FA48"/>
          <cell r="FB48"/>
          <cell r="FC48"/>
          <cell r="FD48"/>
          <cell r="FE48"/>
          <cell r="FF48"/>
          <cell r="FG48"/>
          <cell r="FH48"/>
          <cell r="FI48"/>
          <cell r="FJ48"/>
          <cell r="FK48"/>
          <cell r="FL48"/>
          <cell r="FM48"/>
          <cell r="FN48"/>
          <cell r="FO48"/>
          <cell r="FP48"/>
          <cell r="FQ48"/>
          <cell r="FR48"/>
          <cell r="FS48"/>
          <cell r="FT48"/>
          <cell r="FU48"/>
          <cell r="FV48"/>
          <cell r="FW48"/>
          <cell r="FX48"/>
          <cell r="FY48"/>
          <cell r="FZ48"/>
          <cell r="GA48"/>
          <cell r="GB48"/>
          <cell r="GC48"/>
          <cell r="GD48"/>
          <cell r="GE48"/>
          <cell r="GF48"/>
          <cell r="GG48"/>
          <cell r="GH48"/>
          <cell r="GI48"/>
          <cell r="GJ48"/>
          <cell r="GK48"/>
          <cell r="GL48"/>
          <cell r="GM48"/>
          <cell r="GN48"/>
          <cell r="GO48"/>
          <cell r="GP48"/>
          <cell r="GQ48"/>
          <cell r="GR48"/>
          <cell r="GS48"/>
          <cell r="GT48"/>
          <cell r="GU48"/>
          <cell r="GV48"/>
          <cell r="GW48"/>
          <cell r="GX48"/>
          <cell r="GY48"/>
          <cell r="GZ48"/>
          <cell r="HA48"/>
          <cell r="HB48"/>
          <cell r="HC48"/>
          <cell r="HD48"/>
          <cell r="HE48"/>
          <cell r="HF48"/>
          <cell r="HG48"/>
          <cell r="HH48"/>
          <cell r="HI48"/>
          <cell r="HJ48"/>
        </row>
        <row r="49">
          <cell r="A49"/>
          <cell r="B49"/>
          <cell r="C49"/>
          <cell r="D49"/>
          <cell r="E49"/>
          <cell r="F49"/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Y49"/>
          <cell r="Z49"/>
          <cell r="AA49"/>
          <cell r="AB49"/>
          <cell r="AC49"/>
          <cell r="AD49"/>
          <cell r="AE49"/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/>
          <cell r="AQ49"/>
          <cell r="AR49"/>
          <cell r="AS49"/>
          <cell r="AT49"/>
          <cell r="AU49"/>
          <cell r="AV49"/>
          <cell r="AW49"/>
          <cell r="AX49"/>
          <cell r="AY49"/>
          <cell r="AZ49"/>
          <cell r="BA49"/>
          <cell r="BB49"/>
          <cell r="BC49"/>
          <cell r="BD49"/>
          <cell r="BE49"/>
          <cell r="BF49"/>
          <cell r="BG49"/>
          <cell r="BH49"/>
          <cell r="BI49"/>
          <cell r="BJ49"/>
          <cell r="BK49"/>
          <cell r="BL49"/>
          <cell r="BM49"/>
          <cell r="BN49"/>
          <cell r="BO49"/>
          <cell r="BP49"/>
          <cell r="BQ49"/>
          <cell r="BR49"/>
          <cell r="BS49"/>
          <cell r="BT49"/>
          <cell r="BU49"/>
          <cell r="BV49"/>
          <cell r="BW49"/>
          <cell r="BX49"/>
          <cell r="BY49"/>
          <cell r="BZ49"/>
          <cell r="CA49"/>
          <cell r="CB49"/>
          <cell r="CC49"/>
          <cell r="CD49"/>
          <cell r="CE49"/>
          <cell r="CF49"/>
          <cell r="CG49"/>
          <cell r="CH49"/>
          <cell r="CI49"/>
          <cell r="CJ49"/>
          <cell r="CK49"/>
          <cell r="CL49"/>
          <cell r="CM49"/>
          <cell r="CN49"/>
          <cell r="CO49"/>
          <cell r="CP49"/>
          <cell r="CQ49"/>
          <cell r="CR49"/>
          <cell r="CS49"/>
          <cell r="CT49"/>
          <cell r="CU49"/>
          <cell r="CV49"/>
          <cell r="CW49"/>
          <cell r="CX49"/>
          <cell r="CY49"/>
          <cell r="CZ49"/>
          <cell r="DA49"/>
          <cell r="DB49"/>
          <cell r="DC49"/>
          <cell r="DD49"/>
          <cell r="DE49"/>
          <cell r="DF49"/>
          <cell r="DG49"/>
          <cell r="DH49"/>
          <cell r="DI49"/>
          <cell r="DJ49"/>
          <cell r="DK49"/>
          <cell r="DL49"/>
          <cell r="DM49"/>
          <cell r="DN49"/>
          <cell r="DO49"/>
          <cell r="DP49"/>
          <cell r="DQ49"/>
          <cell r="DR49"/>
          <cell r="DS49"/>
          <cell r="DT49"/>
          <cell r="DU49"/>
          <cell r="DV49"/>
          <cell r="DW49"/>
          <cell r="DX49"/>
          <cell r="DY49"/>
          <cell r="DZ49"/>
          <cell r="EA49"/>
          <cell r="EB49"/>
          <cell r="EC49"/>
          <cell r="ED49"/>
          <cell r="EE49"/>
          <cell r="EF49"/>
          <cell r="EG49"/>
          <cell r="EH49"/>
          <cell r="EI49"/>
          <cell r="EJ49"/>
          <cell r="EK49"/>
          <cell r="EL49"/>
          <cell r="EM49"/>
          <cell r="EN49"/>
          <cell r="EO49"/>
          <cell r="EP49"/>
          <cell r="EQ49"/>
          <cell r="ER49"/>
          <cell r="ES49"/>
          <cell r="ET49"/>
          <cell r="EU49"/>
          <cell r="EV49"/>
          <cell r="EW49"/>
          <cell r="EX49"/>
          <cell r="EY49"/>
          <cell r="EZ49"/>
          <cell r="FA49"/>
          <cell r="FB49"/>
          <cell r="FC49"/>
          <cell r="FD49"/>
          <cell r="FE49"/>
          <cell r="FF49"/>
          <cell r="FG49"/>
          <cell r="FH49"/>
          <cell r="FI49"/>
          <cell r="FJ49"/>
          <cell r="FK49"/>
          <cell r="FL49"/>
          <cell r="FM49"/>
          <cell r="FN49"/>
          <cell r="FO49"/>
          <cell r="FP49"/>
          <cell r="FQ49"/>
          <cell r="FR49"/>
          <cell r="FS49"/>
          <cell r="FT49"/>
          <cell r="FU49"/>
          <cell r="FV49"/>
          <cell r="FW49"/>
          <cell r="FX49"/>
          <cell r="FY49"/>
          <cell r="FZ49"/>
          <cell r="GA49"/>
          <cell r="GB49"/>
          <cell r="GC49"/>
          <cell r="GD49"/>
          <cell r="GE49"/>
          <cell r="GF49"/>
          <cell r="GG49"/>
          <cell r="GH49"/>
          <cell r="GI49"/>
          <cell r="GJ49"/>
          <cell r="GK49"/>
          <cell r="GL49"/>
          <cell r="GM49"/>
          <cell r="GN49"/>
          <cell r="GO49"/>
          <cell r="GP49"/>
          <cell r="GQ49"/>
          <cell r="GR49"/>
          <cell r="GS49"/>
          <cell r="GT49"/>
          <cell r="GU49"/>
          <cell r="GV49"/>
          <cell r="GW49"/>
          <cell r="GX49"/>
          <cell r="GY49"/>
          <cell r="GZ49"/>
          <cell r="HA49"/>
          <cell r="HB49"/>
          <cell r="HC49"/>
          <cell r="HD49"/>
          <cell r="HE49"/>
          <cell r="HF49"/>
          <cell r="HG49"/>
          <cell r="HH49"/>
          <cell r="HI49"/>
          <cell r="HJ49"/>
        </row>
        <row r="50">
          <cell r="A50" t="str">
            <v>AN.23</v>
          </cell>
          <cell r="B50" t="str">
            <v>Purchases less sales of goodwill and marketing assets</v>
          </cell>
          <cell r="C50">
            <v>0.478489</v>
          </cell>
          <cell r="D50"/>
          <cell r="E50"/>
          <cell r="F50"/>
          <cell r="G50">
            <v>7.1520000000000004E-3</v>
          </cell>
          <cell r="H50">
            <v>0.48564299999999999</v>
          </cell>
          <cell r="I50"/>
          <cell r="J50"/>
          <cell r="K50"/>
          <cell r="L50">
            <v>1.4730000000000001E-3</v>
          </cell>
          <cell r="M50">
            <v>0.48710799999999999</v>
          </cell>
          <cell r="N50"/>
          <cell r="O50"/>
          <cell r="P50"/>
          <cell r="Q50">
            <v>-4.3427999999999994E-2</v>
          </cell>
          <cell r="R50">
            <v>0.44367099999999998</v>
          </cell>
          <cell r="S50"/>
          <cell r="T50"/>
          <cell r="U50"/>
          <cell r="V50">
            <v>-6.8129000000000009E-2</v>
          </cell>
          <cell r="W50">
            <v>0.37553199999999998</v>
          </cell>
          <cell r="X50"/>
          <cell r="Y50"/>
          <cell r="Z50"/>
          <cell r="AA50">
            <v>-7.5616000000000003E-2</v>
          </cell>
          <cell r="AB50">
            <v>0.29991299999999999</v>
          </cell>
          <cell r="AC50"/>
          <cell r="AD50"/>
          <cell r="AE50"/>
          <cell r="AF50">
            <v>1.3321E-2</v>
          </cell>
          <cell r="AG50">
            <v>0.31323099999999998</v>
          </cell>
          <cell r="AH50"/>
          <cell r="AI50"/>
          <cell r="AJ50"/>
          <cell r="AK50">
            <v>-0.13952099999999998</v>
          </cell>
          <cell r="AL50">
            <v>0.17369900000000002</v>
          </cell>
          <cell r="AM50"/>
          <cell r="AN50"/>
          <cell r="AO50"/>
          <cell r="AP50">
            <v>6.1018999999999997E-2</v>
          </cell>
          <cell r="AQ50">
            <v>0.234713</v>
          </cell>
          <cell r="AR50"/>
          <cell r="AS50"/>
          <cell r="AT50"/>
          <cell r="AU50">
            <v>7.6969999999999997E-2</v>
          </cell>
          <cell r="AV50">
            <v>0.31168000000000001</v>
          </cell>
          <cell r="AW50"/>
          <cell r="AX50"/>
          <cell r="AY50"/>
          <cell r="AZ50">
            <v>7.4039000000000008E-2</v>
          </cell>
          <cell r="BA50">
            <v>0.38571899999999998</v>
          </cell>
          <cell r="BB50"/>
          <cell r="BC50"/>
          <cell r="BD50"/>
          <cell r="BE50">
            <v>4.0289999999999999E-2</v>
          </cell>
          <cell r="BF50">
            <v>0.42600399999999999</v>
          </cell>
          <cell r="BG50"/>
          <cell r="BH50"/>
          <cell r="BI50"/>
          <cell r="BJ50">
            <v>1.7478E-2</v>
          </cell>
          <cell r="BK50">
            <v>0.44347599999999998</v>
          </cell>
          <cell r="BL50"/>
          <cell r="BM50"/>
          <cell r="BN50"/>
          <cell r="BO50">
            <v>0.33770699999999998</v>
          </cell>
          <cell r="BP50">
            <v>0.78118399999999999</v>
          </cell>
          <cell r="BQ50"/>
          <cell r="BR50"/>
          <cell r="BS50"/>
          <cell r="BT50">
            <v>0.66329899999999997</v>
          </cell>
          <cell r="BU50">
            <v>1.444483</v>
          </cell>
          <cell r="BV50"/>
          <cell r="BW50"/>
          <cell r="BX50"/>
          <cell r="BY50">
            <v>1.0001710000000001</v>
          </cell>
          <cell r="BZ50">
            <v>2.4446560000000002</v>
          </cell>
          <cell r="CA50"/>
          <cell r="CB50"/>
          <cell r="CC50"/>
          <cell r="CD50">
            <v>0.88821400000000006</v>
          </cell>
          <cell r="CE50">
            <v>3.3328730000000002</v>
          </cell>
          <cell r="CF50"/>
          <cell r="CG50"/>
          <cell r="CH50"/>
          <cell r="CI50">
            <v>0.75832699999999997</v>
          </cell>
          <cell r="CJ50">
            <v>4.0911999999999997</v>
          </cell>
          <cell r="CK50"/>
          <cell r="CL50"/>
          <cell r="CM50"/>
          <cell r="CN50">
            <v>0.43074599999999996</v>
          </cell>
          <cell r="CO50">
            <v>4.5219480000000001</v>
          </cell>
          <cell r="CP50"/>
          <cell r="CQ50"/>
          <cell r="CR50"/>
          <cell r="CS50">
            <v>0.25164300000000001</v>
          </cell>
          <cell r="CT50">
            <v>4.7735880000000002</v>
          </cell>
          <cell r="CU50"/>
          <cell r="CV50"/>
          <cell r="CW50"/>
          <cell r="CX50">
            <v>-1.6884E-2</v>
          </cell>
          <cell r="CY50">
            <v>4.7566890000000006</v>
          </cell>
          <cell r="CZ50"/>
          <cell r="DA50"/>
          <cell r="DB50"/>
          <cell r="DC50">
            <v>-0.32662099999999999</v>
          </cell>
          <cell r="DD50">
            <v>4.4300579999999998</v>
          </cell>
          <cell r="DE50"/>
          <cell r="DF50"/>
          <cell r="DG50"/>
          <cell r="DH50">
            <v>-0.95953999999999995</v>
          </cell>
          <cell r="DI50">
            <v>3.4705030000000003</v>
          </cell>
          <cell r="DJ50"/>
          <cell r="DK50"/>
          <cell r="DL50"/>
          <cell r="DM50">
            <v>1.4769129999999999</v>
          </cell>
          <cell r="DN50">
            <v>4.947419</v>
          </cell>
          <cell r="DO50"/>
          <cell r="DP50"/>
          <cell r="DQ50"/>
          <cell r="DR50">
            <v>-0.169323</v>
          </cell>
          <cell r="DS50">
            <v>4.7780940000000003</v>
          </cell>
          <cell r="DT50"/>
          <cell r="DU50"/>
          <cell r="DV50"/>
          <cell r="DW50">
            <v>0.37101200000000001</v>
          </cell>
          <cell r="DX50">
            <v>5.1491059999999997</v>
          </cell>
          <cell r="DY50"/>
          <cell r="DZ50"/>
          <cell r="EA50"/>
          <cell r="EB50">
            <v>1.0468299999999999</v>
          </cell>
          <cell r="EC50">
            <v>6.1959390000000001</v>
          </cell>
          <cell r="ED50"/>
          <cell r="EE50"/>
          <cell r="EF50"/>
          <cell r="EG50">
            <v>0.77699600000000002</v>
          </cell>
          <cell r="EH50">
            <v>6.9729359999999998</v>
          </cell>
          <cell r="EI50"/>
          <cell r="EJ50"/>
          <cell r="EK50"/>
          <cell r="EL50">
            <v>2.2339850000000001</v>
          </cell>
          <cell r="EM50">
            <v>9.2069240000000008</v>
          </cell>
          <cell r="EN50"/>
          <cell r="EO50"/>
          <cell r="EP50"/>
          <cell r="EQ50">
            <v>1.901602</v>
          </cell>
          <cell r="ER50">
            <v>11.108528</v>
          </cell>
          <cell r="ES50"/>
          <cell r="ET50"/>
          <cell r="EU50"/>
          <cell r="EV50">
            <v>2.7733569999999999</v>
          </cell>
          <cell r="EW50">
            <v>13.881887000000001</v>
          </cell>
          <cell r="EX50"/>
          <cell r="EY50"/>
          <cell r="EZ50"/>
          <cell r="FA50">
            <v>3.6262939999999997</v>
          </cell>
          <cell r="FB50">
            <v>17.508182000000001</v>
          </cell>
          <cell r="FC50"/>
          <cell r="FD50"/>
          <cell r="FE50"/>
          <cell r="FF50">
            <v>4.789034</v>
          </cell>
          <cell r="FG50">
            <v>22.297212999999999</v>
          </cell>
          <cell r="FH50"/>
          <cell r="FI50"/>
          <cell r="FJ50"/>
          <cell r="FK50">
            <v>1.257301</v>
          </cell>
          <cell r="FL50">
            <v>23.554514999999999</v>
          </cell>
          <cell r="FM50"/>
          <cell r="FN50"/>
          <cell r="FO50"/>
          <cell r="FP50">
            <v>0.933562</v>
          </cell>
          <cell r="FQ50">
            <v>24.48808</v>
          </cell>
          <cell r="FR50"/>
          <cell r="FS50"/>
          <cell r="FT50"/>
          <cell r="FU50">
            <v>2.8128760000000002</v>
          </cell>
          <cell r="FV50">
            <v>27.300961999999998</v>
          </cell>
          <cell r="FW50"/>
          <cell r="FX50"/>
          <cell r="FY50"/>
          <cell r="FZ50">
            <v>0.76181399999999999</v>
          </cell>
          <cell r="GA50">
            <v>28.062767000000001</v>
          </cell>
          <cell r="GB50"/>
          <cell r="GC50"/>
          <cell r="GD50"/>
          <cell r="GE50">
            <v>1.231225</v>
          </cell>
          <cell r="GF50">
            <v>29.293997000000001</v>
          </cell>
          <cell r="GG50"/>
          <cell r="GH50"/>
          <cell r="GI50"/>
          <cell r="GJ50">
            <v>1.06088</v>
          </cell>
          <cell r="GK50">
            <v>30.354870999999999</v>
          </cell>
          <cell r="GL50"/>
          <cell r="GM50"/>
          <cell r="GN50"/>
          <cell r="GO50">
            <v>1.1057329999999999</v>
          </cell>
          <cell r="GP50">
            <v>31.460614</v>
          </cell>
          <cell r="GQ50"/>
          <cell r="GR50"/>
          <cell r="GS50"/>
          <cell r="GT50">
            <v>2.1128910000000003</v>
          </cell>
          <cell r="GU50">
            <v>33.573506000000002</v>
          </cell>
          <cell r="GV50"/>
          <cell r="GW50"/>
          <cell r="GX50"/>
          <cell r="GY50">
            <v>1.1848479999999999</v>
          </cell>
          <cell r="GZ50">
            <v>34.758349000000003</v>
          </cell>
          <cell r="HA50"/>
          <cell r="HB50"/>
          <cell r="HC50"/>
          <cell r="HD50">
            <v>0.75560299999999991</v>
          </cell>
          <cell r="HE50">
            <v>35.513955000000003</v>
          </cell>
          <cell r="HF50"/>
          <cell r="HG50"/>
          <cell r="HH50"/>
          <cell r="HI50">
            <v>1.015914</v>
          </cell>
          <cell r="HJ50">
            <v>36.529868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_8214"/>
      <sheetName val="T_8213"/>
    </sheetNames>
    <sheetDataSet>
      <sheetData sheetId="0">
        <row r="12">
          <cell r="A12" t="str">
            <v>AN.</v>
          </cell>
          <cell r="B12" t="str">
            <v>NON-FINANCIAL ASSETS</v>
          </cell>
          <cell r="C12">
            <v>211.922673</v>
          </cell>
          <cell r="D12">
            <v>16.874872</v>
          </cell>
          <cell r="E12">
            <v>-11.391852999999999</v>
          </cell>
          <cell r="F12">
            <v>33.125205000000001</v>
          </cell>
          <cell r="G12">
            <v>0.71213800000000005</v>
          </cell>
          <cell r="H12">
            <v>251.24301300000002</v>
          </cell>
          <cell r="I12">
            <v>19.681291000000002</v>
          </cell>
          <cell r="J12">
            <v>-13.572035</v>
          </cell>
          <cell r="K12">
            <v>39.303677</v>
          </cell>
          <cell r="L12">
            <v>0.37886700000000001</v>
          </cell>
          <cell r="M12">
            <v>297.03479299999998</v>
          </cell>
          <cell r="N12">
            <v>22.866851</v>
          </cell>
          <cell r="O12">
            <v>-15.901359000000001</v>
          </cell>
          <cell r="P12">
            <v>43.705786000000003</v>
          </cell>
          <cell r="Q12">
            <v>1.2559939999999998</v>
          </cell>
          <cell r="R12">
            <v>348.96206800000004</v>
          </cell>
          <cell r="S12">
            <v>27.281686000000001</v>
          </cell>
          <cell r="T12">
            <v>-18.896151000000003</v>
          </cell>
          <cell r="U12">
            <v>36.936883000000002</v>
          </cell>
          <cell r="V12">
            <v>0.39450999999999997</v>
          </cell>
          <cell r="W12">
            <v>394.67897499999998</v>
          </cell>
          <cell r="X12">
            <v>28.590146000000001</v>
          </cell>
          <cell r="Y12">
            <v>-21.119253</v>
          </cell>
          <cell r="Z12">
            <v>29.1905</v>
          </cell>
          <cell r="AA12">
            <v>5.3251610000000005</v>
          </cell>
          <cell r="AB12">
            <v>436.66549200000003</v>
          </cell>
          <cell r="AC12">
            <v>30.458055000000002</v>
          </cell>
          <cell r="AD12">
            <v>-23.336385999999997</v>
          </cell>
          <cell r="AE12">
            <v>18.100168</v>
          </cell>
          <cell r="AF12">
            <v>1.9981520000000002</v>
          </cell>
          <cell r="AG12">
            <v>463.88541700000002</v>
          </cell>
          <cell r="AH12">
            <v>34.320491000000004</v>
          </cell>
          <cell r="AI12">
            <v>-25.052571</v>
          </cell>
          <cell r="AJ12">
            <v>15.119268</v>
          </cell>
          <cell r="AK12">
            <v>-0.30696800000000002</v>
          </cell>
          <cell r="AL12">
            <v>487.96558899999997</v>
          </cell>
          <cell r="AM12">
            <v>36.574224999999998</v>
          </cell>
          <cell r="AN12">
            <v>-26.582729</v>
          </cell>
          <cell r="AO12">
            <v>16.315473000000001</v>
          </cell>
          <cell r="AP12">
            <v>0.22104499999999999</v>
          </cell>
          <cell r="AQ12">
            <v>514.49354700000004</v>
          </cell>
          <cell r="AR12">
            <v>37.566481000000003</v>
          </cell>
          <cell r="AS12">
            <v>-28.005346000000003</v>
          </cell>
          <cell r="AT12">
            <v>19.792166000000002</v>
          </cell>
          <cell r="AU12">
            <v>-1.5060250000000002</v>
          </cell>
          <cell r="AV12">
            <v>542.340779</v>
          </cell>
          <cell r="AW12">
            <v>43.448912999999997</v>
          </cell>
          <cell r="AX12">
            <v>-29.690026000000003</v>
          </cell>
          <cell r="AY12">
            <v>25.185828000000001</v>
          </cell>
          <cell r="AZ12">
            <v>0.48700599999999999</v>
          </cell>
          <cell r="BA12">
            <v>581.77248999999995</v>
          </cell>
          <cell r="BB12">
            <v>47.322105999999998</v>
          </cell>
          <cell r="BC12">
            <v>-31.523872999999998</v>
          </cell>
          <cell r="BD12">
            <v>24.899566999999998</v>
          </cell>
          <cell r="BE12">
            <v>0.67067299999999996</v>
          </cell>
          <cell r="BF12">
            <v>623.14094</v>
          </cell>
          <cell r="BG12">
            <v>50.413116000000002</v>
          </cell>
          <cell r="BH12">
            <v>-32.735723</v>
          </cell>
          <cell r="BI12">
            <v>18.479592</v>
          </cell>
          <cell r="BJ12">
            <v>1.8210950000000001</v>
          </cell>
          <cell r="BK12">
            <v>661.11897099999999</v>
          </cell>
          <cell r="BL12">
            <v>53.622080000000004</v>
          </cell>
          <cell r="BM12">
            <v>-35.214082000000005</v>
          </cell>
          <cell r="BN12">
            <v>3.0854720000000002</v>
          </cell>
          <cell r="BO12">
            <v>3.5261230000000001</v>
          </cell>
          <cell r="BP12">
            <v>686.13846899999999</v>
          </cell>
          <cell r="BQ12">
            <v>54.526848000000001</v>
          </cell>
          <cell r="BR12">
            <v>-36.579603000000006</v>
          </cell>
          <cell r="BS12">
            <v>-8.7029099999999993</v>
          </cell>
          <cell r="BT12">
            <v>1.7671700000000001</v>
          </cell>
          <cell r="BU12">
            <v>697.14991199999997</v>
          </cell>
          <cell r="BV12">
            <v>51.015175999999997</v>
          </cell>
          <cell r="BW12">
            <v>-38.113555999999996</v>
          </cell>
          <cell r="BX12">
            <v>-4.4215039999999997</v>
          </cell>
          <cell r="BY12">
            <v>3.5934650000000001</v>
          </cell>
          <cell r="BZ12">
            <v>709.22340500000007</v>
          </cell>
          <cell r="CA12">
            <v>53.523800000000001</v>
          </cell>
          <cell r="CB12">
            <v>-39.469794999999998</v>
          </cell>
          <cell r="CC12">
            <v>6.1328689999999995</v>
          </cell>
          <cell r="CD12">
            <v>1.2167739999999998</v>
          </cell>
          <cell r="CE12">
            <v>730.62701399999992</v>
          </cell>
          <cell r="CF12">
            <v>53.352018999999999</v>
          </cell>
          <cell r="CG12">
            <v>-40.553550999999999</v>
          </cell>
          <cell r="CH12">
            <v>-5.5875829999999995</v>
          </cell>
          <cell r="CI12">
            <v>2.5041439999999997</v>
          </cell>
          <cell r="CJ12">
            <v>740.34196799999995</v>
          </cell>
          <cell r="CK12">
            <v>53.559493000000003</v>
          </cell>
          <cell r="CL12">
            <v>-41.750951000000001</v>
          </cell>
          <cell r="CM12">
            <v>7.2262490000000001</v>
          </cell>
          <cell r="CN12">
            <v>1.48126</v>
          </cell>
          <cell r="CO12">
            <v>760.85795999999993</v>
          </cell>
          <cell r="CP12">
            <v>49.427599000000001</v>
          </cell>
          <cell r="CQ12">
            <v>-42.920197000000002</v>
          </cell>
          <cell r="CR12">
            <v>3.447416</v>
          </cell>
          <cell r="CS12">
            <v>7.8962000000000004E-2</v>
          </cell>
          <cell r="CT12">
            <v>770.89165400000002</v>
          </cell>
          <cell r="CU12">
            <v>53.207091999999996</v>
          </cell>
          <cell r="CV12">
            <v>-43.722442000000001</v>
          </cell>
          <cell r="CW12">
            <v>21.927559000000002</v>
          </cell>
          <cell r="CX12">
            <v>-7.9481400000000004</v>
          </cell>
          <cell r="CY12">
            <v>794.355683</v>
          </cell>
          <cell r="CZ12">
            <v>55.803107000000004</v>
          </cell>
          <cell r="DA12">
            <v>-44.886321000000002</v>
          </cell>
          <cell r="DB12">
            <v>48.309262000000004</v>
          </cell>
          <cell r="DC12">
            <v>-0.47335500000000003</v>
          </cell>
          <cell r="DD12">
            <v>853.10835099999997</v>
          </cell>
          <cell r="DE12">
            <v>59.916632</v>
          </cell>
          <cell r="DF12">
            <v>-45.597061000000004</v>
          </cell>
          <cell r="DG12">
            <v>46.662669000000001</v>
          </cell>
          <cell r="DH12">
            <v>-1.9931869999999998</v>
          </cell>
          <cell r="DI12">
            <v>912.09729299999992</v>
          </cell>
          <cell r="DJ12">
            <v>61.786825</v>
          </cell>
          <cell r="DK12">
            <v>-47.157165999999997</v>
          </cell>
          <cell r="DL12">
            <v>48.13711</v>
          </cell>
          <cell r="DM12">
            <v>0.15284500000000001</v>
          </cell>
          <cell r="DN12">
            <v>975.01695700000005</v>
          </cell>
          <cell r="DO12">
            <v>63.583357999999997</v>
          </cell>
          <cell r="DP12">
            <v>-48.311084999999999</v>
          </cell>
          <cell r="DQ12">
            <v>73.675402000000005</v>
          </cell>
          <cell r="DR12">
            <v>-1.2024079999999999</v>
          </cell>
          <cell r="DS12">
            <v>1062.7621429999999</v>
          </cell>
          <cell r="DT12">
            <v>65.978456000000008</v>
          </cell>
          <cell r="DU12">
            <v>-50.206417000000002</v>
          </cell>
          <cell r="DV12">
            <v>104.13058599999999</v>
          </cell>
          <cell r="DW12">
            <v>-1.7831110000000001</v>
          </cell>
          <cell r="DX12">
            <v>1180.8816569999999</v>
          </cell>
          <cell r="DY12">
            <v>69.926023999999998</v>
          </cell>
          <cell r="DZ12">
            <v>-52.521267999999999</v>
          </cell>
          <cell r="EA12">
            <v>139.25419699999998</v>
          </cell>
          <cell r="EB12">
            <v>-0.36555200000000004</v>
          </cell>
          <cell r="EC12">
            <v>1337.175029</v>
          </cell>
          <cell r="ED12">
            <v>73.604577000000006</v>
          </cell>
          <cell r="EE12">
            <v>-54.948718</v>
          </cell>
          <cell r="EF12">
            <v>154.202147</v>
          </cell>
          <cell r="EG12">
            <v>3.2517849999999999</v>
          </cell>
          <cell r="EH12">
            <v>1513.2849080000001</v>
          </cell>
          <cell r="EI12">
            <v>75.036982999999992</v>
          </cell>
          <cell r="EJ12">
            <v>-57.888135000000005</v>
          </cell>
          <cell r="EK12">
            <v>119.10148</v>
          </cell>
          <cell r="EL12">
            <v>3.410101</v>
          </cell>
          <cell r="EM12">
            <v>1652.945305</v>
          </cell>
          <cell r="EN12">
            <v>79.449894999999998</v>
          </cell>
          <cell r="EO12">
            <v>-60.764264000000004</v>
          </cell>
          <cell r="EP12">
            <v>81.777715000000001</v>
          </cell>
          <cell r="EQ12">
            <v>1.195195</v>
          </cell>
          <cell r="ER12">
            <v>1754.6037720000002</v>
          </cell>
          <cell r="ES12">
            <v>81.614380999999995</v>
          </cell>
          <cell r="ET12">
            <v>-64.410488999999998</v>
          </cell>
          <cell r="EU12">
            <v>-73.227226000000002</v>
          </cell>
          <cell r="EV12">
            <v>15.095767</v>
          </cell>
          <cell r="EW12">
            <v>1713.676011</v>
          </cell>
          <cell r="EX12">
            <v>86.117000000000004</v>
          </cell>
          <cell r="EY12">
            <v>-65.86128699999999</v>
          </cell>
          <cell r="EZ12">
            <v>-8.0240910000000003</v>
          </cell>
          <cell r="FA12">
            <v>30.823236000000001</v>
          </cell>
          <cell r="FB12">
            <v>1756.7306839999999</v>
          </cell>
          <cell r="FC12">
            <v>85.960999999999999</v>
          </cell>
          <cell r="FD12">
            <v>-68.006283999999994</v>
          </cell>
          <cell r="FE12">
            <v>123.14050900000001</v>
          </cell>
          <cell r="FF12">
            <v>9.5411900000000003</v>
          </cell>
          <cell r="FG12">
            <v>1907.3671999999999</v>
          </cell>
          <cell r="FH12">
            <v>84.242999999999995</v>
          </cell>
          <cell r="FI12">
            <v>-70.925497000000007</v>
          </cell>
          <cell r="FJ12">
            <v>58.139061999999996</v>
          </cell>
          <cell r="FK12">
            <v>7.7640609999999999</v>
          </cell>
          <cell r="FL12">
            <v>1986.5878009999999</v>
          </cell>
          <cell r="FM12">
            <v>88.619</v>
          </cell>
          <cell r="FN12">
            <v>-73.099580000000003</v>
          </cell>
          <cell r="FO12">
            <v>-22.061979000000001</v>
          </cell>
          <cell r="FP12">
            <v>12.583144000000001</v>
          </cell>
          <cell r="FQ12">
            <v>1992.628258</v>
          </cell>
          <cell r="FR12">
            <v>87.778000000000006</v>
          </cell>
          <cell r="FS12">
            <v>-74.244022000000001</v>
          </cell>
          <cell r="FT12">
            <v>-33.147419999999997</v>
          </cell>
          <cell r="FU12">
            <v>4.5780259999999995</v>
          </cell>
          <cell r="FV12">
            <v>1977.592699</v>
          </cell>
          <cell r="FW12">
            <v>82.554000000000002</v>
          </cell>
          <cell r="FX12">
            <v>-74.843595000000008</v>
          </cell>
          <cell r="FY12">
            <v>-60.300744999999999</v>
          </cell>
          <cell r="FZ12">
            <v>8.1027920000000009</v>
          </cell>
          <cell r="GA12">
            <v>1933.1050439999999</v>
          </cell>
          <cell r="GB12">
            <v>77.308999999999997</v>
          </cell>
          <cell r="GC12">
            <v>-74.117562000000007</v>
          </cell>
          <cell r="GD12">
            <v>-17.206828000000002</v>
          </cell>
          <cell r="GE12">
            <v>4.7045330000000005</v>
          </cell>
          <cell r="GF12">
            <v>1923.7941109999999</v>
          </cell>
          <cell r="GG12">
            <v>77.563000000000002</v>
          </cell>
          <cell r="GH12">
            <v>-74.686464999999998</v>
          </cell>
          <cell r="GI12">
            <v>40.106832000000004</v>
          </cell>
          <cell r="GJ12">
            <v>3.3635279999999996</v>
          </cell>
          <cell r="GK12">
            <v>1970.1410079999998</v>
          </cell>
          <cell r="GL12">
            <v>78.882999999999996</v>
          </cell>
          <cell r="GM12">
            <v>-76.339946999999995</v>
          </cell>
          <cell r="GN12">
            <v>67.286937999999992</v>
          </cell>
          <cell r="GO12">
            <v>7.604965</v>
          </cell>
          <cell r="GP12">
            <v>2047.575885</v>
          </cell>
          <cell r="GQ12">
            <v>82.855999999999995</v>
          </cell>
          <cell r="GR12">
            <v>-78.163646999999997</v>
          </cell>
          <cell r="GS12">
            <v>65.867530000000002</v>
          </cell>
          <cell r="GT12">
            <v>8.6623359999999998</v>
          </cell>
          <cell r="GU12">
            <v>2126.7981159999999</v>
          </cell>
          <cell r="GV12">
            <v>91.974999999999994</v>
          </cell>
          <cell r="GW12">
            <v>-80.113647</v>
          </cell>
          <cell r="GX12">
            <v>76.424505999999994</v>
          </cell>
          <cell r="GY12">
            <v>10.661854</v>
          </cell>
          <cell r="GZ12">
            <v>2225.7457629999999</v>
          </cell>
          <cell r="HA12">
            <v>89.418000000000006</v>
          </cell>
          <cell r="HB12">
            <v>-80.948222999999999</v>
          </cell>
          <cell r="HC12">
            <v>113.312012</v>
          </cell>
          <cell r="HD12">
            <v>14.901031000000001</v>
          </cell>
          <cell r="HE12">
            <v>2362.4285720000003</v>
          </cell>
          <cell r="HF12">
            <v>92.561999999999998</v>
          </cell>
          <cell r="HG12">
            <v>-83.687542000000008</v>
          </cell>
          <cell r="HH12">
            <v>164.728386</v>
          </cell>
          <cell r="HI12">
            <v>12.210540000000002</v>
          </cell>
          <cell r="HJ12">
            <v>2548.2419030000001</v>
          </cell>
        </row>
        <row r="13">
          <cell r="A13"/>
          <cell r="B13"/>
          <cell r="C13"/>
          <cell r="D13"/>
          <cell r="E13"/>
          <cell r="F13"/>
          <cell r="G13"/>
          <cell r="H13"/>
          <cell r="I13"/>
          <cell r="J13"/>
          <cell r="K13"/>
          <cell r="L13"/>
          <cell r="M13"/>
          <cell r="N13"/>
          <cell r="O13"/>
          <cell r="P13"/>
          <cell r="Q13"/>
          <cell r="R13"/>
          <cell r="S13"/>
          <cell r="T13"/>
          <cell r="U13"/>
          <cell r="V13"/>
          <cell r="W13"/>
          <cell r="X13"/>
          <cell r="Y13"/>
          <cell r="Z13"/>
          <cell r="AA13"/>
          <cell r="AB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/>
          <cell r="AN13"/>
          <cell r="AO13"/>
          <cell r="AP13"/>
          <cell r="AQ13"/>
          <cell r="AR13"/>
          <cell r="AS13"/>
          <cell r="AT13"/>
          <cell r="AU13"/>
          <cell r="AV13"/>
          <cell r="AW13"/>
          <cell r="AX13"/>
          <cell r="AY13"/>
          <cell r="AZ13"/>
          <cell r="BA13"/>
          <cell r="BB13"/>
          <cell r="BC13"/>
          <cell r="BD13"/>
          <cell r="BE13"/>
          <cell r="BF13"/>
          <cell r="BG13"/>
          <cell r="BH13"/>
          <cell r="BI13"/>
          <cell r="BJ13"/>
          <cell r="BK13"/>
          <cell r="BL13"/>
          <cell r="BM13"/>
          <cell r="BN13"/>
          <cell r="BO13"/>
          <cell r="BP13"/>
          <cell r="BQ13"/>
          <cell r="BR13"/>
          <cell r="BS13"/>
          <cell r="BT13"/>
          <cell r="BU13"/>
          <cell r="BV13"/>
          <cell r="BW13"/>
          <cell r="BX13"/>
          <cell r="BY13"/>
          <cell r="BZ13"/>
          <cell r="CA13"/>
          <cell r="CB13"/>
          <cell r="CC13"/>
          <cell r="CD13"/>
          <cell r="CE13"/>
          <cell r="CF13"/>
          <cell r="CG13"/>
          <cell r="CH13"/>
          <cell r="CI13"/>
          <cell r="CJ13"/>
          <cell r="CK13"/>
          <cell r="CL13"/>
          <cell r="CM13"/>
          <cell r="CN13"/>
          <cell r="CO13"/>
          <cell r="CP13"/>
          <cell r="CQ13"/>
          <cell r="CR13"/>
          <cell r="CS13"/>
          <cell r="CT13"/>
          <cell r="CU13"/>
          <cell r="CV13"/>
          <cell r="CW13"/>
          <cell r="CX13"/>
          <cell r="CY13"/>
          <cell r="CZ13"/>
          <cell r="DA13"/>
          <cell r="DB13"/>
          <cell r="DC13"/>
          <cell r="DD13"/>
          <cell r="DE13"/>
          <cell r="DF13"/>
          <cell r="DG13"/>
          <cell r="DH13"/>
          <cell r="DI13"/>
          <cell r="DJ13"/>
          <cell r="DK13"/>
          <cell r="DL13"/>
          <cell r="DM13"/>
          <cell r="DN13"/>
          <cell r="DO13"/>
          <cell r="DP13"/>
          <cell r="DQ13"/>
          <cell r="DR13"/>
          <cell r="DS13"/>
          <cell r="DT13"/>
          <cell r="DU13"/>
          <cell r="DV13"/>
          <cell r="DW13"/>
          <cell r="DX13"/>
          <cell r="DY13"/>
          <cell r="DZ13"/>
          <cell r="EA13"/>
          <cell r="EB13"/>
          <cell r="EC13"/>
          <cell r="ED13"/>
          <cell r="EE13"/>
          <cell r="EF13"/>
          <cell r="EG13"/>
          <cell r="EH13"/>
          <cell r="EI13"/>
          <cell r="EJ13"/>
          <cell r="EK13"/>
          <cell r="EL13"/>
          <cell r="EM13"/>
          <cell r="EN13"/>
          <cell r="EO13"/>
          <cell r="EP13"/>
          <cell r="EQ13"/>
          <cell r="ER13"/>
          <cell r="ES13"/>
          <cell r="ET13"/>
          <cell r="EU13"/>
          <cell r="EV13"/>
          <cell r="EW13"/>
          <cell r="EX13"/>
          <cell r="EY13"/>
          <cell r="EZ13"/>
          <cell r="FA13"/>
          <cell r="FB13"/>
          <cell r="FC13"/>
          <cell r="FD13"/>
          <cell r="FE13"/>
          <cell r="FF13"/>
          <cell r="FG13"/>
          <cell r="FH13"/>
          <cell r="FI13"/>
          <cell r="FJ13"/>
          <cell r="FK13"/>
          <cell r="FL13"/>
          <cell r="FM13"/>
          <cell r="FN13"/>
          <cell r="FO13"/>
          <cell r="FP13"/>
          <cell r="FQ13"/>
          <cell r="FR13"/>
          <cell r="FS13"/>
          <cell r="FT13"/>
          <cell r="FU13"/>
          <cell r="FV13"/>
          <cell r="FW13"/>
          <cell r="FX13"/>
          <cell r="FY13"/>
          <cell r="FZ13"/>
          <cell r="GA13"/>
          <cell r="GB13"/>
          <cell r="GC13"/>
          <cell r="GD13"/>
          <cell r="GE13"/>
          <cell r="GF13"/>
          <cell r="GG13"/>
          <cell r="GH13"/>
          <cell r="GI13"/>
          <cell r="GJ13"/>
          <cell r="GK13"/>
          <cell r="GL13"/>
          <cell r="GM13"/>
          <cell r="GN13"/>
          <cell r="GO13"/>
          <cell r="GP13"/>
          <cell r="GQ13"/>
          <cell r="GR13"/>
          <cell r="GS13"/>
          <cell r="GT13"/>
          <cell r="GU13"/>
          <cell r="GV13"/>
          <cell r="GW13"/>
          <cell r="GX13"/>
          <cell r="GY13"/>
          <cell r="GZ13"/>
          <cell r="HA13"/>
          <cell r="HB13"/>
          <cell r="HC13"/>
          <cell r="HD13"/>
          <cell r="HE13"/>
          <cell r="HF13"/>
          <cell r="HG13"/>
          <cell r="HH13"/>
          <cell r="HI13"/>
          <cell r="HJ13"/>
        </row>
        <row r="14">
          <cell r="A14" t="str">
            <v>AN.1</v>
          </cell>
          <cell r="B14" t="str">
            <v>Produced non-financial assets</v>
          </cell>
          <cell r="C14">
            <v>173.49067700000001</v>
          </cell>
          <cell r="D14">
            <v>16.433972000000001</v>
          </cell>
          <cell r="E14">
            <v>-11.391852999999999</v>
          </cell>
          <cell r="F14">
            <v>27.553637999999999</v>
          </cell>
          <cell r="G14">
            <v>7.5492999999999991E-2</v>
          </cell>
          <cell r="H14">
            <v>206.161913</v>
          </cell>
          <cell r="I14">
            <v>19.205791000000001</v>
          </cell>
          <cell r="J14">
            <v>-13.572035</v>
          </cell>
          <cell r="K14">
            <v>33.138373000000001</v>
          </cell>
          <cell r="L14">
            <v>9.4927999999999998E-2</v>
          </cell>
          <cell r="M14">
            <v>245.02896299999998</v>
          </cell>
          <cell r="N14">
            <v>22.464751</v>
          </cell>
          <cell r="O14">
            <v>-15.901359000000001</v>
          </cell>
          <cell r="P14">
            <v>37.671682999999994</v>
          </cell>
          <cell r="Q14">
            <v>0.10140300000000001</v>
          </cell>
          <cell r="R14">
            <v>289.36544099999998</v>
          </cell>
          <cell r="S14">
            <v>26.838686000000003</v>
          </cell>
          <cell r="T14">
            <v>-18.896151000000003</v>
          </cell>
          <cell r="U14">
            <v>34.470725000000002</v>
          </cell>
          <cell r="V14">
            <v>9.9607000000000001E-2</v>
          </cell>
          <cell r="W14">
            <v>331.87829800000003</v>
          </cell>
          <cell r="X14">
            <v>28.117746</v>
          </cell>
          <cell r="Y14">
            <v>-21.119253</v>
          </cell>
          <cell r="Z14">
            <v>24.313894000000001</v>
          </cell>
          <cell r="AA14">
            <v>0.101412</v>
          </cell>
          <cell r="AB14">
            <v>363.292079</v>
          </cell>
          <cell r="AC14">
            <v>29.973154999999998</v>
          </cell>
          <cell r="AD14">
            <v>-23.336385999999997</v>
          </cell>
          <cell r="AE14">
            <v>19.582447999999999</v>
          </cell>
          <cell r="AF14">
            <v>0.109001</v>
          </cell>
          <cell r="AG14">
            <v>389.62028999999995</v>
          </cell>
          <cell r="AH14">
            <v>33.972991</v>
          </cell>
          <cell r="AI14">
            <v>-25.052571</v>
          </cell>
          <cell r="AJ14">
            <v>13.54993</v>
          </cell>
          <cell r="AK14">
            <v>0.11100400000000001</v>
          </cell>
          <cell r="AL14">
            <v>412.20163000000002</v>
          </cell>
          <cell r="AM14">
            <v>36.181125000000002</v>
          </cell>
          <cell r="AN14">
            <v>-26.582729</v>
          </cell>
          <cell r="AO14">
            <v>11.865268</v>
          </cell>
          <cell r="AP14">
            <v>0.11112699999999999</v>
          </cell>
          <cell r="AQ14">
            <v>433.77640200000002</v>
          </cell>
          <cell r="AR14">
            <v>37.369081000000001</v>
          </cell>
          <cell r="AS14">
            <v>-28.005346000000003</v>
          </cell>
          <cell r="AT14">
            <v>12.411773999999999</v>
          </cell>
          <cell r="AU14">
            <v>0.11212900000000001</v>
          </cell>
          <cell r="AV14">
            <v>455.66401100000002</v>
          </cell>
          <cell r="AW14">
            <v>43.215612999999998</v>
          </cell>
          <cell r="AX14">
            <v>-29.690026000000003</v>
          </cell>
          <cell r="AY14">
            <v>12.184621</v>
          </cell>
          <cell r="AZ14">
            <v>0.11856900000000001</v>
          </cell>
          <cell r="BA14">
            <v>481.49277899999998</v>
          </cell>
          <cell r="BB14">
            <v>46.725805999999999</v>
          </cell>
          <cell r="BC14">
            <v>-31.523872999999998</v>
          </cell>
          <cell r="BD14">
            <v>7.9664759999999992</v>
          </cell>
          <cell r="BE14">
            <v>0.13284700000000002</v>
          </cell>
          <cell r="BF14">
            <v>504.79402399999998</v>
          </cell>
          <cell r="BG14">
            <v>49.914915999999998</v>
          </cell>
          <cell r="BH14">
            <v>-32.735723</v>
          </cell>
          <cell r="BI14">
            <v>10.828547</v>
          </cell>
          <cell r="BJ14">
            <v>0.13896799999999998</v>
          </cell>
          <cell r="BK14">
            <v>532.94070099999999</v>
          </cell>
          <cell r="BL14">
            <v>52.97128</v>
          </cell>
          <cell r="BM14">
            <v>-35.214082000000005</v>
          </cell>
          <cell r="BN14">
            <v>11.680835999999999</v>
          </cell>
          <cell r="BO14">
            <v>0.13883999999999999</v>
          </cell>
          <cell r="BP14">
            <v>562.51757200000009</v>
          </cell>
          <cell r="BQ14">
            <v>53.778048000000005</v>
          </cell>
          <cell r="BR14">
            <v>-36.579603000000006</v>
          </cell>
          <cell r="BS14">
            <v>6.2675609999999997</v>
          </cell>
          <cell r="BT14">
            <v>0.148203</v>
          </cell>
          <cell r="BU14">
            <v>586.13176399999998</v>
          </cell>
          <cell r="BV14">
            <v>50.371476000000001</v>
          </cell>
          <cell r="BW14">
            <v>-38.113555999999996</v>
          </cell>
          <cell r="BX14">
            <v>5.0575950000000001</v>
          </cell>
          <cell r="BY14">
            <v>0.129695</v>
          </cell>
          <cell r="BZ14">
            <v>603.57696599999997</v>
          </cell>
          <cell r="CA14">
            <v>53.004199999999997</v>
          </cell>
          <cell r="CB14">
            <v>-39.469794999999998</v>
          </cell>
          <cell r="CC14">
            <v>4.9783230000000005</v>
          </cell>
          <cell r="CD14">
            <v>0.170736</v>
          </cell>
          <cell r="CE14">
            <v>622.26041299999997</v>
          </cell>
          <cell r="CF14">
            <v>52.536319000000006</v>
          </cell>
          <cell r="CG14">
            <v>-40.553550999999999</v>
          </cell>
          <cell r="CH14">
            <v>7.8886570000000003</v>
          </cell>
          <cell r="CI14">
            <v>0.198606</v>
          </cell>
          <cell r="CJ14">
            <v>642.33043900000007</v>
          </cell>
          <cell r="CK14">
            <v>52.743192999999998</v>
          </cell>
          <cell r="CL14">
            <v>-41.750951000000001</v>
          </cell>
          <cell r="CM14">
            <v>10.194120999999999</v>
          </cell>
          <cell r="CN14">
            <v>0.17147999999999999</v>
          </cell>
          <cell r="CO14">
            <v>663.68827399999998</v>
          </cell>
          <cell r="CP14">
            <v>47.813499</v>
          </cell>
          <cell r="CQ14">
            <v>-42.920197000000002</v>
          </cell>
          <cell r="CR14">
            <v>7.4873860000000008</v>
          </cell>
          <cell r="CS14">
            <v>3.1958E-2</v>
          </cell>
          <cell r="CT14">
            <v>676.10089800000003</v>
          </cell>
          <cell r="CU14">
            <v>51.628391999999998</v>
          </cell>
          <cell r="CV14">
            <v>-43.722442000000001</v>
          </cell>
          <cell r="CW14">
            <v>5.6596019999999996</v>
          </cell>
          <cell r="CX14">
            <v>-7.6035429999999993</v>
          </cell>
          <cell r="CY14">
            <v>682.06289700000002</v>
          </cell>
          <cell r="CZ14">
            <v>54.303907000000002</v>
          </cell>
          <cell r="DA14">
            <v>-44.886321000000002</v>
          </cell>
          <cell r="DB14">
            <v>6.4489139999999994</v>
          </cell>
          <cell r="DC14">
            <v>-0.23996899999999999</v>
          </cell>
          <cell r="DD14">
            <v>697.68941000000007</v>
          </cell>
          <cell r="DE14">
            <v>58.154732000000003</v>
          </cell>
          <cell r="DF14">
            <v>-45.597061000000004</v>
          </cell>
          <cell r="DG14">
            <v>7.6371440000000002</v>
          </cell>
          <cell r="DH14">
            <v>8.751600000000001E-2</v>
          </cell>
          <cell r="DI14">
            <v>717.97172599999999</v>
          </cell>
          <cell r="DJ14">
            <v>60.226324999999996</v>
          </cell>
          <cell r="DK14">
            <v>-47.157165999999997</v>
          </cell>
          <cell r="DL14">
            <v>12.576180000000001</v>
          </cell>
          <cell r="DM14">
            <v>0.121554</v>
          </cell>
          <cell r="DN14">
            <v>743.73860900000011</v>
          </cell>
          <cell r="DO14">
            <v>61.915458000000001</v>
          </cell>
          <cell r="DP14">
            <v>-48.311084999999999</v>
          </cell>
          <cell r="DQ14">
            <v>14.229011</v>
          </cell>
          <cell r="DR14">
            <v>0.13722599999999999</v>
          </cell>
          <cell r="DS14">
            <v>771.70920999999998</v>
          </cell>
          <cell r="DT14">
            <v>64.195955999999995</v>
          </cell>
          <cell r="DU14">
            <v>-50.206417000000002</v>
          </cell>
          <cell r="DV14">
            <v>21.576392999999999</v>
          </cell>
          <cell r="DW14">
            <v>-2.8235790000000001</v>
          </cell>
          <cell r="DX14">
            <v>804.45155099999999</v>
          </cell>
          <cell r="DY14">
            <v>67.869123999999999</v>
          </cell>
          <cell r="DZ14">
            <v>-52.521267999999999</v>
          </cell>
          <cell r="EA14">
            <v>25.771472000000003</v>
          </cell>
          <cell r="EB14">
            <v>0.143709</v>
          </cell>
          <cell r="EC14">
            <v>845.71457799999996</v>
          </cell>
          <cell r="ED14">
            <v>71.499676999999991</v>
          </cell>
          <cell r="EE14">
            <v>-54.948718</v>
          </cell>
          <cell r="EF14">
            <v>31.378912</v>
          </cell>
          <cell r="EG14">
            <v>0.121173</v>
          </cell>
          <cell r="EH14">
            <v>893.7656189999999</v>
          </cell>
          <cell r="EI14">
            <v>72.837082999999993</v>
          </cell>
          <cell r="EJ14">
            <v>-57.888135000000005</v>
          </cell>
          <cell r="EK14">
            <v>39.402654000000005</v>
          </cell>
          <cell r="EL14">
            <v>0.109469</v>
          </cell>
          <cell r="EM14">
            <v>948.22669200000007</v>
          </cell>
          <cell r="EN14">
            <v>76.825994999999992</v>
          </cell>
          <cell r="EO14">
            <v>-60.764264000000004</v>
          </cell>
          <cell r="EP14">
            <v>47.401044999999996</v>
          </cell>
          <cell r="EQ14">
            <v>0.14287799999999998</v>
          </cell>
          <cell r="ER14">
            <v>1011.832348</v>
          </cell>
          <cell r="ES14">
            <v>79.036281000000002</v>
          </cell>
          <cell r="ET14">
            <v>-64.410488999999998</v>
          </cell>
          <cell r="EU14">
            <v>18.333098000000003</v>
          </cell>
          <cell r="EV14">
            <v>0.10144499999999999</v>
          </cell>
          <cell r="EW14">
            <v>1044.89266</v>
          </cell>
          <cell r="EX14">
            <v>82.870999999999995</v>
          </cell>
          <cell r="EY14">
            <v>-65.86128699999999</v>
          </cell>
          <cell r="EZ14">
            <v>3.897389</v>
          </cell>
          <cell r="FA14">
            <v>2.9162E-2</v>
          </cell>
          <cell r="FB14">
            <v>1065.8289029999999</v>
          </cell>
          <cell r="FC14">
            <v>83.168999999999997</v>
          </cell>
          <cell r="FD14">
            <v>-68.006283999999994</v>
          </cell>
          <cell r="FE14">
            <v>32.343477999999998</v>
          </cell>
          <cell r="FF14">
            <v>7.4760000000000007E-2</v>
          </cell>
          <cell r="FG14">
            <v>1113.4098510000001</v>
          </cell>
          <cell r="FH14">
            <v>81.158000000000001</v>
          </cell>
          <cell r="FI14">
            <v>-70.925497000000007</v>
          </cell>
          <cell r="FJ14">
            <v>33.946300000000001</v>
          </cell>
          <cell r="FK14">
            <v>0.10212</v>
          </cell>
          <cell r="FL14">
            <v>1157.690777</v>
          </cell>
          <cell r="FM14">
            <v>85.415999999999997</v>
          </cell>
          <cell r="FN14">
            <v>-73.099580000000003</v>
          </cell>
          <cell r="FO14">
            <v>16.094676</v>
          </cell>
          <cell r="FP14">
            <v>3.06569</v>
          </cell>
          <cell r="FQ14">
            <v>1189.1675400000001</v>
          </cell>
          <cell r="FR14">
            <v>84.731999999999999</v>
          </cell>
          <cell r="FS14">
            <v>-74.244022000000001</v>
          </cell>
          <cell r="FT14">
            <v>2.4912570000000001</v>
          </cell>
          <cell r="FU14">
            <v>0.10476000000000001</v>
          </cell>
          <cell r="FV14">
            <v>1202.2515430000001</v>
          </cell>
          <cell r="FW14">
            <v>79.974000000000004</v>
          </cell>
          <cell r="FX14">
            <v>-74.843595000000008</v>
          </cell>
          <cell r="FY14">
            <v>-15.239385</v>
          </cell>
          <cell r="FZ14">
            <v>0.14232</v>
          </cell>
          <cell r="GA14">
            <v>1192.2848829999998</v>
          </cell>
          <cell r="GB14">
            <v>74.852999999999994</v>
          </cell>
          <cell r="GC14">
            <v>-74.117562000000007</v>
          </cell>
          <cell r="GD14">
            <v>-15.467246999999999</v>
          </cell>
          <cell r="GE14">
            <v>0.18575999999999998</v>
          </cell>
          <cell r="GF14">
            <v>1177.738816</v>
          </cell>
          <cell r="GG14">
            <v>75.260999999999996</v>
          </cell>
          <cell r="GH14">
            <v>-74.686464999999998</v>
          </cell>
          <cell r="GI14">
            <v>14.201553000000001</v>
          </cell>
          <cell r="GJ14">
            <v>0.17412</v>
          </cell>
          <cell r="GK14">
            <v>1192.6890090000002</v>
          </cell>
          <cell r="GL14">
            <v>76.501000000000005</v>
          </cell>
          <cell r="GM14">
            <v>-76.339946999999995</v>
          </cell>
          <cell r="GN14">
            <v>30.86713</v>
          </cell>
          <cell r="GO14">
            <v>0.17255999999999999</v>
          </cell>
          <cell r="GP14">
            <v>1223.8897439999998</v>
          </cell>
          <cell r="GQ14">
            <v>80.474000000000004</v>
          </cell>
          <cell r="GR14">
            <v>-78.163646999999997</v>
          </cell>
          <cell r="GS14">
            <v>27.415693000000001</v>
          </cell>
          <cell r="GT14">
            <v>0.18431999999999998</v>
          </cell>
          <cell r="GU14">
            <v>1253.800109</v>
          </cell>
          <cell r="GV14">
            <v>88.981999999999999</v>
          </cell>
          <cell r="GW14">
            <v>-80.113647</v>
          </cell>
          <cell r="GX14">
            <v>12.671294</v>
          </cell>
          <cell r="GY14">
            <v>0.16212000000000001</v>
          </cell>
          <cell r="GZ14">
            <v>1275.5018689999999</v>
          </cell>
          <cell r="HA14">
            <v>87.215000000000003</v>
          </cell>
          <cell r="HB14">
            <v>-80.948222999999999</v>
          </cell>
          <cell r="HC14">
            <v>24.943265</v>
          </cell>
          <cell r="HD14">
            <v>0.16319999999999998</v>
          </cell>
          <cell r="HE14">
            <v>1306.875092</v>
          </cell>
          <cell r="HF14">
            <v>90.424999999999997</v>
          </cell>
          <cell r="HG14">
            <v>-83.687542000000008</v>
          </cell>
          <cell r="HH14">
            <v>52.656466000000002</v>
          </cell>
          <cell r="HI14">
            <v>0.13200000000000001</v>
          </cell>
          <cell r="HJ14">
            <v>1366.4010079999998</v>
          </cell>
        </row>
        <row r="15">
          <cell r="A15"/>
          <cell r="B15"/>
          <cell r="C15"/>
          <cell r="D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Y15"/>
          <cell r="Z15"/>
          <cell r="AA15"/>
          <cell r="AB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/>
          <cell r="AR15"/>
          <cell r="AS15"/>
          <cell r="AT15"/>
          <cell r="AU15"/>
          <cell r="AV15"/>
          <cell r="AW15"/>
          <cell r="AX15"/>
          <cell r="AY15"/>
          <cell r="AZ15"/>
          <cell r="BA15"/>
          <cell r="BB15"/>
          <cell r="BC15"/>
          <cell r="BD15"/>
          <cell r="BE15"/>
          <cell r="BF15"/>
          <cell r="BG15"/>
          <cell r="BH15"/>
          <cell r="BI15"/>
          <cell r="BJ15"/>
          <cell r="BK15"/>
          <cell r="BL15"/>
          <cell r="BM15"/>
          <cell r="BN15"/>
          <cell r="BO15"/>
          <cell r="BP15"/>
          <cell r="BQ15"/>
          <cell r="BR15"/>
          <cell r="BS15"/>
          <cell r="BT15"/>
          <cell r="BU15"/>
          <cell r="BV15"/>
          <cell r="BW15"/>
          <cell r="BX15"/>
          <cell r="BY15"/>
          <cell r="BZ15"/>
          <cell r="CA15"/>
          <cell r="CB15"/>
          <cell r="CC15"/>
          <cell r="CD15"/>
          <cell r="CE15"/>
          <cell r="CF15"/>
          <cell r="CG15"/>
          <cell r="CH15"/>
          <cell r="CI15"/>
          <cell r="CJ15"/>
          <cell r="CK15"/>
          <cell r="CL15"/>
          <cell r="CM15"/>
          <cell r="CN15"/>
          <cell r="CO15"/>
          <cell r="CP15"/>
          <cell r="CQ15"/>
          <cell r="CR15"/>
          <cell r="CS15"/>
          <cell r="CT15"/>
          <cell r="CU15"/>
          <cell r="CV15"/>
          <cell r="CW15"/>
          <cell r="CX15"/>
          <cell r="CY15"/>
          <cell r="CZ15"/>
          <cell r="DA15"/>
          <cell r="DB15"/>
          <cell r="DC15"/>
          <cell r="DD15"/>
          <cell r="DE15"/>
          <cell r="DF15"/>
          <cell r="DG15"/>
          <cell r="DH15"/>
          <cell r="DI15"/>
          <cell r="DJ15"/>
          <cell r="DK15"/>
          <cell r="DL15"/>
          <cell r="DM15"/>
          <cell r="DN15"/>
          <cell r="DO15"/>
          <cell r="DP15"/>
          <cell r="DQ15"/>
          <cell r="DR15"/>
          <cell r="DS15"/>
          <cell r="DT15"/>
          <cell r="DU15"/>
          <cell r="DV15"/>
          <cell r="DW15"/>
          <cell r="DX15"/>
          <cell r="DY15"/>
          <cell r="DZ15"/>
          <cell r="EA15"/>
          <cell r="EB15"/>
          <cell r="EC15"/>
          <cell r="ED15"/>
          <cell r="EE15"/>
          <cell r="EF15"/>
          <cell r="EG15"/>
          <cell r="EH15"/>
          <cell r="EI15"/>
          <cell r="EJ15"/>
          <cell r="EK15"/>
          <cell r="EL15"/>
          <cell r="EM15"/>
          <cell r="EN15"/>
          <cell r="EO15"/>
          <cell r="EP15"/>
          <cell r="EQ15"/>
          <cell r="ER15"/>
          <cell r="ES15"/>
          <cell r="ET15"/>
          <cell r="EU15"/>
          <cell r="EV15"/>
          <cell r="EW15"/>
          <cell r="EX15"/>
          <cell r="EY15"/>
          <cell r="EZ15"/>
          <cell r="FA15"/>
          <cell r="FB15"/>
          <cell r="FC15"/>
          <cell r="FD15"/>
          <cell r="FE15"/>
          <cell r="FF15"/>
          <cell r="FG15"/>
          <cell r="FH15"/>
          <cell r="FI15"/>
          <cell r="FJ15"/>
          <cell r="FK15"/>
          <cell r="FL15"/>
          <cell r="FM15"/>
          <cell r="FN15"/>
          <cell r="FO15"/>
          <cell r="FP15"/>
          <cell r="FQ15"/>
          <cell r="FR15"/>
          <cell r="FS15"/>
          <cell r="FT15"/>
          <cell r="FU15"/>
          <cell r="FV15"/>
          <cell r="FW15"/>
          <cell r="FX15"/>
          <cell r="FY15"/>
          <cell r="FZ15"/>
          <cell r="GA15"/>
          <cell r="GB15"/>
          <cell r="GC15"/>
          <cell r="GD15"/>
          <cell r="GE15"/>
          <cell r="GF15"/>
          <cell r="GG15"/>
          <cell r="GH15"/>
          <cell r="GI15"/>
          <cell r="GJ15"/>
          <cell r="GK15"/>
          <cell r="GL15"/>
          <cell r="GM15"/>
          <cell r="GN15"/>
          <cell r="GO15"/>
          <cell r="GP15"/>
          <cell r="GQ15"/>
          <cell r="GR15"/>
          <cell r="GS15"/>
          <cell r="GT15"/>
          <cell r="GU15"/>
          <cell r="GV15"/>
          <cell r="GW15"/>
          <cell r="GX15"/>
          <cell r="GY15"/>
          <cell r="GZ15"/>
          <cell r="HA15"/>
          <cell r="HB15"/>
          <cell r="HC15"/>
          <cell r="HD15"/>
          <cell r="HE15"/>
          <cell r="HF15"/>
          <cell r="HG15"/>
          <cell r="HH15"/>
          <cell r="HI15"/>
          <cell r="HJ15"/>
        </row>
        <row r="16">
          <cell r="A16" t="str">
            <v>AN.11</v>
          </cell>
          <cell r="B16" t="str">
            <v>Fixed assets</v>
          </cell>
          <cell r="C16">
            <v>164.96432300000001</v>
          </cell>
          <cell r="D16">
            <v>16.002572000000001</v>
          </cell>
          <cell r="E16">
            <v>-11.391852999999999</v>
          </cell>
          <cell r="F16">
            <v>26.667355000000001</v>
          </cell>
          <cell r="G16"/>
          <cell r="H16">
            <v>196.24239700000001</v>
          </cell>
          <cell r="I16">
            <v>18.657791</v>
          </cell>
          <cell r="J16">
            <v>-13.572035</v>
          </cell>
          <cell r="K16">
            <v>32.020616000000004</v>
          </cell>
          <cell r="L16"/>
          <cell r="M16">
            <v>233.34876800000001</v>
          </cell>
          <cell r="N16">
            <v>21.869651000000001</v>
          </cell>
          <cell r="O16">
            <v>-15.901359000000001</v>
          </cell>
          <cell r="P16">
            <v>36.943277999999999</v>
          </cell>
          <cell r="Q16"/>
          <cell r="R16">
            <v>276.26033899999999</v>
          </cell>
          <cell r="S16">
            <v>25.957986000000002</v>
          </cell>
          <cell r="T16">
            <v>-18.896151000000003</v>
          </cell>
          <cell r="U16">
            <v>34.184752000000003</v>
          </cell>
          <cell r="V16"/>
          <cell r="W16">
            <v>317.50692499999997</v>
          </cell>
          <cell r="X16">
            <v>27.363045999999997</v>
          </cell>
          <cell r="Y16">
            <v>-21.119253</v>
          </cell>
          <cell r="Z16">
            <v>24.250644999999999</v>
          </cell>
          <cell r="AA16"/>
          <cell r="AB16">
            <v>348.00136400000002</v>
          </cell>
          <cell r="AC16">
            <v>29.499055000000002</v>
          </cell>
          <cell r="AD16">
            <v>-23.336385999999997</v>
          </cell>
          <cell r="AE16">
            <v>19.721979999999999</v>
          </cell>
          <cell r="AF16"/>
          <cell r="AG16">
            <v>373.88601299999999</v>
          </cell>
          <cell r="AH16">
            <v>32.734991000000001</v>
          </cell>
          <cell r="AI16">
            <v>-25.052571</v>
          </cell>
          <cell r="AJ16">
            <v>13.898327</v>
          </cell>
          <cell r="AK16"/>
          <cell r="AL16">
            <v>395.46676000000002</v>
          </cell>
          <cell r="AM16">
            <v>34.861624999999997</v>
          </cell>
          <cell r="AN16">
            <v>-26.582729</v>
          </cell>
          <cell r="AO16">
            <v>12.342049999999999</v>
          </cell>
          <cell r="AP16"/>
          <cell r="AQ16">
            <v>416.08770799999996</v>
          </cell>
          <cell r="AR16">
            <v>37.436081000000001</v>
          </cell>
          <cell r="AS16">
            <v>-28.005346000000003</v>
          </cell>
          <cell r="AT16">
            <v>12.615955</v>
          </cell>
          <cell r="AU16"/>
          <cell r="AV16">
            <v>438.13439699999998</v>
          </cell>
          <cell r="AW16">
            <v>42.503512999999998</v>
          </cell>
          <cell r="AX16">
            <v>-29.690026000000003</v>
          </cell>
          <cell r="AY16">
            <v>12.040628</v>
          </cell>
          <cell r="AZ16"/>
          <cell r="BA16">
            <v>462.98851299999995</v>
          </cell>
          <cell r="BB16">
            <v>45.642806</v>
          </cell>
          <cell r="BC16">
            <v>-31.523872999999998</v>
          </cell>
          <cell r="BD16">
            <v>7.7628079999999997</v>
          </cell>
          <cell r="BE16"/>
          <cell r="BF16">
            <v>484.87025399999999</v>
          </cell>
          <cell r="BG16">
            <v>48.616116000000005</v>
          </cell>
          <cell r="BH16">
            <v>-32.735723</v>
          </cell>
          <cell r="BI16">
            <v>11.144379000000001</v>
          </cell>
          <cell r="BJ16"/>
          <cell r="BK16">
            <v>511.89502600000003</v>
          </cell>
          <cell r="BL16">
            <v>51.98968</v>
          </cell>
          <cell r="BM16">
            <v>-35.214082000000005</v>
          </cell>
          <cell r="BN16">
            <v>12.090736000000001</v>
          </cell>
          <cell r="BO16"/>
          <cell r="BP16">
            <v>540.76135999999997</v>
          </cell>
          <cell r="BQ16">
            <v>53.413048000000003</v>
          </cell>
          <cell r="BR16">
            <v>-36.579603000000006</v>
          </cell>
          <cell r="BS16">
            <v>6.8097310000000002</v>
          </cell>
          <cell r="BT16"/>
          <cell r="BU16">
            <v>564.40453600000001</v>
          </cell>
          <cell r="BV16">
            <v>52.239976000000006</v>
          </cell>
          <cell r="BW16">
            <v>-38.113555999999996</v>
          </cell>
          <cell r="BX16">
            <v>5.441865</v>
          </cell>
          <cell r="BY16"/>
          <cell r="BZ16">
            <v>583.97282099999995</v>
          </cell>
          <cell r="CA16">
            <v>52.766199999999998</v>
          </cell>
          <cell r="CB16">
            <v>-39.469794999999998</v>
          </cell>
          <cell r="CC16">
            <v>4.5445209999999996</v>
          </cell>
          <cell r="CD16"/>
          <cell r="CE16">
            <v>601.81374699999992</v>
          </cell>
          <cell r="CF16">
            <v>51.175018999999999</v>
          </cell>
          <cell r="CG16">
            <v>-40.553550999999999</v>
          </cell>
          <cell r="CH16">
            <v>7.3583280000000002</v>
          </cell>
          <cell r="CI16"/>
          <cell r="CJ16">
            <v>619.793543</v>
          </cell>
          <cell r="CK16">
            <v>51.938093000000002</v>
          </cell>
          <cell r="CL16">
            <v>-41.750951000000001</v>
          </cell>
          <cell r="CM16">
            <v>10.344123</v>
          </cell>
          <cell r="CN16"/>
          <cell r="CO16">
            <v>640.32480799999996</v>
          </cell>
          <cell r="CP16">
            <v>49.658799000000002</v>
          </cell>
          <cell r="CQ16">
            <v>-42.920197000000002</v>
          </cell>
          <cell r="CR16">
            <v>7.8070760000000003</v>
          </cell>
          <cell r="CS16"/>
          <cell r="CT16">
            <v>654.87048699999991</v>
          </cell>
          <cell r="CU16">
            <v>50.214991999999995</v>
          </cell>
          <cell r="CV16">
            <v>-43.722442000000001</v>
          </cell>
          <cell r="CW16">
            <v>6.1000240000000003</v>
          </cell>
          <cell r="CX16"/>
          <cell r="CY16">
            <v>667.46306100000004</v>
          </cell>
          <cell r="CZ16">
            <v>53.245307000000004</v>
          </cell>
          <cell r="DA16">
            <v>-44.886321000000002</v>
          </cell>
          <cell r="DB16">
            <v>5.9188960000000002</v>
          </cell>
          <cell r="DC16"/>
          <cell r="DD16">
            <v>681.74094300000002</v>
          </cell>
          <cell r="DE16">
            <v>58.228532000000001</v>
          </cell>
          <cell r="DF16">
            <v>-45.597061000000004</v>
          </cell>
          <cell r="DG16">
            <v>8.0225150000000003</v>
          </cell>
          <cell r="DH16"/>
          <cell r="DI16">
            <v>702.39492900000005</v>
          </cell>
          <cell r="DJ16">
            <v>59.249425000000002</v>
          </cell>
          <cell r="DK16">
            <v>-47.157165999999997</v>
          </cell>
          <cell r="DL16">
            <v>13.095561999999999</v>
          </cell>
          <cell r="DM16"/>
          <cell r="DN16">
            <v>727.58275000000003</v>
          </cell>
          <cell r="DO16">
            <v>59.870857999999998</v>
          </cell>
          <cell r="DP16">
            <v>-48.311084999999999</v>
          </cell>
          <cell r="DQ16">
            <v>15.920037000000001</v>
          </cell>
          <cell r="DR16"/>
          <cell r="DS16">
            <v>755.06256000000008</v>
          </cell>
          <cell r="DT16">
            <v>63.648356</v>
          </cell>
          <cell r="DU16">
            <v>-50.206417000000002</v>
          </cell>
          <cell r="DV16">
            <v>22.986373</v>
          </cell>
          <cell r="DW16"/>
          <cell r="DX16">
            <v>791.49087299999997</v>
          </cell>
          <cell r="DY16">
            <v>67.609724</v>
          </cell>
          <cell r="DZ16">
            <v>-52.521267999999999</v>
          </cell>
          <cell r="EA16">
            <v>26.017983000000001</v>
          </cell>
          <cell r="EB16"/>
          <cell r="EC16">
            <v>832.59731099999999</v>
          </cell>
          <cell r="ED16">
            <v>70.883176999999989</v>
          </cell>
          <cell r="EE16">
            <v>-54.948718</v>
          </cell>
          <cell r="EF16">
            <v>31.684176999999998</v>
          </cell>
          <cell r="EG16"/>
          <cell r="EH16">
            <v>880.21594800000003</v>
          </cell>
          <cell r="EI16">
            <v>72.653883000000008</v>
          </cell>
          <cell r="EJ16">
            <v>-57.888135000000005</v>
          </cell>
          <cell r="EK16">
            <v>38.367504000000004</v>
          </cell>
          <cell r="EL16"/>
          <cell r="EM16">
            <v>933.3492</v>
          </cell>
          <cell r="EN16">
            <v>76.616294999999994</v>
          </cell>
          <cell r="EO16">
            <v>-60.764264000000004</v>
          </cell>
          <cell r="EP16">
            <v>45.642037999999999</v>
          </cell>
          <cell r="EQ16"/>
          <cell r="ER16">
            <v>994.84326899999996</v>
          </cell>
          <cell r="ES16">
            <v>78.640681000000001</v>
          </cell>
          <cell r="ET16">
            <v>-64.410488999999998</v>
          </cell>
          <cell r="EU16">
            <v>19.002468</v>
          </cell>
          <cell r="EV16"/>
          <cell r="EW16">
            <v>1028.075928</v>
          </cell>
          <cell r="EX16">
            <v>82.438999999999993</v>
          </cell>
          <cell r="EY16">
            <v>-65.86128699999999</v>
          </cell>
          <cell r="EZ16">
            <v>6.4683289999999998</v>
          </cell>
          <cell r="FA16"/>
          <cell r="FB16">
            <v>1051.1219699999999</v>
          </cell>
          <cell r="FC16">
            <v>82.936000000000007</v>
          </cell>
          <cell r="FD16">
            <v>-68.006283999999994</v>
          </cell>
          <cell r="FE16">
            <v>31.445494999999998</v>
          </cell>
          <cell r="FF16"/>
          <cell r="FG16">
            <v>1097.4971810000002</v>
          </cell>
          <cell r="FH16">
            <v>81.590999999999994</v>
          </cell>
          <cell r="FI16">
            <v>-70.925497000000007</v>
          </cell>
          <cell r="FJ16">
            <v>33.135066000000002</v>
          </cell>
          <cell r="FK16"/>
          <cell r="FL16">
            <v>1141.2977509999998</v>
          </cell>
          <cell r="FM16">
            <v>84.537000000000006</v>
          </cell>
          <cell r="FN16">
            <v>-73.099580000000003</v>
          </cell>
          <cell r="FO16">
            <v>16.325420999999999</v>
          </cell>
          <cell r="FP16"/>
          <cell r="FQ16">
            <v>1169.060592</v>
          </cell>
          <cell r="FR16">
            <v>84.295000000000002</v>
          </cell>
          <cell r="FS16">
            <v>-74.244022000000001</v>
          </cell>
          <cell r="FT16">
            <v>1.18052</v>
          </cell>
          <cell r="FU16"/>
          <cell r="FV16">
            <v>1180.2920900000001</v>
          </cell>
          <cell r="FW16">
            <v>79.638000000000005</v>
          </cell>
          <cell r="FX16">
            <v>-74.843595000000008</v>
          </cell>
          <cell r="FY16">
            <v>-16.583849999999998</v>
          </cell>
          <cell r="FZ16"/>
          <cell r="GA16">
            <v>1168.5026459999999</v>
          </cell>
          <cell r="GB16">
            <v>74.879000000000005</v>
          </cell>
          <cell r="GC16">
            <v>-74.117562000000007</v>
          </cell>
          <cell r="GD16">
            <v>-15.633208</v>
          </cell>
          <cell r="GE16"/>
          <cell r="GF16">
            <v>1153.6308759999999</v>
          </cell>
          <cell r="GG16">
            <v>75.076999999999998</v>
          </cell>
          <cell r="GH16">
            <v>-74.686464999999998</v>
          </cell>
          <cell r="GI16">
            <v>14.404665999999999</v>
          </cell>
          <cell r="GJ16"/>
          <cell r="GK16">
            <v>1168.426078</v>
          </cell>
          <cell r="GL16">
            <v>76.441000000000003</v>
          </cell>
          <cell r="GM16">
            <v>-76.339946999999995</v>
          </cell>
          <cell r="GN16">
            <v>30.757878000000002</v>
          </cell>
          <cell r="GO16"/>
          <cell r="GP16">
            <v>1199.2850090000002</v>
          </cell>
          <cell r="GQ16">
            <v>80.376000000000005</v>
          </cell>
          <cell r="GR16">
            <v>-78.163646999999997</v>
          </cell>
          <cell r="GS16">
            <v>26.667735</v>
          </cell>
          <cell r="GT16"/>
          <cell r="GU16">
            <v>1228.1650979999999</v>
          </cell>
          <cell r="GV16">
            <v>89.018000000000001</v>
          </cell>
          <cell r="GW16">
            <v>-80.113647</v>
          </cell>
          <cell r="GX16">
            <v>12.515703</v>
          </cell>
          <cell r="GY16"/>
          <cell r="GZ16">
            <v>1249.585153</v>
          </cell>
          <cell r="HA16">
            <v>84.906999999999996</v>
          </cell>
          <cell r="HB16">
            <v>-80.948222999999999</v>
          </cell>
          <cell r="HC16">
            <v>26.805045</v>
          </cell>
          <cell r="HD16"/>
          <cell r="HE16">
            <v>1280.3489750000001</v>
          </cell>
          <cell r="HF16">
            <v>89.662999999999997</v>
          </cell>
          <cell r="HG16">
            <v>-83.687542000000008</v>
          </cell>
          <cell r="HH16">
            <v>53.336896000000003</v>
          </cell>
          <cell r="HI16"/>
          <cell r="HJ16">
            <v>1339.6613279999999</v>
          </cell>
        </row>
        <row r="17">
          <cell r="A17" t="str">
            <v>AN.11M</v>
          </cell>
          <cell r="B17" t="str">
            <v>Constructions</v>
          </cell>
          <cell r="C17">
            <v>135.967861</v>
          </cell>
          <cell r="D17">
            <v>10.225867000000001</v>
          </cell>
          <cell r="E17">
            <v>-6.2778049999999999</v>
          </cell>
          <cell r="F17">
            <v>23.504429999999999</v>
          </cell>
          <cell r="G17"/>
          <cell r="H17">
            <v>163.42035300000001</v>
          </cell>
          <cell r="I17">
            <v>12.118829</v>
          </cell>
          <cell r="J17">
            <v>-7.6832920000000007</v>
          </cell>
          <cell r="K17">
            <v>27.929719000000002</v>
          </cell>
          <cell r="L17"/>
          <cell r="M17">
            <v>195.785608</v>
          </cell>
          <cell r="N17">
            <v>13.954364</v>
          </cell>
          <cell r="O17">
            <v>-9.0749310000000012</v>
          </cell>
          <cell r="P17">
            <v>32.031255999999999</v>
          </cell>
          <cell r="Q17"/>
          <cell r="R17">
            <v>232.69629699999999</v>
          </cell>
          <cell r="S17">
            <v>16.42137</v>
          </cell>
          <cell r="T17">
            <v>-10.918499000000001</v>
          </cell>
          <cell r="U17">
            <v>28.885406</v>
          </cell>
          <cell r="V17"/>
          <cell r="W17">
            <v>267.08457500000003</v>
          </cell>
          <cell r="X17">
            <v>16.588013</v>
          </cell>
          <cell r="Y17">
            <v>-11.999378</v>
          </cell>
          <cell r="Z17">
            <v>18.800965000000001</v>
          </cell>
          <cell r="AA17"/>
          <cell r="AB17">
            <v>290.474174</v>
          </cell>
          <cell r="AC17">
            <v>17.272328000000002</v>
          </cell>
          <cell r="AD17">
            <v>-13.01699</v>
          </cell>
          <cell r="AE17">
            <v>15.232565000000001</v>
          </cell>
          <cell r="AF17"/>
          <cell r="AG17">
            <v>309.96207799999996</v>
          </cell>
          <cell r="AH17">
            <v>19.292014999999999</v>
          </cell>
          <cell r="AI17">
            <v>-13.837194999999999</v>
          </cell>
          <cell r="AJ17">
            <v>10.971073000000001</v>
          </cell>
          <cell r="AK17"/>
          <cell r="AL17">
            <v>326.38797099999999</v>
          </cell>
          <cell r="AM17">
            <v>20.410692999999998</v>
          </cell>
          <cell r="AN17">
            <v>-14.542403</v>
          </cell>
          <cell r="AO17">
            <v>10.336779</v>
          </cell>
          <cell r="AP17"/>
          <cell r="AQ17">
            <v>342.59303999999997</v>
          </cell>
          <cell r="AR17">
            <v>21.762958999999999</v>
          </cell>
          <cell r="AS17">
            <v>-15.322880999999999</v>
          </cell>
          <cell r="AT17">
            <v>10.984290000000001</v>
          </cell>
          <cell r="AU17"/>
          <cell r="AV17">
            <v>360.01740899999999</v>
          </cell>
          <cell r="AW17">
            <v>25.571588999999999</v>
          </cell>
          <cell r="AX17">
            <v>-16.173861000000002</v>
          </cell>
          <cell r="AY17">
            <v>9.3904879999999995</v>
          </cell>
          <cell r="AZ17"/>
          <cell r="BA17">
            <v>378.80562400000002</v>
          </cell>
          <cell r="BB17">
            <v>27.755997000000001</v>
          </cell>
          <cell r="BC17">
            <v>-16.946939999999998</v>
          </cell>
          <cell r="BD17">
            <v>6.6661139999999994</v>
          </cell>
          <cell r="BE17"/>
          <cell r="BF17">
            <v>396.28079500000001</v>
          </cell>
          <cell r="BG17">
            <v>28.879453000000002</v>
          </cell>
          <cell r="BH17">
            <v>-17.652013</v>
          </cell>
          <cell r="BI17">
            <v>9.618523999999999</v>
          </cell>
          <cell r="BJ17"/>
          <cell r="BK17">
            <v>417.12675999999999</v>
          </cell>
          <cell r="BL17">
            <v>31.578354000000001</v>
          </cell>
          <cell r="BM17">
            <v>-18.79129</v>
          </cell>
          <cell r="BN17">
            <v>10.668493</v>
          </cell>
          <cell r="BO17"/>
          <cell r="BP17">
            <v>440.58231599999999</v>
          </cell>
          <cell r="BQ17">
            <v>32.833134999999999</v>
          </cell>
          <cell r="BR17">
            <v>-19.641171</v>
          </cell>
          <cell r="BS17">
            <v>6.9318779999999993</v>
          </cell>
          <cell r="BT17"/>
          <cell r="BU17">
            <v>460.70615800000002</v>
          </cell>
          <cell r="BV17">
            <v>31.82507</v>
          </cell>
          <cell r="BW17">
            <v>-20.392437000000001</v>
          </cell>
          <cell r="BX17">
            <v>3.8294459999999999</v>
          </cell>
          <cell r="BY17"/>
          <cell r="BZ17">
            <v>475.96823700000004</v>
          </cell>
          <cell r="CA17">
            <v>32.004744000000002</v>
          </cell>
          <cell r="CB17">
            <v>-20.919401000000001</v>
          </cell>
          <cell r="CC17">
            <v>3.4457260000000001</v>
          </cell>
          <cell r="CD17"/>
          <cell r="CE17">
            <v>490.49930699999999</v>
          </cell>
          <cell r="CF17">
            <v>31.019385999999997</v>
          </cell>
          <cell r="CG17">
            <v>-21.580593</v>
          </cell>
          <cell r="CH17">
            <v>7.7525739999999992</v>
          </cell>
          <cell r="CI17"/>
          <cell r="CJ17">
            <v>507.690674</v>
          </cell>
          <cell r="CK17">
            <v>31.15052</v>
          </cell>
          <cell r="CL17">
            <v>-22.403359000000002</v>
          </cell>
          <cell r="CM17">
            <v>10.130312999999999</v>
          </cell>
          <cell r="CN17"/>
          <cell r="CO17">
            <v>526.56814899999995</v>
          </cell>
          <cell r="CP17">
            <v>29.045034000000001</v>
          </cell>
          <cell r="CQ17">
            <v>-23.179365000000001</v>
          </cell>
          <cell r="CR17">
            <v>7.0117050000000001</v>
          </cell>
          <cell r="CS17"/>
          <cell r="CT17">
            <v>539.44552300000009</v>
          </cell>
          <cell r="CU17">
            <v>29.750216999999999</v>
          </cell>
          <cell r="CV17">
            <v>-23.691459999999999</v>
          </cell>
          <cell r="CW17">
            <v>6.0605140000000004</v>
          </cell>
          <cell r="CX17"/>
          <cell r="CY17">
            <v>551.56479400000001</v>
          </cell>
          <cell r="CZ17">
            <v>31.996779999999998</v>
          </cell>
          <cell r="DA17">
            <v>-24.503456</v>
          </cell>
          <cell r="DB17">
            <v>6.601051</v>
          </cell>
          <cell r="DC17"/>
          <cell r="DD17">
            <v>565.65916900000002</v>
          </cell>
          <cell r="DE17">
            <v>35.748584000000001</v>
          </cell>
          <cell r="DF17">
            <v>-24.970455999999999</v>
          </cell>
          <cell r="DG17">
            <v>8.2927149999999994</v>
          </cell>
          <cell r="DH17"/>
          <cell r="DI17">
            <v>584.73001199999999</v>
          </cell>
          <cell r="DJ17">
            <v>36.419341000000003</v>
          </cell>
          <cell r="DK17">
            <v>-26.000117999999997</v>
          </cell>
          <cell r="DL17">
            <v>14.444042999999999</v>
          </cell>
          <cell r="DM17"/>
          <cell r="DN17">
            <v>609.59327899999994</v>
          </cell>
          <cell r="DO17">
            <v>36.365321999999999</v>
          </cell>
          <cell r="DP17">
            <v>-27.150942999999998</v>
          </cell>
          <cell r="DQ17">
            <v>17.688489000000001</v>
          </cell>
          <cell r="DR17"/>
          <cell r="DS17">
            <v>636.49614800000006</v>
          </cell>
          <cell r="DT17">
            <v>39.009220999999997</v>
          </cell>
          <cell r="DU17">
            <v>-28.420376000000001</v>
          </cell>
          <cell r="DV17">
            <v>22.675798999999998</v>
          </cell>
          <cell r="DW17"/>
          <cell r="DX17">
            <v>669.76079200000004</v>
          </cell>
          <cell r="DY17">
            <v>42.742391000000005</v>
          </cell>
          <cell r="DZ17">
            <v>-30.177287</v>
          </cell>
          <cell r="EA17">
            <v>24.378516999999999</v>
          </cell>
          <cell r="EB17"/>
          <cell r="EC17">
            <v>706.70441299999993</v>
          </cell>
          <cell r="ED17">
            <v>46.833610999999998</v>
          </cell>
          <cell r="EE17">
            <v>-31.739281999999999</v>
          </cell>
          <cell r="EF17">
            <v>30.329197000000001</v>
          </cell>
          <cell r="EG17"/>
          <cell r="EH17">
            <v>752.12793799999997</v>
          </cell>
          <cell r="EI17">
            <v>48.208213999999998</v>
          </cell>
          <cell r="EJ17">
            <v>-34.111513000000002</v>
          </cell>
          <cell r="EK17">
            <v>36.499079999999999</v>
          </cell>
          <cell r="EL17"/>
          <cell r="EM17">
            <v>802.72371900000007</v>
          </cell>
          <cell r="EN17">
            <v>52.505292000000004</v>
          </cell>
          <cell r="EO17">
            <v>-36.284115</v>
          </cell>
          <cell r="EP17">
            <v>43.615230000000004</v>
          </cell>
          <cell r="EQ17"/>
          <cell r="ER17">
            <v>862.56012699999997</v>
          </cell>
          <cell r="ES17">
            <v>52.400478999999997</v>
          </cell>
          <cell r="ET17">
            <v>-39.242688999999999</v>
          </cell>
          <cell r="EU17">
            <v>18.462366999999997</v>
          </cell>
          <cell r="EV17"/>
          <cell r="EW17">
            <v>894.18028400000003</v>
          </cell>
          <cell r="EX17">
            <v>53.768000000000001</v>
          </cell>
          <cell r="EY17">
            <v>-40.085654999999996</v>
          </cell>
          <cell r="EZ17">
            <v>5.5155640000000004</v>
          </cell>
          <cell r="FA17"/>
          <cell r="FB17">
            <v>913.37819200000001</v>
          </cell>
          <cell r="FC17">
            <v>50.814999999999998</v>
          </cell>
          <cell r="FD17">
            <v>-41.434778000000001</v>
          </cell>
          <cell r="FE17">
            <v>29.687806000000002</v>
          </cell>
          <cell r="FF17"/>
          <cell r="FG17">
            <v>952.44621900000004</v>
          </cell>
          <cell r="FH17">
            <v>52.561</v>
          </cell>
          <cell r="FI17">
            <v>-43.603644000000003</v>
          </cell>
          <cell r="FJ17">
            <v>31.866555999999999</v>
          </cell>
          <cell r="FK17"/>
          <cell r="FL17">
            <v>993.27013100000011</v>
          </cell>
          <cell r="FM17">
            <v>54.061999999999998</v>
          </cell>
          <cell r="FN17">
            <v>-45.208438000000001</v>
          </cell>
          <cell r="FO17">
            <v>16.28529</v>
          </cell>
          <cell r="FP17"/>
          <cell r="FQ17">
            <v>1018.408983</v>
          </cell>
          <cell r="FR17">
            <v>53.92</v>
          </cell>
          <cell r="FS17">
            <v>-46.001483</v>
          </cell>
          <cell r="FT17">
            <v>1.2585409999999999</v>
          </cell>
          <cell r="FU17"/>
          <cell r="FV17">
            <v>1027.586041</v>
          </cell>
          <cell r="FW17">
            <v>50.692</v>
          </cell>
          <cell r="FX17">
            <v>-46.290930000000003</v>
          </cell>
          <cell r="FY17">
            <v>-17.754617</v>
          </cell>
          <cell r="FZ17"/>
          <cell r="GA17">
            <v>1014.232494</v>
          </cell>
          <cell r="GB17">
            <v>46.341999999999999</v>
          </cell>
          <cell r="GC17">
            <v>-44.691158000000001</v>
          </cell>
          <cell r="GD17">
            <v>-17.675165</v>
          </cell>
          <cell r="GE17"/>
          <cell r="GF17">
            <v>998.20817099999999</v>
          </cell>
          <cell r="GG17">
            <v>43.957999999999998</v>
          </cell>
          <cell r="GH17">
            <v>-44.776027999999997</v>
          </cell>
          <cell r="GI17">
            <v>13.129883</v>
          </cell>
          <cell r="GJ17"/>
          <cell r="GK17">
            <v>1010.520025</v>
          </cell>
          <cell r="GL17">
            <v>47</v>
          </cell>
          <cell r="GM17">
            <v>-46.089078999999998</v>
          </cell>
          <cell r="GN17">
            <v>29.352463</v>
          </cell>
          <cell r="GO17"/>
          <cell r="GP17">
            <v>1040.7834089999999</v>
          </cell>
          <cell r="GQ17">
            <v>49.74</v>
          </cell>
          <cell r="GR17">
            <v>-47.404618999999997</v>
          </cell>
          <cell r="GS17">
            <v>24.450242999999997</v>
          </cell>
          <cell r="GT17"/>
          <cell r="GU17">
            <v>1067.569033</v>
          </cell>
          <cell r="GV17">
            <v>56.933</v>
          </cell>
          <cell r="GW17">
            <v>-48.638944000000002</v>
          </cell>
          <cell r="GX17">
            <v>9.9209099999999992</v>
          </cell>
          <cell r="GY17"/>
          <cell r="GZ17">
            <v>1085.783999</v>
          </cell>
          <cell r="HA17">
            <v>52.448</v>
          </cell>
          <cell r="HB17">
            <v>-49.019503</v>
          </cell>
          <cell r="HC17">
            <v>25.202471000000003</v>
          </cell>
          <cell r="HD17"/>
          <cell r="HE17">
            <v>1114.4149669999999</v>
          </cell>
          <cell r="HF17">
            <v>56.947000000000003</v>
          </cell>
          <cell r="HG17">
            <v>-51.289867000000001</v>
          </cell>
          <cell r="HH17">
            <v>52.481076999999999</v>
          </cell>
          <cell r="HI17"/>
          <cell r="HJ17">
            <v>1172.553177</v>
          </cell>
        </row>
        <row r="18">
          <cell r="A18" t="str">
            <v>AN.111</v>
          </cell>
          <cell r="B18" t="str">
            <v>Dwellings</v>
          </cell>
          <cell r="C18">
            <v>5.9327290000000001</v>
          </cell>
          <cell r="D18">
            <v>0.36232500000000001</v>
          </cell>
          <cell r="E18">
            <v>-7.4884000000000006E-2</v>
          </cell>
          <cell r="F18">
            <v>0.714897</v>
          </cell>
          <cell r="G18"/>
          <cell r="H18">
            <v>6.9350680000000002</v>
          </cell>
          <cell r="I18">
            <v>0.41846300000000003</v>
          </cell>
          <cell r="J18">
            <v>-8.7410000000000002E-2</v>
          </cell>
          <cell r="K18">
            <v>0.81932100000000008</v>
          </cell>
          <cell r="L18"/>
          <cell r="M18">
            <v>8.0854409999999994</v>
          </cell>
          <cell r="N18">
            <v>0.46310199999999996</v>
          </cell>
          <cell r="O18">
            <v>-0.10072</v>
          </cell>
          <cell r="P18">
            <v>0.87752799999999997</v>
          </cell>
          <cell r="Q18"/>
          <cell r="R18">
            <v>9.3253510000000013</v>
          </cell>
          <cell r="S18">
            <v>0.50885199999999997</v>
          </cell>
          <cell r="T18">
            <v>-0.115288</v>
          </cell>
          <cell r="U18">
            <v>0.88114099999999995</v>
          </cell>
          <cell r="V18"/>
          <cell r="W18">
            <v>10.600056</v>
          </cell>
          <cell r="X18">
            <v>0.52793200000000007</v>
          </cell>
          <cell r="Y18">
            <v>-0.12932300000000002</v>
          </cell>
          <cell r="Z18">
            <v>0.78701500000000002</v>
          </cell>
          <cell r="AA18"/>
          <cell r="AB18">
            <v>11.785681</v>
          </cell>
          <cell r="AC18">
            <v>0.52415999999999996</v>
          </cell>
          <cell r="AD18">
            <v>-0.14212</v>
          </cell>
          <cell r="AE18">
            <v>0.5860510000000001</v>
          </cell>
          <cell r="AF18"/>
          <cell r="AG18">
            <v>12.753771</v>
          </cell>
          <cell r="AH18">
            <v>0.52573099999999995</v>
          </cell>
          <cell r="AI18">
            <v>-0.15141200000000002</v>
          </cell>
          <cell r="AJ18">
            <v>0.45074799999999998</v>
          </cell>
          <cell r="AK18"/>
          <cell r="AL18">
            <v>13.578837999999999</v>
          </cell>
          <cell r="AM18">
            <v>0.57001400000000002</v>
          </cell>
          <cell r="AN18">
            <v>-0.16089300000000001</v>
          </cell>
          <cell r="AO18">
            <v>0.45842899999999998</v>
          </cell>
          <cell r="AP18"/>
          <cell r="AQ18">
            <v>14.446388000000001</v>
          </cell>
          <cell r="AR18">
            <v>0.691276</v>
          </cell>
          <cell r="AS18">
            <v>-0.17077799999999999</v>
          </cell>
          <cell r="AT18">
            <v>0.45361299999999999</v>
          </cell>
          <cell r="AU18"/>
          <cell r="AV18">
            <v>15.420501</v>
          </cell>
          <cell r="AW18">
            <v>0.96985199999999994</v>
          </cell>
          <cell r="AX18">
            <v>-0.18215899999999999</v>
          </cell>
          <cell r="AY18">
            <v>0.32408999999999999</v>
          </cell>
          <cell r="AZ18"/>
          <cell r="BA18">
            <v>16.532284000000001</v>
          </cell>
          <cell r="BB18">
            <v>1.130609</v>
          </cell>
          <cell r="BC18">
            <v>-0.19372900000000001</v>
          </cell>
          <cell r="BD18">
            <v>0.28479300000000002</v>
          </cell>
          <cell r="BE18"/>
          <cell r="BF18">
            <v>17.753957</v>
          </cell>
          <cell r="BG18">
            <v>1.1293060000000001</v>
          </cell>
          <cell r="BH18">
            <v>-0.20947900000000003</v>
          </cell>
          <cell r="BI18">
            <v>0.57261800000000007</v>
          </cell>
          <cell r="BJ18"/>
          <cell r="BK18">
            <v>19.246402</v>
          </cell>
          <cell r="BL18">
            <v>1.108733</v>
          </cell>
          <cell r="BM18">
            <v>-0.229574</v>
          </cell>
          <cell r="BN18">
            <v>0.51853899999999997</v>
          </cell>
          <cell r="BO18"/>
          <cell r="BP18">
            <v>20.644099999999998</v>
          </cell>
          <cell r="BQ18">
            <v>1.0498430000000001</v>
          </cell>
          <cell r="BR18">
            <v>-0.24259500000000001</v>
          </cell>
          <cell r="BS18">
            <v>0.23074500000000001</v>
          </cell>
          <cell r="BT18"/>
          <cell r="BU18">
            <v>21.682093999999999</v>
          </cell>
          <cell r="BV18">
            <v>1.0606</v>
          </cell>
          <cell r="BW18">
            <v>-0.25371700000000003</v>
          </cell>
          <cell r="BX18">
            <v>9.2543E-2</v>
          </cell>
          <cell r="BY18"/>
          <cell r="BZ18">
            <v>22.581519</v>
          </cell>
          <cell r="CA18">
            <v>1.142962</v>
          </cell>
          <cell r="CB18">
            <v>-0.26264599999999999</v>
          </cell>
          <cell r="CC18">
            <v>-3.9255000000000005E-2</v>
          </cell>
          <cell r="CD18"/>
          <cell r="CE18">
            <v>23.422580999999997</v>
          </cell>
          <cell r="CF18">
            <v>1.0655109999999999</v>
          </cell>
          <cell r="CG18">
            <v>-0.27137800000000001</v>
          </cell>
          <cell r="CH18">
            <v>4.0892000000000005E-2</v>
          </cell>
          <cell r="CI18"/>
          <cell r="CJ18">
            <v>24.257604999999998</v>
          </cell>
          <cell r="CK18">
            <v>1.017439</v>
          </cell>
          <cell r="CL18">
            <v>-0.28173300000000001</v>
          </cell>
          <cell r="CM18">
            <v>0.281947</v>
          </cell>
          <cell r="CN18"/>
          <cell r="CO18">
            <v>25.275258000000001</v>
          </cell>
          <cell r="CP18">
            <v>1.011317</v>
          </cell>
          <cell r="CQ18">
            <v>-0.29489499999999996</v>
          </cell>
          <cell r="CR18">
            <v>0.22707400000000003</v>
          </cell>
          <cell r="CS18"/>
          <cell r="CT18">
            <v>26.218754000000001</v>
          </cell>
          <cell r="CU18">
            <v>1.0537209999999999</v>
          </cell>
          <cell r="CV18">
            <v>-0.30426400000000003</v>
          </cell>
          <cell r="CW18">
            <v>0.180455</v>
          </cell>
          <cell r="CX18"/>
          <cell r="CY18">
            <v>27.148666000000002</v>
          </cell>
          <cell r="CZ18">
            <v>1.1954529999999999</v>
          </cell>
          <cell r="DA18">
            <v>-0.31827999999999995</v>
          </cell>
          <cell r="DB18">
            <v>0.92094799999999999</v>
          </cell>
          <cell r="DC18"/>
          <cell r="DD18">
            <v>28.946787</v>
          </cell>
          <cell r="DE18">
            <v>1.079142</v>
          </cell>
          <cell r="DF18">
            <v>-0.34560099999999999</v>
          </cell>
          <cell r="DG18">
            <v>1.347175</v>
          </cell>
          <cell r="DH18"/>
          <cell r="DI18">
            <v>31.027502999999999</v>
          </cell>
          <cell r="DJ18">
            <v>1.1070360000000001</v>
          </cell>
          <cell r="DK18">
            <v>-0.36693300000000001</v>
          </cell>
          <cell r="DL18">
            <v>1.0320740000000002</v>
          </cell>
          <cell r="DM18"/>
          <cell r="DN18">
            <v>32.799680000000002</v>
          </cell>
          <cell r="DO18">
            <v>1.1164890000000001</v>
          </cell>
          <cell r="DP18">
            <v>-0.38496900000000001</v>
          </cell>
          <cell r="DQ18">
            <v>1.015301</v>
          </cell>
          <cell r="DR18"/>
          <cell r="DS18">
            <v>34.546500999999999</v>
          </cell>
          <cell r="DT18">
            <v>1.3627940000000001</v>
          </cell>
          <cell r="DU18">
            <v>-0.405663</v>
          </cell>
          <cell r="DV18">
            <v>1.4060250000000001</v>
          </cell>
          <cell r="DW18"/>
          <cell r="DX18">
            <v>36.909656999999996</v>
          </cell>
          <cell r="DY18">
            <v>1.2040280000000001</v>
          </cell>
          <cell r="DZ18">
            <v>-0.435031</v>
          </cell>
          <cell r="EA18">
            <v>1.5111949999999998</v>
          </cell>
          <cell r="EB18"/>
          <cell r="EC18">
            <v>39.189849000000002</v>
          </cell>
          <cell r="ED18">
            <v>1.44604</v>
          </cell>
          <cell r="EE18">
            <v>-0.45902699999999996</v>
          </cell>
          <cell r="EF18">
            <v>1.834152</v>
          </cell>
          <cell r="EG18"/>
          <cell r="EH18">
            <v>42.011012999999998</v>
          </cell>
          <cell r="EI18">
            <v>1.498097</v>
          </cell>
          <cell r="EJ18">
            <v>-0.497946</v>
          </cell>
          <cell r="EK18">
            <v>2.1004360000000002</v>
          </cell>
          <cell r="EL18"/>
          <cell r="EM18">
            <v>45.111599999999996</v>
          </cell>
          <cell r="EN18">
            <v>1.6498889999999999</v>
          </cell>
          <cell r="EO18">
            <v>-0.53133900000000001</v>
          </cell>
          <cell r="EP18">
            <v>2.318514</v>
          </cell>
          <cell r="EQ18"/>
          <cell r="ER18">
            <v>48.548665</v>
          </cell>
          <cell r="ES18">
            <v>1.702488</v>
          </cell>
          <cell r="ET18">
            <v>-0.57662999999999998</v>
          </cell>
          <cell r="EU18">
            <v>1.069361</v>
          </cell>
          <cell r="EV18"/>
          <cell r="EW18">
            <v>50.743884999999999</v>
          </cell>
          <cell r="EX18">
            <v>1.4930000000000001</v>
          </cell>
          <cell r="EY18">
            <v>-0.58101599999999998</v>
          </cell>
          <cell r="EZ18">
            <v>-1.0553000000000002E-2</v>
          </cell>
          <cell r="FA18"/>
          <cell r="FB18">
            <v>51.645316000000001</v>
          </cell>
          <cell r="FC18">
            <v>1.504</v>
          </cell>
          <cell r="FD18">
            <v>-0.59695399999999998</v>
          </cell>
          <cell r="FE18">
            <v>1.4172850000000001</v>
          </cell>
          <cell r="FF18"/>
          <cell r="FG18">
            <v>53.969647999999999</v>
          </cell>
          <cell r="FH18">
            <v>1.393</v>
          </cell>
          <cell r="FI18">
            <v>-0.62812000000000001</v>
          </cell>
          <cell r="FJ18">
            <v>1.7038900000000001</v>
          </cell>
          <cell r="FK18"/>
          <cell r="FL18">
            <v>56.438417999999999</v>
          </cell>
          <cell r="FM18">
            <v>1.3839999999999999</v>
          </cell>
          <cell r="FN18">
            <v>-0.64869899999999991</v>
          </cell>
          <cell r="FO18">
            <v>0.88334599999999996</v>
          </cell>
          <cell r="FP18"/>
          <cell r="FQ18">
            <v>58.057065000000001</v>
          </cell>
          <cell r="FR18">
            <v>1.369</v>
          </cell>
          <cell r="FS18">
            <v>-0.66057699999999997</v>
          </cell>
          <cell r="FT18">
            <v>0.33088299999999998</v>
          </cell>
          <cell r="FU18"/>
          <cell r="FV18">
            <v>59.09637</v>
          </cell>
          <cell r="FW18">
            <v>1.3520000000000001</v>
          </cell>
          <cell r="FX18">
            <v>-0.66875400000000007</v>
          </cell>
          <cell r="FY18">
            <v>-0.139846</v>
          </cell>
          <cell r="FZ18"/>
          <cell r="GA18">
            <v>59.639769999999999</v>
          </cell>
          <cell r="GB18">
            <v>1.292</v>
          </cell>
          <cell r="GC18">
            <v>-0.67037099999999994</v>
          </cell>
          <cell r="GD18">
            <v>1.7523E-2</v>
          </cell>
          <cell r="GE18"/>
          <cell r="GF18">
            <v>60.278922000000001</v>
          </cell>
          <cell r="GG18">
            <v>1.3160000000000001</v>
          </cell>
          <cell r="GH18">
            <v>-0.67992300000000006</v>
          </cell>
          <cell r="GI18">
            <v>0.84153</v>
          </cell>
          <cell r="GJ18"/>
          <cell r="GK18">
            <v>61.756529</v>
          </cell>
          <cell r="GL18">
            <v>1.4850000000000001</v>
          </cell>
          <cell r="GM18">
            <v>-0.69817799999999997</v>
          </cell>
          <cell r="GN18">
            <v>1.3374900000000001</v>
          </cell>
          <cell r="GO18"/>
          <cell r="GP18">
            <v>63.880841000000004</v>
          </cell>
          <cell r="GQ18">
            <v>1.6020000000000001</v>
          </cell>
          <cell r="GR18">
            <v>-0.72089099999999995</v>
          </cell>
          <cell r="GS18">
            <v>1.246888</v>
          </cell>
          <cell r="GT18"/>
          <cell r="GU18">
            <v>66.008837999999997</v>
          </cell>
          <cell r="GV18">
            <v>1.728</v>
          </cell>
          <cell r="GW18">
            <v>-0.74271600000000004</v>
          </cell>
          <cell r="GX18">
            <v>0.93383399999999994</v>
          </cell>
          <cell r="GY18"/>
          <cell r="GZ18">
            <v>67.927956999999992</v>
          </cell>
          <cell r="HA18">
            <v>1.639</v>
          </cell>
          <cell r="HB18">
            <v>-0.76258999999999999</v>
          </cell>
          <cell r="HC18">
            <v>1.399994</v>
          </cell>
          <cell r="HD18"/>
          <cell r="HE18">
            <v>70.204359999999994</v>
          </cell>
          <cell r="HF18">
            <v>1.774</v>
          </cell>
          <cell r="HG18">
            <v>-0.79433699999999996</v>
          </cell>
          <cell r="HH18">
            <v>0.99304300000000001</v>
          </cell>
          <cell r="HI18"/>
          <cell r="HJ18">
            <v>72.177066000000011</v>
          </cell>
        </row>
        <row r="19">
          <cell r="A19" t="str">
            <v>AN.112</v>
          </cell>
          <cell r="B19" t="str">
            <v>Other buildings and structures</v>
          </cell>
          <cell r="C19">
            <v>130.035133</v>
          </cell>
          <cell r="D19">
            <v>9.8635419999999989</v>
          </cell>
          <cell r="E19">
            <v>-6.2029219999999992</v>
          </cell>
          <cell r="F19">
            <v>22.789532999999999</v>
          </cell>
          <cell r="G19"/>
          <cell r="H19">
            <v>156.485285</v>
          </cell>
          <cell r="I19">
            <v>11.700366000000001</v>
          </cell>
          <cell r="J19">
            <v>-7.5958819999999996</v>
          </cell>
          <cell r="K19">
            <v>27.110398</v>
          </cell>
          <cell r="L19"/>
          <cell r="M19">
            <v>187.70016699999999</v>
          </cell>
          <cell r="N19">
            <v>13.491262000000001</v>
          </cell>
          <cell r="O19">
            <v>-8.9742109999999986</v>
          </cell>
          <cell r="P19">
            <v>31.153727999999997</v>
          </cell>
          <cell r="Q19"/>
          <cell r="R19">
            <v>223.370946</v>
          </cell>
          <cell r="S19">
            <v>15.912518</v>
          </cell>
          <cell r="T19">
            <v>-10.803210999999999</v>
          </cell>
          <cell r="U19">
            <v>28.004265</v>
          </cell>
          <cell r="V19"/>
          <cell r="W19">
            <v>256.48451800000004</v>
          </cell>
          <cell r="X19">
            <v>16.060082000000001</v>
          </cell>
          <cell r="Y19">
            <v>-11.870056</v>
          </cell>
          <cell r="Z19">
            <v>18.013950000000001</v>
          </cell>
          <cell r="AA19"/>
          <cell r="AB19">
            <v>278.68849399999999</v>
          </cell>
          <cell r="AC19">
            <v>16.748169000000001</v>
          </cell>
          <cell r="AD19">
            <v>-12.874870000000001</v>
          </cell>
          <cell r="AE19">
            <v>14.646514999999999</v>
          </cell>
          <cell r="AF19"/>
          <cell r="AG19">
            <v>297.20830699999999</v>
          </cell>
          <cell r="AH19">
            <v>18.766283999999999</v>
          </cell>
          <cell r="AI19">
            <v>-13.685782999999999</v>
          </cell>
          <cell r="AJ19">
            <v>10.520325000000001</v>
          </cell>
          <cell r="AK19"/>
          <cell r="AL19">
            <v>312.80913199999998</v>
          </cell>
          <cell r="AM19">
            <v>19.840679000000002</v>
          </cell>
          <cell r="AN19">
            <v>-14.381508999999999</v>
          </cell>
          <cell r="AO19">
            <v>9.8783500000000011</v>
          </cell>
          <cell r="AP19"/>
          <cell r="AQ19">
            <v>328.14665200000002</v>
          </cell>
          <cell r="AR19">
            <v>21.071683</v>
          </cell>
          <cell r="AS19">
            <v>-15.152104</v>
          </cell>
          <cell r="AT19">
            <v>10.530676999999999</v>
          </cell>
          <cell r="AU19"/>
          <cell r="AV19">
            <v>344.59690799999998</v>
          </cell>
          <cell r="AW19">
            <v>24.601737</v>
          </cell>
          <cell r="AX19">
            <v>-15.991702</v>
          </cell>
          <cell r="AY19">
            <v>9.0663979999999995</v>
          </cell>
          <cell r="AZ19"/>
          <cell r="BA19">
            <v>362.27334000000002</v>
          </cell>
          <cell r="BB19">
            <v>26.625387999999997</v>
          </cell>
          <cell r="BC19">
            <v>-16.753211</v>
          </cell>
          <cell r="BD19">
            <v>6.3813209999999998</v>
          </cell>
          <cell r="BE19"/>
          <cell r="BF19">
            <v>378.526838</v>
          </cell>
          <cell r="BG19">
            <v>27.750147000000002</v>
          </cell>
          <cell r="BH19">
            <v>-17.442533000000001</v>
          </cell>
          <cell r="BI19">
            <v>9.0459069999999997</v>
          </cell>
          <cell r="BJ19"/>
          <cell r="BK19">
            <v>397.880358</v>
          </cell>
          <cell r="BL19">
            <v>30.469621</v>
          </cell>
          <cell r="BM19">
            <v>-18.561716000000001</v>
          </cell>
          <cell r="BN19">
            <v>10.149953</v>
          </cell>
          <cell r="BO19"/>
          <cell r="BP19">
            <v>419.93821600000001</v>
          </cell>
          <cell r="BQ19">
            <v>31.783291000000002</v>
          </cell>
          <cell r="BR19">
            <v>-19.398576000000002</v>
          </cell>
          <cell r="BS19">
            <v>6.7011329999999996</v>
          </cell>
          <cell r="BT19"/>
          <cell r="BU19">
            <v>439.02406400000001</v>
          </cell>
          <cell r="BV19">
            <v>30.764470000000003</v>
          </cell>
          <cell r="BW19">
            <v>-20.138720000000003</v>
          </cell>
          <cell r="BX19">
            <v>3.7369029999999999</v>
          </cell>
          <cell r="BY19"/>
          <cell r="BZ19">
            <v>453.38671799999997</v>
          </cell>
          <cell r="CA19">
            <v>30.861781999999998</v>
          </cell>
          <cell r="CB19">
            <v>-20.656755</v>
          </cell>
          <cell r="CC19">
            <v>3.4849810000000003</v>
          </cell>
          <cell r="CD19"/>
          <cell r="CE19">
            <v>467.07672600000001</v>
          </cell>
          <cell r="CF19">
            <v>29.953876000000001</v>
          </cell>
          <cell r="CG19">
            <v>-21.309215000000002</v>
          </cell>
          <cell r="CH19">
            <v>7.7116819999999997</v>
          </cell>
          <cell r="CI19"/>
          <cell r="CJ19">
            <v>483.43306900000005</v>
          </cell>
          <cell r="CK19">
            <v>30.133080999999997</v>
          </cell>
          <cell r="CL19">
            <v>-22.121625000000002</v>
          </cell>
          <cell r="CM19">
            <v>9.8483660000000004</v>
          </cell>
          <cell r="CN19"/>
          <cell r="CO19">
            <v>501.29289</v>
          </cell>
          <cell r="CP19">
            <v>28.033716999999999</v>
          </cell>
          <cell r="CQ19">
            <v>-22.88447</v>
          </cell>
          <cell r="CR19">
            <v>6.7846310000000001</v>
          </cell>
          <cell r="CS19"/>
          <cell r="CT19">
            <v>513.22676899999999</v>
          </cell>
          <cell r="CU19">
            <v>28.696496</v>
          </cell>
          <cell r="CV19">
            <v>-23.387195999999999</v>
          </cell>
          <cell r="CW19">
            <v>5.8800590000000001</v>
          </cell>
          <cell r="CX19"/>
          <cell r="CY19">
            <v>524.41612800000007</v>
          </cell>
          <cell r="CZ19">
            <v>30.801328000000002</v>
          </cell>
          <cell r="DA19">
            <v>-24.185175999999998</v>
          </cell>
          <cell r="DB19">
            <v>5.6801029999999999</v>
          </cell>
          <cell r="DC19"/>
          <cell r="DD19">
            <v>536.71238199999993</v>
          </cell>
          <cell r="DE19">
            <v>34.669442000000004</v>
          </cell>
          <cell r="DF19">
            <v>-24.624855</v>
          </cell>
          <cell r="DG19">
            <v>6.9455400000000003</v>
          </cell>
          <cell r="DH19"/>
          <cell r="DI19">
            <v>553.70250899999996</v>
          </cell>
          <cell r="DJ19">
            <v>35.312305000000002</v>
          </cell>
          <cell r="DK19">
            <v>-25.633185000000001</v>
          </cell>
          <cell r="DL19">
            <v>13.411968999999999</v>
          </cell>
          <cell r="DM19"/>
          <cell r="DN19">
            <v>576.79359900000009</v>
          </cell>
          <cell r="DO19">
            <v>35.248832999999998</v>
          </cell>
          <cell r="DP19">
            <v>-26.765974</v>
          </cell>
          <cell r="DQ19">
            <v>16.673188</v>
          </cell>
          <cell r="DR19"/>
          <cell r="DS19">
            <v>601.94964599999992</v>
          </cell>
          <cell r="DT19">
            <v>37.646427000000003</v>
          </cell>
          <cell r="DU19">
            <v>-28.014711999999999</v>
          </cell>
          <cell r="DV19">
            <v>21.269773000000001</v>
          </cell>
          <cell r="DW19"/>
          <cell r="DX19">
            <v>632.851135</v>
          </cell>
          <cell r="DY19">
            <v>41.538362999999997</v>
          </cell>
          <cell r="DZ19">
            <v>-29.742256000000001</v>
          </cell>
          <cell r="EA19">
            <v>22.867322000000001</v>
          </cell>
          <cell r="EB19"/>
          <cell r="EC19">
            <v>667.51456499999995</v>
          </cell>
          <cell r="ED19">
            <v>45.387571000000001</v>
          </cell>
          <cell r="EE19">
            <v>-31.280255</v>
          </cell>
          <cell r="EF19">
            <v>28.495044</v>
          </cell>
          <cell r="EG19"/>
          <cell r="EH19">
            <v>710.11692500000004</v>
          </cell>
          <cell r="EI19">
            <v>46.710116999999997</v>
          </cell>
          <cell r="EJ19">
            <v>-33.613567000000003</v>
          </cell>
          <cell r="EK19">
            <v>34.398643999999997</v>
          </cell>
          <cell r="EL19"/>
          <cell r="EM19">
            <v>757.61211899999989</v>
          </cell>
          <cell r="EN19">
            <v>50.855402999999995</v>
          </cell>
          <cell r="EO19">
            <v>-35.752775999999997</v>
          </cell>
          <cell r="EP19">
            <v>41.296716000000004</v>
          </cell>
          <cell r="EQ19"/>
          <cell r="ER19">
            <v>814.01146200000005</v>
          </cell>
          <cell r="ES19">
            <v>50.697989999999997</v>
          </cell>
          <cell r="ET19">
            <v>-38.666059000000004</v>
          </cell>
          <cell r="EU19">
            <v>17.393006</v>
          </cell>
          <cell r="EV19"/>
          <cell r="EW19">
            <v>843.43639899999994</v>
          </cell>
          <cell r="EX19">
            <v>52.274999999999999</v>
          </cell>
          <cell r="EY19">
            <v>-39.504639000000005</v>
          </cell>
          <cell r="EZ19">
            <v>5.526116</v>
          </cell>
          <cell r="FA19"/>
          <cell r="FB19">
            <v>861.73287500000004</v>
          </cell>
          <cell r="FC19">
            <v>49.311</v>
          </cell>
          <cell r="FD19">
            <v>-40.837823999999998</v>
          </cell>
          <cell r="FE19">
            <v>28.270521000000002</v>
          </cell>
          <cell r="FF19"/>
          <cell r="FG19">
            <v>898.47657200000003</v>
          </cell>
          <cell r="FH19">
            <v>51.167999999999999</v>
          </cell>
          <cell r="FI19">
            <v>-42.975525000000005</v>
          </cell>
          <cell r="FJ19">
            <v>30.162666000000002</v>
          </cell>
          <cell r="FK19"/>
          <cell r="FL19">
            <v>936.83171300000004</v>
          </cell>
          <cell r="FM19">
            <v>52.677999999999997</v>
          </cell>
          <cell r="FN19">
            <v>-44.559739</v>
          </cell>
          <cell r="FO19">
            <v>15.401944</v>
          </cell>
          <cell r="FP19"/>
          <cell r="FQ19">
            <v>960.35191700000007</v>
          </cell>
          <cell r="FR19">
            <v>52.551000000000002</v>
          </cell>
          <cell r="FS19">
            <v>-45.340904999999999</v>
          </cell>
          <cell r="FT19">
            <v>0.92765799999999998</v>
          </cell>
          <cell r="FU19"/>
          <cell r="FV19">
            <v>968.48967000000005</v>
          </cell>
          <cell r="FW19">
            <v>49.34</v>
          </cell>
          <cell r="FX19">
            <v>-45.622177000000001</v>
          </cell>
          <cell r="FY19">
            <v>-17.61477</v>
          </cell>
          <cell r="FZ19"/>
          <cell r="GA19">
            <v>954.59272299999998</v>
          </cell>
          <cell r="GB19">
            <v>45.05</v>
          </cell>
          <cell r="GC19">
            <v>-44.020788000000003</v>
          </cell>
          <cell r="GD19">
            <v>-17.692687999999997</v>
          </cell>
          <cell r="GE19"/>
          <cell r="GF19">
            <v>937.92924800000003</v>
          </cell>
          <cell r="GG19">
            <v>42.642000000000003</v>
          </cell>
          <cell r="GH19">
            <v>-44.096105000000001</v>
          </cell>
          <cell r="GI19">
            <v>12.288352999999999</v>
          </cell>
          <cell r="GJ19"/>
          <cell r="GK19">
            <v>948.76349600000003</v>
          </cell>
          <cell r="GL19">
            <v>45.515000000000001</v>
          </cell>
          <cell r="GM19">
            <v>-45.390900999999999</v>
          </cell>
          <cell r="GN19">
            <v>28.014973000000001</v>
          </cell>
          <cell r="GO19"/>
          <cell r="GP19">
            <v>976.90256799999997</v>
          </cell>
          <cell r="GQ19">
            <v>48.137999999999998</v>
          </cell>
          <cell r="GR19">
            <v>-46.683729</v>
          </cell>
          <cell r="GS19">
            <v>23.203354999999998</v>
          </cell>
          <cell r="GT19"/>
          <cell r="GU19">
            <v>1001.5601949999999</v>
          </cell>
          <cell r="GV19">
            <v>55.204999999999998</v>
          </cell>
          <cell r="GW19">
            <v>-47.896228999999998</v>
          </cell>
          <cell r="GX19">
            <v>8.9870759999999983</v>
          </cell>
          <cell r="GY19"/>
          <cell r="GZ19">
            <v>1017.856042</v>
          </cell>
          <cell r="HA19">
            <v>50.808999999999997</v>
          </cell>
          <cell r="HB19">
            <v>-48.256912</v>
          </cell>
          <cell r="HC19">
            <v>23.802477</v>
          </cell>
          <cell r="HD19"/>
          <cell r="HE19">
            <v>1044.210607</v>
          </cell>
          <cell r="HF19">
            <v>55.173000000000002</v>
          </cell>
          <cell r="HG19">
            <v>-50.495530000000002</v>
          </cell>
          <cell r="HH19">
            <v>51.488033999999999</v>
          </cell>
          <cell r="HI19"/>
          <cell r="HJ19">
            <v>1100.376111</v>
          </cell>
        </row>
        <row r="20">
          <cell r="A20" t="str">
            <v>AN.1121</v>
          </cell>
          <cell r="B20" t="str">
            <v>Buildings other than dwellings</v>
          </cell>
          <cell r="C20">
            <v>42.948336000000005</v>
          </cell>
          <cell r="D20">
            <v>4.4788079999999999</v>
          </cell>
          <cell r="E20">
            <v>-3.5370379999999999</v>
          </cell>
          <cell r="F20">
            <v>7.6502129999999999</v>
          </cell>
          <cell r="G20"/>
          <cell r="H20">
            <v>51.540319000000004</v>
          </cell>
          <cell r="I20">
            <v>5.3462329999999998</v>
          </cell>
          <cell r="J20">
            <v>-4.3315400000000004</v>
          </cell>
          <cell r="K20">
            <v>9.0588320000000007</v>
          </cell>
          <cell r="L20"/>
          <cell r="M20">
            <v>61.613843000000003</v>
          </cell>
          <cell r="N20">
            <v>6.0550280000000001</v>
          </cell>
          <cell r="O20">
            <v>-5.1065449999999997</v>
          </cell>
          <cell r="P20">
            <v>10.317534999999999</v>
          </cell>
          <cell r="Q20"/>
          <cell r="R20">
            <v>72.879861000000005</v>
          </cell>
          <cell r="S20">
            <v>7.0880460000000003</v>
          </cell>
          <cell r="T20">
            <v>-6.12866</v>
          </cell>
          <cell r="U20">
            <v>9.2352999999999987</v>
          </cell>
          <cell r="V20"/>
          <cell r="W20">
            <v>83.07454700000001</v>
          </cell>
          <cell r="X20">
            <v>7.1097529999999995</v>
          </cell>
          <cell r="Y20">
            <v>-6.7178290000000001</v>
          </cell>
          <cell r="Z20">
            <v>5.9164469999999998</v>
          </cell>
          <cell r="AA20"/>
          <cell r="AB20">
            <v>89.382918000000004</v>
          </cell>
          <cell r="AC20">
            <v>7.4362790000000007</v>
          </cell>
          <cell r="AD20">
            <v>-7.2653340000000002</v>
          </cell>
          <cell r="AE20">
            <v>4.7726040000000003</v>
          </cell>
          <cell r="AF20"/>
          <cell r="AG20">
            <v>94.326467999999991</v>
          </cell>
          <cell r="AH20">
            <v>8.3565679999999993</v>
          </cell>
          <cell r="AI20">
            <v>-7.7023779999999995</v>
          </cell>
          <cell r="AJ20">
            <v>3.4091990000000001</v>
          </cell>
          <cell r="AK20"/>
          <cell r="AL20">
            <v>98.389857000000006</v>
          </cell>
          <cell r="AM20">
            <v>8.7815550000000009</v>
          </cell>
          <cell r="AN20">
            <v>-8.0655339999999995</v>
          </cell>
          <cell r="AO20">
            <v>3.1542689999999998</v>
          </cell>
          <cell r="AP20"/>
          <cell r="AQ20">
            <v>102.260147</v>
          </cell>
          <cell r="AR20">
            <v>9.3597619999999999</v>
          </cell>
          <cell r="AS20">
            <v>-8.4637840000000004</v>
          </cell>
          <cell r="AT20">
            <v>3.3119510000000001</v>
          </cell>
          <cell r="AU20"/>
          <cell r="AV20">
            <v>106.468075</v>
          </cell>
          <cell r="AW20">
            <v>10.68994</v>
          </cell>
          <cell r="AX20">
            <v>-8.8949169999999995</v>
          </cell>
          <cell r="AY20">
            <v>2.8966149999999997</v>
          </cell>
          <cell r="AZ20"/>
          <cell r="BA20">
            <v>111.15971400000001</v>
          </cell>
          <cell r="BB20">
            <v>11.659558000000001</v>
          </cell>
          <cell r="BC20">
            <v>-9.2877399999999994</v>
          </cell>
          <cell r="BD20">
            <v>2.1643670000000004</v>
          </cell>
          <cell r="BE20"/>
          <cell r="BF20">
            <v>115.69589900000001</v>
          </cell>
          <cell r="BG20">
            <v>12.304534</v>
          </cell>
          <cell r="BH20">
            <v>-9.6569909999999997</v>
          </cell>
          <cell r="BI20">
            <v>3.008108</v>
          </cell>
          <cell r="BJ20"/>
          <cell r="BK20">
            <v>121.351551</v>
          </cell>
          <cell r="BL20">
            <v>13.688218999999998</v>
          </cell>
          <cell r="BM20">
            <v>-10.274914000000001</v>
          </cell>
          <cell r="BN20">
            <v>3.3033169999999998</v>
          </cell>
          <cell r="BO20"/>
          <cell r="BP20">
            <v>128.068172</v>
          </cell>
          <cell r="BQ20">
            <v>14.40733</v>
          </cell>
          <cell r="BR20">
            <v>-10.721468999999999</v>
          </cell>
          <cell r="BS20">
            <v>2.1549930000000002</v>
          </cell>
          <cell r="BT20"/>
          <cell r="BU20">
            <v>133.90902600000001</v>
          </cell>
          <cell r="BV20">
            <v>13.98363</v>
          </cell>
          <cell r="BW20">
            <v>-11.100674999999999</v>
          </cell>
          <cell r="BX20">
            <v>1.2493830000000001</v>
          </cell>
          <cell r="BY20"/>
          <cell r="BZ20">
            <v>138.04136300000002</v>
          </cell>
          <cell r="CA20">
            <v>13.90169</v>
          </cell>
          <cell r="CB20">
            <v>-11.363798000000001</v>
          </cell>
          <cell r="CC20">
            <v>1.283787</v>
          </cell>
          <cell r="CD20"/>
          <cell r="CE20">
            <v>141.863043</v>
          </cell>
          <cell r="CF20">
            <v>13.543747</v>
          </cell>
          <cell r="CG20">
            <v>-11.686637000000001</v>
          </cell>
          <cell r="CH20">
            <v>2.5849579999999999</v>
          </cell>
          <cell r="CI20"/>
          <cell r="CJ20">
            <v>146.30511100000001</v>
          </cell>
          <cell r="CK20">
            <v>13.759971999999999</v>
          </cell>
          <cell r="CL20">
            <v>-12.097453</v>
          </cell>
          <cell r="CM20">
            <v>3.1814299999999998</v>
          </cell>
          <cell r="CN20"/>
          <cell r="CO20">
            <v>151.14905999999999</v>
          </cell>
          <cell r="CP20">
            <v>12.932092000000001</v>
          </cell>
          <cell r="CQ20">
            <v>-12.480865</v>
          </cell>
          <cell r="CR20">
            <v>2.3615919999999999</v>
          </cell>
          <cell r="CS20"/>
          <cell r="CT20">
            <v>153.96188000000001</v>
          </cell>
          <cell r="CU20">
            <v>13.330243000000001</v>
          </cell>
          <cell r="CV20">
            <v>-12.743877000000001</v>
          </cell>
          <cell r="CW20">
            <v>2.2755360000000002</v>
          </cell>
          <cell r="CX20"/>
          <cell r="CY20">
            <v>156.823781</v>
          </cell>
          <cell r="CZ20">
            <v>14.133353</v>
          </cell>
          <cell r="DA20">
            <v>-13.187555</v>
          </cell>
          <cell r="DB20">
            <v>0.18967599999999998</v>
          </cell>
          <cell r="DC20"/>
          <cell r="DD20">
            <v>157.95925500000001</v>
          </cell>
          <cell r="DE20">
            <v>15.524113</v>
          </cell>
          <cell r="DF20">
            <v>-13.210239</v>
          </cell>
          <cell r="DG20">
            <v>1.431414</v>
          </cell>
          <cell r="DH20"/>
          <cell r="DI20">
            <v>161.704543</v>
          </cell>
          <cell r="DJ20">
            <v>15.624956000000001</v>
          </cell>
          <cell r="DK20">
            <v>-13.818224000000001</v>
          </cell>
          <cell r="DL20">
            <v>5.5925770000000004</v>
          </cell>
          <cell r="DM20"/>
          <cell r="DN20">
            <v>169.10385200000002</v>
          </cell>
          <cell r="DO20">
            <v>17.188732000000002</v>
          </cell>
          <cell r="DP20">
            <v>-14.436843000000001</v>
          </cell>
          <cell r="DQ20">
            <v>5.7223920000000001</v>
          </cell>
          <cell r="DR20"/>
          <cell r="DS20">
            <v>177.57813300000001</v>
          </cell>
          <cell r="DT20">
            <v>18.710715</v>
          </cell>
          <cell r="DU20">
            <v>-15.130600000000001</v>
          </cell>
          <cell r="DV20">
            <v>7.6110910000000001</v>
          </cell>
          <cell r="DW20"/>
          <cell r="DX20">
            <v>188.76933799999998</v>
          </cell>
          <cell r="DY20">
            <v>20.385797999999998</v>
          </cell>
          <cell r="DZ20">
            <v>-16.140269</v>
          </cell>
          <cell r="EA20">
            <v>7.8563599999999996</v>
          </cell>
          <cell r="EB20"/>
          <cell r="EC20">
            <v>200.871227</v>
          </cell>
          <cell r="ED20">
            <v>22.164928</v>
          </cell>
          <cell r="EE20">
            <v>-16.980233999999999</v>
          </cell>
          <cell r="EF20">
            <v>9.5611700000000006</v>
          </cell>
          <cell r="EG20"/>
          <cell r="EH20">
            <v>215.61709200000001</v>
          </cell>
          <cell r="EI20">
            <v>22.257107000000001</v>
          </cell>
          <cell r="EJ20">
            <v>-18.31429</v>
          </cell>
          <cell r="EK20">
            <v>11.662130999999999</v>
          </cell>
          <cell r="EL20"/>
          <cell r="EM20">
            <v>231.222039</v>
          </cell>
          <cell r="EN20">
            <v>24.6175</v>
          </cell>
          <cell r="EO20">
            <v>-19.504724999999997</v>
          </cell>
          <cell r="EP20">
            <v>13.023434999999999</v>
          </cell>
          <cell r="EQ20"/>
          <cell r="ER20">
            <v>249.358249</v>
          </cell>
          <cell r="ES20">
            <v>24.901094000000001</v>
          </cell>
          <cell r="ET20">
            <v>-21.079594</v>
          </cell>
          <cell r="EU20">
            <v>22.607258999999999</v>
          </cell>
          <cell r="EV20"/>
          <cell r="EW20">
            <v>275.78700799999996</v>
          </cell>
          <cell r="EX20">
            <v>28.638475999999997</v>
          </cell>
          <cell r="EY20">
            <v>-21.676943999999999</v>
          </cell>
          <cell r="EZ20">
            <v>16.406637999999997</v>
          </cell>
          <cell r="FA20"/>
          <cell r="FB20">
            <v>299.15517899999998</v>
          </cell>
          <cell r="FC20">
            <v>26.877839999999999</v>
          </cell>
          <cell r="FD20">
            <v>-22.183187</v>
          </cell>
          <cell r="FE20">
            <v>4.7614289999999997</v>
          </cell>
          <cell r="FF20"/>
          <cell r="FG20">
            <v>308.61126100000001</v>
          </cell>
          <cell r="FH20">
            <v>27.54616</v>
          </cell>
          <cell r="FI20">
            <v>-23.310705000000002</v>
          </cell>
          <cell r="FJ20">
            <v>6.827413</v>
          </cell>
          <cell r="FK20"/>
          <cell r="FL20">
            <v>319.67412899999999</v>
          </cell>
          <cell r="FM20">
            <v>28.163435</v>
          </cell>
          <cell r="FN20">
            <v>-24.028424999999999</v>
          </cell>
          <cell r="FO20">
            <v>2.429846</v>
          </cell>
          <cell r="FP20"/>
          <cell r="FQ20">
            <v>326.23898400000002</v>
          </cell>
          <cell r="FR20">
            <v>28.287490000000002</v>
          </cell>
          <cell r="FS20">
            <v>-24.416003</v>
          </cell>
          <cell r="FT20">
            <v>0.13230799999999998</v>
          </cell>
          <cell r="FU20"/>
          <cell r="FV20">
            <v>330.24277899999998</v>
          </cell>
          <cell r="FW20">
            <v>26.455394000000002</v>
          </cell>
          <cell r="FX20">
            <v>-24.666847000000001</v>
          </cell>
          <cell r="FY20">
            <v>-1.147777</v>
          </cell>
          <cell r="FZ20"/>
          <cell r="GA20">
            <v>330.88355000000001</v>
          </cell>
          <cell r="GB20">
            <v>23.292064</v>
          </cell>
          <cell r="GC20">
            <v>-24.626334999999997</v>
          </cell>
          <cell r="GD20">
            <v>-0.38461800000000002</v>
          </cell>
          <cell r="GE20"/>
          <cell r="GF20">
            <v>329.16465999999997</v>
          </cell>
          <cell r="GG20">
            <v>22.224733000000001</v>
          </cell>
          <cell r="GH20">
            <v>-24.743518000000002</v>
          </cell>
          <cell r="GI20">
            <v>2.8259499999999997</v>
          </cell>
          <cell r="GJ20"/>
          <cell r="GK20">
            <v>329.47182500000002</v>
          </cell>
          <cell r="GL20">
            <v>22.879581999999999</v>
          </cell>
          <cell r="GM20">
            <v>-25.092313999999998</v>
          </cell>
          <cell r="GN20">
            <v>4.8049880000000007</v>
          </cell>
          <cell r="GO20"/>
          <cell r="GP20">
            <v>332.06408099999999</v>
          </cell>
          <cell r="GQ20">
            <v>23.876443999999999</v>
          </cell>
          <cell r="GR20">
            <v>-25.512004000000001</v>
          </cell>
          <cell r="GS20">
            <v>4.2529309999999994</v>
          </cell>
          <cell r="GT20"/>
          <cell r="GU20">
            <v>334.68145199999998</v>
          </cell>
          <cell r="GV20">
            <v>26.907529</v>
          </cell>
          <cell r="GW20">
            <v>-25.974647000000001</v>
          </cell>
          <cell r="GX20">
            <v>3.4648699999999999</v>
          </cell>
          <cell r="GY20"/>
          <cell r="GZ20">
            <v>339.079204</v>
          </cell>
          <cell r="HA20">
            <v>24.233695000000001</v>
          </cell>
          <cell r="HB20">
            <v>-26.235187000000003</v>
          </cell>
          <cell r="HC20">
            <v>5.2539319999999998</v>
          </cell>
          <cell r="HD20"/>
          <cell r="HE20">
            <v>342.33164399999998</v>
          </cell>
          <cell r="HF20">
            <v>26.281466000000002</v>
          </cell>
          <cell r="HG20">
            <v>-26.865063999999997</v>
          </cell>
          <cell r="HH20">
            <v>7.1436670000000007</v>
          </cell>
          <cell r="HI20"/>
          <cell r="HJ20">
            <v>348.89171399999998</v>
          </cell>
        </row>
        <row r="21">
          <cell r="A21" t="str">
            <v>AN.1122</v>
          </cell>
          <cell r="B21" t="str">
            <v>Other structures</v>
          </cell>
          <cell r="C21">
            <v>87.086797000000004</v>
          </cell>
          <cell r="D21">
            <v>5.3847340000000008</v>
          </cell>
          <cell r="E21">
            <v>-2.6658840000000001</v>
          </cell>
          <cell r="F21">
            <v>15.13932</v>
          </cell>
          <cell r="G21"/>
          <cell r="H21">
            <v>104.94496599999999</v>
          </cell>
          <cell r="I21">
            <v>6.3541319999999999</v>
          </cell>
          <cell r="J21">
            <v>-3.2643420000000001</v>
          </cell>
          <cell r="K21">
            <v>18.051565999999998</v>
          </cell>
          <cell r="L21"/>
          <cell r="M21">
            <v>126.08632300000001</v>
          </cell>
          <cell r="N21">
            <v>7.4362340000000007</v>
          </cell>
          <cell r="O21">
            <v>-3.8676660000000003</v>
          </cell>
          <cell r="P21">
            <v>20.836192999999998</v>
          </cell>
          <cell r="Q21"/>
          <cell r="R21">
            <v>150.491084</v>
          </cell>
          <cell r="S21">
            <v>8.8244729999999993</v>
          </cell>
          <cell r="T21">
            <v>-4.6745510000000001</v>
          </cell>
          <cell r="U21">
            <v>18.768965000000001</v>
          </cell>
          <cell r="V21"/>
          <cell r="W21">
            <v>173.40997099999998</v>
          </cell>
          <cell r="X21">
            <v>8.950329</v>
          </cell>
          <cell r="Y21">
            <v>-5.1522269999999999</v>
          </cell>
          <cell r="Z21">
            <v>12.097503000000001</v>
          </cell>
          <cell r="AA21"/>
          <cell r="AB21">
            <v>189.305576</v>
          </cell>
          <cell r="AC21">
            <v>9.31189</v>
          </cell>
          <cell r="AD21">
            <v>-5.6095370000000004</v>
          </cell>
          <cell r="AE21">
            <v>9.8739100000000004</v>
          </cell>
          <cell r="AF21"/>
          <cell r="AG21">
            <v>202.88183900000001</v>
          </cell>
          <cell r="AH21">
            <v>10.409716</v>
          </cell>
          <cell r="AI21">
            <v>-5.9834059999999996</v>
          </cell>
          <cell r="AJ21">
            <v>7.1111260000000005</v>
          </cell>
          <cell r="AK21"/>
          <cell r="AL21">
            <v>214.419275</v>
          </cell>
          <cell r="AM21">
            <v>11.059124000000001</v>
          </cell>
          <cell r="AN21">
            <v>-6.3159750000000008</v>
          </cell>
          <cell r="AO21">
            <v>6.724081</v>
          </cell>
          <cell r="AP21"/>
          <cell r="AQ21">
            <v>225.886505</v>
          </cell>
          <cell r="AR21">
            <v>11.711921</v>
          </cell>
          <cell r="AS21">
            <v>-6.6883190000000008</v>
          </cell>
          <cell r="AT21">
            <v>7.2187259999999993</v>
          </cell>
          <cell r="AU21"/>
          <cell r="AV21">
            <v>238.12883300000001</v>
          </cell>
          <cell r="AW21">
            <v>13.911797</v>
          </cell>
          <cell r="AX21">
            <v>-7.0967859999999998</v>
          </cell>
          <cell r="AY21">
            <v>6.1697820000000005</v>
          </cell>
          <cell r="AZ21"/>
          <cell r="BA21">
            <v>251.11362599999998</v>
          </cell>
          <cell r="BB21">
            <v>14.96583</v>
          </cell>
          <cell r="BC21">
            <v>-7.465471</v>
          </cell>
          <cell r="BD21">
            <v>4.2169539999999994</v>
          </cell>
          <cell r="BE21"/>
          <cell r="BF21">
            <v>262.830938</v>
          </cell>
          <cell r="BG21">
            <v>15.445613</v>
          </cell>
          <cell r="BH21">
            <v>-7.7855429999999997</v>
          </cell>
          <cell r="BI21">
            <v>6.0377989999999997</v>
          </cell>
          <cell r="BJ21"/>
          <cell r="BK21">
            <v>276.52880699999997</v>
          </cell>
          <cell r="BL21">
            <v>16.781402</v>
          </cell>
          <cell r="BM21">
            <v>-8.2868009999999988</v>
          </cell>
          <cell r="BN21">
            <v>6.8466360000000002</v>
          </cell>
          <cell r="BO21"/>
          <cell r="BP21">
            <v>291.87004400000001</v>
          </cell>
          <cell r="BQ21">
            <v>17.375961</v>
          </cell>
          <cell r="BR21">
            <v>-8.6771069999999995</v>
          </cell>
          <cell r="BS21">
            <v>4.5461400000000003</v>
          </cell>
          <cell r="BT21"/>
          <cell r="BU21">
            <v>305.11503800000003</v>
          </cell>
          <cell r="BV21">
            <v>16.780840000000001</v>
          </cell>
          <cell r="BW21">
            <v>-9.0380439999999993</v>
          </cell>
          <cell r="BX21">
            <v>2.48752</v>
          </cell>
          <cell r="BY21"/>
          <cell r="BZ21">
            <v>315.34535399999999</v>
          </cell>
          <cell r="CA21">
            <v>16.960092</v>
          </cell>
          <cell r="CB21">
            <v>-9.2929569999999995</v>
          </cell>
          <cell r="CC21">
            <v>2.2011940000000001</v>
          </cell>
          <cell r="CD21"/>
          <cell r="CE21">
            <v>325.213684</v>
          </cell>
          <cell r="CF21">
            <v>16.410129000000001</v>
          </cell>
          <cell r="CG21">
            <v>-9.622577999999999</v>
          </cell>
          <cell r="CH21">
            <v>5.1267240000000003</v>
          </cell>
          <cell r="CI21"/>
          <cell r="CJ21">
            <v>337.12795799999998</v>
          </cell>
          <cell r="CK21">
            <v>16.373108999999999</v>
          </cell>
          <cell r="CL21">
            <v>-10.024172</v>
          </cell>
          <cell r="CM21">
            <v>6.6669359999999998</v>
          </cell>
          <cell r="CN21"/>
          <cell r="CO21">
            <v>350.14383099999998</v>
          </cell>
          <cell r="CP21">
            <v>15.101625</v>
          </cell>
          <cell r="CQ21">
            <v>-10.403604999999999</v>
          </cell>
          <cell r="CR21">
            <v>4.4230390000000002</v>
          </cell>
          <cell r="CS21"/>
          <cell r="CT21">
            <v>359.26489000000004</v>
          </cell>
          <cell r="CU21">
            <v>15.366253</v>
          </cell>
          <cell r="CV21">
            <v>-10.643319</v>
          </cell>
          <cell r="CW21">
            <v>3.6045229999999999</v>
          </cell>
          <cell r="CX21"/>
          <cell r="CY21">
            <v>367.59234700000002</v>
          </cell>
          <cell r="CZ21">
            <v>16.667974999999998</v>
          </cell>
          <cell r="DA21">
            <v>-10.997620999999999</v>
          </cell>
          <cell r="DB21">
            <v>5.4904260000000003</v>
          </cell>
          <cell r="DC21"/>
          <cell r="DD21">
            <v>378.75312700000001</v>
          </cell>
          <cell r="DE21">
            <v>19.145329</v>
          </cell>
          <cell r="DF21">
            <v>-11.414616000000001</v>
          </cell>
          <cell r="DG21">
            <v>5.5141260000000001</v>
          </cell>
          <cell r="DH21"/>
          <cell r="DI21">
            <v>391.99796600000002</v>
          </cell>
          <cell r="DJ21">
            <v>19.687349999999999</v>
          </cell>
          <cell r="DK21">
            <v>-11.814960999999998</v>
          </cell>
          <cell r="DL21">
            <v>7.8193919999999997</v>
          </cell>
          <cell r="DM21"/>
          <cell r="DN21">
            <v>407.68974699999995</v>
          </cell>
          <cell r="DO21">
            <v>18.060101</v>
          </cell>
          <cell r="DP21">
            <v>-12.329131</v>
          </cell>
          <cell r="DQ21">
            <v>10.950796</v>
          </cell>
          <cell r="DR21"/>
          <cell r="DS21">
            <v>424.37151400000005</v>
          </cell>
          <cell r="DT21">
            <v>18.935711999999999</v>
          </cell>
          <cell r="DU21">
            <v>-12.884112</v>
          </cell>
          <cell r="DV21">
            <v>13.658683000000002</v>
          </cell>
          <cell r="DW21"/>
          <cell r="DX21">
            <v>444.08179699999999</v>
          </cell>
          <cell r="DY21">
            <v>21.152564999999999</v>
          </cell>
          <cell r="DZ21">
            <v>-13.601986999999999</v>
          </cell>
          <cell r="EA21">
            <v>15.010961999999999</v>
          </cell>
          <cell r="EB21"/>
          <cell r="EC21">
            <v>466.64333699999997</v>
          </cell>
          <cell r="ED21">
            <v>23.222643000000001</v>
          </cell>
          <cell r="EE21">
            <v>-14.300022</v>
          </cell>
          <cell r="EF21">
            <v>18.933873999999999</v>
          </cell>
          <cell r="EG21"/>
          <cell r="EH21">
            <v>494.49983299999997</v>
          </cell>
          <cell r="EI21">
            <v>24.453009999999999</v>
          </cell>
          <cell r="EJ21">
            <v>-15.299277</v>
          </cell>
          <cell r="EK21">
            <v>22.736512999999999</v>
          </cell>
          <cell r="EL21"/>
          <cell r="EM21">
            <v>526.39008000000001</v>
          </cell>
          <cell r="EN21">
            <v>26.237902999999999</v>
          </cell>
          <cell r="EO21">
            <v>-16.248052000000001</v>
          </cell>
          <cell r="EP21">
            <v>28.273281000000001</v>
          </cell>
          <cell r="EQ21"/>
          <cell r="ER21">
            <v>564.65321200000005</v>
          </cell>
          <cell r="ES21">
            <v>25.796897000000001</v>
          </cell>
          <cell r="ET21">
            <v>-17.586465</v>
          </cell>
          <cell r="EU21">
            <v>-5.2142529999999994</v>
          </cell>
          <cell r="EV21"/>
          <cell r="EW21">
            <v>567.64939099999992</v>
          </cell>
          <cell r="EX21">
            <v>23.636524000000001</v>
          </cell>
          <cell r="EY21">
            <v>-17.827694999999999</v>
          </cell>
          <cell r="EZ21">
            <v>-10.880522000000001</v>
          </cell>
          <cell r="FA21"/>
          <cell r="FB21">
            <v>562.57769700000006</v>
          </cell>
          <cell r="FC21">
            <v>22.433160000000001</v>
          </cell>
          <cell r="FD21">
            <v>-18.654636999999997</v>
          </cell>
          <cell r="FE21">
            <v>23.509091000000002</v>
          </cell>
          <cell r="FF21"/>
          <cell r="FG21">
            <v>589.86531100000002</v>
          </cell>
          <cell r="FH21">
            <v>23.621841</v>
          </cell>
          <cell r="FI21">
            <v>-19.664819999999999</v>
          </cell>
          <cell r="FJ21">
            <v>23.335252000000001</v>
          </cell>
          <cell r="FK21"/>
          <cell r="FL21">
            <v>617.15758400000004</v>
          </cell>
          <cell r="FM21">
            <v>24.514564999999997</v>
          </cell>
          <cell r="FN21">
            <v>-20.531313999999998</v>
          </cell>
          <cell r="FO21">
            <v>12.972098000000001</v>
          </cell>
          <cell r="FP21"/>
          <cell r="FQ21">
            <v>634.112933</v>
          </cell>
          <cell r="FR21">
            <v>24.26351</v>
          </cell>
          <cell r="FS21">
            <v>-20.924901999999999</v>
          </cell>
          <cell r="FT21">
            <v>0.79535</v>
          </cell>
          <cell r="FU21"/>
          <cell r="FV21">
            <v>638.24689099999989</v>
          </cell>
          <cell r="FW21">
            <v>22.884605999999998</v>
          </cell>
          <cell r="FX21">
            <v>-20.95533</v>
          </cell>
          <cell r="FY21">
            <v>-16.466992999999999</v>
          </cell>
          <cell r="FZ21"/>
          <cell r="GA21">
            <v>623.70917399999996</v>
          </cell>
          <cell r="GB21">
            <v>21.757936000000001</v>
          </cell>
          <cell r="GC21">
            <v>-19.394452000000001</v>
          </cell>
          <cell r="GD21">
            <v>-17.308069</v>
          </cell>
          <cell r="GE21"/>
          <cell r="GF21">
            <v>608.764588</v>
          </cell>
          <cell r="GG21">
            <v>20.417266999999999</v>
          </cell>
          <cell r="GH21">
            <v>-19.352587</v>
          </cell>
          <cell r="GI21">
            <v>9.4624030000000001</v>
          </cell>
          <cell r="GJ21"/>
          <cell r="GK21">
            <v>619.29167200000006</v>
          </cell>
          <cell r="GL21">
            <v>22.635418000000001</v>
          </cell>
          <cell r="GM21">
            <v>-20.298587000000001</v>
          </cell>
          <cell r="GN21">
            <v>23.209985</v>
          </cell>
          <cell r="GO21"/>
          <cell r="GP21">
            <v>644.83848799999998</v>
          </cell>
          <cell r="GQ21">
            <v>24.261555999999999</v>
          </cell>
          <cell r="GR21">
            <v>-21.171724999999999</v>
          </cell>
          <cell r="GS21">
            <v>18.950424999999999</v>
          </cell>
          <cell r="GT21"/>
          <cell r="GU21">
            <v>666.87874399999998</v>
          </cell>
          <cell r="GV21">
            <v>28.297471000000002</v>
          </cell>
          <cell r="GW21">
            <v>-21.921581999999997</v>
          </cell>
          <cell r="GX21">
            <v>5.5222059999999997</v>
          </cell>
          <cell r="GY21"/>
          <cell r="GZ21">
            <v>678.776838</v>
          </cell>
          <cell r="HA21">
            <v>26.575305</v>
          </cell>
          <cell r="HB21">
            <v>-22.021725999999997</v>
          </cell>
          <cell r="HC21">
            <v>18.548544999999997</v>
          </cell>
          <cell r="HD21"/>
          <cell r="HE21">
            <v>701.878963</v>
          </cell>
          <cell r="HF21">
            <v>28.891534</v>
          </cell>
          <cell r="HG21">
            <v>-23.630466000000002</v>
          </cell>
          <cell r="HH21">
            <v>44.344366000000001</v>
          </cell>
          <cell r="HI21"/>
          <cell r="HJ21">
            <v>751.48439699999994</v>
          </cell>
        </row>
        <row r="22">
          <cell r="A22" t="str">
            <v>AN.113</v>
          </cell>
          <cell r="B22" t="str">
            <v>Machinery and equipment</v>
          </cell>
          <cell r="C22">
            <v>5.9767169999999998</v>
          </cell>
          <cell r="D22">
            <v>1.494256</v>
          </cell>
          <cell r="E22">
            <v>-1.2674380000000001</v>
          </cell>
          <cell r="F22">
            <v>0.56633399999999989</v>
          </cell>
          <cell r="G22"/>
          <cell r="H22">
            <v>6.7698680000000007</v>
          </cell>
          <cell r="I22">
            <v>1.6147170000000002</v>
          </cell>
          <cell r="J22">
            <v>-1.444283</v>
          </cell>
          <cell r="K22">
            <v>0.71497199999999994</v>
          </cell>
          <cell r="L22"/>
          <cell r="M22">
            <v>7.6552749999999996</v>
          </cell>
          <cell r="N22">
            <v>1.7531810000000001</v>
          </cell>
          <cell r="O22">
            <v>-1.639818</v>
          </cell>
          <cell r="P22">
            <v>0.92997699999999994</v>
          </cell>
          <cell r="Q22"/>
          <cell r="R22">
            <v>8.6986150000000002</v>
          </cell>
          <cell r="S22">
            <v>2.1536119999999999</v>
          </cell>
          <cell r="T22">
            <v>-1.911122</v>
          </cell>
          <cell r="U22">
            <v>1.0001990000000001</v>
          </cell>
          <cell r="V22"/>
          <cell r="W22">
            <v>9.9413040000000006</v>
          </cell>
          <cell r="X22">
            <v>2.3993709999999999</v>
          </cell>
          <cell r="Y22">
            <v>-2.1498249999999999</v>
          </cell>
          <cell r="Z22">
            <v>0.89096400000000009</v>
          </cell>
          <cell r="AA22"/>
          <cell r="AB22">
            <v>11.081813</v>
          </cell>
          <cell r="AC22">
            <v>2.8450530000000001</v>
          </cell>
          <cell r="AD22">
            <v>-2.3977409999999999</v>
          </cell>
          <cell r="AE22">
            <v>0.72113400000000005</v>
          </cell>
          <cell r="AF22"/>
          <cell r="AG22">
            <v>12.250259</v>
          </cell>
          <cell r="AH22">
            <v>3.2534479999999997</v>
          </cell>
          <cell r="AI22">
            <v>-2.61558</v>
          </cell>
          <cell r="AJ22">
            <v>0.45253199999999999</v>
          </cell>
          <cell r="AK22"/>
          <cell r="AL22">
            <v>13.340659</v>
          </cell>
          <cell r="AM22">
            <v>3.572899</v>
          </cell>
          <cell r="AN22">
            <v>-2.8258780000000003</v>
          </cell>
          <cell r="AO22">
            <v>0.31904100000000002</v>
          </cell>
          <cell r="AP22"/>
          <cell r="AQ22">
            <v>14.406722</v>
          </cell>
          <cell r="AR22">
            <v>3.8397350000000001</v>
          </cell>
          <cell r="AS22">
            <v>-3.0331900000000003</v>
          </cell>
          <cell r="AT22">
            <v>0.26877699999999999</v>
          </cell>
          <cell r="AU22"/>
          <cell r="AV22">
            <v>15.482044</v>
          </cell>
          <cell r="AW22">
            <v>4.389513</v>
          </cell>
          <cell r="AX22">
            <v>-3.2732739999999998</v>
          </cell>
          <cell r="AY22">
            <v>0.34309300000000004</v>
          </cell>
          <cell r="AZ22"/>
          <cell r="BA22">
            <v>16.941375000000001</v>
          </cell>
          <cell r="BB22">
            <v>4.6631970000000003</v>
          </cell>
          <cell r="BC22">
            <v>-3.5699209999999999</v>
          </cell>
          <cell r="BD22">
            <v>0.30690300000000004</v>
          </cell>
          <cell r="BE22"/>
          <cell r="BF22">
            <v>18.341553999999999</v>
          </cell>
          <cell r="BG22">
            <v>5.0450809999999997</v>
          </cell>
          <cell r="BH22">
            <v>-3.8423380000000003</v>
          </cell>
          <cell r="BI22">
            <v>6.5100999999999992E-2</v>
          </cell>
          <cell r="BJ22"/>
          <cell r="BK22">
            <v>19.609398000000002</v>
          </cell>
          <cell r="BL22">
            <v>5.4306899999999994</v>
          </cell>
          <cell r="BM22">
            <v>-4.0892780000000002</v>
          </cell>
          <cell r="BN22">
            <v>-0.31689899999999999</v>
          </cell>
          <cell r="BO22"/>
          <cell r="BP22">
            <v>20.633911999999999</v>
          </cell>
          <cell r="BQ22">
            <v>5.3583050000000005</v>
          </cell>
          <cell r="BR22">
            <v>-4.1853230000000003</v>
          </cell>
          <cell r="BS22">
            <v>-0.20672599999999999</v>
          </cell>
          <cell r="BT22"/>
          <cell r="BU22">
            <v>21.600169000000001</v>
          </cell>
          <cell r="BV22">
            <v>5.2819560000000001</v>
          </cell>
          <cell r="BW22">
            <v>-4.4174570000000006</v>
          </cell>
          <cell r="BX22">
            <v>0.45543800000000001</v>
          </cell>
          <cell r="BY22"/>
          <cell r="BZ22">
            <v>22.920106000000001</v>
          </cell>
          <cell r="CA22">
            <v>5.513973</v>
          </cell>
          <cell r="CB22">
            <v>-4.7463299999999995</v>
          </cell>
          <cell r="CC22">
            <v>-7.9485E-2</v>
          </cell>
          <cell r="CD22"/>
          <cell r="CE22">
            <v>23.608262999999997</v>
          </cell>
          <cell r="CF22">
            <v>5.2291719999999993</v>
          </cell>
          <cell r="CG22">
            <v>-4.7428469999999994</v>
          </cell>
          <cell r="CH22">
            <v>-0.52226300000000003</v>
          </cell>
          <cell r="CI22"/>
          <cell r="CJ22">
            <v>23.572326</v>
          </cell>
          <cell r="CK22">
            <v>5.5144539999999997</v>
          </cell>
          <cell r="CL22">
            <v>-4.8757430000000008</v>
          </cell>
          <cell r="CM22">
            <v>-0.6224400000000001</v>
          </cell>
          <cell r="CN22"/>
          <cell r="CO22">
            <v>23.588597</v>
          </cell>
          <cell r="CP22">
            <v>5.4433400000000001</v>
          </cell>
          <cell r="CQ22">
            <v>-4.7683080000000002</v>
          </cell>
          <cell r="CR22">
            <v>-0.88144500000000003</v>
          </cell>
          <cell r="CS22"/>
          <cell r="CT22">
            <v>23.382184000000002</v>
          </cell>
          <cell r="CU22">
            <v>5.2542979999999995</v>
          </cell>
          <cell r="CV22">
            <v>-4.7591570000000001</v>
          </cell>
          <cell r="CW22">
            <v>-0.65763400000000005</v>
          </cell>
          <cell r="CX22"/>
          <cell r="CY22">
            <v>23.219690999999997</v>
          </cell>
          <cell r="CZ22">
            <v>5.4892139999999996</v>
          </cell>
          <cell r="DA22">
            <v>-4.7579739999999999</v>
          </cell>
          <cell r="DB22">
            <v>-0.330488</v>
          </cell>
          <cell r="DC22"/>
          <cell r="DD22">
            <v>23.620443999999999</v>
          </cell>
          <cell r="DE22">
            <v>5.8957220000000001</v>
          </cell>
          <cell r="DF22">
            <v>-4.8159790000000005</v>
          </cell>
          <cell r="DG22">
            <v>-7.7462000000000003E-2</v>
          </cell>
          <cell r="DH22"/>
          <cell r="DI22">
            <v>24.622724999999999</v>
          </cell>
          <cell r="DJ22">
            <v>5.8103109999999996</v>
          </cell>
          <cell r="DK22">
            <v>-4.8997129999999993</v>
          </cell>
          <cell r="DL22">
            <v>-7.1039000000000005E-2</v>
          </cell>
          <cell r="DM22"/>
          <cell r="DN22">
            <v>25.462284</v>
          </cell>
          <cell r="DO22">
            <v>5.540972</v>
          </cell>
          <cell r="DP22">
            <v>-4.9634460000000002</v>
          </cell>
          <cell r="DQ22">
            <v>-0.14497200000000002</v>
          </cell>
          <cell r="DR22"/>
          <cell r="DS22">
            <v>25.894838</v>
          </cell>
          <cell r="DT22">
            <v>5.980226</v>
          </cell>
          <cell r="DU22">
            <v>-5.1072929999999994</v>
          </cell>
          <cell r="DV22">
            <v>5.1232E-2</v>
          </cell>
          <cell r="DW22"/>
          <cell r="DX22">
            <v>26.819004</v>
          </cell>
          <cell r="DY22">
            <v>5.3869579999999999</v>
          </cell>
          <cell r="DZ22">
            <v>-5.3053100000000004</v>
          </cell>
          <cell r="EA22">
            <v>0.86450099999999996</v>
          </cell>
          <cell r="EB22"/>
          <cell r="EC22">
            <v>27.765152999999998</v>
          </cell>
          <cell r="ED22">
            <v>6.2201430000000002</v>
          </cell>
          <cell r="EE22">
            <v>-5.680097</v>
          </cell>
          <cell r="EF22">
            <v>0.53283700000000001</v>
          </cell>
          <cell r="EG22"/>
          <cell r="EH22">
            <v>28.838035000000001</v>
          </cell>
          <cell r="EI22">
            <v>5.9723900000000008</v>
          </cell>
          <cell r="EJ22">
            <v>-5.7472729999999999</v>
          </cell>
          <cell r="EK22">
            <v>-7.5354000000000004E-2</v>
          </cell>
          <cell r="EL22"/>
          <cell r="EM22">
            <v>28.987798999999999</v>
          </cell>
          <cell r="EN22">
            <v>5.2617879999999992</v>
          </cell>
          <cell r="EO22">
            <v>-5.7220940000000002</v>
          </cell>
          <cell r="EP22">
            <v>0.64774100000000001</v>
          </cell>
          <cell r="EQ22"/>
          <cell r="ER22">
            <v>29.175234</v>
          </cell>
          <cell r="ES22">
            <v>6.3896229999999994</v>
          </cell>
          <cell r="ET22">
            <v>-6.115799</v>
          </cell>
          <cell r="EU22">
            <v>0.65493899999999994</v>
          </cell>
          <cell r="EV22"/>
          <cell r="EW22">
            <v>30.103997</v>
          </cell>
          <cell r="EX22">
            <v>6.9880000000000004</v>
          </cell>
          <cell r="EY22">
            <v>-6.22506</v>
          </cell>
          <cell r="EZ22">
            <v>0.31290200000000001</v>
          </cell>
          <cell r="FA22"/>
          <cell r="FB22">
            <v>31.179839000000001</v>
          </cell>
          <cell r="FC22">
            <v>6.4160000000000004</v>
          </cell>
          <cell r="FD22">
            <v>-6.2745500000000005</v>
          </cell>
          <cell r="FE22">
            <v>0.35052</v>
          </cell>
          <cell r="FF22"/>
          <cell r="FG22">
            <v>31.671808000000002</v>
          </cell>
          <cell r="FH22">
            <v>7.0519999999999996</v>
          </cell>
          <cell r="FI22">
            <v>-6.4257730000000004</v>
          </cell>
          <cell r="FJ22">
            <v>0.23332900000000001</v>
          </cell>
          <cell r="FK22"/>
          <cell r="FL22">
            <v>32.531365000000001</v>
          </cell>
          <cell r="FM22">
            <v>7.2359999999999998</v>
          </cell>
          <cell r="FN22">
            <v>-6.5867479999999992</v>
          </cell>
          <cell r="FO22">
            <v>6.4429E-2</v>
          </cell>
          <cell r="FP22"/>
          <cell r="FQ22">
            <v>33.245044999999998</v>
          </cell>
          <cell r="FR22">
            <v>6.633</v>
          </cell>
          <cell r="FS22">
            <v>-6.5997399999999997</v>
          </cell>
          <cell r="FT22">
            <v>-0.17963699999999999</v>
          </cell>
          <cell r="FU22"/>
          <cell r="FV22">
            <v>33.098667999999996</v>
          </cell>
          <cell r="FW22">
            <v>6.7320000000000002</v>
          </cell>
          <cell r="FX22">
            <v>-6.6166650000000002</v>
          </cell>
          <cell r="FY22">
            <v>-0.11159000000000001</v>
          </cell>
          <cell r="FZ22"/>
          <cell r="GA22">
            <v>33.102412999999999</v>
          </cell>
          <cell r="GB22">
            <v>6.181</v>
          </cell>
          <cell r="GC22">
            <v>-6.6168170000000002</v>
          </cell>
          <cell r="GD22">
            <v>1.6902999999999998E-2</v>
          </cell>
          <cell r="GE22"/>
          <cell r="GF22">
            <v>32.683500000000002</v>
          </cell>
          <cell r="GG22">
            <v>5.9660000000000002</v>
          </cell>
          <cell r="GH22">
            <v>-6.5699589999999999</v>
          </cell>
          <cell r="GI22">
            <v>0.102134</v>
          </cell>
          <cell r="GJ22"/>
          <cell r="GK22">
            <v>32.181674999999998</v>
          </cell>
          <cell r="GL22">
            <v>5.8129999999999997</v>
          </cell>
          <cell r="GM22">
            <v>-6.5180020000000001</v>
          </cell>
          <cell r="GN22">
            <v>0.31429000000000001</v>
          </cell>
          <cell r="GO22"/>
          <cell r="GP22">
            <v>31.790963999999999</v>
          </cell>
          <cell r="GQ22">
            <v>5.7309999999999999</v>
          </cell>
          <cell r="GR22">
            <v>-6.4815160000000001</v>
          </cell>
          <cell r="GS22">
            <v>0.462202</v>
          </cell>
          <cell r="GT22"/>
          <cell r="GU22">
            <v>31.502649000000002</v>
          </cell>
          <cell r="GV22">
            <v>6.5330000000000004</v>
          </cell>
          <cell r="GW22">
            <v>-6.5551339999999998</v>
          </cell>
          <cell r="GX22">
            <v>0.341443</v>
          </cell>
          <cell r="GY22"/>
          <cell r="GZ22">
            <v>31.821957999999999</v>
          </cell>
          <cell r="HA22">
            <v>5.9530000000000003</v>
          </cell>
          <cell r="HB22">
            <v>-6.5051209999999999</v>
          </cell>
          <cell r="HC22">
            <v>0.45819199999999999</v>
          </cell>
          <cell r="HD22"/>
          <cell r="HE22">
            <v>31.72803</v>
          </cell>
          <cell r="HF22">
            <v>6.5510000000000002</v>
          </cell>
          <cell r="HG22">
            <v>-6.6221459999999999</v>
          </cell>
          <cell r="HH22">
            <v>0.71121500000000004</v>
          </cell>
          <cell r="HI22"/>
          <cell r="HJ22">
            <v>32.368099000000001</v>
          </cell>
        </row>
        <row r="23">
          <cell r="A23" t="str">
            <v>AN.1131</v>
          </cell>
          <cell r="B23" t="str">
            <v xml:space="preserve">   Transport equipment</v>
          </cell>
          <cell r="C23">
            <v>0.96883799999999998</v>
          </cell>
          <cell r="D23">
            <v>0.37711700000000004</v>
          </cell>
          <cell r="E23">
            <v>-0.37690099999999999</v>
          </cell>
          <cell r="F23">
            <v>0.19445099999999998</v>
          </cell>
          <cell r="G23"/>
          <cell r="H23">
            <v>1.1635060000000002</v>
          </cell>
          <cell r="I23">
            <v>0.40536900000000003</v>
          </cell>
          <cell r="J23">
            <v>-0.44452199999999997</v>
          </cell>
          <cell r="K23">
            <v>0.226136</v>
          </cell>
          <cell r="L23"/>
          <cell r="M23">
            <v>1.3504880000000001</v>
          </cell>
          <cell r="N23">
            <v>0.45448300000000003</v>
          </cell>
          <cell r="O23">
            <v>-0.51078199999999996</v>
          </cell>
          <cell r="P23">
            <v>0.25362099999999999</v>
          </cell>
          <cell r="Q23"/>
          <cell r="R23">
            <v>1.547809</v>
          </cell>
          <cell r="S23">
            <v>0.559921</v>
          </cell>
          <cell r="T23">
            <v>-0.598858</v>
          </cell>
          <cell r="U23">
            <v>0.284356</v>
          </cell>
          <cell r="V23"/>
          <cell r="W23">
            <v>1.7932300000000001</v>
          </cell>
          <cell r="X23">
            <v>0.60782899999999995</v>
          </cell>
          <cell r="Y23">
            <v>-0.67871799999999993</v>
          </cell>
          <cell r="Z23">
            <v>0.27185599999999999</v>
          </cell>
          <cell r="AA23"/>
          <cell r="AB23">
            <v>1.994197</v>
          </cell>
          <cell r="AC23">
            <v>0.62551099999999993</v>
          </cell>
          <cell r="AD23">
            <v>-0.73985199999999995</v>
          </cell>
          <cell r="AE23">
            <v>0.25156400000000001</v>
          </cell>
          <cell r="AF23"/>
          <cell r="AG23">
            <v>2.1314199999999999</v>
          </cell>
          <cell r="AH23">
            <v>0.69861200000000001</v>
          </cell>
          <cell r="AI23">
            <v>-0.79674599999999995</v>
          </cell>
          <cell r="AJ23">
            <v>0.28145100000000001</v>
          </cell>
          <cell r="AK23"/>
          <cell r="AL23">
            <v>2.314737</v>
          </cell>
          <cell r="AM23">
            <v>0.79936800000000008</v>
          </cell>
          <cell r="AN23">
            <v>-0.88100699999999998</v>
          </cell>
          <cell r="AO23">
            <v>0.30754399999999998</v>
          </cell>
          <cell r="AP23"/>
          <cell r="AQ23">
            <v>2.5406409999999999</v>
          </cell>
          <cell r="AR23">
            <v>0.88412099999999993</v>
          </cell>
          <cell r="AS23">
            <v>-0.95328800000000002</v>
          </cell>
          <cell r="AT23">
            <v>0.27310500000000004</v>
          </cell>
          <cell r="AU23"/>
          <cell r="AV23">
            <v>2.7445790000000003</v>
          </cell>
          <cell r="AW23">
            <v>0.97268899999999991</v>
          </cell>
          <cell r="AX23">
            <v>-1.0170349999999999</v>
          </cell>
          <cell r="AY23">
            <v>0.29402699999999998</v>
          </cell>
          <cell r="AZ23"/>
          <cell r="BA23">
            <v>2.9942600000000001</v>
          </cell>
          <cell r="BB23">
            <v>1.063825</v>
          </cell>
          <cell r="BC23">
            <v>-1.1128040000000001</v>
          </cell>
          <cell r="BD23">
            <v>0.34753800000000001</v>
          </cell>
          <cell r="BE23"/>
          <cell r="BF23">
            <v>3.2928190000000002</v>
          </cell>
          <cell r="BG23">
            <v>1.1155979999999999</v>
          </cell>
          <cell r="BH23">
            <v>-1.209298</v>
          </cell>
          <cell r="BI23">
            <v>0.333262</v>
          </cell>
          <cell r="BJ23"/>
          <cell r="BK23">
            <v>3.5323800000000003</v>
          </cell>
          <cell r="BL23">
            <v>1.1976230000000001</v>
          </cell>
          <cell r="BM23">
            <v>-1.287069</v>
          </cell>
          <cell r="BN23">
            <v>0.18277000000000002</v>
          </cell>
          <cell r="BO23"/>
          <cell r="BP23">
            <v>3.6257040000000003</v>
          </cell>
          <cell r="BQ23">
            <v>1.2556210000000001</v>
          </cell>
          <cell r="BR23">
            <v>-1.2859590000000001</v>
          </cell>
          <cell r="BS23">
            <v>0.16123799999999999</v>
          </cell>
          <cell r="BT23"/>
          <cell r="BU23">
            <v>3.7566039999999998</v>
          </cell>
          <cell r="BV23">
            <v>1.1986189999999999</v>
          </cell>
          <cell r="BW23">
            <v>-1.3439210000000001</v>
          </cell>
          <cell r="BX23">
            <v>0.31076600000000004</v>
          </cell>
          <cell r="BY23"/>
          <cell r="BZ23">
            <v>3.9220670000000002</v>
          </cell>
          <cell r="CA23">
            <v>1.3654549999999999</v>
          </cell>
          <cell r="CB23">
            <v>-1.435424</v>
          </cell>
          <cell r="CC23">
            <v>0.33828199999999997</v>
          </cell>
          <cell r="CD23"/>
          <cell r="CE23">
            <v>4.1903800000000002</v>
          </cell>
          <cell r="CF23">
            <v>1.2535229999999999</v>
          </cell>
          <cell r="CG23">
            <v>-1.491571</v>
          </cell>
          <cell r="CH23">
            <v>0.34770200000000001</v>
          </cell>
          <cell r="CI23"/>
          <cell r="CJ23">
            <v>4.3000339999999992</v>
          </cell>
          <cell r="CK23">
            <v>1.3258540000000001</v>
          </cell>
          <cell r="CL23">
            <v>-1.5574780000000001</v>
          </cell>
          <cell r="CM23">
            <v>0.15457899999999999</v>
          </cell>
          <cell r="CN23"/>
          <cell r="CO23">
            <v>4.222988</v>
          </cell>
          <cell r="CP23">
            <v>1.27474</v>
          </cell>
          <cell r="CQ23">
            <v>-1.466045</v>
          </cell>
          <cell r="CR23">
            <v>9.1590999999999992E-2</v>
          </cell>
          <cell r="CS23"/>
          <cell r="CT23">
            <v>4.1232740000000003</v>
          </cell>
          <cell r="CU23">
            <v>1.270699</v>
          </cell>
          <cell r="CV23">
            <v>-1.4861549999999999</v>
          </cell>
          <cell r="CW23">
            <v>0.21222300000000002</v>
          </cell>
          <cell r="CX23"/>
          <cell r="CY23">
            <v>4.1200410000000005</v>
          </cell>
          <cell r="CZ23">
            <v>1.5045299999999999</v>
          </cell>
          <cell r="DA23">
            <v>-1.501333</v>
          </cell>
          <cell r="DB23">
            <v>0.190197</v>
          </cell>
          <cell r="DC23"/>
          <cell r="DD23">
            <v>4.3134350000000001</v>
          </cell>
          <cell r="DE23">
            <v>1.297145</v>
          </cell>
          <cell r="DF23">
            <v>-1.4299190000000002</v>
          </cell>
          <cell r="DG23">
            <v>0.21877000000000002</v>
          </cell>
          <cell r="DH23"/>
          <cell r="DI23">
            <v>4.3994300000000006</v>
          </cell>
          <cell r="DJ23">
            <v>1.3599159999999999</v>
          </cell>
          <cell r="DK23">
            <v>-1.4269369999999999</v>
          </cell>
          <cell r="DL23">
            <v>0.18939900000000001</v>
          </cell>
          <cell r="DM23"/>
          <cell r="DN23">
            <v>4.5218069999999999</v>
          </cell>
          <cell r="DO23">
            <v>1.663316</v>
          </cell>
          <cell r="DP23">
            <v>-1.4465699999999999</v>
          </cell>
          <cell r="DQ23">
            <v>0.13569700000000001</v>
          </cell>
          <cell r="DR23"/>
          <cell r="DS23">
            <v>4.8742489999999998</v>
          </cell>
          <cell r="DT23">
            <v>1.93954</v>
          </cell>
          <cell r="DU23">
            <v>-1.535898</v>
          </cell>
          <cell r="DV23">
            <v>0.31992500000000001</v>
          </cell>
          <cell r="DW23"/>
          <cell r="DX23">
            <v>5.5978159999999999</v>
          </cell>
          <cell r="DY23">
            <v>1.8668720000000001</v>
          </cell>
          <cell r="DZ23">
            <v>-1.7038209999999998</v>
          </cell>
          <cell r="EA23">
            <v>0.361176</v>
          </cell>
          <cell r="EB23"/>
          <cell r="EC23">
            <v>6.1220420000000004</v>
          </cell>
          <cell r="ED23">
            <v>2.1663539999999997</v>
          </cell>
          <cell r="EE23">
            <v>-1.836762</v>
          </cell>
          <cell r="EF23">
            <v>0.22228399999999998</v>
          </cell>
          <cell r="EG23"/>
          <cell r="EH23">
            <v>6.6739179999999996</v>
          </cell>
          <cell r="EI23">
            <v>2.1372220000000004</v>
          </cell>
          <cell r="EJ23">
            <v>-1.9526890000000001</v>
          </cell>
          <cell r="EK23">
            <v>0.175954</v>
          </cell>
          <cell r="EL23"/>
          <cell r="EM23">
            <v>7.0344049999999996</v>
          </cell>
          <cell r="EN23">
            <v>1.8804210000000001</v>
          </cell>
          <cell r="EO23">
            <v>-1.9890920000000001</v>
          </cell>
          <cell r="EP23">
            <v>0.64196799999999998</v>
          </cell>
          <cell r="EQ23"/>
          <cell r="ER23">
            <v>7.5677030000000007</v>
          </cell>
          <cell r="ES23">
            <v>2.4521570000000001</v>
          </cell>
          <cell r="ET23">
            <v>-2.364411</v>
          </cell>
          <cell r="EU23">
            <v>0.661192</v>
          </cell>
          <cell r="EV23"/>
          <cell r="EW23">
            <v>8.3166399999999996</v>
          </cell>
          <cell r="EX23">
            <v>2.7689859999999999</v>
          </cell>
          <cell r="EY23">
            <v>-2.4314389999999997</v>
          </cell>
          <cell r="EZ23">
            <v>2.6055999999999999E-2</v>
          </cell>
          <cell r="FA23"/>
          <cell r="FB23">
            <v>8.6802430000000008</v>
          </cell>
          <cell r="FC23">
            <v>2.3731599999999999</v>
          </cell>
          <cell r="FD23">
            <v>-2.4298009999999999</v>
          </cell>
          <cell r="FE23">
            <v>0.177618</v>
          </cell>
          <cell r="FF23"/>
          <cell r="FG23">
            <v>8.8012189999999997</v>
          </cell>
          <cell r="FH23">
            <v>2.5218119999999997</v>
          </cell>
          <cell r="FI23">
            <v>-2.5321410000000002</v>
          </cell>
          <cell r="FJ23">
            <v>0.19089799999999998</v>
          </cell>
          <cell r="FK23"/>
          <cell r="FL23">
            <v>8.9817890000000009</v>
          </cell>
          <cell r="FM23">
            <v>2.6737930000000003</v>
          </cell>
          <cell r="FN23">
            <v>-2.5737399999999999</v>
          </cell>
          <cell r="FO23">
            <v>3.7520999999999999E-2</v>
          </cell>
          <cell r="FP23"/>
          <cell r="FQ23">
            <v>9.1193629999999999</v>
          </cell>
          <cell r="FR23">
            <v>2.5470450000000002</v>
          </cell>
          <cell r="FS23">
            <v>-2.5994580000000003</v>
          </cell>
          <cell r="FT23">
            <v>0.10702800000000001</v>
          </cell>
          <cell r="FU23"/>
          <cell r="FV23">
            <v>9.173978</v>
          </cell>
          <cell r="FW23">
            <v>2.5016640000000003</v>
          </cell>
          <cell r="FX23">
            <v>-2.6274440000000001</v>
          </cell>
          <cell r="FY23">
            <v>0.114538</v>
          </cell>
          <cell r="FZ23"/>
          <cell r="GA23">
            <v>9.1627360000000007</v>
          </cell>
          <cell r="GB23">
            <v>2.4688879999999997</v>
          </cell>
          <cell r="GC23">
            <v>-2.6013060000000001</v>
          </cell>
          <cell r="GD23">
            <v>5.9641E-2</v>
          </cell>
          <cell r="GE23"/>
          <cell r="GF23">
            <v>9.0899590000000003</v>
          </cell>
          <cell r="GG23">
            <v>2.3569689999999999</v>
          </cell>
          <cell r="GH23">
            <v>-2.5572499999999998</v>
          </cell>
          <cell r="GI23">
            <v>5.7470999999999994E-2</v>
          </cell>
          <cell r="GJ23"/>
          <cell r="GK23">
            <v>8.9471489999999996</v>
          </cell>
          <cell r="GL23">
            <v>2.294648</v>
          </cell>
          <cell r="GM23">
            <v>-2.5203660000000001</v>
          </cell>
          <cell r="GN23">
            <v>6.5956999999999988E-2</v>
          </cell>
          <cell r="GO23"/>
          <cell r="GP23">
            <v>8.7873870000000007</v>
          </cell>
          <cell r="GQ23">
            <v>2.3077589999999999</v>
          </cell>
          <cell r="GR23">
            <v>-2.4906790000000001</v>
          </cell>
          <cell r="GS23">
            <v>0.13342599999999999</v>
          </cell>
          <cell r="GT23"/>
          <cell r="GU23">
            <v>8.7378940000000007</v>
          </cell>
          <cell r="GV23">
            <v>2.7360120000000001</v>
          </cell>
          <cell r="GW23">
            <v>-2.53457</v>
          </cell>
          <cell r="GX23">
            <v>8.7941000000000005E-2</v>
          </cell>
          <cell r="GY23"/>
          <cell r="GZ23">
            <v>9.0272769999999998</v>
          </cell>
          <cell r="HA23">
            <v>2.5091990000000002</v>
          </cell>
          <cell r="HB23">
            <v>-2.5239059999999998</v>
          </cell>
          <cell r="HC23">
            <v>0.143404</v>
          </cell>
          <cell r="HD23"/>
          <cell r="HE23">
            <v>9.1559749999999998</v>
          </cell>
          <cell r="HF23">
            <v>2.7132460000000003</v>
          </cell>
          <cell r="HG23">
            <v>-2.6207579999999999</v>
          </cell>
          <cell r="HH23">
            <v>0.29205999999999999</v>
          </cell>
          <cell r="HI23"/>
          <cell r="HJ23">
            <v>9.5405229999999985</v>
          </cell>
        </row>
        <row r="24">
          <cell r="A24" t="str">
            <v>AN.1132</v>
          </cell>
          <cell r="B24" t="str">
            <v xml:space="preserve">   ICT equipment</v>
          </cell>
          <cell r="C24">
            <v>0.56902999999999992</v>
          </cell>
          <cell r="D24">
            <v>0.21276</v>
          </cell>
          <cell r="E24">
            <v>-0.19506599999999999</v>
          </cell>
          <cell r="F24">
            <v>4.0101999999999999E-2</v>
          </cell>
          <cell r="G24"/>
          <cell r="H24">
            <v>0.62682700000000002</v>
          </cell>
          <cell r="I24">
            <v>0.22976400000000002</v>
          </cell>
          <cell r="J24">
            <v>-0.21523100000000001</v>
          </cell>
          <cell r="K24">
            <v>5.6890000000000003E-2</v>
          </cell>
          <cell r="L24"/>
          <cell r="M24">
            <v>0.69824900000000001</v>
          </cell>
          <cell r="N24">
            <v>0.24546700000000002</v>
          </cell>
          <cell r="O24">
            <v>-0.24154400000000001</v>
          </cell>
          <cell r="P24">
            <v>8.4699999999999998E-2</v>
          </cell>
          <cell r="Q24"/>
          <cell r="R24">
            <v>0.7868719999999999</v>
          </cell>
          <cell r="S24">
            <v>0.30090300000000003</v>
          </cell>
          <cell r="T24">
            <v>-0.28088600000000002</v>
          </cell>
          <cell r="U24">
            <v>9.3813999999999995E-2</v>
          </cell>
          <cell r="V24"/>
          <cell r="W24">
            <v>0.90070299999999992</v>
          </cell>
          <cell r="X24">
            <v>0.339644</v>
          </cell>
          <cell r="Y24">
            <v>-0.31603300000000001</v>
          </cell>
          <cell r="Z24">
            <v>8.3928000000000003E-2</v>
          </cell>
          <cell r="AA24"/>
          <cell r="AB24">
            <v>1.0082419999999999</v>
          </cell>
          <cell r="AC24">
            <v>0.41831999999999997</v>
          </cell>
          <cell r="AD24">
            <v>-0.357929</v>
          </cell>
          <cell r="AE24">
            <v>6.5133999999999997E-2</v>
          </cell>
          <cell r="AF24"/>
          <cell r="AG24">
            <v>1.133767</v>
          </cell>
          <cell r="AH24">
            <v>0.48608999999999997</v>
          </cell>
          <cell r="AI24">
            <v>-0.39702499999999996</v>
          </cell>
          <cell r="AJ24">
            <v>1.9510000000000003E-2</v>
          </cell>
          <cell r="AK24"/>
          <cell r="AL24">
            <v>1.2423409999999999</v>
          </cell>
          <cell r="AM24">
            <v>0.52809499999999998</v>
          </cell>
          <cell r="AN24">
            <v>-0.423402</v>
          </cell>
          <cell r="AO24">
            <v>-6.3559999999999997E-3</v>
          </cell>
          <cell r="AP24"/>
          <cell r="AQ24">
            <v>1.340678</v>
          </cell>
          <cell r="AR24">
            <v>0.55468700000000004</v>
          </cell>
          <cell r="AS24">
            <v>-0.45377100000000004</v>
          </cell>
          <cell r="AT24">
            <v>4.1060000000000003E-3</v>
          </cell>
          <cell r="AU24"/>
          <cell r="AV24">
            <v>1.4456990000000001</v>
          </cell>
          <cell r="AW24">
            <v>0.63873599999999997</v>
          </cell>
          <cell r="AX24">
            <v>-0.49843200000000004</v>
          </cell>
          <cell r="AY24">
            <v>2.0569E-2</v>
          </cell>
          <cell r="AZ24"/>
          <cell r="BA24">
            <v>1.6065719999999999</v>
          </cell>
          <cell r="BB24">
            <v>0.6762720000000001</v>
          </cell>
          <cell r="BC24">
            <v>-0.54835900000000004</v>
          </cell>
          <cell r="BD24">
            <v>5.9029999999999994E-3</v>
          </cell>
          <cell r="BE24"/>
          <cell r="BF24">
            <v>1.7403879999999998</v>
          </cell>
          <cell r="BG24">
            <v>0.75007800000000002</v>
          </cell>
          <cell r="BH24">
            <v>-0.59095699999999995</v>
          </cell>
          <cell r="BI24">
            <v>-3.4987000000000004E-2</v>
          </cell>
          <cell r="BJ24"/>
          <cell r="BK24">
            <v>1.8645229999999999</v>
          </cell>
          <cell r="BL24">
            <v>0.81537699999999991</v>
          </cell>
          <cell r="BM24">
            <v>-0.62988699999999997</v>
          </cell>
          <cell r="BN24">
            <v>-7.5162000000000007E-2</v>
          </cell>
          <cell r="BO24"/>
          <cell r="BP24">
            <v>1.9748520000000001</v>
          </cell>
          <cell r="BQ24">
            <v>0.77841700000000003</v>
          </cell>
          <cell r="BR24">
            <v>-0.64589200000000002</v>
          </cell>
          <cell r="BS24">
            <v>-3.6887000000000003E-2</v>
          </cell>
          <cell r="BT24"/>
          <cell r="BU24">
            <v>2.0704890000000002</v>
          </cell>
          <cell r="BV24">
            <v>0.76871599999999995</v>
          </cell>
          <cell r="BW24">
            <v>-0.68886900000000006</v>
          </cell>
          <cell r="BX24">
            <v>6.5644000000000008E-2</v>
          </cell>
          <cell r="BY24"/>
          <cell r="BZ24">
            <v>2.2159810000000002</v>
          </cell>
          <cell r="CA24">
            <v>0.78465399999999996</v>
          </cell>
          <cell r="CB24">
            <v>-0.74789899999999998</v>
          </cell>
          <cell r="CC24">
            <v>-1.1308E-2</v>
          </cell>
          <cell r="CD24"/>
          <cell r="CE24">
            <v>2.241428</v>
          </cell>
          <cell r="CF24">
            <v>0.77174599999999993</v>
          </cell>
          <cell r="CG24">
            <v>-0.72554600000000002</v>
          </cell>
          <cell r="CH24">
            <v>-6.5797999999999995E-2</v>
          </cell>
          <cell r="CI24"/>
          <cell r="CJ24">
            <v>2.2218310000000003</v>
          </cell>
          <cell r="CK24">
            <v>0.80942700000000001</v>
          </cell>
          <cell r="CL24">
            <v>-0.745282</v>
          </cell>
          <cell r="CM24">
            <v>-3.3273999999999998E-2</v>
          </cell>
          <cell r="CN24"/>
          <cell r="CO24">
            <v>2.2527020000000002</v>
          </cell>
          <cell r="CP24">
            <v>0.81935999999999998</v>
          </cell>
          <cell r="CQ24">
            <v>-0.74575400000000003</v>
          </cell>
          <cell r="CR24">
            <v>-5.9692999999999996E-2</v>
          </cell>
          <cell r="CS24"/>
          <cell r="CT24">
            <v>2.2666149999999998</v>
          </cell>
          <cell r="CU24">
            <v>0.75175400000000003</v>
          </cell>
          <cell r="CV24">
            <v>-0.73901300000000003</v>
          </cell>
          <cell r="CW24">
            <v>-8.3295000000000008E-2</v>
          </cell>
          <cell r="CX24"/>
          <cell r="CY24">
            <v>2.1960610000000003</v>
          </cell>
          <cell r="CZ24">
            <v>0.7468490000000001</v>
          </cell>
          <cell r="DA24">
            <v>-0.71777200000000008</v>
          </cell>
          <cell r="DB24">
            <v>-0.105783</v>
          </cell>
          <cell r="DC24"/>
          <cell r="DD24">
            <v>2.1193550000000001</v>
          </cell>
          <cell r="DE24">
            <v>0.856626</v>
          </cell>
          <cell r="DF24">
            <v>-0.72486800000000007</v>
          </cell>
          <cell r="DG24">
            <v>-0.13653800000000002</v>
          </cell>
          <cell r="DH24"/>
          <cell r="DI24">
            <v>2.1145749999999999</v>
          </cell>
          <cell r="DJ24">
            <v>0.95129100000000011</v>
          </cell>
          <cell r="DK24">
            <v>-0.72075999999999996</v>
          </cell>
          <cell r="DL24">
            <v>-0.19486000000000001</v>
          </cell>
          <cell r="DM24"/>
          <cell r="DN24">
            <v>2.150245</v>
          </cell>
          <cell r="DO24">
            <v>0.91891899999999993</v>
          </cell>
          <cell r="DP24">
            <v>-0.70273800000000008</v>
          </cell>
          <cell r="DQ24">
            <v>-0.15950700000000001</v>
          </cell>
          <cell r="DR24"/>
          <cell r="DS24">
            <v>2.2069190000000001</v>
          </cell>
          <cell r="DT24">
            <v>1.0104360000000001</v>
          </cell>
          <cell r="DU24">
            <v>-0.743807</v>
          </cell>
          <cell r="DV24">
            <v>-6.9183000000000008E-2</v>
          </cell>
          <cell r="DW24"/>
          <cell r="DX24">
            <v>2.4043649999999999</v>
          </cell>
          <cell r="DY24">
            <v>0.79822199999999999</v>
          </cell>
          <cell r="DZ24">
            <v>-0.77244800000000002</v>
          </cell>
          <cell r="EA24">
            <v>-3.5800999999999999E-2</v>
          </cell>
          <cell r="EB24"/>
          <cell r="EC24">
            <v>2.3943380000000003</v>
          </cell>
          <cell r="ED24">
            <v>0.84421199999999996</v>
          </cell>
          <cell r="EE24">
            <v>-0.79600800000000005</v>
          </cell>
          <cell r="EF24">
            <v>-4.7546999999999999E-2</v>
          </cell>
          <cell r="EG24"/>
          <cell r="EH24">
            <v>2.3949959999999999</v>
          </cell>
          <cell r="EI24">
            <v>0.86518600000000001</v>
          </cell>
          <cell r="EJ24">
            <v>-0.81111599999999995</v>
          </cell>
          <cell r="EK24">
            <v>-0.15173900000000001</v>
          </cell>
          <cell r="EL24"/>
          <cell r="EM24">
            <v>2.2973270000000001</v>
          </cell>
          <cell r="EN24">
            <v>0.693469</v>
          </cell>
          <cell r="EO24">
            <v>-0.72892400000000002</v>
          </cell>
          <cell r="EP24">
            <v>-0.159526</v>
          </cell>
          <cell r="EQ24"/>
          <cell r="ER24">
            <v>2.1023459999999998</v>
          </cell>
          <cell r="ES24">
            <v>0.85360000000000003</v>
          </cell>
          <cell r="ET24">
            <v>-0.73126099999999994</v>
          </cell>
          <cell r="EU24">
            <v>-0.11202200000000001</v>
          </cell>
          <cell r="EV24"/>
          <cell r="EW24">
            <v>2.1126619999999998</v>
          </cell>
          <cell r="EX24">
            <v>0.86695699999999998</v>
          </cell>
          <cell r="EY24">
            <v>-0.72186499999999998</v>
          </cell>
          <cell r="EZ24">
            <v>-0.123387</v>
          </cell>
          <cell r="FA24"/>
          <cell r="FB24">
            <v>2.1343679999999998</v>
          </cell>
          <cell r="FC24">
            <v>0.73343600000000009</v>
          </cell>
          <cell r="FD24">
            <v>-0.70543200000000006</v>
          </cell>
          <cell r="FE24">
            <v>-0.12866999999999998</v>
          </cell>
          <cell r="FF24"/>
          <cell r="FG24">
            <v>2.0337010000000002</v>
          </cell>
          <cell r="FH24">
            <v>0.84994700000000001</v>
          </cell>
          <cell r="FI24">
            <v>-0.69869300000000001</v>
          </cell>
          <cell r="FJ24">
            <v>-0.10641800000000001</v>
          </cell>
          <cell r="FK24"/>
          <cell r="FL24">
            <v>2.0785369999999999</v>
          </cell>
          <cell r="FM24">
            <v>0.80526399999999998</v>
          </cell>
          <cell r="FN24">
            <v>-0.71281799999999995</v>
          </cell>
          <cell r="FO24">
            <v>-9.4772999999999996E-2</v>
          </cell>
          <cell r="FP24"/>
          <cell r="FQ24">
            <v>2.0762109999999998</v>
          </cell>
          <cell r="FR24">
            <v>0.70915800000000007</v>
          </cell>
          <cell r="FS24">
            <v>-0.69058600000000003</v>
          </cell>
          <cell r="FT24">
            <v>-0.138511</v>
          </cell>
          <cell r="FU24"/>
          <cell r="FV24">
            <v>1.9562729999999999</v>
          </cell>
          <cell r="FW24">
            <v>0.84295200000000003</v>
          </cell>
          <cell r="FX24">
            <v>-0.68914799999999998</v>
          </cell>
          <cell r="FY24">
            <v>-0.13083099999999998</v>
          </cell>
          <cell r="FZ24"/>
          <cell r="GA24">
            <v>1.9792460000000001</v>
          </cell>
          <cell r="GB24">
            <v>0.82766200000000001</v>
          </cell>
          <cell r="GC24">
            <v>-0.70467100000000005</v>
          </cell>
          <cell r="GD24">
            <v>-4.7757000000000001E-2</v>
          </cell>
          <cell r="GE24"/>
          <cell r="GF24">
            <v>2.0544789999999997</v>
          </cell>
          <cell r="GG24">
            <v>0.865205</v>
          </cell>
          <cell r="GH24">
            <v>-0.7496799999999999</v>
          </cell>
          <cell r="GI24">
            <v>5.4600000000000004E-4</v>
          </cell>
          <cell r="GJ24"/>
          <cell r="GK24">
            <v>2.17055</v>
          </cell>
          <cell r="GL24">
            <v>0.72999800000000004</v>
          </cell>
          <cell r="GM24">
            <v>-0.75981500000000002</v>
          </cell>
          <cell r="GN24">
            <v>1.5755000000000002E-2</v>
          </cell>
          <cell r="GO24"/>
          <cell r="GP24">
            <v>2.1564890000000001</v>
          </cell>
          <cell r="GQ24">
            <v>0.62595699999999999</v>
          </cell>
          <cell r="GR24">
            <v>-0.75407100000000005</v>
          </cell>
          <cell r="GS24">
            <v>4.9252999999999998E-2</v>
          </cell>
          <cell r="GT24"/>
          <cell r="GU24">
            <v>2.0776270000000001</v>
          </cell>
          <cell r="GV24">
            <v>0.81130600000000008</v>
          </cell>
          <cell r="GW24">
            <v>-0.76212000000000002</v>
          </cell>
          <cell r="GX24">
            <v>3.5347999999999997E-2</v>
          </cell>
          <cell r="GY24"/>
          <cell r="GZ24">
            <v>2.1621610000000002</v>
          </cell>
          <cell r="HA24">
            <v>0.69152599999999997</v>
          </cell>
          <cell r="HB24">
            <v>-0.74993100000000001</v>
          </cell>
          <cell r="HC24">
            <v>3.0825999999999999E-2</v>
          </cell>
          <cell r="HD24"/>
          <cell r="HE24">
            <v>2.134582</v>
          </cell>
          <cell r="HF24">
            <v>0.72251500000000002</v>
          </cell>
          <cell r="HG24">
            <v>-0.7482089999999999</v>
          </cell>
          <cell r="HH24">
            <v>3.7973E-2</v>
          </cell>
          <cell r="HI24"/>
          <cell r="HJ24">
            <v>2.1468609999999999</v>
          </cell>
        </row>
        <row r="25">
          <cell r="A25" t="str">
            <v>AN.1139</v>
          </cell>
          <cell r="B25" t="str">
            <v xml:space="preserve">   Other machinery and equipment</v>
          </cell>
          <cell r="C25">
            <v>4.4388480000000001</v>
          </cell>
          <cell r="D25">
            <v>0.90437800000000002</v>
          </cell>
          <cell r="E25">
            <v>-0.69547000000000003</v>
          </cell>
          <cell r="F25">
            <v>0.33177999999999996</v>
          </cell>
          <cell r="G25"/>
          <cell r="H25">
            <v>4.9795360000000004</v>
          </cell>
          <cell r="I25">
            <v>0.97958500000000004</v>
          </cell>
          <cell r="J25">
            <v>-0.78452999999999995</v>
          </cell>
          <cell r="K25">
            <v>0.43194700000000003</v>
          </cell>
          <cell r="L25"/>
          <cell r="M25">
            <v>5.6065379999999996</v>
          </cell>
          <cell r="N25">
            <v>1.0532319999999999</v>
          </cell>
          <cell r="O25">
            <v>-0.88749199999999995</v>
          </cell>
          <cell r="P25">
            <v>0.59165599999999996</v>
          </cell>
          <cell r="Q25"/>
          <cell r="R25">
            <v>6.3639340000000004</v>
          </cell>
          <cell r="S25">
            <v>1.292788</v>
          </cell>
          <cell r="T25">
            <v>-1.0313789999999998</v>
          </cell>
          <cell r="U25">
            <v>0.62202899999999994</v>
          </cell>
          <cell r="V25"/>
          <cell r="W25">
            <v>7.2473710000000002</v>
          </cell>
          <cell r="X25">
            <v>1.451897</v>
          </cell>
          <cell r="Y25">
            <v>-1.1550740000000002</v>
          </cell>
          <cell r="Z25">
            <v>0.53517999999999999</v>
          </cell>
          <cell r="AA25"/>
          <cell r="AB25">
            <v>8.0793739999999996</v>
          </cell>
          <cell r="AC25">
            <v>1.8012219999999999</v>
          </cell>
          <cell r="AD25">
            <v>-1.2999590000000001</v>
          </cell>
          <cell r="AE25">
            <v>0.40443599999999996</v>
          </cell>
          <cell r="AF25"/>
          <cell r="AG25">
            <v>8.9850720000000006</v>
          </cell>
          <cell r="AH25">
            <v>2.068746</v>
          </cell>
          <cell r="AI25">
            <v>-1.4218089999999999</v>
          </cell>
          <cell r="AJ25">
            <v>0.15157100000000001</v>
          </cell>
          <cell r="AK25"/>
          <cell r="AL25">
            <v>9.7835809999999999</v>
          </cell>
          <cell r="AM25">
            <v>2.2454369999999999</v>
          </cell>
          <cell r="AN25">
            <v>-1.521469</v>
          </cell>
          <cell r="AO25">
            <v>1.7853999999999998E-2</v>
          </cell>
          <cell r="AP25"/>
          <cell r="AQ25">
            <v>10.525403000000001</v>
          </cell>
          <cell r="AR25">
            <v>2.400928</v>
          </cell>
          <cell r="AS25">
            <v>-1.6261300000000001</v>
          </cell>
          <cell r="AT25">
            <v>-8.4349999999999998E-3</v>
          </cell>
          <cell r="AU25"/>
          <cell r="AV25">
            <v>11.291765999999999</v>
          </cell>
          <cell r="AW25">
            <v>2.7780870000000002</v>
          </cell>
          <cell r="AX25">
            <v>-1.757806</v>
          </cell>
          <cell r="AY25">
            <v>2.8497000000000001E-2</v>
          </cell>
          <cell r="AZ25"/>
          <cell r="BA25">
            <v>12.340543</v>
          </cell>
          <cell r="BB25">
            <v>2.9230990000000001</v>
          </cell>
          <cell r="BC25">
            <v>-1.908758</v>
          </cell>
          <cell r="BD25">
            <v>-4.6537000000000002E-2</v>
          </cell>
          <cell r="BE25"/>
          <cell r="BF25">
            <v>13.308346999999999</v>
          </cell>
          <cell r="BG25">
            <v>3.179405</v>
          </cell>
          <cell r="BH25">
            <v>-2.0420829999999999</v>
          </cell>
          <cell r="BI25">
            <v>-0.23317299999999999</v>
          </cell>
          <cell r="BJ25"/>
          <cell r="BK25">
            <v>14.212495000000001</v>
          </cell>
          <cell r="BL25">
            <v>3.4176909999999996</v>
          </cell>
          <cell r="BM25">
            <v>-2.1723220000000003</v>
          </cell>
          <cell r="BN25">
            <v>-0.424508</v>
          </cell>
          <cell r="BO25"/>
          <cell r="BP25">
            <v>15.033355999999999</v>
          </cell>
          <cell r="BQ25">
            <v>3.324268</v>
          </cell>
          <cell r="BR25">
            <v>-2.2534710000000002</v>
          </cell>
          <cell r="BS25">
            <v>-0.33107600000000004</v>
          </cell>
          <cell r="BT25"/>
          <cell r="BU25">
            <v>15.773076</v>
          </cell>
          <cell r="BV25">
            <v>3.3146199999999997</v>
          </cell>
          <cell r="BW25">
            <v>-2.3846669999999999</v>
          </cell>
          <cell r="BX25">
            <v>7.9028000000000001E-2</v>
          </cell>
          <cell r="BY25"/>
          <cell r="BZ25">
            <v>16.782057000000002</v>
          </cell>
          <cell r="CA25">
            <v>3.363864</v>
          </cell>
          <cell r="CB25">
            <v>-2.5630070000000003</v>
          </cell>
          <cell r="CC25">
            <v>-0.40645900000000001</v>
          </cell>
          <cell r="CD25"/>
          <cell r="CE25">
            <v>17.176455000000001</v>
          </cell>
          <cell r="CF25">
            <v>3.2039029999999999</v>
          </cell>
          <cell r="CG25">
            <v>-2.5257299999999998</v>
          </cell>
          <cell r="CH25">
            <v>-0.80416700000000008</v>
          </cell>
          <cell r="CI25"/>
          <cell r="CJ25">
            <v>17.050460999999999</v>
          </cell>
          <cell r="CK25">
            <v>3.3791739999999999</v>
          </cell>
          <cell r="CL25">
            <v>-2.5729830000000002</v>
          </cell>
          <cell r="CM25">
            <v>-0.74374499999999999</v>
          </cell>
          <cell r="CN25"/>
          <cell r="CO25">
            <v>17.112907</v>
          </cell>
          <cell r="CP25">
            <v>3.34924</v>
          </cell>
          <cell r="CQ25">
            <v>-2.5565090000000001</v>
          </cell>
          <cell r="CR25">
            <v>-0.91334300000000002</v>
          </cell>
          <cell r="CS25"/>
          <cell r="CT25">
            <v>16.992294999999999</v>
          </cell>
          <cell r="CU25">
            <v>3.2318449999999999</v>
          </cell>
          <cell r="CV25">
            <v>-2.5339879999999999</v>
          </cell>
          <cell r="CW25">
            <v>-0.78656199999999998</v>
          </cell>
          <cell r="CX25"/>
          <cell r="CY25">
            <v>16.903589</v>
          </cell>
          <cell r="CZ25">
            <v>3.2378359999999997</v>
          </cell>
          <cell r="DA25">
            <v>-2.538869</v>
          </cell>
          <cell r="DB25">
            <v>-0.41490100000000002</v>
          </cell>
          <cell r="DC25"/>
          <cell r="DD25">
            <v>17.187653999999998</v>
          </cell>
          <cell r="DE25">
            <v>3.7419520000000004</v>
          </cell>
          <cell r="DF25">
            <v>-2.6611920000000002</v>
          </cell>
          <cell r="DG25">
            <v>-0.159693</v>
          </cell>
          <cell r="DH25"/>
          <cell r="DI25">
            <v>18.108721000000003</v>
          </cell>
          <cell r="DJ25">
            <v>3.4991050000000001</v>
          </cell>
          <cell r="DK25">
            <v>-2.7520160000000002</v>
          </cell>
          <cell r="DL25">
            <v>-6.5577999999999997E-2</v>
          </cell>
          <cell r="DM25"/>
          <cell r="DN25">
            <v>18.790232</v>
          </cell>
          <cell r="DO25">
            <v>2.9587370000000002</v>
          </cell>
          <cell r="DP25">
            <v>-2.8141370000000001</v>
          </cell>
          <cell r="DQ25">
            <v>-0.121161</v>
          </cell>
          <cell r="DR25"/>
          <cell r="DS25">
            <v>18.813669999999998</v>
          </cell>
          <cell r="DT25">
            <v>3.0302500000000001</v>
          </cell>
          <cell r="DU25">
            <v>-2.827588</v>
          </cell>
          <cell r="DV25">
            <v>-0.19950999999999999</v>
          </cell>
          <cell r="DW25"/>
          <cell r="DX25">
            <v>18.816822999999999</v>
          </cell>
          <cell r="DY25">
            <v>2.7218640000000001</v>
          </cell>
          <cell r="DZ25">
            <v>-2.8290410000000001</v>
          </cell>
          <cell r="EA25">
            <v>0.53912599999999999</v>
          </cell>
          <cell r="EB25"/>
          <cell r="EC25">
            <v>19.248772000000002</v>
          </cell>
          <cell r="ED25">
            <v>3.2095770000000003</v>
          </cell>
          <cell r="EE25">
            <v>-3.0473279999999998</v>
          </cell>
          <cell r="EF25">
            <v>0.35810000000000003</v>
          </cell>
          <cell r="EG25"/>
          <cell r="EH25">
            <v>19.769120999999998</v>
          </cell>
          <cell r="EI25">
            <v>2.9699819999999999</v>
          </cell>
          <cell r="EJ25">
            <v>-2.9834670000000001</v>
          </cell>
          <cell r="EK25">
            <v>-9.9569000000000005E-2</v>
          </cell>
          <cell r="EL25"/>
          <cell r="EM25">
            <v>19.656065999999999</v>
          </cell>
          <cell r="EN25">
            <v>2.6878980000000001</v>
          </cell>
          <cell r="EO25">
            <v>-3.0040770000000001</v>
          </cell>
          <cell r="EP25">
            <v>0.165299</v>
          </cell>
          <cell r="EQ25"/>
          <cell r="ER25">
            <v>19.505186000000002</v>
          </cell>
          <cell r="ES25">
            <v>3.0838649999999999</v>
          </cell>
          <cell r="ET25">
            <v>-3.020127</v>
          </cell>
          <cell r="EU25">
            <v>0.10577</v>
          </cell>
          <cell r="EV25"/>
          <cell r="EW25">
            <v>19.674693999999999</v>
          </cell>
          <cell r="EX25">
            <v>3.3520569999999998</v>
          </cell>
          <cell r="EY25">
            <v>-3.0717559999999997</v>
          </cell>
          <cell r="EZ25">
            <v>0.41023300000000001</v>
          </cell>
          <cell r="FA25"/>
          <cell r="FB25">
            <v>20.365227999999998</v>
          </cell>
          <cell r="FC25">
            <v>3.3094039999999998</v>
          </cell>
          <cell r="FD25">
            <v>-3.1393170000000001</v>
          </cell>
          <cell r="FE25">
            <v>0.30157200000000001</v>
          </cell>
          <cell r="FF25"/>
          <cell r="FG25">
            <v>20.836886999999997</v>
          </cell>
          <cell r="FH25">
            <v>3.6802410000000001</v>
          </cell>
          <cell r="FI25">
            <v>-3.1949380000000001</v>
          </cell>
          <cell r="FJ25">
            <v>0.14884899999999998</v>
          </cell>
          <cell r="FK25"/>
          <cell r="FL25">
            <v>21.471039000000001</v>
          </cell>
          <cell r="FM25">
            <v>3.7569430000000001</v>
          </cell>
          <cell r="FN25">
            <v>-3.3001909999999999</v>
          </cell>
          <cell r="FO25">
            <v>0.12168000000000001</v>
          </cell>
          <cell r="FP25"/>
          <cell r="FQ25">
            <v>22.049471</v>
          </cell>
          <cell r="FR25">
            <v>3.3767969999999998</v>
          </cell>
          <cell r="FS25">
            <v>-3.3096959999999997</v>
          </cell>
          <cell r="FT25">
            <v>-0.14815400000000001</v>
          </cell>
          <cell r="FU25"/>
          <cell r="FV25">
            <v>21.968418</v>
          </cell>
          <cell r="FW25">
            <v>3.387384</v>
          </cell>
          <cell r="FX25">
            <v>-3.3000729999999998</v>
          </cell>
          <cell r="FY25">
            <v>-9.5296999999999993E-2</v>
          </cell>
          <cell r="FZ25"/>
          <cell r="GA25">
            <v>21.960432000000001</v>
          </cell>
          <cell r="GB25">
            <v>2.8844499999999997</v>
          </cell>
          <cell r="GC25">
            <v>-3.3108400000000002</v>
          </cell>
          <cell r="GD25">
            <v>5.0199999999999993E-3</v>
          </cell>
          <cell r="GE25"/>
          <cell r="GF25">
            <v>21.539062000000001</v>
          </cell>
          <cell r="GG25">
            <v>2.7438249999999997</v>
          </cell>
          <cell r="GH25">
            <v>-3.2630279999999998</v>
          </cell>
          <cell r="GI25">
            <v>4.4116999999999996E-2</v>
          </cell>
          <cell r="GJ25"/>
          <cell r="GK25">
            <v>21.063976</v>
          </cell>
          <cell r="GL25">
            <v>2.788354</v>
          </cell>
          <cell r="GM25">
            <v>-3.2378209999999998</v>
          </cell>
          <cell r="GN25">
            <v>0.23257800000000001</v>
          </cell>
          <cell r="GO25"/>
          <cell r="GP25">
            <v>20.847087999999999</v>
          </cell>
          <cell r="GQ25">
            <v>2.7972840000000003</v>
          </cell>
          <cell r="GR25">
            <v>-3.2367660000000003</v>
          </cell>
          <cell r="GS25">
            <v>0.27952199999999999</v>
          </cell>
          <cell r="GT25"/>
          <cell r="GU25">
            <v>20.687128000000001</v>
          </cell>
          <cell r="GV25">
            <v>2.9856819999999997</v>
          </cell>
          <cell r="GW25">
            <v>-3.2584430000000002</v>
          </cell>
          <cell r="GX25">
            <v>0.21815299999999999</v>
          </cell>
          <cell r="GY25"/>
          <cell r="GZ25">
            <v>20.63252</v>
          </cell>
          <cell r="HA25">
            <v>2.7522739999999999</v>
          </cell>
          <cell r="HB25">
            <v>-3.231284</v>
          </cell>
          <cell r="HC25">
            <v>0.28396199999999999</v>
          </cell>
          <cell r="HD25"/>
          <cell r="HE25">
            <v>20.437473000000001</v>
          </cell>
          <cell r="HF25">
            <v>3.1152389999999999</v>
          </cell>
          <cell r="HG25">
            <v>-3.2531790000000003</v>
          </cell>
          <cell r="HH25">
            <v>0.38118299999999999</v>
          </cell>
          <cell r="HI25"/>
          <cell r="HJ25">
            <v>20.680714999999999</v>
          </cell>
        </row>
        <row r="26">
          <cell r="A26" t="str">
            <v>AN.114</v>
          </cell>
          <cell r="B26" t="str">
            <v>Weapons systems</v>
          </cell>
          <cell r="C26">
            <v>10.881133999999999</v>
          </cell>
          <cell r="D26">
            <v>1.483028</v>
          </cell>
          <cell r="E26">
            <v>-1.0949280000000001</v>
          </cell>
          <cell r="F26">
            <v>0.67810900000000007</v>
          </cell>
          <cell r="G26"/>
          <cell r="H26">
            <v>11.947343999999999</v>
          </cell>
          <cell r="I26">
            <v>1.701425</v>
          </cell>
          <cell r="J26">
            <v>-1.2076739999999999</v>
          </cell>
          <cell r="K26">
            <v>0.89127000000000001</v>
          </cell>
          <cell r="L26"/>
          <cell r="M26">
            <v>13.332364999999999</v>
          </cell>
          <cell r="N26">
            <v>2.1454009999999997</v>
          </cell>
          <cell r="O26">
            <v>-1.365194</v>
          </cell>
          <cell r="P26">
            <v>1.0982989999999999</v>
          </cell>
          <cell r="Q26"/>
          <cell r="R26">
            <v>15.210870999999999</v>
          </cell>
          <cell r="S26">
            <v>2.4744650000000004</v>
          </cell>
          <cell r="T26">
            <v>-1.5464149999999999</v>
          </cell>
          <cell r="U26">
            <v>1.2269239999999999</v>
          </cell>
          <cell r="V26"/>
          <cell r="W26">
            <v>17.365845</v>
          </cell>
          <cell r="X26">
            <v>2.6991049999999999</v>
          </cell>
          <cell r="Y26">
            <v>-1.743449</v>
          </cell>
          <cell r="Z26">
            <v>1.6033470000000001</v>
          </cell>
          <cell r="AA26"/>
          <cell r="AB26">
            <v>19.924848000000001</v>
          </cell>
          <cell r="AC26">
            <v>2.9216340000000001</v>
          </cell>
          <cell r="AD26">
            <v>-2.0023460000000002</v>
          </cell>
          <cell r="AE26">
            <v>1.3542650000000001</v>
          </cell>
          <cell r="AF26"/>
          <cell r="AG26">
            <v>22.198401999999998</v>
          </cell>
          <cell r="AH26">
            <v>3.1961930000000001</v>
          </cell>
          <cell r="AI26">
            <v>-2.1597959999999996</v>
          </cell>
          <cell r="AJ26">
            <v>0.73443399999999992</v>
          </cell>
          <cell r="AK26"/>
          <cell r="AL26">
            <v>23.969234</v>
          </cell>
          <cell r="AM26">
            <v>3.4276650000000002</v>
          </cell>
          <cell r="AN26">
            <v>-2.3260070000000002</v>
          </cell>
          <cell r="AO26">
            <v>0.71762300000000001</v>
          </cell>
          <cell r="AP26"/>
          <cell r="AQ26">
            <v>25.788516000000001</v>
          </cell>
          <cell r="AR26">
            <v>3.8709989999999999</v>
          </cell>
          <cell r="AS26">
            <v>-2.5066439999999997</v>
          </cell>
          <cell r="AT26">
            <v>0.61335099999999998</v>
          </cell>
          <cell r="AU26"/>
          <cell r="AV26">
            <v>27.766222000000003</v>
          </cell>
          <cell r="AW26">
            <v>4.0274650000000003</v>
          </cell>
          <cell r="AX26">
            <v>-2.6754470000000001</v>
          </cell>
          <cell r="AY26">
            <v>0.99799499999999997</v>
          </cell>
          <cell r="AZ26"/>
          <cell r="BA26">
            <v>30.116235</v>
          </cell>
          <cell r="BB26">
            <v>4.0316989999999997</v>
          </cell>
          <cell r="BC26">
            <v>-2.919794</v>
          </cell>
          <cell r="BD26">
            <v>0.66350199999999993</v>
          </cell>
          <cell r="BE26"/>
          <cell r="BF26">
            <v>31.891642000000001</v>
          </cell>
          <cell r="BG26">
            <v>4.503425</v>
          </cell>
          <cell r="BH26">
            <v>-3.0368209999999998</v>
          </cell>
          <cell r="BI26">
            <v>0.96936300000000009</v>
          </cell>
          <cell r="BJ26"/>
          <cell r="BK26">
            <v>34.327608999999995</v>
          </cell>
          <cell r="BL26">
            <v>4.4552389999999997</v>
          </cell>
          <cell r="BM26">
            <v>-3.3475269999999999</v>
          </cell>
          <cell r="BN26">
            <v>0.17608000000000001</v>
          </cell>
          <cell r="BO26"/>
          <cell r="BP26">
            <v>35.611401000000001</v>
          </cell>
          <cell r="BQ26">
            <v>4.5164359999999997</v>
          </cell>
          <cell r="BR26">
            <v>-3.302381</v>
          </cell>
          <cell r="BS26">
            <v>-0.76612099999999994</v>
          </cell>
          <cell r="BT26"/>
          <cell r="BU26">
            <v>36.059334</v>
          </cell>
          <cell r="BV26">
            <v>3.9935350000000001</v>
          </cell>
          <cell r="BW26">
            <v>-3.4068130000000001</v>
          </cell>
          <cell r="BX26">
            <v>0.54520899999999994</v>
          </cell>
          <cell r="BY26"/>
          <cell r="BZ26">
            <v>37.191264000000004</v>
          </cell>
          <cell r="CA26">
            <v>3.991733</v>
          </cell>
          <cell r="CB26">
            <v>-3.5570500000000003</v>
          </cell>
          <cell r="CC26">
            <v>0.68394299999999997</v>
          </cell>
          <cell r="CD26"/>
          <cell r="CE26">
            <v>38.309891</v>
          </cell>
          <cell r="CF26">
            <v>3.411079</v>
          </cell>
          <cell r="CG26">
            <v>-3.6336379999999999</v>
          </cell>
          <cell r="CH26">
            <v>-0.5187759999999999</v>
          </cell>
          <cell r="CI26"/>
          <cell r="CJ26">
            <v>37.568555999999994</v>
          </cell>
          <cell r="CK26">
            <v>3.5619679999999998</v>
          </cell>
          <cell r="CL26">
            <v>-3.524918</v>
          </cell>
          <cell r="CM26">
            <v>0.118654</v>
          </cell>
          <cell r="CN26"/>
          <cell r="CO26">
            <v>37.724260000000001</v>
          </cell>
          <cell r="CP26">
            <v>3.5178000000000003</v>
          </cell>
          <cell r="CQ26">
            <v>-3.7143989999999998</v>
          </cell>
          <cell r="CR26">
            <v>1.0226299999999999</v>
          </cell>
          <cell r="CS26"/>
          <cell r="CT26">
            <v>38.550290999999994</v>
          </cell>
          <cell r="CU26">
            <v>3.138382</v>
          </cell>
          <cell r="CV26">
            <v>-3.7271460000000003</v>
          </cell>
          <cell r="CW26">
            <v>-9.0985999999999997E-2</v>
          </cell>
          <cell r="CX26"/>
          <cell r="CY26">
            <v>37.870540999999996</v>
          </cell>
          <cell r="CZ26">
            <v>3.1987550000000002</v>
          </cell>
          <cell r="DA26">
            <v>-3.674363</v>
          </cell>
          <cell r="DB26">
            <v>-1.333661</v>
          </cell>
          <cell r="DC26"/>
          <cell r="DD26">
            <v>36.061271999999995</v>
          </cell>
          <cell r="DE26">
            <v>3.1707770000000002</v>
          </cell>
          <cell r="DF26">
            <v>-3.4500390000000003</v>
          </cell>
          <cell r="DG26">
            <v>-1.1750119999999999</v>
          </cell>
          <cell r="DH26"/>
          <cell r="DI26">
            <v>34.606997</v>
          </cell>
          <cell r="DJ26">
            <v>3.1352150000000001</v>
          </cell>
          <cell r="DK26">
            <v>-3.4218950000000001</v>
          </cell>
          <cell r="DL26">
            <v>-1.3460619999999999</v>
          </cell>
          <cell r="DM26"/>
          <cell r="DN26">
            <v>32.974256000000004</v>
          </cell>
          <cell r="DO26">
            <v>3.374314</v>
          </cell>
          <cell r="DP26">
            <v>-3.1889729999999998</v>
          </cell>
          <cell r="DQ26">
            <v>-1.554122</v>
          </cell>
          <cell r="DR26"/>
          <cell r="DS26">
            <v>31.605475999999999</v>
          </cell>
          <cell r="DT26">
            <v>3.5553020000000002</v>
          </cell>
          <cell r="DU26">
            <v>-3.1479789999999999</v>
          </cell>
          <cell r="DV26">
            <v>-0.21532200000000001</v>
          </cell>
          <cell r="DW26"/>
          <cell r="DX26">
            <v>31.797477000000001</v>
          </cell>
          <cell r="DY26">
            <v>4.1937659999999992</v>
          </cell>
          <cell r="DZ26">
            <v>-3.2336179999999999</v>
          </cell>
          <cell r="EA26">
            <v>0.226579</v>
          </cell>
          <cell r="EB26"/>
          <cell r="EC26">
            <v>32.984203999999998</v>
          </cell>
          <cell r="ED26">
            <v>1.921119</v>
          </cell>
          <cell r="EE26">
            <v>-3.1820909999999998</v>
          </cell>
          <cell r="EF26">
            <v>-0.15312000000000001</v>
          </cell>
          <cell r="EG26"/>
          <cell r="EH26">
            <v>31.570111000000001</v>
          </cell>
          <cell r="EI26">
            <v>2.0593319999999999</v>
          </cell>
          <cell r="EJ26">
            <v>-3.0699870000000002</v>
          </cell>
          <cell r="EK26">
            <v>0.91591800000000001</v>
          </cell>
          <cell r="EL26"/>
          <cell r="EM26">
            <v>31.475375</v>
          </cell>
          <cell r="EN26">
            <v>1.7490749999999999</v>
          </cell>
          <cell r="EO26">
            <v>-3.2187589999999999</v>
          </cell>
          <cell r="EP26">
            <v>0.95272500000000004</v>
          </cell>
          <cell r="EQ26"/>
          <cell r="ER26">
            <v>30.958415000000002</v>
          </cell>
          <cell r="ES26">
            <v>1.9539849999999999</v>
          </cell>
          <cell r="ET26">
            <v>-3.086398</v>
          </cell>
          <cell r="EU26">
            <v>-0.298099</v>
          </cell>
          <cell r="EV26"/>
          <cell r="EW26">
            <v>29.527903999999999</v>
          </cell>
          <cell r="EX26">
            <v>3.0470000000000002</v>
          </cell>
          <cell r="EY26">
            <v>-3.0639310000000002</v>
          </cell>
          <cell r="EZ26">
            <v>7.0926000000000003E-2</v>
          </cell>
          <cell r="FA26"/>
          <cell r="FB26">
            <v>29.581900000000001</v>
          </cell>
          <cell r="FC26">
            <v>6.742</v>
          </cell>
          <cell r="FD26">
            <v>-3.2838229999999999</v>
          </cell>
          <cell r="FE26">
            <v>0.55374900000000005</v>
          </cell>
          <cell r="FF26"/>
          <cell r="FG26">
            <v>33.593826</v>
          </cell>
          <cell r="FH26">
            <v>2.117</v>
          </cell>
          <cell r="FI26">
            <v>-3.2979969999999996</v>
          </cell>
          <cell r="FJ26">
            <v>0.41239499999999996</v>
          </cell>
          <cell r="FK26"/>
          <cell r="FL26">
            <v>32.825223000000001</v>
          </cell>
          <cell r="FM26">
            <v>3.8159999999999998</v>
          </cell>
          <cell r="FN26">
            <v>-3.3166060000000002</v>
          </cell>
          <cell r="FO26">
            <v>-0.23816300000000001</v>
          </cell>
          <cell r="FP26"/>
          <cell r="FQ26">
            <v>33.086453999999996</v>
          </cell>
          <cell r="FR26">
            <v>3.6949999999999998</v>
          </cell>
          <cell r="FS26">
            <v>-3.299601</v>
          </cell>
          <cell r="FT26">
            <v>0.24887399999999998</v>
          </cell>
          <cell r="FU26"/>
          <cell r="FV26">
            <v>33.730727000000002</v>
          </cell>
          <cell r="FW26">
            <v>2.3740000000000001</v>
          </cell>
          <cell r="FX26">
            <v>-3.3299560000000001</v>
          </cell>
          <cell r="FY26">
            <v>1.531234</v>
          </cell>
          <cell r="FZ26"/>
          <cell r="GA26">
            <v>34.306006000000004</v>
          </cell>
          <cell r="GB26">
            <v>1.9590000000000001</v>
          </cell>
          <cell r="GC26">
            <v>-3.6233560000000002</v>
          </cell>
          <cell r="GD26">
            <v>1.5574729999999999</v>
          </cell>
          <cell r="GE26"/>
          <cell r="GF26">
            <v>34.199123</v>
          </cell>
          <cell r="GG26">
            <v>4.5490000000000004</v>
          </cell>
          <cell r="GH26">
            <v>-3.7403840000000002</v>
          </cell>
          <cell r="GI26">
            <v>0.20013499999999998</v>
          </cell>
          <cell r="GJ26"/>
          <cell r="GK26">
            <v>35.207872999999999</v>
          </cell>
          <cell r="GL26">
            <v>2.2999999999999998</v>
          </cell>
          <cell r="GM26">
            <v>-3.612228</v>
          </cell>
          <cell r="GN26">
            <v>0.195303</v>
          </cell>
          <cell r="GO26"/>
          <cell r="GP26">
            <v>34.090947</v>
          </cell>
          <cell r="GQ26">
            <v>2.95</v>
          </cell>
          <cell r="GR26">
            <v>-3.6316439999999997</v>
          </cell>
          <cell r="GS26">
            <v>1.116706</v>
          </cell>
          <cell r="GT26"/>
          <cell r="GU26">
            <v>34.526008999999995</v>
          </cell>
          <cell r="GV26">
            <v>2.6419999999999999</v>
          </cell>
          <cell r="GW26">
            <v>-3.7114659999999997</v>
          </cell>
          <cell r="GX26">
            <v>0.93834099999999998</v>
          </cell>
          <cell r="GY26"/>
          <cell r="GZ26">
            <v>34.394883999999998</v>
          </cell>
          <cell r="HA26">
            <v>3.5880000000000001</v>
          </cell>
          <cell r="HB26">
            <v>-3.6867840000000003</v>
          </cell>
          <cell r="HC26">
            <v>0.36510700000000001</v>
          </cell>
          <cell r="HD26"/>
          <cell r="HE26">
            <v>34.661207000000005</v>
          </cell>
          <cell r="HF26">
            <v>2.3029999999999999</v>
          </cell>
          <cell r="HG26">
            <v>-3.6262300000000001</v>
          </cell>
          <cell r="HH26">
            <v>0.416605</v>
          </cell>
          <cell r="HI26"/>
          <cell r="HJ26">
            <v>33.754581999999999</v>
          </cell>
        </row>
        <row r="27">
          <cell r="A27" t="str">
            <v>AN.115</v>
          </cell>
          <cell r="B27" t="str">
            <v>Cultivated biological resources</v>
          </cell>
          <cell r="C27"/>
          <cell r="D27"/>
          <cell r="E27"/>
          <cell r="F27"/>
          <cell r="G27"/>
          <cell r="H27"/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T27"/>
          <cell r="U27"/>
          <cell r="V27"/>
          <cell r="W27"/>
          <cell r="X27"/>
          <cell r="Y27"/>
          <cell r="Z27"/>
          <cell r="AA27"/>
          <cell r="AB27"/>
          <cell r="AC27"/>
          <cell r="AD27"/>
          <cell r="AE27"/>
          <cell r="AF27"/>
          <cell r="AG27"/>
          <cell r="AH27"/>
          <cell r="AI27"/>
          <cell r="AJ27"/>
          <cell r="AK27"/>
          <cell r="AL27"/>
          <cell r="AM27"/>
          <cell r="AN27"/>
          <cell r="AO27"/>
          <cell r="AP27"/>
          <cell r="AQ27"/>
          <cell r="AR27"/>
          <cell r="AS27"/>
          <cell r="AT27"/>
          <cell r="AU27"/>
          <cell r="AV27"/>
          <cell r="AW27"/>
          <cell r="AX27"/>
          <cell r="AY27"/>
          <cell r="AZ27"/>
          <cell r="BA27"/>
          <cell r="BB27"/>
          <cell r="BC27"/>
          <cell r="BD27"/>
          <cell r="BE27"/>
          <cell r="BF27"/>
          <cell r="BG27"/>
          <cell r="BH27"/>
          <cell r="BI27"/>
          <cell r="BJ27"/>
          <cell r="BK27"/>
          <cell r="BL27"/>
          <cell r="BM27"/>
          <cell r="BN27"/>
          <cell r="BO27"/>
          <cell r="BP27"/>
          <cell r="BQ27"/>
          <cell r="BR27"/>
          <cell r="BS27"/>
          <cell r="BT27"/>
          <cell r="BU27"/>
          <cell r="BV27"/>
          <cell r="BW27"/>
          <cell r="BX27"/>
          <cell r="BY27"/>
          <cell r="BZ27"/>
          <cell r="CA27"/>
          <cell r="CB27"/>
          <cell r="CC27"/>
          <cell r="CD27"/>
          <cell r="CE27"/>
          <cell r="CF27"/>
          <cell r="CG27"/>
          <cell r="CH27"/>
          <cell r="CI27"/>
          <cell r="CJ27"/>
          <cell r="CK27"/>
          <cell r="CL27"/>
          <cell r="CM27"/>
          <cell r="CN27"/>
          <cell r="CO27"/>
          <cell r="CP27"/>
          <cell r="CQ27"/>
          <cell r="CR27"/>
          <cell r="CS27"/>
          <cell r="CT27"/>
          <cell r="CU27"/>
          <cell r="CV27"/>
          <cell r="CW27"/>
          <cell r="CX27"/>
          <cell r="CY27"/>
          <cell r="CZ27"/>
          <cell r="DA27"/>
          <cell r="DB27"/>
          <cell r="DC27"/>
          <cell r="DD27"/>
          <cell r="DE27"/>
          <cell r="DF27"/>
          <cell r="DG27"/>
          <cell r="DH27"/>
          <cell r="DI27"/>
          <cell r="DJ27"/>
          <cell r="DK27"/>
          <cell r="DL27"/>
          <cell r="DM27"/>
          <cell r="DN27"/>
          <cell r="DO27"/>
          <cell r="DP27"/>
          <cell r="DQ27"/>
          <cell r="DR27"/>
          <cell r="DS27"/>
          <cell r="DT27"/>
          <cell r="DU27"/>
          <cell r="DV27"/>
          <cell r="DW27"/>
          <cell r="DX27"/>
          <cell r="DY27"/>
          <cell r="DZ27"/>
          <cell r="EA27"/>
          <cell r="EB27"/>
          <cell r="EC27"/>
          <cell r="ED27"/>
          <cell r="EE27"/>
          <cell r="EF27"/>
          <cell r="EG27"/>
          <cell r="EH27"/>
          <cell r="EI27"/>
          <cell r="EJ27"/>
          <cell r="EK27"/>
          <cell r="EL27"/>
          <cell r="EM27"/>
          <cell r="EN27"/>
          <cell r="EO27"/>
          <cell r="EP27"/>
          <cell r="EQ27"/>
          <cell r="ER27"/>
          <cell r="ES27"/>
          <cell r="ET27"/>
          <cell r="EU27"/>
          <cell r="EV27"/>
          <cell r="EW27"/>
          <cell r="EX27"/>
          <cell r="EY27"/>
          <cell r="EZ27"/>
          <cell r="FA27"/>
          <cell r="FB27"/>
          <cell r="FC27"/>
          <cell r="FD27"/>
          <cell r="FE27"/>
          <cell r="FF27"/>
          <cell r="FG27"/>
          <cell r="FH27"/>
          <cell r="FI27"/>
          <cell r="FJ27"/>
          <cell r="FK27"/>
          <cell r="FL27"/>
          <cell r="FM27"/>
          <cell r="FN27"/>
          <cell r="FO27"/>
          <cell r="FP27"/>
          <cell r="FQ27"/>
          <cell r="FR27"/>
          <cell r="FS27"/>
          <cell r="FT27"/>
          <cell r="FU27"/>
          <cell r="FV27"/>
          <cell r="FW27"/>
          <cell r="FX27"/>
          <cell r="FY27"/>
          <cell r="FZ27"/>
          <cell r="GA27"/>
          <cell r="GB27"/>
          <cell r="GC27"/>
          <cell r="GD27"/>
          <cell r="GE27"/>
          <cell r="GF27"/>
          <cell r="GG27"/>
          <cell r="GH27"/>
          <cell r="GI27"/>
          <cell r="GJ27"/>
          <cell r="GK27"/>
          <cell r="GL27"/>
          <cell r="GM27"/>
          <cell r="GN27"/>
          <cell r="GO27"/>
          <cell r="GP27"/>
          <cell r="GQ27"/>
          <cell r="GR27"/>
          <cell r="GS27"/>
          <cell r="GT27"/>
          <cell r="GU27"/>
          <cell r="GV27"/>
          <cell r="GW27"/>
          <cell r="GX27"/>
          <cell r="GY27"/>
          <cell r="GZ27"/>
          <cell r="HA27"/>
          <cell r="HB27"/>
          <cell r="HC27"/>
          <cell r="HD27"/>
          <cell r="HE27"/>
          <cell r="HF27"/>
          <cell r="HG27"/>
          <cell r="HH27"/>
          <cell r="HI27"/>
          <cell r="HJ27"/>
        </row>
        <row r="28">
          <cell r="A28" t="str">
            <v>AN.117</v>
          </cell>
          <cell r="B28" t="str">
            <v>Intellectual property products</v>
          </cell>
          <cell r="C28">
            <v>12.138611000000001</v>
          </cell>
          <cell r="D28">
            <v>2.7994209999999997</v>
          </cell>
          <cell r="E28">
            <v>-2.7516819999999997</v>
          </cell>
          <cell r="F28">
            <v>1.9184810000000001</v>
          </cell>
          <cell r="G28"/>
          <cell r="H28">
            <v>14.104831000000001</v>
          </cell>
          <cell r="I28">
            <v>3.22282</v>
          </cell>
          <cell r="J28">
            <v>-3.2367849999999998</v>
          </cell>
          <cell r="K28">
            <v>2.4846550000000001</v>
          </cell>
          <cell r="L28"/>
          <cell r="M28">
            <v>16.575521000000002</v>
          </cell>
          <cell r="N28">
            <v>4.016705</v>
          </cell>
          <cell r="O28">
            <v>-3.821415</v>
          </cell>
          <cell r="P28">
            <v>2.8837449999999998</v>
          </cell>
          <cell r="Q28"/>
          <cell r="R28">
            <v>19.654555000000002</v>
          </cell>
          <cell r="S28">
            <v>4.9085379999999992</v>
          </cell>
          <cell r="T28">
            <v>-4.5201149999999997</v>
          </cell>
          <cell r="U28">
            <v>3.0722230000000001</v>
          </cell>
          <cell r="V28"/>
          <cell r="W28">
            <v>23.115202</v>
          </cell>
          <cell r="X28">
            <v>5.6765569999999999</v>
          </cell>
          <cell r="Y28">
            <v>-5.2266000000000004</v>
          </cell>
          <cell r="Z28">
            <v>2.9553699999999998</v>
          </cell>
          <cell r="AA28"/>
          <cell r="AB28">
            <v>26.520527999999999</v>
          </cell>
          <cell r="AC28">
            <v>6.4600390000000001</v>
          </cell>
          <cell r="AD28">
            <v>-5.9193090000000002</v>
          </cell>
          <cell r="AE28">
            <v>2.414015</v>
          </cell>
          <cell r="AF28"/>
          <cell r="AG28">
            <v>29.475274000000002</v>
          </cell>
          <cell r="AH28">
            <v>6.9933339999999999</v>
          </cell>
          <cell r="AI28">
            <v>-6.44</v>
          </cell>
          <cell r="AJ28">
            <v>1.7402880000000001</v>
          </cell>
          <cell r="AK28"/>
          <cell r="AL28">
            <v>31.768897000000003</v>
          </cell>
          <cell r="AM28">
            <v>7.4503680000000001</v>
          </cell>
          <cell r="AN28">
            <v>-6.8884420000000004</v>
          </cell>
          <cell r="AO28">
            <v>0.968607</v>
          </cell>
          <cell r="AP28"/>
          <cell r="AQ28">
            <v>33.299430000000001</v>
          </cell>
          <cell r="AR28">
            <v>7.9623869999999997</v>
          </cell>
          <cell r="AS28">
            <v>-7.1426310000000006</v>
          </cell>
          <cell r="AT28">
            <v>0.74953700000000001</v>
          </cell>
          <cell r="AU28"/>
          <cell r="AV28">
            <v>34.868722999999996</v>
          </cell>
          <cell r="AW28">
            <v>8.5149469999999994</v>
          </cell>
          <cell r="AX28">
            <v>-7.5674440000000001</v>
          </cell>
          <cell r="AY28">
            <v>1.3090519999999999</v>
          </cell>
          <cell r="AZ28"/>
          <cell r="BA28">
            <v>37.125278000000002</v>
          </cell>
          <cell r="BB28">
            <v>9.1919130000000013</v>
          </cell>
          <cell r="BC28">
            <v>-8.087218</v>
          </cell>
          <cell r="BD28">
            <v>0.12629000000000001</v>
          </cell>
          <cell r="BE28"/>
          <cell r="BF28">
            <v>38.356262999999998</v>
          </cell>
          <cell r="BG28">
            <v>10.188156000000001</v>
          </cell>
          <cell r="BH28">
            <v>-8.2045509999999986</v>
          </cell>
          <cell r="BI28">
            <v>0.49139100000000002</v>
          </cell>
          <cell r="BJ28"/>
          <cell r="BK28">
            <v>40.83126</v>
          </cell>
          <cell r="BL28">
            <v>10.525397000000002</v>
          </cell>
          <cell r="BM28">
            <v>-8.985987999999999</v>
          </cell>
          <cell r="BN28">
            <v>1.5630630000000001</v>
          </cell>
          <cell r="BO28"/>
          <cell r="BP28">
            <v>43.933731000000002</v>
          </cell>
          <cell r="BQ28">
            <v>10.705172000000001</v>
          </cell>
          <cell r="BR28">
            <v>-9.4507270000000005</v>
          </cell>
          <cell r="BS28">
            <v>0.85070000000000001</v>
          </cell>
          <cell r="BT28"/>
          <cell r="BU28">
            <v>46.038875999999995</v>
          </cell>
          <cell r="BV28">
            <v>11.139415000000001</v>
          </cell>
          <cell r="BW28">
            <v>-9.8968489999999996</v>
          </cell>
          <cell r="BX28">
            <v>0.61177200000000009</v>
          </cell>
          <cell r="BY28"/>
          <cell r="BZ28">
            <v>47.893214</v>
          </cell>
          <cell r="CA28">
            <v>11.255750000000001</v>
          </cell>
          <cell r="CB28">
            <v>-10.247014999999999</v>
          </cell>
          <cell r="CC28">
            <v>0.494336</v>
          </cell>
          <cell r="CD28"/>
          <cell r="CE28">
            <v>49.396286000000003</v>
          </cell>
          <cell r="CF28">
            <v>11.515381999999999</v>
          </cell>
          <cell r="CG28">
            <v>-10.596474000000001</v>
          </cell>
          <cell r="CH28">
            <v>0.64679299999999995</v>
          </cell>
          <cell r="CI28"/>
          <cell r="CJ28">
            <v>50.961987000000001</v>
          </cell>
          <cell r="CK28">
            <v>11.711150999999999</v>
          </cell>
          <cell r="CL28">
            <v>-10.946932</v>
          </cell>
          <cell r="CM28">
            <v>0.71759600000000001</v>
          </cell>
          <cell r="CN28"/>
          <cell r="CO28">
            <v>52.443802000000005</v>
          </cell>
          <cell r="CP28">
            <v>11.652625</v>
          </cell>
          <cell r="CQ28">
            <v>-11.258124</v>
          </cell>
          <cell r="CR28">
            <v>0.65418699999999996</v>
          </cell>
          <cell r="CS28"/>
          <cell r="CT28">
            <v>53.492488999999999</v>
          </cell>
          <cell r="CU28">
            <v>12.072094999999999</v>
          </cell>
          <cell r="CV28">
            <v>-11.544679</v>
          </cell>
          <cell r="CW28">
            <v>0.78813100000000003</v>
          </cell>
          <cell r="CX28"/>
          <cell r="CY28">
            <v>54.808035000000004</v>
          </cell>
          <cell r="CZ28">
            <v>12.560558</v>
          </cell>
          <cell r="DA28">
            <v>-11.950528</v>
          </cell>
          <cell r="DB28">
            <v>0.98199400000000003</v>
          </cell>
          <cell r="DC28"/>
          <cell r="DD28">
            <v>56.400057999999994</v>
          </cell>
          <cell r="DE28">
            <v>13.413448000000001</v>
          </cell>
          <cell r="DF28">
            <v>-12.360586</v>
          </cell>
          <cell r="DG28">
            <v>0.98227399999999998</v>
          </cell>
          <cell r="DH28"/>
          <cell r="DI28">
            <v>58.435195</v>
          </cell>
          <cell r="DJ28">
            <v>13.884557000000001</v>
          </cell>
          <cell r="DK28">
            <v>-12.83544</v>
          </cell>
          <cell r="DL28">
            <v>6.862E-2</v>
          </cell>
          <cell r="DM28"/>
          <cell r="DN28">
            <v>59.552931999999998</v>
          </cell>
          <cell r="DO28">
            <v>14.590249999999999</v>
          </cell>
          <cell r="DP28">
            <v>-13.007724</v>
          </cell>
          <cell r="DQ28">
            <v>-6.935899999999999E-2</v>
          </cell>
          <cell r="DR28"/>
          <cell r="DS28">
            <v>61.066099000000001</v>
          </cell>
          <cell r="DT28">
            <v>15.103607</v>
          </cell>
          <cell r="DU28">
            <v>-13.530768999999999</v>
          </cell>
          <cell r="DV28">
            <v>0.47466399999999997</v>
          </cell>
          <cell r="DW28"/>
          <cell r="DX28">
            <v>63.113601000000003</v>
          </cell>
          <cell r="DY28">
            <v>15.286609</v>
          </cell>
          <cell r="DZ28">
            <v>-13.805054</v>
          </cell>
          <cell r="EA28">
            <v>0.54838599999999993</v>
          </cell>
          <cell r="EB28"/>
          <cell r="EC28">
            <v>65.143541999999997</v>
          </cell>
          <cell r="ED28">
            <v>15.908305</v>
          </cell>
          <cell r="EE28">
            <v>-14.347248</v>
          </cell>
          <cell r="EF28">
            <v>0.97526400000000002</v>
          </cell>
          <cell r="EG28"/>
          <cell r="EH28">
            <v>67.679862999999997</v>
          </cell>
          <cell r="EI28">
            <v>16.413947</v>
          </cell>
          <cell r="EJ28">
            <v>-14.959363</v>
          </cell>
          <cell r="EK28">
            <v>1.02786</v>
          </cell>
          <cell r="EL28"/>
          <cell r="EM28">
            <v>70.162306999999998</v>
          </cell>
          <cell r="EN28">
            <v>17.100138999999999</v>
          </cell>
          <cell r="EO28">
            <v>-15.539296</v>
          </cell>
          <cell r="EP28">
            <v>0.426342</v>
          </cell>
          <cell r="EQ28"/>
          <cell r="ER28">
            <v>72.149493000000007</v>
          </cell>
          <cell r="ES28">
            <v>17.896594</v>
          </cell>
          <cell r="ET28">
            <v>-15.965603</v>
          </cell>
          <cell r="EU28">
            <v>0.18325999999999998</v>
          </cell>
          <cell r="EV28"/>
          <cell r="EW28">
            <v>74.263744000000003</v>
          </cell>
          <cell r="EX28">
            <v>18.635999999999999</v>
          </cell>
          <cell r="EY28">
            <v>-16.486640999999999</v>
          </cell>
          <cell r="EZ28">
            <v>0.56893700000000003</v>
          </cell>
          <cell r="FA28"/>
          <cell r="FB28">
            <v>76.982040999999995</v>
          </cell>
          <cell r="FC28">
            <v>18.963000000000001</v>
          </cell>
          <cell r="FD28">
            <v>-17.013133000000003</v>
          </cell>
          <cell r="FE28">
            <v>0.8534210000000001</v>
          </cell>
          <cell r="FF28"/>
          <cell r="FG28">
            <v>79.785327999999993</v>
          </cell>
          <cell r="FH28">
            <v>19.861000000000001</v>
          </cell>
          <cell r="FI28">
            <v>-17.598081999999998</v>
          </cell>
          <cell r="FJ28">
            <v>0.62278699999999998</v>
          </cell>
          <cell r="FK28"/>
          <cell r="FL28">
            <v>82.671032000000011</v>
          </cell>
          <cell r="FM28">
            <v>19.422999999999998</v>
          </cell>
          <cell r="FN28">
            <v>-17.987787000000001</v>
          </cell>
          <cell r="FO28">
            <v>0.213865</v>
          </cell>
          <cell r="FP28"/>
          <cell r="FQ28">
            <v>84.320111000000011</v>
          </cell>
          <cell r="FR28">
            <v>20.047000000000001</v>
          </cell>
          <cell r="FS28">
            <v>-18.343199000000002</v>
          </cell>
          <cell r="FT28">
            <v>-0.147258</v>
          </cell>
          <cell r="FU28"/>
          <cell r="FV28">
            <v>85.876654000000002</v>
          </cell>
          <cell r="FW28">
            <v>19.84</v>
          </cell>
          <cell r="FX28">
            <v>-18.606043000000003</v>
          </cell>
          <cell r="FY28">
            <v>-0.24887700000000001</v>
          </cell>
          <cell r="FZ28"/>
          <cell r="GA28">
            <v>86.861732999999987</v>
          </cell>
          <cell r="GB28">
            <v>20.396999999999998</v>
          </cell>
          <cell r="GC28">
            <v>-19.186230999999999</v>
          </cell>
          <cell r="GD28">
            <v>0.46758</v>
          </cell>
          <cell r="GE28"/>
          <cell r="GF28">
            <v>88.540082999999996</v>
          </cell>
          <cell r="GG28">
            <v>20.603999999999999</v>
          </cell>
          <cell r="GH28">
            <v>-19.600093000000001</v>
          </cell>
          <cell r="GI28">
            <v>0.97251500000000002</v>
          </cell>
          <cell r="GJ28"/>
          <cell r="GK28">
            <v>90.516503999999998</v>
          </cell>
          <cell r="GL28">
            <v>21.327999999999999</v>
          </cell>
          <cell r="GM28">
            <v>-20.120638</v>
          </cell>
          <cell r="GN28">
            <v>0.89582200000000001</v>
          </cell>
          <cell r="GO28"/>
          <cell r="GP28">
            <v>92.619688999999994</v>
          </cell>
          <cell r="GQ28">
            <v>21.954999999999998</v>
          </cell>
          <cell r="GR28">
            <v>-20.645866999999999</v>
          </cell>
          <cell r="GS28">
            <v>0.63858500000000007</v>
          </cell>
          <cell r="GT28"/>
          <cell r="GU28">
            <v>94.567406000000005</v>
          </cell>
          <cell r="GV28">
            <v>22.91</v>
          </cell>
          <cell r="GW28">
            <v>-21.208103999999999</v>
          </cell>
          <cell r="GX28">
            <v>1.31501</v>
          </cell>
          <cell r="GY28"/>
          <cell r="GZ28">
            <v>97.584312000000011</v>
          </cell>
          <cell r="HA28">
            <v>22.917999999999999</v>
          </cell>
          <cell r="HB28">
            <v>-21.736815999999997</v>
          </cell>
          <cell r="HC28">
            <v>0.77927400000000002</v>
          </cell>
          <cell r="HD28"/>
          <cell r="HE28">
            <v>99.54477</v>
          </cell>
          <cell r="HF28">
            <v>23.861999999999998</v>
          </cell>
          <cell r="HG28">
            <v>-22.1493</v>
          </cell>
          <cell r="HH28">
            <v>-0.27200099999999999</v>
          </cell>
          <cell r="HI28"/>
          <cell r="HJ28">
            <v>100.98547000000001</v>
          </cell>
        </row>
        <row r="29">
          <cell r="A29" t="str">
            <v>AN.1171</v>
          </cell>
          <cell r="B29" t="str">
            <v xml:space="preserve">   Research and development</v>
          </cell>
          <cell r="C29">
            <v>11.453968000000001</v>
          </cell>
          <cell r="D29">
            <v>2.5161750000000001</v>
          </cell>
          <cell r="E29">
            <v>-2.4609699999999997</v>
          </cell>
          <cell r="F29">
            <v>1.8168440000000001</v>
          </cell>
          <cell r="G29"/>
          <cell r="H29">
            <v>13.326017</v>
          </cell>
          <cell r="I29">
            <v>2.8665069999999999</v>
          </cell>
          <cell r="J29">
            <v>-2.8915670000000002</v>
          </cell>
          <cell r="K29">
            <v>2.3700049999999999</v>
          </cell>
          <cell r="L29"/>
          <cell r="M29">
            <v>15.670963</v>
          </cell>
          <cell r="N29">
            <v>3.5999340000000002</v>
          </cell>
          <cell r="O29">
            <v>-3.43242</v>
          </cell>
          <cell r="P29">
            <v>2.7782970000000002</v>
          </cell>
          <cell r="Q29"/>
          <cell r="R29">
            <v>18.616773000000002</v>
          </cell>
          <cell r="S29">
            <v>4.3862810000000003</v>
          </cell>
          <cell r="T29">
            <v>-4.0670770000000003</v>
          </cell>
          <cell r="U29">
            <v>2.9465539999999999</v>
          </cell>
          <cell r="V29"/>
          <cell r="W29">
            <v>21.882531</v>
          </cell>
          <cell r="X29">
            <v>5.0576509999999999</v>
          </cell>
          <cell r="Y29">
            <v>-4.695017</v>
          </cell>
          <cell r="Z29">
            <v>2.8266580000000001</v>
          </cell>
          <cell r="AA29"/>
          <cell r="AB29">
            <v>25.071823000000002</v>
          </cell>
          <cell r="AC29">
            <v>5.7127280000000003</v>
          </cell>
          <cell r="AD29">
            <v>-5.2999150000000004</v>
          </cell>
          <cell r="AE29">
            <v>2.3026559999999998</v>
          </cell>
          <cell r="AF29"/>
          <cell r="AG29">
            <v>27.787293000000002</v>
          </cell>
          <cell r="AH29">
            <v>6.1239590000000002</v>
          </cell>
          <cell r="AI29">
            <v>-5.7287560000000006</v>
          </cell>
          <cell r="AJ29">
            <v>1.645189</v>
          </cell>
          <cell r="AK29"/>
          <cell r="AL29">
            <v>29.827684000000001</v>
          </cell>
          <cell r="AM29">
            <v>6.5495200000000002</v>
          </cell>
          <cell r="AN29">
            <v>-6.0946239999999996</v>
          </cell>
          <cell r="AO29">
            <v>0.87798199999999993</v>
          </cell>
          <cell r="AP29"/>
          <cell r="AQ29">
            <v>31.160563</v>
          </cell>
          <cell r="AR29">
            <v>6.9962860000000004</v>
          </cell>
          <cell r="AS29">
            <v>-6.2675860000000005</v>
          </cell>
          <cell r="AT29">
            <v>0.65017899999999995</v>
          </cell>
          <cell r="AU29"/>
          <cell r="AV29">
            <v>32.539442000000001</v>
          </cell>
          <cell r="AW29">
            <v>7.4559629999999997</v>
          </cell>
          <cell r="AX29">
            <v>-6.605359</v>
          </cell>
          <cell r="AY29">
            <v>1.2054800000000001</v>
          </cell>
          <cell r="AZ29"/>
          <cell r="BA29">
            <v>34.595526</v>
          </cell>
          <cell r="BB29">
            <v>8.0677529999999997</v>
          </cell>
          <cell r="BC29">
            <v>-7.0472030000000006</v>
          </cell>
          <cell r="BD29">
            <v>1.7521000000000002E-2</v>
          </cell>
          <cell r="BE29"/>
          <cell r="BF29">
            <v>35.633597999999999</v>
          </cell>
          <cell r="BG29">
            <v>8.8204959999999986</v>
          </cell>
          <cell r="BH29">
            <v>-7.0480110000000007</v>
          </cell>
          <cell r="BI29">
            <v>0.33797699999999997</v>
          </cell>
          <cell r="BJ29"/>
          <cell r="BK29">
            <v>37.744059999999998</v>
          </cell>
          <cell r="BL29">
            <v>8.9802940000000007</v>
          </cell>
          <cell r="BM29">
            <v>-7.6746650000000001</v>
          </cell>
          <cell r="BN29">
            <v>1.463659</v>
          </cell>
          <cell r="BO29"/>
          <cell r="BP29">
            <v>40.513348000000001</v>
          </cell>
          <cell r="BQ29">
            <v>9.156763999999999</v>
          </cell>
          <cell r="BR29">
            <v>-8.0633619999999997</v>
          </cell>
          <cell r="BS29">
            <v>0.87536900000000006</v>
          </cell>
          <cell r="BT29"/>
          <cell r="BU29">
            <v>42.482118999999997</v>
          </cell>
          <cell r="BV29">
            <v>9.527985000000001</v>
          </cell>
          <cell r="BW29">
            <v>-8.4604809999999997</v>
          </cell>
          <cell r="BX29">
            <v>0.62912500000000005</v>
          </cell>
          <cell r="BY29"/>
          <cell r="BZ29">
            <v>44.178749000000003</v>
          </cell>
          <cell r="CA29">
            <v>9.6039680000000001</v>
          </cell>
          <cell r="CB29">
            <v>-8.7353970000000007</v>
          </cell>
          <cell r="CC29">
            <v>0.498361</v>
          </cell>
          <cell r="CD29"/>
          <cell r="CE29">
            <v>45.545680999999995</v>
          </cell>
          <cell r="CF29">
            <v>9.9507829999999995</v>
          </cell>
          <cell r="CG29">
            <v>-9.0570629999999994</v>
          </cell>
          <cell r="CH29">
            <v>0.65358500000000008</v>
          </cell>
          <cell r="CI29"/>
          <cell r="CJ29">
            <v>47.092985999999996</v>
          </cell>
          <cell r="CK29">
            <v>10.042363999999999</v>
          </cell>
          <cell r="CL29">
            <v>-9.3584610000000001</v>
          </cell>
          <cell r="CM29">
            <v>0.68629899999999999</v>
          </cell>
          <cell r="CN29"/>
          <cell r="CO29">
            <v>48.463189</v>
          </cell>
          <cell r="CP29">
            <v>9.8334060000000001</v>
          </cell>
          <cell r="CQ29">
            <v>-9.6006229999999988</v>
          </cell>
          <cell r="CR29">
            <v>0.62123299999999992</v>
          </cell>
          <cell r="CS29"/>
          <cell r="CT29">
            <v>49.317205000000001</v>
          </cell>
          <cell r="CU29">
            <v>10.083754000000001</v>
          </cell>
          <cell r="CV29">
            <v>-9.8072210000000002</v>
          </cell>
          <cell r="CW29">
            <v>0.73534100000000002</v>
          </cell>
          <cell r="CX29"/>
          <cell r="CY29">
            <v>50.329078000000003</v>
          </cell>
          <cell r="CZ29">
            <v>10.337346999999999</v>
          </cell>
          <cell r="DA29">
            <v>-10.074614</v>
          </cell>
          <cell r="DB29">
            <v>1.0502550000000002</v>
          </cell>
          <cell r="DC29"/>
          <cell r="DD29">
            <v>51.642066</v>
          </cell>
          <cell r="DE29">
            <v>10.971864999999999</v>
          </cell>
          <cell r="DF29">
            <v>-10.417589</v>
          </cell>
          <cell r="DG29">
            <v>1.0241300000000002</v>
          </cell>
          <cell r="DH29"/>
          <cell r="DI29">
            <v>53.220472999999998</v>
          </cell>
          <cell r="DJ29">
            <v>11.509898999999999</v>
          </cell>
          <cell r="DK29">
            <v>-10.723656999999999</v>
          </cell>
          <cell r="DL29">
            <v>-4.5797999999999998E-2</v>
          </cell>
          <cell r="DM29"/>
          <cell r="DN29">
            <v>53.960915999999997</v>
          </cell>
          <cell r="DO29">
            <v>12.070613</v>
          </cell>
          <cell r="DP29">
            <v>-10.739638999999999</v>
          </cell>
          <cell r="DQ29">
            <v>-0.21229400000000001</v>
          </cell>
          <cell r="DR29"/>
          <cell r="DS29">
            <v>55.079595999999995</v>
          </cell>
          <cell r="DT29">
            <v>12.228656000000001</v>
          </cell>
          <cell r="DU29">
            <v>-11.040324</v>
          </cell>
          <cell r="DV29">
            <v>0.70279200000000008</v>
          </cell>
          <cell r="DW29"/>
          <cell r="DX29">
            <v>56.970718999999995</v>
          </cell>
          <cell r="DY29">
            <v>12.512283999999999</v>
          </cell>
          <cell r="DZ29">
            <v>-11.417311999999999</v>
          </cell>
          <cell r="EA29">
            <v>0.83552300000000002</v>
          </cell>
          <cell r="EB29"/>
          <cell r="EC29">
            <v>58.901214000000003</v>
          </cell>
          <cell r="ED29">
            <v>12.934340000000001</v>
          </cell>
          <cell r="EE29">
            <v>-11.787269</v>
          </cell>
          <cell r="EF29">
            <v>0.90338499999999999</v>
          </cell>
          <cell r="EG29"/>
          <cell r="EH29">
            <v>60.951669000000003</v>
          </cell>
          <cell r="EI29">
            <v>13.293265</v>
          </cell>
          <cell r="EJ29">
            <v>-12.206713000000001</v>
          </cell>
          <cell r="EK29">
            <v>0.94287699999999997</v>
          </cell>
          <cell r="EL29"/>
          <cell r="EM29">
            <v>62.981099</v>
          </cell>
          <cell r="EN29">
            <v>13.810083000000001</v>
          </cell>
          <cell r="EO29">
            <v>-12.606574</v>
          </cell>
          <cell r="EP29">
            <v>0.38606299999999999</v>
          </cell>
          <cell r="EQ29"/>
          <cell r="ER29">
            <v>64.570669999999993</v>
          </cell>
          <cell r="ES29">
            <v>14.316238</v>
          </cell>
          <cell r="ET29">
            <v>-12.85594</v>
          </cell>
          <cell r="EU29">
            <v>0.17636099999999999</v>
          </cell>
          <cell r="EV29"/>
          <cell r="EW29">
            <v>66.207329000000001</v>
          </cell>
          <cell r="EX29">
            <v>15.305999999999999</v>
          </cell>
          <cell r="EY29">
            <v>-13.279677</v>
          </cell>
          <cell r="EZ29">
            <v>0.56048299999999995</v>
          </cell>
          <cell r="FA29"/>
          <cell r="FB29">
            <v>68.794134999999997</v>
          </cell>
          <cell r="FC29">
            <v>15.824</v>
          </cell>
          <cell r="FD29">
            <v>-13.769429000000001</v>
          </cell>
          <cell r="FE29">
            <v>0.77605600000000008</v>
          </cell>
          <cell r="FF29"/>
          <cell r="FG29">
            <v>71.624763000000002</v>
          </cell>
          <cell r="FH29">
            <v>16.706</v>
          </cell>
          <cell r="FI29">
            <v>-14.301114</v>
          </cell>
          <cell r="FJ29">
            <v>0.526972</v>
          </cell>
          <cell r="FK29"/>
          <cell r="FL29">
            <v>74.556620999999993</v>
          </cell>
          <cell r="FM29">
            <v>16.445</v>
          </cell>
          <cell r="FN29">
            <v>-14.733831</v>
          </cell>
          <cell r="FO29">
            <v>0.13944999999999999</v>
          </cell>
          <cell r="FP29"/>
          <cell r="FQ29">
            <v>76.407239000000004</v>
          </cell>
          <cell r="FR29">
            <v>17.05</v>
          </cell>
          <cell r="FS29">
            <v>-15.122788</v>
          </cell>
          <cell r="FT29">
            <v>-0.22165700000000002</v>
          </cell>
          <cell r="FU29"/>
          <cell r="FV29">
            <v>78.112793999999994</v>
          </cell>
          <cell r="FW29">
            <v>16.741</v>
          </cell>
          <cell r="FX29">
            <v>-15.421488999999999</v>
          </cell>
          <cell r="FY29">
            <v>-0.29173000000000004</v>
          </cell>
          <cell r="FZ29"/>
          <cell r="GA29">
            <v>79.140574999999998</v>
          </cell>
          <cell r="GB29">
            <v>17.079999999999998</v>
          </cell>
          <cell r="GC29">
            <v>-15.956343</v>
          </cell>
          <cell r="GD29">
            <v>0.41773700000000002</v>
          </cell>
          <cell r="GE29"/>
          <cell r="GF29">
            <v>80.681968999999995</v>
          </cell>
          <cell r="GG29">
            <v>17.111999999999998</v>
          </cell>
          <cell r="GH29">
            <v>-16.312152000000001</v>
          </cell>
          <cell r="GI29">
            <v>0.93649000000000004</v>
          </cell>
          <cell r="GJ29"/>
          <cell r="GK29">
            <v>82.418306999999999</v>
          </cell>
          <cell r="GL29">
            <v>17.539000000000001</v>
          </cell>
          <cell r="GM29">
            <v>-16.717991000000001</v>
          </cell>
          <cell r="GN29">
            <v>0.80900899999999998</v>
          </cell>
          <cell r="GO29"/>
          <cell r="GP29">
            <v>84.048323999999994</v>
          </cell>
          <cell r="GQ29">
            <v>17.850999999999999</v>
          </cell>
          <cell r="GR29">
            <v>-17.037847000000003</v>
          </cell>
          <cell r="GS29">
            <v>0.50314000000000003</v>
          </cell>
          <cell r="GT29"/>
          <cell r="GU29">
            <v>85.364616999999996</v>
          </cell>
          <cell r="GV29">
            <v>18.451000000000001</v>
          </cell>
          <cell r="GW29">
            <v>-17.345979</v>
          </cell>
          <cell r="GX29">
            <v>1.2039600000000001</v>
          </cell>
          <cell r="GY29"/>
          <cell r="GZ29">
            <v>87.673598999999996</v>
          </cell>
          <cell r="HA29">
            <v>18.411000000000001</v>
          </cell>
          <cell r="HB29">
            <v>-17.65652</v>
          </cell>
          <cell r="HC29">
            <v>0.67366899999999996</v>
          </cell>
          <cell r="HD29"/>
          <cell r="HE29">
            <v>89.101747000000003</v>
          </cell>
          <cell r="HF29">
            <v>18.917000000000002</v>
          </cell>
          <cell r="HG29">
            <v>-17.805741000000001</v>
          </cell>
          <cell r="HH29">
            <v>-0.38793800000000001</v>
          </cell>
          <cell r="HI29"/>
          <cell r="HJ29">
            <v>89.82506699999999</v>
          </cell>
        </row>
        <row r="30">
          <cell r="A30" t="str">
            <v>AN.1173</v>
          </cell>
          <cell r="B30" t="str">
            <v xml:space="preserve">   Computer software and databases</v>
          </cell>
          <cell r="C30">
            <v>0.67893599999999998</v>
          </cell>
          <cell r="D30">
            <v>0.27950700000000001</v>
          </cell>
          <cell r="E30">
            <v>-0.28673100000000001</v>
          </cell>
          <cell r="F30">
            <v>0.100878</v>
          </cell>
          <cell r="G30"/>
          <cell r="H30">
            <v>0.77259</v>
          </cell>
          <cell r="I30">
            <v>0.351968</v>
          </cell>
          <cell r="J30">
            <v>-0.34082899999999999</v>
          </cell>
          <cell r="K30">
            <v>0.113788</v>
          </cell>
          <cell r="L30"/>
          <cell r="M30">
            <v>0.89751700000000001</v>
          </cell>
          <cell r="N30">
            <v>0.41171800000000003</v>
          </cell>
          <cell r="O30">
            <v>-0.38387099999999996</v>
          </cell>
          <cell r="P30">
            <v>0.10434300000000001</v>
          </cell>
          <cell r="Q30"/>
          <cell r="R30">
            <v>1.029706</v>
          </cell>
          <cell r="S30">
            <v>0.51639599999999997</v>
          </cell>
          <cell r="T30">
            <v>-0.44722000000000001</v>
          </cell>
          <cell r="U30">
            <v>0.124642</v>
          </cell>
          <cell r="V30"/>
          <cell r="W30">
            <v>1.2235250000000002</v>
          </cell>
          <cell r="X30">
            <v>0.61253999999999997</v>
          </cell>
          <cell r="Y30">
            <v>-0.52516200000000002</v>
          </cell>
          <cell r="Z30">
            <v>0.128141</v>
          </cell>
          <cell r="AA30"/>
          <cell r="AB30">
            <v>1.4390429999999999</v>
          </cell>
          <cell r="AC30">
            <v>0.74033900000000008</v>
          </cell>
          <cell r="AD30">
            <v>-0.61274099999999998</v>
          </cell>
          <cell r="AE30">
            <v>0.111218</v>
          </cell>
          <cell r="AF30"/>
          <cell r="AG30">
            <v>1.677859</v>
          </cell>
          <cell r="AH30">
            <v>0.85573299999999997</v>
          </cell>
          <cell r="AI30">
            <v>-0.70267200000000007</v>
          </cell>
          <cell r="AJ30">
            <v>9.4972000000000001E-2</v>
          </cell>
          <cell r="AK30"/>
          <cell r="AL30">
            <v>1.925891</v>
          </cell>
          <cell r="AM30">
            <v>0.8870030000000001</v>
          </cell>
          <cell r="AN30">
            <v>-0.78318399999999999</v>
          </cell>
          <cell r="AO30">
            <v>9.0449000000000002E-2</v>
          </cell>
          <cell r="AP30"/>
          <cell r="AQ30">
            <v>2.1201599999999998</v>
          </cell>
          <cell r="AR30">
            <v>0.94589099999999993</v>
          </cell>
          <cell r="AS30">
            <v>-0.860819</v>
          </cell>
          <cell r="AT30">
            <v>9.9129000000000009E-2</v>
          </cell>
          <cell r="AU30"/>
          <cell r="AV30">
            <v>2.3043609999999997</v>
          </cell>
          <cell r="AW30">
            <v>1.03847</v>
          </cell>
          <cell r="AX30">
            <v>-0.94505300000000003</v>
          </cell>
          <cell r="AY30">
            <v>0.103287</v>
          </cell>
          <cell r="AZ30"/>
          <cell r="BA30">
            <v>2.5010650000000001</v>
          </cell>
          <cell r="BB30">
            <v>1.096673</v>
          </cell>
          <cell r="BC30">
            <v>-1.0189869999999999</v>
          </cell>
          <cell r="BD30">
            <v>0.10592</v>
          </cell>
          <cell r="BE30"/>
          <cell r="BF30">
            <v>2.6846719999999999</v>
          </cell>
          <cell r="BG30">
            <v>1.318144</v>
          </cell>
          <cell r="BH30">
            <v>-1.1241410000000001</v>
          </cell>
          <cell r="BI30">
            <v>0.14660900000000002</v>
          </cell>
          <cell r="BJ30"/>
          <cell r="BK30">
            <v>3.0252849999999998</v>
          </cell>
          <cell r="BL30">
            <v>1.488615</v>
          </cell>
          <cell r="BM30">
            <v>-1.2661420000000001</v>
          </cell>
          <cell r="BN30">
            <v>8.7827000000000002E-2</v>
          </cell>
          <cell r="BO30"/>
          <cell r="BP30">
            <v>3.3355839999999999</v>
          </cell>
          <cell r="BQ30">
            <v>1.5064709999999999</v>
          </cell>
          <cell r="BR30">
            <v>-1.3326410000000002</v>
          </cell>
          <cell r="BS30">
            <v>-3.2305999999999994E-2</v>
          </cell>
          <cell r="BT30"/>
          <cell r="BU30">
            <v>3.4771080000000003</v>
          </cell>
          <cell r="BV30">
            <v>1.5760609999999999</v>
          </cell>
          <cell r="BW30">
            <v>-1.3867689999999999</v>
          </cell>
          <cell r="BX30">
            <v>-1.9841999999999999E-2</v>
          </cell>
          <cell r="BY30"/>
          <cell r="BZ30">
            <v>3.6465580000000002</v>
          </cell>
          <cell r="CA30">
            <v>1.5668979999999999</v>
          </cell>
          <cell r="CB30">
            <v>-1.452315</v>
          </cell>
          <cell r="CC30">
            <v>-1.0368E-2</v>
          </cell>
          <cell r="CD30"/>
          <cell r="CE30">
            <v>3.7507730000000001</v>
          </cell>
          <cell r="CF30">
            <v>1.4705189999999999</v>
          </cell>
          <cell r="CG30">
            <v>-1.4666579999999998</v>
          </cell>
          <cell r="CH30">
            <v>-1.0303000000000001E-2</v>
          </cell>
          <cell r="CI30"/>
          <cell r="CJ30">
            <v>3.7443310000000003</v>
          </cell>
          <cell r="CK30">
            <v>1.596231</v>
          </cell>
          <cell r="CL30">
            <v>-1.5108510000000002</v>
          </cell>
          <cell r="CM30">
            <v>3.1349000000000002E-2</v>
          </cell>
          <cell r="CN30"/>
          <cell r="CO30">
            <v>3.8610600000000002</v>
          </cell>
          <cell r="CP30">
            <v>1.746461</v>
          </cell>
          <cell r="CQ30">
            <v>-1.5791630000000001</v>
          </cell>
          <cell r="CR30">
            <v>3.2917999999999996E-2</v>
          </cell>
          <cell r="CS30"/>
          <cell r="CT30">
            <v>4.0612759999999994</v>
          </cell>
          <cell r="CU30">
            <v>1.908307</v>
          </cell>
          <cell r="CV30">
            <v>-1.6597409999999999</v>
          </cell>
          <cell r="CW30">
            <v>5.2925E-2</v>
          </cell>
          <cell r="CX30"/>
          <cell r="CY30">
            <v>4.3627669999999998</v>
          </cell>
          <cell r="CZ30">
            <v>2.1574260000000001</v>
          </cell>
          <cell r="DA30">
            <v>-1.8019269999999998</v>
          </cell>
          <cell r="DB30">
            <v>-6.8565000000000001E-2</v>
          </cell>
          <cell r="DC30"/>
          <cell r="DD30">
            <v>4.6497010000000003</v>
          </cell>
          <cell r="DE30">
            <v>2.4026779999999999</v>
          </cell>
          <cell r="DF30">
            <v>-1.8786959999999999</v>
          </cell>
          <cell r="DG30">
            <v>-4.2695999999999998E-2</v>
          </cell>
          <cell r="DH30"/>
          <cell r="DI30">
            <v>5.1309870000000002</v>
          </cell>
          <cell r="DJ30">
            <v>2.3074589999999997</v>
          </cell>
          <cell r="DK30">
            <v>-2.0496909999999997</v>
          </cell>
          <cell r="DL30">
            <v>0.113986</v>
          </cell>
          <cell r="DM30"/>
          <cell r="DN30">
            <v>5.5027400000000002</v>
          </cell>
          <cell r="DO30">
            <v>2.4580959999999998</v>
          </cell>
          <cell r="DP30">
            <v>-2.2084740000000003</v>
          </cell>
          <cell r="DQ30">
            <v>0.14294800000000002</v>
          </cell>
          <cell r="DR30"/>
          <cell r="DS30">
            <v>5.8953109999999995</v>
          </cell>
          <cell r="DT30">
            <v>2.8144200000000001</v>
          </cell>
          <cell r="DU30">
            <v>-2.4300479999999998</v>
          </cell>
          <cell r="DV30">
            <v>-0.22717199999999999</v>
          </cell>
          <cell r="DW30"/>
          <cell r="DX30">
            <v>6.0525099999999998</v>
          </cell>
          <cell r="DY30">
            <v>2.7014659999999999</v>
          </cell>
          <cell r="DZ30">
            <v>-2.324465</v>
          </cell>
          <cell r="EA30">
            <v>-0.28664299999999998</v>
          </cell>
          <cell r="EB30"/>
          <cell r="EC30">
            <v>6.1428689999999992</v>
          </cell>
          <cell r="ED30">
            <v>2.865637</v>
          </cell>
          <cell r="EE30">
            <v>-2.4832350000000001</v>
          </cell>
          <cell r="EF30">
            <v>6.9960999999999995E-2</v>
          </cell>
          <cell r="EG30"/>
          <cell r="EH30">
            <v>6.5952320000000002</v>
          </cell>
          <cell r="EI30">
            <v>3.0297339999999999</v>
          </cell>
          <cell r="EJ30">
            <v>-2.6664129999999999</v>
          </cell>
          <cell r="EK30">
            <v>8.0831999999999987E-2</v>
          </cell>
          <cell r="EL30"/>
          <cell r="EM30">
            <v>7.0393840000000001</v>
          </cell>
          <cell r="EN30">
            <v>3.199109</v>
          </cell>
          <cell r="EO30">
            <v>-2.8386660000000004</v>
          </cell>
          <cell r="EP30">
            <v>3.5237999999999998E-2</v>
          </cell>
          <cell r="EQ30"/>
          <cell r="ER30">
            <v>7.435066</v>
          </cell>
          <cell r="ES30">
            <v>3.4904189999999997</v>
          </cell>
          <cell r="ET30">
            <v>-3.0138989999999999</v>
          </cell>
          <cell r="EU30">
            <v>2.9970000000000001E-3</v>
          </cell>
          <cell r="EV30"/>
          <cell r="EW30">
            <v>7.9145829999999995</v>
          </cell>
          <cell r="EX30">
            <v>3.234</v>
          </cell>
          <cell r="EY30">
            <v>-3.110576</v>
          </cell>
          <cell r="EZ30">
            <v>7.7279999999999996E-3</v>
          </cell>
          <cell r="FA30"/>
          <cell r="FB30">
            <v>8.0457350000000005</v>
          </cell>
          <cell r="FC30">
            <v>3.05</v>
          </cell>
          <cell r="FD30">
            <v>-3.150773</v>
          </cell>
          <cell r="FE30">
            <v>7.5022000000000005E-2</v>
          </cell>
          <cell r="FF30"/>
          <cell r="FG30">
            <v>8.0199840000000009</v>
          </cell>
          <cell r="FH30">
            <v>3.0640000000000001</v>
          </cell>
          <cell r="FI30">
            <v>-3.201956</v>
          </cell>
          <cell r="FJ30">
            <v>8.9671000000000001E-2</v>
          </cell>
          <cell r="FK30"/>
          <cell r="FL30">
            <v>7.9716989999999992</v>
          </cell>
          <cell r="FM30">
            <v>2.88</v>
          </cell>
          <cell r="FN30">
            <v>-3.156088</v>
          </cell>
          <cell r="FO30">
            <v>6.9982000000000003E-2</v>
          </cell>
          <cell r="FP30"/>
          <cell r="FQ30">
            <v>7.765593</v>
          </cell>
          <cell r="FR30">
            <v>2.8929999999999998</v>
          </cell>
          <cell r="FS30">
            <v>-3.1199509999999999</v>
          </cell>
          <cell r="FT30">
            <v>7.2956000000000007E-2</v>
          </cell>
          <cell r="FU30"/>
          <cell r="FV30">
            <v>7.6115979999999999</v>
          </cell>
          <cell r="FW30">
            <v>3.0049999999999999</v>
          </cell>
          <cell r="FX30">
            <v>-3.0854949999999999</v>
          </cell>
          <cell r="FY30">
            <v>4.2847000000000003E-2</v>
          </cell>
          <cell r="FZ30"/>
          <cell r="GA30">
            <v>7.57395</v>
          </cell>
          <cell r="GB30">
            <v>3.2330000000000001</v>
          </cell>
          <cell r="GC30">
            <v>-3.1390549999999999</v>
          </cell>
          <cell r="GD30">
            <v>5.2167000000000005E-2</v>
          </cell>
          <cell r="GE30"/>
          <cell r="GF30">
            <v>7.7200629999999997</v>
          </cell>
          <cell r="GG30">
            <v>3.41</v>
          </cell>
          <cell r="GH30">
            <v>-3.1995650000000002</v>
          </cell>
          <cell r="GI30">
            <v>3.662E-2</v>
          </cell>
          <cell r="GJ30"/>
          <cell r="GK30">
            <v>7.9671180000000001</v>
          </cell>
          <cell r="GL30">
            <v>3.702</v>
          </cell>
          <cell r="GM30">
            <v>-3.3168299999999999</v>
          </cell>
          <cell r="GN30">
            <v>8.695E-2</v>
          </cell>
          <cell r="GO30"/>
          <cell r="GP30">
            <v>8.4392379999999996</v>
          </cell>
          <cell r="GQ30">
            <v>4.008</v>
          </cell>
          <cell r="GR30">
            <v>-3.5195759999999998</v>
          </cell>
          <cell r="GS30">
            <v>0.13450299999999998</v>
          </cell>
          <cell r="GT30"/>
          <cell r="GU30">
            <v>9.0621659999999995</v>
          </cell>
          <cell r="GV30">
            <v>4.3470000000000004</v>
          </cell>
          <cell r="GW30">
            <v>-3.7660779999999998</v>
          </cell>
          <cell r="GX30">
            <v>0.10986600000000001</v>
          </cell>
          <cell r="GY30"/>
          <cell r="GZ30">
            <v>9.752955</v>
          </cell>
          <cell r="HA30">
            <v>4.4039999999999999</v>
          </cell>
          <cell r="HB30">
            <v>-3.979317</v>
          </cell>
          <cell r="HC30">
            <v>0.107833</v>
          </cell>
          <cell r="HD30"/>
          <cell r="HE30">
            <v>10.285470999999999</v>
          </cell>
          <cell r="HF30">
            <v>4.8319999999999999</v>
          </cell>
          <cell r="HG30">
            <v>-4.2402560000000005</v>
          </cell>
          <cell r="HH30">
            <v>0.12199400000000001</v>
          </cell>
          <cell r="HI30"/>
          <cell r="HJ30">
            <v>10.999209</v>
          </cell>
        </row>
        <row r="31">
          <cell r="A31" t="str">
            <v>AN.1174</v>
          </cell>
          <cell r="B31" t="str">
            <v xml:space="preserve">   Entertainment, literary or artistic originals</v>
          </cell>
          <cell r="C31">
            <v>5.7070000000000003E-3</v>
          </cell>
          <cell r="D31">
            <v>3.7389999999999997E-3</v>
          </cell>
          <cell r="E31">
            <v>-3.9810000000000002E-3</v>
          </cell>
          <cell r="F31">
            <v>7.5900000000000002E-4</v>
          </cell>
          <cell r="G31"/>
          <cell r="H31">
            <v>6.2240000000000004E-3</v>
          </cell>
          <cell r="I31">
            <v>4.3449999999999999E-3</v>
          </cell>
          <cell r="J31">
            <v>-4.3890000000000005E-3</v>
          </cell>
          <cell r="K31">
            <v>8.61E-4</v>
          </cell>
          <cell r="L31"/>
          <cell r="M31">
            <v>7.0410000000000004E-3</v>
          </cell>
          <cell r="N31">
            <v>5.0530000000000002E-3</v>
          </cell>
          <cell r="O31">
            <v>-5.1240000000000001E-3</v>
          </cell>
          <cell r="P31">
            <v>1.106E-3</v>
          </cell>
          <cell r="Q31"/>
          <cell r="R31">
            <v>8.0759999999999998E-3</v>
          </cell>
          <cell r="S31">
            <v>5.8609999999999999E-3</v>
          </cell>
          <cell r="T31">
            <v>-5.8179999999999994E-3</v>
          </cell>
          <cell r="U31">
            <v>1.0269999999999999E-3</v>
          </cell>
          <cell r="V31"/>
          <cell r="W31">
            <v>9.1460000000000014E-3</v>
          </cell>
          <cell r="X31">
            <v>6.3659999999999993E-3</v>
          </cell>
          <cell r="Y31">
            <v>-6.4210000000000005E-3</v>
          </cell>
          <cell r="Z31">
            <v>5.71E-4</v>
          </cell>
          <cell r="AA31"/>
          <cell r="AB31">
            <v>9.6620000000000004E-3</v>
          </cell>
          <cell r="AC31">
            <v>6.973E-3</v>
          </cell>
          <cell r="AD31">
            <v>-6.6529999999999992E-3</v>
          </cell>
          <cell r="AE31">
            <v>1.4099999999999998E-4</v>
          </cell>
          <cell r="AF31"/>
          <cell r="AG31">
            <v>1.0123E-2</v>
          </cell>
          <cell r="AH31">
            <v>1.3642E-2</v>
          </cell>
          <cell r="AI31">
            <v>-8.5710000000000005E-3</v>
          </cell>
          <cell r="AJ31">
            <v>1.27E-4</v>
          </cell>
          <cell r="AK31"/>
          <cell r="AL31">
            <v>1.5321E-2</v>
          </cell>
          <cell r="AM31">
            <v>1.3843999999999999E-2</v>
          </cell>
          <cell r="AN31">
            <v>-1.0634000000000001E-2</v>
          </cell>
          <cell r="AO31">
            <v>1.75E-4</v>
          </cell>
          <cell r="AP31"/>
          <cell r="AQ31">
            <v>1.8707000000000001E-2</v>
          </cell>
          <cell r="AR31">
            <v>2.0211E-2</v>
          </cell>
          <cell r="AS31">
            <v>-1.4226000000000001E-2</v>
          </cell>
          <cell r="AT31">
            <v>2.2900000000000001E-4</v>
          </cell>
          <cell r="AU31"/>
          <cell r="AV31">
            <v>2.4920000000000001E-2</v>
          </cell>
          <cell r="AW31">
            <v>2.0514000000000001E-2</v>
          </cell>
          <cell r="AX31">
            <v>-1.7031999999999999E-2</v>
          </cell>
          <cell r="AY31">
            <v>2.8499999999999999E-4</v>
          </cell>
          <cell r="AZ31"/>
          <cell r="BA31">
            <v>2.8687000000000001E-2</v>
          </cell>
          <cell r="BB31">
            <v>2.7486E-2</v>
          </cell>
          <cell r="BC31">
            <v>-2.1027999999999998E-2</v>
          </cell>
          <cell r="BD31">
            <v>2.8490000000000004E-3</v>
          </cell>
          <cell r="BE31"/>
          <cell r="BF31">
            <v>3.7994E-2</v>
          </cell>
          <cell r="BG31">
            <v>4.9515999999999998E-2</v>
          </cell>
          <cell r="BH31">
            <v>-3.2399000000000004E-2</v>
          </cell>
          <cell r="BI31">
            <v>6.8049999999999994E-3</v>
          </cell>
          <cell r="BJ31"/>
          <cell r="BK31">
            <v>6.1914999999999998E-2</v>
          </cell>
          <cell r="BL31">
            <v>5.6487999999999997E-2</v>
          </cell>
          <cell r="BM31">
            <v>-4.5180999999999999E-2</v>
          </cell>
          <cell r="BN31">
            <v>1.1577E-2</v>
          </cell>
          <cell r="BO31"/>
          <cell r="BP31">
            <v>8.4799000000000013E-2</v>
          </cell>
          <cell r="BQ31">
            <v>4.1936999999999995E-2</v>
          </cell>
          <cell r="BR31">
            <v>-5.4725000000000003E-2</v>
          </cell>
          <cell r="BS31">
            <v>7.6369999999999997E-3</v>
          </cell>
          <cell r="BT31"/>
          <cell r="BU31">
            <v>7.9648999999999998E-2</v>
          </cell>
          <cell r="BV31">
            <v>3.5368000000000004E-2</v>
          </cell>
          <cell r="BW31">
            <v>-4.9598999999999997E-2</v>
          </cell>
          <cell r="BX31">
            <v>2.4889999999999999E-3</v>
          </cell>
          <cell r="BY31"/>
          <cell r="BZ31">
            <v>6.7906999999999995E-2</v>
          </cell>
          <cell r="CA31">
            <v>8.4884000000000001E-2</v>
          </cell>
          <cell r="CB31">
            <v>-5.9302000000000001E-2</v>
          </cell>
          <cell r="CC31">
            <v>6.3440000000000007E-3</v>
          </cell>
          <cell r="CD31"/>
          <cell r="CE31">
            <v>9.983199999999999E-2</v>
          </cell>
          <cell r="CF31">
            <v>9.4079999999999997E-2</v>
          </cell>
          <cell r="CG31">
            <v>-7.2752999999999998E-2</v>
          </cell>
          <cell r="CH31">
            <v>3.5110000000000002E-3</v>
          </cell>
          <cell r="CI31"/>
          <cell r="CJ31">
            <v>0.124671</v>
          </cell>
          <cell r="CK31">
            <v>7.2555999999999995E-2</v>
          </cell>
          <cell r="CL31">
            <v>-7.7620000000000008E-2</v>
          </cell>
          <cell r="CM31">
            <v>-5.3000000000000001E-5</v>
          </cell>
          <cell r="CN31"/>
          <cell r="CO31">
            <v>0.11955299999999999</v>
          </cell>
          <cell r="CP31">
            <v>7.2757999999999989E-2</v>
          </cell>
          <cell r="CQ31">
            <v>-7.8338999999999992E-2</v>
          </cell>
          <cell r="CR31">
            <v>3.5999999999999994E-5</v>
          </cell>
          <cell r="CS31"/>
          <cell r="CT31">
            <v>0.114008</v>
          </cell>
          <cell r="CU31">
            <v>8.0034000000000008E-2</v>
          </cell>
          <cell r="CV31">
            <v>-7.7715999999999993E-2</v>
          </cell>
          <cell r="CW31">
            <v>-1.35E-4</v>
          </cell>
          <cell r="CX31"/>
          <cell r="CY31">
            <v>0.11619</v>
          </cell>
          <cell r="CZ31">
            <v>6.5784999999999996E-2</v>
          </cell>
          <cell r="DA31">
            <v>-7.3986999999999997E-2</v>
          </cell>
          <cell r="DB31">
            <v>3.0299999999999999E-4</v>
          </cell>
          <cell r="DC31"/>
          <cell r="DD31">
            <v>0.108291</v>
          </cell>
          <cell r="DE31">
            <v>3.8905000000000002E-2</v>
          </cell>
          <cell r="DF31">
            <v>-6.4300999999999997E-2</v>
          </cell>
          <cell r="DG31">
            <v>8.3999999999999993E-4</v>
          </cell>
          <cell r="DH31"/>
          <cell r="DI31">
            <v>8.3735000000000004E-2</v>
          </cell>
          <cell r="DJ31">
            <v>6.720000000000001E-2</v>
          </cell>
          <cell r="DK31">
            <v>-6.2092000000000001E-2</v>
          </cell>
          <cell r="DL31">
            <v>4.3300000000000001E-4</v>
          </cell>
          <cell r="DM31"/>
          <cell r="DN31">
            <v>8.9275999999999994E-2</v>
          </cell>
          <cell r="DO31">
            <v>6.1540999999999998E-2</v>
          </cell>
          <cell r="DP31">
            <v>-5.9612000000000005E-2</v>
          </cell>
          <cell r="DQ31">
            <v>-1.2999999999999999E-5</v>
          </cell>
          <cell r="DR31"/>
          <cell r="DS31">
            <v>9.1191999999999995E-2</v>
          </cell>
          <cell r="DT31">
            <v>6.0531000000000001E-2</v>
          </cell>
          <cell r="DU31">
            <v>-6.0396999999999999E-2</v>
          </cell>
          <cell r="DV31">
            <v>-9.5500000000000001E-4</v>
          </cell>
          <cell r="DW31"/>
          <cell r="DX31">
            <v>9.0370999999999993E-2</v>
          </cell>
          <cell r="DY31">
            <v>7.2858999999999993E-2</v>
          </cell>
          <cell r="DZ31">
            <v>-6.3277E-2</v>
          </cell>
          <cell r="EA31">
            <v>-4.9399999999999997E-4</v>
          </cell>
          <cell r="EB31"/>
          <cell r="EC31">
            <v>9.9459000000000006E-2</v>
          </cell>
          <cell r="ED31">
            <v>0.10832800000000001</v>
          </cell>
          <cell r="EE31">
            <v>-7.6742999999999992E-2</v>
          </cell>
          <cell r="EF31">
            <v>1.918E-3</v>
          </cell>
          <cell r="EG31"/>
          <cell r="EH31">
            <v>0.132962</v>
          </cell>
          <cell r="EI31">
            <v>9.0947E-2</v>
          </cell>
          <cell r="EJ31">
            <v>-8.6236000000000007E-2</v>
          </cell>
          <cell r="EK31">
            <v>4.1510000000000002E-3</v>
          </cell>
          <cell r="EL31"/>
          <cell r="EM31">
            <v>0.14182400000000001</v>
          </cell>
          <cell r="EN31">
            <v>9.0947E-2</v>
          </cell>
          <cell r="EO31">
            <v>-9.4056000000000001E-2</v>
          </cell>
          <cell r="EP31">
            <v>5.0410000000000003E-3</v>
          </cell>
          <cell r="EQ31"/>
          <cell r="ER31">
            <v>0.143757</v>
          </cell>
          <cell r="ES31">
            <v>8.9937000000000003E-2</v>
          </cell>
          <cell r="ET31">
            <v>-9.5764000000000002E-2</v>
          </cell>
          <cell r="EU31">
            <v>3.9020000000000001E-3</v>
          </cell>
          <cell r="EV31"/>
          <cell r="EW31">
            <v>0.14183199999999999</v>
          </cell>
          <cell r="EX31">
            <v>9.6000000000000002E-2</v>
          </cell>
          <cell r="EY31">
            <v>-9.6388000000000001E-2</v>
          </cell>
          <cell r="EZ31">
            <v>7.2599999999999997E-4</v>
          </cell>
          <cell r="FA31"/>
          <cell r="FB31">
            <v>0.14217099999999999</v>
          </cell>
          <cell r="FC31">
            <v>8.8999999999999996E-2</v>
          </cell>
          <cell r="FD31">
            <v>-9.2931E-2</v>
          </cell>
          <cell r="FE31">
            <v>2.3419999999999999E-3</v>
          </cell>
          <cell r="FF31"/>
          <cell r="FG31">
            <v>0.14058099999999998</v>
          </cell>
          <cell r="FH31">
            <v>9.0999999999999998E-2</v>
          </cell>
          <cell r="FI31">
            <v>-9.5011999999999999E-2</v>
          </cell>
          <cell r="FJ31">
            <v>6.1440000000000002E-3</v>
          </cell>
          <cell r="FK31"/>
          <cell r="FL31">
            <v>0.14271300000000001</v>
          </cell>
          <cell r="FM31">
            <v>9.8000000000000004E-2</v>
          </cell>
          <cell r="FN31">
            <v>-9.7867999999999997E-2</v>
          </cell>
          <cell r="FO31">
            <v>4.4340000000000004E-3</v>
          </cell>
          <cell r="FP31"/>
          <cell r="FQ31">
            <v>0.14727799999999999</v>
          </cell>
          <cell r="FR31">
            <v>0.104</v>
          </cell>
          <cell r="FS31">
            <v>-0.10045999999999999</v>
          </cell>
          <cell r="FT31">
            <v>1.4430000000000001E-3</v>
          </cell>
          <cell r="FU31"/>
          <cell r="FV31">
            <v>0.15226100000000001</v>
          </cell>
          <cell r="FW31">
            <v>9.4E-2</v>
          </cell>
          <cell r="FX31">
            <v>-9.9058999999999994E-2</v>
          </cell>
          <cell r="FY31">
            <v>6.0000000000000002E-6</v>
          </cell>
          <cell r="FZ31"/>
          <cell r="GA31">
            <v>0.14720800000000001</v>
          </cell>
          <cell r="GB31">
            <v>8.4000000000000005E-2</v>
          </cell>
          <cell r="GC31">
            <v>-9.0832999999999997E-2</v>
          </cell>
          <cell r="GD31">
            <v>-2.3250000000000002E-3</v>
          </cell>
          <cell r="GE31"/>
          <cell r="GF31">
            <v>0.13805099999999998</v>
          </cell>
          <cell r="GG31">
            <v>8.2000000000000003E-2</v>
          </cell>
          <cell r="GH31">
            <v>-8.837600000000001E-2</v>
          </cell>
          <cell r="GI31">
            <v>-5.9499999999999993E-4</v>
          </cell>
          <cell r="GJ31"/>
          <cell r="GK31">
            <v>0.131079</v>
          </cell>
          <cell r="GL31">
            <v>8.6999999999999994E-2</v>
          </cell>
          <cell r="GM31">
            <v>-8.5816000000000003E-2</v>
          </cell>
          <cell r="GN31">
            <v>-1.36E-4</v>
          </cell>
          <cell r="GO31"/>
          <cell r="GP31">
            <v>0.13212599999999999</v>
          </cell>
          <cell r="GQ31">
            <v>9.6000000000000002E-2</v>
          </cell>
          <cell r="GR31">
            <v>-8.8444999999999996E-2</v>
          </cell>
          <cell r="GS31">
            <v>9.4199999999999991E-4</v>
          </cell>
          <cell r="GT31"/>
          <cell r="GU31">
            <v>0.140623</v>
          </cell>
          <cell r="GV31">
            <v>0.112</v>
          </cell>
          <cell r="GW31">
            <v>-9.6046999999999993E-2</v>
          </cell>
          <cell r="GX31">
            <v>1.183E-3</v>
          </cell>
          <cell r="GY31"/>
          <cell r="GZ31">
            <v>0.15775899999999998</v>
          </cell>
          <cell r="HA31">
            <v>0.10299999999999999</v>
          </cell>
          <cell r="HB31">
            <v>-0.100979</v>
          </cell>
          <cell r="HC31">
            <v>-2.2269999999999998E-3</v>
          </cell>
          <cell r="HD31"/>
          <cell r="HE31">
            <v>0.157553</v>
          </cell>
          <cell r="HF31">
            <v>0.113</v>
          </cell>
          <cell r="HG31">
            <v>-0.103302</v>
          </cell>
          <cell r="HH31">
            <v>-6.0570000000000008E-3</v>
          </cell>
          <cell r="HI31"/>
          <cell r="HJ31">
            <v>0.161193</v>
          </cell>
        </row>
        <row r="32">
          <cell r="A32"/>
          <cell r="B32"/>
          <cell r="C32"/>
          <cell r="D32"/>
          <cell r="E32"/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Y32"/>
          <cell r="Z32"/>
          <cell r="AA32"/>
          <cell r="AB32"/>
          <cell r="AC32"/>
          <cell r="AD32"/>
          <cell r="AE32"/>
          <cell r="AF32"/>
          <cell r="AG32"/>
          <cell r="AH32"/>
          <cell r="AI32"/>
          <cell r="AJ32"/>
          <cell r="AK32"/>
          <cell r="AL32"/>
          <cell r="AM32"/>
          <cell r="AN32"/>
          <cell r="AO32"/>
          <cell r="AP32"/>
          <cell r="AQ32"/>
          <cell r="AR32"/>
          <cell r="AS32"/>
          <cell r="AT32"/>
          <cell r="AU32"/>
          <cell r="AV32"/>
          <cell r="AW32"/>
          <cell r="AX32"/>
          <cell r="AY32"/>
          <cell r="AZ32"/>
          <cell r="BA32"/>
          <cell r="BB32"/>
          <cell r="BC32"/>
          <cell r="BD32"/>
          <cell r="BE32"/>
          <cell r="BF32"/>
          <cell r="BG32"/>
          <cell r="BH32"/>
          <cell r="BI32"/>
          <cell r="BJ32"/>
          <cell r="BK32"/>
          <cell r="BL32"/>
          <cell r="BM32"/>
          <cell r="BN32"/>
          <cell r="BO32"/>
          <cell r="BP32"/>
          <cell r="BQ32"/>
          <cell r="BR32"/>
          <cell r="BS32"/>
          <cell r="BT32"/>
          <cell r="BU32"/>
          <cell r="BV32"/>
          <cell r="BW32"/>
          <cell r="BX32"/>
          <cell r="BY32"/>
          <cell r="BZ32"/>
          <cell r="CA32"/>
          <cell r="CB32"/>
          <cell r="CC32"/>
          <cell r="CD32"/>
          <cell r="CE32"/>
          <cell r="CF32"/>
          <cell r="CG32"/>
          <cell r="CH32"/>
          <cell r="CI32"/>
          <cell r="CJ32"/>
          <cell r="CK32"/>
          <cell r="CL32"/>
          <cell r="CM32"/>
          <cell r="CN32"/>
          <cell r="CO32"/>
          <cell r="CP32"/>
          <cell r="CQ32"/>
          <cell r="CR32"/>
          <cell r="CS32"/>
          <cell r="CT32"/>
          <cell r="CU32"/>
          <cell r="CV32"/>
          <cell r="CW32"/>
          <cell r="CX32"/>
          <cell r="CY32"/>
          <cell r="CZ32"/>
          <cell r="DA32"/>
          <cell r="DB32"/>
          <cell r="DC32"/>
          <cell r="DD32"/>
          <cell r="DE32"/>
          <cell r="DF32"/>
          <cell r="DG32"/>
          <cell r="DH32"/>
          <cell r="DI32"/>
          <cell r="DJ32"/>
          <cell r="DK32"/>
          <cell r="DL32"/>
          <cell r="DM32"/>
          <cell r="DN32"/>
          <cell r="DO32"/>
          <cell r="DP32"/>
          <cell r="DQ32"/>
          <cell r="DR32"/>
          <cell r="DS32"/>
          <cell r="DT32"/>
          <cell r="DU32"/>
          <cell r="DV32"/>
          <cell r="DW32"/>
          <cell r="DX32"/>
          <cell r="DY32"/>
          <cell r="DZ32"/>
          <cell r="EA32"/>
          <cell r="EB32"/>
          <cell r="EC32"/>
          <cell r="ED32"/>
          <cell r="EE32"/>
          <cell r="EF32"/>
          <cell r="EG32"/>
          <cell r="EH32"/>
          <cell r="EI32"/>
          <cell r="EJ32"/>
          <cell r="EK32"/>
          <cell r="EL32"/>
          <cell r="EM32"/>
          <cell r="EN32"/>
          <cell r="EO32"/>
          <cell r="EP32"/>
          <cell r="EQ32"/>
          <cell r="ER32"/>
          <cell r="ES32"/>
          <cell r="ET32"/>
          <cell r="EU32"/>
          <cell r="EV32"/>
          <cell r="EW32"/>
          <cell r="EX32"/>
          <cell r="EY32"/>
          <cell r="EZ32"/>
          <cell r="FA32"/>
          <cell r="FB32"/>
          <cell r="FC32"/>
          <cell r="FD32"/>
          <cell r="FE32"/>
          <cell r="FF32"/>
          <cell r="FG32"/>
          <cell r="FH32"/>
          <cell r="FI32"/>
          <cell r="FJ32"/>
          <cell r="FK32"/>
          <cell r="FL32"/>
          <cell r="FM32"/>
          <cell r="FN32"/>
          <cell r="FO32"/>
          <cell r="FP32"/>
          <cell r="FQ32"/>
          <cell r="FR32"/>
          <cell r="FS32"/>
          <cell r="FT32"/>
          <cell r="FU32"/>
          <cell r="FV32"/>
          <cell r="FW32"/>
          <cell r="FX32"/>
          <cell r="FY32"/>
          <cell r="FZ32"/>
          <cell r="GA32"/>
          <cell r="GB32"/>
          <cell r="GC32"/>
          <cell r="GD32"/>
          <cell r="GE32"/>
          <cell r="GF32"/>
          <cell r="GG32"/>
          <cell r="GH32"/>
          <cell r="GI32"/>
          <cell r="GJ32"/>
          <cell r="GK32"/>
          <cell r="GL32"/>
          <cell r="GM32"/>
          <cell r="GN32"/>
          <cell r="GO32"/>
          <cell r="GP32"/>
          <cell r="GQ32"/>
          <cell r="GR32"/>
          <cell r="GS32"/>
          <cell r="GT32"/>
          <cell r="GU32"/>
          <cell r="GV32"/>
          <cell r="GW32"/>
          <cell r="GX32"/>
          <cell r="GY32"/>
          <cell r="GZ32"/>
          <cell r="HA32"/>
          <cell r="HB32"/>
          <cell r="HC32"/>
          <cell r="HD32"/>
          <cell r="HE32"/>
          <cell r="HF32"/>
          <cell r="HG32"/>
          <cell r="HH32"/>
          <cell r="HI32"/>
          <cell r="HJ32"/>
        </row>
        <row r="33">
          <cell r="A33" t="str">
            <v>AN.12</v>
          </cell>
          <cell r="B33" t="str">
            <v>Inventories</v>
          </cell>
          <cell r="C33">
            <v>8.5263539999999995</v>
          </cell>
          <cell r="D33">
            <v>0.43139999999999995</v>
          </cell>
          <cell r="E33"/>
          <cell r="F33">
            <v>0.88628300000000004</v>
          </cell>
          <cell r="G33">
            <v>7.5492999999999991E-2</v>
          </cell>
          <cell r="H33">
            <v>9.9195159999999998</v>
          </cell>
          <cell r="I33">
            <v>0.54800000000000004</v>
          </cell>
          <cell r="J33"/>
          <cell r="K33">
            <v>1.1177570000000001</v>
          </cell>
          <cell r="L33">
            <v>9.4927999999999998E-2</v>
          </cell>
          <cell r="M33">
            <v>11.680194999999999</v>
          </cell>
          <cell r="N33">
            <v>0.59510000000000007</v>
          </cell>
          <cell r="O33"/>
          <cell r="P33">
            <v>0.72840499999999997</v>
          </cell>
          <cell r="Q33">
            <v>0.10140300000000001</v>
          </cell>
          <cell r="R33">
            <v>13.105102</v>
          </cell>
          <cell r="S33">
            <v>0.88070000000000004</v>
          </cell>
          <cell r="T33"/>
          <cell r="U33">
            <v>0.28597300000000003</v>
          </cell>
          <cell r="V33">
            <v>9.9607000000000001E-2</v>
          </cell>
          <cell r="W33">
            <v>14.371373</v>
          </cell>
          <cell r="X33">
            <v>0.75470000000000004</v>
          </cell>
          <cell r="Y33"/>
          <cell r="Z33">
            <v>6.3249E-2</v>
          </cell>
          <cell r="AA33">
            <v>0.101412</v>
          </cell>
          <cell r="AB33">
            <v>15.290715000000001</v>
          </cell>
          <cell r="AC33">
            <v>0.47410000000000002</v>
          </cell>
          <cell r="AD33"/>
          <cell r="AE33">
            <v>-0.13953200000000002</v>
          </cell>
          <cell r="AF33">
            <v>0.109001</v>
          </cell>
          <cell r="AG33">
            <v>15.734277000000001</v>
          </cell>
          <cell r="AH33">
            <v>1.238</v>
          </cell>
          <cell r="AI33"/>
          <cell r="AJ33">
            <v>-0.34839700000000001</v>
          </cell>
          <cell r="AK33">
            <v>0.11100400000000001</v>
          </cell>
          <cell r="AL33">
            <v>16.734869999999997</v>
          </cell>
          <cell r="AM33">
            <v>1.3194999999999999</v>
          </cell>
          <cell r="AN33"/>
          <cell r="AO33">
            <v>-0.47678199999999998</v>
          </cell>
          <cell r="AP33">
            <v>0.11112699999999999</v>
          </cell>
          <cell r="AQ33">
            <v>17.688693999999998</v>
          </cell>
          <cell r="AR33">
            <v>-6.7000000000000004E-2</v>
          </cell>
          <cell r="AS33"/>
          <cell r="AT33">
            <v>-0.204181</v>
          </cell>
          <cell r="AU33">
            <v>0.11212900000000001</v>
          </cell>
          <cell r="AV33">
            <v>17.529614000000002</v>
          </cell>
          <cell r="AW33">
            <v>0.71210000000000007</v>
          </cell>
          <cell r="AX33"/>
          <cell r="AY33">
            <v>0.14399299999999998</v>
          </cell>
          <cell r="AZ33">
            <v>0.11856900000000001</v>
          </cell>
          <cell r="BA33">
            <v>18.504266000000001</v>
          </cell>
          <cell r="BB33">
            <v>1.083</v>
          </cell>
          <cell r="BC33"/>
          <cell r="BD33">
            <v>0.20366800000000002</v>
          </cell>
          <cell r="BE33">
            <v>0.13284700000000002</v>
          </cell>
          <cell r="BF33">
            <v>19.923770000000001</v>
          </cell>
          <cell r="BG33">
            <v>1.2988</v>
          </cell>
          <cell r="BH33"/>
          <cell r="BI33">
            <v>-0.315832</v>
          </cell>
          <cell r="BJ33">
            <v>0.13896799999999998</v>
          </cell>
          <cell r="BK33">
            <v>21.045674999999999</v>
          </cell>
          <cell r="BL33">
            <v>0.98160000000000003</v>
          </cell>
          <cell r="BM33"/>
          <cell r="BN33">
            <v>-0.40989999999999999</v>
          </cell>
          <cell r="BO33">
            <v>0.13883999999999999</v>
          </cell>
          <cell r="BP33">
            <v>21.756211999999998</v>
          </cell>
          <cell r="BQ33">
            <v>0.36499999999999999</v>
          </cell>
          <cell r="BR33"/>
          <cell r="BS33">
            <v>-0.54216999999999993</v>
          </cell>
          <cell r="BT33">
            <v>0.148203</v>
          </cell>
          <cell r="BU33">
            <v>21.727228</v>
          </cell>
          <cell r="BV33">
            <v>-1.8685</v>
          </cell>
          <cell r="BW33"/>
          <cell r="BX33">
            <v>-0.38427</v>
          </cell>
          <cell r="BY33">
            <v>0.129695</v>
          </cell>
          <cell r="BZ33">
            <v>19.604144999999999</v>
          </cell>
          <cell r="CA33">
            <v>0.23799999999999999</v>
          </cell>
          <cell r="CB33"/>
          <cell r="CC33">
            <v>0.43380200000000002</v>
          </cell>
          <cell r="CD33">
            <v>0.170736</v>
          </cell>
          <cell r="CE33">
            <v>20.446666</v>
          </cell>
          <cell r="CF33">
            <v>1.3613</v>
          </cell>
          <cell r="CG33"/>
          <cell r="CH33">
            <v>0.53032899999999994</v>
          </cell>
          <cell r="CI33">
            <v>0.198606</v>
          </cell>
          <cell r="CJ33">
            <v>22.536896000000002</v>
          </cell>
          <cell r="CK33">
            <v>0.80510000000000004</v>
          </cell>
          <cell r="CL33"/>
          <cell r="CM33">
            <v>-0.150002</v>
          </cell>
          <cell r="CN33">
            <v>0.17147999999999999</v>
          </cell>
          <cell r="CO33">
            <v>23.363465999999999</v>
          </cell>
          <cell r="CP33">
            <v>-1.8452999999999999</v>
          </cell>
          <cell r="CQ33"/>
          <cell r="CR33">
            <v>-0.31968999999999997</v>
          </cell>
          <cell r="CS33">
            <v>3.1958E-2</v>
          </cell>
          <cell r="CT33">
            <v>21.230411</v>
          </cell>
          <cell r="CU33">
            <v>1.4134</v>
          </cell>
          <cell r="CV33"/>
          <cell r="CW33">
            <v>-0.44042200000000004</v>
          </cell>
          <cell r="CX33">
            <v>-7.6035429999999993</v>
          </cell>
          <cell r="CY33">
            <v>14.599836</v>
          </cell>
          <cell r="CZ33">
            <v>1.0586</v>
          </cell>
          <cell r="DA33"/>
          <cell r="DB33">
            <v>0.53001799999999999</v>
          </cell>
          <cell r="DC33">
            <v>-0.23996899999999999</v>
          </cell>
          <cell r="DD33">
            <v>15.948467000000001</v>
          </cell>
          <cell r="DE33">
            <v>-7.3799999999999991E-2</v>
          </cell>
          <cell r="DF33"/>
          <cell r="DG33">
            <v>-0.38537099999999996</v>
          </cell>
          <cell r="DH33">
            <v>8.751600000000001E-2</v>
          </cell>
          <cell r="DI33">
            <v>15.576797000000001</v>
          </cell>
          <cell r="DJ33">
            <v>0.97689999999999999</v>
          </cell>
          <cell r="DK33"/>
          <cell r="DL33">
            <v>-0.5193819999999999</v>
          </cell>
          <cell r="DM33">
            <v>0.121554</v>
          </cell>
          <cell r="DN33">
            <v>16.155859</v>
          </cell>
          <cell r="DO33">
            <v>2.0446</v>
          </cell>
          <cell r="DP33"/>
          <cell r="DQ33">
            <v>-1.6910260000000001</v>
          </cell>
          <cell r="DR33">
            <v>0.13722599999999999</v>
          </cell>
          <cell r="DS33">
            <v>16.646650000000001</v>
          </cell>
          <cell r="DT33">
            <v>0.54759999999999998</v>
          </cell>
          <cell r="DU33"/>
          <cell r="DV33">
            <v>-1.40998</v>
          </cell>
          <cell r="DW33">
            <v>-2.8235790000000001</v>
          </cell>
          <cell r="DX33">
            <v>12.960678</v>
          </cell>
          <cell r="DY33">
            <v>0.25939999999999996</v>
          </cell>
          <cell r="DZ33"/>
          <cell r="EA33">
            <v>-0.24651100000000001</v>
          </cell>
          <cell r="EB33">
            <v>0.143709</v>
          </cell>
          <cell r="EC33">
            <v>13.117267</v>
          </cell>
          <cell r="ED33">
            <v>0.61650000000000005</v>
          </cell>
          <cell r="EE33"/>
          <cell r="EF33">
            <v>-0.30526500000000001</v>
          </cell>
          <cell r="EG33">
            <v>0.121173</v>
          </cell>
          <cell r="EH33">
            <v>13.549671</v>
          </cell>
          <cell r="EI33">
            <v>0.1832</v>
          </cell>
          <cell r="EJ33"/>
          <cell r="EK33">
            <v>1.03515</v>
          </cell>
          <cell r="EL33">
            <v>0.109469</v>
          </cell>
          <cell r="EM33">
            <v>14.877492</v>
          </cell>
          <cell r="EN33">
            <v>0.2097</v>
          </cell>
          <cell r="EO33"/>
          <cell r="EP33">
            <v>1.759007</v>
          </cell>
          <cell r="EQ33">
            <v>0.14287799999999998</v>
          </cell>
          <cell r="ER33">
            <v>16.989079</v>
          </cell>
          <cell r="ES33">
            <v>0.39560000000000001</v>
          </cell>
          <cell r="ET33"/>
          <cell r="EU33">
            <v>-0.66937000000000002</v>
          </cell>
          <cell r="EV33">
            <v>0.10144499999999999</v>
          </cell>
          <cell r="EW33">
            <v>16.816731999999998</v>
          </cell>
          <cell r="EX33">
            <v>0.432</v>
          </cell>
          <cell r="EY33"/>
          <cell r="EZ33">
            <v>-2.5709400000000002</v>
          </cell>
          <cell r="FA33">
            <v>2.9162E-2</v>
          </cell>
          <cell r="FB33">
            <v>14.706933000000001</v>
          </cell>
          <cell r="FC33">
            <v>0.23300000000000001</v>
          </cell>
          <cell r="FD33"/>
          <cell r="FE33">
            <v>0.89798299999999998</v>
          </cell>
          <cell r="FF33">
            <v>7.4760000000000007E-2</v>
          </cell>
          <cell r="FG33">
            <v>15.91267</v>
          </cell>
          <cell r="FH33">
            <v>-0.433</v>
          </cell>
          <cell r="FI33"/>
          <cell r="FJ33">
            <v>0.81123400000000001</v>
          </cell>
          <cell r="FK33">
            <v>0.10212</v>
          </cell>
          <cell r="FL33">
            <v>16.393026000000003</v>
          </cell>
          <cell r="FM33">
            <v>0.879</v>
          </cell>
          <cell r="FN33"/>
          <cell r="FO33">
            <v>-0.23074500000000001</v>
          </cell>
          <cell r="FP33">
            <v>3.06569</v>
          </cell>
          <cell r="FQ33">
            <v>20.106947999999999</v>
          </cell>
          <cell r="FR33">
            <v>0.437</v>
          </cell>
          <cell r="FS33"/>
          <cell r="FT33">
            <v>1.310737</v>
          </cell>
          <cell r="FU33">
            <v>0.10476000000000001</v>
          </cell>
          <cell r="FV33">
            <v>21.959453</v>
          </cell>
          <cell r="FW33">
            <v>0.33600000000000002</v>
          </cell>
          <cell r="FX33"/>
          <cell r="FY33">
            <v>1.344465</v>
          </cell>
          <cell r="FZ33">
            <v>0.14232</v>
          </cell>
          <cell r="GA33">
            <v>23.782237000000002</v>
          </cell>
          <cell r="GB33">
            <v>-2.5999999999999999E-2</v>
          </cell>
          <cell r="GC33"/>
          <cell r="GD33">
            <v>0.16596100000000003</v>
          </cell>
          <cell r="GE33">
            <v>0.18575999999999998</v>
          </cell>
          <cell r="GF33">
            <v>24.107939999999999</v>
          </cell>
          <cell r="GG33">
            <v>0.184</v>
          </cell>
          <cell r="GH33"/>
          <cell r="GI33">
            <v>-0.20311299999999999</v>
          </cell>
          <cell r="GJ33">
            <v>0.17412</v>
          </cell>
          <cell r="GK33">
            <v>24.262931000000002</v>
          </cell>
          <cell r="GL33">
            <v>0.06</v>
          </cell>
          <cell r="GM33"/>
          <cell r="GN33">
            <v>0.109252</v>
          </cell>
          <cell r="GO33">
            <v>0.17255999999999999</v>
          </cell>
          <cell r="GP33">
            <v>24.604735000000002</v>
          </cell>
          <cell r="GQ33">
            <v>9.8000000000000004E-2</v>
          </cell>
          <cell r="GR33"/>
          <cell r="GS33">
            <v>0.74795800000000001</v>
          </cell>
          <cell r="GT33">
            <v>0.18431999999999998</v>
          </cell>
          <cell r="GU33">
            <v>25.635010999999999</v>
          </cell>
          <cell r="GV33">
            <v>-3.5999999999999997E-2</v>
          </cell>
          <cell r="GW33"/>
          <cell r="GX33">
            <v>0.15559100000000001</v>
          </cell>
          <cell r="GY33">
            <v>0.16212000000000001</v>
          </cell>
          <cell r="GZ33">
            <v>25.916716000000001</v>
          </cell>
          <cell r="HA33">
            <v>2.3079999999999998</v>
          </cell>
          <cell r="HB33"/>
          <cell r="HC33">
            <v>-1.86178</v>
          </cell>
          <cell r="HD33">
            <v>0.16319999999999998</v>
          </cell>
          <cell r="HE33">
            <v>26.526116999999999</v>
          </cell>
          <cell r="HF33">
            <v>0.76200000000000001</v>
          </cell>
          <cell r="HG33"/>
          <cell r="HH33">
            <v>-0.68042999999999998</v>
          </cell>
          <cell r="HI33">
            <v>0.13200000000000001</v>
          </cell>
          <cell r="HJ33">
            <v>26.73968</v>
          </cell>
        </row>
        <row r="34">
          <cell r="A34"/>
          <cell r="B34"/>
          <cell r="C34"/>
          <cell r="D34"/>
          <cell r="E34"/>
          <cell r="F34"/>
          <cell r="G34"/>
          <cell r="H34"/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Y34"/>
          <cell r="Z34"/>
          <cell r="AA34"/>
          <cell r="AB34"/>
          <cell r="AC34"/>
          <cell r="AD34"/>
          <cell r="AE34"/>
          <cell r="AF34"/>
          <cell r="AG34"/>
          <cell r="AH34"/>
          <cell r="AI34"/>
          <cell r="AJ34"/>
          <cell r="AK34"/>
          <cell r="AL34"/>
          <cell r="AM34"/>
          <cell r="AN34"/>
          <cell r="AO34"/>
          <cell r="AP34"/>
          <cell r="AQ34"/>
          <cell r="AR34"/>
          <cell r="AS34"/>
          <cell r="AT34"/>
          <cell r="AU34"/>
          <cell r="AV34"/>
          <cell r="AW34"/>
          <cell r="AX34"/>
          <cell r="AY34"/>
          <cell r="AZ34"/>
          <cell r="BA34"/>
          <cell r="BB34"/>
          <cell r="BC34"/>
          <cell r="BD34"/>
          <cell r="BE34"/>
          <cell r="BF34"/>
          <cell r="BG34"/>
          <cell r="BH34"/>
          <cell r="BI34"/>
          <cell r="BJ34"/>
          <cell r="BK34"/>
          <cell r="BL34"/>
          <cell r="BM34"/>
          <cell r="BN34"/>
          <cell r="BO34"/>
          <cell r="BP34"/>
          <cell r="BQ34"/>
          <cell r="BR34"/>
          <cell r="BS34"/>
          <cell r="BT34"/>
          <cell r="BU34"/>
          <cell r="BV34"/>
          <cell r="BW34"/>
          <cell r="BX34"/>
          <cell r="BY34"/>
          <cell r="BZ34"/>
          <cell r="CA34"/>
          <cell r="CB34"/>
          <cell r="CC34"/>
          <cell r="CD34"/>
          <cell r="CE34"/>
          <cell r="CF34"/>
          <cell r="CG34"/>
          <cell r="CH34"/>
          <cell r="CI34"/>
          <cell r="CJ34"/>
          <cell r="CK34"/>
          <cell r="CL34"/>
          <cell r="CM34"/>
          <cell r="CN34"/>
          <cell r="CO34"/>
          <cell r="CP34"/>
          <cell r="CQ34"/>
          <cell r="CR34"/>
          <cell r="CS34"/>
          <cell r="CT34"/>
          <cell r="CU34"/>
          <cell r="CV34"/>
          <cell r="CW34"/>
          <cell r="CX34"/>
          <cell r="CY34"/>
          <cell r="CZ34"/>
          <cell r="DA34"/>
          <cell r="DB34"/>
          <cell r="DC34"/>
          <cell r="DD34"/>
          <cell r="DE34"/>
          <cell r="DF34"/>
          <cell r="DG34"/>
          <cell r="DH34"/>
          <cell r="DI34"/>
          <cell r="DJ34"/>
          <cell r="DK34"/>
          <cell r="DL34"/>
          <cell r="DM34"/>
          <cell r="DN34"/>
          <cell r="DO34"/>
          <cell r="DP34"/>
          <cell r="DQ34"/>
          <cell r="DR34"/>
          <cell r="DS34"/>
          <cell r="DT34"/>
          <cell r="DU34"/>
          <cell r="DV34"/>
          <cell r="DW34"/>
          <cell r="DX34"/>
          <cell r="DY34"/>
          <cell r="DZ34"/>
          <cell r="EA34"/>
          <cell r="EB34"/>
          <cell r="EC34"/>
          <cell r="ED34"/>
          <cell r="EE34"/>
          <cell r="EF34"/>
          <cell r="EG34"/>
          <cell r="EH34"/>
          <cell r="EI34"/>
          <cell r="EJ34"/>
          <cell r="EK34"/>
          <cell r="EL34"/>
          <cell r="EM34"/>
          <cell r="EN34"/>
          <cell r="EO34"/>
          <cell r="EP34"/>
          <cell r="EQ34"/>
          <cell r="ER34"/>
          <cell r="ES34"/>
          <cell r="ET34"/>
          <cell r="EU34"/>
          <cell r="EV34"/>
          <cell r="EW34"/>
          <cell r="EX34"/>
          <cell r="EY34"/>
          <cell r="EZ34"/>
          <cell r="FA34"/>
          <cell r="FB34"/>
          <cell r="FC34"/>
          <cell r="FD34"/>
          <cell r="FE34"/>
          <cell r="FF34"/>
          <cell r="FG34"/>
          <cell r="FH34"/>
          <cell r="FI34"/>
          <cell r="FJ34"/>
          <cell r="FK34"/>
          <cell r="FL34"/>
          <cell r="FM34"/>
          <cell r="FN34"/>
          <cell r="FO34"/>
          <cell r="FP34"/>
          <cell r="FQ34"/>
          <cell r="FR34"/>
          <cell r="FS34"/>
          <cell r="FT34"/>
          <cell r="FU34"/>
          <cell r="FV34"/>
          <cell r="FW34"/>
          <cell r="FX34"/>
          <cell r="FY34"/>
          <cell r="FZ34"/>
          <cell r="GA34"/>
          <cell r="GB34"/>
          <cell r="GC34"/>
          <cell r="GD34"/>
          <cell r="GE34"/>
          <cell r="GF34"/>
          <cell r="GG34"/>
          <cell r="GH34"/>
          <cell r="GI34"/>
          <cell r="GJ34"/>
          <cell r="GK34"/>
          <cell r="GL34"/>
          <cell r="GM34"/>
          <cell r="GN34"/>
          <cell r="GO34"/>
          <cell r="GP34"/>
          <cell r="GQ34"/>
          <cell r="GR34"/>
          <cell r="GS34"/>
          <cell r="GT34"/>
          <cell r="GU34"/>
          <cell r="GV34"/>
          <cell r="GW34"/>
          <cell r="GX34"/>
          <cell r="GY34"/>
          <cell r="GZ34"/>
          <cell r="HA34"/>
          <cell r="HB34"/>
          <cell r="HC34"/>
          <cell r="HD34"/>
          <cell r="HE34"/>
          <cell r="HF34"/>
          <cell r="HG34"/>
          <cell r="HH34"/>
          <cell r="HI34"/>
          <cell r="HJ34"/>
        </row>
        <row r="35">
          <cell r="A35" t="str">
            <v>AN.13</v>
          </cell>
          <cell r="B35" t="str">
            <v>Valuables</v>
          </cell>
          <cell r="C35"/>
          <cell r="D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Y35"/>
          <cell r="Z35"/>
          <cell r="AA35"/>
          <cell r="AB35"/>
          <cell r="AC35"/>
          <cell r="AD35"/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  <cell r="AQ35"/>
          <cell r="AR35"/>
          <cell r="AS35"/>
          <cell r="AT35"/>
          <cell r="AU35"/>
          <cell r="AV35"/>
          <cell r="AW35"/>
          <cell r="AX35"/>
          <cell r="AY35"/>
          <cell r="AZ35"/>
          <cell r="BA35"/>
          <cell r="BB35"/>
          <cell r="BC35"/>
          <cell r="BD35"/>
          <cell r="BE35"/>
          <cell r="BF35"/>
          <cell r="BG35"/>
          <cell r="BH35"/>
          <cell r="BI35"/>
          <cell r="BJ35"/>
          <cell r="BK35"/>
          <cell r="BL35"/>
          <cell r="BM35"/>
          <cell r="BN35"/>
          <cell r="BO35"/>
          <cell r="BP35"/>
          <cell r="BQ35"/>
          <cell r="BR35"/>
          <cell r="BS35"/>
          <cell r="BT35"/>
          <cell r="BU35"/>
          <cell r="BV35"/>
          <cell r="BW35"/>
          <cell r="BX35"/>
          <cell r="BY35"/>
          <cell r="BZ35"/>
          <cell r="CA35"/>
          <cell r="CB35"/>
          <cell r="CC35"/>
          <cell r="CD35"/>
          <cell r="CE35"/>
          <cell r="CF35"/>
          <cell r="CG35"/>
          <cell r="CH35"/>
          <cell r="CI35"/>
          <cell r="CJ35"/>
          <cell r="CK35"/>
          <cell r="CL35"/>
          <cell r="CM35"/>
          <cell r="CN35"/>
          <cell r="CO35"/>
          <cell r="CP35"/>
          <cell r="CQ35"/>
          <cell r="CR35"/>
          <cell r="CS35"/>
          <cell r="CT35"/>
          <cell r="CU35"/>
          <cell r="CV35"/>
          <cell r="CW35"/>
          <cell r="CX35"/>
          <cell r="CY35"/>
          <cell r="CZ35"/>
          <cell r="DA35"/>
          <cell r="DB35"/>
          <cell r="DC35"/>
          <cell r="DD35"/>
          <cell r="DE35"/>
          <cell r="DF35"/>
          <cell r="DG35"/>
          <cell r="DH35"/>
          <cell r="DI35"/>
          <cell r="DJ35"/>
          <cell r="DK35"/>
          <cell r="DL35"/>
          <cell r="DM35"/>
          <cell r="DN35"/>
          <cell r="DO35"/>
          <cell r="DP35"/>
          <cell r="DQ35"/>
          <cell r="DR35"/>
          <cell r="DS35"/>
          <cell r="DT35"/>
          <cell r="DU35"/>
          <cell r="DV35"/>
          <cell r="DW35"/>
          <cell r="DX35"/>
          <cell r="DY35"/>
          <cell r="DZ35"/>
          <cell r="EA35"/>
          <cell r="EB35"/>
          <cell r="EC35"/>
          <cell r="ED35"/>
          <cell r="EE35"/>
          <cell r="EF35"/>
          <cell r="EG35"/>
          <cell r="EH35"/>
          <cell r="EI35"/>
          <cell r="EJ35"/>
          <cell r="EK35"/>
          <cell r="EL35"/>
          <cell r="EM35"/>
          <cell r="EN35"/>
          <cell r="EO35"/>
          <cell r="EP35"/>
          <cell r="EQ35"/>
          <cell r="ER35"/>
          <cell r="ES35"/>
          <cell r="ET35"/>
          <cell r="EU35"/>
          <cell r="EV35"/>
          <cell r="EW35"/>
          <cell r="EX35"/>
          <cell r="EY35"/>
          <cell r="EZ35"/>
          <cell r="FA35"/>
          <cell r="FB35"/>
          <cell r="FC35"/>
          <cell r="FD35"/>
          <cell r="FE35"/>
          <cell r="FF35"/>
          <cell r="FG35"/>
          <cell r="FH35"/>
          <cell r="FI35"/>
          <cell r="FJ35"/>
          <cell r="FK35"/>
          <cell r="FL35"/>
          <cell r="FM35"/>
          <cell r="FN35"/>
          <cell r="FO35"/>
          <cell r="FP35"/>
          <cell r="FQ35"/>
          <cell r="FR35"/>
          <cell r="FS35"/>
          <cell r="FT35"/>
          <cell r="FU35"/>
          <cell r="FV35"/>
          <cell r="FW35"/>
          <cell r="FX35"/>
          <cell r="FY35"/>
          <cell r="FZ35"/>
          <cell r="GA35"/>
          <cell r="GB35"/>
          <cell r="GC35"/>
          <cell r="GD35"/>
          <cell r="GE35"/>
          <cell r="GF35"/>
          <cell r="GG35"/>
          <cell r="GH35"/>
          <cell r="GI35"/>
          <cell r="GJ35"/>
          <cell r="GK35"/>
          <cell r="GL35"/>
          <cell r="GM35"/>
          <cell r="GN35"/>
          <cell r="GO35"/>
          <cell r="GP35"/>
          <cell r="GQ35"/>
          <cell r="GR35"/>
          <cell r="GS35"/>
          <cell r="GT35"/>
          <cell r="GU35"/>
          <cell r="GV35"/>
          <cell r="GW35"/>
          <cell r="GX35"/>
          <cell r="GY35"/>
          <cell r="GZ35"/>
          <cell r="HA35"/>
          <cell r="HB35"/>
          <cell r="HC35"/>
          <cell r="HD35"/>
          <cell r="HE35"/>
          <cell r="HF35"/>
          <cell r="HG35"/>
          <cell r="HH35"/>
          <cell r="HI35"/>
          <cell r="HJ35"/>
        </row>
        <row r="36">
          <cell r="A36"/>
          <cell r="B36"/>
          <cell r="C36"/>
          <cell r="D36"/>
          <cell r="E36"/>
          <cell r="F36"/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Y36"/>
          <cell r="Z36"/>
          <cell r="AA36"/>
          <cell r="AB36"/>
          <cell r="AC36"/>
          <cell r="AD36"/>
          <cell r="AE36"/>
          <cell r="AF36"/>
          <cell r="AG36"/>
          <cell r="AH36"/>
          <cell r="AI36"/>
          <cell r="AJ36"/>
          <cell r="AK36"/>
          <cell r="AL36"/>
          <cell r="AM36"/>
          <cell r="AN36"/>
          <cell r="AO36"/>
          <cell r="AP36"/>
          <cell r="AQ36"/>
          <cell r="AR36"/>
          <cell r="AS36"/>
          <cell r="AT36"/>
          <cell r="AU36"/>
          <cell r="AV36"/>
          <cell r="AW36"/>
          <cell r="AX36"/>
          <cell r="AY36"/>
          <cell r="AZ36"/>
          <cell r="BA36"/>
          <cell r="BB36"/>
          <cell r="BC36"/>
          <cell r="BD36"/>
          <cell r="BE36"/>
          <cell r="BF36"/>
          <cell r="BG36"/>
          <cell r="BH36"/>
          <cell r="BI36"/>
          <cell r="BJ36"/>
          <cell r="BK36"/>
          <cell r="BL36"/>
          <cell r="BM36"/>
          <cell r="BN36"/>
          <cell r="BO36"/>
          <cell r="BP36"/>
          <cell r="BQ36"/>
          <cell r="BR36"/>
          <cell r="BS36"/>
          <cell r="BT36"/>
          <cell r="BU36"/>
          <cell r="BV36"/>
          <cell r="BW36"/>
          <cell r="BX36"/>
          <cell r="BY36"/>
          <cell r="BZ36"/>
          <cell r="CA36"/>
          <cell r="CB36"/>
          <cell r="CC36"/>
          <cell r="CD36"/>
          <cell r="CE36"/>
          <cell r="CF36"/>
          <cell r="CG36"/>
          <cell r="CH36"/>
          <cell r="CI36"/>
          <cell r="CJ36"/>
          <cell r="CK36"/>
          <cell r="CL36"/>
          <cell r="CM36"/>
          <cell r="CN36"/>
          <cell r="CO36"/>
          <cell r="CP36"/>
          <cell r="CQ36"/>
          <cell r="CR36"/>
          <cell r="CS36"/>
          <cell r="CT36"/>
          <cell r="CU36"/>
          <cell r="CV36"/>
          <cell r="CW36"/>
          <cell r="CX36"/>
          <cell r="CY36"/>
          <cell r="CZ36"/>
          <cell r="DA36"/>
          <cell r="DB36"/>
          <cell r="DC36"/>
          <cell r="DD36"/>
          <cell r="DE36"/>
          <cell r="DF36"/>
          <cell r="DG36"/>
          <cell r="DH36"/>
          <cell r="DI36"/>
          <cell r="DJ36"/>
          <cell r="DK36"/>
          <cell r="DL36"/>
          <cell r="DM36"/>
          <cell r="DN36"/>
          <cell r="DO36"/>
          <cell r="DP36"/>
          <cell r="DQ36"/>
          <cell r="DR36"/>
          <cell r="DS36"/>
          <cell r="DT36"/>
          <cell r="DU36"/>
          <cell r="DV36"/>
          <cell r="DW36"/>
          <cell r="DX36"/>
          <cell r="DY36"/>
          <cell r="DZ36"/>
          <cell r="EA36"/>
          <cell r="EB36"/>
          <cell r="EC36"/>
          <cell r="ED36"/>
          <cell r="EE36"/>
          <cell r="EF36"/>
          <cell r="EG36"/>
          <cell r="EH36"/>
          <cell r="EI36"/>
          <cell r="EJ36"/>
          <cell r="EK36"/>
          <cell r="EL36"/>
          <cell r="EM36"/>
          <cell r="EN36"/>
          <cell r="EO36"/>
          <cell r="EP36"/>
          <cell r="EQ36"/>
          <cell r="ER36"/>
          <cell r="ES36"/>
          <cell r="ET36"/>
          <cell r="EU36"/>
          <cell r="EV36"/>
          <cell r="EW36"/>
          <cell r="EX36"/>
          <cell r="EY36"/>
          <cell r="EZ36"/>
          <cell r="FA36"/>
          <cell r="FB36"/>
          <cell r="FC36"/>
          <cell r="FD36"/>
          <cell r="FE36"/>
          <cell r="FF36"/>
          <cell r="FG36"/>
          <cell r="FH36"/>
          <cell r="FI36"/>
          <cell r="FJ36"/>
          <cell r="FK36"/>
          <cell r="FL36"/>
          <cell r="FM36"/>
          <cell r="FN36"/>
          <cell r="FO36"/>
          <cell r="FP36"/>
          <cell r="FQ36"/>
          <cell r="FR36"/>
          <cell r="FS36"/>
          <cell r="FT36"/>
          <cell r="FU36"/>
          <cell r="FV36"/>
          <cell r="FW36"/>
          <cell r="FX36"/>
          <cell r="FY36"/>
          <cell r="FZ36"/>
          <cell r="GA36"/>
          <cell r="GB36"/>
          <cell r="GC36"/>
          <cell r="GD36"/>
          <cell r="GE36"/>
          <cell r="GF36"/>
          <cell r="GG36"/>
          <cell r="GH36"/>
          <cell r="GI36"/>
          <cell r="GJ36"/>
          <cell r="GK36"/>
          <cell r="GL36"/>
          <cell r="GM36"/>
          <cell r="GN36"/>
          <cell r="GO36"/>
          <cell r="GP36"/>
          <cell r="GQ36"/>
          <cell r="GR36"/>
          <cell r="GS36"/>
          <cell r="GT36"/>
          <cell r="GU36"/>
          <cell r="GV36"/>
          <cell r="GW36"/>
          <cell r="GX36"/>
          <cell r="GY36"/>
          <cell r="GZ36"/>
          <cell r="HA36"/>
          <cell r="HB36"/>
          <cell r="HC36"/>
          <cell r="HD36"/>
          <cell r="HE36"/>
          <cell r="HF36"/>
          <cell r="HG36"/>
          <cell r="HH36"/>
          <cell r="HI36"/>
          <cell r="HJ36"/>
        </row>
        <row r="37">
          <cell r="A37" t="str">
            <v>AN.2</v>
          </cell>
          <cell r="B37" t="str">
            <v>Non-produced non-financial assets</v>
          </cell>
          <cell r="C37">
            <v>38.431995999999998</v>
          </cell>
          <cell r="D37">
            <v>0.44089999999999996</v>
          </cell>
          <cell r="E37"/>
          <cell r="F37">
            <v>5.5715669999999999</v>
          </cell>
          <cell r="G37">
            <v>0.63664500000000002</v>
          </cell>
          <cell r="H37">
            <v>45.081099999999999</v>
          </cell>
          <cell r="I37">
            <v>0.47549999999999998</v>
          </cell>
          <cell r="J37"/>
          <cell r="K37">
            <v>6.1653039999999999</v>
          </cell>
          <cell r="L37">
            <v>0.283939</v>
          </cell>
          <cell r="M37">
            <v>52.005830000000003</v>
          </cell>
          <cell r="N37">
            <v>0.40210000000000001</v>
          </cell>
          <cell r="O37"/>
          <cell r="P37">
            <v>6.034103</v>
          </cell>
          <cell r="Q37">
            <v>1.1545909999999999</v>
          </cell>
          <cell r="R37">
            <v>59.596626999999998</v>
          </cell>
          <cell r="S37">
            <v>0.443</v>
          </cell>
          <cell r="T37"/>
          <cell r="U37">
            <v>2.4661580000000001</v>
          </cell>
          <cell r="V37">
            <v>0.29490300000000003</v>
          </cell>
          <cell r="W37">
            <v>62.800677</v>
          </cell>
          <cell r="X37">
            <v>0.47239999999999999</v>
          </cell>
          <cell r="Y37"/>
          <cell r="Z37">
            <v>4.8766059999999998</v>
          </cell>
          <cell r="AA37">
            <v>5.2237489999999998</v>
          </cell>
          <cell r="AB37">
            <v>73.373412999999999</v>
          </cell>
          <cell r="AC37">
            <v>0.4849</v>
          </cell>
          <cell r="AD37"/>
          <cell r="AE37">
            <v>-1.48228</v>
          </cell>
          <cell r="AF37">
            <v>1.889151</v>
          </cell>
          <cell r="AG37">
            <v>74.265126999999993</v>
          </cell>
          <cell r="AH37">
            <v>0.34749999999999998</v>
          </cell>
          <cell r="AI37"/>
          <cell r="AJ37">
            <v>1.5693379999999999</v>
          </cell>
          <cell r="AK37">
            <v>-0.41797199999999995</v>
          </cell>
          <cell r="AL37">
            <v>75.763959</v>
          </cell>
          <cell r="AM37">
            <v>0.3931</v>
          </cell>
          <cell r="AN37"/>
          <cell r="AO37">
            <v>4.4502049999999995</v>
          </cell>
          <cell r="AP37">
            <v>0.109918</v>
          </cell>
          <cell r="AQ37">
            <v>80.717145000000002</v>
          </cell>
          <cell r="AR37">
            <v>0.19739999999999999</v>
          </cell>
          <cell r="AS37"/>
          <cell r="AT37">
            <v>7.3803919999999996</v>
          </cell>
          <cell r="AU37">
            <v>-1.6181540000000001</v>
          </cell>
          <cell r="AV37">
            <v>86.676767999999996</v>
          </cell>
          <cell r="AW37">
            <v>0.23330000000000001</v>
          </cell>
          <cell r="AX37"/>
          <cell r="AY37">
            <v>13.001207000000001</v>
          </cell>
          <cell r="AZ37">
            <v>0.36843700000000001</v>
          </cell>
          <cell r="BA37">
            <v>100.27971099999999</v>
          </cell>
          <cell r="BB37">
            <v>0.59629999999999994</v>
          </cell>
          <cell r="BC37"/>
          <cell r="BD37">
            <v>16.933091000000001</v>
          </cell>
          <cell r="BE37">
            <v>0.53782600000000003</v>
          </cell>
          <cell r="BF37">
            <v>118.34691599999999</v>
          </cell>
          <cell r="BG37">
            <v>0.49819999999999998</v>
          </cell>
          <cell r="BH37"/>
          <cell r="BI37">
            <v>7.6510449999999999</v>
          </cell>
          <cell r="BJ37">
            <v>1.6821269999999999</v>
          </cell>
          <cell r="BK37">
            <v>128.17827</v>
          </cell>
          <cell r="BL37">
            <v>0.65079999999999993</v>
          </cell>
          <cell r="BM37"/>
          <cell r="BN37">
            <v>-8.595364</v>
          </cell>
          <cell r="BO37">
            <v>3.387283</v>
          </cell>
          <cell r="BP37">
            <v>123.620897</v>
          </cell>
          <cell r="BQ37">
            <v>0.74879999999999991</v>
          </cell>
          <cell r="BR37"/>
          <cell r="BS37">
            <v>-14.970471</v>
          </cell>
          <cell r="BT37">
            <v>1.618967</v>
          </cell>
          <cell r="BU37">
            <v>111.018148</v>
          </cell>
          <cell r="BV37">
            <v>0.64370000000000005</v>
          </cell>
          <cell r="BW37"/>
          <cell r="BX37">
            <v>-9.4790989999999997</v>
          </cell>
          <cell r="BY37">
            <v>3.4637699999999998</v>
          </cell>
          <cell r="BZ37">
            <v>105.646439</v>
          </cell>
          <cell r="CA37">
            <v>0.51960000000000006</v>
          </cell>
          <cell r="CB37"/>
          <cell r="CC37">
            <v>1.1545460000000001</v>
          </cell>
          <cell r="CD37">
            <v>1.046038</v>
          </cell>
          <cell r="CE37">
            <v>108.36660099999999</v>
          </cell>
          <cell r="CF37">
            <v>0.81570000000000009</v>
          </cell>
          <cell r="CG37"/>
          <cell r="CH37">
            <v>-13.476240000000001</v>
          </cell>
          <cell r="CI37">
            <v>2.3055379999999999</v>
          </cell>
          <cell r="CJ37">
            <v>98.011528999999996</v>
          </cell>
          <cell r="CK37">
            <v>0.81629999999999991</v>
          </cell>
          <cell r="CL37"/>
          <cell r="CM37">
            <v>-2.9678719999999998</v>
          </cell>
          <cell r="CN37">
            <v>1.3097799999999999</v>
          </cell>
          <cell r="CO37">
            <v>97.169685999999999</v>
          </cell>
          <cell r="CP37">
            <v>1.6140999999999999</v>
          </cell>
          <cell r="CQ37"/>
          <cell r="CR37">
            <v>-4.0399699999999994</v>
          </cell>
          <cell r="CS37">
            <v>4.7003999999999997E-2</v>
          </cell>
          <cell r="CT37">
            <v>94.790755999999988</v>
          </cell>
          <cell r="CU37">
            <v>1.5787</v>
          </cell>
          <cell r="CV37"/>
          <cell r="CW37">
            <v>16.267956999999999</v>
          </cell>
          <cell r="CX37">
            <v>-0.34459699999999999</v>
          </cell>
          <cell r="CY37">
            <v>112.29278599999999</v>
          </cell>
          <cell r="CZ37">
            <v>1.4992000000000001</v>
          </cell>
          <cell r="DA37"/>
          <cell r="DB37">
            <v>41.860347999999995</v>
          </cell>
          <cell r="DC37">
            <v>-0.23338599999999998</v>
          </cell>
          <cell r="DD37">
            <v>155.41894099999999</v>
          </cell>
          <cell r="DE37">
            <v>1.7619</v>
          </cell>
          <cell r="DF37"/>
          <cell r="DG37">
            <v>39.025525000000002</v>
          </cell>
          <cell r="DH37">
            <v>-2.0807030000000002</v>
          </cell>
          <cell r="DI37">
            <v>194.12556700000002</v>
          </cell>
          <cell r="DJ37">
            <v>1.5605</v>
          </cell>
          <cell r="DK37"/>
          <cell r="DL37">
            <v>35.560929999999999</v>
          </cell>
          <cell r="DM37">
            <v>3.1290999999999999E-2</v>
          </cell>
          <cell r="DN37">
            <v>231.27834799999999</v>
          </cell>
          <cell r="DO37">
            <v>1.6679000000000002</v>
          </cell>
          <cell r="DP37"/>
          <cell r="DQ37">
            <v>59.446391000000006</v>
          </cell>
          <cell r="DR37">
            <v>-1.339634</v>
          </cell>
          <cell r="DS37">
            <v>291.052933</v>
          </cell>
          <cell r="DT37">
            <v>1.7825</v>
          </cell>
          <cell r="DU37"/>
          <cell r="DV37">
            <v>82.554192999999998</v>
          </cell>
          <cell r="DW37">
            <v>1.0404680000000002</v>
          </cell>
          <cell r="DX37">
            <v>376.43010600000002</v>
          </cell>
          <cell r="DY37">
            <v>2.0569000000000002</v>
          </cell>
          <cell r="DZ37"/>
          <cell r="EA37">
            <v>113.482725</v>
          </cell>
          <cell r="EB37">
            <v>-0.50926100000000007</v>
          </cell>
          <cell r="EC37">
            <v>491.46045099999998</v>
          </cell>
          <cell r="ED37">
            <v>2.1049000000000002</v>
          </cell>
          <cell r="EE37"/>
          <cell r="EF37">
            <v>122.823235</v>
          </cell>
          <cell r="EG37">
            <v>3.1306120000000002</v>
          </cell>
          <cell r="EH37">
            <v>619.51928899999996</v>
          </cell>
          <cell r="EI37">
            <v>2.1999</v>
          </cell>
          <cell r="EJ37"/>
          <cell r="EK37">
            <v>79.698825999999997</v>
          </cell>
          <cell r="EL37">
            <v>3.3006320000000002</v>
          </cell>
          <cell r="EM37">
            <v>704.718613</v>
          </cell>
          <cell r="EN37">
            <v>2.6238999999999999</v>
          </cell>
          <cell r="EO37"/>
          <cell r="EP37">
            <v>34.376669999999997</v>
          </cell>
          <cell r="EQ37">
            <v>1.0523169999999999</v>
          </cell>
          <cell r="ER37">
            <v>742.77142400000002</v>
          </cell>
          <cell r="ES37">
            <v>2.5781000000000001</v>
          </cell>
          <cell r="ET37"/>
          <cell r="EU37">
            <v>-91.560323000000011</v>
          </cell>
          <cell r="EV37">
            <v>14.994322</v>
          </cell>
          <cell r="EW37">
            <v>668.78335100000004</v>
          </cell>
          <cell r="EX37">
            <v>3.246</v>
          </cell>
          <cell r="EY37"/>
          <cell r="EZ37">
            <v>-11.921479999999999</v>
          </cell>
          <cell r="FA37">
            <v>30.794074000000002</v>
          </cell>
          <cell r="FB37">
            <v>690.90178099999991</v>
          </cell>
          <cell r="FC37">
            <v>2.7919999999999998</v>
          </cell>
          <cell r="FD37"/>
          <cell r="FE37">
            <v>90.797031000000004</v>
          </cell>
          <cell r="FF37">
            <v>9.4664300000000008</v>
          </cell>
          <cell r="FG37">
            <v>793.95734900000002</v>
          </cell>
          <cell r="FH37">
            <v>3.085</v>
          </cell>
          <cell r="FI37"/>
          <cell r="FJ37">
            <v>24.192761999999998</v>
          </cell>
          <cell r="FK37">
            <v>7.6619409999999997</v>
          </cell>
          <cell r="FL37">
            <v>828.89702399999999</v>
          </cell>
          <cell r="FM37">
            <v>3.2029999999999998</v>
          </cell>
          <cell r="FN37"/>
          <cell r="FO37">
            <v>-38.156655000000001</v>
          </cell>
          <cell r="FP37">
            <v>9.517453999999999</v>
          </cell>
          <cell r="FQ37">
            <v>803.46071800000004</v>
          </cell>
          <cell r="FR37">
            <v>3.0459999999999998</v>
          </cell>
          <cell r="FS37"/>
          <cell r="FT37">
            <v>-35.638677000000001</v>
          </cell>
          <cell r="FU37">
            <v>4.4732659999999997</v>
          </cell>
          <cell r="FV37">
            <v>775.34115599999996</v>
          </cell>
          <cell r="FW37">
            <v>2.58</v>
          </cell>
          <cell r="FX37"/>
          <cell r="FY37">
            <v>-45.061360000000001</v>
          </cell>
          <cell r="FZ37">
            <v>7.9604719999999993</v>
          </cell>
          <cell r="GA37">
            <v>740.82016099999998</v>
          </cell>
          <cell r="GB37">
            <v>2.456</v>
          </cell>
          <cell r="GC37"/>
          <cell r="GD37">
            <v>-1.7395809999999998</v>
          </cell>
          <cell r="GE37">
            <v>4.5187730000000004</v>
          </cell>
          <cell r="GF37">
            <v>746.055295</v>
          </cell>
          <cell r="GG37">
            <v>2.302</v>
          </cell>
          <cell r="GH37"/>
          <cell r="GI37">
            <v>25.905279</v>
          </cell>
          <cell r="GJ37">
            <v>3.1894079999999998</v>
          </cell>
          <cell r="GK37">
            <v>777.451999</v>
          </cell>
          <cell r="GL37">
            <v>2.3820000000000001</v>
          </cell>
          <cell r="GM37"/>
          <cell r="GN37">
            <v>36.419807999999996</v>
          </cell>
          <cell r="GO37">
            <v>7.4324050000000002</v>
          </cell>
          <cell r="GP37">
            <v>823.68614099999991</v>
          </cell>
          <cell r="GQ37">
            <v>2.3820000000000001</v>
          </cell>
          <cell r="GR37"/>
          <cell r="GS37">
            <v>38.451836999999998</v>
          </cell>
          <cell r="GT37">
            <v>8.4780160000000002</v>
          </cell>
          <cell r="GU37">
            <v>872.99800700000003</v>
          </cell>
          <cell r="GV37">
            <v>2.9929999999999999</v>
          </cell>
          <cell r="GW37"/>
          <cell r="GX37">
            <v>63.753211999999998</v>
          </cell>
          <cell r="GY37">
            <v>10.499734</v>
          </cell>
          <cell r="GZ37">
            <v>950.24389399999995</v>
          </cell>
          <cell r="HA37">
            <v>2.2029999999999998</v>
          </cell>
          <cell r="HB37"/>
          <cell r="HC37">
            <v>88.368746999999999</v>
          </cell>
          <cell r="HD37">
            <v>14.737831</v>
          </cell>
          <cell r="HE37">
            <v>1055.55348</v>
          </cell>
          <cell r="HF37">
            <v>2.137</v>
          </cell>
          <cell r="HG37"/>
          <cell r="HH37">
            <v>112.07191999999999</v>
          </cell>
          <cell r="HI37">
            <v>12.07854</v>
          </cell>
          <cell r="HJ37">
            <v>1181.840895</v>
          </cell>
        </row>
        <row r="38">
          <cell r="A38"/>
          <cell r="B38"/>
          <cell r="C38"/>
          <cell r="D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Y38"/>
          <cell r="Z38"/>
          <cell r="AA38"/>
          <cell r="AB38"/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  <cell r="AO38"/>
          <cell r="AP38"/>
          <cell r="AQ38"/>
          <cell r="AR38"/>
          <cell r="AS38"/>
          <cell r="AT38"/>
          <cell r="AU38"/>
          <cell r="AV38"/>
          <cell r="AW38"/>
          <cell r="AX38"/>
          <cell r="AY38"/>
          <cell r="AZ38"/>
          <cell r="BA38"/>
          <cell r="BB38"/>
          <cell r="BC38"/>
          <cell r="BD38"/>
          <cell r="BE38"/>
          <cell r="BF38"/>
          <cell r="BG38"/>
          <cell r="BH38"/>
          <cell r="BI38"/>
          <cell r="BJ38"/>
          <cell r="BK38"/>
          <cell r="BL38"/>
          <cell r="BM38"/>
          <cell r="BN38"/>
          <cell r="BO38"/>
          <cell r="BP38"/>
          <cell r="BQ38"/>
          <cell r="BR38"/>
          <cell r="BS38"/>
          <cell r="BT38"/>
          <cell r="BU38"/>
          <cell r="BV38"/>
          <cell r="BW38"/>
          <cell r="BX38"/>
          <cell r="BY38"/>
          <cell r="BZ38"/>
          <cell r="CA38"/>
          <cell r="CB38"/>
          <cell r="CC38"/>
          <cell r="CD38"/>
          <cell r="CE38"/>
          <cell r="CF38"/>
          <cell r="CG38"/>
          <cell r="CH38"/>
          <cell r="CI38"/>
          <cell r="CJ38"/>
          <cell r="CK38"/>
          <cell r="CL38"/>
          <cell r="CM38"/>
          <cell r="CN38"/>
          <cell r="CO38"/>
          <cell r="CP38"/>
          <cell r="CQ38"/>
          <cell r="CR38"/>
          <cell r="CS38"/>
          <cell r="CT38"/>
          <cell r="CU38"/>
          <cell r="CV38"/>
          <cell r="CW38"/>
          <cell r="CX38"/>
          <cell r="CY38"/>
          <cell r="CZ38"/>
          <cell r="DA38"/>
          <cell r="DB38"/>
          <cell r="DC38"/>
          <cell r="DD38"/>
          <cell r="DE38"/>
          <cell r="DF38"/>
          <cell r="DG38"/>
          <cell r="DH38"/>
          <cell r="DI38"/>
          <cell r="DJ38"/>
          <cell r="DK38"/>
          <cell r="DL38"/>
          <cell r="DM38"/>
          <cell r="DN38"/>
          <cell r="DO38"/>
          <cell r="DP38"/>
          <cell r="DQ38"/>
          <cell r="DR38"/>
          <cell r="DS38"/>
          <cell r="DT38"/>
          <cell r="DU38"/>
          <cell r="DV38"/>
          <cell r="DW38"/>
          <cell r="DX38"/>
          <cell r="DY38"/>
          <cell r="DZ38"/>
          <cell r="EA38"/>
          <cell r="EB38"/>
          <cell r="EC38"/>
          <cell r="ED38"/>
          <cell r="EE38"/>
          <cell r="EF38"/>
          <cell r="EG38"/>
          <cell r="EH38"/>
          <cell r="EI38"/>
          <cell r="EJ38"/>
          <cell r="EK38"/>
          <cell r="EL38"/>
          <cell r="EM38"/>
          <cell r="EN38"/>
          <cell r="EO38"/>
          <cell r="EP38"/>
          <cell r="EQ38"/>
          <cell r="ER38"/>
          <cell r="ES38"/>
          <cell r="ET38"/>
          <cell r="EU38"/>
          <cell r="EV38"/>
          <cell r="EW38"/>
          <cell r="EX38"/>
          <cell r="EY38"/>
          <cell r="EZ38"/>
          <cell r="FA38"/>
          <cell r="FB38"/>
          <cell r="FC38"/>
          <cell r="FD38"/>
          <cell r="FE38"/>
          <cell r="FF38"/>
          <cell r="FG38"/>
          <cell r="FH38"/>
          <cell r="FI38"/>
          <cell r="FJ38"/>
          <cell r="FK38"/>
          <cell r="FL38"/>
          <cell r="FM38"/>
          <cell r="FN38"/>
          <cell r="FO38"/>
          <cell r="FP38"/>
          <cell r="FQ38"/>
          <cell r="FR38"/>
          <cell r="FS38"/>
          <cell r="FT38"/>
          <cell r="FU38"/>
          <cell r="FV38"/>
          <cell r="FW38"/>
          <cell r="FX38"/>
          <cell r="FY38"/>
          <cell r="FZ38"/>
          <cell r="GA38"/>
          <cell r="GB38"/>
          <cell r="GC38"/>
          <cell r="GD38"/>
          <cell r="GE38"/>
          <cell r="GF38"/>
          <cell r="GG38"/>
          <cell r="GH38"/>
          <cell r="GI38"/>
          <cell r="GJ38"/>
          <cell r="GK38"/>
          <cell r="GL38"/>
          <cell r="GM38"/>
          <cell r="GN38"/>
          <cell r="GO38"/>
          <cell r="GP38"/>
          <cell r="GQ38"/>
          <cell r="GR38"/>
          <cell r="GS38"/>
          <cell r="GT38"/>
          <cell r="GU38"/>
          <cell r="GV38"/>
          <cell r="GW38"/>
          <cell r="GX38"/>
          <cell r="GY38"/>
          <cell r="GZ38"/>
          <cell r="HA38"/>
          <cell r="HB38"/>
          <cell r="HC38"/>
          <cell r="HD38"/>
          <cell r="HE38"/>
          <cell r="HF38"/>
          <cell r="HG38"/>
          <cell r="HH38"/>
          <cell r="HI38"/>
          <cell r="HJ38"/>
        </row>
        <row r="39">
          <cell r="A39" t="str">
            <v>AN.21</v>
          </cell>
          <cell r="B39" t="str">
            <v>Natural resources</v>
          </cell>
          <cell r="C39">
            <v>38.431995999999998</v>
          </cell>
          <cell r="D39">
            <v>0.44089999999999996</v>
          </cell>
          <cell r="E39"/>
          <cell r="F39">
            <v>5.5715669999999999</v>
          </cell>
          <cell r="G39">
            <v>0.63664500000000002</v>
          </cell>
          <cell r="H39">
            <v>45.081099999999999</v>
          </cell>
          <cell r="I39">
            <v>0.47549999999999998</v>
          </cell>
          <cell r="J39"/>
          <cell r="K39">
            <v>6.1653039999999999</v>
          </cell>
          <cell r="L39">
            <v>0.283939</v>
          </cell>
          <cell r="M39">
            <v>52.005830000000003</v>
          </cell>
          <cell r="N39">
            <v>0.40210000000000001</v>
          </cell>
          <cell r="O39"/>
          <cell r="P39">
            <v>6.034103</v>
          </cell>
          <cell r="Q39">
            <v>1.1545909999999999</v>
          </cell>
          <cell r="R39">
            <v>59.596626999999998</v>
          </cell>
          <cell r="S39">
            <v>0.443</v>
          </cell>
          <cell r="T39"/>
          <cell r="U39">
            <v>2.4661580000000001</v>
          </cell>
          <cell r="V39">
            <v>0.29490300000000003</v>
          </cell>
          <cell r="W39">
            <v>62.800677</v>
          </cell>
          <cell r="X39">
            <v>0.47239999999999999</v>
          </cell>
          <cell r="Y39"/>
          <cell r="Z39">
            <v>4.8766059999999998</v>
          </cell>
          <cell r="AA39">
            <v>5.2237489999999998</v>
          </cell>
          <cell r="AB39">
            <v>73.373412999999999</v>
          </cell>
          <cell r="AC39">
            <v>0.4849</v>
          </cell>
          <cell r="AD39"/>
          <cell r="AE39">
            <v>-1.48228</v>
          </cell>
          <cell r="AF39">
            <v>1.889151</v>
          </cell>
          <cell r="AG39">
            <v>74.265126999999993</v>
          </cell>
          <cell r="AH39">
            <v>0.34749999999999998</v>
          </cell>
          <cell r="AI39"/>
          <cell r="AJ39">
            <v>1.5693379999999999</v>
          </cell>
          <cell r="AK39">
            <v>-0.41797199999999995</v>
          </cell>
          <cell r="AL39">
            <v>75.763959</v>
          </cell>
          <cell r="AM39">
            <v>0.3931</v>
          </cell>
          <cell r="AN39"/>
          <cell r="AO39">
            <v>4.4502049999999995</v>
          </cell>
          <cell r="AP39">
            <v>0.109918</v>
          </cell>
          <cell r="AQ39">
            <v>80.717145000000002</v>
          </cell>
          <cell r="AR39">
            <v>0.19739999999999999</v>
          </cell>
          <cell r="AS39"/>
          <cell r="AT39">
            <v>7.3803919999999996</v>
          </cell>
          <cell r="AU39">
            <v>-1.6181540000000001</v>
          </cell>
          <cell r="AV39">
            <v>86.676767999999996</v>
          </cell>
          <cell r="AW39">
            <v>0.23330000000000001</v>
          </cell>
          <cell r="AX39"/>
          <cell r="AY39">
            <v>13.001207000000001</v>
          </cell>
          <cell r="AZ39">
            <v>0.36843700000000001</v>
          </cell>
          <cell r="BA39">
            <v>100.27971099999999</v>
          </cell>
          <cell r="BB39">
            <v>0.59629999999999994</v>
          </cell>
          <cell r="BC39"/>
          <cell r="BD39">
            <v>16.933091000000001</v>
          </cell>
          <cell r="BE39">
            <v>0.53782600000000003</v>
          </cell>
          <cell r="BF39">
            <v>118.34691599999999</v>
          </cell>
          <cell r="BG39">
            <v>0.49819999999999998</v>
          </cell>
          <cell r="BH39"/>
          <cell r="BI39">
            <v>7.6510449999999999</v>
          </cell>
          <cell r="BJ39">
            <v>1.6821269999999999</v>
          </cell>
          <cell r="BK39">
            <v>128.17827</v>
          </cell>
          <cell r="BL39">
            <v>0.65079999999999993</v>
          </cell>
          <cell r="BM39"/>
          <cell r="BN39">
            <v>-8.595364</v>
          </cell>
          <cell r="BO39">
            <v>3.387283</v>
          </cell>
          <cell r="BP39">
            <v>123.620897</v>
          </cell>
          <cell r="BQ39">
            <v>0.74879999999999991</v>
          </cell>
          <cell r="BR39"/>
          <cell r="BS39">
            <v>-14.970471</v>
          </cell>
          <cell r="BT39">
            <v>1.618967</v>
          </cell>
          <cell r="BU39">
            <v>111.018148</v>
          </cell>
          <cell r="BV39">
            <v>0.64370000000000005</v>
          </cell>
          <cell r="BW39"/>
          <cell r="BX39">
            <v>-9.4790989999999997</v>
          </cell>
          <cell r="BY39">
            <v>3.4637699999999998</v>
          </cell>
          <cell r="BZ39">
            <v>105.646439</v>
          </cell>
          <cell r="CA39">
            <v>0.51960000000000006</v>
          </cell>
          <cell r="CB39"/>
          <cell r="CC39">
            <v>1.1545460000000001</v>
          </cell>
          <cell r="CD39">
            <v>1.046038</v>
          </cell>
          <cell r="CE39">
            <v>108.36660099999999</v>
          </cell>
          <cell r="CF39">
            <v>0.81570000000000009</v>
          </cell>
          <cell r="CG39"/>
          <cell r="CH39">
            <v>-13.476240000000001</v>
          </cell>
          <cell r="CI39">
            <v>2.3055379999999999</v>
          </cell>
          <cell r="CJ39">
            <v>98.011528999999996</v>
          </cell>
          <cell r="CK39">
            <v>0.81629999999999991</v>
          </cell>
          <cell r="CL39"/>
          <cell r="CM39">
            <v>-2.9678719999999998</v>
          </cell>
          <cell r="CN39">
            <v>1.3097799999999999</v>
          </cell>
          <cell r="CO39">
            <v>97.169685999999999</v>
          </cell>
          <cell r="CP39">
            <v>1.6140999999999999</v>
          </cell>
          <cell r="CQ39"/>
          <cell r="CR39">
            <v>-4.0399699999999994</v>
          </cell>
          <cell r="CS39">
            <v>4.7003999999999997E-2</v>
          </cell>
          <cell r="CT39">
            <v>94.790755999999988</v>
          </cell>
          <cell r="CU39">
            <v>1.5787</v>
          </cell>
          <cell r="CV39"/>
          <cell r="CW39">
            <v>16.267956999999999</v>
          </cell>
          <cell r="CX39">
            <v>-0.34459699999999999</v>
          </cell>
          <cell r="CY39">
            <v>112.29278599999999</v>
          </cell>
          <cell r="CZ39">
            <v>1.4992000000000001</v>
          </cell>
          <cell r="DA39"/>
          <cell r="DB39">
            <v>41.860347999999995</v>
          </cell>
          <cell r="DC39">
            <v>-0.23338599999999998</v>
          </cell>
          <cell r="DD39">
            <v>155.41894099999999</v>
          </cell>
          <cell r="DE39">
            <v>1.7619</v>
          </cell>
          <cell r="DF39"/>
          <cell r="DG39">
            <v>39.025525000000002</v>
          </cell>
          <cell r="DH39">
            <v>-2.0807030000000002</v>
          </cell>
          <cell r="DI39">
            <v>194.12556700000002</v>
          </cell>
          <cell r="DJ39">
            <v>1.5605</v>
          </cell>
          <cell r="DK39"/>
          <cell r="DL39">
            <v>35.560929999999999</v>
          </cell>
          <cell r="DM39">
            <v>3.1290999999999999E-2</v>
          </cell>
          <cell r="DN39">
            <v>231.27834799999999</v>
          </cell>
          <cell r="DO39">
            <v>1.6679000000000002</v>
          </cell>
          <cell r="DP39"/>
          <cell r="DQ39">
            <v>59.446391000000006</v>
          </cell>
          <cell r="DR39">
            <v>-1.339634</v>
          </cell>
          <cell r="DS39">
            <v>291.052933</v>
          </cell>
          <cell r="DT39">
            <v>1.7790999999999999</v>
          </cell>
          <cell r="DU39"/>
          <cell r="DV39">
            <v>82.554192999999998</v>
          </cell>
          <cell r="DW39">
            <v>1.0404680000000002</v>
          </cell>
          <cell r="DX39">
            <v>376.42670600000002</v>
          </cell>
          <cell r="DY39">
            <v>2.0569000000000002</v>
          </cell>
          <cell r="DZ39"/>
          <cell r="EA39">
            <v>113.482725</v>
          </cell>
          <cell r="EB39">
            <v>-0.50926100000000007</v>
          </cell>
          <cell r="EC39">
            <v>491.45705099999998</v>
          </cell>
          <cell r="ED39">
            <v>2.1019000000000001</v>
          </cell>
          <cell r="EE39"/>
          <cell r="EF39">
            <v>122.823235</v>
          </cell>
          <cell r="EG39">
            <v>3.1306120000000002</v>
          </cell>
          <cell r="EH39">
            <v>619.51288899999997</v>
          </cell>
          <cell r="EI39">
            <v>2.1951999999999998</v>
          </cell>
          <cell r="EJ39"/>
          <cell r="EK39">
            <v>79.698825999999997</v>
          </cell>
          <cell r="EL39">
            <v>3.3006320000000002</v>
          </cell>
          <cell r="EM39">
            <v>704.70751300000006</v>
          </cell>
          <cell r="EN39">
            <v>2.6238999999999999</v>
          </cell>
          <cell r="EO39"/>
          <cell r="EP39">
            <v>34.376669999999997</v>
          </cell>
          <cell r="EQ39">
            <v>1.0523169999999999</v>
          </cell>
          <cell r="ER39">
            <v>742.76032399999997</v>
          </cell>
          <cell r="ES39">
            <v>2.5679000000000003</v>
          </cell>
          <cell r="ET39"/>
          <cell r="EU39">
            <v>-91.560323000000011</v>
          </cell>
          <cell r="EV39">
            <v>14.994322</v>
          </cell>
          <cell r="EW39">
            <v>668.76205099999993</v>
          </cell>
          <cell r="EX39">
            <v>3.2450000000000001</v>
          </cell>
          <cell r="EY39"/>
          <cell r="EZ39">
            <v>-11.921479999999999</v>
          </cell>
          <cell r="FA39">
            <v>30.794074000000002</v>
          </cell>
          <cell r="FB39">
            <v>690.87948100000006</v>
          </cell>
          <cell r="FC39">
            <v>2.786</v>
          </cell>
          <cell r="FD39"/>
          <cell r="FE39">
            <v>90.797031000000004</v>
          </cell>
          <cell r="FF39">
            <v>9.472430000000001</v>
          </cell>
          <cell r="FG39">
            <v>793.93504900000005</v>
          </cell>
          <cell r="FH39">
            <v>3.0830000000000002</v>
          </cell>
          <cell r="FI39"/>
          <cell r="FJ39">
            <v>24.192761999999998</v>
          </cell>
          <cell r="FK39">
            <v>7.6639409999999994</v>
          </cell>
          <cell r="FL39">
            <v>828.87472400000001</v>
          </cell>
          <cell r="FM39">
            <v>3.0880000000000001</v>
          </cell>
          <cell r="FN39"/>
          <cell r="FO39">
            <v>-38.156655000000001</v>
          </cell>
          <cell r="FP39">
            <v>9.6324539999999992</v>
          </cell>
          <cell r="FQ39">
            <v>803.43841799999996</v>
          </cell>
          <cell r="FR39">
            <v>2.9169999999999998</v>
          </cell>
          <cell r="FS39"/>
          <cell r="FT39">
            <v>-35.638677000000001</v>
          </cell>
          <cell r="FU39">
            <v>4.4732659999999997</v>
          </cell>
          <cell r="FV39">
            <v>775.18985600000008</v>
          </cell>
          <cell r="FW39">
            <v>2.5960000000000001</v>
          </cell>
          <cell r="FX39"/>
          <cell r="FY39">
            <v>-45.061360000000001</v>
          </cell>
          <cell r="FZ39">
            <v>7.9604719999999993</v>
          </cell>
          <cell r="GA39">
            <v>740.68486100000007</v>
          </cell>
          <cell r="GB39">
            <v>2.472</v>
          </cell>
          <cell r="GC39"/>
          <cell r="GD39">
            <v>-1.7395809999999998</v>
          </cell>
          <cell r="GE39">
            <v>4.5187730000000004</v>
          </cell>
          <cell r="GF39">
            <v>745.93599500000005</v>
          </cell>
          <cell r="GG39">
            <v>2.302</v>
          </cell>
          <cell r="GH39"/>
          <cell r="GI39">
            <v>25.905279</v>
          </cell>
          <cell r="GJ39">
            <v>3.1894079999999998</v>
          </cell>
          <cell r="GK39">
            <v>777.33269900000005</v>
          </cell>
          <cell r="GL39">
            <v>2.3820000000000001</v>
          </cell>
          <cell r="GM39"/>
          <cell r="GN39">
            <v>36.419807999999996</v>
          </cell>
          <cell r="GO39">
            <v>7.4324050000000002</v>
          </cell>
          <cell r="GP39">
            <v>823.56684100000007</v>
          </cell>
          <cell r="GQ39">
            <v>2.3820000000000001</v>
          </cell>
          <cell r="GR39"/>
          <cell r="GS39">
            <v>38.451836999999998</v>
          </cell>
          <cell r="GT39">
            <v>8.4780160000000002</v>
          </cell>
          <cell r="GU39">
            <v>872.87870700000008</v>
          </cell>
          <cell r="GV39">
            <v>2.9929999999999999</v>
          </cell>
          <cell r="GW39"/>
          <cell r="GX39">
            <v>63.753211999999998</v>
          </cell>
          <cell r="GY39">
            <v>10.499734</v>
          </cell>
          <cell r="GZ39">
            <v>950.124594</v>
          </cell>
          <cell r="HA39">
            <v>2.2029999999999998</v>
          </cell>
          <cell r="HB39"/>
          <cell r="HC39">
            <v>88.368746999999999</v>
          </cell>
          <cell r="HD39">
            <v>14.737831</v>
          </cell>
          <cell r="HE39">
            <v>1055.43418</v>
          </cell>
          <cell r="HF39">
            <v>2.137</v>
          </cell>
          <cell r="HG39"/>
          <cell r="HH39">
            <v>112.07191999999999</v>
          </cell>
          <cell r="HI39">
            <v>12.07854</v>
          </cell>
          <cell r="HJ39">
            <v>1181.721595</v>
          </cell>
        </row>
        <row r="40">
          <cell r="A40" t="str">
            <v>AN.211</v>
          </cell>
          <cell r="B40" t="str">
            <v>Land</v>
          </cell>
          <cell r="C40">
            <v>35.368141999999999</v>
          </cell>
          <cell r="D40">
            <v>0.44089999999999996</v>
          </cell>
          <cell r="E40"/>
          <cell r="F40">
            <v>4.7773979999999998</v>
          </cell>
          <cell r="G40">
            <v>0.42603600000000003</v>
          </cell>
          <cell r="H40">
            <v>41.012466000000003</v>
          </cell>
          <cell r="I40">
            <v>0.47549999999999998</v>
          </cell>
          <cell r="J40"/>
          <cell r="K40">
            <v>4.7390840000000001</v>
          </cell>
          <cell r="L40">
            <v>0.46937000000000001</v>
          </cell>
          <cell r="M40">
            <v>46.696413999999997</v>
          </cell>
          <cell r="N40">
            <v>0.40210000000000001</v>
          </cell>
          <cell r="O40"/>
          <cell r="P40">
            <v>4.4278750000000002</v>
          </cell>
          <cell r="Q40">
            <v>0.69087900000000002</v>
          </cell>
          <cell r="R40">
            <v>52.217269999999999</v>
          </cell>
          <cell r="S40">
            <v>0.443</v>
          </cell>
          <cell r="T40"/>
          <cell r="U40">
            <v>1.6265879999999999</v>
          </cell>
          <cell r="V40">
            <v>0.70314999999999994</v>
          </cell>
          <cell r="W40">
            <v>54.990002999999994</v>
          </cell>
          <cell r="X40">
            <v>0.47239999999999999</v>
          </cell>
          <cell r="Y40"/>
          <cell r="Z40">
            <v>3.7235639999999997</v>
          </cell>
          <cell r="AA40">
            <v>5.1567479999999994</v>
          </cell>
          <cell r="AB40">
            <v>64.342697999999999</v>
          </cell>
          <cell r="AC40">
            <v>0.4849</v>
          </cell>
          <cell r="AD40"/>
          <cell r="AE40">
            <v>-1.353531</v>
          </cell>
          <cell r="AF40">
            <v>0.72606500000000007</v>
          </cell>
          <cell r="AG40">
            <v>64.200079000000002</v>
          </cell>
          <cell r="AH40">
            <v>0.34749999999999998</v>
          </cell>
          <cell r="AI40"/>
          <cell r="AJ40">
            <v>2.360188</v>
          </cell>
          <cell r="AK40">
            <v>-0.37635099999999999</v>
          </cell>
          <cell r="AL40">
            <v>66.531390000000002</v>
          </cell>
          <cell r="AM40">
            <v>0.3931</v>
          </cell>
          <cell r="AN40"/>
          <cell r="AO40">
            <v>5.0407070000000003</v>
          </cell>
          <cell r="AP40">
            <v>0.411271</v>
          </cell>
          <cell r="AQ40">
            <v>72.376439000000005</v>
          </cell>
          <cell r="AR40">
            <v>0.19739999999999999</v>
          </cell>
          <cell r="AS40"/>
          <cell r="AT40">
            <v>7.1848980000000005</v>
          </cell>
          <cell r="AU40">
            <v>-1.6017940000000002</v>
          </cell>
          <cell r="AV40">
            <v>78.156929000000005</v>
          </cell>
          <cell r="AW40">
            <v>0.23330000000000001</v>
          </cell>
          <cell r="AX40"/>
          <cell r="AY40">
            <v>12.385434999999999</v>
          </cell>
          <cell r="AZ40">
            <v>0.58350299999999999</v>
          </cell>
          <cell r="BA40">
            <v>91.359168999999994</v>
          </cell>
          <cell r="BB40">
            <v>0.59629999999999994</v>
          </cell>
          <cell r="BC40"/>
          <cell r="BD40">
            <v>15.828182</v>
          </cell>
          <cell r="BE40">
            <v>1.3780319999999999</v>
          </cell>
          <cell r="BF40">
            <v>109.161677</v>
          </cell>
          <cell r="BG40">
            <v>0.49819999999999998</v>
          </cell>
          <cell r="BH40"/>
          <cell r="BI40">
            <v>7.0417909999999999</v>
          </cell>
          <cell r="BJ40">
            <v>1.8787429999999998</v>
          </cell>
          <cell r="BK40">
            <v>118.58040099999999</v>
          </cell>
          <cell r="BL40">
            <v>0.65079999999999993</v>
          </cell>
          <cell r="BM40"/>
          <cell r="BN40">
            <v>-8.4246389999999991</v>
          </cell>
          <cell r="BO40">
            <v>3.3803429999999999</v>
          </cell>
          <cell r="BP40">
            <v>114.186829</v>
          </cell>
          <cell r="BQ40">
            <v>0.74879999999999991</v>
          </cell>
          <cell r="BR40"/>
          <cell r="BS40">
            <v>-15.00942</v>
          </cell>
          <cell r="BT40">
            <v>1.807501</v>
          </cell>
          <cell r="BU40">
            <v>101.733673</v>
          </cell>
          <cell r="BV40">
            <v>0.64370000000000005</v>
          </cell>
          <cell r="BW40"/>
          <cell r="BX40">
            <v>-9.7104680000000005</v>
          </cell>
          <cell r="BY40">
            <v>3.3271599999999997</v>
          </cell>
          <cell r="BZ40">
            <v>95.993994000000001</v>
          </cell>
          <cell r="CA40">
            <v>0.51960000000000006</v>
          </cell>
          <cell r="CB40"/>
          <cell r="CC40">
            <v>0.90543899999999999</v>
          </cell>
          <cell r="CD40">
            <v>1.983328</v>
          </cell>
          <cell r="CE40">
            <v>99.402344999999997</v>
          </cell>
          <cell r="CF40">
            <v>0.81570000000000009</v>
          </cell>
          <cell r="CG40"/>
          <cell r="CH40">
            <v>-13.730632999999999</v>
          </cell>
          <cell r="CI40">
            <v>2.6916280000000001</v>
          </cell>
          <cell r="CJ40">
            <v>89.178980999999993</v>
          </cell>
          <cell r="CK40">
            <v>0.81629999999999991</v>
          </cell>
          <cell r="CL40"/>
          <cell r="CM40">
            <v>-3.542678</v>
          </cell>
          <cell r="CN40">
            <v>0.99108200000000002</v>
          </cell>
          <cell r="CO40">
            <v>87.443641</v>
          </cell>
          <cell r="CP40">
            <v>1.6140999999999999</v>
          </cell>
          <cell r="CQ40"/>
          <cell r="CR40">
            <v>-4.1535440000000001</v>
          </cell>
          <cell r="CS40">
            <v>0.81173400000000007</v>
          </cell>
          <cell r="CT40">
            <v>85.715879000000001</v>
          </cell>
          <cell r="CU40">
            <v>1.5787</v>
          </cell>
          <cell r="CV40"/>
          <cell r="CW40">
            <v>16.501446999999999</v>
          </cell>
          <cell r="CX40">
            <v>-0.68671000000000004</v>
          </cell>
          <cell r="CY40">
            <v>103.109298</v>
          </cell>
          <cell r="CZ40">
            <v>1.4992000000000001</v>
          </cell>
          <cell r="DA40"/>
          <cell r="DB40">
            <v>41.045739000000005</v>
          </cell>
          <cell r="DC40">
            <v>-0.29682900000000001</v>
          </cell>
          <cell r="DD40">
            <v>145.35739799999999</v>
          </cell>
          <cell r="DE40">
            <v>1.7619</v>
          </cell>
          <cell r="DF40"/>
          <cell r="DG40">
            <v>38.348887000000005</v>
          </cell>
          <cell r="DH40">
            <v>-2.5670520000000003</v>
          </cell>
          <cell r="DI40">
            <v>182.90104399999998</v>
          </cell>
          <cell r="DJ40">
            <v>1.5605</v>
          </cell>
          <cell r="DK40"/>
          <cell r="DL40">
            <v>35.633471</v>
          </cell>
          <cell r="DM40">
            <v>-0.305647</v>
          </cell>
          <cell r="DN40">
            <v>219.789435</v>
          </cell>
          <cell r="DO40">
            <v>1.6679000000000002</v>
          </cell>
          <cell r="DP40"/>
          <cell r="DQ40">
            <v>59.095351999999998</v>
          </cell>
          <cell r="DR40">
            <v>-1.0098640000000001</v>
          </cell>
          <cell r="DS40">
            <v>279.542753</v>
          </cell>
          <cell r="DT40">
            <v>1.7790999999999999</v>
          </cell>
          <cell r="DU40"/>
          <cell r="DV40">
            <v>82.421426999999994</v>
          </cell>
          <cell r="DW40">
            <v>0.30552499999999999</v>
          </cell>
          <cell r="DX40">
            <v>364.04882099999998</v>
          </cell>
          <cell r="DY40">
            <v>2.0569000000000002</v>
          </cell>
          <cell r="DZ40"/>
          <cell r="EA40">
            <v>112.756951</v>
          </cell>
          <cell r="EB40">
            <v>1.1402190000000001</v>
          </cell>
          <cell r="EC40">
            <v>480.002883</v>
          </cell>
          <cell r="ED40">
            <v>2.1019000000000001</v>
          </cell>
          <cell r="EE40"/>
          <cell r="EF40">
            <v>121.604056</v>
          </cell>
          <cell r="EG40">
            <v>3.4346410000000001</v>
          </cell>
          <cell r="EH40">
            <v>607.14357999999993</v>
          </cell>
          <cell r="EI40">
            <v>2.1951999999999998</v>
          </cell>
          <cell r="EJ40"/>
          <cell r="EK40">
            <v>79.341180999999992</v>
          </cell>
          <cell r="EL40">
            <v>3.848992</v>
          </cell>
          <cell r="EM40">
            <v>692.52893200000005</v>
          </cell>
          <cell r="EN40">
            <v>2.6238999999999999</v>
          </cell>
          <cell r="EO40"/>
          <cell r="EP40">
            <v>32.871266000000006</v>
          </cell>
          <cell r="EQ40">
            <v>1.9204369999999999</v>
          </cell>
          <cell r="ER40">
            <v>729.94447199999991</v>
          </cell>
          <cell r="ES40">
            <v>2.5679000000000003</v>
          </cell>
          <cell r="ET40"/>
          <cell r="EU40">
            <v>-91.185315000000003</v>
          </cell>
          <cell r="EV40">
            <v>15.884772000000002</v>
          </cell>
          <cell r="EW40">
            <v>657.21166200000005</v>
          </cell>
          <cell r="EX40">
            <v>3.2450000000000001</v>
          </cell>
          <cell r="EY40"/>
          <cell r="EZ40">
            <v>-12.425355</v>
          </cell>
          <cell r="FA40">
            <v>31.273164000000001</v>
          </cell>
          <cell r="FB40">
            <v>679.30431700000008</v>
          </cell>
          <cell r="FC40">
            <v>2.786</v>
          </cell>
          <cell r="FD40"/>
          <cell r="FE40">
            <v>89.366472999999999</v>
          </cell>
          <cell r="FF40">
            <v>9.7798799999999986</v>
          </cell>
          <cell r="FG40">
            <v>781.23678399999994</v>
          </cell>
          <cell r="FH40">
            <v>3.0830000000000002</v>
          </cell>
          <cell r="FI40"/>
          <cell r="FJ40">
            <v>23.238564</v>
          </cell>
          <cell r="FK40">
            <v>7.6938010000000006</v>
          </cell>
          <cell r="FL40">
            <v>815.25213800000006</v>
          </cell>
          <cell r="FM40">
            <v>3.0880000000000001</v>
          </cell>
          <cell r="FN40"/>
          <cell r="FO40">
            <v>-38.283063999999996</v>
          </cell>
          <cell r="FP40">
            <v>8.926699000000001</v>
          </cell>
          <cell r="FQ40">
            <v>788.98366099999998</v>
          </cell>
          <cell r="FR40">
            <v>2.9169999999999998</v>
          </cell>
          <cell r="FS40"/>
          <cell r="FT40">
            <v>-35.767207999999997</v>
          </cell>
          <cell r="FU40">
            <v>6.2520759999999997</v>
          </cell>
          <cell r="FV40">
            <v>762.38539000000003</v>
          </cell>
          <cell r="FW40">
            <v>2.5960000000000001</v>
          </cell>
          <cell r="FX40"/>
          <cell r="FY40">
            <v>-44.527334000000003</v>
          </cell>
          <cell r="FZ40">
            <v>8.4448919999999994</v>
          </cell>
          <cell r="GA40">
            <v>728.89884999999992</v>
          </cell>
          <cell r="GB40">
            <v>2.472</v>
          </cell>
          <cell r="GC40"/>
          <cell r="GD40">
            <v>-1.621712</v>
          </cell>
          <cell r="GE40">
            <v>4.4128410000000002</v>
          </cell>
          <cell r="GF40">
            <v>734.16193799999996</v>
          </cell>
          <cell r="GG40">
            <v>2.302</v>
          </cell>
          <cell r="GH40"/>
          <cell r="GI40">
            <v>25.491720000000001</v>
          </cell>
          <cell r="GJ40">
            <v>3.5987579999999997</v>
          </cell>
          <cell r="GK40">
            <v>765.55445400000008</v>
          </cell>
          <cell r="GL40">
            <v>2.3820000000000001</v>
          </cell>
          <cell r="GM40"/>
          <cell r="GN40">
            <v>36.029752000000002</v>
          </cell>
          <cell r="GO40">
            <v>7.3878720000000007</v>
          </cell>
          <cell r="GP40">
            <v>811.35400500000003</v>
          </cell>
          <cell r="GQ40">
            <v>2.3820000000000001</v>
          </cell>
          <cell r="GR40"/>
          <cell r="GS40">
            <v>38.281095999999998</v>
          </cell>
          <cell r="GT40">
            <v>8.7119959999999992</v>
          </cell>
          <cell r="GU40">
            <v>860.72912499999995</v>
          </cell>
          <cell r="GV40">
            <v>2.9929999999999999</v>
          </cell>
          <cell r="GW40"/>
          <cell r="GX40">
            <v>64.006491999999994</v>
          </cell>
          <cell r="GY40">
            <v>9.0628849999999996</v>
          </cell>
          <cell r="GZ40">
            <v>936.79146100000003</v>
          </cell>
          <cell r="HA40">
            <v>2.2029999999999998</v>
          </cell>
          <cell r="HB40"/>
          <cell r="HC40">
            <v>88.926382000000004</v>
          </cell>
          <cell r="HD40">
            <v>14.862720999999999</v>
          </cell>
          <cell r="HE40">
            <v>1042.7835749999999</v>
          </cell>
          <cell r="HF40">
            <v>2.137</v>
          </cell>
          <cell r="HG40"/>
          <cell r="HH40">
            <v>109.81353999999999</v>
          </cell>
          <cell r="HI40">
            <v>13.317600000000001</v>
          </cell>
          <cell r="HJ40">
            <v>1168.051678</v>
          </cell>
        </row>
        <row r="41">
          <cell r="A41" t="str">
            <v>AN.2111</v>
          </cell>
          <cell r="B41" t="str">
            <v xml:space="preserve">  Land underlying buildings and structures</v>
          </cell>
          <cell r="C41">
            <v>18.745947000000001</v>
          </cell>
          <cell r="D41"/>
          <cell r="E41"/>
          <cell r="F41">
            <v>2.1298600000000003</v>
          </cell>
          <cell r="G41">
            <v>1.0472110000000001</v>
          </cell>
          <cell r="H41">
            <v>21.923020000000001</v>
          </cell>
          <cell r="I41"/>
          <cell r="J41"/>
          <cell r="K41">
            <v>2.2763090000000004</v>
          </cell>
          <cell r="L41">
            <v>1.1060110000000001</v>
          </cell>
          <cell r="M41">
            <v>25.305344000000002</v>
          </cell>
          <cell r="N41"/>
          <cell r="O41"/>
          <cell r="P41">
            <v>2.762629</v>
          </cell>
          <cell r="Q41">
            <v>1.255099</v>
          </cell>
          <cell r="R41">
            <v>29.323077000000001</v>
          </cell>
          <cell r="S41"/>
          <cell r="T41"/>
          <cell r="U41">
            <v>0.43355399999999999</v>
          </cell>
          <cell r="V41">
            <v>1.580724</v>
          </cell>
          <cell r="W41">
            <v>31.33736</v>
          </cell>
          <cell r="X41"/>
          <cell r="Y41"/>
          <cell r="Z41">
            <v>2.5742950000000002</v>
          </cell>
          <cell r="AA41">
            <v>5.8360820000000002</v>
          </cell>
          <cell r="AB41">
            <v>39.747743</v>
          </cell>
          <cell r="AC41"/>
          <cell r="AD41"/>
          <cell r="AE41">
            <v>-1.33433</v>
          </cell>
          <cell r="AF41">
            <v>1.5134829999999999</v>
          </cell>
          <cell r="AG41">
            <v>39.926870999999998</v>
          </cell>
          <cell r="AH41"/>
          <cell r="AI41"/>
          <cell r="AJ41">
            <v>2.5708880000000001</v>
          </cell>
          <cell r="AK41">
            <v>0.59781700000000004</v>
          </cell>
          <cell r="AL41">
            <v>43.095578000000003</v>
          </cell>
          <cell r="AM41"/>
          <cell r="AN41"/>
          <cell r="AO41">
            <v>4.6992320000000003</v>
          </cell>
          <cell r="AP41">
            <v>1.3853499999999999</v>
          </cell>
          <cell r="AQ41">
            <v>49.180148000000003</v>
          </cell>
          <cell r="AR41"/>
          <cell r="AS41"/>
          <cell r="AT41">
            <v>7.1109719999999994</v>
          </cell>
          <cell r="AU41">
            <v>0.31522300000000003</v>
          </cell>
          <cell r="AV41">
            <v>56.606343000000003</v>
          </cell>
          <cell r="AW41"/>
          <cell r="AX41"/>
          <cell r="AY41">
            <v>12.08808</v>
          </cell>
          <cell r="AZ41">
            <v>1.9619870000000001</v>
          </cell>
          <cell r="BA41">
            <v>70.656413000000001</v>
          </cell>
          <cell r="BB41"/>
          <cell r="BC41"/>
          <cell r="BD41">
            <v>13.650118000000001</v>
          </cell>
          <cell r="BE41">
            <v>2.6881379999999999</v>
          </cell>
          <cell r="BF41">
            <v>86.994672000000008</v>
          </cell>
          <cell r="BG41"/>
          <cell r="BH41"/>
          <cell r="BI41">
            <v>5.8634170000000001</v>
          </cell>
          <cell r="BJ41">
            <v>1.515212</v>
          </cell>
          <cell r="BK41">
            <v>94.373294999999999</v>
          </cell>
          <cell r="BL41"/>
          <cell r="BM41"/>
          <cell r="BN41">
            <v>-6.5480600000000004</v>
          </cell>
          <cell r="BO41">
            <v>4.186528</v>
          </cell>
          <cell r="BP41">
            <v>92.011713</v>
          </cell>
          <cell r="BQ41"/>
          <cell r="BR41"/>
          <cell r="BS41">
            <v>-13.007070000000001</v>
          </cell>
          <cell r="BT41">
            <v>2.657705</v>
          </cell>
          <cell r="BU41">
            <v>81.662326000000007</v>
          </cell>
          <cell r="BV41"/>
          <cell r="BW41"/>
          <cell r="BX41">
            <v>-8.7860300000000002</v>
          </cell>
          <cell r="BY41">
            <v>4.0617719999999995</v>
          </cell>
          <cell r="BZ41">
            <v>76.938018</v>
          </cell>
          <cell r="CA41"/>
          <cell r="CB41"/>
          <cell r="CC41">
            <v>1.6830499999999999</v>
          </cell>
          <cell r="CD41">
            <v>2.5628820000000001</v>
          </cell>
          <cell r="CE41">
            <v>81.183956000000009</v>
          </cell>
          <cell r="CF41"/>
          <cell r="CG41"/>
          <cell r="CH41">
            <v>-10.98068</v>
          </cell>
          <cell r="CI41">
            <v>3.5782420000000004</v>
          </cell>
          <cell r="CJ41">
            <v>73.781479000000004</v>
          </cell>
          <cell r="CK41"/>
          <cell r="CL41"/>
          <cell r="CM41">
            <v>-3.45065</v>
          </cell>
          <cell r="CN41">
            <v>1.9126690000000002</v>
          </cell>
          <cell r="CO41">
            <v>72.243458000000004</v>
          </cell>
          <cell r="CP41"/>
          <cell r="CQ41"/>
          <cell r="CR41">
            <v>-3.8944899999999998</v>
          </cell>
          <cell r="CS41">
            <v>2.5599830000000003</v>
          </cell>
          <cell r="CT41">
            <v>70.90891400000001</v>
          </cell>
          <cell r="CU41"/>
          <cell r="CV41"/>
          <cell r="CW41">
            <v>14.330098</v>
          </cell>
          <cell r="CX41">
            <v>1.0626070000000001</v>
          </cell>
          <cell r="CY41">
            <v>86.301618000000005</v>
          </cell>
          <cell r="CZ41"/>
          <cell r="DA41"/>
          <cell r="DB41">
            <v>36.561031999999997</v>
          </cell>
          <cell r="DC41">
            <v>1.344727</v>
          </cell>
          <cell r="DD41">
            <v>124.207374</v>
          </cell>
          <cell r="DE41"/>
          <cell r="DF41"/>
          <cell r="DG41">
            <v>33.351222999999997</v>
          </cell>
          <cell r="DH41">
            <v>-0.66152599999999995</v>
          </cell>
          <cell r="DI41">
            <v>156.89699200000001</v>
          </cell>
          <cell r="DJ41"/>
          <cell r="DK41"/>
          <cell r="DL41">
            <v>30.581174000000001</v>
          </cell>
          <cell r="DM41">
            <v>2.0346869999999999</v>
          </cell>
          <cell r="DN41">
            <v>189.51291699999999</v>
          </cell>
          <cell r="DO41"/>
          <cell r="DP41"/>
          <cell r="DQ41">
            <v>51.744166</v>
          </cell>
          <cell r="DR41">
            <v>1.5746230000000001</v>
          </cell>
          <cell r="DS41">
            <v>242.831639</v>
          </cell>
          <cell r="DT41"/>
          <cell r="DU41"/>
          <cell r="DV41">
            <v>73.152491999999995</v>
          </cell>
          <cell r="DW41">
            <v>3.0251190000000001</v>
          </cell>
          <cell r="DX41">
            <v>319.00927899999999</v>
          </cell>
          <cell r="DY41"/>
          <cell r="DZ41"/>
          <cell r="EA41">
            <v>101.262761</v>
          </cell>
          <cell r="EB41">
            <v>4.5914530000000005</v>
          </cell>
          <cell r="EC41">
            <v>424.86348800000002</v>
          </cell>
          <cell r="ED41"/>
          <cell r="EE41"/>
          <cell r="EF41">
            <v>109.209985</v>
          </cell>
          <cell r="EG41">
            <v>6.8320360000000004</v>
          </cell>
          <cell r="EH41">
            <v>540.90561200000002</v>
          </cell>
          <cell r="EI41"/>
          <cell r="EJ41"/>
          <cell r="EK41">
            <v>70.259675000000001</v>
          </cell>
          <cell r="EL41">
            <v>6.6900649999999997</v>
          </cell>
          <cell r="EM41">
            <v>617.85534199999995</v>
          </cell>
          <cell r="EN41"/>
          <cell r="EO41"/>
          <cell r="EP41">
            <v>29.285105999999999</v>
          </cell>
          <cell r="EQ41">
            <v>4.6827569999999996</v>
          </cell>
          <cell r="ER41">
            <v>651.82315500000004</v>
          </cell>
          <cell r="ES41"/>
          <cell r="ET41"/>
          <cell r="EU41">
            <v>-85.376050000000006</v>
          </cell>
          <cell r="EV41">
            <v>18.874022</v>
          </cell>
          <cell r="EW41">
            <v>585.32097999999996</v>
          </cell>
          <cell r="EX41"/>
          <cell r="EY41"/>
          <cell r="EZ41">
            <v>-19.381499999999999</v>
          </cell>
          <cell r="FA41">
            <v>40.657472999999996</v>
          </cell>
          <cell r="FB41">
            <v>606.59681</v>
          </cell>
          <cell r="FC41"/>
          <cell r="FD41"/>
          <cell r="FE41">
            <v>78.792063999999996</v>
          </cell>
          <cell r="FF41">
            <v>12.736261000000001</v>
          </cell>
          <cell r="FG41">
            <v>698.12523799999997</v>
          </cell>
          <cell r="FH41"/>
          <cell r="FI41"/>
          <cell r="FJ41">
            <v>18.726191999999998</v>
          </cell>
          <cell r="FK41">
            <v>11.174003000000001</v>
          </cell>
          <cell r="FL41">
            <v>728.02542599999992</v>
          </cell>
          <cell r="FM41"/>
          <cell r="FN41"/>
          <cell r="FO41">
            <v>-37.258120000000005</v>
          </cell>
          <cell r="FP41">
            <v>12.357389999999999</v>
          </cell>
          <cell r="FQ41">
            <v>703.12459000000001</v>
          </cell>
          <cell r="FR41"/>
          <cell r="FS41"/>
          <cell r="FT41">
            <v>-32.993970000000004</v>
          </cell>
          <cell r="FU41">
            <v>9.2976560000000017</v>
          </cell>
          <cell r="FV41">
            <v>679.42817700000001</v>
          </cell>
          <cell r="FW41"/>
          <cell r="FX41"/>
          <cell r="FY41">
            <v>-40.183570000000003</v>
          </cell>
          <cell r="FZ41">
            <v>8.0270130000000002</v>
          </cell>
          <cell r="GA41">
            <v>647.27152999999998</v>
          </cell>
          <cell r="GB41"/>
          <cell r="GC41"/>
          <cell r="GD41">
            <v>-3.55185</v>
          </cell>
          <cell r="GE41">
            <v>7.6583010000000007</v>
          </cell>
          <cell r="GF41">
            <v>651.37794499999995</v>
          </cell>
          <cell r="GG41"/>
          <cell r="GH41"/>
          <cell r="GI41">
            <v>21.214310000000001</v>
          </cell>
          <cell r="GJ41">
            <v>4.5394690000000004</v>
          </cell>
          <cell r="GK41">
            <v>677.13177000000007</v>
          </cell>
          <cell r="GL41"/>
          <cell r="GM41"/>
          <cell r="GN41">
            <v>32.042909000000002</v>
          </cell>
          <cell r="GO41">
            <v>6.8757610000000007</v>
          </cell>
          <cell r="GP41">
            <v>716.05036899999993</v>
          </cell>
          <cell r="GQ41"/>
          <cell r="GR41"/>
          <cell r="GS41">
            <v>35.221608000000003</v>
          </cell>
          <cell r="GT41">
            <v>7.548495</v>
          </cell>
          <cell r="GU41">
            <v>758.82049100000006</v>
          </cell>
          <cell r="GV41"/>
          <cell r="GW41"/>
          <cell r="GX41">
            <v>57.791245000000004</v>
          </cell>
          <cell r="GY41">
            <v>8.406763999999999</v>
          </cell>
          <cell r="GZ41">
            <v>825.018506</v>
          </cell>
          <cell r="HA41"/>
          <cell r="HB41"/>
          <cell r="HC41">
            <v>79.156619000000006</v>
          </cell>
          <cell r="HD41">
            <v>12.856757</v>
          </cell>
          <cell r="HE41">
            <v>917.03192899999999</v>
          </cell>
          <cell r="HF41"/>
          <cell r="HG41"/>
          <cell r="HH41">
            <v>97.239011000000005</v>
          </cell>
          <cell r="HI41">
            <v>10.756620000000002</v>
          </cell>
          <cell r="HJ41">
            <v>1025.027519</v>
          </cell>
        </row>
        <row r="42">
          <cell r="A42" t="str">
            <v>AN.2112</v>
          </cell>
          <cell r="B42" t="str">
            <v xml:space="preserve">  Land under cultivation</v>
          </cell>
          <cell r="C42"/>
          <cell r="D42"/>
          <cell r="E42"/>
          <cell r="F42"/>
          <cell r="G42"/>
          <cell r="H42"/>
          <cell r="I42"/>
          <cell r="J42"/>
          <cell r="K42"/>
          <cell r="L42"/>
          <cell r="M42"/>
          <cell r="N42"/>
          <cell r="O42"/>
          <cell r="P42"/>
          <cell r="Q42"/>
          <cell r="R42"/>
          <cell r="S42"/>
          <cell r="T42"/>
          <cell r="U42"/>
          <cell r="V42"/>
          <cell r="W42"/>
          <cell r="X42"/>
          <cell r="Y42"/>
          <cell r="Z42"/>
          <cell r="AA42"/>
          <cell r="AB42"/>
          <cell r="AC42"/>
          <cell r="AD42"/>
          <cell r="AE42"/>
          <cell r="AF42"/>
          <cell r="AG42"/>
          <cell r="AH42"/>
          <cell r="AI42"/>
          <cell r="AJ42"/>
          <cell r="AK42"/>
          <cell r="AL42"/>
          <cell r="AM42"/>
          <cell r="AN42"/>
          <cell r="AO42"/>
          <cell r="AP42"/>
          <cell r="AQ42"/>
          <cell r="AR42"/>
          <cell r="AS42"/>
          <cell r="AT42"/>
          <cell r="AU42"/>
          <cell r="AV42"/>
          <cell r="AW42"/>
          <cell r="AX42"/>
          <cell r="AY42"/>
          <cell r="AZ42"/>
          <cell r="BA42"/>
          <cell r="BB42"/>
          <cell r="BC42"/>
          <cell r="BD42"/>
          <cell r="BE42"/>
          <cell r="BF42"/>
          <cell r="BG42"/>
          <cell r="BH42"/>
          <cell r="BI42"/>
          <cell r="BJ42"/>
          <cell r="BK42"/>
          <cell r="BL42"/>
          <cell r="BM42"/>
          <cell r="BN42"/>
          <cell r="BO42"/>
          <cell r="BP42"/>
          <cell r="BQ42"/>
          <cell r="BR42"/>
          <cell r="BS42"/>
          <cell r="BT42"/>
          <cell r="BU42"/>
          <cell r="BV42"/>
          <cell r="BW42"/>
          <cell r="BX42"/>
          <cell r="BY42"/>
          <cell r="BZ42"/>
          <cell r="CA42"/>
          <cell r="CB42"/>
          <cell r="CC42"/>
          <cell r="CD42"/>
          <cell r="CE42"/>
          <cell r="CF42"/>
          <cell r="CG42"/>
          <cell r="CH42"/>
          <cell r="CI42"/>
          <cell r="CJ42"/>
          <cell r="CK42"/>
          <cell r="CL42"/>
          <cell r="CM42"/>
          <cell r="CN42"/>
          <cell r="CO42"/>
          <cell r="CP42"/>
          <cell r="CQ42"/>
          <cell r="CR42"/>
          <cell r="CS42"/>
          <cell r="CT42"/>
          <cell r="CU42"/>
          <cell r="CV42"/>
          <cell r="CW42"/>
          <cell r="CX42"/>
          <cell r="CY42"/>
          <cell r="CZ42"/>
          <cell r="DA42"/>
          <cell r="DB42"/>
          <cell r="DC42"/>
          <cell r="DD42"/>
          <cell r="DE42"/>
          <cell r="DF42"/>
          <cell r="DG42"/>
          <cell r="DH42"/>
          <cell r="DI42"/>
          <cell r="DJ42"/>
          <cell r="DK42"/>
          <cell r="DL42"/>
          <cell r="DM42"/>
          <cell r="DN42"/>
          <cell r="DO42"/>
          <cell r="DP42"/>
          <cell r="DQ42"/>
          <cell r="DR42"/>
          <cell r="DS42"/>
          <cell r="DT42"/>
          <cell r="DU42"/>
          <cell r="DV42"/>
          <cell r="DW42"/>
          <cell r="DX42"/>
          <cell r="DY42"/>
          <cell r="DZ42"/>
          <cell r="EA42"/>
          <cell r="EB42"/>
          <cell r="EC42"/>
          <cell r="ED42"/>
          <cell r="EE42"/>
          <cell r="EF42"/>
          <cell r="EG42"/>
          <cell r="EH42"/>
          <cell r="EI42"/>
          <cell r="EJ42"/>
          <cell r="EK42"/>
          <cell r="EL42"/>
          <cell r="EM42"/>
          <cell r="EN42"/>
          <cell r="EO42"/>
          <cell r="EP42"/>
          <cell r="EQ42"/>
          <cell r="ER42"/>
          <cell r="ES42"/>
          <cell r="ET42"/>
          <cell r="EU42"/>
          <cell r="EV42"/>
          <cell r="EW42"/>
          <cell r="EX42"/>
          <cell r="EY42"/>
          <cell r="EZ42"/>
          <cell r="FA42"/>
          <cell r="FB42"/>
          <cell r="FC42"/>
          <cell r="FD42"/>
          <cell r="FE42"/>
          <cell r="FF42"/>
          <cell r="FG42"/>
          <cell r="FH42"/>
          <cell r="FI42"/>
          <cell r="FJ42"/>
          <cell r="FK42"/>
          <cell r="FL42"/>
          <cell r="FM42"/>
          <cell r="FN42"/>
          <cell r="FO42"/>
          <cell r="FP42"/>
          <cell r="FQ42"/>
          <cell r="FR42"/>
          <cell r="FS42"/>
          <cell r="FT42"/>
          <cell r="FU42"/>
          <cell r="FV42"/>
          <cell r="FW42"/>
          <cell r="FX42"/>
          <cell r="FY42"/>
          <cell r="FZ42"/>
          <cell r="GA42"/>
          <cell r="GB42"/>
          <cell r="GC42"/>
          <cell r="GD42"/>
          <cell r="GE42"/>
          <cell r="GF42"/>
          <cell r="GG42"/>
          <cell r="GH42"/>
          <cell r="GI42"/>
          <cell r="GJ42"/>
          <cell r="GK42"/>
          <cell r="GL42"/>
          <cell r="GM42"/>
          <cell r="GN42"/>
          <cell r="GO42"/>
          <cell r="GP42"/>
          <cell r="GQ42"/>
          <cell r="GR42"/>
          <cell r="GS42"/>
          <cell r="GT42"/>
          <cell r="GU42"/>
          <cell r="GV42"/>
          <cell r="GW42"/>
          <cell r="GX42"/>
          <cell r="GY42"/>
          <cell r="GZ42"/>
          <cell r="HA42"/>
          <cell r="HB42"/>
          <cell r="HC42"/>
          <cell r="HD42"/>
          <cell r="HE42"/>
          <cell r="HF42"/>
          <cell r="HG42"/>
          <cell r="HH42"/>
          <cell r="HI42"/>
          <cell r="HJ42"/>
        </row>
        <row r="43">
          <cell r="A43" t="str">
            <v>AN.2113</v>
          </cell>
          <cell r="B43" t="str">
            <v xml:space="preserve">  Recreational land and associated surface waters</v>
          </cell>
          <cell r="C43">
            <v>1.102895</v>
          </cell>
          <cell r="D43"/>
          <cell r="E43"/>
          <cell r="F43">
            <v>6.6803000000000001E-2</v>
          </cell>
          <cell r="G43">
            <v>4.0835000000000003E-2</v>
          </cell>
          <cell r="H43">
            <v>1.210534</v>
          </cell>
          <cell r="I43"/>
          <cell r="J43"/>
          <cell r="K43">
            <v>3.6331000000000002E-2</v>
          </cell>
          <cell r="L43">
            <v>3.4118999999999997E-2</v>
          </cell>
          <cell r="M43">
            <v>1.2809860000000002</v>
          </cell>
          <cell r="N43"/>
          <cell r="O43"/>
          <cell r="P43">
            <v>2.3271999999999998E-2</v>
          </cell>
          <cell r="Q43"/>
          <cell r="R43">
            <v>1.3042580000000001</v>
          </cell>
          <cell r="S43"/>
          <cell r="T43"/>
          <cell r="U43">
            <v>-4.8799999999999998E-3</v>
          </cell>
          <cell r="V43">
            <v>2.5565999999999998E-2</v>
          </cell>
          <cell r="W43">
            <v>1.3249439999999999</v>
          </cell>
          <cell r="X43"/>
          <cell r="Y43"/>
          <cell r="Z43">
            <v>-8.8900000000000003E-3</v>
          </cell>
          <cell r="AA43">
            <v>1.8416000000000002E-2</v>
          </cell>
          <cell r="AB43">
            <v>1.334465</v>
          </cell>
          <cell r="AC43"/>
          <cell r="AD43"/>
          <cell r="AE43">
            <v>-3.3700000000000002E-3</v>
          </cell>
          <cell r="AF43">
            <v>7.8220000000000008E-3</v>
          </cell>
          <cell r="AG43">
            <v>1.338911</v>
          </cell>
          <cell r="AH43"/>
          <cell r="AI43"/>
          <cell r="AJ43">
            <v>-3.7799999999999999E-3</v>
          </cell>
          <cell r="AK43">
            <v>7.8720000000000005E-3</v>
          </cell>
          <cell r="AL43">
            <v>1.3429960000000001</v>
          </cell>
          <cell r="AM43"/>
          <cell r="AN43"/>
          <cell r="AO43">
            <v>-7.1300000000000001E-3</v>
          </cell>
          <cell r="AP43">
            <v>1.3061E-2</v>
          </cell>
          <cell r="AQ43">
            <v>1.3489280000000001</v>
          </cell>
          <cell r="AR43"/>
          <cell r="AS43"/>
          <cell r="AT43">
            <v>2.03E-4</v>
          </cell>
          <cell r="AU43">
            <v>2.3632999999999998E-2</v>
          </cell>
          <cell r="AV43">
            <v>1.372765</v>
          </cell>
          <cell r="AW43"/>
          <cell r="AX43"/>
          <cell r="AY43">
            <v>2.8774000000000001E-2</v>
          </cell>
          <cell r="AZ43">
            <v>2.7425999999999999E-2</v>
          </cell>
          <cell r="BA43">
            <v>1.4289649999999998</v>
          </cell>
          <cell r="BB43"/>
          <cell r="BC43"/>
          <cell r="BD43">
            <v>4.6073000000000003E-2</v>
          </cell>
          <cell r="BE43">
            <v>1.9314000000000001E-2</v>
          </cell>
          <cell r="BF43">
            <v>1.494353</v>
          </cell>
          <cell r="BG43"/>
          <cell r="BH43"/>
          <cell r="BI43">
            <v>3.0449999999999998E-2</v>
          </cell>
          <cell r="BJ43">
            <v>3.1071000000000001E-2</v>
          </cell>
          <cell r="BK43">
            <v>1.555876</v>
          </cell>
          <cell r="BL43"/>
          <cell r="BM43"/>
          <cell r="BN43">
            <v>2.081E-3</v>
          </cell>
          <cell r="BO43">
            <v>3.6484999999999997E-2</v>
          </cell>
          <cell r="BP43">
            <v>1.5944430000000001</v>
          </cell>
          <cell r="BQ43"/>
          <cell r="BR43"/>
          <cell r="BS43">
            <v>-4.8809999999999999E-2</v>
          </cell>
          <cell r="BT43">
            <v>4.0106000000000003E-2</v>
          </cell>
          <cell r="BU43">
            <v>1.5857370000000002</v>
          </cell>
          <cell r="BV43"/>
          <cell r="BW43"/>
          <cell r="BX43">
            <v>-4.24E-2</v>
          </cell>
          <cell r="BY43">
            <v>2.0088000000000002E-2</v>
          </cell>
          <cell r="BZ43">
            <v>1.5634190000000001</v>
          </cell>
          <cell r="CA43"/>
          <cell r="CB43"/>
          <cell r="CC43">
            <v>1.4329000000000001E-2</v>
          </cell>
          <cell r="CD43">
            <v>4.4059999999999993E-3</v>
          </cell>
          <cell r="CE43">
            <v>1.582155</v>
          </cell>
          <cell r="CF43"/>
          <cell r="CG43"/>
          <cell r="CH43">
            <v>3.3606999999999998E-2</v>
          </cell>
          <cell r="CI43">
            <v>6.5259999999999997E-3</v>
          </cell>
          <cell r="CJ43">
            <v>1.62229</v>
          </cell>
          <cell r="CK43"/>
          <cell r="CL43"/>
          <cell r="CM43">
            <v>2.2030000000000001E-2</v>
          </cell>
          <cell r="CN43">
            <v>2.663E-3</v>
          </cell>
          <cell r="CO43">
            <v>1.646984</v>
          </cell>
          <cell r="CP43"/>
          <cell r="CQ43"/>
          <cell r="CR43">
            <v>5.9569999999999998E-2</v>
          </cell>
          <cell r="CS43">
            <v>1.7861000000000002E-2</v>
          </cell>
          <cell r="CT43">
            <v>1.7244169999999999</v>
          </cell>
          <cell r="CU43"/>
          <cell r="CV43"/>
          <cell r="CW43">
            <v>0.11026900000000001</v>
          </cell>
          <cell r="CX43">
            <v>2.1382999999999999E-2</v>
          </cell>
          <cell r="CY43">
            <v>1.856069</v>
          </cell>
          <cell r="CZ43"/>
          <cell r="DA43"/>
          <cell r="DB43">
            <v>0.107659</v>
          </cell>
          <cell r="DC43">
            <v>1.0433999999999999E-2</v>
          </cell>
          <cell r="DD43">
            <v>1.9741630000000001</v>
          </cell>
          <cell r="DE43"/>
          <cell r="DF43"/>
          <cell r="DG43">
            <v>0.10388299999999999</v>
          </cell>
          <cell r="DH43">
            <v>6.1840000000000003E-3</v>
          </cell>
          <cell r="DI43">
            <v>2.0842310000000004</v>
          </cell>
          <cell r="DJ43"/>
          <cell r="DK43"/>
          <cell r="DL43">
            <v>9.627200000000001E-2</v>
          </cell>
          <cell r="DM43">
            <v>1.5326000000000001E-2</v>
          </cell>
          <cell r="DN43">
            <v>2.1958299999999999</v>
          </cell>
          <cell r="DO43"/>
          <cell r="DP43"/>
          <cell r="DQ43">
            <v>0.10412399999999999</v>
          </cell>
          <cell r="DR43">
            <v>1.2243E-2</v>
          </cell>
          <cell r="DS43">
            <v>2.312198</v>
          </cell>
          <cell r="DT43"/>
          <cell r="DU43"/>
          <cell r="DV43">
            <v>6.7163E-2</v>
          </cell>
          <cell r="DW43">
            <v>1.0886E-2</v>
          </cell>
          <cell r="DX43">
            <v>2.3902480000000002</v>
          </cell>
          <cell r="DY43"/>
          <cell r="DZ43"/>
          <cell r="EA43">
            <v>5.9151000000000002E-2</v>
          </cell>
          <cell r="EB43">
            <v>1.5826E-2</v>
          </cell>
          <cell r="EC43">
            <v>2.4652259999999999</v>
          </cell>
          <cell r="ED43"/>
          <cell r="EE43"/>
          <cell r="EF43">
            <v>6.0485999999999998E-2</v>
          </cell>
          <cell r="EG43">
            <v>1.5925000000000002E-2</v>
          </cell>
          <cell r="EH43">
            <v>2.5416379999999998</v>
          </cell>
          <cell r="EI43"/>
          <cell r="EJ43"/>
          <cell r="EK43">
            <v>8.2525000000000001E-2</v>
          </cell>
          <cell r="EL43">
            <v>1.7417000000000002E-2</v>
          </cell>
          <cell r="EM43">
            <v>2.6415799999999998</v>
          </cell>
          <cell r="EN43"/>
          <cell r="EO43"/>
          <cell r="EP43">
            <v>0.14685900000000002</v>
          </cell>
          <cell r="EQ43">
            <v>-8.7779999999999997E-2</v>
          </cell>
          <cell r="ER43">
            <v>2.7006559999999999</v>
          </cell>
          <cell r="ES43"/>
          <cell r="ET43"/>
          <cell r="EU43">
            <v>0.10258199999999999</v>
          </cell>
          <cell r="EV43">
            <v>-5.8799999999999998E-3</v>
          </cell>
          <cell r="EW43">
            <v>2.7973490000000001</v>
          </cell>
          <cell r="EX43"/>
          <cell r="EY43"/>
          <cell r="EZ43">
            <v>7.0177000000000003E-2</v>
          </cell>
          <cell r="FA43">
            <v>0.36194099999999996</v>
          </cell>
          <cell r="FB43">
            <v>3.2294679999999998</v>
          </cell>
          <cell r="FC43"/>
          <cell r="FD43"/>
          <cell r="FE43">
            <v>0.110024</v>
          </cell>
          <cell r="FF43">
            <v>0.20476900000000001</v>
          </cell>
          <cell r="FG43">
            <v>3.5442629999999999</v>
          </cell>
          <cell r="FH43"/>
          <cell r="FI43"/>
          <cell r="FJ43">
            <v>0.13859399999999999</v>
          </cell>
          <cell r="FK43">
            <v>6.5079999999999999E-3</v>
          </cell>
          <cell r="FL43">
            <v>3.6893660000000001</v>
          </cell>
          <cell r="FM43"/>
          <cell r="FN43"/>
          <cell r="FO43">
            <v>0.163828</v>
          </cell>
          <cell r="FP43">
            <v>6.7689999999999998E-3</v>
          </cell>
          <cell r="FQ43">
            <v>3.8599650000000003</v>
          </cell>
          <cell r="FR43"/>
          <cell r="FS43"/>
          <cell r="FT43">
            <v>0.12801199999999999</v>
          </cell>
          <cell r="FU43">
            <v>-5.7400000000000003E-3</v>
          </cell>
          <cell r="FV43">
            <v>3.9822289999999998</v>
          </cell>
          <cell r="FW43"/>
          <cell r="FX43"/>
          <cell r="FY43">
            <v>0.13370599999999999</v>
          </cell>
          <cell r="FZ43">
            <v>2.9864000000000002E-2</v>
          </cell>
          <cell r="GA43">
            <v>4.1458000000000004</v>
          </cell>
          <cell r="GB43"/>
          <cell r="GC43"/>
          <cell r="GD43">
            <v>7.0590999999999987E-2</v>
          </cell>
          <cell r="GE43">
            <v>4.1329999999999999E-2</v>
          </cell>
          <cell r="GF43">
            <v>4.2577219999999993</v>
          </cell>
          <cell r="GG43"/>
          <cell r="GH43"/>
          <cell r="GI43">
            <v>4.2588000000000001E-2</v>
          </cell>
          <cell r="GJ43">
            <v>3.6929000000000003E-2</v>
          </cell>
          <cell r="GK43">
            <v>4.3372399999999995</v>
          </cell>
          <cell r="GL43"/>
          <cell r="GM43"/>
          <cell r="GN43">
            <v>0.10166599999999999</v>
          </cell>
          <cell r="GO43">
            <v>4.0619999999999996E-2</v>
          </cell>
          <cell r="GP43">
            <v>4.4795259999999999</v>
          </cell>
          <cell r="GQ43"/>
          <cell r="GR43"/>
          <cell r="GS43">
            <v>4.8079000000000004E-2</v>
          </cell>
          <cell r="GT43">
            <v>4.0279000000000002E-2</v>
          </cell>
          <cell r="GU43">
            <v>4.5678860000000006</v>
          </cell>
          <cell r="GV43"/>
          <cell r="GW43"/>
          <cell r="GX43">
            <v>1.7608000000000002E-2</v>
          </cell>
          <cell r="GY43">
            <v>4.1652000000000002E-2</v>
          </cell>
          <cell r="GZ43">
            <v>4.6271469999999999</v>
          </cell>
          <cell r="HA43"/>
          <cell r="HB43"/>
          <cell r="HC43">
            <v>8.8020000000000001E-2</v>
          </cell>
          <cell r="HD43">
            <v>4.2142000000000006E-2</v>
          </cell>
          <cell r="HE43">
            <v>4.7573109999999996</v>
          </cell>
          <cell r="HF43"/>
          <cell r="HG43"/>
          <cell r="HH43">
            <v>-7.3480000000000004E-2</v>
          </cell>
          <cell r="HI43">
            <v>4.2777000000000003E-2</v>
          </cell>
          <cell r="HJ43">
            <v>4.7266049999999993</v>
          </cell>
        </row>
        <row r="44">
          <cell r="A44" t="str">
            <v>AN.2119</v>
          </cell>
          <cell r="B44" t="str">
            <v xml:space="preserve">  Other land and associated surface waters</v>
          </cell>
          <cell r="C44">
            <v>15.519299999999999</v>
          </cell>
          <cell r="D44">
            <v>0.44089999999999996</v>
          </cell>
          <cell r="E44"/>
          <cell r="F44">
            <v>2.5807350000000002</v>
          </cell>
          <cell r="G44">
            <v>-0.66200999999999999</v>
          </cell>
          <cell r="H44">
            <v>17.878912</v>
          </cell>
          <cell r="I44">
            <v>0.47549999999999998</v>
          </cell>
          <cell r="J44"/>
          <cell r="K44">
            <v>2.426444</v>
          </cell>
          <cell r="L44">
            <v>-0.67076000000000002</v>
          </cell>
          <cell r="M44">
            <v>20.110084000000001</v>
          </cell>
          <cell r="N44">
            <v>0.40210000000000001</v>
          </cell>
          <cell r="O44"/>
          <cell r="P44">
            <v>1.6419739999999998</v>
          </cell>
          <cell r="Q44">
            <v>-0.56422000000000005</v>
          </cell>
          <cell r="R44">
            <v>21.589935000000001</v>
          </cell>
          <cell r="S44">
            <v>0.443</v>
          </cell>
          <cell r="T44"/>
          <cell r="U44">
            <v>1.1979139999999999</v>
          </cell>
          <cell r="V44">
            <v>-0.90313999999999994</v>
          </cell>
          <cell r="W44">
            <v>22.327698999999999</v>
          </cell>
          <cell r="X44">
            <v>0.47239999999999999</v>
          </cell>
          <cell r="Y44"/>
          <cell r="Z44">
            <v>1.1581590000000002</v>
          </cell>
          <cell r="AA44">
            <v>-0.69774999999999998</v>
          </cell>
          <cell r="AB44">
            <v>23.260490000000001</v>
          </cell>
          <cell r="AC44">
            <v>0.4849</v>
          </cell>
          <cell r="AD44"/>
          <cell r="AE44">
            <v>-1.5830999999999998E-2</v>
          </cell>
          <cell r="AF44">
            <v>-0.79524000000000006</v>
          </cell>
          <cell r="AG44">
            <v>22.934296999999997</v>
          </cell>
          <cell r="AH44">
            <v>0.34749999999999998</v>
          </cell>
          <cell r="AI44"/>
          <cell r="AJ44">
            <v>-0.20691999999999999</v>
          </cell>
          <cell r="AK44">
            <v>-0.98203999999999991</v>
          </cell>
          <cell r="AL44">
            <v>22.092815999999999</v>
          </cell>
          <cell r="AM44">
            <v>0.3931</v>
          </cell>
          <cell r="AN44"/>
          <cell r="AO44">
            <v>0.348605</v>
          </cell>
          <cell r="AP44">
            <v>-0.98714000000000002</v>
          </cell>
          <cell r="AQ44">
            <v>21.847363000000001</v>
          </cell>
          <cell r="AR44">
            <v>0.19739999999999999</v>
          </cell>
          <cell r="AS44"/>
          <cell r="AT44">
            <v>7.3722999999999997E-2</v>
          </cell>
          <cell r="AU44">
            <v>-1.94065</v>
          </cell>
          <cell r="AV44">
            <v>20.177821000000002</v>
          </cell>
          <cell r="AW44">
            <v>0.23330000000000001</v>
          </cell>
          <cell r="AX44"/>
          <cell r="AY44">
            <v>0.26858100000000001</v>
          </cell>
          <cell r="AZ44">
            <v>-1.40591</v>
          </cell>
          <cell r="BA44">
            <v>19.273791000000003</v>
          </cell>
          <cell r="BB44">
            <v>0.59629999999999994</v>
          </cell>
          <cell r="BC44"/>
          <cell r="BD44">
            <v>2.1319910000000002</v>
          </cell>
          <cell r="BE44">
            <v>-1.32942</v>
          </cell>
          <cell r="BF44">
            <v>20.672651999999999</v>
          </cell>
          <cell r="BG44">
            <v>0.49819999999999998</v>
          </cell>
          <cell r="BH44"/>
          <cell r="BI44">
            <v>1.1479239999999999</v>
          </cell>
          <cell r="BJ44">
            <v>0.33245999999999998</v>
          </cell>
          <cell r="BK44">
            <v>22.651229999999998</v>
          </cell>
          <cell r="BL44">
            <v>0.65079999999999993</v>
          </cell>
          <cell r="BM44"/>
          <cell r="BN44">
            <v>-1.87866</v>
          </cell>
          <cell r="BO44">
            <v>-0.84266999999999992</v>
          </cell>
          <cell r="BP44">
            <v>20.580672999999997</v>
          </cell>
          <cell r="BQ44">
            <v>0.74879999999999991</v>
          </cell>
          <cell r="BR44"/>
          <cell r="BS44">
            <v>-1.9535400000000001</v>
          </cell>
          <cell r="BT44">
            <v>-0.89030999999999993</v>
          </cell>
          <cell r="BU44">
            <v>18.485610000000001</v>
          </cell>
          <cell r="BV44">
            <v>0.64370000000000005</v>
          </cell>
          <cell r="BW44"/>
          <cell r="BX44">
            <v>-0.88203799999999999</v>
          </cell>
          <cell r="BY44">
            <v>-0.75470000000000004</v>
          </cell>
          <cell r="BZ44">
            <v>17.492557000000001</v>
          </cell>
          <cell r="CA44">
            <v>0.51960000000000006</v>
          </cell>
          <cell r="CB44"/>
          <cell r="CC44">
            <v>-0.79194000000000009</v>
          </cell>
          <cell r="CD44">
            <v>-0.58396000000000003</v>
          </cell>
          <cell r="CE44">
            <v>16.636234000000002</v>
          </cell>
          <cell r="CF44">
            <v>0.81570000000000009</v>
          </cell>
          <cell r="CG44"/>
          <cell r="CH44">
            <v>-2.78356</v>
          </cell>
          <cell r="CI44">
            <v>-0.89313999999999993</v>
          </cell>
          <cell r="CJ44">
            <v>13.775212</v>
          </cell>
          <cell r="CK44">
            <v>0.81629999999999991</v>
          </cell>
          <cell r="CL44"/>
          <cell r="CM44">
            <v>-0.11405800000000001</v>
          </cell>
          <cell r="CN44">
            <v>-0.92425000000000002</v>
          </cell>
          <cell r="CO44">
            <v>13.553199000000001</v>
          </cell>
          <cell r="CP44">
            <v>1.6140999999999999</v>
          </cell>
          <cell r="CQ44"/>
          <cell r="CR44">
            <v>-0.31862400000000002</v>
          </cell>
          <cell r="CS44">
            <v>-1.7661099999999998</v>
          </cell>
          <cell r="CT44">
            <v>13.082548000000001</v>
          </cell>
          <cell r="CU44">
            <v>1.5787</v>
          </cell>
          <cell r="CV44"/>
          <cell r="CW44">
            <v>2.06108</v>
          </cell>
          <cell r="CX44">
            <v>-1.7706999999999999</v>
          </cell>
          <cell r="CY44">
            <v>14.951611000000002</v>
          </cell>
          <cell r="CZ44">
            <v>1.4992000000000001</v>
          </cell>
          <cell r="DA44"/>
          <cell r="DB44">
            <v>4.3770479999999994</v>
          </cell>
          <cell r="DC44">
            <v>-1.6519900000000001</v>
          </cell>
          <cell r="DD44">
            <v>19.175861000000001</v>
          </cell>
          <cell r="DE44">
            <v>1.7619</v>
          </cell>
          <cell r="DF44"/>
          <cell r="DG44">
            <v>4.8937809999999997</v>
          </cell>
          <cell r="DH44">
            <v>-1.91171</v>
          </cell>
          <cell r="DI44">
            <v>23.919820999999999</v>
          </cell>
          <cell r="DJ44">
            <v>1.5605</v>
          </cell>
          <cell r="DK44"/>
          <cell r="DL44">
            <v>4.9560249999999995</v>
          </cell>
          <cell r="DM44">
            <v>-2.3556599999999999</v>
          </cell>
          <cell r="DN44">
            <v>28.080687999999999</v>
          </cell>
          <cell r="DO44">
            <v>1.6679000000000002</v>
          </cell>
          <cell r="DP44"/>
          <cell r="DQ44">
            <v>7.2470619999999997</v>
          </cell>
          <cell r="DR44">
            <v>-2.59673</v>
          </cell>
          <cell r="DS44">
            <v>34.398916</v>
          </cell>
          <cell r="DT44">
            <v>1.7790999999999999</v>
          </cell>
          <cell r="DU44"/>
          <cell r="DV44">
            <v>9.2017720000000001</v>
          </cell>
          <cell r="DW44">
            <v>-2.73048</v>
          </cell>
          <cell r="DX44">
            <v>42.649294000000005</v>
          </cell>
          <cell r="DY44">
            <v>2.0569000000000002</v>
          </cell>
          <cell r="DZ44"/>
          <cell r="EA44">
            <v>11.435039000000002</v>
          </cell>
          <cell r="EB44">
            <v>-3.46706</v>
          </cell>
          <cell r="EC44">
            <v>52.674168999999999</v>
          </cell>
          <cell r="ED44">
            <v>2.1019000000000001</v>
          </cell>
          <cell r="EE44"/>
          <cell r="EF44">
            <v>12.333584999999999</v>
          </cell>
          <cell r="EG44">
            <v>-3.4133200000000001</v>
          </cell>
          <cell r="EH44">
            <v>63.696330000000003</v>
          </cell>
          <cell r="EI44">
            <v>2.1951999999999998</v>
          </cell>
          <cell r="EJ44"/>
          <cell r="EK44">
            <v>8.9989810000000006</v>
          </cell>
          <cell r="EL44">
            <v>-2.8584899999999998</v>
          </cell>
          <cell r="EM44">
            <v>72.03201</v>
          </cell>
          <cell r="EN44">
            <v>2.6238999999999999</v>
          </cell>
          <cell r="EO44"/>
          <cell r="EP44">
            <v>3.4393009999999999</v>
          </cell>
          <cell r="EQ44">
            <v>-2.6745399999999999</v>
          </cell>
          <cell r="ER44">
            <v>75.420660999999996</v>
          </cell>
          <cell r="ES44">
            <v>2.5679000000000003</v>
          </cell>
          <cell r="ET44"/>
          <cell r="EU44">
            <v>-5.9118469999999999</v>
          </cell>
          <cell r="EV44">
            <v>-2.9833699999999999</v>
          </cell>
          <cell r="EW44">
            <v>69.093333000000001</v>
          </cell>
          <cell r="EX44">
            <v>3.2450000000000001</v>
          </cell>
          <cell r="EY44"/>
          <cell r="EZ44">
            <v>6.8859680000000001</v>
          </cell>
          <cell r="FA44">
            <v>-9.7462499999999999</v>
          </cell>
          <cell r="FB44">
            <v>69.47803900000001</v>
          </cell>
          <cell r="FC44">
            <v>2.786</v>
          </cell>
          <cell r="FD44"/>
          <cell r="FE44">
            <v>10.464385</v>
          </cell>
          <cell r="FF44">
            <v>-3.1611500000000001</v>
          </cell>
          <cell r="FG44">
            <v>79.567282999999989</v>
          </cell>
          <cell r="FH44">
            <v>3.0830000000000002</v>
          </cell>
          <cell r="FI44"/>
          <cell r="FJ44">
            <v>4.3737780000000006</v>
          </cell>
          <cell r="FK44">
            <v>-3.48671</v>
          </cell>
          <cell r="FL44">
            <v>83.537345999999999</v>
          </cell>
          <cell r="FM44">
            <v>3.0880000000000001</v>
          </cell>
          <cell r="FN44"/>
          <cell r="FO44">
            <v>-1.1887719999999999</v>
          </cell>
          <cell r="FP44">
            <v>-3.4374600000000002</v>
          </cell>
          <cell r="FQ44">
            <v>81.999105999999998</v>
          </cell>
          <cell r="FR44">
            <v>2.9169999999999998</v>
          </cell>
          <cell r="FS44"/>
          <cell r="FT44">
            <v>-2.9012500000000001</v>
          </cell>
          <cell r="FU44">
            <v>-3.0398400000000003</v>
          </cell>
          <cell r="FV44">
            <v>78.974983999999992</v>
          </cell>
          <cell r="FW44">
            <v>2.5960000000000001</v>
          </cell>
          <cell r="FX44"/>
          <cell r="FY44">
            <v>-4.4774700000000003</v>
          </cell>
          <cell r="FZ44">
            <v>0.388015</v>
          </cell>
          <cell r="GA44">
            <v>77.481520000000003</v>
          </cell>
          <cell r="GB44">
            <v>2.472</v>
          </cell>
          <cell r="GC44"/>
          <cell r="GD44">
            <v>1.8595470000000001</v>
          </cell>
          <cell r="GE44">
            <v>-3.2867899999999999</v>
          </cell>
          <cell r="GF44">
            <v>78.526270999999994</v>
          </cell>
          <cell r="GG44">
            <v>2.302</v>
          </cell>
          <cell r="GH44"/>
          <cell r="GI44">
            <v>4.2348220000000003</v>
          </cell>
          <cell r="GJ44">
            <v>-0.97763999999999995</v>
          </cell>
          <cell r="GK44">
            <v>84.08544400000001</v>
          </cell>
          <cell r="GL44">
            <v>2.3820000000000001</v>
          </cell>
          <cell r="GM44"/>
          <cell r="GN44">
            <v>3.8851770000000001</v>
          </cell>
          <cell r="GO44">
            <v>0.47149099999999999</v>
          </cell>
          <cell r="GP44">
            <v>90.824110000000005</v>
          </cell>
          <cell r="GQ44">
            <v>2.3820000000000001</v>
          </cell>
          <cell r="GR44"/>
          <cell r="GS44">
            <v>3.011409</v>
          </cell>
          <cell r="GT44">
            <v>1.1232219999999999</v>
          </cell>
          <cell r="GU44">
            <v>97.340748000000005</v>
          </cell>
          <cell r="GV44">
            <v>2.9929999999999999</v>
          </cell>
          <cell r="GW44"/>
          <cell r="GX44">
            <v>6.1976390000000006</v>
          </cell>
          <cell r="GY44">
            <v>0.61446900000000004</v>
          </cell>
          <cell r="GZ44">
            <v>107.145808</v>
          </cell>
          <cell r="HA44">
            <v>2.2029999999999998</v>
          </cell>
          <cell r="HB44"/>
          <cell r="HC44">
            <v>9.6817430000000009</v>
          </cell>
          <cell r="HD44">
            <v>1.963822</v>
          </cell>
          <cell r="HE44">
            <v>120.99433500000001</v>
          </cell>
          <cell r="HF44">
            <v>2.137</v>
          </cell>
          <cell r="HG44"/>
          <cell r="HH44">
            <v>12.648009</v>
          </cell>
          <cell r="HI44">
            <v>2.5182030000000002</v>
          </cell>
          <cell r="HJ44">
            <v>138.29755399999999</v>
          </cell>
        </row>
        <row r="45">
          <cell r="A45" t="str">
            <v>AN.212</v>
          </cell>
          <cell r="B45" t="str">
            <v>Mineral and energy reserves</v>
          </cell>
          <cell r="C45">
            <v>2.0872950000000001</v>
          </cell>
          <cell r="D45"/>
          <cell r="E45"/>
          <cell r="F45">
            <v>0.707986</v>
          </cell>
          <cell r="G45">
            <v>0.16197500000000001</v>
          </cell>
          <cell r="H45">
            <v>2.9572570000000002</v>
          </cell>
          <cell r="I45"/>
          <cell r="J45"/>
          <cell r="K45">
            <v>1.24648</v>
          </cell>
          <cell r="L45">
            <v>-0.30656</v>
          </cell>
          <cell r="M45">
            <v>3.8971680000000002</v>
          </cell>
          <cell r="N45"/>
          <cell r="O45"/>
          <cell r="P45">
            <v>1.3792990000000001</v>
          </cell>
          <cell r="Q45">
            <v>0.173989</v>
          </cell>
          <cell r="R45">
            <v>5.450456</v>
          </cell>
          <cell r="S45"/>
          <cell r="T45"/>
          <cell r="U45">
            <v>0.61429600000000006</v>
          </cell>
          <cell r="V45">
            <v>-0.43366000000000005</v>
          </cell>
          <cell r="W45">
            <v>5.6310849999999997</v>
          </cell>
          <cell r="X45"/>
          <cell r="Y45"/>
          <cell r="Z45">
            <v>0.96794500000000006</v>
          </cell>
          <cell r="AA45">
            <v>-0.22619999999999998</v>
          </cell>
          <cell r="AB45">
            <v>6.3728280000000002</v>
          </cell>
          <cell r="AC45"/>
          <cell r="AD45"/>
          <cell r="AE45">
            <v>-0.31558999999999998</v>
          </cell>
          <cell r="AF45">
            <v>0.74380100000000005</v>
          </cell>
          <cell r="AG45">
            <v>6.8010330000000003</v>
          </cell>
          <cell r="AH45"/>
          <cell r="AI45"/>
          <cell r="AJ45">
            <v>-1.0246999999999999</v>
          </cell>
          <cell r="AK45">
            <v>-0.35217000000000004</v>
          </cell>
          <cell r="AL45">
            <v>5.4241549999999998</v>
          </cell>
          <cell r="AM45"/>
          <cell r="AN45"/>
          <cell r="AO45">
            <v>-0.63107000000000002</v>
          </cell>
          <cell r="AP45">
            <v>-0.60387000000000002</v>
          </cell>
          <cell r="AQ45">
            <v>4.1892050000000003</v>
          </cell>
          <cell r="AR45"/>
          <cell r="AS45"/>
          <cell r="AT45">
            <v>0.12046</v>
          </cell>
          <cell r="AU45">
            <v>-0.13069</v>
          </cell>
          <cell r="AV45">
            <v>4.1789740000000002</v>
          </cell>
          <cell r="AW45"/>
          <cell r="AX45"/>
          <cell r="AY45">
            <v>0.44604000000000005</v>
          </cell>
          <cell r="AZ45">
            <v>-0.31758999999999998</v>
          </cell>
          <cell r="BA45">
            <v>4.3074200000000005</v>
          </cell>
          <cell r="BB45"/>
          <cell r="BC45"/>
          <cell r="BD45">
            <v>0.87841600000000009</v>
          </cell>
          <cell r="BE45">
            <v>-1.1462300000000001</v>
          </cell>
          <cell r="BF45">
            <v>4.0396000000000001</v>
          </cell>
          <cell r="BG45"/>
          <cell r="BH45"/>
          <cell r="BI45">
            <v>0.34703300000000004</v>
          </cell>
          <cell r="BJ45">
            <v>-0.30469999999999997</v>
          </cell>
          <cell r="BK45">
            <v>4.0819239999999999</v>
          </cell>
          <cell r="BL45"/>
          <cell r="BM45"/>
          <cell r="BN45">
            <v>-0.38498000000000004</v>
          </cell>
          <cell r="BO45">
            <v>-0.20096</v>
          </cell>
          <cell r="BP45">
            <v>3.4959670000000003</v>
          </cell>
          <cell r="BQ45"/>
          <cell r="BR45"/>
          <cell r="BS45">
            <v>-0.16208</v>
          </cell>
          <cell r="BT45">
            <v>-0.27370999999999995</v>
          </cell>
          <cell r="BU45">
            <v>3.0601669999999999</v>
          </cell>
          <cell r="BV45"/>
          <cell r="BW45"/>
          <cell r="BX45">
            <v>-1.061E-2</v>
          </cell>
          <cell r="BY45">
            <v>-0.23936000000000002</v>
          </cell>
          <cell r="BZ45">
            <v>2.8101880000000001</v>
          </cell>
          <cell r="CA45"/>
          <cell r="CB45"/>
          <cell r="CC45">
            <v>7.0037000000000002E-2</v>
          </cell>
          <cell r="CD45">
            <v>-0.82492999999999994</v>
          </cell>
          <cell r="CE45">
            <v>2.0552920000000001</v>
          </cell>
          <cell r="CF45"/>
          <cell r="CG45"/>
          <cell r="CH45">
            <v>8.4017999999999995E-2</v>
          </cell>
          <cell r="CI45">
            <v>-0.13488</v>
          </cell>
          <cell r="CJ45">
            <v>2.004426</v>
          </cell>
          <cell r="CK45"/>
          <cell r="CL45"/>
          <cell r="CM45">
            <v>0.37977</v>
          </cell>
          <cell r="CN45">
            <v>-6.8379999999999996E-2</v>
          </cell>
          <cell r="CO45">
            <v>2.3158080000000001</v>
          </cell>
          <cell r="CP45"/>
          <cell r="CQ45"/>
          <cell r="CR45">
            <v>-5.8279999999999998E-2</v>
          </cell>
          <cell r="CS45">
            <v>-0.20837999999999998</v>
          </cell>
          <cell r="CT45">
            <v>2.04914</v>
          </cell>
          <cell r="CU45"/>
          <cell r="CV45"/>
          <cell r="CW45">
            <v>-0.28314999999999996</v>
          </cell>
          <cell r="CX45">
            <v>-0.23365</v>
          </cell>
          <cell r="CY45">
            <v>1.532327</v>
          </cell>
          <cell r="CZ45"/>
          <cell r="DA45"/>
          <cell r="DB45">
            <v>0.728487</v>
          </cell>
          <cell r="DC45">
            <v>4.3410000000000002E-3</v>
          </cell>
          <cell r="DD45">
            <v>2.2651560000000002</v>
          </cell>
          <cell r="DE45"/>
          <cell r="DF45"/>
          <cell r="DG45">
            <v>0.41123399999999999</v>
          </cell>
          <cell r="DH45">
            <v>-0.26508999999999999</v>
          </cell>
          <cell r="DI45">
            <v>2.411292</v>
          </cell>
          <cell r="DJ45"/>
          <cell r="DK45"/>
          <cell r="DL45">
            <v>-0.14337</v>
          </cell>
          <cell r="DM45">
            <v>9.0525999999999995E-2</v>
          </cell>
          <cell r="DN45">
            <v>2.3584399999999999</v>
          </cell>
          <cell r="DO45"/>
          <cell r="DP45"/>
          <cell r="DQ45">
            <v>0.173703</v>
          </cell>
          <cell r="DR45">
            <v>-1.6709999999999999E-2</v>
          </cell>
          <cell r="DS45">
            <v>2.515431</v>
          </cell>
          <cell r="DT45"/>
          <cell r="DU45"/>
          <cell r="DV45">
            <v>-9.425E-2</v>
          </cell>
          <cell r="DW45">
            <v>-9.9860000000000004E-2</v>
          </cell>
          <cell r="DX45">
            <v>2.3213150000000002</v>
          </cell>
          <cell r="DY45"/>
          <cell r="DZ45"/>
          <cell r="EA45">
            <v>0.40817399999999998</v>
          </cell>
          <cell r="EB45">
            <v>-1.1670499999999999</v>
          </cell>
          <cell r="EC45">
            <v>1.5624339999999999</v>
          </cell>
          <cell r="ED45"/>
          <cell r="EE45"/>
          <cell r="EF45">
            <v>0.95214599999999994</v>
          </cell>
          <cell r="EG45">
            <v>-0.38422000000000001</v>
          </cell>
          <cell r="EH45">
            <v>2.1303589999999999</v>
          </cell>
          <cell r="EI45"/>
          <cell r="EJ45"/>
          <cell r="EK45">
            <v>-9.0670000000000001E-2</v>
          </cell>
          <cell r="EL45">
            <v>-0.12522</v>
          </cell>
          <cell r="EM45">
            <v>1.914461</v>
          </cell>
          <cell r="EN45"/>
          <cell r="EO45"/>
          <cell r="EP45">
            <v>0.90100900000000006</v>
          </cell>
          <cell r="EQ45">
            <v>-0.5444500000000001</v>
          </cell>
          <cell r="ER45">
            <v>2.2710120000000003</v>
          </cell>
          <cell r="ES45"/>
          <cell r="ET45"/>
          <cell r="EU45">
            <v>-0.77895000000000003</v>
          </cell>
          <cell r="EV45">
            <v>-0.21218999999999999</v>
          </cell>
          <cell r="EW45">
            <v>1.2798589999999999</v>
          </cell>
          <cell r="EX45"/>
          <cell r="EY45"/>
          <cell r="EZ45">
            <v>0.70228499999999994</v>
          </cell>
          <cell r="FA45">
            <v>-0.29822000000000004</v>
          </cell>
          <cell r="FB45">
            <v>1.683921</v>
          </cell>
          <cell r="FC45"/>
          <cell r="FD45"/>
          <cell r="FE45">
            <v>0.59887400000000002</v>
          </cell>
          <cell r="FF45">
            <v>-0.18149999999999999</v>
          </cell>
          <cell r="FG45">
            <v>2.1012949999999999</v>
          </cell>
          <cell r="FH45"/>
          <cell r="FI45"/>
          <cell r="FJ45">
            <v>0.60685900000000004</v>
          </cell>
          <cell r="FK45">
            <v>-6.0800000000000003E-3</v>
          </cell>
          <cell r="FL45">
            <v>2.7020659999999999</v>
          </cell>
          <cell r="FM45"/>
          <cell r="FN45"/>
          <cell r="FO45">
            <v>3.2302999999999998E-2</v>
          </cell>
          <cell r="FP45">
            <v>0.12415699999999999</v>
          </cell>
          <cell r="FQ45">
            <v>2.858527</v>
          </cell>
          <cell r="FR45"/>
          <cell r="FS45"/>
          <cell r="FT45">
            <v>9.6690999999999999E-2</v>
          </cell>
          <cell r="FU45">
            <v>-1.0061499999999999</v>
          </cell>
          <cell r="FV45">
            <v>1.949066</v>
          </cell>
          <cell r="FW45"/>
          <cell r="FX45"/>
          <cell r="FY45">
            <v>-0.65549999999999997</v>
          </cell>
          <cell r="FZ45">
            <v>-0.25754000000000005</v>
          </cell>
          <cell r="GA45">
            <v>1.036011</v>
          </cell>
          <cell r="GB45"/>
          <cell r="GC45"/>
          <cell r="GD45">
            <v>-0.25402000000000002</v>
          </cell>
          <cell r="GE45">
            <v>-0.12401000000000001</v>
          </cell>
          <cell r="GF45">
            <v>0.65796699999999997</v>
          </cell>
          <cell r="GG45"/>
          <cell r="GH45"/>
          <cell r="GI45">
            <v>0.42102899999999999</v>
          </cell>
          <cell r="GJ45">
            <v>-0.10577</v>
          </cell>
          <cell r="GK45">
            <v>0.97322500000000001</v>
          </cell>
          <cell r="GL45"/>
          <cell r="GM45"/>
          <cell r="GN45">
            <v>0.11487600000000001</v>
          </cell>
          <cell r="GO45">
            <v>-0.11109000000000001</v>
          </cell>
          <cell r="GP45">
            <v>0.97700599999999993</v>
          </cell>
          <cell r="GQ45"/>
          <cell r="GR45"/>
          <cell r="GS45">
            <v>8.0719999999999993E-3</v>
          </cell>
          <cell r="GT45">
            <v>-0.17063</v>
          </cell>
          <cell r="GU45">
            <v>0.814442</v>
          </cell>
          <cell r="GV45"/>
          <cell r="GW45"/>
          <cell r="GX45">
            <v>-0.15796000000000002</v>
          </cell>
          <cell r="GY45">
            <v>1.6273789999999999</v>
          </cell>
          <cell r="GZ45">
            <v>2.2838530000000001</v>
          </cell>
          <cell r="HA45"/>
          <cell r="HB45"/>
          <cell r="HC45">
            <v>-0.59354999999999991</v>
          </cell>
          <cell r="HD45">
            <v>-9.5379999999999993E-2</v>
          </cell>
          <cell r="HE45">
            <v>1.5949149999999999</v>
          </cell>
          <cell r="HF45"/>
          <cell r="HG45"/>
          <cell r="HH45">
            <v>1.2314949999999998</v>
          </cell>
          <cell r="HI45">
            <v>-1.1500899999999998</v>
          </cell>
          <cell r="HJ45">
            <v>1.6763170000000001</v>
          </cell>
        </row>
        <row r="46">
          <cell r="A46" t="str">
            <v>AN.214</v>
          </cell>
          <cell r="B46" t="str">
            <v>Water resources</v>
          </cell>
          <cell r="C46">
            <v>0.97655899999999995</v>
          </cell>
          <cell r="D46"/>
          <cell r="E46"/>
          <cell r="F46">
            <v>8.618300000000001E-2</v>
          </cell>
          <cell r="G46">
            <v>4.8634000000000004E-2</v>
          </cell>
          <cell r="H46">
            <v>1.1113770000000001</v>
          </cell>
          <cell r="I46"/>
          <cell r="J46"/>
          <cell r="K46">
            <v>0.17974000000000001</v>
          </cell>
          <cell r="L46">
            <v>0.121129</v>
          </cell>
          <cell r="M46">
            <v>1.4122479999999999</v>
          </cell>
          <cell r="N46"/>
          <cell r="O46"/>
          <cell r="P46">
            <v>0.22692899999999999</v>
          </cell>
          <cell r="Q46">
            <v>0.28972300000000001</v>
          </cell>
          <cell r="R46">
            <v>1.928901</v>
          </cell>
          <cell r="S46"/>
          <cell r="T46"/>
          <cell r="U46">
            <v>0.225274</v>
          </cell>
          <cell r="V46">
            <v>2.5413000000000002E-2</v>
          </cell>
          <cell r="W46">
            <v>2.179589</v>
          </cell>
          <cell r="X46"/>
          <cell r="Y46"/>
          <cell r="Z46">
            <v>0.18509700000000001</v>
          </cell>
          <cell r="AA46">
            <v>0.29320100000000004</v>
          </cell>
          <cell r="AB46">
            <v>2.6578870000000001</v>
          </cell>
          <cell r="AC46"/>
          <cell r="AD46"/>
          <cell r="AE46">
            <v>0.18684100000000001</v>
          </cell>
          <cell r="AF46">
            <v>0.41928500000000002</v>
          </cell>
          <cell r="AG46">
            <v>3.2640149999999997</v>
          </cell>
          <cell r="AH46"/>
          <cell r="AI46"/>
          <cell r="AJ46">
            <v>0.23385</v>
          </cell>
          <cell r="AK46">
            <v>0.31054899999999996</v>
          </cell>
          <cell r="AL46">
            <v>3.8084140000000004</v>
          </cell>
          <cell r="AM46"/>
          <cell r="AN46"/>
          <cell r="AO46">
            <v>4.0568E-2</v>
          </cell>
          <cell r="AP46">
            <v>0.30251699999999998</v>
          </cell>
          <cell r="AQ46">
            <v>4.1515010000000006</v>
          </cell>
          <cell r="AR46"/>
          <cell r="AS46"/>
          <cell r="AT46">
            <v>7.5034000000000003E-2</v>
          </cell>
          <cell r="AU46">
            <v>0.11433</v>
          </cell>
          <cell r="AV46">
            <v>4.340865</v>
          </cell>
          <cell r="AW46"/>
          <cell r="AX46"/>
          <cell r="AY46">
            <v>0.16973199999999999</v>
          </cell>
          <cell r="AZ46">
            <v>0.102524</v>
          </cell>
          <cell r="BA46">
            <v>4.6131220000000006</v>
          </cell>
          <cell r="BB46"/>
          <cell r="BC46"/>
          <cell r="BD46">
            <v>0.226493</v>
          </cell>
          <cell r="BE46">
            <v>0.30602400000000002</v>
          </cell>
          <cell r="BF46">
            <v>5.1456390000000001</v>
          </cell>
          <cell r="BG46"/>
          <cell r="BH46"/>
          <cell r="BI46">
            <v>0.26222099999999998</v>
          </cell>
          <cell r="BJ46">
            <v>0.108084</v>
          </cell>
          <cell r="BK46">
            <v>5.5159449999999994</v>
          </cell>
          <cell r="BL46"/>
          <cell r="BM46"/>
          <cell r="BN46">
            <v>0.214255</v>
          </cell>
          <cell r="BO46">
            <v>0.2079</v>
          </cell>
          <cell r="BP46">
            <v>5.9381009999999996</v>
          </cell>
          <cell r="BQ46"/>
          <cell r="BR46"/>
          <cell r="BS46">
            <v>0.20102899999999999</v>
          </cell>
          <cell r="BT46">
            <v>8.5176000000000002E-2</v>
          </cell>
          <cell r="BU46">
            <v>6.2243079999999997</v>
          </cell>
          <cell r="BV46"/>
          <cell r="BW46"/>
          <cell r="BX46">
            <v>0.241979</v>
          </cell>
          <cell r="BY46">
            <v>0.37597000000000003</v>
          </cell>
          <cell r="BZ46">
            <v>6.842257</v>
          </cell>
          <cell r="CA46"/>
          <cell r="CB46"/>
          <cell r="CC46">
            <v>0.17907000000000001</v>
          </cell>
          <cell r="CD46">
            <v>-0.11236</v>
          </cell>
          <cell r="CE46">
            <v>6.9089640000000001</v>
          </cell>
          <cell r="CF46"/>
          <cell r="CG46"/>
          <cell r="CH46">
            <v>0.170375</v>
          </cell>
          <cell r="CI46">
            <v>-0.25120999999999999</v>
          </cell>
          <cell r="CJ46">
            <v>6.8281220000000005</v>
          </cell>
          <cell r="CK46"/>
          <cell r="CL46"/>
          <cell r="CM46">
            <v>0.19503600000000001</v>
          </cell>
          <cell r="CN46">
            <v>0.38707799999999998</v>
          </cell>
          <cell r="CO46">
            <v>7.4102370000000004</v>
          </cell>
          <cell r="CP46"/>
          <cell r="CQ46"/>
          <cell r="CR46">
            <v>0.17185400000000001</v>
          </cell>
          <cell r="CS46">
            <v>-0.55635000000000001</v>
          </cell>
          <cell r="CT46">
            <v>7.0257370000000003</v>
          </cell>
          <cell r="CU46"/>
          <cell r="CV46"/>
          <cell r="CW46">
            <v>4.9659999999999996E-2</v>
          </cell>
          <cell r="CX46">
            <v>0.57576300000000002</v>
          </cell>
          <cell r="CY46">
            <v>7.6511610000000001</v>
          </cell>
          <cell r="CZ46"/>
          <cell r="DA46"/>
          <cell r="DB46">
            <v>8.6122000000000004E-2</v>
          </cell>
          <cell r="DC46">
            <v>5.9101999999999995E-2</v>
          </cell>
          <cell r="DD46">
            <v>7.7963869999999993</v>
          </cell>
          <cell r="DE46"/>
          <cell r="DF46"/>
          <cell r="DG46">
            <v>0.26540399999999997</v>
          </cell>
          <cell r="DH46">
            <v>0.75143899999999997</v>
          </cell>
          <cell r="DI46">
            <v>8.813231</v>
          </cell>
          <cell r="DJ46"/>
          <cell r="DK46"/>
          <cell r="DL46">
            <v>7.0828999999999989E-2</v>
          </cell>
          <cell r="DM46">
            <v>0.24641200000000002</v>
          </cell>
          <cell r="DN46">
            <v>9.1304730000000003</v>
          </cell>
          <cell r="DO46"/>
          <cell r="DP46"/>
          <cell r="DQ46">
            <v>0.17733600000000002</v>
          </cell>
          <cell r="DR46">
            <v>-0.31306</v>
          </cell>
          <cell r="DS46">
            <v>8.9947490000000005</v>
          </cell>
          <cell r="DT46"/>
          <cell r="DU46"/>
          <cell r="DV46">
            <v>0.227016</v>
          </cell>
          <cell r="DW46">
            <v>0.83480299999999996</v>
          </cell>
          <cell r="DX46">
            <v>10.056569999999999</v>
          </cell>
          <cell r="DY46"/>
          <cell r="DZ46"/>
          <cell r="EA46">
            <v>0.31760000000000005</v>
          </cell>
          <cell r="EB46">
            <v>-0.48243000000000003</v>
          </cell>
          <cell r="EC46">
            <v>9.8917339999999996</v>
          </cell>
          <cell r="ED46"/>
          <cell r="EE46"/>
          <cell r="EF46">
            <v>0.26703300000000002</v>
          </cell>
          <cell r="EG46">
            <v>8.0190999999999998E-2</v>
          </cell>
          <cell r="EH46">
            <v>10.238950000000001</v>
          </cell>
          <cell r="EI46"/>
          <cell r="EJ46"/>
          <cell r="EK46">
            <v>0.44831500000000002</v>
          </cell>
          <cell r="EL46">
            <v>-0.42313999999999996</v>
          </cell>
          <cell r="EM46">
            <v>10.26412</v>
          </cell>
          <cell r="EN46"/>
          <cell r="EO46"/>
          <cell r="EP46">
            <v>0.60439500000000002</v>
          </cell>
          <cell r="EQ46">
            <v>-0.32367000000000001</v>
          </cell>
          <cell r="ER46">
            <v>10.544840000000001</v>
          </cell>
          <cell r="ES46"/>
          <cell r="ET46"/>
          <cell r="EU46">
            <v>0.40394200000000002</v>
          </cell>
          <cell r="EV46">
            <v>-0.67825999999999997</v>
          </cell>
          <cell r="EW46">
            <v>10.270530000000001</v>
          </cell>
          <cell r="EX46"/>
          <cell r="EY46"/>
          <cell r="EZ46">
            <v>-0.19841</v>
          </cell>
          <cell r="FA46">
            <v>-0.18087</v>
          </cell>
          <cell r="FB46">
            <v>9.8912430000000011</v>
          </cell>
          <cell r="FC46"/>
          <cell r="FD46"/>
          <cell r="FE46">
            <v>0.83168399999999998</v>
          </cell>
          <cell r="FF46">
            <v>-0.12595000000000001</v>
          </cell>
          <cell r="FG46">
            <v>10.596969999999999</v>
          </cell>
          <cell r="FH46"/>
          <cell r="FI46"/>
          <cell r="FJ46">
            <v>0.34733900000000001</v>
          </cell>
          <cell r="FK46">
            <v>-2.3780000000000003E-2</v>
          </cell>
          <cell r="FL46">
            <v>10.92052</v>
          </cell>
          <cell r="FM46"/>
          <cell r="FN46"/>
          <cell r="FO46">
            <v>9.4105999999999995E-2</v>
          </cell>
          <cell r="FP46">
            <v>0.58159799999999995</v>
          </cell>
          <cell r="FQ46">
            <v>11.59623</v>
          </cell>
          <cell r="FR46"/>
          <cell r="FS46"/>
          <cell r="FT46">
            <v>3.184E-2</v>
          </cell>
          <cell r="FU46">
            <v>-0.77266000000000001</v>
          </cell>
          <cell r="FV46">
            <v>10.855399999999999</v>
          </cell>
          <cell r="FW46"/>
          <cell r="FX46"/>
          <cell r="FY46">
            <v>0.121474</v>
          </cell>
          <cell r="FZ46">
            <v>-0.22688</v>
          </cell>
          <cell r="GA46">
            <v>10.75</v>
          </cell>
          <cell r="GB46"/>
          <cell r="GC46"/>
          <cell r="GD46">
            <v>0.13615100000000002</v>
          </cell>
          <cell r="GE46">
            <v>0.22994200000000001</v>
          </cell>
          <cell r="GF46">
            <v>11.11609</v>
          </cell>
          <cell r="GG46"/>
          <cell r="GH46"/>
          <cell r="GI46">
            <v>-7.4700000000000001E-3</v>
          </cell>
          <cell r="GJ46">
            <v>-0.30357999999999996</v>
          </cell>
          <cell r="GK46">
            <v>10.805020000000001</v>
          </cell>
          <cell r="GL46"/>
          <cell r="GM46"/>
          <cell r="GN46">
            <v>0.27517999999999998</v>
          </cell>
          <cell r="GO46">
            <v>0.15562299999999998</v>
          </cell>
          <cell r="GP46">
            <v>11.23583</v>
          </cell>
          <cell r="GQ46"/>
          <cell r="GR46"/>
          <cell r="GS46">
            <v>0.16266900000000001</v>
          </cell>
          <cell r="GT46">
            <v>-6.3350000000000004E-2</v>
          </cell>
          <cell r="GU46">
            <v>11.335139999999999</v>
          </cell>
          <cell r="GV46"/>
          <cell r="GW46"/>
          <cell r="GX46">
            <v>-9.5319999999999988E-2</v>
          </cell>
          <cell r="GY46">
            <v>-0.19053</v>
          </cell>
          <cell r="GZ46">
            <v>11.049280000000001</v>
          </cell>
          <cell r="HA46"/>
          <cell r="HB46"/>
          <cell r="HC46">
            <v>3.5915000000000002E-2</v>
          </cell>
          <cell r="HD46">
            <v>-2.9510000000000002E-2</v>
          </cell>
          <cell r="HE46">
            <v>11.05569</v>
          </cell>
          <cell r="HF46"/>
          <cell r="HG46"/>
          <cell r="HH46">
            <v>1.026885</v>
          </cell>
          <cell r="HI46">
            <v>-8.8969999999999994E-2</v>
          </cell>
          <cell r="HJ46">
            <v>11.993600000000001</v>
          </cell>
        </row>
        <row r="47">
          <cell r="A47"/>
          <cell r="B47"/>
          <cell r="C47"/>
          <cell r="D47"/>
          <cell r="E47"/>
          <cell r="F47"/>
          <cell r="G47"/>
          <cell r="H47"/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  <cell r="V47"/>
          <cell r="W47"/>
          <cell r="X47"/>
          <cell r="Y47"/>
          <cell r="Z47"/>
          <cell r="AA47"/>
          <cell r="AB47"/>
          <cell r="AC47"/>
          <cell r="AD47"/>
          <cell r="AE47"/>
          <cell r="AF47"/>
          <cell r="AG47"/>
          <cell r="AH47"/>
          <cell r="AI47"/>
          <cell r="AJ47"/>
          <cell r="AK47"/>
          <cell r="AL47"/>
          <cell r="AM47"/>
          <cell r="AN47"/>
          <cell r="AO47"/>
          <cell r="AP47"/>
          <cell r="AQ47"/>
          <cell r="AR47"/>
          <cell r="AS47"/>
          <cell r="AT47"/>
          <cell r="AU47"/>
          <cell r="AV47"/>
          <cell r="AW47"/>
          <cell r="AX47"/>
          <cell r="AY47"/>
          <cell r="AZ47"/>
          <cell r="BA47"/>
          <cell r="BB47"/>
          <cell r="BC47"/>
          <cell r="BD47"/>
          <cell r="BE47"/>
          <cell r="BF47"/>
          <cell r="BG47"/>
          <cell r="BH47"/>
          <cell r="BI47"/>
          <cell r="BJ47"/>
          <cell r="BK47"/>
          <cell r="BL47"/>
          <cell r="BM47"/>
          <cell r="BN47"/>
          <cell r="BO47"/>
          <cell r="BP47"/>
          <cell r="BQ47"/>
          <cell r="BR47"/>
          <cell r="BS47"/>
          <cell r="BT47"/>
          <cell r="BU47"/>
          <cell r="BV47"/>
          <cell r="BW47"/>
          <cell r="BX47"/>
          <cell r="BY47"/>
          <cell r="BZ47"/>
          <cell r="CA47"/>
          <cell r="CB47"/>
          <cell r="CC47"/>
          <cell r="CD47"/>
          <cell r="CE47"/>
          <cell r="CF47"/>
          <cell r="CG47"/>
          <cell r="CH47"/>
          <cell r="CI47"/>
          <cell r="CJ47"/>
          <cell r="CK47"/>
          <cell r="CL47"/>
          <cell r="CM47"/>
          <cell r="CN47"/>
          <cell r="CO47"/>
          <cell r="CP47"/>
          <cell r="CQ47"/>
          <cell r="CR47"/>
          <cell r="CS47"/>
          <cell r="CT47"/>
          <cell r="CU47"/>
          <cell r="CV47"/>
          <cell r="CW47"/>
          <cell r="CX47"/>
          <cell r="CY47"/>
          <cell r="CZ47"/>
          <cell r="DA47"/>
          <cell r="DB47"/>
          <cell r="DC47"/>
          <cell r="DD47"/>
          <cell r="DE47"/>
          <cell r="DF47"/>
          <cell r="DG47"/>
          <cell r="DH47"/>
          <cell r="DI47"/>
          <cell r="DJ47"/>
          <cell r="DK47"/>
          <cell r="DL47"/>
          <cell r="DM47"/>
          <cell r="DN47"/>
          <cell r="DO47"/>
          <cell r="DP47"/>
          <cell r="DQ47"/>
          <cell r="DR47"/>
          <cell r="DS47"/>
          <cell r="DT47"/>
          <cell r="DU47"/>
          <cell r="DV47"/>
          <cell r="DW47"/>
          <cell r="DX47"/>
          <cell r="DY47"/>
          <cell r="DZ47"/>
          <cell r="EA47"/>
          <cell r="EB47"/>
          <cell r="EC47"/>
          <cell r="ED47"/>
          <cell r="EE47"/>
          <cell r="EF47"/>
          <cell r="EG47"/>
          <cell r="EH47"/>
          <cell r="EI47"/>
          <cell r="EJ47"/>
          <cell r="EK47"/>
          <cell r="EL47"/>
          <cell r="EM47"/>
          <cell r="EN47"/>
          <cell r="EO47"/>
          <cell r="EP47"/>
          <cell r="EQ47"/>
          <cell r="ER47"/>
          <cell r="ES47"/>
          <cell r="ET47"/>
          <cell r="EU47"/>
          <cell r="EV47"/>
          <cell r="EW47"/>
          <cell r="EX47"/>
          <cell r="EY47"/>
          <cell r="EZ47"/>
          <cell r="FA47"/>
          <cell r="FB47"/>
          <cell r="FC47"/>
          <cell r="FD47"/>
          <cell r="FE47"/>
          <cell r="FF47"/>
          <cell r="FG47"/>
          <cell r="FH47"/>
          <cell r="FI47"/>
          <cell r="FJ47"/>
          <cell r="FK47"/>
          <cell r="FL47"/>
          <cell r="FM47"/>
          <cell r="FN47"/>
          <cell r="FO47"/>
          <cell r="FP47"/>
          <cell r="FQ47"/>
          <cell r="FR47"/>
          <cell r="FS47"/>
          <cell r="FT47"/>
          <cell r="FU47"/>
          <cell r="FV47"/>
          <cell r="FW47"/>
          <cell r="FX47"/>
          <cell r="FY47"/>
          <cell r="FZ47"/>
          <cell r="GA47"/>
          <cell r="GB47"/>
          <cell r="GC47"/>
          <cell r="GD47"/>
          <cell r="GE47"/>
          <cell r="GF47"/>
          <cell r="GG47"/>
          <cell r="GH47"/>
          <cell r="GI47"/>
          <cell r="GJ47"/>
          <cell r="GK47"/>
          <cell r="GL47"/>
          <cell r="GM47"/>
          <cell r="GN47"/>
          <cell r="GO47"/>
          <cell r="GP47"/>
          <cell r="GQ47"/>
          <cell r="GR47"/>
          <cell r="GS47"/>
          <cell r="GT47"/>
          <cell r="GU47"/>
          <cell r="GV47"/>
          <cell r="GW47"/>
          <cell r="GX47"/>
          <cell r="GY47"/>
          <cell r="GZ47"/>
          <cell r="HA47"/>
          <cell r="HB47"/>
          <cell r="HC47"/>
          <cell r="HD47"/>
          <cell r="HE47"/>
          <cell r="HF47"/>
          <cell r="HG47"/>
          <cell r="HH47"/>
          <cell r="HI47"/>
          <cell r="HJ47"/>
        </row>
        <row r="48">
          <cell r="A48" t="str">
            <v>AN.22</v>
          </cell>
          <cell r="B48" t="str">
            <v>Contracts, leases and licences</v>
          </cell>
          <cell r="C48"/>
          <cell r="D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Y48"/>
          <cell r="Z48"/>
          <cell r="AA48"/>
          <cell r="AB48"/>
          <cell r="AC48"/>
          <cell r="AD48"/>
          <cell r="AE48"/>
          <cell r="AF48"/>
          <cell r="AG48"/>
          <cell r="AH48"/>
          <cell r="AI48"/>
          <cell r="AJ48"/>
          <cell r="AK48"/>
          <cell r="AL48"/>
          <cell r="AM48"/>
          <cell r="AN48"/>
          <cell r="AO48"/>
          <cell r="AP48"/>
          <cell r="AQ48"/>
          <cell r="AR48"/>
          <cell r="AS48"/>
          <cell r="AT48"/>
          <cell r="AU48"/>
          <cell r="AV48"/>
          <cell r="AW48"/>
          <cell r="AX48"/>
          <cell r="AY48"/>
          <cell r="AZ48"/>
          <cell r="BA48"/>
          <cell r="BB48"/>
          <cell r="BC48"/>
          <cell r="BD48"/>
          <cell r="BE48"/>
          <cell r="BF48"/>
          <cell r="BG48"/>
          <cell r="BH48"/>
          <cell r="BI48"/>
          <cell r="BJ48"/>
          <cell r="BK48"/>
          <cell r="BL48"/>
          <cell r="BM48"/>
          <cell r="BN48"/>
          <cell r="BO48"/>
          <cell r="BP48"/>
          <cell r="BQ48"/>
          <cell r="BR48"/>
          <cell r="BS48"/>
          <cell r="BT48"/>
          <cell r="BU48"/>
          <cell r="BV48"/>
          <cell r="BW48"/>
          <cell r="BX48"/>
          <cell r="BY48"/>
          <cell r="BZ48"/>
          <cell r="CA48"/>
          <cell r="CB48"/>
          <cell r="CC48"/>
          <cell r="CD48"/>
          <cell r="CE48"/>
          <cell r="CF48"/>
          <cell r="CG48"/>
          <cell r="CH48"/>
          <cell r="CI48"/>
          <cell r="CJ48"/>
          <cell r="CK48"/>
          <cell r="CL48"/>
          <cell r="CM48"/>
          <cell r="CN48"/>
          <cell r="CO48"/>
          <cell r="CP48"/>
          <cell r="CQ48"/>
          <cell r="CR48"/>
          <cell r="CS48"/>
          <cell r="CT48"/>
          <cell r="CU48"/>
          <cell r="CV48"/>
          <cell r="CW48"/>
          <cell r="CX48"/>
          <cell r="CY48"/>
          <cell r="CZ48"/>
          <cell r="DA48"/>
          <cell r="DB48"/>
          <cell r="DC48"/>
          <cell r="DD48"/>
          <cell r="DE48"/>
          <cell r="DF48"/>
          <cell r="DG48"/>
          <cell r="DH48"/>
          <cell r="DI48"/>
          <cell r="DJ48"/>
          <cell r="DK48"/>
          <cell r="DL48"/>
          <cell r="DM48"/>
          <cell r="DN48"/>
          <cell r="DO48"/>
          <cell r="DP48"/>
          <cell r="DQ48"/>
          <cell r="DR48"/>
          <cell r="DS48"/>
          <cell r="DT48">
            <v>3.3999999999999998E-3</v>
          </cell>
          <cell r="DU48"/>
          <cell r="DV48"/>
          <cell r="DW48"/>
          <cell r="DX48">
            <v>3.3999999999999998E-3</v>
          </cell>
          <cell r="DY48"/>
          <cell r="DZ48"/>
          <cell r="EA48"/>
          <cell r="EB48"/>
          <cell r="EC48">
            <v>3.3999999999999998E-3</v>
          </cell>
          <cell r="ED48">
            <v>3.0000000000000001E-3</v>
          </cell>
          <cell r="EE48"/>
          <cell r="EF48"/>
          <cell r="EG48"/>
          <cell r="EH48">
            <v>6.4000000000000003E-3</v>
          </cell>
          <cell r="EI48">
            <v>4.7000000000000002E-3</v>
          </cell>
          <cell r="EJ48"/>
          <cell r="EK48"/>
          <cell r="EL48"/>
          <cell r="EM48">
            <v>1.11E-2</v>
          </cell>
          <cell r="EN48"/>
          <cell r="EO48"/>
          <cell r="EP48"/>
          <cell r="EQ48"/>
          <cell r="ER48">
            <v>1.11E-2</v>
          </cell>
          <cell r="ES48">
            <v>1.0199999999999999E-2</v>
          </cell>
          <cell r="ET48"/>
          <cell r="EU48"/>
          <cell r="EV48"/>
          <cell r="EW48">
            <v>2.1299999999999999E-2</v>
          </cell>
          <cell r="EX48">
            <v>1E-3</v>
          </cell>
          <cell r="EY48"/>
          <cell r="EZ48"/>
          <cell r="FA48"/>
          <cell r="FB48">
            <v>2.23E-2</v>
          </cell>
          <cell r="FC48">
            <v>6.0000000000000001E-3</v>
          </cell>
          <cell r="FD48"/>
          <cell r="FE48"/>
          <cell r="FF48">
            <v>-6.0000000000000001E-3</v>
          </cell>
          <cell r="FG48">
            <v>2.23E-2</v>
          </cell>
          <cell r="FH48">
            <v>2E-3</v>
          </cell>
          <cell r="FI48"/>
          <cell r="FJ48"/>
          <cell r="FK48">
            <v>-2E-3</v>
          </cell>
          <cell r="FL48">
            <v>2.23E-2</v>
          </cell>
          <cell r="FM48">
            <v>0.115</v>
          </cell>
          <cell r="FN48"/>
          <cell r="FO48"/>
          <cell r="FP48">
            <v>-0.115</v>
          </cell>
          <cell r="FQ48">
            <v>2.23E-2</v>
          </cell>
          <cell r="FR48">
            <v>0.129</v>
          </cell>
          <cell r="FS48"/>
          <cell r="FT48"/>
          <cell r="FU48"/>
          <cell r="FV48">
            <v>0.15130000000000002</v>
          </cell>
          <cell r="FW48">
            <v>-1.6E-2</v>
          </cell>
          <cell r="FX48"/>
          <cell r="FY48"/>
          <cell r="FZ48"/>
          <cell r="GA48">
            <v>0.1353</v>
          </cell>
          <cell r="GB48">
            <v>-1.6E-2</v>
          </cell>
          <cell r="GC48"/>
          <cell r="GD48"/>
          <cell r="GE48"/>
          <cell r="GF48">
            <v>0.1193</v>
          </cell>
          <cell r="GG48"/>
          <cell r="GH48"/>
          <cell r="GI48"/>
          <cell r="GJ48"/>
          <cell r="GK48">
            <v>0.1193</v>
          </cell>
          <cell r="GL48"/>
          <cell r="GM48"/>
          <cell r="GN48"/>
          <cell r="GO48"/>
          <cell r="GP48">
            <v>0.1193</v>
          </cell>
          <cell r="GQ48"/>
          <cell r="GR48"/>
          <cell r="GS48"/>
          <cell r="GT48"/>
          <cell r="GU48">
            <v>0.1193</v>
          </cell>
          <cell r="GV48"/>
          <cell r="GW48"/>
          <cell r="GX48"/>
          <cell r="GY48"/>
          <cell r="GZ48">
            <v>0.1193</v>
          </cell>
          <cell r="HA48"/>
          <cell r="HB48"/>
          <cell r="HC48"/>
          <cell r="HD48"/>
          <cell r="HE48">
            <v>0.1193</v>
          </cell>
          <cell r="HF48"/>
          <cell r="HG48"/>
          <cell r="HH48"/>
          <cell r="HI48"/>
          <cell r="HJ48">
            <v>0.1193</v>
          </cell>
        </row>
        <row r="49">
          <cell r="A49"/>
          <cell r="B49"/>
          <cell r="C49"/>
          <cell r="D49"/>
          <cell r="E49"/>
          <cell r="F49"/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Y49"/>
          <cell r="Z49"/>
          <cell r="AA49"/>
          <cell r="AB49"/>
          <cell r="AC49"/>
          <cell r="AD49"/>
          <cell r="AE49"/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/>
          <cell r="AQ49"/>
          <cell r="AR49"/>
          <cell r="AS49"/>
          <cell r="AT49"/>
          <cell r="AU49"/>
          <cell r="AV49"/>
          <cell r="AW49"/>
          <cell r="AX49"/>
          <cell r="AY49"/>
          <cell r="AZ49"/>
          <cell r="BA49"/>
          <cell r="BB49"/>
          <cell r="BC49"/>
          <cell r="BD49"/>
          <cell r="BE49"/>
          <cell r="BF49"/>
          <cell r="BG49"/>
          <cell r="BH49"/>
          <cell r="BI49"/>
          <cell r="BJ49"/>
          <cell r="BK49"/>
          <cell r="BL49"/>
          <cell r="BM49"/>
          <cell r="BN49"/>
          <cell r="BO49"/>
          <cell r="BP49"/>
          <cell r="BQ49"/>
          <cell r="BR49"/>
          <cell r="BS49"/>
          <cell r="BT49"/>
          <cell r="BU49"/>
          <cell r="BV49"/>
          <cell r="BW49"/>
          <cell r="BX49"/>
          <cell r="BY49"/>
          <cell r="BZ49"/>
          <cell r="CA49"/>
          <cell r="CB49"/>
          <cell r="CC49"/>
          <cell r="CD49"/>
          <cell r="CE49"/>
          <cell r="CF49"/>
          <cell r="CG49"/>
          <cell r="CH49"/>
          <cell r="CI49"/>
          <cell r="CJ49"/>
          <cell r="CK49"/>
          <cell r="CL49"/>
          <cell r="CM49"/>
          <cell r="CN49"/>
          <cell r="CO49"/>
          <cell r="CP49"/>
          <cell r="CQ49"/>
          <cell r="CR49"/>
          <cell r="CS49"/>
          <cell r="CT49"/>
          <cell r="CU49"/>
          <cell r="CV49"/>
          <cell r="CW49"/>
          <cell r="CX49"/>
          <cell r="CY49"/>
          <cell r="CZ49"/>
          <cell r="DA49"/>
          <cell r="DB49"/>
          <cell r="DC49"/>
          <cell r="DD49"/>
          <cell r="DE49"/>
          <cell r="DF49"/>
          <cell r="DG49"/>
          <cell r="DH49"/>
          <cell r="DI49"/>
          <cell r="DJ49"/>
          <cell r="DK49"/>
          <cell r="DL49"/>
          <cell r="DM49"/>
          <cell r="DN49"/>
          <cell r="DO49"/>
          <cell r="DP49"/>
          <cell r="DQ49"/>
          <cell r="DR49"/>
          <cell r="DS49"/>
          <cell r="DT49"/>
          <cell r="DU49"/>
          <cell r="DV49"/>
          <cell r="DW49"/>
          <cell r="DX49"/>
          <cell r="DY49"/>
          <cell r="DZ49"/>
          <cell r="EA49"/>
          <cell r="EB49"/>
          <cell r="EC49"/>
          <cell r="ED49"/>
          <cell r="EE49"/>
          <cell r="EF49"/>
          <cell r="EG49"/>
          <cell r="EH49"/>
          <cell r="EI49"/>
          <cell r="EJ49"/>
          <cell r="EK49"/>
          <cell r="EL49"/>
          <cell r="EM49"/>
          <cell r="EN49"/>
          <cell r="EO49"/>
          <cell r="EP49"/>
          <cell r="EQ49"/>
          <cell r="ER49"/>
          <cell r="ES49"/>
          <cell r="ET49"/>
          <cell r="EU49"/>
          <cell r="EV49"/>
          <cell r="EW49"/>
          <cell r="EX49"/>
          <cell r="EY49"/>
          <cell r="EZ49"/>
          <cell r="FA49"/>
          <cell r="FB49"/>
          <cell r="FC49"/>
          <cell r="FD49"/>
          <cell r="FE49"/>
          <cell r="FF49"/>
          <cell r="FG49"/>
          <cell r="FH49"/>
          <cell r="FI49"/>
          <cell r="FJ49"/>
          <cell r="FK49"/>
          <cell r="FL49"/>
          <cell r="FM49"/>
          <cell r="FN49"/>
          <cell r="FO49"/>
          <cell r="FP49"/>
          <cell r="FQ49"/>
          <cell r="FR49"/>
          <cell r="FS49"/>
          <cell r="FT49"/>
          <cell r="FU49"/>
          <cell r="FV49"/>
          <cell r="FW49"/>
          <cell r="FX49"/>
          <cell r="FY49"/>
          <cell r="FZ49"/>
          <cell r="GA49"/>
          <cell r="GB49"/>
          <cell r="GC49"/>
          <cell r="GD49"/>
          <cell r="GE49"/>
          <cell r="GF49"/>
          <cell r="GG49"/>
          <cell r="GH49"/>
          <cell r="GI49"/>
          <cell r="GJ49"/>
          <cell r="GK49"/>
          <cell r="GL49"/>
          <cell r="GM49"/>
          <cell r="GN49"/>
          <cell r="GO49"/>
          <cell r="GP49"/>
          <cell r="GQ49"/>
          <cell r="GR49"/>
          <cell r="GS49"/>
          <cell r="GT49"/>
          <cell r="GU49"/>
          <cell r="GV49"/>
          <cell r="GW49"/>
          <cell r="GX49"/>
          <cell r="GY49"/>
          <cell r="GZ49"/>
          <cell r="HA49"/>
          <cell r="HB49"/>
          <cell r="HC49"/>
          <cell r="HD49"/>
          <cell r="HE49"/>
          <cell r="HF49"/>
          <cell r="HG49"/>
          <cell r="HH49"/>
          <cell r="HI49"/>
          <cell r="HJ49"/>
        </row>
        <row r="50">
          <cell r="A50" t="str">
            <v>AN.23</v>
          </cell>
          <cell r="B50" t="str">
            <v>Purchases less sales of goodwill and marketing assets</v>
          </cell>
          <cell r="C50"/>
          <cell r="D50"/>
          <cell r="E50"/>
          <cell r="F50"/>
          <cell r="G50"/>
          <cell r="H50"/>
          <cell r="I50"/>
          <cell r="J50"/>
          <cell r="K50"/>
          <cell r="L50"/>
          <cell r="M50"/>
          <cell r="N50"/>
          <cell r="O50"/>
          <cell r="P50"/>
          <cell r="Q50"/>
          <cell r="R50"/>
          <cell r="S50"/>
          <cell r="T50"/>
          <cell r="U50"/>
          <cell r="V50"/>
          <cell r="W50"/>
          <cell r="X50"/>
          <cell r="Y50"/>
          <cell r="Z50"/>
          <cell r="AA50"/>
          <cell r="AB50"/>
          <cell r="AC50"/>
          <cell r="AD50"/>
          <cell r="AE50"/>
          <cell r="AF50"/>
          <cell r="AG50"/>
          <cell r="AH50"/>
          <cell r="AI50"/>
          <cell r="AJ50"/>
          <cell r="AK50"/>
          <cell r="AL50"/>
          <cell r="AM50"/>
          <cell r="AN50"/>
          <cell r="AO50"/>
          <cell r="AP50"/>
          <cell r="AQ50"/>
          <cell r="AR50"/>
          <cell r="AS50"/>
          <cell r="AT50"/>
          <cell r="AU50"/>
          <cell r="AV50"/>
          <cell r="AW50"/>
          <cell r="AX50"/>
          <cell r="AY50"/>
          <cell r="AZ50"/>
          <cell r="BA50"/>
          <cell r="BB50"/>
          <cell r="BC50"/>
          <cell r="BD50"/>
          <cell r="BE50"/>
          <cell r="BF50"/>
          <cell r="BG50"/>
          <cell r="BH50"/>
          <cell r="BI50"/>
          <cell r="BJ50"/>
          <cell r="BK50"/>
          <cell r="BL50"/>
          <cell r="BM50"/>
          <cell r="BN50"/>
          <cell r="BO50"/>
          <cell r="BP50"/>
          <cell r="BQ50"/>
          <cell r="BR50"/>
          <cell r="BS50"/>
          <cell r="BT50"/>
          <cell r="BU50"/>
          <cell r="BV50"/>
          <cell r="BW50"/>
          <cell r="BX50"/>
          <cell r="BY50"/>
          <cell r="BZ50"/>
          <cell r="CA50"/>
          <cell r="CB50"/>
          <cell r="CC50"/>
          <cell r="CD50"/>
          <cell r="CE50"/>
          <cell r="CF50"/>
          <cell r="CG50"/>
          <cell r="CH50"/>
          <cell r="CI50"/>
          <cell r="CJ50"/>
          <cell r="CK50"/>
          <cell r="CL50"/>
          <cell r="CM50"/>
          <cell r="CN50"/>
          <cell r="CO50"/>
          <cell r="CP50"/>
          <cell r="CQ50"/>
          <cell r="CR50"/>
          <cell r="CS50"/>
          <cell r="CT50"/>
          <cell r="CU50"/>
          <cell r="CV50"/>
          <cell r="CW50"/>
          <cell r="CX50"/>
          <cell r="CY50"/>
          <cell r="CZ50"/>
          <cell r="DA50"/>
          <cell r="DB50"/>
          <cell r="DC50"/>
          <cell r="DD50"/>
          <cell r="DE50"/>
          <cell r="DF50"/>
          <cell r="DG50"/>
          <cell r="DH50"/>
          <cell r="DI50"/>
          <cell r="DJ50"/>
          <cell r="DK50"/>
          <cell r="DL50"/>
          <cell r="DM50"/>
          <cell r="DN50"/>
          <cell r="DO50"/>
          <cell r="DP50"/>
          <cell r="DQ50"/>
          <cell r="DR50"/>
          <cell r="DS50"/>
          <cell r="DT50"/>
          <cell r="DU50"/>
          <cell r="DV50"/>
          <cell r="DW50"/>
          <cell r="DX50"/>
          <cell r="DY50"/>
          <cell r="DZ50"/>
          <cell r="EA50"/>
          <cell r="EB50"/>
          <cell r="EC50"/>
          <cell r="ED50"/>
          <cell r="EE50"/>
          <cell r="EF50"/>
          <cell r="EG50"/>
          <cell r="EH50"/>
          <cell r="EI50"/>
          <cell r="EJ50"/>
          <cell r="EK50"/>
          <cell r="EL50"/>
          <cell r="EM50"/>
          <cell r="EN50"/>
          <cell r="EO50"/>
          <cell r="EP50"/>
          <cell r="EQ50"/>
          <cell r="ER50"/>
          <cell r="ES50"/>
          <cell r="ET50"/>
          <cell r="EU50"/>
          <cell r="EV50"/>
          <cell r="EW50"/>
          <cell r="EX50"/>
          <cell r="EY50"/>
          <cell r="EZ50"/>
          <cell r="FA50"/>
          <cell r="FB50"/>
          <cell r="FC50"/>
          <cell r="FD50"/>
          <cell r="FE50"/>
          <cell r="FF50"/>
          <cell r="FG50"/>
          <cell r="FH50"/>
          <cell r="FI50"/>
          <cell r="FJ50"/>
          <cell r="FK50"/>
          <cell r="FL50"/>
          <cell r="FM50"/>
          <cell r="FN50"/>
          <cell r="FO50"/>
          <cell r="FP50"/>
          <cell r="FQ50"/>
          <cell r="FR50"/>
          <cell r="FS50"/>
          <cell r="FT50"/>
          <cell r="FU50"/>
          <cell r="FV50"/>
          <cell r="FW50"/>
          <cell r="FX50"/>
          <cell r="FY50"/>
          <cell r="FZ50"/>
          <cell r="GA50"/>
          <cell r="GB50"/>
          <cell r="GC50"/>
          <cell r="GD50"/>
          <cell r="GE50"/>
          <cell r="GF50"/>
          <cell r="GG50"/>
          <cell r="GH50"/>
          <cell r="GI50"/>
          <cell r="GJ50"/>
          <cell r="GK50"/>
          <cell r="GL50"/>
          <cell r="GM50"/>
          <cell r="GN50"/>
          <cell r="GO50"/>
          <cell r="GP50"/>
          <cell r="GQ50"/>
          <cell r="GR50"/>
          <cell r="GS50"/>
          <cell r="GT50"/>
          <cell r="GU50"/>
          <cell r="GV50"/>
          <cell r="GW50"/>
          <cell r="GX50"/>
          <cell r="GY50"/>
          <cell r="GZ50"/>
          <cell r="HA50"/>
          <cell r="HB50"/>
          <cell r="HC50"/>
          <cell r="HD50"/>
          <cell r="HE50"/>
          <cell r="HF50"/>
          <cell r="HG50"/>
          <cell r="HH50"/>
          <cell r="HI50"/>
          <cell r="HJ50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_8211"/>
      <sheetName val="T_8213"/>
    </sheetNames>
    <sheetDataSet>
      <sheetData sheetId="0">
        <row r="12">
          <cell r="A12" t="str">
            <v>AN.</v>
          </cell>
          <cell r="B12" t="str">
            <v>NON-FINANCIAL ASSETS</v>
          </cell>
          <cell r="C12">
            <v>1492.7255560000001</v>
          </cell>
          <cell r="D12">
            <v>98.984537000000003</v>
          </cell>
          <cell r="E12">
            <v>-56.306889000000005</v>
          </cell>
          <cell r="F12">
            <v>179.68570499999998</v>
          </cell>
          <cell r="G12">
            <v>5.9660519999999995</v>
          </cell>
          <cell r="H12">
            <v>1721.054977</v>
          </cell>
          <cell r="I12">
            <v>116.32210499999999</v>
          </cell>
          <cell r="J12">
            <v>-66.961042000000006</v>
          </cell>
          <cell r="K12">
            <v>198.13739799999999</v>
          </cell>
          <cell r="L12">
            <v>6.6823289999999993</v>
          </cell>
          <cell r="M12">
            <v>1975.235723</v>
          </cell>
          <cell r="N12">
            <v>119.941513</v>
          </cell>
          <cell r="O12">
            <v>-77.524652000000003</v>
          </cell>
          <cell r="P12">
            <v>222.024833</v>
          </cell>
          <cell r="Q12">
            <v>5.1525910000000001</v>
          </cell>
          <cell r="R12">
            <v>2244.8298930000001</v>
          </cell>
          <cell r="S12">
            <v>139.45299400000002</v>
          </cell>
          <cell r="T12">
            <v>-90.033615999999995</v>
          </cell>
          <cell r="U12">
            <v>194.55683499999998</v>
          </cell>
          <cell r="V12">
            <v>3.5429059999999999</v>
          </cell>
          <cell r="W12">
            <v>2492.3489879999997</v>
          </cell>
          <cell r="X12">
            <v>141.48859899999999</v>
          </cell>
          <cell r="Y12">
            <v>-99.705196000000001</v>
          </cell>
          <cell r="Z12">
            <v>188.291864</v>
          </cell>
          <cell r="AA12">
            <v>17.261078000000001</v>
          </cell>
          <cell r="AB12">
            <v>2739.6852319999998</v>
          </cell>
          <cell r="AC12">
            <v>150.097297</v>
          </cell>
          <cell r="AD12">
            <v>-108.082312</v>
          </cell>
          <cell r="AE12">
            <v>99.562932000000004</v>
          </cell>
          <cell r="AF12">
            <v>10.945377000000001</v>
          </cell>
          <cell r="AG12">
            <v>2892.2083820000003</v>
          </cell>
          <cell r="AH12">
            <v>160.39176</v>
          </cell>
          <cell r="AI12">
            <v>-115.086474</v>
          </cell>
          <cell r="AJ12">
            <v>100.241006</v>
          </cell>
          <cell r="AK12">
            <v>0.70085500000000001</v>
          </cell>
          <cell r="AL12">
            <v>3038.4554450000001</v>
          </cell>
          <cell r="AM12">
            <v>177.23055499999998</v>
          </cell>
          <cell r="AN12">
            <v>-122.230352</v>
          </cell>
          <cell r="AO12">
            <v>112.909666</v>
          </cell>
          <cell r="AP12">
            <v>3.0348899999999999</v>
          </cell>
          <cell r="AQ12">
            <v>3209.4001830000002</v>
          </cell>
          <cell r="AR12">
            <v>190.56715499999999</v>
          </cell>
          <cell r="AS12">
            <v>-129.49261900000002</v>
          </cell>
          <cell r="AT12">
            <v>129.581017</v>
          </cell>
          <cell r="AU12">
            <v>-12.617814000000001</v>
          </cell>
          <cell r="AV12">
            <v>3387.437739</v>
          </cell>
          <cell r="AW12">
            <v>215.97036900000001</v>
          </cell>
          <cell r="AX12">
            <v>-138.474052</v>
          </cell>
          <cell r="AY12">
            <v>172.68980100000002</v>
          </cell>
          <cell r="AZ12">
            <v>0.573102</v>
          </cell>
          <cell r="BA12">
            <v>3638.1969810000001</v>
          </cell>
          <cell r="BB12">
            <v>241.985015</v>
          </cell>
          <cell r="BC12">
            <v>-149.09664999999998</v>
          </cell>
          <cell r="BD12">
            <v>200.19797</v>
          </cell>
          <cell r="BE12">
            <v>9.3554619999999993</v>
          </cell>
          <cell r="BF12">
            <v>3940.6386699999998</v>
          </cell>
          <cell r="BG12">
            <v>257.16699199999999</v>
          </cell>
          <cell r="BH12">
            <v>-159.48449499999998</v>
          </cell>
          <cell r="BI12">
            <v>158.01650099999998</v>
          </cell>
          <cell r="BJ12">
            <v>25.352484</v>
          </cell>
          <cell r="BK12">
            <v>4221.6900029999997</v>
          </cell>
          <cell r="BL12">
            <v>257.666425</v>
          </cell>
          <cell r="BM12">
            <v>-171.745544</v>
          </cell>
          <cell r="BN12">
            <v>7.5855119999999996</v>
          </cell>
          <cell r="BO12">
            <v>17.938744999999997</v>
          </cell>
          <cell r="BP12">
            <v>4333.1349910000008</v>
          </cell>
          <cell r="BQ12">
            <v>248.364273</v>
          </cell>
          <cell r="BR12">
            <v>-177.67101700000001</v>
          </cell>
          <cell r="BS12">
            <v>-82.506828999999996</v>
          </cell>
          <cell r="BT12">
            <v>14.645783</v>
          </cell>
          <cell r="BU12">
            <v>4335.9668350000002</v>
          </cell>
          <cell r="BV12">
            <v>223.20943599999998</v>
          </cell>
          <cell r="BW12">
            <v>-181.36051999999998</v>
          </cell>
          <cell r="BX12">
            <v>-41.679591000000002</v>
          </cell>
          <cell r="BY12">
            <v>20.549322</v>
          </cell>
          <cell r="BZ12">
            <v>4356.6852429999999</v>
          </cell>
          <cell r="CA12">
            <v>239.71832900000001</v>
          </cell>
          <cell r="CB12">
            <v>-185.18236899999999</v>
          </cell>
          <cell r="CC12">
            <v>33.945578999999995</v>
          </cell>
          <cell r="CD12">
            <v>17.257852</v>
          </cell>
          <cell r="CE12">
            <v>4462.4245170000004</v>
          </cell>
          <cell r="CF12">
            <v>249.90632500000001</v>
          </cell>
          <cell r="CG12">
            <v>-188.34956099999999</v>
          </cell>
          <cell r="CH12">
            <v>-53.171985999999997</v>
          </cell>
          <cell r="CI12">
            <v>19.549168000000002</v>
          </cell>
          <cell r="CJ12">
            <v>4490.3581859999995</v>
          </cell>
          <cell r="CK12">
            <v>245.72292499999998</v>
          </cell>
          <cell r="CL12">
            <v>-193.22466</v>
          </cell>
          <cell r="CM12">
            <v>46.527290000000001</v>
          </cell>
          <cell r="CN12">
            <v>14.834172000000001</v>
          </cell>
          <cell r="CO12">
            <v>4604.2177350000002</v>
          </cell>
          <cell r="CP12">
            <v>251.471282</v>
          </cell>
          <cell r="CQ12">
            <v>-198.041741</v>
          </cell>
          <cell r="CR12">
            <v>21.923201000000002</v>
          </cell>
          <cell r="CS12">
            <v>13.376586</v>
          </cell>
          <cell r="CT12">
            <v>4692.9469140000001</v>
          </cell>
          <cell r="CU12">
            <v>279.57930499999998</v>
          </cell>
          <cell r="CV12">
            <v>-203.88817</v>
          </cell>
          <cell r="CW12">
            <v>161.52184800000001</v>
          </cell>
          <cell r="CX12">
            <v>4.7721739999999997</v>
          </cell>
          <cell r="CY12">
            <v>4934.9319699999996</v>
          </cell>
          <cell r="CZ12">
            <v>299.308787</v>
          </cell>
          <cell r="DA12">
            <v>-212.24744899999999</v>
          </cell>
          <cell r="DB12">
            <v>376.67085800000001</v>
          </cell>
          <cell r="DC12">
            <v>16.474281999999999</v>
          </cell>
          <cell r="DD12">
            <v>5415.1383590000005</v>
          </cell>
          <cell r="DE12">
            <v>332.50453000000005</v>
          </cell>
          <cell r="DF12">
            <v>-226.10989799999999</v>
          </cell>
          <cell r="DG12">
            <v>378.24197800000002</v>
          </cell>
          <cell r="DH12">
            <v>16.904876999999999</v>
          </cell>
          <cell r="DI12">
            <v>5916.6797569999999</v>
          </cell>
          <cell r="DJ12">
            <v>340.93892099999999</v>
          </cell>
          <cell r="DK12">
            <v>-238.490251</v>
          </cell>
          <cell r="DL12">
            <v>389.62435899999997</v>
          </cell>
          <cell r="DM12">
            <v>45.496614999999998</v>
          </cell>
          <cell r="DN12">
            <v>6454.2495549999994</v>
          </cell>
          <cell r="DO12">
            <v>338.45498900000001</v>
          </cell>
          <cell r="DP12">
            <v>-249.19485800000001</v>
          </cell>
          <cell r="DQ12">
            <v>571.38348400000007</v>
          </cell>
          <cell r="DR12">
            <v>29.217272000000001</v>
          </cell>
          <cell r="DS12">
            <v>7144.1101479999998</v>
          </cell>
          <cell r="DT12">
            <v>345.47835700000002</v>
          </cell>
          <cell r="DU12">
            <v>-258.56904199999997</v>
          </cell>
          <cell r="DV12">
            <v>790.56508299999996</v>
          </cell>
          <cell r="DW12">
            <v>28.822219</v>
          </cell>
          <cell r="DX12">
            <v>8050.4066390000007</v>
          </cell>
          <cell r="DY12">
            <v>373.00332299999997</v>
          </cell>
          <cell r="DZ12">
            <v>-271.40145899999999</v>
          </cell>
          <cell r="EA12">
            <v>1050.8234560000001</v>
          </cell>
          <cell r="EB12">
            <v>55.616103000000003</v>
          </cell>
          <cell r="EC12">
            <v>9258.4483039999996</v>
          </cell>
          <cell r="ED12">
            <v>396.49445100000003</v>
          </cell>
          <cell r="EE12">
            <v>-285.82533899999999</v>
          </cell>
          <cell r="EF12">
            <v>1165.6207469999999</v>
          </cell>
          <cell r="EG12">
            <v>58.075339</v>
          </cell>
          <cell r="EH12">
            <v>10592.813210999999</v>
          </cell>
          <cell r="EI12">
            <v>429.47747399999997</v>
          </cell>
          <cell r="EJ12">
            <v>-304.38449300000002</v>
          </cell>
          <cell r="EK12">
            <v>860.4846409999999</v>
          </cell>
          <cell r="EL12">
            <v>54.159182999999999</v>
          </cell>
          <cell r="EM12">
            <v>11632.549863</v>
          </cell>
          <cell r="EN12">
            <v>469.125472</v>
          </cell>
          <cell r="EO12">
            <v>-321.86681900000002</v>
          </cell>
          <cell r="EP12">
            <v>535.049847</v>
          </cell>
          <cell r="EQ12">
            <v>142.87804600000001</v>
          </cell>
          <cell r="ER12">
            <v>12457.736687999999</v>
          </cell>
          <cell r="ES12">
            <v>480.77885499999996</v>
          </cell>
          <cell r="ET12">
            <v>-341.98562300000003</v>
          </cell>
          <cell r="EU12">
            <v>-588.34456699999998</v>
          </cell>
          <cell r="EV12">
            <v>103.72938499999999</v>
          </cell>
          <cell r="EW12">
            <v>12111.913005</v>
          </cell>
          <cell r="EX12">
            <v>413.10202700000002</v>
          </cell>
          <cell r="EY12">
            <v>-345.869573</v>
          </cell>
          <cell r="EZ12">
            <v>-54.202987</v>
          </cell>
          <cell r="FA12">
            <v>52.064962000000001</v>
          </cell>
          <cell r="FB12">
            <v>12177.007413000001</v>
          </cell>
          <cell r="FC12">
            <v>437.90401600000001</v>
          </cell>
          <cell r="FD12">
            <v>-354.09335800000002</v>
          </cell>
          <cell r="FE12">
            <v>863.51525700000002</v>
          </cell>
          <cell r="FF12">
            <v>63.410025999999995</v>
          </cell>
          <cell r="FG12">
            <v>13187.743078</v>
          </cell>
          <cell r="FH12">
            <v>477.97603299999997</v>
          </cell>
          <cell r="FI12">
            <v>-367.14151099999998</v>
          </cell>
          <cell r="FJ12">
            <v>379.15901299999996</v>
          </cell>
          <cell r="FK12">
            <v>94.609384999999989</v>
          </cell>
          <cell r="FL12">
            <v>13772.346782999999</v>
          </cell>
          <cell r="FM12">
            <v>472.85601400000002</v>
          </cell>
          <cell r="FN12">
            <v>-376.52141600000004</v>
          </cell>
          <cell r="FO12">
            <v>-195.031105</v>
          </cell>
          <cell r="FP12">
            <v>93.514855999999995</v>
          </cell>
          <cell r="FQ12">
            <v>13767.163062000001</v>
          </cell>
          <cell r="FR12">
            <v>472.12001000000004</v>
          </cell>
          <cell r="FS12">
            <v>-381.53012899999999</v>
          </cell>
          <cell r="FT12">
            <v>-219.29026099999999</v>
          </cell>
          <cell r="FU12">
            <v>116.989822</v>
          </cell>
          <cell r="FV12">
            <v>13755.452070000001</v>
          </cell>
          <cell r="FW12">
            <v>487.85100499999999</v>
          </cell>
          <cell r="FX12">
            <v>-387.558989</v>
          </cell>
          <cell r="FY12">
            <v>-330.77608600000002</v>
          </cell>
          <cell r="FZ12">
            <v>81.668751</v>
          </cell>
          <cell r="GA12">
            <v>13606.636125999999</v>
          </cell>
          <cell r="GB12">
            <v>499.28303000000005</v>
          </cell>
          <cell r="GC12">
            <v>-391.92626899999999</v>
          </cell>
          <cell r="GD12">
            <v>-39.55556</v>
          </cell>
          <cell r="GE12">
            <v>77.498834000000002</v>
          </cell>
          <cell r="GF12">
            <v>13751.935201</v>
          </cell>
          <cell r="GG12">
            <v>505.125404</v>
          </cell>
          <cell r="GH12">
            <v>-400.36175199999997</v>
          </cell>
          <cell r="GI12">
            <v>256.68123199999997</v>
          </cell>
          <cell r="GJ12">
            <v>84.178423999999993</v>
          </cell>
          <cell r="GK12">
            <v>14197.558292</v>
          </cell>
          <cell r="GL12">
            <v>538.38158700000008</v>
          </cell>
          <cell r="GM12">
            <v>-414.17400099999998</v>
          </cell>
          <cell r="GN12">
            <v>431.48094500000002</v>
          </cell>
          <cell r="GO12">
            <v>124.55583299999999</v>
          </cell>
          <cell r="GP12">
            <v>14877.802676000001</v>
          </cell>
          <cell r="GQ12">
            <v>563.82000100000005</v>
          </cell>
          <cell r="GR12">
            <v>-430.56250199999999</v>
          </cell>
          <cell r="GS12">
            <v>431.433447</v>
          </cell>
          <cell r="GT12">
            <v>126.325158</v>
          </cell>
          <cell r="GU12">
            <v>15568.818981</v>
          </cell>
          <cell r="GV12">
            <v>593.92199800000003</v>
          </cell>
          <cell r="GW12">
            <v>-450.173565</v>
          </cell>
          <cell r="GX12">
            <v>582.812724</v>
          </cell>
          <cell r="GY12">
            <v>145.18973399999999</v>
          </cell>
          <cell r="GZ12">
            <v>16440.57014</v>
          </cell>
          <cell r="HA12">
            <v>548.06002899999999</v>
          </cell>
          <cell r="HB12">
            <v>-462.72310200000004</v>
          </cell>
          <cell r="HC12">
            <v>858.31879000000004</v>
          </cell>
          <cell r="HD12">
            <v>153.32846700000002</v>
          </cell>
          <cell r="HE12">
            <v>17537.554539000001</v>
          </cell>
          <cell r="HF12">
            <v>625.88301300000001</v>
          </cell>
          <cell r="HG12">
            <v>-486.327111</v>
          </cell>
          <cell r="HH12">
            <v>1120.7843149999999</v>
          </cell>
          <cell r="HI12">
            <v>173.10454800000002</v>
          </cell>
          <cell r="HJ12">
            <v>18970.999347000001</v>
          </cell>
        </row>
        <row r="13">
          <cell r="A13"/>
          <cell r="B13"/>
          <cell r="C13"/>
          <cell r="D13"/>
          <cell r="E13"/>
          <cell r="F13"/>
          <cell r="G13"/>
          <cell r="H13"/>
          <cell r="I13"/>
          <cell r="J13"/>
          <cell r="K13"/>
          <cell r="L13"/>
          <cell r="M13"/>
          <cell r="N13"/>
          <cell r="O13"/>
          <cell r="P13"/>
          <cell r="Q13"/>
          <cell r="R13"/>
          <cell r="S13"/>
          <cell r="T13"/>
          <cell r="U13"/>
          <cell r="V13"/>
          <cell r="W13"/>
          <cell r="X13"/>
          <cell r="Y13"/>
          <cell r="Z13"/>
          <cell r="AA13"/>
          <cell r="AB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/>
          <cell r="AN13"/>
          <cell r="AO13"/>
          <cell r="AP13"/>
          <cell r="AQ13"/>
          <cell r="AR13"/>
          <cell r="AS13"/>
          <cell r="AT13"/>
          <cell r="AU13"/>
          <cell r="AV13"/>
          <cell r="AW13"/>
          <cell r="AX13"/>
          <cell r="AY13"/>
          <cell r="AZ13"/>
          <cell r="BA13"/>
          <cell r="BB13"/>
          <cell r="BC13"/>
          <cell r="BD13"/>
          <cell r="BE13"/>
          <cell r="BF13"/>
          <cell r="BG13"/>
          <cell r="BH13"/>
          <cell r="BI13"/>
          <cell r="BJ13"/>
          <cell r="BK13"/>
          <cell r="BL13"/>
          <cell r="BM13"/>
          <cell r="BN13"/>
          <cell r="BO13"/>
          <cell r="BP13"/>
          <cell r="BQ13"/>
          <cell r="BR13"/>
          <cell r="BS13"/>
          <cell r="BT13"/>
          <cell r="BU13"/>
          <cell r="BV13"/>
          <cell r="BW13"/>
          <cell r="BX13"/>
          <cell r="BY13"/>
          <cell r="BZ13"/>
          <cell r="CA13"/>
          <cell r="CB13"/>
          <cell r="CC13"/>
          <cell r="CD13"/>
          <cell r="CE13"/>
          <cell r="CF13"/>
          <cell r="CG13"/>
          <cell r="CH13"/>
          <cell r="CI13"/>
          <cell r="CJ13"/>
          <cell r="CK13"/>
          <cell r="CL13"/>
          <cell r="CM13"/>
          <cell r="CN13"/>
          <cell r="CO13"/>
          <cell r="CP13"/>
          <cell r="CQ13"/>
          <cell r="CR13"/>
          <cell r="CS13"/>
          <cell r="CT13"/>
          <cell r="CU13"/>
          <cell r="CV13"/>
          <cell r="CW13"/>
          <cell r="CX13"/>
          <cell r="CY13"/>
          <cell r="CZ13"/>
          <cell r="DA13"/>
          <cell r="DB13"/>
          <cell r="DC13"/>
          <cell r="DD13"/>
          <cell r="DE13"/>
          <cell r="DF13"/>
          <cell r="DG13"/>
          <cell r="DH13"/>
          <cell r="DI13"/>
          <cell r="DJ13"/>
          <cell r="DK13"/>
          <cell r="DL13"/>
          <cell r="DM13"/>
          <cell r="DN13"/>
          <cell r="DO13"/>
          <cell r="DP13"/>
          <cell r="DQ13"/>
          <cell r="DR13"/>
          <cell r="DS13"/>
          <cell r="DT13"/>
          <cell r="DU13"/>
          <cell r="DV13"/>
          <cell r="DW13"/>
          <cell r="DX13"/>
          <cell r="DY13"/>
          <cell r="DZ13"/>
          <cell r="EA13"/>
          <cell r="EB13"/>
          <cell r="EC13"/>
          <cell r="ED13"/>
          <cell r="EE13"/>
          <cell r="EF13"/>
          <cell r="EG13"/>
          <cell r="EH13"/>
          <cell r="EI13"/>
          <cell r="EJ13"/>
          <cell r="EK13"/>
          <cell r="EL13"/>
          <cell r="EM13"/>
          <cell r="EN13"/>
          <cell r="EO13"/>
          <cell r="EP13"/>
          <cell r="EQ13"/>
          <cell r="ER13"/>
          <cell r="ES13"/>
          <cell r="ET13"/>
          <cell r="EU13"/>
          <cell r="EV13"/>
          <cell r="EW13"/>
          <cell r="EX13"/>
          <cell r="EY13"/>
          <cell r="EZ13"/>
          <cell r="FA13"/>
          <cell r="FB13"/>
          <cell r="FC13"/>
          <cell r="FD13"/>
          <cell r="FE13"/>
          <cell r="FF13"/>
          <cell r="FG13"/>
          <cell r="FH13"/>
          <cell r="FI13"/>
          <cell r="FJ13"/>
          <cell r="FK13"/>
          <cell r="FL13"/>
          <cell r="FM13"/>
          <cell r="FN13"/>
          <cell r="FO13"/>
          <cell r="FP13"/>
          <cell r="FQ13"/>
          <cell r="FR13"/>
          <cell r="FS13"/>
          <cell r="FT13"/>
          <cell r="FU13"/>
          <cell r="FV13"/>
          <cell r="FW13"/>
          <cell r="FX13"/>
          <cell r="FY13"/>
          <cell r="FZ13"/>
          <cell r="GA13"/>
          <cell r="GB13"/>
          <cell r="GC13"/>
          <cell r="GD13"/>
          <cell r="GE13"/>
          <cell r="GF13"/>
          <cell r="GG13"/>
          <cell r="GH13"/>
          <cell r="GI13"/>
          <cell r="GJ13"/>
          <cell r="GK13"/>
          <cell r="GL13"/>
          <cell r="GM13"/>
          <cell r="GN13"/>
          <cell r="GO13"/>
          <cell r="GP13"/>
          <cell r="GQ13"/>
          <cell r="GR13"/>
          <cell r="GS13"/>
          <cell r="GT13"/>
          <cell r="GU13"/>
          <cell r="GV13"/>
          <cell r="GW13"/>
          <cell r="GX13"/>
          <cell r="GY13"/>
          <cell r="GZ13"/>
          <cell r="HA13"/>
          <cell r="HB13"/>
          <cell r="HC13"/>
          <cell r="HD13"/>
          <cell r="HE13"/>
          <cell r="HF13"/>
          <cell r="HG13"/>
          <cell r="HH13"/>
          <cell r="HI13"/>
          <cell r="HJ13"/>
        </row>
        <row r="14">
          <cell r="A14" t="str">
            <v>AN.1</v>
          </cell>
          <cell r="B14" t="str">
            <v>Produced non-financial assets</v>
          </cell>
          <cell r="C14">
            <v>1070.9830910000001</v>
          </cell>
          <cell r="D14">
            <v>98.984520999999987</v>
          </cell>
          <cell r="E14">
            <v>-56.306889000000005</v>
          </cell>
          <cell r="F14">
            <v>135.73660899999999</v>
          </cell>
          <cell r="G14">
            <v>1.2999999999999999E-5</v>
          </cell>
          <cell r="H14">
            <v>1249.3973309999999</v>
          </cell>
          <cell r="I14">
            <v>116.32208900000001</v>
          </cell>
          <cell r="J14">
            <v>-66.961042000000006</v>
          </cell>
          <cell r="K14">
            <v>157.360658</v>
          </cell>
          <cell r="L14">
            <v>7.9999999999999996E-6</v>
          </cell>
          <cell r="M14">
            <v>1456.1190349999999</v>
          </cell>
          <cell r="N14">
            <v>119.941503</v>
          </cell>
          <cell r="O14">
            <v>-77.524652000000003</v>
          </cell>
          <cell r="P14">
            <v>176.29997700000001</v>
          </cell>
          <cell r="Q14">
            <v>3.0000000000000001E-6</v>
          </cell>
          <cell r="R14">
            <v>1674.8358049999999</v>
          </cell>
          <cell r="S14">
            <v>139.45298099999999</v>
          </cell>
          <cell r="T14">
            <v>-90.033615999999995</v>
          </cell>
          <cell r="U14">
            <v>175.03540700000002</v>
          </cell>
          <cell r="V14">
            <v>6.9999999999999999E-6</v>
          </cell>
          <cell r="W14">
            <v>1899.290622</v>
          </cell>
          <cell r="X14">
            <v>141.48858900000002</v>
          </cell>
          <cell r="Y14">
            <v>-99.705196000000001</v>
          </cell>
          <cell r="Z14">
            <v>150.273842</v>
          </cell>
          <cell r="AA14">
            <v>1.2E-5</v>
          </cell>
          <cell r="AB14">
            <v>2091.3478300000002</v>
          </cell>
          <cell r="AC14">
            <v>150.097284</v>
          </cell>
          <cell r="AD14">
            <v>-108.082312</v>
          </cell>
          <cell r="AE14">
            <v>109.21321</v>
          </cell>
          <cell r="AF14">
            <v>1.6100000000000001E-4</v>
          </cell>
          <cell r="AG14">
            <v>2242.5761379999999</v>
          </cell>
          <cell r="AH14">
            <v>160.39174400000002</v>
          </cell>
          <cell r="AI14">
            <v>-115.086474</v>
          </cell>
          <cell r="AJ14">
            <v>82.785552999999993</v>
          </cell>
          <cell r="AK14">
            <v>3.9999999999999998E-6</v>
          </cell>
          <cell r="AL14">
            <v>2370.6669870000001</v>
          </cell>
          <cell r="AM14">
            <v>177.23054199999999</v>
          </cell>
          <cell r="AN14">
            <v>-122.230352</v>
          </cell>
          <cell r="AO14">
            <v>71.831063999999998</v>
          </cell>
          <cell r="AP14">
            <v>6.9999999999999999E-6</v>
          </cell>
          <cell r="AQ14">
            <v>2497.4981949999997</v>
          </cell>
          <cell r="AR14">
            <v>190.56714600000001</v>
          </cell>
          <cell r="AS14">
            <v>-129.49261900000002</v>
          </cell>
          <cell r="AT14">
            <v>74.934567999999999</v>
          </cell>
          <cell r="AU14">
            <v>1.6900000000000002E-4</v>
          </cell>
          <cell r="AV14">
            <v>2633.5074449999997</v>
          </cell>
          <cell r="AW14">
            <v>215.97036</v>
          </cell>
          <cell r="AX14">
            <v>-138.474052</v>
          </cell>
          <cell r="AY14">
            <v>71.938626999999997</v>
          </cell>
          <cell r="AZ14">
            <v>8.9999999999999985E-6</v>
          </cell>
          <cell r="BA14">
            <v>2782.942364</v>
          </cell>
          <cell r="BB14">
            <v>241.985015</v>
          </cell>
          <cell r="BC14">
            <v>-149.09664999999998</v>
          </cell>
          <cell r="BD14">
            <v>71.334378999999998</v>
          </cell>
          <cell r="BE14">
            <v>6.9999999999999999E-6</v>
          </cell>
          <cell r="BF14">
            <v>2947.1650690000001</v>
          </cell>
          <cell r="BG14">
            <v>257.16698300000002</v>
          </cell>
          <cell r="BH14">
            <v>-159.48449499999998</v>
          </cell>
          <cell r="BI14">
            <v>91.019510999999994</v>
          </cell>
          <cell r="BJ14">
            <v>7.9999999999999996E-6</v>
          </cell>
          <cell r="BK14">
            <v>3135.8670059999999</v>
          </cell>
          <cell r="BL14">
            <v>257.66641599999997</v>
          </cell>
          <cell r="BM14">
            <v>-171.745544</v>
          </cell>
          <cell r="BN14">
            <v>76.929473000000002</v>
          </cell>
          <cell r="BO14"/>
          <cell r="BP14">
            <v>3298.7174279999999</v>
          </cell>
          <cell r="BQ14">
            <v>248.36425700000001</v>
          </cell>
          <cell r="BR14">
            <v>-177.67101700000001</v>
          </cell>
          <cell r="BS14">
            <v>42.145222000000004</v>
          </cell>
          <cell r="BT14">
            <v>3.0000000000000001E-6</v>
          </cell>
          <cell r="BU14">
            <v>3411.5558099999998</v>
          </cell>
          <cell r="BV14">
            <v>223.20942000000002</v>
          </cell>
          <cell r="BW14">
            <v>-181.36051999999998</v>
          </cell>
          <cell r="BX14">
            <v>39.539678000000002</v>
          </cell>
          <cell r="BY14">
            <v>-1.45E-4</v>
          </cell>
          <cell r="BZ14">
            <v>3492.9442740000004</v>
          </cell>
          <cell r="CA14">
            <v>239.71831299999999</v>
          </cell>
          <cell r="CB14">
            <v>-185.18236899999999</v>
          </cell>
          <cell r="CC14">
            <v>22.027291000000002</v>
          </cell>
          <cell r="CD14">
            <v>-1.4399999999999998E-4</v>
          </cell>
          <cell r="CE14">
            <v>3569.5072829999999</v>
          </cell>
          <cell r="CF14">
            <v>249.90631500000001</v>
          </cell>
          <cell r="CG14">
            <v>-188.34956099999999</v>
          </cell>
          <cell r="CH14">
            <v>45.209483999999996</v>
          </cell>
          <cell r="CI14">
            <v>6.0000000000000002E-6</v>
          </cell>
          <cell r="CJ14">
            <v>3676.2735120000002</v>
          </cell>
          <cell r="CK14">
            <v>245.722915</v>
          </cell>
          <cell r="CL14">
            <v>-193.22466</v>
          </cell>
          <cell r="CM14">
            <v>73.276878999999994</v>
          </cell>
          <cell r="CN14"/>
          <cell r="CO14">
            <v>3802.0486510000001</v>
          </cell>
          <cell r="CP14">
            <v>251.47126600000001</v>
          </cell>
          <cell r="CQ14">
            <v>-198.041741</v>
          </cell>
          <cell r="CR14">
            <v>50.958338000000005</v>
          </cell>
          <cell r="CS14">
            <v>-0.14924199999999999</v>
          </cell>
          <cell r="CT14">
            <v>3906.2872570000004</v>
          </cell>
          <cell r="CU14">
            <v>279.57929200000001</v>
          </cell>
          <cell r="CV14">
            <v>-203.88817</v>
          </cell>
          <cell r="CW14">
            <v>35.712249</v>
          </cell>
          <cell r="CX14">
            <v>-7.7963829999999996</v>
          </cell>
          <cell r="CY14">
            <v>4009.8942390000002</v>
          </cell>
          <cell r="CZ14">
            <v>299.30877199999998</v>
          </cell>
          <cell r="DA14">
            <v>-212.24744899999999</v>
          </cell>
          <cell r="DB14">
            <v>63.879576</v>
          </cell>
          <cell r="DC14">
            <v>-1.4145589999999999</v>
          </cell>
          <cell r="DD14">
            <v>4159.4205270000002</v>
          </cell>
          <cell r="DE14">
            <v>332.50452100000001</v>
          </cell>
          <cell r="DF14">
            <v>-226.10989799999999</v>
          </cell>
          <cell r="DG14">
            <v>84.072631999999999</v>
          </cell>
          <cell r="DH14">
            <v>-1.4399999999999998E-4</v>
          </cell>
          <cell r="DI14">
            <v>4349.8875950000001</v>
          </cell>
          <cell r="DJ14">
            <v>340.93890600000003</v>
          </cell>
          <cell r="DK14">
            <v>-238.490251</v>
          </cell>
          <cell r="DL14">
            <v>117.93432799999999</v>
          </cell>
          <cell r="DM14">
            <v>1.54E-4</v>
          </cell>
          <cell r="DN14">
            <v>4570.2707909999999</v>
          </cell>
          <cell r="DO14">
            <v>338.45498100000003</v>
          </cell>
          <cell r="DP14">
            <v>-249.19485800000001</v>
          </cell>
          <cell r="DQ14">
            <v>115.429166</v>
          </cell>
          <cell r="DR14">
            <v>6.0000000000000002E-6</v>
          </cell>
          <cell r="DS14">
            <v>4774.9600120000005</v>
          </cell>
          <cell r="DT14">
            <v>345.47494699999999</v>
          </cell>
          <cell r="DU14">
            <v>-258.56904199999997</v>
          </cell>
          <cell r="DV14">
            <v>152.73454199999998</v>
          </cell>
          <cell r="DW14">
            <v>-2.958259</v>
          </cell>
          <cell r="DX14">
            <v>5011.6422229999998</v>
          </cell>
          <cell r="DY14">
            <v>373.00331300000005</v>
          </cell>
          <cell r="DZ14">
            <v>-271.40145899999999</v>
          </cell>
          <cell r="EA14">
            <v>172.29986600000001</v>
          </cell>
          <cell r="EB14">
            <v>8.9999999999999985E-6</v>
          </cell>
          <cell r="EC14">
            <v>5285.5438869999998</v>
          </cell>
          <cell r="ED14">
            <v>396.49144200000001</v>
          </cell>
          <cell r="EE14">
            <v>-285.82533899999999</v>
          </cell>
          <cell r="EF14">
            <v>216.40783100000002</v>
          </cell>
          <cell r="EG14">
            <v>3.0000000000000001E-6</v>
          </cell>
          <cell r="EH14">
            <v>5612.6177960000005</v>
          </cell>
          <cell r="EI14">
            <v>429.46806500000002</v>
          </cell>
          <cell r="EJ14">
            <v>-304.38449300000002</v>
          </cell>
          <cell r="EK14">
            <v>240.68806000000001</v>
          </cell>
          <cell r="EL14">
            <v>8.9999999999999985E-6</v>
          </cell>
          <cell r="EM14">
            <v>5978.389467</v>
          </cell>
          <cell r="EN14">
            <v>469.12545299999999</v>
          </cell>
          <cell r="EO14">
            <v>-321.86681900000002</v>
          </cell>
          <cell r="EP14">
            <v>256.58580599999999</v>
          </cell>
          <cell r="EQ14">
            <v>7.9999999999999996E-6</v>
          </cell>
          <cell r="ER14">
            <v>6382.2337690000004</v>
          </cell>
          <cell r="ES14">
            <v>480.75843199999997</v>
          </cell>
          <cell r="ET14">
            <v>-341.98562300000003</v>
          </cell>
          <cell r="EU14">
            <v>124.970156</v>
          </cell>
          <cell r="EV14">
            <v>5.0000000000000004E-6</v>
          </cell>
          <cell r="EW14">
            <v>6645.9766829999999</v>
          </cell>
          <cell r="EX14">
            <v>413.10000400000001</v>
          </cell>
          <cell r="EY14">
            <v>-345.869573</v>
          </cell>
          <cell r="EZ14">
            <v>45.137953000000003</v>
          </cell>
          <cell r="FA14">
            <v>-0.26573799999999997</v>
          </cell>
          <cell r="FB14">
            <v>6758.079385</v>
          </cell>
          <cell r="FC14">
            <v>437.89198999999996</v>
          </cell>
          <cell r="FD14">
            <v>-354.09335800000002</v>
          </cell>
          <cell r="FE14">
            <v>182.809147</v>
          </cell>
          <cell r="FF14"/>
          <cell r="FG14">
            <v>7024.6872070000009</v>
          </cell>
          <cell r="FH14">
            <v>477.97200699999996</v>
          </cell>
          <cell r="FI14">
            <v>-367.14151099999998</v>
          </cell>
          <cell r="FJ14">
            <v>191.96108699999999</v>
          </cell>
          <cell r="FK14"/>
          <cell r="FL14">
            <v>7327.4787660000002</v>
          </cell>
          <cell r="FM14">
            <v>472.62599499999999</v>
          </cell>
          <cell r="FN14">
            <v>-376.52141600000004</v>
          </cell>
          <cell r="FO14">
            <v>74.842274000000003</v>
          </cell>
          <cell r="FP14"/>
          <cell r="FQ14">
            <v>7498.425553</v>
          </cell>
          <cell r="FR14">
            <v>471.86198400000001</v>
          </cell>
          <cell r="FS14">
            <v>-381.53012899999999</v>
          </cell>
          <cell r="FT14">
            <v>31.896018999999999</v>
          </cell>
          <cell r="FU14"/>
          <cell r="FV14">
            <v>7620.6534349999993</v>
          </cell>
          <cell r="FW14">
            <v>487.88298599999996</v>
          </cell>
          <cell r="FX14">
            <v>-387.558989</v>
          </cell>
          <cell r="FY14">
            <v>-16.352736999999998</v>
          </cell>
          <cell r="FZ14"/>
          <cell r="GA14">
            <v>7704.6247110000004</v>
          </cell>
          <cell r="GB14">
            <v>499.31500699999998</v>
          </cell>
          <cell r="GC14">
            <v>-391.92626899999999</v>
          </cell>
          <cell r="GD14">
            <v>-38.544828000000003</v>
          </cell>
          <cell r="GE14"/>
          <cell r="GF14">
            <v>7773.4684859999998</v>
          </cell>
          <cell r="GG14">
            <v>505.12539500000003</v>
          </cell>
          <cell r="GH14">
            <v>-400.36175199999997</v>
          </cell>
          <cell r="GI14">
            <v>67.461018999999993</v>
          </cell>
          <cell r="GJ14"/>
          <cell r="GK14">
            <v>7945.6931180000001</v>
          </cell>
          <cell r="GL14">
            <v>538.38157899999999</v>
          </cell>
          <cell r="GM14">
            <v>-414.17400099999998</v>
          </cell>
          <cell r="GN14">
            <v>149.19825299999999</v>
          </cell>
          <cell r="GO14"/>
          <cell r="GP14">
            <v>8219.0989310000004</v>
          </cell>
          <cell r="GQ14">
            <v>563.81999199999996</v>
          </cell>
          <cell r="GR14">
            <v>-430.56250199999999</v>
          </cell>
          <cell r="GS14">
            <v>138.09602999999998</v>
          </cell>
          <cell r="GT14"/>
          <cell r="GU14">
            <v>8490.4525109999995</v>
          </cell>
          <cell r="GV14">
            <v>593.92198899999994</v>
          </cell>
          <cell r="GW14">
            <v>-450.173565</v>
          </cell>
          <cell r="GX14">
            <v>99.216900999999993</v>
          </cell>
          <cell r="GY14"/>
          <cell r="GZ14">
            <v>8733.4177909999999</v>
          </cell>
          <cell r="HA14">
            <v>548.06002100000001</v>
          </cell>
          <cell r="HB14">
            <v>-462.72310200000004</v>
          </cell>
          <cell r="HC14">
            <v>183.67804699999999</v>
          </cell>
          <cell r="HD14"/>
          <cell r="HE14">
            <v>9002.4327020000001</v>
          </cell>
          <cell r="HF14">
            <v>625.88301300000001</v>
          </cell>
          <cell r="HG14">
            <v>-486.327111</v>
          </cell>
          <cell r="HH14">
            <v>289.68223399999999</v>
          </cell>
          <cell r="HI14"/>
          <cell r="HJ14">
            <v>9431.6708019999987</v>
          </cell>
        </row>
        <row r="15">
          <cell r="A15"/>
          <cell r="B15"/>
          <cell r="C15"/>
          <cell r="D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Y15"/>
          <cell r="Z15"/>
          <cell r="AA15"/>
          <cell r="AB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/>
          <cell r="AR15"/>
          <cell r="AS15"/>
          <cell r="AT15"/>
          <cell r="AU15"/>
          <cell r="AV15"/>
          <cell r="AW15"/>
          <cell r="AX15"/>
          <cell r="AY15"/>
          <cell r="AZ15"/>
          <cell r="BA15"/>
          <cell r="BB15"/>
          <cell r="BC15"/>
          <cell r="BD15"/>
          <cell r="BE15"/>
          <cell r="BF15"/>
          <cell r="BG15"/>
          <cell r="BH15"/>
          <cell r="BI15"/>
          <cell r="BJ15"/>
          <cell r="BK15"/>
          <cell r="BL15"/>
          <cell r="BM15"/>
          <cell r="BN15"/>
          <cell r="BO15"/>
          <cell r="BP15"/>
          <cell r="BQ15"/>
          <cell r="BR15"/>
          <cell r="BS15"/>
          <cell r="BT15"/>
          <cell r="BU15"/>
          <cell r="BV15"/>
          <cell r="BW15"/>
          <cell r="BX15"/>
          <cell r="BY15"/>
          <cell r="BZ15"/>
          <cell r="CA15"/>
          <cell r="CB15"/>
          <cell r="CC15"/>
          <cell r="CD15"/>
          <cell r="CE15"/>
          <cell r="CF15"/>
          <cell r="CG15"/>
          <cell r="CH15"/>
          <cell r="CI15"/>
          <cell r="CJ15"/>
          <cell r="CK15"/>
          <cell r="CL15"/>
          <cell r="CM15"/>
          <cell r="CN15"/>
          <cell r="CO15"/>
          <cell r="CP15"/>
          <cell r="CQ15"/>
          <cell r="CR15"/>
          <cell r="CS15"/>
          <cell r="CT15"/>
          <cell r="CU15"/>
          <cell r="CV15"/>
          <cell r="CW15"/>
          <cell r="CX15"/>
          <cell r="CY15"/>
          <cell r="CZ15"/>
          <cell r="DA15"/>
          <cell r="DB15"/>
          <cell r="DC15"/>
          <cell r="DD15"/>
          <cell r="DE15"/>
          <cell r="DF15"/>
          <cell r="DG15"/>
          <cell r="DH15"/>
          <cell r="DI15"/>
          <cell r="DJ15"/>
          <cell r="DK15"/>
          <cell r="DL15"/>
          <cell r="DM15"/>
          <cell r="DN15"/>
          <cell r="DO15"/>
          <cell r="DP15"/>
          <cell r="DQ15"/>
          <cell r="DR15"/>
          <cell r="DS15"/>
          <cell r="DT15"/>
          <cell r="DU15"/>
          <cell r="DV15"/>
          <cell r="DW15"/>
          <cell r="DX15"/>
          <cell r="DY15"/>
          <cell r="DZ15"/>
          <cell r="EA15"/>
          <cell r="EB15"/>
          <cell r="EC15"/>
          <cell r="ED15"/>
          <cell r="EE15"/>
          <cell r="EF15"/>
          <cell r="EG15"/>
          <cell r="EH15"/>
          <cell r="EI15"/>
          <cell r="EJ15"/>
          <cell r="EK15"/>
          <cell r="EL15"/>
          <cell r="EM15"/>
          <cell r="EN15"/>
          <cell r="EO15"/>
          <cell r="EP15"/>
          <cell r="EQ15"/>
          <cell r="ER15"/>
          <cell r="ES15"/>
          <cell r="ET15"/>
          <cell r="EU15"/>
          <cell r="EV15"/>
          <cell r="EW15"/>
          <cell r="EX15"/>
          <cell r="EY15"/>
          <cell r="EZ15"/>
          <cell r="FA15"/>
          <cell r="FB15"/>
          <cell r="FC15"/>
          <cell r="FD15"/>
          <cell r="FE15"/>
          <cell r="FF15"/>
          <cell r="FG15"/>
          <cell r="FH15"/>
          <cell r="FI15"/>
          <cell r="FJ15"/>
          <cell r="FK15"/>
          <cell r="FL15"/>
          <cell r="FM15"/>
          <cell r="FN15"/>
          <cell r="FO15"/>
          <cell r="FP15"/>
          <cell r="FQ15"/>
          <cell r="FR15"/>
          <cell r="FS15"/>
          <cell r="FT15"/>
          <cell r="FU15"/>
          <cell r="FV15"/>
          <cell r="FW15"/>
          <cell r="FX15"/>
          <cell r="FY15"/>
          <cell r="FZ15"/>
          <cell r="GA15"/>
          <cell r="GB15"/>
          <cell r="GC15"/>
          <cell r="GD15"/>
          <cell r="GE15"/>
          <cell r="GF15"/>
          <cell r="GG15"/>
          <cell r="GH15"/>
          <cell r="GI15"/>
          <cell r="GJ15"/>
          <cell r="GK15"/>
          <cell r="GL15"/>
          <cell r="GM15"/>
          <cell r="GN15"/>
          <cell r="GO15"/>
          <cell r="GP15"/>
          <cell r="GQ15"/>
          <cell r="GR15"/>
          <cell r="GS15"/>
          <cell r="GT15"/>
          <cell r="GU15"/>
          <cell r="GV15"/>
          <cell r="GW15"/>
          <cell r="GX15"/>
          <cell r="GY15"/>
          <cell r="GZ15"/>
          <cell r="HA15"/>
          <cell r="HB15"/>
          <cell r="HC15"/>
          <cell r="HD15"/>
          <cell r="HE15"/>
          <cell r="HF15"/>
          <cell r="HG15"/>
          <cell r="HH15"/>
          <cell r="HI15"/>
          <cell r="HJ15"/>
        </row>
        <row r="16">
          <cell r="A16" t="str">
            <v>AN.11</v>
          </cell>
          <cell r="B16" t="str">
            <v>Fixed assets</v>
          </cell>
          <cell r="C16">
            <v>950.00019599999996</v>
          </cell>
          <cell r="D16">
            <v>93.924621000000002</v>
          </cell>
          <cell r="E16">
            <v>-56.306889000000005</v>
          </cell>
          <cell r="F16">
            <v>122.5498</v>
          </cell>
          <cell r="G16"/>
          <cell r="H16">
            <v>1110.1677279999999</v>
          </cell>
          <cell r="I16">
            <v>110.35858900000001</v>
          </cell>
          <cell r="J16">
            <v>-66.961042000000006</v>
          </cell>
          <cell r="K16">
            <v>143.88622700000002</v>
          </cell>
          <cell r="L16"/>
          <cell r="M16">
            <v>1297.4515020000001</v>
          </cell>
          <cell r="N16">
            <v>121.980503</v>
          </cell>
          <cell r="O16">
            <v>-77.524652000000003</v>
          </cell>
          <cell r="P16">
            <v>157.684618</v>
          </cell>
          <cell r="Q16"/>
          <cell r="R16">
            <v>1499.5919699999999</v>
          </cell>
          <cell r="S16">
            <v>136.21378099999998</v>
          </cell>
          <cell r="T16">
            <v>-90.033615999999995</v>
          </cell>
          <cell r="U16">
            <v>156.63555100000002</v>
          </cell>
          <cell r="V16"/>
          <cell r="W16">
            <v>1702.407686</v>
          </cell>
          <cell r="X16">
            <v>142.72738899999999</v>
          </cell>
          <cell r="Y16">
            <v>-99.705196000000001</v>
          </cell>
          <cell r="Z16">
            <v>122.36999400000001</v>
          </cell>
          <cell r="AA16"/>
          <cell r="AB16">
            <v>1867.7998729999999</v>
          </cell>
          <cell r="AC16">
            <v>150.55758399999999</v>
          </cell>
          <cell r="AD16">
            <v>-108.082312</v>
          </cell>
          <cell r="AE16">
            <v>99.350369999999998</v>
          </cell>
          <cell r="AF16"/>
          <cell r="AG16">
            <v>2009.625515</v>
          </cell>
          <cell r="AH16">
            <v>160.48604399999999</v>
          </cell>
          <cell r="AI16">
            <v>-115.086474</v>
          </cell>
          <cell r="AJ16">
            <v>77.309342999999998</v>
          </cell>
          <cell r="AK16"/>
          <cell r="AL16">
            <v>2132.3344279999997</v>
          </cell>
          <cell r="AM16">
            <v>172.90764199999998</v>
          </cell>
          <cell r="AN16">
            <v>-122.230352</v>
          </cell>
          <cell r="AO16">
            <v>73.424988999999997</v>
          </cell>
          <cell r="AP16"/>
          <cell r="AQ16">
            <v>2256.4367080000002</v>
          </cell>
          <cell r="AR16">
            <v>187.07784599999999</v>
          </cell>
          <cell r="AS16">
            <v>-129.49261900000002</v>
          </cell>
          <cell r="AT16">
            <v>76.146722999999994</v>
          </cell>
          <cell r="AU16"/>
          <cell r="AV16">
            <v>2390.1686579999996</v>
          </cell>
          <cell r="AW16">
            <v>209.27745999999999</v>
          </cell>
          <cell r="AX16">
            <v>-138.474052</v>
          </cell>
          <cell r="AY16">
            <v>75.575856999999999</v>
          </cell>
          <cell r="AZ16"/>
          <cell r="BA16">
            <v>2536.5479219999997</v>
          </cell>
          <cell r="BB16">
            <v>230.982215</v>
          </cell>
          <cell r="BC16">
            <v>-149.09664999999998</v>
          </cell>
          <cell r="BD16">
            <v>74.450063</v>
          </cell>
          <cell r="BE16"/>
          <cell r="BF16">
            <v>2692.88355</v>
          </cell>
          <cell r="BG16">
            <v>246.34678299999999</v>
          </cell>
          <cell r="BH16">
            <v>-159.48449499999998</v>
          </cell>
          <cell r="BI16">
            <v>92.533937999999992</v>
          </cell>
          <cell r="BJ16"/>
          <cell r="BK16">
            <v>2872.2797759999999</v>
          </cell>
          <cell r="BL16">
            <v>253.04041599999999</v>
          </cell>
          <cell r="BM16">
            <v>-171.745544</v>
          </cell>
          <cell r="BN16">
            <v>73.089409000000003</v>
          </cell>
          <cell r="BO16"/>
          <cell r="BP16">
            <v>3026.6640580000003</v>
          </cell>
          <cell r="BQ16">
            <v>249.73145700000001</v>
          </cell>
          <cell r="BR16">
            <v>-177.67101700000001</v>
          </cell>
          <cell r="BS16">
            <v>35.224336000000001</v>
          </cell>
          <cell r="BT16"/>
          <cell r="BU16">
            <v>3133.9488350000001</v>
          </cell>
          <cell r="BV16">
            <v>236.49082000000001</v>
          </cell>
          <cell r="BW16">
            <v>-181.36051999999998</v>
          </cell>
          <cell r="BX16">
            <v>26.61486</v>
          </cell>
          <cell r="BY16"/>
          <cell r="BZ16">
            <v>3215.6939950000001</v>
          </cell>
          <cell r="CA16">
            <v>240.97221299999998</v>
          </cell>
          <cell r="CB16">
            <v>-185.18236899999999</v>
          </cell>
          <cell r="CC16">
            <v>25.973753000000002</v>
          </cell>
          <cell r="CD16"/>
          <cell r="CE16">
            <v>3297.4575909999999</v>
          </cell>
          <cell r="CF16">
            <v>244.557615</v>
          </cell>
          <cell r="CG16">
            <v>-188.34956099999999</v>
          </cell>
          <cell r="CH16">
            <v>44.634101000000001</v>
          </cell>
          <cell r="CI16"/>
          <cell r="CJ16">
            <v>3398.2997459999997</v>
          </cell>
          <cell r="CK16">
            <v>248.701415</v>
          </cell>
          <cell r="CL16">
            <v>-193.22466</v>
          </cell>
          <cell r="CM16">
            <v>59.625458000000002</v>
          </cell>
          <cell r="CN16"/>
          <cell r="CO16">
            <v>3513.4019579999999</v>
          </cell>
          <cell r="CP16">
            <v>252.342266</v>
          </cell>
          <cell r="CQ16">
            <v>-198.041741</v>
          </cell>
          <cell r="CR16">
            <v>50.420720000000003</v>
          </cell>
          <cell r="CS16"/>
          <cell r="CT16">
            <v>3618.1232030000001</v>
          </cell>
          <cell r="CU16">
            <v>269.04229200000003</v>
          </cell>
          <cell r="CV16">
            <v>-203.88817</v>
          </cell>
          <cell r="CW16">
            <v>38.934094999999999</v>
          </cell>
          <cell r="CX16"/>
          <cell r="CY16">
            <v>3722.2114200000001</v>
          </cell>
          <cell r="CZ16">
            <v>291.53837199999998</v>
          </cell>
          <cell r="DA16">
            <v>-212.24744899999999</v>
          </cell>
          <cell r="DB16">
            <v>52.656661999999997</v>
          </cell>
          <cell r="DC16"/>
          <cell r="DD16">
            <v>3854.159005</v>
          </cell>
          <cell r="DE16">
            <v>318.10712100000001</v>
          </cell>
          <cell r="DF16">
            <v>-226.10989799999999</v>
          </cell>
          <cell r="DG16">
            <v>83.201436999999999</v>
          </cell>
          <cell r="DH16"/>
          <cell r="DI16">
            <v>4029.357665</v>
          </cell>
          <cell r="DJ16">
            <v>330.91790600000002</v>
          </cell>
          <cell r="DK16">
            <v>-238.490251</v>
          </cell>
          <cell r="DL16">
            <v>99.816333999999998</v>
          </cell>
          <cell r="DM16"/>
          <cell r="DN16">
            <v>4221.6016540000001</v>
          </cell>
          <cell r="DO16">
            <v>332.703281</v>
          </cell>
          <cell r="DP16">
            <v>-249.19485800000001</v>
          </cell>
          <cell r="DQ16">
            <v>107.96884900000001</v>
          </cell>
          <cell r="DR16"/>
          <cell r="DS16">
            <v>4413.0789270000005</v>
          </cell>
          <cell r="DT16">
            <v>343.00784700000003</v>
          </cell>
          <cell r="DU16">
            <v>-258.56904199999997</v>
          </cell>
          <cell r="DV16">
            <v>149.75327299999998</v>
          </cell>
          <cell r="DW16"/>
          <cell r="DX16">
            <v>4647.2710040000002</v>
          </cell>
          <cell r="DY16">
            <v>364.05641300000002</v>
          </cell>
          <cell r="DZ16">
            <v>-271.40145899999999</v>
          </cell>
          <cell r="EA16">
            <v>172.28223699999998</v>
          </cell>
          <cell r="EB16"/>
          <cell r="EC16">
            <v>4912.2081960000005</v>
          </cell>
          <cell r="ED16">
            <v>384.921042</v>
          </cell>
          <cell r="EE16">
            <v>-285.82533899999999</v>
          </cell>
          <cell r="EF16">
            <v>206.88663399999999</v>
          </cell>
          <cell r="EG16"/>
          <cell r="EH16">
            <v>5218.1905319999996</v>
          </cell>
          <cell r="EI16">
            <v>414.92256500000002</v>
          </cell>
          <cell r="EJ16">
            <v>-304.38449300000002</v>
          </cell>
          <cell r="EK16">
            <v>230.8124</v>
          </cell>
          <cell r="EL16"/>
          <cell r="EM16">
            <v>5559.541005</v>
          </cell>
          <cell r="EN16">
            <v>450.058853</v>
          </cell>
          <cell r="EO16">
            <v>-321.86681900000002</v>
          </cell>
          <cell r="EP16">
            <v>256.44921299999999</v>
          </cell>
          <cell r="EQ16"/>
          <cell r="ER16">
            <v>5944.1822520000005</v>
          </cell>
          <cell r="ES16">
            <v>470.12263200000001</v>
          </cell>
          <cell r="ET16">
            <v>-341.98562300000003</v>
          </cell>
          <cell r="EU16">
            <v>129.17855399999999</v>
          </cell>
          <cell r="EV16"/>
          <cell r="EW16">
            <v>6201.4978140000003</v>
          </cell>
          <cell r="EX16">
            <v>427.32000400000004</v>
          </cell>
          <cell r="EY16">
            <v>-345.869573</v>
          </cell>
          <cell r="EZ16">
            <v>17.306249000000001</v>
          </cell>
          <cell r="FA16"/>
          <cell r="FB16">
            <v>6300.2544939999998</v>
          </cell>
          <cell r="FC16">
            <v>441.06698999999998</v>
          </cell>
          <cell r="FD16">
            <v>-354.09335800000002</v>
          </cell>
          <cell r="FE16">
            <v>151.54416599999999</v>
          </cell>
          <cell r="FF16"/>
          <cell r="FG16">
            <v>6538.7722910000002</v>
          </cell>
          <cell r="FH16">
            <v>461.56600699999996</v>
          </cell>
          <cell r="FI16">
            <v>-367.14151099999998</v>
          </cell>
          <cell r="FJ16">
            <v>179.95369600000001</v>
          </cell>
          <cell r="FK16"/>
          <cell r="FL16">
            <v>6813.1504830000003</v>
          </cell>
          <cell r="FM16">
            <v>469.10599500000001</v>
          </cell>
          <cell r="FN16">
            <v>-376.52141600000004</v>
          </cell>
          <cell r="FO16">
            <v>80.162009000000012</v>
          </cell>
          <cell r="FP16"/>
          <cell r="FQ16">
            <v>6985.8970719999998</v>
          </cell>
          <cell r="FR16">
            <v>466.66798399999999</v>
          </cell>
          <cell r="FS16">
            <v>-381.53012899999999</v>
          </cell>
          <cell r="FT16">
            <v>36.274079</v>
          </cell>
          <cell r="FU16"/>
          <cell r="FV16">
            <v>7107.3090060000004</v>
          </cell>
          <cell r="FW16">
            <v>469.07198599999998</v>
          </cell>
          <cell r="FX16">
            <v>-387.558989</v>
          </cell>
          <cell r="FY16">
            <v>-4.6628340000000001</v>
          </cell>
          <cell r="FZ16"/>
          <cell r="GA16">
            <v>7184.1591689999996</v>
          </cell>
          <cell r="GB16">
            <v>472.64700699999997</v>
          </cell>
          <cell r="GC16">
            <v>-391.92626899999999</v>
          </cell>
          <cell r="GD16">
            <v>-23.070228999999998</v>
          </cell>
          <cell r="GE16"/>
          <cell r="GF16">
            <v>7241.809679</v>
          </cell>
          <cell r="GG16">
            <v>487.38439500000004</v>
          </cell>
          <cell r="GH16">
            <v>-400.36175199999997</v>
          </cell>
          <cell r="GI16">
            <v>75.131698</v>
          </cell>
          <cell r="GJ16"/>
          <cell r="GK16">
            <v>7403.964019</v>
          </cell>
          <cell r="GL16">
            <v>516.77957900000001</v>
          </cell>
          <cell r="GM16">
            <v>-414.17400099999998</v>
          </cell>
          <cell r="GN16">
            <v>137.24191300000001</v>
          </cell>
          <cell r="GO16"/>
          <cell r="GP16">
            <v>7643.8115099999995</v>
          </cell>
          <cell r="GQ16">
            <v>541.02299199999993</v>
          </cell>
          <cell r="GR16">
            <v>-430.56250199999999</v>
          </cell>
          <cell r="GS16">
            <v>141.9676</v>
          </cell>
          <cell r="GT16"/>
          <cell r="GU16">
            <v>7896.2395999999999</v>
          </cell>
          <cell r="GV16">
            <v>572.2939889999999</v>
          </cell>
          <cell r="GW16">
            <v>-450.173565</v>
          </cell>
          <cell r="GX16">
            <v>103.58830999999999</v>
          </cell>
          <cell r="GY16"/>
          <cell r="GZ16">
            <v>8121.948335</v>
          </cell>
          <cell r="HA16">
            <v>529.85402099999999</v>
          </cell>
          <cell r="HB16">
            <v>-462.72310200000004</v>
          </cell>
          <cell r="HC16">
            <v>190.359297</v>
          </cell>
          <cell r="HD16"/>
          <cell r="HE16">
            <v>8379.4385509999993</v>
          </cell>
          <cell r="HF16">
            <v>606.16601300000002</v>
          </cell>
          <cell r="HG16">
            <v>-486.327111</v>
          </cell>
          <cell r="HH16">
            <v>227.57547</v>
          </cell>
          <cell r="HI16"/>
          <cell r="HJ16">
            <v>8726.8529240000007</v>
          </cell>
        </row>
        <row r="17">
          <cell r="A17" t="str">
            <v>AN.11M</v>
          </cell>
          <cell r="B17" t="str">
            <v>Constructions</v>
          </cell>
          <cell r="C17">
            <v>777.75605799999994</v>
          </cell>
          <cell r="D17">
            <v>58.690974000000004</v>
          </cell>
          <cell r="E17">
            <v>-26.745127</v>
          </cell>
          <cell r="F17">
            <v>103.895022</v>
          </cell>
          <cell r="G17"/>
          <cell r="H17">
            <v>913.59692599999994</v>
          </cell>
          <cell r="I17">
            <v>68.083047999999991</v>
          </cell>
          <cell r="J17">
            <v>-32.242333000000002</v>
          </cell>
          <cell r="K17">
            <v>118.85996799999999</v>
          </cell>
          <cell r="L17"/>
          <cell r="M17">
            <v>1068.2976100000001</v>
          </cell>
          <cell r="N17">
            <v>73.970669999999998</v>
          </cell>
          <cell r="O17">
            <v>-37.202101999999996</v>
          </cell>
          <cell r="P17">
            <v>128.289402</v>
          </cell>
          <cell r="Q17"/>
          <cell r="R17">
            <v>1233.3555789999998</v>
          </cell>
          <cell r="S17">
            <v>80.756971000000007</v>
          </cell>
          <cell r="T17">
            <v>-43.074853000000004</v>
          </cell>
          <cell r="U17">
            <v>127.167815</v>
          </cell>
          <cell r="V17"/>
          <cell r="W17">
            <v>1398.2055130000001</v>
          </cell>
          <cell r="X17">
            <v>83.242736000000008</v>
          </cell>
          <cell r="Y17">
            <v>-47.370504999999994</v>
          </cell>
          <cell r="Z17">
            <v>101.109436</v>
          </cell>
          <cell r="AA17"/>
          <cell r="AB17">
            <v>1535.187179</v>
          </cell>
          <cell r="AC17">
            <v>86.524634999999989</v>
          </cell>
          <cell r="AD17">
            <v>-51.093000000000004</v>
          </cell>
          <cell r="AE17">
            <v>83.260585999999989</v>
          </cell>
          <cell r="AF17"/>
          <cell r="AG17">
            <v>1653.8794010000001</v>
          </cell>
          <cell r="AH17">
            <v>89.232613999999998</v>
          </cell>
          <cell r="AI17">
            <v>-53.886209999999998</v>
          </cell>
          <cell r="AJ17">
            <v>64.445749000000006</v>
          </cell>
          <cell r="AK17"/>
          <cell r="AL17">
            <v>1753.6715530000001</v>
          </cell>
          <cell r="AM17">
            <v>95.770527000000001</v>
          </cell>
          <cell r="AN17">
            <v>-56.622692000000001</v>
          </cell>
          <cell r="AO17">
            <v>64.187887000000003</v>
          </cell>
          <cell r="AP17"/>
          <cell r="AQ17">
            <v>1857.0072749999999</v>
          </cell>
          <cell r="AR17">
            <v>103.135592</v>
          </cell>
          <cell r="AS17">
            <v>-59.908453000000002</v>
          </cell>
          <cell r="AT17">
            <v>69.419733999999991</v>
          </cell>
          <cell r="AU17"/>
          <cell r="AV17">
            <v>1969.6541480000001</v>
          </cell>
          <cell r="AW17">
            <v>115.731111</v>
          </cell>
          <cell r="AX17">
            <v>-64.116186999999996</v>
          </cell>
          <cell r="AY17">
            <v>65.263575000000003</v>
          </cell>
          <cell r="AZ17"/>
          <cell r="BA17">
            <v>2086.5326460000001</v>
          </cell>
          <cell r="BB17">
            <v>126.66833800000001</v>
          </cell>
          <cell r="BC17">
            <v>-68.496476000000001</v>
          </cell>
          <cell r="BD17">
            <v>65.237014000000002</v>
          </cell>
          <cell r="BE17"/>
          <cell r="BF17">
            <v>2209.9415220000001</v>
          </cell>
          <cell r="BG17">
            <v>133.02635699999999</v>
          </cell>
          <cell r="BH17">
            <v>-73.370452999999998</v>
          </cell>
          <cell r="BI17">
            <v>84.381674000000004</v>
          </cell>
          <cell r="BJ17"/>
          <cell r="BK17">
            <v>2353.9791</v>
          </cell>
          <cell r="BL17">
            <v>137.95988699999998</v>
          </cell>
          <cell r="BM17">
            <v>-78.659784999999999</v>
          </cell>
          <cell r="BN17">
            <v>70.913589000000002</v>
          </cell>
          <cell r="BO17"/>
          <cell r="BP17">
            <v>2484.1927910000004</v>
          </cell>
          <cell r="BQ17">
            <v>136.28835999999998</v>
          </cell>
          <cell r="BR17">
            <v>-81.565562</v>
          </cell>
          <cell r="BS17">
            <v>41.647489999999998</v>
          </cell>
          <cell r="BT17"/>
          <cell r="BU17">
            <v>2580.563079</v>
          </cell>
          <cell r="BV17">
            <v>128.40897699999999</v>
          </cell>
          <cell r="BW17">
            <v>-83.241926000000007</v>
          </cell>
          <cell r="BX17">
            <v>30.466973000000003</v>
          </cell>
          <cell r="BY17"/>
          <cell r="BZ17">
            <v>2656.197103</v>
          </cell>
          <cell r="CA17">
            <v>128.671108</v>
          </cell>
          <cell r="CB17">
            <v>-84.228830000000002</v>
          </cell>
          <cell r="CC17">
            <v>26.553453000000001</v>
          </cell>
          <cell r="CD17"/>
          <cell r="CE17">
            <v>2727.1928339999999</v>
          </cell>
          <cell r="CF17">
            <v>128.804149</v>
          </cell>
          <cell r="CG17">
            <v>-84.896346000000008</v>
          </cell>
          <cell r="CH17">
            <v>45.248550999999999</v>
          </cell>
          <cell r="CI17"/>
          <cell r="CJ17">
            <v>2816.3491880000001</v>
          </cell>
          <cell r="CK17">
            <v>128.40549200000001</v>
          </cell>
          <cell r="CL17">
            <v>-86.411967999999987</v>
          </cell>
          <cell r="CM17">
            <v>62.298468999999997</v>
          </cell>
          <cell r="CN17"/>
          <cell r="CO17">
            <v>2920.6411819999998</v>
          </cell>
          <cell r="CP17">
            <v>129.505561</v>
          </cell>
          <cell r="CQ17">
            <v>-88.983725000000007</v>
          </cell>
          <cell r="CR17">
            <v>53.65645</v>
          </cell>
          <cell r="CS17"/>
          <cell r="CT17">
            <v>3014.8194679999997</v>
          </cell>
          <cell r="CU17">
            <v>135.94746700000002</v>
          </cell>
          <cell r="CV17">
            <v>-91.304231999999999</v>
          </cell>
          <cell r="CW17">
            <v>41.297578000000001</v>
          </cell>
          <cell r="CX17"/>
          <cell r="CY17">
            <v>3100.76028</v>
          </cell>
          <cell r="CZ17">
            <v>146.35487799999999</v>
          </cell>
          <cell r="DA17">
            <v>-94.439407000000003</v>
          </cell>
          <cell r="DB17">
            <v>47.565358000000003</v>
          </cell>
          <cell r="DC17"/>
          <cell r="DD17">
            <v>3200.2411090000001</v>
          </cell>
          <cell r="DE17">
            <v>160.59706899999998</v>
          </cell>
          <cell r="DF17">
            <v>-99.650080000000003</v>
          </cell>
          <cell r="DG17">
            <v>74.690178000000003</v>
          </cell>
          <cell r="DH17"/>
          <cell r="DI17">
            <v>3335.8782759999999</v>
          </cell>
          <cell r="DJ17">
            <v>167.16650300000001</v>
          </cell>
          <cell r="DK17">
            <v>-104.571758</v>
          </cell>
          <cell r="DL17">
            <v>97.965687000000003</v>
          </cell>
          <cell r="DM17"/>
          <cell r="DN17">
            <v>3496.438709</v>
          </cell>
          <cell r="DO17">
            <v>171.99927</v>
          </cell>
          <cell r="DP17">
            <v>-109.81898</v>
          </cell>
          <cell r="DQ17">
            <v>110.77569199999999</v>
          </cell>
          <cell r="DR17"/>
          <cell r="DS17">
            <v>3669.3946900000001</v>
          </cell>
          <cell r="DT17">
            <v>182.31661400000002</v>
          </cell>
          <cell r="DU17">
            <v>-115.86700500000001</v>
          </cell>
          <cell r="DV17">
            <v>149.75111200000001</v>
          </cell>
          <cell r="DW17"/>
          <cell r="DX17">
            <v>3885.5954109999998</v>
          </cell>
          <cell r="DY17">
            <v>198.03745699999999</v>
          </cell>
          <cell r="DZ17">
            <v>-123.80309699999999</v>
          </cell>
          <cell r="EA17">
            <v>163.001543</v>
          </cell>
          <cell r="EB17"/>
          <cell r="EC17">
            <v>4122.8313129999997</v>
          </cell>
          <cell r="ED17">
            <v>213.277277</v>
          </cell>
          <cell r="EE17">
            <v>-131.34361999999999</v>
          </cell>
          <cell r="EF17">
            <v>192.78125899999998</v>
          </cell>
          <cell r="EG17"/>
          <cell r="EH17">
            <v>4397.5462300000008</v>
          </cell>
          <cell r="EI17">
            <v>234.98846799999998</v>
          </cell>
          <cell r="EJ17">
            <v>-142.395689</v>
          </cell>
          <cell r="EK17">
            <v>217.976123</v>
          </cell>
          <cell r="EL17"/>
          <cell r="EM17">
            <v>4708.1151310000005</v>
          </cell>
          <cell r="EN17">
            <v>257.145735</v>
          </cell>
          <cell r="EO17">
            <v>-153.12132699999998</v>
          </cell>
          <cell r="EP17">
            <v>249.41175799999999</v>
          </cell>
          <cell r="EQ17"/>
          <cell r="ER17">
            <v>5061.5512959999996</v>
          </cell>
          <cell r="ES17">
            <v>267.88501400000001</v>
          </cell>
          <cell r="ET17">
            <v>-167.01713599999999</v>
          </cell>
          <cell r="EU17">
            <v>124.999432</v>
          </cell>
          <cell r="EV17"/>
          <cell r="EW17">
            <v>5287.4186069999996</v>
          </cell>
          <cell r="EX17">
            <v>245.450998</v>
          </cell>
          <cell r="EY17">
            <v>-167.85987499999999</v>
          </cell>
          <cell r="EZ17">
            <v>13.154348000000001</v>
          </cell>
          <cell r="FA17"/>
          <cell r="FB17">
            <v>5378.1640779999998</v>
          </cell>
          <cell r="FC17">
            <v>248.43799799999999</v>
          </cell>
          <cell r="FD17">
            <v>-172.62279199999998</v>
          </cell>
          <cell r="FE17">
            <v>143.654156</v>
          </cell>
          <cell r="FF17"/>
          <cell r="FG17">
            <v>5597.6334390000002</v>
          </cell>
          <cell r="FH17">
            <v>262.08100300000001</v>
          </cell>
          <cell r="FI17">
            <v>-180.39263200000002</v>
          </cell>
          <cell r="FJ17">
            <v>170.39113599999999</v>
          </cell>
          <cell r="FK17"/>
          <cell r="FL17">
            <v>5849.712947</v>
          </cell>
          <cell r="FM17">
            <v>262.60300100000001</v>
          </cell>
          <cell r="FN17">
            <v>-185.18160399999999</v>
          </cell>
          <cell r="FO17">
            <v>74.059437000000003</v>
          </cell>
          <cell r="FP17"/>
          <cell r="FQ17">
            <v>6001.1937810000009</v>
          </cell>
          <cell r="FR17">
            <v>260.75999400000001</v>
          </cell>
          <cell r="FS17">
            <v>-186.572813</v>
          </cell>
          <cell r="FT17">
            <v>33.554456999999999</v>
          </cell>
          <cell r="FU17"/>
          <cell r="FV17">
            <v>6108.9354199999998</v>
          </cell>
          <cell r="FW17">
            <v>258.46999600000004</v>
          </cell>
          <cell r="FX17">
            <v>-189.14705799999999</v>
          </cell>
          <cell r="FY17">
            <v>-7.9339499999999994</v>
          </cell>
          <cell r="FZ17"/>
          <cell r="GA17">
            <v>6170.3244079999995</v>
          </cell>
          <cell r="GB17">
            <v>253.088999</v>
          </cell>
          <cell r="GC17">
            <v>-188.170456</v>
          </cell>
          <cell r="GD17">
            <v>-28.541239000000001</v>
          </cell>
          <cell r="GE17"/>
          <cell r="GF17">
            <v>6206.701712</v>
          </cell>
          <cell r="GG17">
            <v>256.338391</v>
          </cell>
          <cell r="GH17">
            <v>-190.53303200000002</v>
          </cell>
          <cell r="GI17">
            <v>73.181055999999998</v>
          </cell>
          <cell r="GJ17"/>
          <cell r="GK17">
            <v>6345.688126</v>
          </cell>
          <cell r="GL17">
            <v>273.90257700000001</v>
          </cell>
          <cell r="GM17">
            <v>-197.79373999999999</v>
          </cell>
          <cell r="GN17">
            <v>130.98199099999999</v>
          </cell>
          <cell r="GO17"/>
          <cell r="GP17">
            <v>6552.7789540000003</v>
          </cell>
          <cell r="GQ17">
            <v>286.04200500000002</v>
          </cell>
          <cell r="GR17">
            <v>-205.13424900000001</v>
          </cell>
          <cell r="GS17">
            <v>128.69494500000002</v>
          </cell>
          <cell r="GT17"/>
          <cell r="GU17">
            <v>6762.3816550000001</v>
          </cell>
          <cell r="GV17">
            <v>304.66900300000003</v>
          </cell>
          <cell r="GW17">
            <v>-213.77141899999998</v>
          </cell>
          <cell r="GX17">
            <v>91.661466000000004</v>
          </cell>
          <cell r="GY17"/>
          <cell r="GZ17">
            <v>6944.9407060000003</v>
          </cell>
          <cell r="HA17">
            <v>272.999009</v>
          </cell>
          <cell r="HB17">
            <v>-219.28979699999999</v>
          </cell>
          <cell r="HC17">
            <v>177.82150799999999</v>
          </cell>
          <cell r="HD17"/>
          <cell r="HE17">
            <v>7176.4714260000001</v>
          </cell>
          <cell r="HF17">
            <v>322.033007</v>
          </cell>
          <cell r="HG17">
            <v>-231.63944899999998</v>
          </cell>
          <cell r="HH17">
            <v>209.66663600000001</v>
          </cell>
          <cell r="HI17"/>
          <cell r="HJ17">
            <v>7476.5316199999997</v>
          </cell>
        </row>
        <row r="18">
          <cell r="A18" t="str">
            <v>AN.111</v>
          </cell>
          <cell r="B18" t="str">
            <v>Dwellings</v>
          </cell>
          <cell r="C18">
            <v>472.76659100000001</v>
          </cell>
          <cell r="D18">
            <v>33.426498000000002</v>
          </cell>
          <cell r="E18">
            <v>-8.9555539999999993</v>
          </cell>
          <cell r="F18">
            <v>54.910069</v>
          </cell>
          <cell r="G18"/>
          <cell r="H18">
            <v>552.147604</v>
          </cell>
          <cell r="I18">
            <v>38.265190000000004</v>
          </cell>
          <cell r="J18">
            <v>-10.82653</v>
          </cell>
          <cell r="K18">
            <v>61.153970999999999</v>
          </cell>
          <cell r="L18"/>
          <cell r="M18">
            <v>640.74023499999998</v>
          </cell>
          <cell r="N18">
            <v>41.200631000000001</v>
          </cell>
          <cell r="O18">
            <v>-12.479785</v>
          </cell>
          <cell r="P18">
            <v>66.435339999999997</v>
          </cell>
          <cell r="Q18"/>
          <cell r="R18">
            <v>735.89642200000003</v>
          </cell>
          <cell r="S18">
            <v>43.500106000000002</v>
          </cell>
          <cell r="T18">
            <v>-14.295463</v>
          </cell>
          <cell r="U18">
            <v>68.552739000000003</v>
          </cell>
          <cell r="V18"/>
          <cell r="W18">
            <v>833.65380400000004</v>
          </cell>
          <cell r="X18">
            <v>45.330110999999995</v>
          </cell>
          <cell r="Y18">
            <v>-15.726685999999999</v>
          </cell>
          <cell r="Z18">
            <v>56.866292999999999</v>
          </cell>
          <cell r="AA18"/>
          <cell r="AB18">
            <v>920.12352300000009</v>
          </cell>
          <cell r="AC18">
            <v>46.705863000000001</v>
          </cell>
          <cell r="AD18">
            <v>-16.836698999999999</v>
          </cell>
          <cell r="AE18">
            <v>46.898728000000006</v>
          </cell>
          <cell r="AF18"/>
          <cell r="AG18">
            <v>996.89141500000005</v>
          </cell>
          <cell r="AH18">
            <v>47.293319000000004</v>
          </cell>
          <cell r="AI18">
            <v>-17.576584999999998</v>
          </cell>
          <cell r="AJ18">
            <v>37.149510999999997</v>
          </cell>
          <cell r="AK18"/>
          <cell r="AL18">
            <v>1063.75766</v>
          </cell>
          <cell r="AM18">
            <v>49.757680999999998</v>
          </cell>
          <cell r="AN18">
            <v>-18.385617</v>
          </cell>
          <cell r="AO18">
            <v>38.135794000000004</v>
          </cell>
          <cell r="AP18"/>
          <cell r="AQ18">
            <v>1133.2655179999999</v>
          </cell>
          <cell r="AR18">
            <v>52.753947999999994</v>
          </cell>
          <cell r="AS18">
            <v>-19.491778999999998</v>
          </cell>
          <cell r="AT18">
            <v>41.253025000000001</v>
          </cell>
          <cell r="AU18"/>
          <cell r="AV18">
            <v>1207.7807129999999</v>
          </cell>
          <cell r="AW18">
            <v>57.398500999999996</v>
          </cell>
          <cell r="AX18">
            <v>-21.084689999999998</v>
          </cell>
          <cell r="AY18">
            <v>40.247886000000001</v>
          </cell>
          <cell r="AZ18"/>
          <cell r="BA18">
            <v>1284.3424090000001</v>
          </cell>
          <cell r="BB18">
            <v>62.968561999999999</v>
          </cell>
          <cell r="BC18">
            <v>-23.064661000000001</v>
          </cell>
          <cell r="BD18">
            <v>44.262281000000002</v>
          </cell>
          <cell r="BE18"/>
          <cell r="BF18">
            <v>1368.5085919999999</v>
          </cell>
          <cell r="BG18">
            <v>64.195941000000005</v>
          </cell>
          <cell r="BH18">
            <v>-25.349076</v>
          </cell>
          <cell r="BI18">
            <v>61.277419000000002</v>
          </cell>
          <cell r="BJ18"/>
          <cell r="BK18">
            <v>1468.6328759999999</v>
          </cell>
          <cell r="BL18">
            <v>63.660034000000003</v>
          </cell>
          <cell r="BM18">
            <v>-27.560572000000001</v>
          </cell>
          <cell r="BN18">
            <v>52.393758999999996</v>
          </cell>
          <cell r="BO18"/>
          <cell r="BP18">
            <v>1557.1260970000001</v>
          </cell>
          <cell r="BQ18">
            <v>63.022340999999997</v>
          </cell>
          <cell r="BR18">
            <v>-28.632126</v>
          </cell>
          <cell r="BS18">
            <v>32.330855999999997</v>
          </cell>
          <cell r="BT18"/>
          <cell r="BU18">
            <v>1623.847168</v>
          </cell>
          <cell r="BV18">
            <v>62.348486999999999</v>
          </cell>
          <cell r="BW18">
            <v>-29.393485999999999</v>
          </cell>
          <cell r="BX18">
            <v>26.727581999999998</v>
          </cell>
          <cell r="BY18"/>
          <cell r="BZ18">
            <v>1683.5297499999999</v>
          </cell>
          <cell r="CA18">
            <v>65.256653</v>
          </cell>
          <cell r="CB18">
            <v>-30.006674999999998</v>
          </cell>
          <cell r="CC18">
            <v>22.626819000000001</v>
          </cell>
          <cell r="CD18"/>
          <cell r="CE18">
            <v>1741.406547</v>
          </cell>
          <cell r="CF18">
            <v>65.291080999999991</v>
          </cell>
          <cell r="CG18">
            <v>-30.014364</v>
          </cell>
          <cell r="CH18">
            <v>34.982516000000004</v>
          </cell>
          <cell r="CI18"/>
          <cell r="CJ18">
            <v>1811.66578</v>
          </cell>
          <cell r="CK18">
            <v>64.625563999999997</v>
          </cell>
          <cell r="CL18">
            <v>-30.538384999999998</v>
          </cell>
          <cell r="CM18">
            <v>46.885660999999999</v>
          </cell>
          <cell r="CN18"/>
          <cell r="CO18">
            <v>1892.6386200000002</v>
          </cell>
          <cell r="CP18">
            <v>67.374273000000002</v>
          </cell>
          <cell r="CQ18">
            <v>-31.750268999999999</v>
          </cell>
          <cell r="CR18">
            <v>39.801050000000004</v>
          </cell>
          <cell r="CS18"/>
          <cell r="CT18">
            <v>1968.0636750000001</v>
          </cell>
          <cell r="CU18">
            <v>70.625681999999998</v>
          </cell>
          <cell r="CV18">
            <v>-32.780481000000002</v>
          </cell>
          <cell r="CW18">
            <v>27.77243</v>
          </cell>
          <cell r="CX18"/>
          <cell r="CY18">
            <v>2033.6813049999998</v>
          </cell>
          <cell r="CZ18">
            <v>75.52377899999999</v>
          </cell>
          <cell r="DA18">
            <v>-33.904332000000004</v>
          </cell>
          <cell r="DB18">
            <v>17.263055999999999</v>
          </cell>
          <cell r="DC18"/>
          <cell r="DD18">
            <v>2092.5638089999998</v>
          </cell>
          <cell r="DE18">
            <v>78.994402000000008</v>
          </cell>
          <cell r="DF18">
            <v>-35.030828</v>
          </cell>
          <cell r="DG18">
            <v>42.370680999999998</v>
          </cell>
          <cell r="DH18"/>
          <cell r="DI18">
            <v>2178.8980630000001</v>
          </cell>
          <cell r="DJ18">
            <v>81.27161199999999</v>
          </cell>
          <cell r="DK18">
            <v>-37.094232000000005</v>
          </cell>
          <cell r="DL18">
            <v>71.672063999999992</v>
          </cell>
          <cell r="DM18"/>
          <cell r="DN18">
            <v>2294.7475060000002</v>
          </cell>
          <cell r="DO18">
            <v>85.745439000000005</v>
          </cell>
          <cell r="DP18">
            <v>-39.125467999999998</v>
          </cell>
          <cell r="DQ18">
            <v>69.682051000000001</v>
          </cell>
          <cell r="DR18"/>
          <cell r="DS18">
            <v>2411.049528</v>
          </cell>
          <cell r="DT18">
            <v>91.215528000000006</v>
          </cell>
          <cell r="DU18">
            <v>-41.458081</v>
          </cell>
          <cell r="DV18">
            <v>99.164595000000006</v>
          </cell>
          <cell r="DW18"/>
          <cell r="DX18">
            <v>2559.9715699999997</v>
          </cell>
          <cell r="DY18">
            <v>98.982437999999988</v>
          </cell>
          <cell r="DZ18">
            <v>-44.882255000000001</v>
          </cell>
          <cell r="EA18">
            <v>113.696912</v>
          </cell>
          <cell r="EB18"/>
          <cell r="EC18">
            <v>2727.7686660000004</v>
          </cell>
          <cell r="ED18">
            <v>107.91130899999999</v>
          </cell>
          <cell r="EE18">
            <v>-48.090243000000001</v>
          </cell>
          <cell r="EF18">
            <v>131.185517</v>
          </cell>
          <cell r="EG18"/>
          <cell r="EH18">
            <v>2918.7752489999998</v>
          </cell>
          <cell r="EI18">
            <v>120.592223</v>
          </cell>
          <cell r="EJ18">
            <v>-52.748355000000004</v>
          </cell>
          <cell r="EK18">
            <v>146.28437899999997</v>
          </cell>
          <cell r="EL18"/>
          <cell r="EM18">
            <v>3132.9034959999999</v>
          </cell>
          <cell r="EN18">
            <v>130.76040700000001</v>
          </cell>
          <cell r="EO18">
            <v>-56.972408000000001</v>
          </cell>
          <cell r="EP18">
            <v>163.659831</v>
          </cell>
          <cell r="EQ18"/>
          <cell r="ER18">
            <v>3370.3513269999999</v>
          </cell>
          <cell r="ES18">
            <v>134.92333499999998</v>
          </cell>
          <cell r="ET18">
            <v>-62.21481</v>
          </cell>
          <cell r="EU18">
            <v>89.836523</v>
          </cell>
          <cell r="EV18"/>
          <cell r="EW18">
            <v>3532.8963749999998</v>
          </cell>
          <cell r="EX18">
            <v>121.31783999999999</v>
          </cell>
          <cell r="EY18">
            <v>-61.657711999999997</v>
          </cell>
          <cell r="EZ18">
            <v>3.1904729999999999</v>
          </cell>
          <cell r="FA18"/>
          <cell r="FB18">
            <v>3595.7469759999999</v>
          </cell>
          <cell r="FC18">
            <v>125.81075100000001</v>
          </cell>
          <cell r="FD18">
            <v>-63.620542</v>
          </cell>
          <cell r="FE18">
            <v>82.931839000000011</v>
          </cell>
          <cell r="FF18"/>
          <cell r="FG18">
            <v>3740.869025</v>
          </cell>
          <cell r="FH18">
            <v>131.28934899999999</v>
          </cell>
          <cell r="FI18">
            <v>-66.157494999999997</v>
          </cell>
          <cell r="FJ18">
            <v>106.728234</v>
          </cell>
          <cell r="FK18"/>
          <cell r="FL18">
            <v>3912.7291129999999</v>
          </cell>
          <cell r="FM18">
            <v>130.37551999999999</v>
          </cell>
          <cell r="FN18">
            <v>-67.225941000000006</v>
          </cell>
          <cell r="FO18">
            <v>42.692008999999999</v>
          </cell>
          <cell r="FP18"/>
          <cell r="FQ18">
            <v>4018.570702</v>
          </cell>
          <cell r="FR18">
            <v>129.77958599999999</v>
          </cell>
          <cell r="FS18">
            <v>-67.375236000000001</v>
          </cell>
          <cell r="FT18">
            <v>33.528312</v>
          </cell>
          <cell r="FU18"/>
          <cell r="FV18">
            <v>4114.5033640000001</v>
          </cell>
          <cell r="FW18">
            <v>129.844526</v>
          </cell>
          <cell r="FX18">
            <v>-69.449630999999997</v>
          </cell>
          <cell r="FY18">
            <v>28.271424</v>
          </cell>
          <cell r="FZ18"/>
          <cell r="GA18">
            <v>4203.1696840000004</v>
          </cell>
          <cell r="GB18">
            <v>128.96746000000002</v>
          </cell>
          <cell r="GC18">
            <v>-70.581417999999999</v>
          </cell>
          <cell r="GD18">
            <v>5.8312270000000002</v>
          </cell>
          <cell r="GE18"/>
          <cell r="GF18">
            <v>4267.3869539999996</v>
          </cell>
          <cell r="GG18">
            <v>133.05461600000001</v>
          </cell>
          <cell r="GH18">
            <v>-71.721247000000005</v>
          </cell>
          <cell r="GI18">
            <v>46.932961999999996</v>
          </cell>
          <cell r="GJ18"/>
          <cell r="GK18">
            <v>4375.6532850000003</v>
          </cell>
          <cell r="GL18">
            <v>144.112065</v>
          </cell>
          <cell r="GM18">
            <v>-75.081367999999998</v>
          </cell>
          <cell r="GN18">
            <v>76.451413000000002</v>
          </cell>
          <cell r="GO18"/>
          <cell r="GP18">
            <v>4521.1353949999993</v>
          </cell>
          <cell r="GQ18">
            <v>150.06291099999999</v>
          </cell>
          <cell r="GR18">
            <v>-78.736037999999994</v>
          </cell>
          <cell r="GS18">
            <v>84.629503</v>
          </cell>
          <cell r="GT18"/>
          <cell r="GU18">
            <v>4677.0917709999994</v>
          </cell>
          <cell r="GV18">
            <v>157.25541699999999</v>
          </cell>
          <cell r="GW18">
            <v>-83.264904999999999</v>
          </cell>
          <cell r="GX18">
            <v>71.370634999999993</v>
          </cell>
          <cell r="GY18"/>
          <cell r="GZ18">
            <v>4822.452918</v>
          </cell>
          <cell r="HA18">
            <v>141.13832099999999</v>
          </cell>
          <cell r="HB18">
            <v>-87.247158999999996</v>
          </cell>
          <cell r="HC18">
            <v>129.368101</v>
          </cell>
          <cell r="HD18"/>
          <cell r="HE18">
            <v>5005.7121799999995</v>
          </cell>
          <cell r="HF18">
            <v>171.72243799999998</v>
          </cell>
          <cell r="HG18">
            <v>-93.620437999999993</v>
          </cell>
          <cell r="HH18">
            <v>110.02331100000001</v>
          </cell>
          <cell r="HI18"/>
          <cell r="HJ18">
            <v>5193.8374910000002</v>
          </cell>
        </row>
        <row r="19">
          <cell r="A19" t="str">
            <v>AN.112</v>
          </cell>
          <cell r="B19" t="str">
            <v>Other buildings and structures</v>
          </cell>
          <cell r="C19">
            <v>304.98946699999999</v>
          </cell>
          <cell r="D19">
            <v>25.264475999999998</v>
          </cell>
          <cell r="E19">
            <v>-17.789573000000001</v>
          </cell>
          <cell r="F19">
            <v>48.984953000000004</v>
          </cell>
          <cell r="G19"/>
          <cell r="H19">
            <v>361.449322</v>
          </cell>
          <cell r="I19">
            <v>29.817858000000001</v>
          </cell>
          <cell r="J19">
            <v>-21.415803</v>
          </cell>
          <cell r="K19">
            <v>57.705995999999999</v>
          </cell>
          <cell r="L19"/>
          <cell r="M19">
            <v>427.55737400000004</v>
          </cell>
          <cell r="N19">
            <v>32.770038</v>
          </cell>
          <cell r="O19">
            <v>-24.722317</v>
          </cell>
          <cell r="P19">
            <v>61.854061999999999</v>
          </cell>
          <cell r="Q19"/>
          <cell r="R19">
            <v>497.459157</v>
          </cell>
          <cell r="S19">
            <v>37.256864999999998</v>
          </cell>
          <cell r="T19">
            <v>-28.779389999999999</v>
          </cell>
          <cell r="U19">
            <v>58.615076000000002</v>
          </cell>
          <cell r="V19"/>
          <cell r="W19">
            <v>564.55170900000007</v>
          </cell>
          <cell r="X19">
            <v>37.912624999999998</v>
          </cell>
          <cell r="Y19">
            <v>-31.643819999999998</v>
          </cell>
          <cell r="Z19">
            <v>44.243141999999999</v>
          </cell>
          <cell r="AA19"/>
          <cell r="AB19">
            <v>615.06365599999992</v>
          </cell>
          <cell r="AC19">
            <v>39.818773</v>
          </cell>
          <cell r="AD19">
            <v>-34.256301000000001</v>
          </cell>
          <cell r="AE19">
            <v>36.361857999999998</v>
          </cell>
          <cell r="AF19"/>
          <cell r="AG19">
            <v>656.98798499999998</v>
          </cell>
          <cell r="AH19">
            <v>41.939295000000001</v>
          </cell>
          <cell r="AI19">
            <v>-36.309624999999997</v>
          </cell>
          <cell r="AJ19">
            <v>27.296238000000002</v>
          </cell>
          <cell r="AK19"/>
          <cell r="AL19">
            <v>689.91389300000003</v>
          </cell>
          <cell r="AM19">
            <v>46.012845999999996</v>
          </cell>
          <cell r="AN19">
            <v>-38.237074999999997</v>
          </cell>
          <cell r="AO19">
            <v>26.052092999999999</v>
          </cell>
          <cell r="AP19"/>
          <cell r="AQ19">
            <v>723.74175700000001</v>
          </cell>
          <cell r="AR19">
            <v>50.381644000000001</v>
          </cell>
          <cell r="AS19">
            <v>-40.416675000000005</v>
          </cell>
          <cell r="AT19">
            <v>28.166708999999997</v>
          </cell>
          <cell r="AU19"/>
          <cell r="AV19">
            <v>761.87343500000009</v>
          </cell>
          <cell r="AW19">
            <v>58.332610000000003</v>
          </cell>
          <cell r="AX19">
            <v>-43.031497999999999</v>
          </cell>
          <cell r="AY19">
            <v>25.015688999999998</v>
          </cell>
          <cell r="AZ19"/>
          <cell r="BA19">
            <v>802.19023600000003</v>
          </cell>
          <cell r="BB19">
            <v>63.699776</v>
          </cell>
          <cell r="BC19">
            <v>-45.431815</v>
          </cell>
          <cell r="BD19">
            <v>20.974733000000001</v>
          </cell>
          <cell r="BE19"/>
          <cell r="BF19">
            <v>841.43293000000006</v>
          </cell>
          <cell r="BG19">
            <v>68.830414999999988</v>
          </cell>
          <cell r="BH19">
            <v>-48.021377000000001</v>
          </cell>
          <cell r="BI19">
            <v>23.104255999999999</v>
          </cell>
          <cell r="BJ19"/>
          <cell r="BK19">
            <v>885.34622400000001</v>
          </cell>
          <cell r="BL19">
            <v>74.299852000000001</v>
          </cell>
          <cell r="BM19">
            <v>-51.099213000000006</v>
          </cell>
          <cell r="BN19">
            <v>18.519830000000002</v>
          </cell>
          <cell r="BO19"/>
          <cell r="BP19">
            <v>927.06669399999998</v>
          </cell>
          <cell r="BQ19">
            <v>73.266019999999997</v>
          </cell>
          <cell r="BR19">
            <v>-52.933436999999998</v>
          </cell>
          <cell r="BS19">
            <v>9.3166340000000005</v>
          </cell>
          <cell r="BT19"/>
          <cell r="BU19">
            <v>956.71591100000001</v>
          </cell>
          <cell r="BV19">
            <v>66.060490000000001</v>
          </cell>
          <cell r="BW19">
            <v>-53.848438999999999</v>
          </cell>
          <cell r="BX19">
            <v>3.7393909999999999</v>
          </cell>
          <cell r="BY19"/>
          <cell r="BZ19">
            <v>972.66735300000005</v>
          </cell>
          <cell r="CA19">
            <v>63.414455000000004</v>
          </cell>
          <cell r="CB19">
            <v>-54.222155000000001</v>
          </cell>
          <cell r="CC19">
            <v>3.926634</v>
          </cell>
          <cell r="CD19"/>
          <cell r="CE19">
            <v>985.78628700000002</v>
          </cell>
          <cell r="CF19">
            <v>63.513067999999997</v>
          </cell>
          <cell r="CG19">
            <v>-54.881982000000001</v>
          </cell>
          <cell r="CH19">
            <v>10.266033999999999</v>
          </cell>
          <cell r="CI19"/>
          <cell r="CJ19">
            <v>1004.6834080000001</v>
          </cell>
          <cell r="CK19">
            <v>63.779927999999998</v>
          </cell>
          <cell r="CL19">
            <v>-55.873581999999999</v>
          </cell>
          <cell r="CM19">
            <v>15.412808</v>
          </cell>
          <cell r="CN19"/>
          <cell r="CO19">
            <v>1028.0025620000001</v>
          </cell>
          <cell r="CP19">
            <v>62.131287999999998</v>
          </cell>
          <cell r="CQ19">
            <v>-57.233457000000001</v>
          </cell>
          <cell r="CR19">
            <v>13.855399999999999</v>
          </cell>
          <cell r="CS19"/>
          <cell r="CT19">
            <v>1046.755793</v>
          </cell>
          <cell r="CU19">
            <v>65.321785000000006</v>
          </cell>
          <cell r="CV19">
            <v>-58.523750999999997</v>
          </cell>
          <cell r="CW19">
            <v>13.525148</v>
          </cell>
          <cell r="CX19"/>
          <cell r="CY19">
            <v>1067.0789750000001</v>
          </cell>
          <cell r="CZ19">
            <v>70.831099000000009</v>
          </cell>
          <cell r="DA19">
            <v>-60.535074999999999</v>
          </cell>
          <cell r="DB19">
            <v>30.302302000000001</v>
          </cell>
          <cell r="DC19"/>
          <cell r="DD19">
            <v>1107.6773009999999</v>
          </cell>
          <cell r="DE19">
            <v>81.602666999999997</v>
          </cell>
          <cell r="DF19">
            <v>-64.619252000000003</v>
          </cell>
          <cell r="DG19">
            <v>32.319496999999998</v>
          </cell>
          <cell r="DH19"/>
          <cell r="DI19">
            <v>1156.980213</v>
          </cell>
          <cell r="DJ19">
            <v>85.894892000000013</v>
          </cell>
          <cell r="DK19">
            <v>-67.477525999999997</v>
          </cell>
          <cell r="DL19">
            <v>26.293624000000001</v>
          </cell>
          <cell r="DM19"/>
          <cell r="DN19">
            <v>1201.691202</v>
          </cell>
          <cell r="DO19">
            <v>86.253831000000005</v>
          </cell>
          <cell r="DP19">
            <v>-70.693511999999998</v>
          </cell>
          <cell r="DQ19">
            <v>41.093640000000001</v>
          </cell>
          <cell r="DR19"/>
          <cell r="DS19">
            <v>1258.3451610000002</v>
          </cell>
          <cell r="DT19">
            <v>91.101085999999995</v>
          </cell>
          <cell r="DU19">
            <v>-74.408923999999999</v>
          </cell>
          <cell r="DV19">
            <v>50.586517000000001</v>
          </cell>
          <cell r="DW19"/>
          <cell r="DX19">
            <v>1325.62384</v>
          </cell>
          <cell r="DY19">
            <v>99.055019000000001</v>
          </cell>
          <cell r="DZ19">
            <v>-78.920842000000007</v>
          </cell>
          <cell r="EA19">
            <v>49.304631000000001</v>
          </cell>
          <cell r="EB19"/>
          <cell r="EC19">
            <v>1395.0626470000002</v>
          </cell>
          <cell r="ED19">
            <v>105.365968</v>
          </cell>
          <cell r="EE19">
            <v>-83.253376999999986</v>
          </cell>
          <cell r="EF19">
            <v>61.595742000000001</v>
          </cell>
          <cell r="EG19"/>
          <cell r="EH19">
            <v>1478.7709809999999</v>
          </cell>
          <cell r="EI19">
            <v>114.39624499999999</v>
          </cell>
          <cell r="EJ19">
            <v>-89.647335000000012</v>
          </cell>
          <cell r="EK19">
            <v>71.691744</v>
          </cell>
          <cell r="EL19"/>
          <cell r="EM19">
            <v>1575.2116350000001</v>
          </cell>
          <cell r="EN19">
            <v>126.385327</v>
          </cell>
          <cell r="EO19">
            <v>-96.148918999999992</v>
          </cell>
          <cell r="EP19">
            <v>85.751926000000012</v>
          </cell>
          <cell r="EQ19"/>
          <cell r="ER19">
            <v>1691.1999699999999</v>
          </cell>
          <cell r="ES19">
            <v>132.961679</v>
          </cell>
          <cell r="ET19">
            <v>-104.80232600000001</v>
          </cell>
          <cell r="EU19">
            <v>35.162908999999999</v>
          </cell>
          <cell r="EV19"/>
          <cell r="EW19">
            <v>1754.522232</v>
          </cell>
          <cell r="EX19">
            <v>124.13315799999999</v>
          </cell>
          <cell r="EY19">
            <v>-106.202163</v>
          </cell>
          <cell r="EZ19">
            <v>9.9638749999999998</v>
          </cell>
          <cell r="FA19"/>
          <cell r="FB19">
            <v>1782.4171019999999</v>
          </cell>
          <cell r="FC19">
            <v>122.627247</v>
          </cell>
          <cell r="FD19">
            <v>-109.00225</v>
          </cell>
          <cell r="FE19">
            <v>60.722317000000004</v>
          </cell>
          <cell r="FF19"/>
          <cell r="FG19">
            <v>1856.7644150000001</v>
          </cell>
          <cell r="FH19">
            <v>130.79165399999999</v>
          </cell>
          <cell r="FI19">
            <v>-114.23513700000001</v>
          </cell>
          <cell r="FJ19">
            <v>63.662902000000003</v>
          </cell>
          <cell r="FK19"/>
          <cell r="FL19">
            <v>1936.9838340000001</v>
          </cell>
          <cell r="FM19">
            <v>132.22748100000001</v>
          </cell>
          <cell r="FN19">
            <v>-117.955663</v>
          </cell>
          <cell r="FO19">
            <v>31.367428</v>
          </cell>
          <cell r="FP19"/>
          <cell r="FQ19">
            <v>1982.623079</v>
          </cell>
          <cell r="FR19">
            <v>130.98040799999998</v>
          </cell>
          <cell r="FS19">
            <v>-119.197576</v>
          </cell>
          <cell r="FT19">
            <v>2.6144999999999998E-2</v>
          </cell>
          <cell r="FU19"/>
          <cell r="FV19">
            <v>1994.4320560000001</v>
          </cell>
          <cell r="FW19">
            <v>128.62547000000001</v>
          </cell>
          <cell r="FX19">
            <v>-119.69742699999999</v>
          </cell>
          <cell r="FY19">
            <v>-36.205374999999997</v>
          </cell>
          <cell r="FZ19"/>
          <cell r="GA19">
            <v>1967.154724</v>
          </cell>
          <cell r="GB19">
            <v>124.121539</v>
          </cell>
          <cell r="GC19">
            <v>-117.589038</v>
          </cell>
          <cell r="GD19">
            <v>-34.372466000000003</v>
          </cell>
          <cell r="GE19"/>
          <cell r="GF19">
            <v>1939.3147590000001</v>
          </cell>
          <cell r="GG19">
            <v>123.28377499999999</v>
          </cell>
          <cell r="GH19">
            <v>-118.811786</v>
          </cell>
          <cell r="GI19">
            <v>26.248093000000001</v>
          </cell>
          <cell r="GJ19"/>
          <cell r="GK19">
            <v>1970.034842</v>
          </cell>
          <cell r="GL19">
            <v>129.79051200000001</v>
          </cell>
          <cell r="GM19">
            <v>-122.712372</v>
          </cell>
          <cell r="GN19">
            <v>54.530577999999998</v>
          </cell>
          <cell r="GO19"/>
          <cell r="GP19">
            <v>2031.6435589999999</v>
          </cell>
          <cell r="GQ19">
            <v>135.979094</v>
          </cell>
          <cell r="GR19">
            <v>-126.39821099999999</v>
          </cell>
          <cell r="GS19">
            <v>44.065442000000004</v>
          </cell>
          <cell r="GT19"/>
          <cell r="GU19">
            <v>2085.2898840000003</v>
          </cell>
          <cell r="GV19">
            <v>147.41358600000001</v>
          </cell>
          <cell r="GW19">
            <v>-130.50651300000001</v>
          </cell>
          <cell r="GX19">
            <v>20.290830999999997</v>
          </cell>
          <cell r="GY19"/>
          <cell r="GZ19">
            <v>2122.4877880000004</v>
          </cell>
          <cell r="HA19">
            <v>131.86068900000001</v>
          </cell>
          <cell r="HB19">
            <v>-132.04263800000001</v>
          </cell>
          <cell r="HC19">
            <v>48.453406999999999</v>
          </cell>
          <cell r="HD19"/>
          <cell r="HE19">
            <v>2170.7592459999996</v>
          </cell>
          <cell r="HF19">
            <v>150.31056899999999</v>
          </cell>
          <cell r="HG19">
            <v>-138.01901199999998</v>
          </cell>
          <cell r="HH19">
            <v>99.64332499999999</v>
          </cell>
          <cell r="HI19"/>
          <cell r="HJ19">
            <v>2282.6941280000001</v>
          </cell>
        </row>
        <row r="20">
          <cell r="A20" t="str">
            <v>AN.1121</v>
          </cell>
          <cell r="B20" t="str">
            <v>Buildings other than dwellings</v>
          </cell>
          <cell r="C20">
            <v>113.092765</v>
          </cell>
          <cell r="D20">
            <v>14.295988999999999</v>
          </cell>
          <cell r="E20">
            <v>-11.851653000000001</v>
          </cell>
          <cell r="F20">
            <v>17.111028999999998</v>
          </cell>
          <cell r="G20"/>
          <cell r="H20">
            <v>132.64813000000001</v>
          </cell>
          <cell r="I20">
            <v>16.823616999999999</v>
          </cell>
          <cell r="J20">
            <v>-14.197503000000001</v>
          </cell>
          <cell r="K20">
            <v>20.152287000000001</v>
          </cell>
          <cell r="L20"/>
          <cell r="M20">
            <v>155.42652999999999</v>
          </cell>
          <cell r="N20">
            <v>18.303757000000001</v>
          </cell>
          <cell r="O20">
            <v>-16.297008999999999</v>
          </cell>
          <cell r="P20">
            <v>21.219373000000001</v>
          </cell>
          <cell r="Q20"/>
          <cell r="R20">
            <v>178.65265100000002</v>
          </cell>
          <cell r="S20">
            <v>20.630044999999999</v>
          </cell>
          <cell r="T20">
            <v>-18.824231999999999</v>
          </cell>
          <cell r="U20">
            <v>20.127490000000002</v>
          </cell>
          <cell r="V20"/>
          <cell r="W20">
            <v>200.58595399999999</v>
          </cell>
          <cell r="X20">
            <v>21.056579000000003</v>
          </cell>
          <cell r="Y20">
            <v>-20.620968000000001</v>
          </cell>
          <cell r="Z20">
            <v>15.33226</v>
          </cell>
          <cell r="AA20"/>
          <cell r="AB20">
            <v>216.353824</v>
          </cell>
          <cell r="AC20">
            <v>22.346456</v>
          </cell>
          <cell r="AD20">
            <v>-22.219583</v>
          </cell>
          <cell r="AE20">
            <v>12.589333</v>
          </cell>
          <cell r="AF20"/>
          <cell r="AG20">
            <v>229.07003</v>
          </cell>
          <cell r="AH20">
            <v>23.411651999999997</v>
          </cell>
          <cell r="AI20">
            <v>-23.488776000000001</v>
          </cell>
          <cell r="AJ20">
            <v>10.131812</v>
          </cell>
          <cell r="AK20"/>
          <cell r="AL20">
            <v>239.124718</v>
          </cell>
          <cell r="AM20">
            <v>25.835836</v>
          </cell>
          <cell r="AN20">
            <v>-24.736055</v>
          </cell>
          <cell r="AO20">
            <v>9.4748669999999997</v>
          </cell>
          <cell r="AP20"/>
          <cell r="AQ20">
            <v>249.699366</v>
          </cell>
          <cell r="AR20">
            <v>28.489789999999999</v>
          </cell>
          <cell r="AS20">
            <v>-26.104533</v>
          </cell>
          <cell r="AT20">
            <v>8.8024810000000002</v>
          </cell>
          <cell r="AU20"/>
          <cell r="AV20">
            <v>260.88710399999997</v>
          </cell>
          <cell r="AW20">
            <v>32.730058</v>
          </cell>
          <cell r="AX20">
            <v>-27.786200000000001</v>
          </cell>
          <cell r="AY20">
            <v>6.6401969999999997</v>
          </cell>
          <cell r="AZ20"/>
          <cell r="BA20">
            <v>272.471158</v>
          </cell>
          <cell r="BB20">
            <v>35.946736999999999</v>
          </cell>
          <cell r="BC20">
            <v>-29.336662</v>
          </cell>
          <cell r="BD20">
            <v>5.4991659999999998</v>
          </cell>
          <cell r="BE20"/>
          <cell r="BF20">
            <v>284.580399</v>
          </cell>
          <cell r="BG20">
            <v>38.882584000000001</v>
          </cell>
          <cell r="BH20">
            <v>-31.097987</v>
          </cell>
          <cell r="BI20">
            <v>7.1872590000000001</v>
          </cell>
          <cell r="BJ20"/>
          <cell r="BK20">
            <v>299.552256</v>
          </cell>
          <cell r="BL20">
            <v>42.085222000000002</v>
          </cell>
          <cell r="BM20">
            <v>-33.245333000000002</v>
          </cell>
          <cell r="BN20">
            <v>5.505045</v>
          </cell>
          <cell r="BO20"/>
          <cell r="BP20">
            <v>313.89719000000002</v>
          </cell>
          <cell r="BQ20">
            <v>41.858736999999998</v>
          </cell>
          <cell r="BR20">
            <v>-34.428272</v>
          </cell>
          <cell r="BS20">
            <v>2.1317379999999999</v>
          </cell>
          <cell r="BT20"/>
          <cell r="BU20">
            <v>323.45939399999997</v>
          </cell>
          <cell r="BV20">
            <v>37.411521</v>
          </cell>
          <cell r="BW20">
            <v>-34.842146</v>
          </cell>
          <cell r="BX20">
            <v>-0.175234</v>
          </cell>
          <cell r="BY20"/>
          <cell r="BZ20">
            <v>325.85353499999997</v>
          </cell>
          <cell r="CA20">
            <v>35.464497999999999</v>
          </cell>
          <cell r="CB20">
            <v>-34.825845999999999</v>
          </cell>
          <cell r="CC20">
            <v>-7.8511999999999998E-2</v>
          </cell>
          <cell r="CD20"/>
          <cell r="CE20">
            <v>326.41367400000001</v>
          </cell>
          <cell r="CF20">
            <v>36.265858999999999</v>
          </cell>
          <cell r="CG20">
            <v>-35.014194000000003</v>
          </cell>
          <cell r="CH20">
            <v>2.6112679999999999</v>
          </cell>
          <cell r="CI20"/>
          <cell r="CJ20">
            <v>330.27660800000001</v>
          </cell>
          <cell r="CK20">
            <v>36.945512999999998</v>
          </cell>
          <cell r="CL20">
            <v>-35.446966000000003</v>
          </cell>
          <cell r="CM20">
            <v>4.4938729999999998</v>
          </cell>
          <cell r="CN20"/>
          <cell r="CO20">
            <v>336.26902799999999</v>
          </cell>
          <cell r="CP20">
            <v>37.020726000000003</v>
          </cell>
          <cell r="CQ20">
            <v>-36.200549000000002</v>
          </cell>
          <cell r="CR20">
            <v>4.2319579999999997</v>
          </cell>
          <cell r="CS20"/>
          <cell r="CT20">
            <v>341.32116400000001</v>
          </cell>
          <cell r="CU20">
            <v>39.773125</v>
          </cell>
          <cell r="CV20">
            <v>-37.052779000000001</v>
          </cell>
          <cell r="CW20">
            <v>4.1507079999999998</v>
          </cell>
          <cell r="CX20"/>
          <cell r="CY20">
            <v>348.19221799999997</v>
          </cell>
          <cell r="CZ20">
            <v>43.154220000000002</v>
          </cell>
          <cell r="DA20">
            <v>-38.436456</v>
          </cell>
          <cell r="DB20">
            <v>9.314864</v>
          </cell>
          <cell r="DC20"/>
          <cell r="DD20">
            <v>362.22484600000001</v>
          </cell>
          <cell r="DE20">
            <v>48.941540000000003</v>
          </cell>
          <cell r="DF20">
            <v>-41.256099999999996</v>
          </cell>
          <cell r="DG20">
            <v>11.971965000000001</v>
          </cell>
          <cell r="DH20"/>
          <cell r="DI20">
            <v>381.88225199999999</v>
          </cell>
          <cell r="DJ20">
            <v>51.630120000000005</v>
          </cell>
          <cell r="DK20">
            <v>-43.468553</v>
          </cell>
          <cell r="DL20">
            <v>10.489369</v>
          </cell>
          <cell r="DM20"/>
          <cell r="DN20">
            <v>400.53318899999999</v>
          </cell>
          <cell r="DO20">
            <v>53.515457000000005</v>
          </cell>
          <cell r="DP20">
            <v>-45.718995</v>
          </cell>
          <cell r="DQ20">
            <v>11.527737999999999</v>
          </cell>
          <cell r="DR20"/>
          <cell r="DS20">
            <v>419.85738900000001</v>
          </cell>
          <cell r="DT20">
            <v>56.583830999999996</v>
          </cell>
          <cell r="DU20">
            <v>-47.964205</v>
          </cell>
          <cell r="DV20">
            <v>15.164845999999999</v>
          </cell>
          <cell r="DW20"/>
          <cell r="DX20">
            <v>443.64186099999995</v>
          </cell>
          <cell r="DY20">
            <v>61.130713</v>
          </cell>
          <cell r="DZ20">
            <v>-51.114099000000003</v>
          </cell>
          <cell r="EA20">
            <v>17.041203000000003</v>
          </cell>
          <cell r="EB20"/>
          <cell r="EC20">
            <v>470.69967800000001</v>
          </cell>
          <cell r="ED20">
            <v>64.383278000000004</v>
          </cell>
          <cell r="EE20">
            <v>-54.086247999999998</v>
          </cell>
          <cell r="EF20">
            <v>21.751047</v>
          </cell>
          <cell r="EG20"/>
          <cell r="EH20">
            <v>502.74775499999998</v>
          </cell>
          <cell r="EI20">
            <v>69.856778000000006</v>
          </cell>
          <cell r="EJ20">
            <v>-58.562839999999994</v>
          </cell>
          <cell r="EK20">
            <v>25.581236000000001</v>
          </cell>
          <cell r="EL20"/>
          <cell r="EM20">
            <v>539.622928</v>
          </cell>
          <cell r="EN20">
            <v>78.040071999999995</v>
          </cell>
          <cell r="EO20">
            <v>-63.249368000000004</v>
          </cell>
          <cell r="EP20">
            <v>28.768207999999998</v>
          </cell>
          <cell r="EQ20"/>
          <cell r="ER20">
            <v>583.18183999999997</v>
          </cell>
          <cell r="ES20">
            <v>82.798410999999987</v>
          </cell>
          <cell r="ET20">
            <v>-69.247984000000002</v>
          </cell>
          <cell r="EU20">
            <v>39.620975000000001</v>
          </cell>
          <cell r="EV20"/>
          <cell r="EW20">
            <v>636.35324100000003</v>
          </cell>
          <cell r="EX20">
            <v>79.925522000000001</v>
          </cell>
          <cell r="EY20">
            <v>-71.329008999999999</v>
          </cell>
          <cell r="EZ20">
            <v>26.401277999999998</v>
          </cell>
          <cell r="FA20"/>
          <cell r="FB20">
            <v>671.35103200000003</v>
          </cell>
          <cell r="FC20">
            <v>78.520286999999996</v>
          </cell>
          <cell r="FD20">
            <v>-72.469282000000007</v>
          </cell>
          <cell r="FE20">
            <v>13.471069</v>
          </cell>
          <cell r="FF20"/>
          <cell r="FG20">
            <v>690.87310600000001</v>
          </cell>
          <cell r="FH20">
            <v>85.010664000000006</v>
          </cell>
          <cell r="FI20">
            <v>-75.748342999999991</v>
          </cell>
          <cell r="FJ20">
            <v>18.215236000000001</v>
          </cell>
          <cell r="FK20"/>
          <cell r="FL20">
            <v>718.35066299999994</v>
          </cell>
          <cell r="FM20">
            <v>86.004739999999998</v>
          </cell>
          <cell r="FN20">
            <v>-77.91798</v>
          </cell>
          <cell r="FO20">
            <v>8.2890990000000002</v>
          </cell>
          <cell r="FP20"/>
          <cell r="FQ20">
            <v>734.72652200000005</v>
          </cell>
          <cell r="FR20">
            <v>83.339065000000005</v>
          </cell>
          <cell r="FS20">
            <v>-78.583029999999994</v>
          </cell>
          <cell r="FT20">
            <v>1.149632</v>
          </cell>
          <cell r="FU20"/>
          <cell r="FV20">
            <v>740.63218799999993</v>
          </cell>
          <cell r="FW20">
            <v>82.950125</v>
          </cell>
          <cell r="FX20">
            <v>-79.112554000000003</v>
          </cell>
          <cell r="FY20">
            <v>-2.9460959999999998</v>
          </cell>
          <cell r="FZ20"/>
          <cell r="GA20">
            <v>741.52366299999994</v>
          </cell>
          <cell r="GB20">
            <v>80.507573000000008</v>
          </cell>
          <cell r="GC20">
            <v>-79.336713000000003</v>
          </cell>
          <cell r="GD20">
            <v>-0.86225199999999991</v>
          </cell>
          <cell r="GE20"/>
          <cell r="GF20">
            <v>741.83227199999999</v>
          </cell>
          <cell r="GG20">
            <v>82.137422000000001</v>
          </cell>
          <cell r="GH20">
            <v>-80.671909999999997</v>
          </cell>
          <cell r="GI20">
            <v>9.808114999999999</v>
          </cell>
          <cell r="GJ20"/>
          <cell r="GK20">
            <v>753.10590000000002</v>
          </cell>
          <cell r="GL20">
            <v>85.157944000000001</v>
          </cell>
          <cell r="GM20">
            <v>-82.922857000000008</v>
          </cell>
          <cell r="GN20">
            <v>12.354278000000001</v>
          </cell>
          <cell r="GO20"/>
          <cell r="GP20">
            <v>767.69526500000006</v>
          </cell>
          <cell r="GQ20">
            <v>89.209466000000006</v>
          </cell>
          <cell r="GR20">
            <v>-85.039362999999994</v>
          </cell>
          <cell r="GS20">
            <v>9.4666449999999998</v>
          </cell>
          <cell r="GT20"/>
          <cell r="GU20">
            <v>781.33201300000007</v>
          </cell>
          <cell r="GV20">
            <v>95.799777000000006</v>
          </cell>
          <cell r="GW20">
            <v>-87.902371000000002</v>
          </cell>
          <cell r="GX20">
            <v>10.515274</v>
          </cell>
          <cell r="GY20"/>
          <cell r="GZ20">
            <v>799.74469199999999</v>
          </cell>
          <cell r="HA20">
            <v>85.047325999999998</v>
          </cell>
          <cell r="HB20">
            <v>-89.419481000000005</v>
          </cell>
          <cell r="HC20">
            <v>14.776864999999999</v>
          </cell>
          <cell r="HD20"/>
          <cell r="HE20">
            <v>810.14940200000001</v>
          </cell>
          <cell r="HF20">
            <v>96.876396999999997</v>
          </cell>
          <cell r="HG20">
            <v>-92.578857999999997</v>
          </cell>
          <cell r="HH20">
            <v>19.561729</v>
          </cell>
          <cell r="HI20"/>
          <cell r="HJ20">
            <v>834.00866899999994</v>
          </cell>
        </row>
        <row r="21">
          <cell r="A21" t="str">
            <v>AN.1122</v>
          </cell>
          <cell r="B21" t="str">
            <v>Other structures</v>
          </cell>
          <cell r="C21">
            <v>191.89670199999998</v>
          </cell>
          <cell r="D21">
            <v>10.968487</v>
          </cell>
          <cell r="E21">
            <v>-5.9379200000000001</v>
          </cell>
          <cell r="F21">
            <v>31.873922999999998</v>
          </cell>
          <cell r="G21"/>
          <cell r="H21">
            <v>228.80119200000001</v>
          </cell>
          <cell r="I21">
            <v>12.994242</v>
          </cell>
          <cell r="J21">
            <v>-7.218299</v>
          </cell>
          <cell r="K21">
            <v>37.553710000000002</v>
          </cell>
          <cell r="L21"/>
          <cell r="M21">
            <v>272.13084399999997</v>
          </cell>
          <cell r="N21">
            <v>14.466282</v>
          </cell>
          <cell r="O21">
            <v>-8.4253080000000011</v>
          </cell>
          <cell r="P21">
            <v>40.634688000000004</v>
          </cell>
          <cell r="Q21"/>
          <cell r="R21">
            <v>318.80650600000001</v>
          </cell>
          <cell r="S21">
            <v>16.626819999999999</v>
          </cell>
          <cell r="T21">
            <v>-9.9551590000000001</v>
          </cell>
          <cell r="U21">
            <v>38.487586999999998</v>
          </cell>
          <cell r="V21"/>
          <cell r="W21">
            <v>363.965755</v>
          </cell>
          <cell r="X21">
            <v>16.856045999999999</v>
          </cell>
          <cell r="Y21">
            <v>-11.022851000000001</v>
          </cell>
          <cell r="Z21">
            <v>28.910883000000002</v>
          </cell>
          <cell r="AA21"/>
          <cell r="AB21">
            <v>398.70983200000001</v>
          </cell>
          <cell r="AC21">
            <v>17.472317</v>
          </cell>
          <cell r="AD21">
            <v>-12.036718</v>
          </cell>
          <cell r="AE21">
            <v>23.772525000000002</v>
          </cell>
          <cell r="AF21"/>
          <cell r="AG21">
            <v>427.917956</v>
          </cell>
          <cell r="AH21">
            <v>18.527643000000001</v>
          </cell>
          <cell r="AI21">
            <v>-12.820849000000001</v>
          </cell>
          <cell r="AJ21">
            <v>17.164424999999998</v>
          </cell>
          <cell r="AK21"/>
          <cell r="AL21">
            <v>450.789175</v>
          </cell>
          <cell r="AM21">
            <v>20.177009999999999</v>
          </cell>
          <cell r="AN21">
            <v>-13.50102</v>
          </cell>
          <cell r="AO21">
            <v>16.577226</v>
          </cell>
          <cell r="AP21"/>
          <cell r="AQ21">
            <v>474.04239100000001</v>
          </cell>
          <cell r="AR21">
            <v>21.891852999999998</v>
          </cell>
          <cell r="AS21">
            <v>-14.312141</v>
          </cell>
          <cell r="AT21">
            <v>19.364228000000001</v>
          </cell>
          <cell r="AU21"/>
          <cell r="AV21">
            <v>500.98633100000001</v>
          </cell>
          <cell r="AW21">
            <v>25.602551999999999</v>
          </cell>
          <cell r="AX21">
            <v>-15.245298</v>
          </cell>
          <cell r="AY21">
            <v>18.375492999999999</v>
          </cell>
          <cell r="AZ21"/>
          <cell r="BA21">
            <v>529.71907799999997</v>
          </cell>
          <cell r="BB21">
            <v>27.753039000000001</v>
          </cell>
          <cell r="BC21">
            <v>-16.095153</v>
          </cell>
          <cell r="BD21">
            <v>15.475567</v>
          </cell>
          <cell r="BE21"/>
          <cell r="BF21">
            <v>556.852531</v>
          </cell>
          <cell r="BG21">
            <v>29.947830999999997</v>
          </cell>
          <cell r="BH21">
            <v>-16.923389999999998</v>
          </cell>
          <cell r="BI21">
            <v>15.916996999999999</v>
          </cell>
          <cell r="BJ21"/>
          <cell r="BK21">
            <v>585.79396799999995</v>
          </cell>
          <cell r="BL21">
            <v>32.21463</v>
          </cell>
          <cell r="BM21">
            <v>-17.853878999999999</v>
          </cell>
          <cell r="BN21">
            <v>13.014785</v>
          </cell>
          <cell r="BO21"/>
          <cell r="BP21">
            <v>613.16950399999996</v>
          </cell>
          <cell r="BQ21">
            <v>31.407281999999999</v>
          </cell>
          <cell r="BR21">
            <v>-18.505165000000002</v>
          </cell>
          <cell r="BS21">
            <v>7.1848960000000002</v>
          </cell>
          <cell r="BT21"/>
          <cell r="BU21">
            <v>633.25651700000003</v>
          </cell>
          <cell r="BV21">
            <v>28.648969000000001</v>
          </cell>
          <cell r="BW21">
            <v>-19.006294</v>
          </cell>
          <cell r="BX21">
            <v>3.914625</v>
          </cell>
          <cell r="BY21"/>
          <cell r="BZ21">
            <v>646.81381799999997</v>
          </cell>
          <cell r="CA21">
            <v>27.949956999999998</v>
          </cell>
          <cell r="CB21">
            <v>-19.396309000000002</v>
          </cell>
          <cell r="CC21">
            <v>4.005147</v>
          </cell>
          <cell r="CD21"/>
          <cell r="CE21">
            <v>659.372613</v>
          </cell>
          <cell r="CF21">
            <v>27.247208999999998</v>
          </cell>
          <cell r="CG21">
            <v>-19.867788000000001</v>
          </cell>
          <cell r="CH21">
            <v>7.6547659999999995</v>
          </cell>
          <cell r="CI21"/>
          <cell r="CJ21">
            <v>674.40680000000009</v>
          </cell>
          <cell r="CK21">
            <v>26.834415</v>
          </cell>
          <cell r="CL21">
            <v>-20.426616000000003</v>
          </cell>
          <cell r="CM21">
            <v>10.918936</v>
          </cell>
          <cell r="CN21"/>
          <cell r="CO21">
            <v>691.73353399999996</v>
          </cell>
          <cell r="CP21">
            <v>25.110562000000002</v>
          </cell>
          <cell r="CQ21">
            <v>-21.032907999999999</v>
          </cell>
          <cell r="CR21">
            <v>9.6234410000000015</v>
          </cell>
          <cell r="CS21"/>
          <cell r="CT21">
            <v>705.43462899999997</v>
          </cell>
          <cell r="CU21">
            <v>25.548659999999998</v>
          </cell>
          <cell r="CV21">
            <v>-21.470972000000003</v>
          </cell>
          <cell r="CW21">
            <v>9.3744390000000006</v>
          </cell>
          <cell r="CX21"/>
          <cell r="CY21">
            <v>718.88675699999999</v>
          </cell>
          <cell r="CZ21">
            <v>27.676878000000002</v>
          </cell>
          <cell r="DA21">
            <v>-22.098618999999999</v>
          </cell>
          <cell r="DB21">
            <v>20.987437999999997</v>
          </cell>
          <cell r="DC21"/>
          <cell r="DD21">
            <v>745.45245399999999</v>
          </cell>
          <cell r="DE21">
            <v>32.661127</v>
          </cell>
          <cell r="DF21">
            <v>-23.363151999999999</v>
          </cell>
          <cell r="DG21">
            <v>20.347531999999998</v>
          </cell>
          <cell r="DH21"/>
          <cell r="DI21">
            <v>775.09796100000005</v>
          </cell>
          <cell r="DJ21">
            <v>34.264771000000003</v>
          </cell>
          <cell r="DK21">
            <v>-24.008973000000001</v>
          </cell>
          <cell r="DL21">
            <v>15.804254</v>
          </cell>
          <cell r="DM21"/>
          <cell r="DN21">
            <v>801.15801399999998</v>
          </cell>
          <cell r="DO21">
            <v>32.738373000000003</v>
          </cell>
          <cell r="DP21">
            <v>-24.974516999999999</v>
          </cell>
          <cell r="DQ21">
            <v>29.565901999999998</v>
          </cell>
          <cell r="DR21"/>
          <cell r="DS21">
            <v>838.48777199999995</v>
          </cell>
          <cell r="DT21">
            <v>34.517254999999999</v>
          </cell>
          <cell r="DU21">
            <v>-26.444718999999999</v>
          </cell>
          <cell r="DV21">
            <v>35.421671000000003</v>
          </cell>
          <cell r="DW21"/>
          <cell r="DX21">
            <v>881.98197900000002</v>
          </cell>
          <cell r="DY21">
            <v>37.924305999999994</v>
          </cell>
          <cell r="DZ21">
            <v>-27.806742999999997</v>
          </cell>
          <cell r="EA21">
            <v>32.263427999999998</v>
          </cell>
          <cell r="EB21"/>
          <cell r="EC21">
            <v>924.36296900000002</v>
          </cell>
          <cell r="ED21">
            <v>40.982690000000005</v>
          </cell>
          <cell r="EE21">
            <v>-29.167128999999999</v>
          </cell>
          <cell r="EF21">
            <v>39.844696000000006</v>
          </cell>
          <cell r="EG21"/>
          <cell r="EH21">
            <v>976.02322600000002</v>
          </cell>
          <cell r="EI21">
            <v>44.539466999999995</v>
          </cell>
          <cell r="EJ21">
            <v>-31.084493999999999</v>
          </cell>
          <cell r="EK21">
            <v>46.110508000000003</v>
          </cell>
          <cell r="EL21"/>
          <cell r="EM21">
            <v>1035.5887070000001</v>
          </cell>
          <cell r="EN21">
            <v>48.345255999999999</v>
          </cell>
          <cell r="EO21">
            <v>-32.899552</v>
          </cell>
          <cell r="EP21">
            <v>56.983719000000001</v>
          </cell>
          <cell r="EQ21"/>
          <cell r="ER21">
            <v>1108.0181299999999</v>
          </cell>
          <cell r="ES21">
            <v>50.163267999999995</v>
          </cell>
          <cell r="ET21">
            <v>-35.554341999999998</v>
          </cell>
          <cell r="EU21">
            <v>-4.4580649999999995</v>
          </cell>
          <cell r="EV21"/>
          <cell r="EW21">
            <v>1118.168991</v>
          </cell>
          <cell r="EX21">
            <v>44.207636000000001</v>
          </cell>
          <cell r="EY21">
            <v>-34.873154</v>
          </cell>
          <cell r="EZ21">
            <v>-16.437403</v>
          </cell>
          <cell r="FA21"/>
          <cell r="FB21">
            <v>1111.0660700000001</v>
          </cell>
          <cell r="FC21">
            <v>44.106959000000003</v>
          </cell>
          <cell r="FD21">
            <v>-36.532968000000004</v>
          </cell>
          <cell r="FE21">
            <v>47.251247000000006</v>
          </cell>
          <cell r="FF21"/>
          <cell r="FG21">
            <v>1165.891308</v>
          </cell>
          <cell r="FH21">
            <v>45.780989999999996</v>
          </cell>
          <cell r="FI21">
            <v>-38.486794000000003</v>
          </cell>
          <cell r="FJ21">
            <v>45.447665999999998</v>
          </cell>
          <cell r="FK21"/>
          <cell r="FL21">
            <v>1218.6331699999998</v>
          </cell>
          <cell r="FM21">
            <v>46.222740999999999</v>
          </cell>
          <cell r="FN21">
            <v>-40.037682999999994</v>
          </cell>
          <cell r="FO21">
            <v>23.078329</v>
          </cell>
          <cell r="FP21"/>
          <cell r="FQ21">
            <v>1247.8965579999999</v>
          </cell>
          <cell r="FR21">
            <v>47.641342999999999</v>
          </cell>
          <cell r="FS21">
            <v>-40.614546000000004</v>
          </cell>
          <cell r="FT21">
            <v>-1.1234870000000001</v>
          </cell>
          <cell r="FU21"/>
          <cell r="FV21">
            <v>1253.7998680000001</v>
          </cell>
          <cell r="FW21">
            <v>45.675345</v>
          </cell>
          <cell r="FX21">
            <v>-40.584873000000002</v>
          </cell>
          <cell r="FY21">
            <v>-33.259278999999999</v>
          </cell>
          <cell r="FZ21"/>
          <cell r="GA21">
            <v>1225.631061</v>
          </cell>
          <cell r="GB21">
            <v>43.613964999999993</v>
          </cell>
          <cell r="GC21">
            <v>-38.252324999999999</v>
          </cell>
          <cell r="GD21">
            <v>-33.510213999999998</v>
          </cell>
          <cell r="GE21"/>
          <cell r="GF21">
            <v>1197.482487</v>
          </cell>
          <cell r="GG21">
            <v>41.146353000000005</v>
          </cell>
          <cell r="GH21">
            <v>-38.139875999999994</v>
          </cell>
          <cell r="GI21">
            <v>16.439978</v>
          </cell>
          <cell r="GJ21"/>
          <cell r="GK21">
            <v>1216.928942</v>
          </cell>
          <cell r="GL21">
            <v>44.632567999999999</v>
          </cell>
          <cell r="GM21">
            <v>-39.789515000000002</v>
          </cell>
          <cell r="GN21">
            <v>42.176299</v>
          </cell>
          <cell r="GO21"/>
          <cell r="GP21">
            <v>1263.948294</v>
          </cell>
          <cell r="GQ21">
            <v>46.769627999999997</v>
          </cell>
          <cell r="GR21">
            <v>-41.358847999999995</v>
          </cell>
          <cell r="GS21">
            <v>34.598796999999998</v>
          </cell>
          <cell r="GT21"/>
          <cell r="GU21">
            <v>1303.9578710000001</v>
          </cell>
          <cell r="GV21">
            <v>51.613809000000003</v>
          </cell>
          <cell r="GW21">
            <v>-42.604142000000003</v>
          </cell>
          <cell r="GX21">
            <v>9.7755580000000002</v>
          </cell>
          <cell r="GY21"/>
          <cell r="GZ21">
            <v>1322.743095</v>
          </cell>
          <cell r="HA21">
            <v>46.813362999999995</v>
          </cell>
          <cell r="HB21">
            <v>-42.623156000000002</v>
          </cell>
          <cell r="HC21">
            <v>33.676541999999998</v>
          </cell>
          <cell r="HD21"/>
          <cell r="HE21">
            <v>1360.6098440000001</v>
          </cell>
          <cell r="HF21">
            <v>53.434171999999997</v>
          </cell>
          <cell r="HG21">
            <v>-45.440154</v>
          </cell>
          <cell r="HH21">
            <v>80.081596999999988</v>
          </cell>
          <cell r="HI21"/>
          <cell r="HJ21">
            <v>1448.685459</v>
          </cell>
        </row>
        <row r="22">
          <cell r="A22" t="str">
            <v>AN.113</v>
          </cell>
          <cell r="B22" t="str">
            <v>Machinery and equipment</v>
          </cell>
          <cell r="C22">
            <v>111.220028</v>
          </cell>
          <cell r="D22">
            <v>22.386548999999999</v>
          </cell>
          <cell r="E22">
            <v>-18.603394999999999</v>
          </cell>
          <cell r="F22">
            <v>12.995959999999998</v>
          </cell>
          <cell r="G22"/>
          <cell r="H22">
            <v>127.99914200000001</v>
          </cell>
          <cell r="I22">
            <v>27.170078</v>
          </cell>
          <cell r="J22">
            <v>-21.918673999999999</v>
          </cell>
          <cell r="K22">
            <v>17.714711999999999</v>
          </cell>
          <cell r="L22"/>
          <cell r="M22">
            <v>150.96525700000001</v>
          </cell>
          <cell r="N22">
            <v>30.008583999999999</v>
          </cell>
          <cell r="O22">
            <v>-25.455235000000002</v>
          </cell>
          <cell r="P22">
            <v>20.520637999999998</v>
          </cell>
          <cell r="Q22"/>
          <cell r="R22">
            <v>176.03924499999999</v>
          </cell>
          <cell r="S22">
            <v>34.265673</v>
          </cell>
          <cell r="T22">
            <v>-29.607780999999999</v>
          </cell>
          <cell r="U22">
            <v>18.865228999999999</v>
          </cell>
          <cell r="V22"/>
          <cell r="W22">
            <v>199.562366</v>
          </cell>
          <cell r="X22">
            <v>35.603790999999994</v>
          </cell>
          <cell r="Y22">
            <v>-32.547105999999999</v>
          </cell>
          <cell r="Z22">
            <v>12.703849</v>
          </cell>
          <cell r="AA22"/>
          <cell r="AB22">
            <v>215.322901</v>
          </cell>
          <cell r="AC22">
            <v>37.173107000000002</v>
          </cell>
          <cell r="AD22">
            <v>-34.614463999999998</v>
          </cell>
          <cell r="AE22">
            <v>8.8477739999999994</v>
          </cell>
          <cell r="AF22"/>
          <cell r="AG22">
            <v>226.72931700000001</v>
          </cell>
          <cell r="AH22">
            <v>41.030919999999995</v>
          </cell>
          <cell r="AI22">
            <v>-36.483858999999995</v>
          </cell>
          <cell r="AJ22">
            <v>7.4713120000000002</v>
          </cell>
          <cell r="AK22"/>
          <cell r="AL22">
            <v>238.74769000000001</v>
          </cell>
          <cell r="AM22">
            <v>44.686258000000002</v>
          </cell>
          <cell r="AN22">
            <v>-38.637955000000005</v>
          </cell>
          <cell r="AO22">
            <v>6.3834390000000001</v>
          </cell>
          <cell r="AP22"/>
          <cell r="AQ22">
            <v>251.17943199999999</v>
          </cell>
          <cell r="AR22">
            <v>48.767702</v>
          </cell>
          <cell r="AS22">
            <v>-40.656419</v>
          </cell>
          <cell r="AT22">
            <v>4.2056629999999995</v>
          </cell>
          <cell r="AU22"/>
          <cell r="AV22">
            <v>263.49637800000005</v>
          </cell>
          <cell r="AW22">
            <v>54.641641999999997</v>
          </cell>
          <cell r="AX22">
            <v>-42.900845999999994</v>
          </cell>
          <cell r="AY22">
            <v>4.6350210000000001</v>
          </cell>
          <cell r="AZ22"/>
          <cell r="BA22">
            <v>279.87219400000004</v>
          </cell>
          <cell r="BB22">
            <v>61.089197999999996</v>
          </cell>
          <cell r="BC22">
            <v>-46.081408000000003</v>
          </cell>
          <cell r="BD22">
            <v>5.317259</v>
          </cell>
          <cell r="BE22"/>
          <cell r="BF22">
            <v>300.19724300000001</v>
          </cell>
          <cell r="BG22">
            <v>65.415679999999995</v>
          </cell>
          <cell r="BH22">
            <v>-49.277695000000001</v>
          </cell>
          <cell r="BI22">
            <v>4.7568570000000001</v>
          </cell>
          <cell r="BJ22"/>
          <cell r="BK22">
            <v>321.092085</v>
          </cell>
          <cell r="BL22">
            <v>65.857450999999998</v>
          </cell>
          <cell r="BM22">
            <v>-52.244858000000001</v>
          </cell>
          <cell r="BN22">
            <v>-1.344411</v>
          </cell>
          <cell r="BO22"/>
          <cell r="BP22">
            <v>333.36026699999996</v>
          </cell>
          <cell r="BQ22">
            <v>61.075268999999999</v>
          </cell>
          <cell r="BR22">
            <v>-52.692900000000002</v>
          </cell>
          <cell r="BS22">
            <v>-7.7408999999999999</v>
          </cell>
          <cell r="BT22"/>
          <cell r="BU22">
            <v>334.00173599999999</v>
          </cell>
          <cell r="BV22">
            <v>57.393509999999999</v>
          </cell>
          <cell r="BW22">
            <v>-52.810398999999997</v>
          </cell>
          <cell r="BX22">
            <v>-5.0874860000000002</v>
          </cell>
          <cell r="BY22"/>
          <cell r="BZ22">
            <v>333.49736200000001</v>
          </cell>
          <cell r="CA22">
            <v>60.370936999999998</v>
          </cell>
          <cell r="CB22">
            <v>-53.923245999999999</v>
          </cell>
          <cell r="CC22">
            <v>-2.9645920000000001</v>
          </cell>
          <cell r="CD22"/>
          <cell r="CE22">
            <v>336.98046099999999</v>
          </cell>
          <cell r="CF22">
            <v>62.930574999999997</v>
          </cell>
          <cell r="CG22">
            <v>-54.563220000000001</v>
          </cell>
          <cell r="CH22">
            <v>-1.5526549999999999</v>
          </cell>
          <cell r="CI22"/>
          <cell r="CJ22">
            <v>343.79516100000001</v>
          </cell>
          <cell r="CK22">
            <v>64.529883999999996</v>
          </cell>
          <cell r="CL22">
            <v>-55.950521000000002</v>
          </cell>
          <cell r="CM22">
            <v>-4.0683299999999996</v>
          </cell>
          <cell r="CN22"/>
          <cell r="CO22">
            <v>348.306194</v>
          </cell>
          <cell r="CP22">
            <v>64.877942000000004</v>
          </cell>
          <cell r="CQ22">
            <v>-55.693849999999998</v>
          </cell>
          <cell r="CR22">
            <v>-7.3594290000000004</v>
          </cell>
          <cell r="CS22"/>
          <cell r="CT22">
            <v>350.13085699999999</v>
          </cell>
          <cell r="CU22">
            <v>72.042591999999999</v>
          </cell>
          <cell r="CV22">
            <v>-56.762608</v>
          </cell>
          <cell r="CW22">
            <v>-5.0434840000000003</v>
          </cell>
          <cell r="CX22"/>
          <cell r="CY22">
            <v>360.36735800000002</v>
          </cell>
          <cell r="CZ22">
            <v>79.478791000000001</v>
          </cell>
          <cell r="DA22">
            <v>-59.000752999999996</v>
          </cell>
          <cell r="DB22">
            <v>1.5695969999999999</v>
          </cell>
          <cell r="DC22"/>
          <cell r="DD22">
            <v>382.41499200000004</v>
          </cell>
          <cell r="DE22">
            <v>87.648479999999992</v>
          </cell>
          <cell r="DF22">
            <v>-63.405131999999995</v>
          </cell>
          <cell r="DG22">
            <v>3.255795</v>
          </cell>
          <cell r="DH22"/>
          <cell r="DI22">
            <v>409.91413499999999</v>
          </cell>
          <cell r="DJ22">
            <v>87.976357999999991</v>
          </cell>
          <cell r="DK22">
            <v>-66.737138999999999</v>
          </cell>
          <cell r="DL22">
            <v>-0.55773000000000006</v>
          </cell>
          <cell r="DM22"/>
          <cell r="DN22">
            <v>430.59562399999999</v>
          </cell>
          <cell r="DO22">
            <v>84.084605999999994</v>
          </cell>
          <cell r="DP22">
            <v>-69.345466999999999</v>
          </cell>
          <cell r="DQ22">
            <v>-1.8577589999999999</v>
          </cell>
          <cell r="DR22"/>
          <cell r="DS22">
            <v>443.47700400000002</v>
          </cell>
          <cell r="DT22">
            <v>84.172251000000003</v>
          </cell>
          <cell r="DU22">
            <v>-71.611654999999999</v>
          </cell>
          <cell r="DV22">
            <v>0.46878399999999998</v>
          </cell>
          <cell r="DW22"/>
          <cell r="DX22">
            <v>456.50638400000003</v>
          </cell>
          <cell r="DY22">
            <v>86.066025999999994</v>
          </cell>
          <cell r="DZ22">
            <v>-74.771432000000004</v>
          </cell>
          <cell r="EA22">
            <v>6.4145890000000003</v>
          </cell>
          <cell r="EB22"/>
          <cell r="EC22">
            <v>474.21556800000002</v>
          </cell>
          <cell r="ED22">
            <v>90.800871000000001</v>
          </cell>
          <cell r="EE22">
            <v>-78.579187000000005</v>
          </cell>
          <cell r="EF22">
            <v>9.2298819999999999</v>
          </cell>
          <cell r="EG22"/>
          <cell r="EH22">
            <v>495.66713400000003</v>
          </cell>
          <cell r="EI22">
            <v>94.069756999999996</v>
          </cell>
          <cell r="EJ22">
            <v>-82.560997</v>
          </cell>
          <cell r="EK22">
            <v>7.1643980000000003</v>
          </cell>
          <cell r="EL22"/>
          <cell r="EM22">
            <v>514.34029199999998</v>
          </cell>
          <cell r="EN22">
            <v>102.787372</v>
          </cell>
          <cell r="EO22">
            <v>-85.562532000000004</v>
          </cell>
          <cell r="EP22">
            <v>3.8704079999999998</v>
          </cell>
          <cell r="EQ22"/>
          <cell r="ER22">
            <v>535.43553899999995</v>
          </cell>
          <cell r="ES22">
            <v>106.27663199999999</v>
          </cell>
          <cell r="ET22">
            <v>-88.623558000000003</v>
          </cell>
          <cell r="EU22">
            <v>2.8935490000000001</v>
          </cell>
          <cell r="EV22"/>
          <cell r="EW22">
            <v>555.9821629999999</v>
          </cell>
          <cell r="EX22">
            <v>87.025990999999991</v>
          </cell>
          <cell r="EY22">
            <v>-89.12778200000001</v>
          </cell>
          <cell r="EZ22">
            <v>2.5774439999999998</v>
          </cell>
          <cell r="FA22"/>
          <cell r="FB22">
            <v>556.45781599999998</v>
          </cell>
          <cell r="FC22">
            <v>90.013009000000011</v>
          </cell>
          <cell r="FD22">
            <v>-89.739439000000004</v>
          </cell>
          <cell r="FE22">
            <v>4.6478980000000005</v>
          </cell>
          <cell r="FF22"/>
          <cell r="FG22">
            <v>561.37928399999998</v>
          </cell>
          <cell r="FH22">
            <v>96.961984999999999</v>
          </cell>
          <cell r="FI22">
            <v>-91.602414999999993</v>
          </cell>
          <cell r="FJ22">
            <v>6.4333850000000004</v>
          </cell>
          <cell r="FK22"/>
          <cell r="FL22">
            <v>573.17223899999999</v>
          </cell>
          <cell r="FM22">
            <v>98.216001999999989</v>
          </cell>
          <cell r="FN22">
            <v>-93.192119000000005</v>
          </cell>
          <cell r="FO22">
            <v>4.099405</v>
          </cell>
          <cell r="FP22"/>
          <cell r="FQ22">
            <v>582.2955280000001</v>
          </cell>
          <cell r="FR22">
            <v>94.784986000000004</v>
          </cell>
          <cell r="FS22">
            <v>-93.539654999999996</v>
          </cell>
          <cell r="FT22">
            <v>0.92398099999999994</v>
          </cell>
          <cell r="FU22"/>
          <cell r="FV22">
            <v>584.46483999999998</v>
          </cell>
          <cell r="FW22">
            <v>98.101984000000002</v>
          </cell>
          <cell r="FX22">
            <v>-94.111801999999997</v>
          </cell>
          <cell r="FY22">
            <v>1.198574</v>
          </cell>
          <cell r="FZ22"/>
          <cell r="GA22">
            <v>589.65359599999999</v>
          </cell>
          <cell r="GB22">
            <v>103.05301300000001</v>
          </cell>
          <cell r="GC22">
            <v>-95.707709000000008</v>
          </cell>
          <cell r="GD22">
            <v>1.3148900000000001</v>
          </cell>
          <cell r="GE22"/>
          <cell r="GF22">
            <v>598.31379099999992</v>
          </cell>
          <cell r="GG22">
            <v>107.07500599999999</v>
          </cell>
          <cell r="GH22">
            <v>-97.451132000000001</v>
          </cell>
          <cell r="GI22">
            <v>1.825909</v>
          </cell>
          <cell r="GJ22"/>
          <cell r="GK22">
            <v>609.76357299999995</v>
          </cell>
          <cell r="GL22">
            <v>114.352997</v>
          </cell>
          <cell r="GM22">
            <v>-100.373654</v>
          </cell>
          <cell r="GN22">
            <v>5.5917180000000002</v>
          </cell>
          <cell r="GO22"/>
          <cell r="GP22">
            <v>629.33463399999994</v>
          </cell>
          <cell r="GQ22">
            <v>118.101989</v>
          </cell>
          <cell r="GR22">
            <v>-104.06785400000001</v>
          </cell>
          <cell r="GS22">
            <v>9.3036409999999989</v>
          </cell>
          <cell r="GT22"/>
          <cell r="GU22">
            <v>652.67241000000001</v>
          </cell>
          <cell r="GV22">
            <v>124.42698</v>
          </cell>
          <cell r="GW22">
            <v>-108.846588</v>
          </cell>
          <cell r="GX22">
            <v>8.0213979999999996</v>
          </cell>
          <cell r="GY22"/>
          <cell r="GZ22">
            <v>676.27419999999995</v>
          </cell>
          <cell r="HA22">
            <v>109.768019</v>
          </cell>
          <cell r="HB22">
            <v>-110.45429399999999</v>
          </cell>
          <cell r="HC22">
            <v>10.678203</v>
          </cell>
          <cell r="HD22"/>
          <cell r="HE22">
            <v>686.26612899999998</v>
          </cell>
          <cell r="HF22">
            <v>126.49300699999999</v>
          </cell>
          <cell r="HG22">
            <v>-115.246315</v>
          </cell>
          <cell r="HH22">
            <v>16.813832999999999</v>
          </cell>
          <cell r="HI22"/>
          <cell r="HJ22">
            <v>714.32665300000008</v>
          </cell>
        </row>
        <row r="23">
          <cell r="A23" t="str">
            <v>AN.1131</v>
          </cell>
          <cell r="B23" t="str">
            <v xml:space="preserve">   Transport equipment</v>
          </cell>
          <cell r="C23">
            <v>22.138887999999998</v>
          </cell>
          <cell r="D23">
            <v>5.5591390000000001</v>
          </cell>
          <cell r="E23">
            <v>-5.247757</v>
          </cell>
          <cell r="F23">
            <v>2.4579439999999999</v>
          </cell>
          <cell r="G23"/>
          <cell r="H23">
            <v>24.908214000000001</v>
          </cell>
          <cell r="I23">
            <v>6.6716419999999994</v>
          </cell>
          <cell r="J23">
            <v>-6.0472440000000001</v>
          </cell>
          <cell r="K23">
            <v>2.9070399999999998</v>
          </cell>
          <cell r="L23"/>
          <cell r="M23">
            <v>28.439653</v>
          </cell>
          <cell r="N23">
            <v>7.2617160000000007</v>
          </cell>
          <cell r="O23">
            <v>-6.790692</v>
          </cell>
          <cell r="P23">
            <v>3.1437869999999997</v>
          </cell>
          <cell r="Q23"/>
          <cell r="R23">
            <v>32.054464000000003</v>
          </cell>
          <cell r="S23">
            <v>8.4727099999999993</v>
          </cell>
          <cell r="T23">
            <v>-7.7151059999999996</v>
          </cell>
          <cell r="U23">
            <v>3.2490900000000003</v>
          </cell>
          <cell r="V23"/>
          <cell r="W23">
            <v>36.061158000000006</v>
          </cell>
          <cell r="X23">
            <v>8.7665539999999993</v>
          </cell>
          <cell r="Y23">
            <v>-8.457516</v>
          </cell>
          <cell r="Z23">
            <v>2.264462</v>
          </cell>
          <cell r="AA23"/>
          <cell r="AB23">
            <v>38.634658000000002</v>
          </cell>
          <cell r="AC23">
            <v>8.4752840000000003</v>
          </cell>
          <cell r="AD23">
            <v>-8.7777980000000007</v>
          </cell>
          <cell r="AE23">
            <v>1.622411</v>
          </cell>
          <cell r="AF23"/>
          <cell r="AG23">
            <v>39.954555999999997</v>
          </cell>
          <cell r="AH23">
            <v>9.2402160000000002</v>
          </cell>
          <cell r="AI23">
            <v>-9.1783660000000005</v>
          </cell>
          <cell r="AJ23">
            <v>2.292046</v>
          </cell>
          <cell r="AK23"/>
          <cell r="AL23">
            <v>42.308451999999996</v>
          </cell>
          <cell r="AM23">
            <v>10.139290000000001</v>
          </cell>
          <cell r="AN23">
            <v>-9.8528660000000006</v>
          </cell>
          <cell r="AO23">
            <v>2.2733729999999999</v>
          </cell>
          <cell r="AP23"/>
          <cell r="AQ23">
            <v>44.868249000000006</v>
          </cell>
          <cell r="AR23">
            <v>11.286341</v>
          </cell>
          <cell r="AS23">
            <v>-10.362143</v>
          </cell>
          <cell r="AT23">
            <v>1.4094409999999999</v>
          </cell>
          <cell r="AU23"/>
          <cell r="AV23">
            <v>47.201886999999999</v>
          </cell>
          <cell r="AW23">
            <v>13.133946</v>
          </cell>
          <cell r="AX23">
            <v>-10.973394000000001</v>
          </cell>
          <cell r="AY23">
            <v>1.6998040000000001</v>
          </cell>
          <cell r="AZ23"/>
          <cell r="BA23">
            <v>51.062244</v>
          </cell>
          <cell r="BB23">
            <v>15.412526</v>
          </cell>
          <cell r="BC23">
            <v>-12.064304</v>
          </cell>
          <cell r="BD23">
            <v>2.319693</v>
          </cell>
          <cell r="BE23"/>
          <cell r="BF23">
            <v>56.730160000000005</v>
          </cell>
          <cell r="BG23">
            <v>16.444618999999999</v>
          </cell>
          <cell r="BH23">
            <v>-13.241909</v>
          </cell>
          <cell r="BI23">
            <v>1.8359939999999999</v>
          </cell>
          <cell r="BJ23"/>
          <cell r="BK23">
            <v>61.768862999999996</v>
          </cell>
          <cell r="BL23">
            <v>16.813685</v>
          </cell>
          <cell r="BM23">
            <v>-14.147049000000001</v>
          </cell>
          <cell r="BN23">
            <v>-0.54755799999999999</v>
          </cell>
          <cell r="BO23"/>
          <cell r="BP23">
            <v>63.887942000000002</v>
          </cell>
          <cell r="BQ23">
            <v>15.757588999999999</v>
          </cell>
          <cell r="BR23">
            <v>-14.110471</v>
          </cell>
          <cell r="BS23">
            <v>-1.617162</v>
          </cell>
          <cell r="BT23"/>
          <cell r="BU23">
            <v>63.917898000000001</v>
          </cell>
          <cell r="BV23">
            <v>14.694038000000001</v>
          </cell>
          <cell r="BW23">
            <v>-14.18976</v>
          </cell>
          <cell r="BX23">
            <v>-0.49963999999999997</v>
          </cell>
          <cell r="BY23"/>
          <cell r="BZ23">
            <v>63.922536000000001</v>
          </cell>
          <cell r="CA23">
            <v>15.374245</v>
          </cell>
          <cell r="CB23">
            <v>-14.446161</v>
          </cell>
          <cell r="CC23">
            <v>-5.0324000000000001E-2</v>
          </cell>
          <cell r="CD23"/>
          <cell r="CE23">
            <v>64.800294999999991</v>
          </cell>
          <cell r="CF23">
            <v>16.613600999999999</v>
          </cell>
          <cell r="CG23">
            <v>-14.817395000000001</v>
          </cell>
          <cell r="CH23">
            <v>-0.270928</v>
          </cell>
          <cell r="CI23"/>
          <cell r="CJ23">
            <v>66.325573999999989</v>
          </cell>
          <cell r="CK23">
            <v>16.944497999999999</v>
          </cell>
          <cell r="CL23">
            <v>-15.08601</v>
          </cell>
          <cell r="CM23">
            <v>-3.1539810000000004</v>
          </cell>
          <cell r="CN23"/>
          <cell r="CO23">
            <v>65.030079999999998</v>
          </cell>
          <cell r="CP23">
            <v>16.447333999999998</v>
          </cell>
          <cell r="CQ23">
            <v>-14.265046</v>
          </cell>
          <cell r="CR23">
            <v>-4.2977929999999995</v>
          </cell>
          <cell r="CS23"/>
          <cell r="CT23">
            <v>62.914574999999999</v>
          </cell>
          <cell r="CU23">
            <v>19.037945000000001</v>
          </cell>
          <cell r="CV23">
            <v>-14.425722</v>
          </cell>
          <cell r="CW23">
            <v>-2.3681450000000002</v>
          </cell>
          <cell r="CX23"/>
          <cell r="CY23">
            <v>65.158653000000001</v>
          </cell>
          <cell r="CZ23">
            <v>22.408443999999999</v>
          </cell>
          <cell r="DA23">
            <v>-15.258857000000001</v>
          </cell>
          <cell r="DB23">
            <v>-1.0171589999999999</v>
          </cell>
          <cell r="DC23"/>
          <cell r="DD23">
            <v>71.291081999999989</v>
          </cell>
          <cell r="DE23">
            <v>23.749575</v>
          </cell>
          <cell r="DF23">
            <v>-16.472545999999998</v>
          </cell>
          <cell r="DG23">
            <v>0.171654</v>
          </cell>
          <cell r="DH23"/>
          <cell r="DI23">
            <v>78.739765000000006</v>
          </cell>
          <cell r="DJ23">
            <v>24.3855</v>
          </cell>
          <cell r="DK23">
            <v>-17.947941999999998</v>
          </cell>
          <cell r="DL23">
            <v>0.49757000000000001</v>
          </cell>
          <cell r="DM23"/>
          <cell r="DN23">
            <v>85.674892999999997</v>
          </cell>
          <cell r="DO23">
            <v>24.662700000000001</v>
          </cell>
          <cell r="DP23">
            <v>-19.248611</v>
          </cell>
          <cell r="DQ23">
            <v>0.87139999999999995</v>
          </cell>
          <cell r="DR23"/>
          <cell r="DS23">
            <v>91.960381999999996</v>
          </cell>
          <cell r="DT23">
            <v>25.271187000000001</v>
          </cell>
          <cell r="DU23">
            <v>-20.677584</v>
          </cell>
          <cell r="DV23">
            <v>1.5406679999999999</v>
          </cell>
          <cell r="DW23"/>
          <cell r="DX23">
            <v>98.094651999999996</v>
          </cell>
          <cell r="DY23">
            <v>25.425741000000002</v>
          </cell>
          <cell r="DZ23">
            <v>-21.967261999999998</v>
          </cell>
          <cell r="EA23">
            <v>2.3686430000000001</v>
          </cell>
          <cell r="EB23"/>
          <cell r="EC23">
            <v>103.921774</v>
          </cell>
          <cell r="ED23">
            <v>27.097451</v>
          </cell>
          <cell r="EE23">
            <v>-23.484737000000003</v>
          </cell>
          <cell r="EF23">
            <v>3.025099</v>
          </cell>
          <cell r="EG23"/>
          <cell r="EH23">
            <v>110.55958699999999</v>
          </cell>
          <cell r="EI23">
            <v>28.459764</v>
          </cell>
          <cell r="EJ23">
            <v>-24.913096000000003</v>
          </cell>
          <cell r="EK23">
            <v>2.0891999999999999</v>
          </cell>
          <cell r="EL23"/>
          <cell r="EM23">
            <v>116.19545600000001</v>
          </cell>
          <cell r="EN23">
            <v>31.196954000000002</v>
          </cell>
          <cell r="EO23">
            <v>-26.164994999999998</v>
          </cell>
          <cell r="EP23">
            <v>-9.4719999999999995E-3</v>
          </cell>
          <cell r="EQ23"/>
          <cell r="ER23">
            <v>121.21794300000001</v>
          </cell>
          <cell r="ES23">
            <v>32.909579000000001</v>
          </cell>
          <cell r="ET23">
            <v>-27.123484000000001</v>
          </cell>
          <cell r="EU23">
            <v>-4.5627000000000001E-2</v>
          </cell>
          <cell r="EV23"/>
          <cell r="EW23">
            <v>126.958412</v>
          </cell>
          <cell r="EX23">
            <v>24.456793000000001</v>
          </cell>
          <cell r="EY23">
            <v>-27.158351</v>
          </cell>
          <cell r="EZ23">
            <v>0.36464099999999999</v>
          </cell>
          <cell r="FA23"/>
          <cell r="FB23">
            <v>124.621495</v>
          </cell>
          <cell r="FC23">
            <v>26.898900000000001</v>
          </cell>
          <cell r="FD23">
            <v>-27.173919999999999</v>
          </cell>
          <cell r="FE23">
            <v>1.726607</v>
          </cell>
          <cell r="FF23"/>
          <cell r="FG23">
            <v>126.073083</v>
          </cell>
          <cell r="FH23">
            <v>29.724392999999999</v>
          </cell>
          <cell r="FI23">
            <v>-28.233817999999999</v>
          </cell>
          <cell r="FJ23">
            <v>2.290937</v>
          </cell>
          <cell r="FK23"/>
          <cell r="FL23">
            <v>129.85459499999999</v>
          </cell>
          <cell r="FM23">
            <v>28.965280999999997</v>
          </cell>
          <cell r="FN23">
            <v>-28.474716000000001</v>
          </cell>
          <cell r="FO23">
            <v>0.32841899999999996</v>
          </cell>
          <cell r="FP23"/>
          <cell r="FQ23">
            <v>130.67357799999999</v>
          </cell>
          <cell r="FR23">
            <v>28.149338</v>
          </cell>
          <cell r="FS23">
            <v>-28.360552999999999</v>
          </cell>
          <cell r="FT23">
            <v>1.339188</v>
          </cell>
          <cell r="FU23"/>
          <cell r="FV23">
            <v>131.80155100000002</v>
          </cell>
          <cell r="FW23">
            <v>30.36018</v>
          </cell>
          <cell r="FX23">
            <v>-29.162237000000001</v>
          </cell>
          <cell r="FY23">
            <v>2.232478</v>
          </cell>
          <cell r="FZ23"/>
          <cell r="GA23">
            <v>135.23197200000001</v>
          </cell>
          <cell r="GB23">
            <v>33.409425000000006</v>
          </cell>
          <cell r="GC23">
            <v>-29.994994999999999</v>
          </cell>
          <cell r="GD23">
            <v>1.7532570000000001</v>
          </cell>
          <cell r="GE23"/>
          <cell r="GF23">
            <v>140.39965900000001</v>
          </cell>
          <cell r="GG23">
            <v>36.396491999999995</v>
          </cell>
          <cell r="GH23">
            <v>-31.205224999999999</v>
          </cell>
          <cell r="GI23">
            <v>1.2205709999999999</v>
          </cell>
          <cell r="GJ23"/>
          <cell r="GK23">
            <v>146.811497</v>
          </cell>
          <cell r="GL23">
            <v>39.497088000000005</v>
          </cell>
          <cell r="GM23">
            <v>-32.584932000000002</v>
          </cell>
          <cell r="GN23">
            <v>1.0902449999999999</v>
          </cell>
          <cell r="GO23"/>
          <cell r="GP23">
            <v>154.81389799999999</v>
          </cell>
          <cell r="GQ23">
            <v>40.012654000000005</v>
          </cell>
          <cell r="GR23">
            <v>-34.203038999999997</v>
          </cell>
          <cell r="GS23">
            <v>2.9484940000000002</v>
          </cell>
          <cell r="GT23"/>
          <cell r="GU23">
            <v>163.57200700000001</v>
          </cell>
          <cell r="GV23">
            <v>42.681840999999999</v>
          </cell>
          <cell r="GW23">
            <v>-36.510404999999999</v>
          </cell>
          <cell r="GX23">
            <v>2.458053</v>
          </cell>
          <cell r="GY23"/>
          <cell r="GZ23">
            <v>172.20149600000002</v>
          </cell>
          <cell r="HA23">
            <v>34.982201000000003</v>
          </cell>
          <cell r="HB23">
            <v>-36.834057999999999</v>
          </cell>
          <cell r="HC23">
            <v>2.9676339999999999</v>
          </cell>
          <cell r="HD23"/>
          <cell r="HE23">
            <v>173.317272</v>
          </cell>
          <cell r="HF23">
            <v>40.936512999999998</v>
          </cell>
          <cell r="HG23">
            <v>-38.649946999999997</v>
          </cell>
          <cell r="HH23">
            <v>5.4988000000000001</v>
          </cell>
          <cell r="HI23"/>
          <cell r="HJ23">
            <v>181.10263899999998</v>
          </cell>
        </row>
        <row r="24">
          <cell r="A24" t="str">
            <v>AN.1132</v>
          </cell>
          <cell r="B24" t="str">
            <v xml:space="preserve">   ICT equipment</v>
          </cell>
          <cell r="C24">
            <v>4.418393</v>
          </cell>
          <cell r="D24">
            <v>1.6719380000000001</v>
          </cell>
          <cell r="E24">
            <v>-1.3238699999999999</v>
          </cell>
          <cell r="F24">
            <v>0.38291399999999998</v>
          </cell>
          <cell r="G24"/>
          <cell r="H24">
            <v>5.1493760000000002</v>
          </cell>
          <cell r="I24">
            <v>1.9958549999999999</v>
          </cell>
          <cell r="J24">
            <v>-1.5638340000000002</v>
          </cell>
          <cell r="K24">
            <v>0.57970200000000005</v>
          </cell>
          <cell r="L24"/>
          <cell r="M24">
            <v>6.1610990000000001</v>
          </cell>
          <cell r="N24">
            <v>2.2446199999999998</v>
          </cell>
          <cell r="O24">
            <v>-1.8437950000000001</v>
          </cell>
          <cell r="P24">
            <v>0.75802200000000008</v>
          </cell>
          <cell r="Q24"/>
          <cell r="R24">
            <v>7.3199459999999998</v>
          </cell>
          <cell r="S24">
            <v>2.6249540000000002</v>
          </cell>
          <cell r="T24">
            <v>-2.1989929999999998</v>
          </cell>
          <cell r="U24">
            <v>0.82891499999999996</v>
          </cell>
          <cell r="V24"/>
          <cell r="W24">
            <v>8.5748230000000003</v>
          </cell>
          <cell r="X24">
            <v>2.9950019999999999</v>
          </cell>
          <cell r="Y24">
            <v>-2.5312009999999998</v>
          </cell>
          <cell r="Z24">
            <v>0.52235900000000002</v>
          </cell>
          <cell r="AA24"/>
          <cell r="AB24">
            <v>9.5609830000000002</v>
          </cell>
          <cell r="AC24">
            <v>3.4269850000000002</v>
          </cell>
          <cell r="AD24">
            <v>-2.7724029999999997</v>
          </cell>
          <cell r="AE24">
            <v>0.34415200000000001</v>
          </cell>
          <cell r="AF24"/>
          <cell r="AG24">
            <v>10.559717000000001</v>
          </cell>
          <cell r="AH24">
            <v>3.9418880000000001</v>
          </cell>
          <cell r="AI24">
            <v>-3.0930800000000001</v>
          </cell>
          <cell r="AJ24">
            <v>0.300815</v>
          </cell>
          <cell r="AK24"/>
          <cell r="AL24">
            <v>11.709340000000001</v>
          </cell>
          <cell r="AM24">
            <v>4.5730300000000002</v>
          </cell>
          <cell r="AN24">
            <v>-3.3921060000000001</v>
          </cell>
          <cell r="AO24">
            <v>0.20685200000000001</v>
          </cell>
          <cell r="AP24"/>
          <cell r="AQ24">
            <v>13.097116</v>
          </cell>
          <cell r="AR24">
            <v>5.0926009999999993</v>
          </cell>
          <cell r="AS24">
            <v>-3.784052</v>
          </cell>
          <cell r="AT24">
            <v>8.9708999999999997E-2</v>
          </cell>
          <cell r="AU24"/>
          <cell r="AV24">
            <v>14.495374</v>
          </cell>
          <cell r="AW24">
            <v>5.6530249999999995</v>
          </cell>
          <cell r="AX24">
            <v>-4.1687180000000001</v>
          </cell>
          <cell r="AY24">
            <v>-2.2296E-2</v>
          </cell>
          <cell r="AZ24"/>
          <cell r="BA24">
            <v>15.957385</v>
          </cell>
          <cell r="BB24">
            <v>6.0261279999999999</v>
          </cell>
          <cell r="BC24">
            <v>-4.5819750000000008</v>
          </cell>
          <cell r="BD24">
            <v>-0.37326500000000001</v>
          </cell>
          <cell r="BE24"/>
          <cell r="BF24">
            <v>17.028273000000002</v>
          </cell>
          <cell r="BG24">
            <v>6.3564280000000002</v>
          </cell>
          <cell r="BH24">
            <v>-4.8163970000000003</v>
          </cell>
          <cell r="BI24">
            <v>-0.58243</v>
          </cell>
          <cell r="BJ24"/>
          <cell r="BK24">
            <v>17.985875</v>
          </cell>
          <cell r="BL24">
            <v>6.5029189999999994</v>
          </cell>
          <cell r="BM24">
            <v>-5.0969639999999998</v>
          </cell>
          <cell r="BN24">
            <v>-0.54747500000000004</v>
          </cell>
          <cell r="BO24"/>
          <cell r="BP24">
            <v>18.844355</v>
          </cell>
          <cell r="BQ24">
            <v>5.9900870000000008</v>
          </cell>
          <cell r="BR24">
            <v>-5.1795609999999996</v>
          </cell>
          <cell r="BS24">
            <v>-0.41978899999999997</v>
          </cell>
          <cell r="BT24"/>
          <cell r="BU24">
            <v>19.235092000000002</v>
          </cell>
          <cell r="BV24">
            <v>6.1901469999999996</v>
          </cell>
          <cell r="BW24">
            <v>-5.4085640000000001</v>
          </cell>
          <cell r="BX24">
            <v>0.26212400000000002</v>
          </cell>
          <cell r="BY24"/>
          <cell r="BZ24">
            <v>20.278798999999999</v>
          </cell>
          <cell r="CA24">
            <v>6.319617</v>
          </cell>
          <cell r="CB24">
            <v>-5.7993920000000001</v>
          </cell>
          <cell r="CC24">
            <v>-0.43936999999999998</v>
          </cell>
          <cell r="CD24"/>
          <cell r="CE24">
            <v>20.359652999999998</v>
          </cell>
          <cell r="CF24">
            <v>6.2157720000000003</v>
          </cell>
          <cell r="CG24">
            <v>-5.5150119999999996</v>
          </cell>
          <cell r="CH24">
            <v>-0.79714399999999996</v>
          </cell>
          <cell r="CI24"/>
          <cell r="CJ24">
            <v>20.263269000000001</v>
          </cell>
          <cell r="CK24">
            <v>6.5314350000000001</v>
          </cell>
          <cell r="CL24">
            <v>-5.6693959999999999</v>
          </cell>
          <cell r="CM24">
            <v>-0.30737300000000001</v>
          </cell>
          <cell r="CN24"/>
          <cell r="CO24">
            <v>20.817935000000002</v>
          </cell>
          <cell r="CP24">
            <v>6.8221020000000001</v>
          </cell>
          <cell r="CQ24">
            <v>-5.7548249999999994</v>
          </cell>
          <cell r="CR24">
            <v>-0.42122399999999999</v>
          </cell>
          <cell r="CS24"/>
          <cell r="CT24">
            <v>21.463988000000001</v>
          </cell>
          <cell r="CU24">
            <v>7.5996679999999994</v>
          </cell>
          <cell r="CV24">
            <v>-5.9672960000000002</v>
          </cell>
          <cell r="CW24">
            <v>-0.364591</v>
          </cell>
          <cell r="CX24"/>
          <cell r="CY24">
            <v>22.731769</v>
          </cell>
          <cell r="CZ24">
            <v>8.4557270000000013</v>
          </cell>
          <cell r="DA24">
            <v>-6.280036</v>
          </cell>
          <cell r="DB24">
            <v>-0.59272100000000005</v>
          </cell>
          <cell r="DC24"/>
          <cell r="DD24">
            <v>24.314739000000003</v>
          </cell>
          <cell r="DE24">
            <v>9.225363999999999</v>
          </cell>
          <cell r="DF24">
            <v>-6.6857889999999998</v>
          </cell>
          <cell r="DG24">
            <v>-0.91508800000000001</v>
          </cell>
          <cell r="DH24"/>
          <cell r="DI24">
            <v>25.939225999999998</v>
          </cell>
          <cell r="DJ24">
            <v>10.147861000000001</v>
          </cell>
          <cell r="DK24">
            <v>-7.0141599999999995</v>
          </cell>
          <cell r="DL24">
            <v>-1.1889020000000001</v>
          </cell>
          <cell r="DM24"/>
          <cell r="DN24">
            <v>27.884025000000001</v>
          </cell>
          <cell r="DO24">
            <v>8.9371609999999997</v>
          </cell>
          <cell r="DP24">
            <v>-7.0304020000000005</v>
          </cell>
          <cell r="DQ24">
            <v>-1.1083779999999999</v>
          </cell>
          <cell r="DR24"/>
          <cell r="DS24">
            <v>28.682406</v>
          </cell>
          <cell r="DT24">
            <v>8.5830280000000005</v>
          </cell>
          <cell r="DU24">
            <v>-7.2191899999999993</v>
          </cell>
          <cell r="DV24">
            <v>-0.38131199999999998</v>
          </cell>
          <cell r="DW24"/>
          <cell r="DX24">
            <v>29.664932</v>
          </cell>
          <cell r="DY24">
            <v>8.5293979999999987</v>
          </cell>
          <cell r="DZ24">
            <v>-7.6388879999999997</v>
          </cell>
          <cell r="EA24">
            <v>7.4619000000000005E-2</v>
          </cell>
          <cell r="EB24"/>
          <cell r="EC24">
            <v>30.630062000000002</v>
          </cell>
          <cell r="ED24">
            <v>9.0445390000000003</v>
          </cell>
          <cell r="EE24">
            <v>-8.0000850000000003</v>
          </cell>
          <cell r="EF24">
            <v>1.175211</v>
          </cell>
          <cell r="EG24"/>
          <cell r="EH24">
            <v>32.849728000000006</v>
          </cell>
          <cell r="EI24">
            <v>9.3470359999999992</v>
          </cell>
          <cell r="EJ24">
            <v>-8.8417349999999999</v>
          </cell>
          <cell r="EK24">
            <v>0.65300400000000003</v>
          </cell>
          <cell r="EL24"/>
          <cell r="EM24">
            <v>34.008033000000005</v>
          </cell>
          <cell r="EN24">
            <v>9.3798940000000002</v>
          </cell>
          <cell r="EO24">
            <v>-8.5943740000000002</v>
          </cell>
          <cell r="EP24">
            <v>-0.91317300000000001</v>
          </cell>
          <cell r="EQ24"/>
          <cell r="ER24">
            <v>33.880378</v>
          </cell>
          <cell r="ES24">
            <v>9.5054970000000001</v>
          </cell>
          <cell r="ET24">
            <v>-8.6114079999999991</v>
          </cell>
          <cell r="EU24">
            <v>-1.1713800000000001</v>
          </cell>
          <cell r="EV24"/>
          <cell r="EW24">
            <v>33.603087000000002</v>
          </cell>
          <cell r="EX24">
            <v>7.9358969999999998</v>
          </cell>
          <cell r="EY24">
            <v>-8.2102079999999997</v>
          </cell>
          <cell r="EZ24">
            <v>-1.328446</v>
          </cell>
          <cell r="FA24"/>
          <cell r="FB24">
            <v>32.000330000000005</v>
          </cell>
          <cell r="FC24">
            <v>8.7041350000000008</v>
          </cell>
          <cell r="FD24">
            <v>-8.0419350000000005</v>
          </cell>
          <cell r="FE24">
            <v>-0.93751300000000004</v>
          </cell>
          <cell r="FF24"/>
          <cell r="FG24">
            <v>31.725017000000001</v>
          </cell>
          <cell r="FH24">
            <v>8.7912850000000002</v>
          </cell>
          <cell r="FI24">
            <v>-7.9253159999999996</v>
          </cell>
          <cell r="FJ24">
            <v>-0.57813899999999996</v>
          </cell>
          <cell r="FK24"/>
          <cell r="FL24">
            <v>32.012848000000005</v>
          </cell>
          <cell r="FM24">
            <v>9.3969459999999998</v>
          </cell>
          <cell r="FN24">
            <v>-8.1132939999999998</v>
          </cell>
          <cell r="FO24">
            <v>-0.49123600000000001</v>
          </cell>
          <cell r="FP24"/>
          <cell r="FQ24">
            <v>32.805264000000001</v>
          </cell>
          <cell r="FR24">
            <v>8.3306280000000008</v>
          </cell>
          <cell r="FS24">
            <v>-8.0695029999999992</v>
          </cell>
          <cell r="FT24">
            <v>-1.5471379999999999</v>
          </cell>
          <cell r="FU24"/>
          <cell r="FV24">
            <v>31.519251000000001</v>
          </cell>
          <cell r="FW24">
            <v>8.9502140000000008</v>
          </cell>
          <cell r="FX24">
            <v>-7.8210550000000003</v>
          </cell>
          <cell r="FY24">
            <v>-1.956437</v>
          </cell>
          <cell r="FZ24"/>
          <cell r="GA24">
            <v>30.691973000000001</v>
          </cell>
          <cell r="GB24">
            <v>10.091063</v>
          </cell>
          <cell r="GC24">
            <v>-7.9949399999999997</v>
          </cell>
          <cell r="GD24">
            <v>-0.8410979999999999</v>
          </cell>
          <cell r="GE24"/>
          <cell r="GF24">
            <v>31.946998000000001</v>
          </cell>
          <cell r="GG24">
            <v>10.355926999999999</v>
          </cell>
          <cell r="GH24">
            <v>-8.4431839999999987</v>
          </cell>
          <cell r="GI24">
            <v>-0.18589900000000001</v>
          </cell>
          <cell r="GJ24"/>
          <cell r="GK24">
            <v>33.673841999999993</v>
          </cell>
          <cell r="GL24">
            <v>11.590691999999999</v>
          </cell>
          <cell r="GM24">
            <v>-9.0258009999999995</v>
          </cell>
          <cell r="GN24">
            <v>-0.121479</v>
          </cell>
          <cell r="GO24"/>
          <cell r="GP24">
            <v>36.117255</v>
          </cell>
          <cell r="GQ24">
            <v>11.357512</v>
          </cell>
          <cell r="GR24">
            <v>-9.5465419999999988</v>
          </cell>
          <cell r="GS24">
            <v>0.11503100000000001</v>
          </cell>
          <cell r="GT24"/>
          <cell r="GU24">
            <v>38.043256</v>
          </cell>
          <cell r="GV24">
            <v>12.494247</v>
          </cell>
          <cell r="GW24">
            <v>-10.255927999999999</v>
          </cell>
          <cell r="GX24">
            <v>0.37177100000000002</v>
          </cell>
          <cell r="GY24"/>
          <cell r="GZ24">
            <v>40.653345999999999</v>
          </cell>
          <cell r="HA24">
            <v>11.833105</v>
          </cell>
          <cell r="HB24">
            <v>-10.743551</v>
          </cell>
          <cell r="HC24">
            <v>0.60392999999999997</v>
          </cell>
          <cell r="HD24"/>
          <cell r="HE24">
            <v>42.346829</v>
          </cell>
          <cell r="HF24">
            <v>13.016467</v>
          </cell>
          <cell r="HG24">
            <v>-11.402321000000001</v>
          </cell>
          <cell r="HH24">
            <v>0.78416300000000005</v>
          </cell>
          <cell r="HI24"/>
          <cell r="HJ24">
            <v>44.745137999999997</v>
          </cell>
        </row>
        <row r="25">
          <cell r="A25" t="str">
            <v>AN.1139</v>
          </cell>
          <cell r="B25" t="str">
            <v xml:space="preserve">   Other machinery and equipment</v>
          </cell>
          <cell r="C25">
            <v>84.662746999999996</v>
          </cell>
          <cell r="D25">
            <v>15.155471</v>
          </cell>
          <cell r="E25">
            <v>-12.031769000000001</v>
          </cell>
          <cell r="F25">
            <v>10.155102000000001</v>
          </cell>
          <cell r="G25"/>
          <cell r="H25">
            <v>97.941552000000001</v>
          </cell>
          <cell r="I25">
            <v>18.502580000000002</v>
          </cell>
          <cell r="J25">
            <v>-14.307596999999999</v>
          </cell>
          <cell r="K25">
            <v>14.227971</v>
          </cell>
          <cell r="L25"/>
          <cell r="M25">
            <v>116.36450599999999</v>
          </cell>
          <cell r="N25">
            <v>20.502248999999999</v>
          </cell>
          <cell r="O25">
            <v>-16.820748999999999</v>
          </cell>
          <cell r="P25">
            <v>16.618828000000001</v>
          </cell>
          <cell r="Q25"/>
          <cell r="R25">
            <v>136.66483499999998</v>
          </cell>
          <cell r="S25">
            <v>23.168008</v>
          </cell>
          <cell r="T25">
            <v>-19.693681999999999</v>
          </cell>
          <cell r="U25">
            <v>14.787224</v>
          </cell>
          <cell r="V25"/>
          <cell r="W25">
            <v>154.92638500000001</v>
          </cell>
          <cell r="X25">
            <v>23.842235000000002</v>
          </cell>
          <cell r="Y25">
            <v>-21.558388000000001</v>
          </cell>
          <cell r="Z25">
            <v>9.9170280000000002</v>
          </cell>
          <cell r="AA25"/>
          <cell r="AB25">
            <v>167.12726000000001</v>
          </cell>
          <cell r="AC25">
            <v>25.270837</v>
          </cell>
          <cell r="AD25">
            <v>-23.064263999999998</v>
          </cell>
          <cell r="AE25">
            <v>6.8812100000000003</v>
          </cell>
          <cell r="AF25"/>
          <cell r="AG25">
            <v>176.21504300000001</v>
          </cell>
          <cell r="AH25">
            <v>27.848815999999999</v>
          </cell>
          <cell r="AI25">
            <v>-24.212413000000002</v>
          </cell>
          <cell r="AJ25">
            <v>4.8784520000000002</v>
          </cell>
          <cell r="AK25"/>
          <cell r="AL25">
            <v>184.72989799999999</v>
          </cell>
          <cell r="AM25">
            <v>29.973937000000003</v>
          </cell>
          <cell r="AN25">
            <v>-25.392983000000001</v>
          </cell>
          <cell r="AO25">
            <v>3.9032150000000003</v>
          </cell>
          <cell r="AP25"/>
          <cell r="AQ25">
            <v>193.214067</v>
          </cell>
          <cell r="AR25">
            <v>32.388759999999998</v>
          </cell>
          <cell r="AS25">
            <v>-26.510223999999997</v>
          </cell>
          <cell r="AT25">
            <v>2.7065129999999997</v>
          </cell>
          <cell r="AU25"/>
          <cell r="AV25">
            <v>201.799116</v>
          </cell>
          <cell r="AW25">
            <v>35.854671000000003</v>
          </cell>
          <cell r="AX25">
            <v>-27.758735000000001</v>
          </cell>
          <cell r="AY25">
            <v>2.9575130000000001</v>
          </cell>
          <cell r="AZ25"/>
          <cell r="BA25">
            <v>212.852565</v>
          </cell>
          <cell r="BB25">
            <v>39.650544000000004</v>
          </cell>
          <cell r="BC25">
            <v>-29.435129</v>
          </cell>
          <cell r="BD25">
            <v>3.3708309999999999</v>
          </cell>
          <cell r="BE25"/>
          <cell r="BF25">
            <v>226.43880999999999</v>
          </cell>
          <cell r="BG25">
            <v>42.614633000000005</v>
          </cell>
          <cell r="BH25">
            <v>-31.219389</v>
          </cell>
          <cell r="BI25">
            <v>3.5032930000000002</v>
          </cell>
          <cell r="BJ25"/>
          <cell r="BK25">
            <v>241.33734700000002</v>
          </cell>
          <cell r="BL25">
            <v>42.540846999999999</v>
          </cell>
          <cell r="BM25">
            <v>-33.000845999999996</v>
          </cell>
          <cell r="BN25">
            <v>-0.24937799999999999</v>
          </cell>
          <cell r="BO25"/>
          <cell r="BP25">
            <v>250.62797</v>
          </cell>
          <cell r="BQ25">
            <v>39.327593</v>
          </cell>
          <cell r="BR25">
            <v>-33.402868000000005</v>
          </cell>
          <cell r="BS25">
            <v>-5.7039489999999997</v>
          </cell>
          <cell r="BT25"/>
          <cell r="BU25">
            <v>250.84874600000001</v>
          </cell>
          <cell r="BV25">
            <v>36.509326000000001</v>
          </cell>
          <cell r="BW25">
            <v>-33.212074999999999</v>
          </cell>
          <cell r="BX25">
            <v>-4.8499699999999999</v>
          </cell>
          <cell r="BY25"/>
          <cell r="BZ25">
            <v>249.29602700000001</v>
          </cell>
          <cell r="CA25">
            <v>38.677076</v>
          </cell>
          <cell r="CB25">
            <v>-33.677692999999998</v>
          </cell>
          <cell r="CC25">
            <v>-2.474898</v>
          </cell>
          <cell r="CD25"/>
          <cell r="CE25">
            <v>251.82051300000001</v>
          </cell>
          <cell r="CF25">
            <v>40.101202000000001</v>
          </cell>
          <cell r="CG25">
            <v>-34.230813000000005</v>
          </cell>
          <cell r="CH25">
            <v>-0.48458300000000004</v>
          </cell>
          <cell r="CI25"/>
          <cell r="CJ25">
            <v>257.20631800000001</v>
          </cell>
          <cell r="CK25">
            <v>41.05395</v>
          </cell>
          <cell r="CL25">
            <v>-35.195114000000004</v>
          </cell>
          <cell r="CM25">
            <v>-0.60697500000000004</v>
          </cell>
          <cell r="CN25"/>
          <cell r="CO25">
            <v>262.45817900000003</v>
          </cell>
          <cell r="CP25">
            <v>41.608505999999998</v>
          </cell>
          <cell r="CQ25">
            <v>-35.673979000000003</v>
          </cell>
          <cell r="CR25">
            <v>-2.6404109999999998</v>
          </cell>
          <cell r="CS25"/>
          <cell r="CT25">
            <v>265.752295</v>
          </cell>
          <cell r="CU25">
            <v>45.404978999999997</v>
          </cell>
          <cell r="CV25">
            <v>-36.369588999999998</v>
          </cell>
          <cell r="CW25">
            <v>-2.3107489999999999</v>
          </cell>
          <cell r="CX25"/>
          <cell r="CY25">
            <v>272.47693500000003</v>
          </cell>
          <cell r="CZ25">
            <v>48.614618999999998</v>
          </cell>
          <cell r="DA25">
            <v>-37.461860000000001</v>
          </cell>
          <cell r="DB25">
            <v>3.1794769999999999</v>
          </cell>
          <cell r="DC25"/>
          <cell r="DD25">
            <v>286.80917200000005</v>
          </cell>
          <cell r="DE25">
            <v>54.673541</v>
          </cell>
          <cell r="DF25">
            <v>-40.246797000000001</v>
          </cell>
          <cell r="DG25">
            <v>3.999228</v>
          </cell>
          <cell r="DH25"/>
          <cell r="DI25">
            <v>305.23514399999999</v>
          </cell>
          <cell r="DJ25">
            <v>53.442997000000005</v>
          </cell>
          <cell r="DK25">
            <v>-41.775036999999998</v>
          </cell>
          <cell r="DL25">
            <v>0.133602</v>
          </cell>
          <cell r="DM25"/>
          <cell r="DN25">
            <v>317.03670599999998</v>
          </cell>
          <cell r="DO25">
            <v>50.484745000000004</v>
          </cell>
          <cell r="DP25">
            <v>-43.066454</v>
          </cell>
          <cell r="DQ25">
            <v>-1.620781</v>
          </cell>
          <cell r="DR25"/>
          <cell r="DS25">
            <v>322.83421600000003</v>
          </cell>
          <cell r="DT25">
            <v>50.318035999999999</v>
          </cell>
          <cell r="DU25">
            <v>-43.714880999999998</v>
          </cell>
          <cell r="DV25">
            <v>-0.69057199999999996</v>
          </cell>
          <cell r="DW25"/>
          <cell r="DX25">
            <v>328.74680000000001</v>
          </cell>
          <cell r="DY25">
            <v>52.110886000000001</v>
          </cell>
          <cell r="DZ25">
            <v>-45.165281999999998</v>
          </cell>
          <cell r="EA25">
            <v>3.9713270000000001</v>
          </cell>
          <cell r="EB25"/>
          <cell r="EC25">
            <v>339.66373200000004</v>
          </cell>
          <cell r="ED25">
            <v>54.658881999999998</v>
          </cell>
          <cell r="EE25">
            <v>-47.094366000000001</v>
          </cell>
          <cell r="EF25">
            <v>5.0295719999999999</v>
          </cell>
          <cell r="EG25"/>
          <cell r="EH25">
            <v>352.25781900000004</v>
          </cell>
          <cell r="EI25">
            <v>56.262957</v>
          </cell>
          <cell r="EJ25">
            <v>-48.806165999999997</v>
          </cell>
          <cell r="EK25">
            <v>4.4221940000000002</v>
          </cell>
          <cell r="EL25"/>
          <cell r="EM25">
            <v>364.13680399999998</v>
          </cell>
          <cell r="EN25">
            <v>62.210523999999999</v>
          </cell>
          <cell r="EO25">
            <v>-50.803162999999998</v>
          </cell>
          <cell r="EP25">
            <v>4.7930529999999996</v>
          </cell>
          <cell r="EQ25"/>
          <cell r="ER25">
            <v>380.33721800000001</v>
          </cell>
          <cell r="ES25">
            <v>63.861556999999998</v>
          </cell>
          <cell r="ET25">
            <v>-52.888666000000001</v>
          </cell>
          <cell r="EU25">
            <v>4.1105559999999999</v>
          </cell>
          <cell r="EV25"/>
          <cell r="EW25">
            <v>395.42066399999999</v>
          </cell>
          <cell r="EX25">
            <v>54.633301000000003</v>
          </cell>
          <cell r="EY25">
            <v>-53.759222999999999</v>
          </cell>
          <cell r="EZ25">
            <v>3.5412489999999996</v>
          </cell>
          <cell r="FA25"/>
          <cell r="FB25">
            <v>399.83599099999998</v>
          </cell>
          <cell r="FC25">
            <v>54.409974000000005</v>
          </cell>
          <cell r="FD25">
            <v>-54.523584</v>
          </cell>
          <cell r="FE25">
            <v>3.8588040000000001</v>
          </cell>
          <cell r="FF25"/>
          <cell r="FG25">
            <v>403.58118400000001</v>
          </cell>
          <cell r="FH25">
            <v>58.446306</v>
          </cell>
          <cell r="FI25">
            <v>-55.443281000000006</v>
          </cell>
          <cell r="FJ25">
            <v>4.7205859999999999</v>
          </cell>
          <cell r="FK25"/>
          <cell r="FL25">
            <v>411.30479599999995</v>
          </cell>
          <cell r="FM25">
            <v>59.853774999999999</v>
          </cell>
          <cell r="FN25">
            <v>-56.604108000000004</v>
          </cell>
          <cell r="FO25">
            <v>4.2622219999999995</v>
          </cell>
          <cell r="FP25"/>
          <cell r="FQ25">
            <v>418.81668500000001</v>
          </cell>
          <cell r="FR25">
            <v>58.305019999999999</v>
          </cell>
          <cell r="FS25">
            <v>-57.109599000000003</v>
          </cell>
          <cell r="FT25">
            <v>1.131931</v>
          </cell>
          <cell r="FU25"/>
          <cell r="FV25">
            <v>421.14403700000003</v>
          </cell>
          <cell r="FW25">
            <v>58.791589999999999</v>
          </cell>
          <cell r="FX25">
            <v>-57.128509000000001</v>
          </cell>
          <cell r="FY25">
            <v>0.92253300000000005</v>
          </cell>
          <cell r="FZ25"/>
          <cell r="GA25">
            <v>423.72965099999999</v>
          </cell>
          <cell r="GB25">
            <v>59.552525000000003</v>
          </cell>
          <cell r="GC25">
            <v>-57.717773000000001</v>
          </cell>
          <cell r="GD25">
            <v>0.40273100000000001</v>
          </cell>
          <cell r="GE25"/>
          <cell r="GF25">
            <v>425.96713400000004</v>
          </cell>
          <cell r="GG25">
            <v>60.322586999999999</v>
          </cell>
          <cell r="GH25">
            <v>-57.802724000000005</v>
          </cell>
          <cell r="GI25">
            <v>0.79123699999999997</v>
          </cell>
          <cell r="GJ25"/>
          <cell r="GK25">
            <v>429.278234</v>
          </cell>
          <cell r="GL25">
            <v>63.265216000000002</v>
          </cell>
          <cell r="GM25">
            <v>-58.762920999999999</v>
          </cell>
          <cell r="GN25">
            <v>4.6229520000000006</v>
          </cell>
          <cell r="GO25"/>
          <cell r="GP25">
            <v>438.40348100000006</v>
          </cell>
          <cell r="GQ25">
            <v>66.731823000000006</v>
          </cell>
          <cell r="GR25">
            <v>-60.318273999999995</v>
          </cell>
          <cell r="GS25">
            <v>6.2401159999999996</v>
          </cell>
          <cell r="GT25"/>
          <cell r="GU25">
            <v>451.05714699999999</v>
          </cell>
          <cell r="GV25">
            <v>69.250892000000007</v>
          </cell>
          <cell r="GW25">
            <v>-62.080254999999994</v>
          </cell>
          <cell r="GX25">
            <v>5.1915739999999992</v>
          </cell>
          <cell r="GY25"/>
          <cell r="GZ25">
            <v>463.41935799999999</v>
          </cell>
          <cell r="HA25">
            <v>62.952714</v>
          </cell>
          <cell r="HB25">
            <v>-62.876684000000004</v>
          </cell>
          <cell r="HC25">
            <v>7.1066400000000005</v>
          </cell>
          <cell r="HD25"/>
          <cell r="HE25">
            <v>470.60202800000002</v>
          </cell>
          <cell r="HF25">
            <v>72.540026999999995</v>
          </cell>
          <cell r="HG25">
            <v>-65.194048000000009</v>
          </cell>
          <cell r="HH25">
            <v>10.53087</v>
          </cell>
          <cell r="HI25"/>
          <cell r="HJ25">
            <v>488.47887600000001</v>
          </cell>
        </row>
        <row r="26">
          <cell r="A26" t="str">
            <v>AN.114</v>
          </cell>
          <cell r="B26" t="str">
            <v>Weapons systems</v>
          </cell>
          <cell r="C26">
            <v>10.881133999999999</v>
          </cell>
          <cell r="D26">
            <v>1.483028</v>
          </cell>
          <cell r="E26">
            <v>-1.0949280000000001</v>
          </cell>
          <cell r="F26">
            <v>0.67810900000000007</v>
          </cell>
          <cell r="G26"/>
          <cell r="H26">
            <v>11.947343999999999</v>
          </cell>
          <cell r="I26">
            <v>1.701425</v>
          </cell>
          <cell r="J26">
            <v>-1.2076739999999999</v>
          </cell>
          <cell r="K26">
            <v>0.89127000000000001</v>
          </cell>
          <cell r="L26"/>
          <cell r="M26">
            <v>13.332364999999999</v>
          </cell>
          <cell r="N26">
            <v>2.1454009999999997</v>
          </cell>
          <cell r="O26">
            <v>-1.365194</v>
          </cell>
          <cell r="P26">
            <v>1.0982989999999999</v>
          </cell>
          <cell r="Q26"/>
          <cell r="R26">
            <v>15.210870999999999</v>
          </cell>
          <cell r="S26">
            <v>2.4744650000000004</v>
          </cell>
          <cell r="T26">
            <v>-1.5464149999999999</v>
          </cell>
          <cell r="U26">
            <v>1.2269239999999999</v>
          </cell>
          <cell r="V26"/>
          <cell r="W26">
            <v>17.365845</v>
          </cell>
          <cell r="X26">
            <v>2.6991049999999999</v>
          </cell>
          <cell r="Y26">
            <v>-1.743449</v>
          </cell>
          <cell r="Z26">
            <v>1.6033470000000001</v>
          </cell>
          <cell r="AA26"/>
          <cell r="AB26">
            <v>19.924848000000001</v>
          </cell>
          <cell r="AC26">
            <v>2.9216340000000001</v>
          </cell>
          <cell r="AD26">
            <v>-2.0023460000000002</v>
          </cell>
          <cell r="AE26">
            <v>1.3542650000000001</v>
          </cell>
          <cell r="AF26"/>
          <cell r="AG26">
            <v>22.198401999999998</v>
          </cell>
          <cell r="AH26">
            <v>3.1961930000000001</v>
          </cell>
          <cell r="AI26">
            <v>-2.1597959999999996</v>
          </cell>
          <cell r="AJ26">
            <v>0.73443399999999992</v>
          </cell>
          <cell r="AK26"/>
          <cell r="AL26">
            <v>23.969234</v>
          </cell>
          <cell r="AM26">
            <v>3.4276650000000002</v>
          </cell>
          <cell r="AN26">
            <v>-2.3260070000000002</v>
          </cell>
          <cell r="AO26">
            <v>0.71762300000000001</v>
          </cell>
          <cell r="AP26"/>
          <cell r="AQ26">
            <v>25.788516000000001</v>
          </cell>
          <cell r="AR26">
            <v>3.8709989999999999</v>
          </cell>
          <cell r="AS26">
            <v>-2.5066439999999997</v>
          </cell>
          <cell r="AT26">
            <v>0.61335099999999998</v>
          </cell>
          <cell r="AU26"/>
          <cell r="AV26">
            <v>27.766222000000003</v>
          </cell>
          <cell r="AW26">
            <v>4.0274650000000003</v>
          </cell>
          <cell r="AX26">
            <v>-2.6754470000000001</v>
          </cell>
          <cell r="AY26">
            <v>0.99799499999999997</v>
          </cell>
          <cell r="AZ26"/>
          <cell r="BA26">
            <v>30.116235</v>
          </cell>
          <cell r="BB26">
            <v>4.0316989999999997</v>
          </cell>
          <cell r="BC26">
            <v>-2.919794</v>
          </cell>
          <cell r="BD26">
            <v>0.66350199999999993</v>
          </cell>
          <cell r="BE26"/>
          <cell r="BF26">
            <v>31.891642000000001</v>
          </cell>
          <cell r="BG26">
            <v>4.503425</v>
          </cell>
          <cell r="BH26">
            <v>-3.0368209999999998</v>
          </cell>
          <cell r="BI26">
            <v>0.96936300000000009</v>
          </cell>
          <cell r="BJ26"/>
          <cell r="BK26">
            <v>34.327608999999995</v>
          </cell>
          <cell r="BL26">
            <v>4.4552389999999997</v>
          </cell>
          <cell r="BM26">
            <v>-3.3475269999999999</v>
          </cell>
          <cell r="BN26">
            <v>0.17608000000000001</v>
          </cell>
          <cell r="BO26"/>
          <cell r="BP26">
            <v>35.611401000000001</v>
          </cell>
          <cell r="BQ26">
            <v>4.5164359999999997</v>
          </cell>
          <cell r="BR26">
            <v>-3.302381</v>
          </cell>
          <cell r="BS26">
            <v>-0.76612099999999994</v>
          </cell>
          <cell r="BT26"/>
          <cell r="BU26">
            <v>36.059334</v>
          </cell>
          <cell r="BV26">
            <v>3.9935350000000001</v>
          </cell>
          <cell r="BW26">
            <v>-3.4068130000000001</v>
          </cell>
          <cell r="BX26">
            <v>0.54520899999999994</v>
          </cell>
          <cell r="BY26"/>
          <cell r="BZ26">
            <v>37.191264000000004</v>
          </cell>
          <cell r="CA26">
            <v>3.991733</v>
          </cell>
          <cell r="CB26">
            <v>-3.5570500000000003</v>
          </cell>
          <cell r="CC26">
            <v>0.68394299999999997</v>
          </cell>
          <cell r="CD26"/>
          <cell r="CE26">
            <v>38.309891</v>
          </cell>
          <cell r="CF26">
            <v>3.411079</v>
          </cell>
          <cell r="CG26">
            <v>-3.6336379999999999</v>
          </cell>
          <cell r="CH26">
            <v>-0.5187759999999999</v>
          </cell>
          <cell r="CI26"/>
          <cell r="CJ26">
            <v>37.568555999999994</v>
          </cell>
          <cell r="CK26">
            <v>3.5619679999999998</v>
          </cell>
          <cell r="CL26">
            <v>-3.524918</v>
          </cell>
          <cell r="CM26">
            <v>0.118654</v>
          </cell>
          <cell r="CN26"/>
          <cell r="CO26">
            <v>37.724260000000001</v>
          </cell>
          <cell r="CP26">
            <v>3.5178000000000003</v>
          </cell>
          <cell r="CQ26">
            <v>-3.7143989999999998</v>
          </cell>
          <cell r="CR26">
            <v>1.0226299999999999</v>
          </cell>
          <cell r="CS26"/>
          <cell r="CT26">
            <v>38.550290999999994</v>
          </cell>
          <cell r="CU26">
            <v>3.138382</v>
          </cell>
          <cell r="CV26">
            <v>-3.7271460000000003</v>
          </cell>
          <cell r="CW26">
            <v>-9.0985999999999997E-2</v>
          </cell>
          <cell r="CX26"/>
          <cell r="CY26">
            <v>37.870540999999996</v>
          </cell>
          <cell r="CZ26">
            <v>3.1987550000000002</v>
          </cell>
          <cell r="DA26">
            <v>-3.674363</v>
          </cell>
          <cell r="DB26">
            <v>-1.333661</v>
          </cell>
          <cell r="DC26"/>
          <cell r="DD26">
            <v>36.061271999999995</v>
          </cell>
          <cell r="DE26">
            <v>3.1707770000000002</v>
          </cell>
          <cell r="DF26">
            <v>-3.4500390000000003</v>
          </cell>
          <cell r="DG26">
            <v>-1.1750119999999999</v>
          </cell>
          <cell r="DH26"/>
          <cell r="DI26">
            <v>34.606997</v>
          </cell>
          <cell r="DJ26">
            <v>3.1352150000000001</v>
          </cell>
          <cell r="DK26">
            <v>-3.4218950000000001</v>
          </cell>
          <cell r="DL26">
            <v>-1.3460619999999999</v>
          </cell>
          <cell r="DM26"/>
          <cell r="DN26">
            <v>32.974256000000004</v>
          </cell>
          <cell r="DO26">
            <v>3.374314</v>
          </cell>
          <cell r="DP26">
            <v>-3.1889729999999998</v>
          </cell>
          <cell r="DQ26">
            <v>-1.554122</v>
          </cell>
          <cell r="DR26"/>
          <cell r="DS26">
            <v>31.605475999999999</v>
          </cell>
          <cell r="DT26">
            <v>3.5553020000000002</v>
          </cell>
          <cell r="DU26">
            <v>-3.1479789999999999</v>
          </cell>
          <cell r="DV26">
            <v>-0.21532200000000001</v>
          </cell>
          <cell r="DW26"/>
          <cell r="DX26">
            <v>31.797477000000001</v>
          </cell>
          <cell r="DY26">
            <v>4.1937659999999992</v>
          </cell>
          <cell r="DZ26">
            <v>-3.2336179999999999</v>
          </cell>
          <cell r="EA26">
            <v>0.226579</v>
          </cell>
          <cell r="EB26"/>
          <cell r="EC26">
            <v>32.984203999999998</v>
          </cell>
          <cell r="ED26">
            <v>1.921119</v>
          </cell>
          <cell r="EE26">
            <v>-3.1820909999999998</v>
          </cell>
          <cell r="EF26">
            <v>-0.15312000000000001</v>
          </cell>
          <cell r="EG26"/>
          <cell r="EH26">
            <v>31.570111000000001</v>
          </cell>
          <cell r="EI26">
            <v>2.0593319999999999</v>
          </cell>
          <cell r="EJ26">
            <v>-3.0699870000000002</v>
          </cell>
          <cell r="EK26">
            <v>0.91591800000000001</v>
          </cell>
          <cell r="EL26"/>
          <cell r="EM26">
            <v>31.475375</v>
          </cell>
          <cell r="EN26">
            <v>1.7490749999999999</v>
          </cell>
          <cell r="EO26">
            <v>-3.2187589999999999</v>
          </cell>
          <cell r="EP26">
            <v>0.95272500000000004</v>
          </cell>
          <cell r="EQ26"/>
          <cell r="ER26">
            <v>30.958415000000002</v>
          </cell>
          <cell r="ES26">
            <v>1.9539849999999999</v>
          </cell>
          <cell r="ET26">
            <v>-3.086398</v>
          </cell>
          <cell r="EU26">
            <v>-0.298099</v>
          </cell>
          <cell r="EV26"/>
          <cell r="EW26">
            <v>29.527903999999999</v>
          </cell>
          <cell r="EX26">
            <v>3.0470000000000002</v>
          </cell>
          <cell r="EY26">
            <v>-3.0639310000000002</v>
          </cell>
          <cell r="EZ26">
            <v>7.0926000000000003E-2</v>
          </cell>
          <cell r="FA26"/>
          <cell r="FB26">
            <v>29.581900000000001</v>
          </cell>
          <cell r="FC26">
            <v>6.742</v>
          </cell>
          <cell r="FD26">
            <v>-3.2838229999999999</v>
          </cell>
          <cell r="FE26">
            <v>0.55374900000000005</v>
          </cell>
          <cell r="FF26"/>
          <cell r="FG26">
            <v>33.593826</v>
          </cell>
          <cell r="FH26">
            <v>2.117</v>
          </cell>
          <cell r="FI26">
            <v>-3.2979969999999996</v>
          </cell>
          <cell r="FJ26">
            <v>0.41239499999999996</v>
          </cell>
          <cell r="FK26"/>
          <cell r="FL26">
            <v>32.825223000000001</v>
          </cell>
          <cell r="FM26">
            <v>3.8159999999999998</v>
          </cell>
          <cell r="FN26">
            <v>-3.3166060000000002</v>
          </cell>
          <cell r="FO26">
            <v>-0.23816300000000001</v>
          </cell>
          <cell r="FP26"/>
          <cell r="FQ26">
            <v>33.086453999999996</v>
          </cell>
          <cell r="FR26">
            <v>3.6949999999999998</v>
          </cell>
          <cell r="FS26">
            <v>-3.299601</v>
          </cell>
          <cell r="FT26">
            <v>0.24887399999999998</v>
          </cell>
          <cell r="FU26"/>
          <cell r="FV26">
            <v>33.730727000000002</v>
          </cell>
          <cell r="FW26">
            <v>2.3740000000000001</v>
          </cell>
          <cell r="FX26">
            <v>-3.3299560000000001</v>
          </cell>
          <cell r="FY26">
            <v>1.531234</v>
          </cell>
          <cell r="FZ26"/>
          <cell r="GA26">
            <v>34.306006000000004</v>
          </cell>
          <cell r="GB26">
            <v>1.9590000000000001</v>
          </cell>
          <cell r="GC26">
            <v>-3.6233560000000002</v>
          </cell>
          <cell r="GD26">
            <v>1.5574729999999999</v>
          </cell>
          <cell r="GE26"/>
          <cell r="GF26">
            <v>34.199123</v>
          </cell>
          <cell r="GG26">
            <v>4.5490000000000004</v>
          </cell>
          <cell r="GH26">
            <v>-3.7403840000000002</v>
          </cell>
          <cell r="GI26">
            <v>0.20013499999999998</v>
          </cell>
          <cell r="GJ26"/>
          <cell r="GK26">
            <v>35.207872999999999</v>
          </cell>
          <cell r="GL26">
            <v>2.2999999999999998</v>
          </cell>
          <cell r="GM26">
            <v>-3.612228</v>
          </cell>
          <cell r="GN26">
            <v>0.195303</v>
          </cell>
          <cell r="GO26"/>
          <cell r="GP26">
            <v>34.090947</v>
          </cell>
          <cell r="GQ26">
            <v>2.95</v>
          </cell>
          <cell r="GR26">
            <v>-3.6316439999999997</v>
          </cell>
          <cell r="GS26">
            <v>1.116706</v>
          </cell>
          <cell r="GT26"/>
          <cell r="GU26">
            <v>34.526008999999995</v>
          </cell>
          <cell r="GV26">
            <v>2.6419999999999999</v>
          </cell>
          <cell r="GW26">
            <v>-3.7114659999999997</v>
          </cell>
          <cell r="GX26">
            <v>0.93834099999999998</v>
          </cell>
          <cell r="GY26"/>
          <cell r="GZ26">
            <v>34.394883999999998</v>
          </cell>
          <cell r="HA26">
            <v>3.5880000000000001</v>
          </cell>
          <cell r="HB26">
            <v>-3.6867840000000003</v>
          </cell>
          <cell r="HC26">
            <v>0.36510700000000001</v>
          </cell>
          <cell r="HD26"/>
          <cell r="HE26">
            <v>34.661207000000005</v>
          </cell>
          <cell r="HF26">
            <v>2.3029999999999999</v>
          </cell>
          <cell r="HG26">
            <v>-3.6262300000000001</v>
          </cell>
          <cell r="HH26">
            <v>0.416605</v>
          </cell>
          <cell r="HI26"/>
          <cell r="HJ26">
            <v>33.754581999999999</v>
          </cell>
        </row>
        <row r="27">
          <cell r="A27" t="str">
            <v>AN.115</v>
          </cell>
          <cell r="B27" t="str">
            <v>Cultivated biological resources</v>
          </cell>
          <cell r="C27">
            <v>13.247586999999999</v>
          </cell>
          <cell r="D27">
            <v>0.64937999999999996</v>
          </cell>
          <cell r="E27">
            <v>-0.24093299999999998</v>
          </cell>
          <cell r="F27">
            <v>0.519428</v>
          </cell>
          <cell r="G27"/>
          <cell r="H27">
            <v>14.175462</v>
          </cell>
          <cell r="I27">
            <v>0.67377399999999998</v>
          </cell>
          <cell r="J27">
            <v>-0.27832400000000002</v>
          </cell>
          <cell r="K27">
            <v>0.72455100000000006</v>
          </cell>
          <cell r="L27"/>
          <cell r="M27">
            <v>15.295463</v>
          </cell>
          <cell r="N27">
            <v>0.87222199999999994</v>
          </cell>
          <cell r="O27">
            <v>-0.31681599999999999</v>
          </cell>
          <cell r="P27">
            <v>1.142744</v>
          </cell>
          <cell r="Q27"/>
          <cell r="R27">
            <v>16.993613</v>
          </cell>
          <cell r="S27">
            <v>0.99390800000000001</v>
          </cell>
          <cell r="T27">
            <v>-0.359485</v>
          </cell>
          <cell r="U27">
            <v>2.3121460000000003</v>
          </cell>
          <cell r="V27"/>
          <cell r="W27">
            <v>19.940182</v>
          </cell>
          <cell r="X27">
            <v>1.0120180000000001</v>
          </cell>
          <cell r="Y27">
            <v>-0.39016000000000001</v>
          </cell>
          <cell r="Z27">
            <v>0.28805200000000003</v>
          </cell>
          <cell r="AA27"/>
          <cell r="AB27">
            <v>20.850092</v>
          </cell>
          <cell r="AC27">
            <v>0.76946500000000007</v>
          </cell>
          <cell r="AD27">
            <v>-0.439446</v>
          </cell>
          <cell r="AE27">
            <v>0.17955399999999999</v>
          </cell>
          <cell r="AF27"/>
          <cell r="AG27">
            <v>21.359665</v>
          </cell>
          <cell r="AH27">
            <v>0.9547190000000001</v>
          </cell>
          <cell r="AI27">
            <v>-0.47137400000000002</v>
          </cell>
          <cell r="AJ27">
            <v>0.27702399999999999</v>
          </cell>
          <cell r="AK27"/>
          <cell r="AL27">
            <v>22.120035000000001</v>
          </cell>
          <cell r="AM27">
            <v>0.78767399999999999</v>
          </cell>
          <cell r="AN27">
            <v>-0.53667799999999999</v>
          </cell>
          <cell r="AO27">
            <v>-0.79195599999999999</v>
          </cell>
          <cell r="AP27"/>
          <cell r="AQ27">
            <v>21.579075</v>
          </cell>
          <cell r="AR27">
            <v>0.79626799999999998</v>
          </cell>
          <cell r="AS27">
            <v>-0.52473500000000006</v>
          </cell>
          <cell r="AT27">
            <v>-0.77905800000000003</v>
          </cell>
          <cell r="AU27"/>
          <cell r="AV27">
            <v>21.071549999999998</v>
          </cell>
          <cell r="AW27">
            <v>0.95343</v>
          </cell>
          <cell r="AX27">
            <v>-0.53088599999999997</v>
          </cell>
          <cell r="AY27">
            <v>0.98798400000000008</v>
          </cell>
          <cell r="AZ27"/>
          <cell r="BA27">
            <v>22.482078000000001</v>
          </cell>
          <cell r="BB27">
            <v>0.99565599999999999</v>
          </cell>
          <cell r="BC27">
            <v>-0.56176899999999996</v>
          </cell>
          <cell r="BD27">
            <v>1.1912419999999999</v>
          </cell>
          <cell r="BE27"/>
          <cell r="BF27">
            <v>24.107206999999999</v>
          </cell>
          <cell r="BG27">
            <v>1.3938620000000002</v>
          </cell>
          <cell r="BH27">
            <v>-0.55252400000000002</v>
          </cell>
          <cell r="BI27">
            <v>-1.0661700000000001</v>
          </cell>
          <cell r="BJ27"/>
          <cell r="BK27">
            <v>23.882375</v>
          </cell>
          <cell r="BL27">
            <v>1.0008790000000001</v>
          </cell>
          <cell r="BM27">
            <v>-0.57176700000000003</v>
          </cell>
          <cell r="BN27">
            <v>-1.4529079999999999</v>
          </cell>
          <cell r="BO27"/>
          <cell r="BP27">
            <v>22.858579000000002</v>
          </cell>
          <cell r="BQ27">
            <v>1.0734890000000001</v>
          </cell>
          <cell r="BR27">
            <v>-0.57314999999999994</v>
          </cell>
          <cell r="BS27">
            <v>-0.167652</v>
          </cell>
          <cell r="BT27"/>
          <cell r="BU27">
            <v>23.191265999999999</v>
          </cell>
          <cell r="BV27">
            <v>0.9319400000000001</v>
          </cell>
          <cell r="BW27">
            <v>-0.57149099999999997</v>
          </cell>
          <cell r="BX27">
            <v>-0.60184799999999994</v>
          </cell>
          <cell r="BY27"/>
          <cell r="BZ27">
            <v>22.949866999999998</v>
          </cell>
          <cell r="CA27">
            <v>0.96575300000000008</v>
          </cell>
          <cell r="CB27">
            <v>-0.57513800000000004</v>
          </cell>
          <cell r="CC27">
            <v>1.8109E-2</v>
          </cell>
          <cell r="CD27"/>
          <cell r="CE27">
            <v>23.358591000000001</v>
          </cell>
          <cell r="CF27">
            <v>1.072665</v>
          </cell>
          <cell r="CG27">
            <v>-0.59828999999999999</v>
          </cell>
          <cell r="CH27">
            <v>-1.4265600000000001</v>
          </cell>
          <cell r="CI27"/>
          <cell r="CJ27">
            <v>22.406406</v>
          </cell>
          <cell r="CK27">
            <v>0.943075</v>
          </cell>
          <cell r="CL27">
            <v>-0.60882199999999997</v>
          </cell>
          <cell r="CM27">
            <v>-1.8420989999999999</v>
          </cell>
          <cell r="CN27"/>
          <cell r="CO27">
            <v>20.89856</v>
          </cell>
          <cell r="CP27">
            <v>0.86332600000000004</v>
          </cell>
          <cell r="CQ27">
            <v>-0.61787000000000003</v>
          </cell>
          <cell r="CR27">
            <v>0.40404700000000005</v>
          </cell>
          <cell r="CS27"/>
          <cell r="CT27">
            <v>21.548062999999999</v>
          </cell>
          <cell r="CU27">
            <v>0.94869700000000001</v>
          </cell>
          <cell r="CV27">
            <v>-0.6303970000000001</v>
          </cell>
          <cell r="CW27">
            <v>8.1644999999999995E-2</v>
          </cell>
          <cell r="CX27"/>
          <cell r="CY27">
            <v>21.948008999999999</v>
          </cell>
          <cell r="CZ27">
            <v>1.0894200000000001</v>
          </cell>
          <cell r="DA27">
            <v>-0.64483399999999991</v>
          </cell>
          <cell r="DB27">
            <v>-0.66301599999999994</v>
          </cell>
          <cell r="DC27"/>
          <cell r="DD27">
            <v>21.729580000000002</v>
          </cell>
          <cell r="DE27">
            <v>1.2069829999999999</v>
          </cell>
          <cell r="DF27">
            <v>-0.66400400000000004</v>
          </cell>
          <cell r="DG27">
            <v>-7.8868999999999995E-2</v>
          </cell>
          <cell r="DH27"/>
          <cell r="DI27">
            <v>22.19369</v>
          </cell>
          <cell r="DJ27">
            <v>1.07308</v>
          </cell>
          <cell r="DK27">
            <v>-0.67954600000000009</v>
          </cell>
          <cell r="DL27">
            <v>-0.184754</v>
          </cell>
          <cell r="DM27"/>
          <cell r="DN27">
            <v>22.402470000000001</v>
          </cell>
          <cell r="DO27">
            <v>0.74634500000000004</v>
          </cell>
          <cell r="DP27">
            <v>-0.68757600000000008</v>
          </cell>
          <cell r="DQ27">
            <v>-0.34433900000000001</v>
          </cell>
          <cell r="DR27"/>
          <cell r="DS27">
            <v>22.116900000000001</v>
          </cell>
          <cell r="DT27">
            <v>0.63112599999999996</v>
          </cell>
          <cell r="DU27">
            <v>-0.70086000000000004</v>
          </cell>
          <cell r="DV27">
            <v>-0.121616</v>
          </cell>
          <cell r="DW27"/>
          <cell r="DX27">
            <v>21.925549999999998</v>
          </cell>
          <cell r="DY27">
            <v>0.7732190000000001</v>
          </cell>
          <cell r="DZ27">
            <v>-0.72416499999999995</v>
          </cell>
          <cell r="EA27">
            <v>0.210645</v>
          </cell>
          <cell r="EB27"/>
          <cell r="EC27">
            <v>22.18525</v>
          </cell>
          <cell r="ED27">
            <v>0.95859099999999997</v>
          </cell>
          <cell r="EE27">
            <v>-0.75858199999999998</v>
          </cell>
          <cell r="EF27">
            <v>0.239394</v>
          </cell>
          <cell r="EG27"/>
          <cell r="EH27">
            <v>22.624652999999999</v>
          </cell>
          <cell r="EI27">
            <v>0.930535</v>
          </cell>
          <cell r="EJ27">
            <v>-0.76501300000000005</v>
          </cell>
          <cell r="EK27">
            <v>9.6349999999999995E-3</v>
          </cell>
          <cell r="EL27"/>
          <cell r="EM27">
            <v>22.799810000000001</v>
          </cell>
          <cell r="EN27">
            <v>1.0578190000000001</v>
          </cell>
          <cell r="EO27">
            <v>-0.76462300000000005</v>
          </cell>
          <cell r="EP27">
            <v>-7.1081999999999992E-2</v>
          </cell>
          <cell r="EQ27"/>
          <cell r="ER27">
            <v>23.021923999999999</v>
          </cell>
          <cell r="ES27">
            <v>0.83295699999999995</v>
          </cell>
          <cell r="ET27">
            <v>-0.79505700000000001</v>
          </cell>
          <cell r="EU27">
            <v>0.195408</v>
          </cell>
          <cell r="EV27"/>
          <cell r="EW27">
            <v>23.255231999999999</v>
          </cell>
          <cell r="EX27">
            <v>0.83</v>
          </cell>
          <cell r="EY27">
            <v>-0.76225300000000007</v>
          </cell>
          <cell r="EZ27">
            <v>-0.6579299999999999</v>
          </cell>
          <cell r="FA27"/>
          <cell r="FB27">
            <v>22.665049</v>
          </cell>
          <cell r="FC27">
            <v>0.84299999999999997</v>
          </cell>
          <cell r="FD27">
            <v>-0.72281600000000001</v>
          </cell>
          <cell r="FE27">
            <v>-0.243284</v>
          </cell>
          <cell r="FF27"/>
          <cell r="FG27">
            <v>22.541948999999999</v>
          </cell>
          <cell r="FH27">
            <v>0.81899999999999995</v>
          </cell>
          <cell r="FI27">
            <v>-0.72359899999999999</v>
          </cell>
          <cell r="FJ27">
            <v>5.9404000000000005E-2</v>
          </cell>
          <cell r="FK27"/>
          <cell r="FL27">
            <v>22.696754000000002</v>
          </cell>
          <cell r="FM27">
            <v>1.0289999999999999</v>
          </cell>
          <cell r="FN27">
            <v>-0.74155899999999997</v>
          </cell>
          <cell r="FO27">
            <v>5.5888E-2</v>
          </cell>
          <cell r="FP27"/>
          <cell r="FQ27">
            <v>23.040082999999999</v>
          </cell>
          <cell r="FR27">
            <v>1.21</v>
          </cell>
          <cell r="FS27">
            <v>-0.73114099999999993</v>
          </cell>
          <cell r="FT27">
            <v>-0.28831699999999999</v>
          </cell>
          <cell r="FU27"/>
          <cell r="FV27">
            <v>23.230625</v>
          </cell>
          <cell r="FW27">
            <v>1.3109999999999999</v>
          </cell>
          <cell r="FX27">
            <v>-0.72387999999999997</v>
          </cell>
          <cell r="FY27">
            <v>-0.46523999999999999</v>
          </cell>
          <cell r="FZ27"/>
          <cell r="GA27">
            <v>23.352505000000001</v>
          </cell>
          <cell r="GB27">
            <v>1.365</v>
          </cell>
          <cell r="GC27">
            <v>-0.70879199999999998</v>
          </cell>
          <cell r="GD27">
            <v>-0.59861600000000004</v>
          </cell>
          <cell r="GE27"/>
          <cell r="GF27">
            <v>23.410097</v>
          </cell>
          <cell r="GG27">
            <v>1.2</v>
          </cell>
          <cell r="GH27">
            <v>-0.65826099999999999</v>
          </cell>
          <cell r="GI27">
            <v>-2.3525639999999997</v>
          </cell>
          <cell r="GJ27"/>
          <cell r="GK27">
            <v>21.599271999999999</v>
          </cell>
          <cell r="GL27">
            <v>1.1259999999999999</v>
          </cell>
          <cell r="GM27">
            <v>-0.65160799999999997</v>
          </cell>
          <cell r="GN27">
            <v>1.8921E-2</v>
          </cell>
          <cell r="GO27"/>
          <cell r="GP27">
            <v>22.092585</v>
          </cell>
          <cell r="GQ27">
            <v>1.004</v>
          </cell>
          <cell r="GR27">
            <v>-0.68311500000000003</v>
          </cell>
          <cell r="GS27">
            <v>0.52932500000000005</v>
          </cell>
          <cell r="GT27"/>
          <cell r="GU27">
            <v>22.942794999999997</v>
          </cell>
          <cell r="GV27">
            <v>1.0149999999999999</v>
          </cell>
          <cell r="GW27">
            <v>-0.68730100000000005</v>
          </cell>
          <cell r="GX27">
            <v>-0.377915</v>
          </cell>
          <cell r="GY27"/>
          <cell r="GZ27">
            <v>22.892579000000001</v>
          </cell>
          <cell r="HA27">
            <v>0.88500000000000001</v>
          </cell>
          <cell r="HB27">
            <v>-0.68010500000000007</v>
          </cell>
          <cell r="HC27">
            <v>-0.51446700000000001</v>
          </cell>
          <cell r="HD27"/>
          <cell r="HE27">
            <v>22.583007000000002</v>
          </cell>
          <cell r="HF27">
            <v>0.88200000000000001</v>
          </cell>
          <cell r="HG27">
            <v>-0.69457500000000005</v>
          </cell>
          <cell r="HH27">
            <v>-0.12129999999999999</v>
          </cell>
          <cell r="HI27"/>
          <cell r="HJ27">
            <v>22.649132000000002</v>
          </cell>
        </row>
        <row r="28">
          <cell r="A28" t="str">
            <v>AN.117</v>
          </cell>
          <cell r="B28" t="str">
            <v>Intellectual property products</v>
          </cell>
          <cell r="C28">
            <v>36.895389000000002</v>
          </cell>
          <cell r="D28">
            <v>10.714690000000001</v>
          </cell>
          <cell r="E28">
            <v>-9.6225069999999988</v>
          </cell>
          <cell r="F28">
            <v>4.4612809999999996</v>
          </cell>
          <cell r="G28"/>
          <cell r="H28">
            <v>42.448853999999997</v>
          </cell>
          <cell r="I28">
            <v>12.730264999999999</v>
          </cell>
          <cell r="J28">
            <v>-11.314037000000001</v>
          </cell>
          <cell r="K28">
            <v>5.6957250000000004</v>
          </cell>
          <cell r="L28"/>
          <cell r="M28">
            <v>49.560807000000004</v>
          </cell>
          <cell r="N28">
            <v>14.983625</v>
          </cell>
          <cell r="O28">
            <v>-13.185304</v>
          </cell>
          <cell r="P28">
            <v>6.6335360000000003</v>
          </cell>
          <cell r="Q28"/>
          <cell r="R28">
            <v>57.992663</v>
          </cell>
          <cell r="S28">
            <v>17.722763</v>
          </cell>
          <cell r="T28">
            <v>-15.445082000000001</v>
          </cell>
          <cell r="U28">
            <v>7.0634369999999995</v>
          </cell>
          <cell r="V28"/>
          <cell r="W28">
            <v>67.333780000000004</v>
          </cell>
          <cell r="X28">
            <v>20.169739</v>
          </cell>
          <cell r="Y28">
            <v>-17.653976</v>
          </cell>
          <cell r="Z28">
            <v>6.6653100000000007</v>
          </cell>
          <cell r="AA28"/>
          <cell r="AB28">
            <v>76.514853000000002</v>
          </cell>
          <cell r="AC28">
            <v>23.168741999999998</v>
          </cell>
          <cell r="AD28">
            <v>-19.933056000000001</v>
          </cell>
          <cell r="AE28">
            <v>5.7081899999999992</v>
          </cell>
          <cell r="AF28"/>
          <cell r="AG28">
            <v>85.458730000000003</v>
          </cell>
          <cell r="AH28">
            <v>26.071597000000001</v>
          </cell>
          <cell r="AI28">
            <v>-22.085236000000002</v>
          </cell>
          <cell r="AJ28">
            <v>4.3808230000000004</v>
          </cell>
          <cell r="AK28"/>
          <cell r="AL28">
            <v>93.825914999999995</v>
          </cell>
          <cell r="AM28">
            <v>28.235517999999999</v>
          </cell>
          <cell r="AN28">
            <v>-24.107019000000001</v>
          </cell>
          <cell r="AO28">
            <v>2.9279960000000003</v>
          </cell>
          <cell r="AP28"/>
          <cell r="AQ28">
            <v>100.88241000000001</v>
          </cell>
          <cell r="AR28">
            <v>30.507286000000001</v>
          </cell>
          <cell r="AS28">
            <v>-25.896366999999998</v>
          </cell>
          <cell r="AT28">
            <v>2.6870320000000003</v>
          </cell>
          <cell r="AU28"/>
          <cell r="AV28">
            <v>108.180361</v>
          </cell>
          <cell r="AW28">
            <v>33.923811999999998</v>
          </cell>
          <cell r="AX28">
            <v>-28.250685000000001</v>
          </cell>
          <cell r="AY28">
            <v>3.691281</v>
          </cell>
          <cell r="AZ28"/>
          <cell r="BA28">
            <v>117.544769</v>
          </cell>
          <cell r="BB28">
            <v>38.197324000000002</v>
          </cell>
          <cell r="BC28">
            <v>-31.037203000000002</v>
          </cell>
          <cell r="BD28">
            <v>2.0410460000000001</v>
          </cell>
          <cell r="BE28"/>
          <cell r="BF28">
            <v>126.745936</v>
          </cell>
          <cell r="BG28">
            <v>42.007459000000004</v>
          </cell>
          <cell r="BH28">
            <v>-33.247002000000002</v>
          </cell>
          <cell r="BI28">
            <v>3.4922140000000002</v>
          </cell>
          <cell r="BJ28"/>
          <cell r="BK28">
            <v>138.99860800000002</v>
          </cell>
          <cell r="BL28">
            <v>43.766961999999999</v>
          </cell>
          <cell r="BM28">
            <v>-36.921607000000002</v>
          </cell>
          <cell r="BN28">
            <v>4.797059</v>
          </cell>
          <cell r="BO28"/>
          <cell r="BP28">
            <v>150.64102099999999</v>
          </cell>
          <cell r="BQ28">
            <v>46.777902999999995</v>
          </cell>
          <cell r="BR28">
            <v>-39.537023999999995</v>
          </cell>
          <cell r="BS28">
            <v>2.2515189999999996</v>
          </cell>
          <cell r="BT28"/>
          <cell r="BU28">
            <v>160.13342</v>
          </cell>
          <cell r="BV28">
            <v>45.762858000000001</v>
          </cell>
          <cell r="BW28">
            <v>-41.329891000000003</v>
          </cell>
          <cell r="BX28">
            <v>1.2920119999999999</v>
          </cell>
          <cell r="BY28"/>
          <cell r="BZ28">
            <v>165.85839899999999</v>
          </cell>
          <cell r="CA28">
            <v>46.972682999999996</v>
          </cell>
          <cell r="CB28">
            <v>-42.898105999999999</v>
          </cell>
          <cell r="CC28">
            <v>1.6828380000000001</v>
          </cell>
          <cell r="CD28"/>
          <cell r="CE28">
            <v>171.615814</v>
          </cell>
          <cell r="CF28">
            <v>48.339148000000002</v>
          </cell>
          <cell r="CG28">
            <v>-44.658067000000003</v>
          </cell>
          <cell r="CH28">
            <v>2.8835410000000001</v>
          </cell>
          <cell r="CI28"/>
          <cell r="CJ28">
            <v>178.18043599999999</v>
          </cell>
          <cell r="CK28">
            <v>51.260995999999999</v>
          </cell>
          <cell r="CL28">
            <v>-46.728432999999995</v>
          </cell>
          <cell r="CM28">
            <v>3.118763</v>
          </cell>
          <cell r="CN28"/>
          <cell r="CO28">
            <v>185.831762</v>
          </cell>
          <cell r="CP28">
            <v>53.577637000000003</v>
          </cell>
          <cell r="CQ28">
            <v>-49.031897000000001</v>
          </cell>
          <cell r="CR28">
            <v>2.6970230000000002</v>
          </cell>
          <cell r="CS28"/>
          <cell r="CT28">
            <v>193.07452499999999</v>
          </cell>
          <cell r="CU28">
            <v>56.965153000000001</v>
          </cell>
          <cell r="CV28">
            <v>-51.463788000000001</v>
          </cell>
          <cell r="CW28">
            <v>2.689343</v>
          </cell>
          <cell r="CX28"/>
          <cell r="CY28">
            <v>201.26523299999999</v>
          </cell>
          <cell r="CZ28">
            <v>61.416528</v>
          </cell>
          <cell r="DA28">
            <v>-54.488091999999995</v>
          </cell>
          <cell r="DB28">
            <v>5.518383</v>
          </cell>
          <cell r="DC28"/>
          <cell r="DD28">
            <v>213.712052</v>
          </cell>
          <cell r="DE28">
            <v>65.483811000000003</v>
          </cell>
          <cell r="DF28">
            <v>-58.940641999999997</v>
          </cell>
          <cell r="DG28">
            <v>6.5093459999999999</v>
          </cell>
          <cell r="DH28"/>
          <cell r="DI28">
            <v>226.764567</v>
          </cell>
          <cell r="DJ28">
            <v>71.566749000000002</v>
          </cell>
          <cell r="DK28">
            <v>-63.079912999999998</v>
          </cell>
          <cell r="DL28">
            <v>3.9391930000000004</v>
          </cell>
          <cell r="DM28"/>
          <cell r="DN28">
            <v>239.190596</v>
          </cell>
          <cell r="DO28">
            <v>72.498747000000009</v>
          </cell>
          <cell r="DP28">
            <v>-66.153861000000006</v>
          </cell>
          <cell r="DQ28">
            <v>0.949376</v>
          </cell>
          <cell r="DR28"/>
          <cell r="DS28">
            <v>246.484858</v>
          </cell>
          <cell r="DT28">
            <v>72.332554000000002</v>
          </cell>
          <cell r="DU28">
            <v>-67.241543000000007</v>
          </cell>
          <cell r="DV28">
            <v>-0.129686</v>
          </cell>
          <cell r="DW28"/>
          <cell r="DX28">
            <v>251.44618199999999</v>
          </cell>
          <cell r="DY28">
            <v>74.985945000000001</v>
          </cell>
          <cell r="DZ28">
            <v>-68.869147999999996</v>
          </cell>
          <cell r="EA28">
            <v>2.4288810000000001</v>
          </cell>
          <cell r="EB28"/>
          <cell r="EC28">
            <v>259.99186100000003</v>
          </cell>
          <cell r="ED28">
            <v>77.963183999999998</v>
          </cell>
          <cell r="EE28">
            <v>-71.961860000000001</v>
          </cell>
          <cell r="EF28">
            <v>4.7892190000000001</v>
          </cell>
          <cell r="EG28"/>
          <cell r="EH28">
            <v>270.78240399999999</v>
          </cell>
          <cell r="EI28">
            <v>82.874472999999995</v>
          </cell>
          <cell r="EJ28">
            <v>-75.592805999999996</v>
          </cell>
          <cell r="EK28">
            <v>4.7463259999999998</v>
          </cell>
          <cell r="EL28"/>
          <cell r="EM28">
            <v>282.81039700000002</v>
          </cell>
          <cell r="EN28">
            <v>87.318853000000004</v>
          </cell>
          <cell r="EO28">
            <v>-79.199577000000005</v>
          </cell>
          <cell r="EP28">
            <v>2.2854050000000004</v>
          </cell>
          <cell r="EQ28"/>
          <cell r="ER28">
            <v>293.21507700000001</v>
          </cell>
          <cell r="ES28">
            <v>93.174043000000012</v>
          </cell>
          <cell r="ET28">
            <v>-82.463475000000003</v>
          </cell>
          <cell r="EU28">
            <v>1.3882639999999999</v>
          </cell>
          <cell r="EV28"/>
          <cell r="EW28">
            <v>305.31390899999997</v>
          </cell>
          <cell r="EX28">
            <v>90.966014999999999</v>
          </cell>
          <cell r="EY28">
            <v>-85.055732999999989</v>
          </cell>
          <cell r="EZ28">
            <v>2.1614599999999999</v>
          </cell>
          <cell r="FA28"/>
          <cell r="FB28">
            <v>313.385651</v>
          </cell>
          <cell r="FC28">
            <v>95.030982999999992</v>
          </cell>
          <cell r="FD28">
            <v>-87.724489000000005</v>
          </cell>
          <cell r="FE28">
            <v>2.9316469999999999</v>
          </cell>
          <cell r="FF28"/>
          <cell r="FG28">
            <v>323.62379299999998</v>
          </cell>
          <cell r="FH28">
            <v>99.587018999999998</v>
          </cell>
          <cell r="FI28">
            <v>-91.124866999999995</v>
          </cell>
          <cell r="FJ28">
            <v>2.657375</v>
          </cell>
          <cell r="FK28"/>
          <cell r="FL28">
            <v>334.74331999999998</v>
          </cell>
          <cell r="FM28">
            <v>103.441992</v>
          </cell>
          <cell r="FN28">
            <v>-94.089528000000001</v>
          </cell>
          <cell r="FO28">
            <v>2.1854430000000002</v>
          </cell>
          <cell r="FP28"/>
          <cell r="FQ28">
            <v>346.281226</v>
          </cell>
          <cell r="FR28">
            <v>106.21800400000001</v>
          </cell>
          <cell r="FS28">
            <v>-97.386918999999992</v>
          </cell>
          <cell r="FT28">
            <v>1.8350840000000002</v>
          </cell>
          <cell r="FU28"/>
          <cell r="FV28">
            <v>356.94739399999997</v>
          </cell>
          <cell r="FW28">
            <v>108.815006</v>
          </cell>
          <cell r="FX28">
            <v>-100.24629399999999</v>
          </cell>
          <cell r="FY28">
            <v>1.0065489999999999</v>
          </cell>
          <cell r="FZ28"/>
          <cell r="GA28">
            <v>366.52265500000004</v>
          </cell>
          <cell r="GB28">
            <v>113.180995</v>
          </cell>
          <cell r="GC28">
            <v>-103.71595500000001</v>
          </cell>
          <cell r="GD28">
            <v>3.1972610000000001</v>
          </cell>
          <cell r="GE28"/>
          <cell r="GF28">
            <v>379.184956</v>
          </cell>
          <cell r="GG28">
            <v>118.22199800000001</v>
          </cell>
          <cell r="GH28">
            <v>-107.978943</v>
          </cell>
          <cell r="GI28">
            <v>2.2771629999999998</v>
          </cell>
          <cell r="GJ28"/>
          <cell r="GK28">
            <v>391.705174</v>
          </cell>
          <cell r="GL28">
            <v>125.098005</v>
          </cell>
          <cell r="GM28">
            <v>-111.74277000000001</v>
          </cell>
          <cell r="GN28">
            <v>0.45397999999999999</v>
          </cell>
          <cell r="GO28"/>
          <cell r="GP28">
            <v>405.51438900000005</v>
          </cell>
          <cell r="GQ28">
            <v>132.92499799999999</v>
          </cell>
          <cell r="GR28">
            <v>-117.04563899999999</v>
          </cell>
          <cell r="GS28">
            <v>2.3229830000000002</v>
          </cell>
          <cell r="GT28"/>
          <cell r="GU28">
            <v>423.71672999999998</v>
          </cell>
          <cell r="GV28">
            <v>139.54100599999998</v>
          </cell>
          <cell r="GW28">
            <v>-123.156791</v>
          </cell>
          <cell r="GX28">
            <v>3.3450199999999999</v>
          </cell>
          <cell r="GY28"/>
          <cell r="GZ28">
            <v>443.445965</v>
          </cell>
          <cell r="HA28">
            <v>142.61399299999999</v>
          </cell>
          <cell r="HB28">
            <v>-128.612122</v>
          </cell>
          <cell r="HC28">
            <v>2.0089459999999999</v>
          </cell>
          <cell r="HD28"/>
          <cell r="HE28">
            <v>459.45678299999997</v>
          </cell>
          <cell r="HF28">
            <v>154.45499900000002</v>
          </cell>
          <cell r="HG28">
            <v>-135.120541</v>
          </cell>
          <cell r="HH28">
            <v>0.79969600000000007</v>
          </cell>
          <cell r="HI28"/>
          <cell r="HJ28">
            <v>479.590937</v>
          </cell>
        </row>
        <row r="29">
          <cell r="A29" t="str">
            <v>AN.1171</v>
          </cell>
          <cell r="B29" t="str">
            <v xml:space="preserve">   Research and development</v>
          </cell>
          <cell r="C29">
            <v>28.465900000000001</v>
          </cell>
          <cell r="D29">
            <v>6.5345820000000003</v>
          </cell>
          <cell r="E29">
            <v>-5.9529990000000002</v>
          </cell>
          <cell r="F29">
            <v>3.3246770000000003</v>
          </cell>
          <cell r="G29"/>
          <cell r="H29">
            <v>32.372160000000001</v>
          </cell>
          <cell r="I29">
            <v>7.577807</v>
          </cell>
          <cell r="J29">
            <v>-6.875426</v>
          </cell>
          <cell r="K29">
            <v>4.4294950000000002</v>
          </cell>
          <cell r="L29"/>
          <cell r="M29">
            <v>37.504035000000002</v>
          </cell>
          <cell r="N29">
            <v>9.2319829999999996</v>
          </cell>
          <cell r="O29">
            <v>-8.0235979999999998</v>
          </cell>
          <cell r="P29">
            <v>5.270543</v>
          </cell>
          <cell r="Q29"/>
          <cell r="R29">
            <v>43.982964000000003</v>
          </cell>
          <cell r="S29">
            <v>11.020022999999998</v>
          </cell>
          <cell r="T29">
            <v>-9.4037279999999992</v>
          </cell>
          <cell r="U29">
            <v>5.6442830000000006</v>
          </cell>
          <cell r="V29"/>
          <cell r="W29">
            <v>51.243542999999995</v>
          </cell>
          <cell r="X29">
            <v>12.417791999999999</v>
          </cell>
          <cell r="Y29">
            <v>-10.767464</v>
          </cell>
          <cell r="Z29">
            <v>5.4119030000000006</v>
          </cell>
          <cell r="AA29"/>
          <cell r="AB29">
            <v>58.305774</v>
          </cell>
          <cell r="AC29">
            <v>14.126137</v>
          </cell>
          <cell r="AD29">
            <v>-12.139061</v>
          </cell>
          <cell r="AE29">
            <v>4.5156960000000002</v>
          </cell>
          <cell r="AF29"/>
          <cell r="AG29">
            <v>64.808546000000007</v>
          </cell>
          <cell r="AH29">
            <v>15.641586</v>
          </cell>
          <cell r="AI29">
            <v>-13.271255999999999</v>
          </cell>
          <cell r="AJ29">
            <v>3.2790079999999997</v>
          </cell>
          <cell r="AK29"/>
          <cell r="AL29">
            <v>70.45788499999999</v>
          </cell>
          <cell r="AM29">
            <v>16.725459999999998</v>
          </cell>
          <cell r="AN29">
            <v>-14.266602000000001</v>
          </cell>
          <cell r="AO29">
            <v>1.878657</v>
          </cell>
          <cell r="AP29"/>
          <cell r="AQ29">
            <v>74.795400000000001</v>
          </cell>
          <cell r="AR29">
            <v>17.933828000000002</v>
          </cell>
          <cell r="AS29">
            <v>-14.962012000000001</v>
          </cell>
          <cell r="AT29">
            <v>1.512389</v>
          </cell>
          <cell r="AU29"/>
          <cell r="AV29">
            <v>79.279604999999989</v>
          </cell>
          <cell r="AW29">
            <v>19.342860999999999</v>
          </cell>
          <cell r="AX29">
            <v>-15.967919999999999</v>
          </cell>
          <cell r="AY29">
            <v>2.4433220000000002</v>
          </cell>
          <cell r="AZ29"/>
          <cell r="BA29">
            <v>85.097868000000005</v>
          </cell>
          <cell r="BB29">
            <v>21.323143000000002</v>
          </cell>
          <cell r="BC29">
            <v>-17.207013</v>
          </cell>
          <cell r="BD29">
            <v>1.304772</v>
          </cell>
          <cell r="BE29"/>
          <cell r="BF29">
            <v>90.518769000000006</v>
          </cell>
          <cell r="BG29">
            <v>23.351036000000001</v>
          </cell>
          <cell r="BH29">
            <v>-18.052619999999997</v>
          </cell>
          <cell r="BI29">
            <v>2.3450880000000001</v>
          </cell>
          <cell r="BJ29"/>
          <cell r="BK29">
            <v>98.162274000000011</v>
          </cell>
          <cell r="BL29">
            <v>24.324159999999999</v>
          </cell>
          <cell r="BM29">
            <v>-19.816599999999998</v>
          </cell>
          <cell r="BN29">
            <v>3.7888980000000001</v>
          </cell>
          <cell r="BO29"/>
          <cell r="BP29">
            <v>106.458731</v>
          </cell>
          <cell r="BQ29">
            <v>25.351747</v>
          </cell>
          <cell r="BR29">
            <v>-21.161531</v>
          </cell>
          <cell r="BS29">
            <v>2.4769859999999997</v>
          </cell>
          <cell r="BT29"/>
          <cell r="BU29">
            <v>113.125934</v>
          </cell>
          <cell r="BV29">
            <v>25.929393999999998</v>
          </cell>
          <cell r="BW29">
            <v>-22.375992999999998</v>
          </cell>
          <cell r="BX29">
            <v>1.2392209999999999</v>
          </cell>
          <cell r="BY29"/>
          <cell r="BZ29">
            <v>117.918556</v>
          </cell>
          <cell r="CA29">
            <v>26.217464</v>
          </cell>
          <cell r="CB29">
            <v>-23.132057</v>
          </cell>
          <cell r="CC29">
            <v>1.2568079999999999</v>
          </cell>
          <cell r="CD29"/>
          <cell r="CE29">
            <v>122.26077000000001</v>
          </cell>
          <cell r="CF29">
            <v>26.66291</v>
          </cell>
          <cell r="CG29">
            <v>-24.201613000000002</v>
          </cell>
          <cell r="CH29">
            <v>2.3744190000000001</v>
          </cell>
          <cell r="CI29"/>
          <cell r="CJ29">
            <v>127.096486</v>
          </cell>
          <cell r="CK29">
            <v>27.238116999999999</v>
          </cell>
          <cell r="CL29">
            <v>-25.209717000000001</v>
          </cell>
          <cell r="CM29">
            <v>2.2757779999999999</v>
          </cell>
          <cell r="CN29"/>
          <cell r="CO29">
            <v>131.40066399999998</v>
          </cell>
          <cell r="CP29">
            <v>27.255710000000001</v>
          </cell>
          <cell r="CQ29">
            <v>-26.033926000000001</v>
          </cell>
          <cell r="CR29">
            <v>1.682642</v>
          </cell>
          <cell r="CS29"/>
          <cell r="CT29">
            <v>134.30509000000001</v>
          </cell>
          <cell r="CU29">
            <v>27.781934</v>
          </cell>
          <cell r="CV29">
            <v>-26.633436000000003</v>
          </cell>
          <cell r="CW29">
            <v>1.684013</v>
          </cell>
          <cell r="CX29"/>
          <cell r="CY29">
            <v>137.13760200000002</v>
          </cell>
          <cell r="CZ29">
            <v>29.062806999999999</v>
          </cell>
          <cell r="DA29">
            <v>-27.434575000000002</v>
          </cell>
          <cell r="DB29">
            <v>3.30985</v>
          </cell>
          <cell r="DC29"/>
          <cell r="DD29">
            <v>142.075684</v>
          </cell>
          <cell r="DE29">
            <v>30.393249999999998</v>
          </cell>
          <cell r="DF29">
            <v>-28.688062000000002</v>
          </cell>
          <cell r="DG29">
            <v>3.5954350000000002</v>
          </cell>
          <cell r="DH29"/>
          <cell r="DI29">
            <v>147.376307</v>
          </cell>
          <cell r="DJ29">
            <v>32.370448000000003</v>
          </cell>
          <cell r="DK29">
            <v>-29.688122</v>
          </cell>
          <cell r="DL29">
            <v>1.9922929999999999</v>
          </cell>
          <cell r="DM29"/>
          <cell r="DN29">
            <v>152.050926</v>
          </cell>
          <cell r="DO29">
            <v>33.991639999999997</v>
          </cell>
          <cell r="DP29">
            <v>-30.529554000000001</v>
          </cell>
          <cell r="DQ29">
            <v>2.0166409999999999</v>
          </cell>
          <cell r="DR29"/>
          <cell r="DS29">
            <v>157.52965400000002</v>
          </cell>
          <cell r="DT29">
            <v>33.956468000000001</v>
          </cell>
          <cell r="DU29">
            <v>-31.537710999999998</v>
          </cell>
          <cell r="DV29">
            <v>2.9353090000000002</v>
          </cell>
          <cell r="DW29"/>
          <cell r="DX29">
            <v>162.88371900000001</v>
          </cell>
          <cell r="DY29">
            <v>35.120605000000005</v>
          </cell>
          <cell r="DZ29">
            <v>-32.664529999999999</v>
          </cell>
          <cell r="EA29">
            <v>3.0787800000000001</v>
          </cell>
          <cell r="EB29"/>
          <cell r="EC29">
            <v>168.418575</v>
          </cell>
          <cell r="ED29">
            <v>35.522330000000004</v>
          </cell>
          <cell r="EE29">
            <v>-33.681993999999996</v>
          </cell>
          <cell r="EF29">
            <v>3.5406810000000002</v>
          </cell>
          <cell r="EG29"/>
          <cell r="EH29">
            <v>173.79959200000002</v>
          </cell>
          <cell r="EI29">
            <v>37.294001999999999</v>
          </cell>
          <cell r="EJ29">
            <v>-34.978057</v>
          </cell>
          <cell r="EK29">
            <v>3.5436160000000001</v>
          </cell>
          <cell r="EL29"/>
          <cell r="EM29">
            <v>179.65915200000001</v>
          </cell>
          <cell r="EN29">
            <v>38.656142999999993</v>
          </cell>
          <cell r="EO29">
            <v>-36.067275000000002</v>
          </cell>
          <cell r="EP29">
            <v>1.6968259999999999</v>
          </cell>
          <cell r="EQ29"/>
          <cell r="ER29">
            <v>183.94484700000001</v>
          </cell>
          <cell r="ES29">
            <v>40.366141000000006</v>
          </cell>
          <cell r="ET29">
            <v>-36.778629000000002</v>
          </cell>
          <cell r="EU29">
            <v>1.3970740000000001</v>
          </cell>
          <cell r="EV29"/>
          <cell r="EW29">
            <v>188.92943299999999</v>
          </cell>
          <cell r="EX29">
            <v>41.796999999999997</v>
          </cell>
          <cell r="EY29">
            <v>-37.918561000000004</v>
          </cell>
          <cell r="EZ29">
            <v>2.2247629999999998</v>
          </cell>
          <cell r="FA29"/>
          <cell r="FB29">
            <v>195.032634</v>
          </cell>
          <cell r="FC29">
            <v>43.524994</v>
          </cell>
          <cell r="FD29">
            <v>-39.093519000000001</v>
          </cell>
          <cell r="FE29">
            <v>1.9928079999999999</v>
          </cell>
          <cell r="FF29"/>
          <cell r="FG29">
            <v>201.45691699999998</v>
          </cell>
          <cell r="FH29">
            <v>45.580005</v>
          </cell>
          <cell r="FI29">
            <v>-40.316362999999996</v>
          </cell>
          <cell r="FJ29">
            <v>1.378471</v>
          </cell>
          <cell r="FK29"/>
          <cell r="FL29">
            <v>208.099029</v>
          </cell>
          <cell r="FM29">
            <v>46.337992</v>
          </cell>
          <cell r="FN29">
            <v>-41.429617</v>
          </cell>
          <cell r="FO29">
            <v>1.1409050000000001</v>
          </cell>
          <cell r="FP29"/>
          <cell r="FQ29">
            <v>214.14831000000001</v>
          </cell>
          <cell r="FR29">
            <v>47.657004000000001</v>
          </cell>
          <cell r="FS29">
            <v>-42.643577999999998</v>
          </cell>
          <cell r="FT29">
            <v>0.81045199999999995</v>
          </cell>
          <cell r="FU29"/>
          <cell r="FV29">
            <v>219.97218799999999</v>
          </cell>
          <cell r="FW29">
            <v>47.882999000000005</v>
          </cell>
          <cell r="FX29">
            <v>-43.645849999999996</v>
          </cell>
          <cell r="FY29">
            <v>0.46515699999999999</v>
          </cell>
          <cell r="FZ29"/>
          <cell r="GA29">
            <v>224.67449400000001</v>
          </cell>
          <cell r="GB29">
            <v>48.846007</v>
          </cell>
          <cell r="GC29">
            <v>-44.899673</v>
          </cell>
          <cell r="GD29">
            <v>2.668911</v>
          </cell>
          <cell r="GE29"/>
          <cell r="GF29">
            <v>231.289739</v>
          </cell>
          <cell r="GG29">
            <v>49.302002000000002</v>
          </cell>
          <cell r="GH29">
            <v>-46.461509</v>
          </cell>
          <cell r="GI29">
            <v>2.334327</v>
          </cell>
          <cell r="GJ29"/>
          <cell r="GK29">
            <v>236.46455900000001</v>
          </cell>
          <cell r="GL29">
            <v>50.582999999999998</v>
          </cell>
          <cell r="GM29">
            <v>-47.207720999999999</v>
          </cell>
          <cell r="GN29">
            <v>0.271208</v>
          </cell>
          <cell r="GO29"/>
          <cell r="GP29">
            <v>240.11104600000002</v>
          </cell>
          <cell r="GQ29">
            <v>51.807995999999996</v>
          </cell>
          <cell r="GR29">
            <v>-48.068075</v>
          </cell>
          <cell r="GS29">
            <v>1.237811</v>
          </cell>
          <cell r="GT29"/>
          <cell r="GU29">
            <v>245.08877799999999</v>
          </cell>
          <cell r="GV29">
            <v>53.365001999999997</v>
          </cell>
          <cell r="GW29">
            <v>-49.261095999999995</v>
          </cell>
          <cell r="GX29">
            <v>2.6849609999999999</v>
          </cell>
          <cell r="GY29"/>
          <cell r="GZ29">
            <v>251.877645</v>
          </cell>
          <cell r="HA29">
            <v>53.983997000000002</v>
          </cell>
          <cell r="HB29">
            <v>-50.397502000000003</v>
          </cell>
          <cell r="HC29">
            <v>1.482305</v>
          </cell>
          <cell r="HD29"/>
          <cell r="HE29">
            <v>256.94644499999998</v>
          </cell>
          <cell r="HF29">
            <v>56.393993999999999</v>
          </cell>
          <cell r="HG29">
            <v>-51.297764000000001</v>
          </cell>
          <cell r="HH29">
            <v>-0.13745099999999999</v>
          </cell>
          <cell r="HI29"/>
          <cell r="HJ29">
            <v>261.90522299999998</v>
          </cell>
        </row>
        <row r="30">
          <cell r="A30" t="str">
            <v>AN.1173</v>
          </cell>
          <cell r="B30" t="str">
            <v xml:space="preserve">   Computer software and databases</v>
          </cell>
          <cell r="C30">
            <v>8.2080380000000002</v>
          </cell>
          <cell r="D30">
            <v>3.9995639999999999</v>
          </cell>
          <cell r="E30">
            <v>-3.509134</v>
          </cell>
          <cell r="F30">
            <v>1.1088180000000001</v>
          </cell>
          <cell r="G30"/>
          <cell r="H30">
            <v>9.8072859999999995</v>
          </cell>
          <cell r="I30">
            <v>4.9291429999999998</v>
          </cell>
          <cell r="J30">
            <v>-4.2418590000000007</v>
          </cell>
          <cell r="K30">
            <v>1.234777</v>
          </cell>
          <cell r="L30"/>
          <cell r="M30">
            <v>11.729347000000001</v>
          </cell>
          <cell r="N30">
            <v>5.4997290000000003</v>
          </cell>
          <cell r="O30">
            <v>-4.9300559999999995</v>
          </cell>
          <cell r="P30">
            <v>1.3297270000000001</v>
          </cell>
          <cell r="Q30"/>
          <cell r="R30">
            <v>13.628746999999999</v>
          </cell>
          <cell r="S30">
            <v>6.3999440000000005</v>
          </cell>
          <cell r="T30">
            <v>-5.7678950000000002</v>
          </cell>
          <cell r="U30">
            <v>1.385289</v>
          </cell>
          <cell r="V30"/>
          <cell r="W30">
            <v>15.646084999999999</v>
          </cell>
          <cell r="X30">
            <v>7.4013039999999997</v>
          </cell>
          <cell r="Y30">
            <v>-6.5714799999999993</v>
          </cell>
          <cell r="Z30">
            <v>1.2230530000000002</v>
          </cell>
          <cell r="AA30"/>
          <cell r="AB30">
            <v>17.698962999999999</v>
          </cell>
          <cell r="AC30">
            <v>8.6370430000000002</v>
          </cell>
          <cell r="AD30">
            <v>-7.433459</v>
          </cell>
          <cell r="AE30">
            <v>1.1625909999999999</v>
          </cell>
          <cell r="AF30"/>
          <cell r="AG30">
            <v>20.065137</v>
          </cell>
          <cell r="AH30">
            <v>9.9169719999999995</v>
          </cell>
          <cell r="AI30">
            <v>-8.3886470000000006</v>
          </cell>
          <cell r="AJ30">
            <v>1.0724570000000002</v>
          </cell>
          <cell r="AK30"/>
          <cell r="AL30">
            <v>22.665919000000002</v>
          </cell>
          <cell r="AM30">
            <v>10.929522</v>
          </cell>
          <cell r="AN30">
            <v>-9.3456589999999995</v>
          </cell>
          <cell r="AO30">
            <v>1.0188459999999999</v>
          </cell>
          <cell r="AP30"/>
          <cell r="AQ30">
            <v>25.268628</v>
          </cell>
          <cell r="AR30">
            <v>11.905522999999999</v>
          </cell>
          <cell r="AS30">
            <v>-10.358136</v>
          </cell>
          <cell r="AT30">
            <v>1.1388019999999999</v>
          </cell>
          <cell r="AU30"/>
          <cell r="AV30">
            <v>27.954816999999998</v>
          </cell>
          <cell r="AW30">
            <v>13.794017999999999</v>
          </cell>
          <cell r="AX30">
            <v>-11.611587</v>
          </cell>
          <cell r="AY30">
            <v>1.206539</v>
          </cell>
          <cell r="AZ30"/>
          <cell r="BA30">
            <v>31.343788</v>
          </cell>
          <cell r="BB30">
            <v>15.902884</v>
          </cell>
          <cell r="BC30">
            <v>-13.034130999999999</v>
          </cell>
          <cell r="BD30">
            <v>0.703488</v>
          </cell>
          <cell r="BE30"/>
          <cell r="BF30">
            <v>34.916029000000002</v>
          </cell>
          <cell r="BG30">
            <v>17.39284</v>
          </cell>
          <cell r="BH30">
            <v>-14.230437999999999</v>
          </cell>
          <cell r="BI30">
            <v>1.0933630000000001</v>
          </cell>
          <cell r="BJ30"/>
          <cell r="BK30">
            <v>39.171793999999998</v>
          </cell>
          <cell r="BL30">
            <v>18.151934000000001</v>
          </cell>
          <cell r="BM30">
            <v>-15.961570999999999</v>
          </cell>
          <cell r="BN30">
            <v>0.94106600000000007</v>
          </cell>
          <cell r="BO30"/>
          <cell r="BP30">
            <v>42.303222999999996</v>
          </cell>
          <cell r="BQ30">
            <v>19.819565999999998</v>
          </cell>
          <cell r="BR30">
            <v>-17.034633000000003</v>
          </cell>
          <cell r="BS30">
            <v>-0.256664</v>
          </cell>
          <cell r="BT30"/>
          <cell r="BU30">
            <v>44.831491999999997</v>
          </cell>
          <cell r="BV30">
            <v>18.550515000000001</v>
          </cell>
          <cell r="BW30">
            <v>-17.575723000000004</v>
          </cell>
          <cell r="BX30">
            <v>2.4759E-2</v>
          </cell>
          <cell r="BY30"/>
          <cell r="BZ30">
            <v>45.831043000000001</v>
          </cell>
          <cell r="CA30">
            <v>19.333497999999999</v>
          </cell>
          <cell r="CB30">
            <v>-18.336506</v>
          </cell>
          <cell r="CC30">
            <v>0.38550000000000001</v>
          </cell>
          <cell r="CD30"/>
          <cell r="CE30">
            <v>47.213534000000003</v>
          </cell>
          <cell r="CF30">
            <v>20.265632</v>
          </cell>
          <cell r="CG30">
            <v>-19.021364000000002</v>
          </cell>
          <cell r="CH30">
            <v>0.46992899999999999</v>
          </cell>
          <cell r="CI30"/>
          <cell r="CJ30">
            <v>48.927732000000006</v>
          </cell>
          <cell r="CK30">
            <v>22.319988000000002</v>
          </cell>
          <cell r="CL30">
            <v>-19.997344000000002</v>
          </cell>
          <cell r="CM30">
            <v>0.810998</v>
          </cell>
          <cell r="CN30"/>
          <cell r="CO30">
            <v>52.061374999999998</v>
          </cell>
          <cell r="CP30">
            <v>24.552351999999999</v>
          </cell>
          <cell r="CQ30">
            <v>-21.380935000000001</v>
          </cell>
          <cell r="CR30">
            <v>0.97060400000000002</v>
          </cell>
          <cell r="CS30"/>
          <cell r="CT30">
            <v>56.203394999999993</v>
          </cell>
          <cell r="CU30">
            <v>27.398285999999999</v>
          </cell>
          <cell r="CV30">
            <v>-23.103648</v>
          </cell>
          <cell r="CW30">
            <v>0.93521900000000002</v>
          </cell>
          <cell r="CX30"/>
          <cell r="CY30">
            <v>61.433252000000003</v>
          </cell>
          <cell r="CZ30">
            <v>30.445217</v>
          </cell>
          <cell r="DA30">
            <v>-25.215335</v>
          </cell>
          <cell r="DB30">
            <v>2.1378359999999996</v>
          </cell>
          <cell r="DC30"/>
          <cell r="DD30">
            <v>68.800971000000004</v>
          </cell>
          <cell r="DE30">
            <v>33.061709999999998</v>
          </cell>
          <cell r="DF30">
            <v>-28.317901000000003</v>
          </cell>
          <cell r="DG30">
            <v>2.8499980000000003</v>
          </cell>
          <cell r="DH30"/>
          <cell r="DI30">
            <v>76.394777000000005</v>
          </cell>
          <cell r="DJ30">
            <v>36.940239999999996</v>
          </cell>
          <cell r="DK30">
            <v>-31.320992999999998</v>
          </cell>
          <cell r="DL30">
            <v>1.8852639999999998</v>
          </cell>
          <cell r="DM30"/>
          <cell r="DN30">
            <v>83.899287999999999</v>
          </cell>
          <cell r="DO30">
            <v>36.192146000000001</v>
          </cell>
          <cell r="DP30">
            <v>-33.429877999999995</v>
          </cell>
          <cell r="DQ30">
            <v>-1.144026</v>
          </cell>
          <cell r="DR30"/>
          <cell r="DS30">
            <v>85.517531000000005</v>
          </cell>
          <cell r="DT30">
            <v>35.844842</v>
          </cell>
          <cell r="DU30">
            <v>-33.338911000000003</v>
          </cell>
          <cell r="DV30">
            <v>-3.071507</v>
          </cell>
          <cell r="DW30"/>
          <cell r="DX30">
            <v>84.951954000000001</v>
          </cell>
          <cell r="DY30">
            <v>37.130601999999996</v>
          </cell>
          <cell r="DZ30">
            <v>-33.747847</v>
          </cell>
          <cell r="EA30">
            <v>-0.67135100000000003</v>
          </cell>
          <cell r="EB30"/>
          <cell r="EC30">
            <v>87.663357999999988</v>
          </cell>
          <cell r="ED30">
            <v>39.475150999999997</v>
          </cell>
          <cell r="EE30">
            <v>-35.578505</v>
          </cell>
          <cell r="EF30">
            <v>1.1225270000000001</v>
          </cell>
          <cell r="EG30"/>
          <cell r="EH30">
            <v>92.682530999999997</v>
          </cell>
          <cell r="EI30">
            <v>42.516555999999994</v>
          </cell>
          <cell r="EJ30">
            <v>-37.696505999999999</v>
          </cell>
          <cell r="EK30">
            <v>1.08094</v>
          </cell>
          <cell r="EL30"/>
          <cell r="EM30">
            <v>98.58352099999999</v>
          </cell>
          <cell r="EN30">
            <v>45.262800000000006</v>
          </cell>
          <cell r="EO30">
            <v>-39.980428000000003</v>
          </cell>
          <cell r="EP30">
            <v>0.46650599999999998</v>
          </cell>
          <cell r="EQ30"/>
          <cell r="ER30">
            <v>104.33239900000001</v>
          </cell>
          <cell r="ES30">
            <v>49.390284000000001</v>
          </cell>
          <cell r="ET30">
            <v>-42.357726999999997</v>
          </cell>
          <cell r="EU30">
            <v>-0.104059</v>
          </cell>
          <cell r="EV30"/>
          <cell r="EW30">
            <v>111.260897</v>
          </cell>
          <cell r="EX30">
            <v>45.889014000000003</v>
          </cell>
          <cell r="EY30">
            <v>-43.754612000000002</v>
          </cell>
          <cell r="EZ30">
            <v>-0.13052</v>
          </cell>
          <cell r="FA30"/>
          <cell r="FB30">
            <v>113.26478</v>
          </cell>
          <cell r="FC30">
            <v>48.096989000000001</v>
          </cell>
          <cell r="FD30">
            <v>-45.205298999999997</v>
          </cell>
          <cell r="FE30">
            <v>0.87238599999999999</v>
          </cell>
          <cell r="FF30"/>
          <cell r="FG30">
            <v>117.02885499999999</v>
          </cell>
          <cell r="FH30">
            <v>50.422014000000004</v>
          </cell>
          <cell r="FI30">
            <v>-47.322002999999995</v>
          </cell>
          <cell r="FJ30">
            <v>1.16422</v>
          </cell>
          <cell r="FK30"/>
          <cell r="FL30">
            <v>121.293087</v>
          </cell>
          <cell r="FM30">
            <v>53.415999000000006</v>
          </cell>
          <cell r="FN30">
            <v>-49.030400999999998</v>
          </cell>
          <cell r="FO30">
            <v>0.90975200000000001</v>
          </cell>
          <cell r="FP30"/>
          <cell r="FQ30">
            <v>126.588437</v>
          </cell>
          <cell r="FR30">
            <v>54.892999000000003</v>
          </cell>
          <cell r="FS30">
            <v>-51.037624000000001</v>
          </cell>
          <cell r="FT30">
            <v>1.015423</v>
          </cell>
          <cell r="FU30"/>
          <cell r="FV30">
            <v>131.459236</v>
          </cell>
          <cell r="FW30">
            <v>57.219006999999998</v>
          </cell>
          <cell r="FX30">
            <v>-52.929653000000002</v>
          </cell>
          <cell r="FY30">
            <v>0.56464800000000004</v>
          </cell>
          <cell r="FZ30"/>
          <cell r="GA30">
            <v>136.31323800000001</v>
          </cell>
          <cell r="GB30">
            <v>60.755986999999998</v>
          </cell>
          <cell r="GC30">
            <v>-55.156597999999995</v>
          </cell>
          <cell r="GD30">
            <v>0.49751499999999999</v>
          </cell>
          <cell r="GE30"/>
          <cell r="GF30">
            <v>142.41014199999998</v>
          </cell>
          <cell r="GG30">
            <v>65.174995999999993</v>
          </cell>
          <cell r="GH30">
            <v>-57.822341000000002</v>
          </cell>
          <cell r="GI30">
            <v>-5.0809E-2</v>
          </cell>
          <cell r="GJ30"/>
          <cell r="GK30">
            <v>149.71198800000002</v>
          </cell>
          <cell r="GL30">
            <v>70.605005000000006</v>
          </cell>
          <cell r="GM30">
            <v>-60.805972000000004</v>
          </cell>
          <cell r="GN30">
            <v>0.218502</v>
          </cell>
          <cell r="GO30"/>
          <cell r="GP30">
            <v>159.729523</v>
          </cell>
          <cell r="GQ30">
            <v>77.405002999999994</v>
          </cell>
          <cell r="GR30">
            <v>-65.244125999999994</v>
          </cell>
          <cell r="GS30">
            <v>1.124198</v>
          </cell>
          <cell r="GT30"/>
          <cell r="GU30">
            <v>173.01459800000001</v>
          </cell>
          <cell r="GV30">
            <v>82.419004000000001</v>
          </cell>
          <cell r="GW30">
            <v>-70.162428000000006</v>
          </cell>
          <cell r="GX30">
            <v>0.73385199999999995</v>
          </cell>
          <cell r="GY30"/>
          <cell r="GZ30">
            <v>186.00502600000002</v>
          </cell>
          <cell r="HA30">
            <v>85.223995000000002</v>
          </cell>
          <cell r="HB30">
            <v>-74.615898000000001</v>
          </cell>
          <cell r="HC30">
            <v>0.52832000000000001</v>
          </cell>
          <cell r="HD30"/>
          <cell r="HE30">
            <v>197.14144300000001</v>
          </cell>
          <cell r="HF30">
            <v>94.210003999999998</v>
          </cell>
          <cell r="HG30">
            <v>-80.127234000000001</v>
          </cell>
          <cell r="HH30">
            <v>0.84090900000000002</v>
          </cell>
          <cell r="HI30"/>
          <cell r="HJ30">
            <v>212.065122</v>
          </cell>
        </row>
        <row r="31">
          <cell r="A31" t="str">
            <v>AN.1174</v>
          </cell>
          <cell r="B31" t="str">
            <v xml:space="preserve">   Entertainment, literary or artistic originals</v>
          </cell>
          <cell r="C31">
            <v>0.22145200000000001</v>
          </cell>
          <cell r="D31">
            <v>0.18054400000000001</v>
          </cell>
          <cell r="E31">
            <v>-0.16037399999999999</v>
          </cell>
          <cell r="F31">
            <v>2.7786999999999999E-2</v>
          </cell>
          <cell r="G31"/>
          <cell r="H31">
            <v>0.26940800000000004</v>
          </cell>
          <cell r="I31">
            <v>0.22331399999999998</v>
          </cell>
          <cell r="J31">
            <v>-0.19675200000000001</v>
          </cell>
          <cell r="K31">
            <v>3.1453000000000002E-2</v>
          </cell>
          <cell r="L31"/>
          <cell r="M31">
            <v>0.32742399999999999</v>
          </cell>
          <cell r="N31">
            <v>0.25191200000000002</v>
          </cell>
          <cell r="O31">
            <v>-0.23165100000000002</v>
          </cell>
          <cell r="P31">
            <v>3.3265999999999997E-2</v>
          </cell>
          <cell r="Q31"/>
          <cell r="R31">
            <v>0.38095100000000004</v>
          </cell>
          <cell r="S31">
            <v>0.30279600000000001</v>
          </cell>
          <cell r="T31">
            <v>-0.27345900000000001</v>
          </cell>
          <cell r="U31">
            <v>3.3864999999999999E-2</v>
          </cell>
          <cell r="V31"/>
          <cell r="W31">
            <v>0.44415300000000002</v>
          </cell>
          <cell r="X31">
            <v>0.35064299999999998</v>
          </cell>
          <cell r="Y31">
            <v>-0.31503300000000001</v>
          </cell>
          <cell r="Z31">
            <v>3.0353999999999999E-2</v>
          </cell>
          <cell r="AA31"/>
          <cell r="AB31">
            <v>0.51011600000000001</v>
          </cell>
          <cell r="AC31">
            <v>0.40556300000000001</v>
          </cell>
          <cell r="AD31">
            <v>-0.36053500000000005</v>
          </cell>
          <cell r="AE31">
            <v>2.9904E-2</v>
          </cell>
          <cell r="AF31"/>
          <cell r="AG31">
            <v>0.58504800000000001</v>
          </cell>
          <cell r="AH31">
            <v>0.51303900000000002</v>
          </cell>
          <cell r="AI31">
            <v>-0.42533399999999999</v>
          </cell>
          <cell r="AJ31">
            <v>2.9358000000000002E-2</v>
          </cell>
          <cell r="AK31"/>
          <cell r="AL31">
            <v>0.70211100000000004</v>
          </cell>
          <cell r="AM31">
            <v>0.58053599999999994</v>
          </cell>
          <cell r="AN31">
            <v>-0.49475799999999998</v>
          </cell>
          <cell r="AO31">
            <v>3.0492999999999999E-2</v>
          </cell>
          <cell r="AP31"/>
          <cell r="AQ31">
            <v>0.81838199999999994</v>
          </cell>
          <cell r="AR31">
            <v>0.66793499999999995</v>
          </cell>
          <cell r="AS31">
            <v>-0.57621900000000004</v>
          </cell>
          <cell r="AT31">
            <v>3.5840999999999998E-2</v>
          </cell>
          <cell r="AU31"/>
          <cell r="AV31">
            <v>0.94593899999999997</v>
          </cell>
          <cell r="AW31">
            <v>0.78693299999999999</v>
          </cell>
          <cell r="AX31">
            <v>-0.67117899999999997</v>
          </cell>
          <cell r="AY31">
            <v>4.1419999999999998E-2</v>
          </cell>
          <cell r="AZ31"/>
          <cell r="BA31">
            <v>1.103113</v>
          </cell>
          <cell r="BB31">
            <v>0.97129799999999999</v>
          </cell>
          <cell r="BC31">
            <v>-0.79605899999999996</v>
          </cell>
          <cell r="BD31">
            <v>3.2786000000000003E-2</v>
          </cell>
          <cell r="BE31"/>
          <cell r="BF31">
            <v>1.3111379999999999</v>
          </cell>
          <cell r="BG31">
            <v>1.2635830000000001</v>
          </cell>
          <cell r="BH31">
            <v>-0.96394399999999991</v>
          </cell>
          <cell r="BI31">
            <v>5.3762999999999998E-2</v>
          </cell>
          <cell r="BJ31"/>
          <cell r="BK31">
            <v>1.6645399999999999</v>
          </cell>
          <cell r="BL31">
            <v>1.2908679999999999</v>
          </cell>
          <cell r="BM31">
            <v>-1.1434359999999999</v>
          </cell>
          <cell r="BN31">
            <v>6.7095000000000002E-2</v>
          </cell>
          <cell r="BO31"/>
          <cell r="BP31">
            <v>1.879067</v>
          </cell>
          <cell r="BQ31">
            <v>1.60659</v>
          </cell>
          <cell r="BR31">
            <v>-1.340859</v>
          </cell>
          <cell r="BS31">
            <v>3.1196999999999999E-2</v>
          </cell>
          <cell r="BT31"/>
          <cell r="BU31">
            <v>2.1759949999999999</v>
          </cell>
          <cell r="BV31">
            <v>1.2829490000000001</v>
          </cell>
          <cell r="BW31">
            <v>-1.3781749999999999</v>
          </cell>
          <cell r="BX31">
            <v>2.8032000000000001E-2</v>
          </cell>
          <cell r="BY31"/>
          <cell r="BZ31">
            <v>2.1088010000000001</v>
          </cell>
          <cell r="CA31">
            <v>1.4217219999999999</v>
          </cell>
          <cell r="CB31">
            <v>-1.4295419999999999</v>
          </cell>
          <cell r="CC31">
            <v>4.0530000000000004E-2</v>
          </cell>
          <cell r="CD31"/>
          <cell r="CE31">
            <v>2.1415100000000002</v>
          </cell>
          <cell r="CF31">
            <v>1.410606</v>
          </cell>
          <cell r="CG31">
            <v>-1.4350909999999999</v>
          </cell>
          <cell r="CH31">
            <v>3.9191999999999998E-2</v>
          </cell>
          <cell r="CI31"/>
          <cell r="CJ31">
            <v>2.1562170000000003</v>
          </cell>
          <cell r="CK31">
            <v>1.70289</v>
          </cell>
          <cell r="CL31">
            <v>-1.5213720000000002</v>
          </cell>
          <cell r="CM31">
            <v>3.1987000000000002E-2</v>
          </cell>
          <cell r="CN31"/>
          <cell r="CO31">
            <v>2.369723</v>
          </cell>
          <cell r="CP31">
            <v>1.7695750000000001</v>
          </cell>
          <cell r="CQ31">
            <v>-1.6170360000000001</v>
          </cell>
          <cell r="CR31">
            <v>4.3777000000000003E-2</v>
          </cell>
          <cell r="CS31"/>
          <cell r="CT31">
            <v>2.5660390000000004</v>
          </cell>
          <cell r="CU31">
            <v>1.7849330000000001</v>
          </cell>
          <cell r="CV31">
            <v>-1.7267049999999999</v>
          </cell>
          <cell r="CW31">
            <v>7.0111000000000007E-2</v>
          </cell>
          <cell r="CX31"/>
          <cell r="CY31">
            <v>2.6943790000000001</v>
          </cell>
          <cell r="CZ31">
            <v>1.908504</v>
          </cell>
          <cell r="DA31">
            <v>-1.838182</v>
          </cell>
          <cell r="DB31">
            <v>7.0696999999999996E-2</v>
          </cell>
          <cell r="DC31"/>
          <cell r="DD31">
            <v>2.8353969999999999</v>
          </cell>
          <cell r="DE31">
            <v>2.0288520000000001</v>
          </cell>
          <cell r="DF31">
            <v>-1.9346780000000001</v>
          </cell>
          <cell r="DG31">
            <v>6.3911999999999997E-2</v>
          </cell>
          <cell r="DH31"/>
          <cell r="DI31">
            <v>2.9934830000000003</v>
          </cell>
          <cell r="DJ31">
            <v>2.2560599999999997</v>
          </cell>
          <cell r="DK31">
            <v>-2.0707979999999999</v>
          </cell>
          <cell r="DL31">
            <v>6.1636000000000003E-2</v>
          </cell>
          <cell r="DM31"/>
          <cell r="DN31">
            <v>3.2403809999999997</v>
          </cell>
          <cell r="DO31">
            <v>2.3149609999999998</v>
          </cell>
          <cell r="DP31">
            <v>-2.1944299999999997</v>
          </cell>
          <cell r="DQ31">
            <v>7.6760999999999996E-2</v>
          </cell>
          <cell r="DR31"/>
          <cell r="DS31">
            <v>3.4376739999999999</v>
          </cell>
          <cell r="DT31">
            <v>2.531244</v>
          </cell>
          <cell r="DU31">
            <v>-2.3649209999999998</v>
          </cell>
          <cell r="DV31">
            <v>6.5129999999999997E-3</v>
          </cell>
          <cell r="DW31"/>
          <cell r="DX31">
            <v>3.610509</v>
          </cell>
          <cell r="DY31">
            <v>2.7347379999999997</v>
          </cell>
          <cell r="DZ31">
            <v>-2.4567710000000003</v>
          </cell>
          <cell r="EA31">
            <v>2.1452000000000002E-2</v>
          </cell>
          <cell r="EB31"/>
          <cell r="EC31">
            <v>3.9099279999999998</v>
          </cell>
          <cell r="ED31">
            <v>2.965703</v>
          </cell>
          <cell r="EE31">
            <v>-2.7013609999999999</v>
          </cell>
          <cell r="EF31">
            <v>0.12601099999999998</v>
          </cell>
          <cell r="EG31"/>
          <cell r="EH31">
            <v>4.300281</v>
          </cell>
          <cell r="EI31">
            <v>3.0639160000000003</v>
          </cell>
          <cell r="EJ31">
            <v>-2.9182429999999999</v>
          </cell>
          <cell r="EK31">
            <v>0.121769</v>
          </cell>
          <cell r="EL31"/>
          <cell r="EM31">
            <v>4.5677240000000001</v>
          </cell>
          <cell r="EN31">
            <v>3.3999099999999998</v>
          </cell>
          <cell r="EO31">
            <v>-3.151875</v>
          </cell>
          <cell r="EP31">
            <v>0.122072</v>
          </cell>
          <cell r="EQ31"/>
          <cell r="ER31">
            <v>4.9378310000000001</v>
          </cell>
          <cell r="ES31">
            <v>3.417618</v>
          </cell>
          <cell r="ET31">
            <v>-3.3271190000000002</v>
          </cell>
          <cell r="EU31">
            <v>9.5249E-2</v>
          </cell>
          <cell r="EV31"/>
          <cell r="EW31">
            <v>5.1235789999999994</v>
          </cell>
          <cell r="EX31">
            <v>3.2800010000000004</v>
          </cell>
          <cell r="EY31">
            <v>-3.3825599999999998</v>
          </cell>
          <cell r="EZ31">
            <v>6.7216999999999999E-2</v>
          </cell>
          <cell r="FA31"/>
          <cell r="FB31">
            <v>5.0882380000000005</v>
          </cell>
          <cell r="FC31">
            <v>3.4089999999999998</v>
          </cell>
          <cell r="FD31">
            <v>-3.4256700000000002</v>
          </cell>
          <cell r="FE31">
            <v>6.6453999999999999E-2</v>
          </cell>
          <cell r="FF31"/>
          <cell r="FG31">
            <v>5.1380220000000003</v>
          </cell>
          <cell r="FH31">
            <v>3.585</v>
          </cell>
          <cell r="FI31">
            <v>-3.4865010000000001</v>
          </cell>
          <cell r="FJ31">
            <v>0.11468300000000001</v>
          </cell>
          <cell r="FK31"/>
          <cell r="FL31">
            <v>5.3512040000000001</v>
          </cell>
          <cell r="FM31">
            <v>3.6880010000000003</v>
          </cell>
          <cell r="FN31">
            <v>-3.6295109999999999</v>
          </cell>
          <cell r="FO31">
            <v>0.13478499999999999</v>
          </cell>
          <cell r="FP31"/>
          <cell r="FQ31">
            <v>5.5444789999999999</v>
          </cell>
          <cell r="FR31">
            <v>3.6680010000000003</v>
          </cell>
          <cell r="FS31">
            <v>-3.7057180000000001</v>
          </cell>
          <cell r="FT31">
            <v>9.2090000000000002E-3</v>
          </cell>
          <cell r="FU31"/>
          <cell r="FV31">
            <v>5.5159709999999995</v>
          </cell>
          <cell r="FW31">
            <v>3.7130000000000001</v>
          </cell>
          <cell r="FX31">
            <v>-3.6707910000000004</v>
          </cell>
          <cell r="FY31">
            <v>-2.3255999999999999E-2</v>
          </cell>
          <cell r="FZ31"/>
          <cell r="GA31">
            <v>5.534923</v>
          </cell>
          <cell r="GB31">
            <v>3.5790010000000003</v>
          </cell>
          <cell r="GC31">
            <v>-3.6596840000000004</v>
          </cell>
          <cell r="GD31">
            <v>3.0835000000000001E-2</v>
          </cell>
          <cell r="GE31"/>
          <cell r="GF31">
            <v>5.4850750000000001</v>
          </cell>
          <cell r="GG31">
            <v>3.7450000000000001</v>
          </cell>
          <cell r="GH31">
            <v>-3.695093</v>
          </cell>
          <cell r="GI31">
            <v>-6.3550000000000004E-3</v>
          </cell>
          <cell r="GJ31"/>
          <cell r="GK31">
            <v>5.5286270000000002</v>
          </cell>
          <cell r="GL31">
            <v>3.91</v>
          </cell>
          <cell r="GM31">
            <v>-3.7290770000000002</v>
          </cell>
          <cell r="GN31">
            <v>-3.5728999999999997E-2</v>
          </cell>
          <cell r="GO31"/>
          <cell r="GP31">
            <v>5.6738200000000001</v>
          </cell>
          <cell r="GQ31">
            <v>3.7119989999999996</v>
          </cell>
          <cell r="GR31">
            <v>-3.733438</v>
          </cell>
          <cell r="GS31">
            <v>-3.9026000000000005E-2</v>
          </cell>
          <cell r="GT31"/>
          <cell r="GU31">
            <v>5.6133549999999994</v>
          </cell>
          <cell r="GV31">
            <v>3.7570000000000001</v>
          </cell>
          <cell r="GW31">
            <v>-3.7332669999999997</v>
          </cell>
          <cell r="GX31">
            <v>-7.3793000000000011E-2</v>
          </cell>
          <cell r="GY31"/>
          <cell r="GZ31">
            <v>5.5632950000000001</v>
          </cell>
          <cell r="HA31">
            <v>3.4060010000000003</v>
          </cell>
          <cell r="HB31">
            <v>-3.5987220000000004</v>
          </cell>
          <cell r="HC31">
            <v>-1.6790000000000002E-3</v>
          </cell>
          <cell r="HD31"/>
          <cell r="HE31">
            <v>5.3688950000000002</v>
          </cell>
          <cell r="HF31">
            <v>3.8510010000000001</v>
          </cell>
          <cell r="HG31">
            <v>-3.6955439999999999</v>
          </cell>
          <cell r="HH31">
            <v>9.6239000000000005E-2</v>
          </cell>
          <cell r="HI31"/>
          <cell r="HJ31">
            <v>5.6205910000000001</v>
          </cell>
        </row>
        <row r="32">
          <cell r="A32"/>
          <cell r="B32"/>
          <cell r="C32"/>
          <cell r="D32"/>
          <cell r="E32"/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Y32"/>
          <cell r="Z32"/>
          <cell r="AA32"/>
          <cell r="AB32"/>
          <cell r="AC32"/>
          <cell r="AD32"/>
          <cell r="AE32"/>
          <cell r="AF32"/>
          <cell r="AG32"/>
          <cell r="AH32"/>
          <cell r="AI32"/>
          <cell r="AJ32"/>
          <cell r="AK32"/>
          <cell r="AL32"/>
          <cell r="AM32"/>
          <cell r="AN32"/>
          <cell r="AO32"/>
          <cell r="AP32"/>
          <cell r="AQ32"/>
          <cell r="AR32"/>
          <cell r="AS32"/>
          <cell r="AT32"/>
          <cell r="AU32"/>
          <cell r="AV32"/>
          <cell r="AW32"/>
          <cell r="AX32"/>
          <cell r="AY32"/>
          <cell r="AZ32"/>
          <cell r="BA32"/>
          <cell r="BB32"/>
          <cell r="BC32"/>
          <cell r="BD32"/>
          <cell r="BE32"/>
          <cell r="BF32"/>
          <cell r="BG32"/>
          <cell r="BH32"/>
          <cell r="BI32"/>
          <cell r="BJ32"/>
          <cell r="BK32"/>
          <cell r="BL32"/>
          <cell r="BM32"/>
          <cell r="BN32"/>
          <cell r="BO32"/>
          <cell r="BP32"/>
          <cell r="BQ32"/>
          <cell r="BR32"/>
          <cell r="BS32"/>
          <cell r="BT32"/>
          <cell r="BU32"/>
          <cell r="BV32"/>
          <cell r="BW32"/>
          <cell r="BX32"/>
          <cell r="BY32"/>
          <cell r="BZ32"/>
          <cell r="CA32"/>
          <cell r="CB32"/>
          <cell r="CC32"/>
          <cell r="CD32"/>
          <cell r="CE32"/>
          <cell r="CF32"/>
          <cell r="CG32"/>
          <cell r="CH32"/>
          <cell r="CI32"/>
          <cell r="CJ32"/>
          <cell r="CK32"/>
          <cell r="CL32"/>
          <cell r="CM32"/>
          <cell r="CN32"/>
          <cell r="CO32"/>
          <cell r="CP32"/>
          <cell r="CQ32"/>
          <cell r="CR32"/>
          <cell r="CS32"/>
          <cell r="CT32"/>
          <cell r="CU32"/>
          <cell r="CV32"/>
          <cell r="CW32"/>
          <cell r="CX32"/>
          <cell r="CY32"/>
          <cell r="CZ32"/>
          <cell r="DA32"/>
          <cell r="DB32"/>
          <cell r="DC32"/>
          <cell r="DD32"/>
          <cell r="DE32"/>
          <cell r="DF32"/>
          <cell r="DG32"/>
          <cell r="DH32"/>
          <cell r="DI32"/>
          <cell r="DJ32"/>
          <cell r="DK32"/>
          <cell r="DL32"/>
          <cell r="DM32"/>
          <cell r="DN32"/>
          <cell r="DO32"/>
          <cell r="DP32"/>
          <cell r="DQ32"/>
          <cell r="DR32"/>
          <cell r="DS32"/>
          <cell r="DT32"/>
          <cell r="DU32"/>
          <cell r="DV32"/>
          <cell r="DW32"/>
          <cell r="DX32"/>
          <cell r="DY32"/>
          <cell r="DZ32"/>
          <cell r="EA32"/>
          <cell r="EB32"/>
          <cell r="EC32"/>
          <cell r="ED32"/>
          <cell r="EE32"/>
          <cell r="EF32"/>
          <cell r="EG32"/>
          <cell r="EH32"/>
          <cell r="EI32"/>
          <cell r="EJ32"/>
          <cell r="EK32"/>
          <cell r="EL32"/>
          <cell r="EM32"/>
          <cell r="EN32"/>
          <cell r="EO32"/>
          <cell r="EP32"/>
          <cell r="EQ32"/>
          <cell r="ER32"/>
          <cell r="ES32"/>
          <cell r="ET32"/>
          <cell r="EU32"/>
          <cell r="EV32"/>
          <cell r="EW32"/>
          <cell r="EX32"/>
          <cell r="EY32"/>
          <cell r="EZ32"/>
          <cell r="FA32"/>
          <cell r="FB32"/>
          <cell r="FC32"/>
          <cell r="FD32"/>
          <cell r="FE32"/>
          <cell r="FF32"/>
          <cell r="FG32"/>
          <cell r="FH32"/>
          <cell r="FI32"/>
          <cell r="FJ32"/>
          <cell r="FK32"/>
          <cell r="FL32"/>
          <cell r="FM32"/>
          <cell r="FN32"/>
          <cell r="FO32"/>
          <cell r="FP32"/>
          <cell r="FQ32"/>
          <cell r="FR32"/>
          <cell r="FS32"/>
          <cell r="FT32"/>
          <cell r="FU32"/>
          <cell r="FV32"/>
          <cell r="FW32"/>
          <cell r="FX32"/>
          <cell r="FY32"/>
          <cell r="FZ32"/>
          <cell r="GA32"/>
          <cell r="GB32"/>
          <cell r="GC32"/>
          <cell r="GD32"/>
          <cell r="GE32"/>
          <cell r="GF32"/>
          <cell r="GG32"/>
          <cell r="GH32"/>
          <cell r="GI32"/>
          <cell r="GJ32"/>
          <cell r="GK32"/>
          <cell r="GL32"/>
          <cell r="GM32"/>
          <cell r="GN32"/>
          <cell r="GO32"/>
          <cell r="GP32"/>
          <cell r="GQ32"/>
          <cell r="GR32"/>
          <cell r="GS32"/>
          <cell r="GT32"/>
          <cell r="GU32"/>
          <cell r="GV32"/>
          <cell r="GW32"/>
          <cell r="GX32"/>
          <cell r="GY32"/>
          <cell r="GZ32"/>
          <cell r="HA32"/>
          <cell r="HB32"/>
          <cell r="HC32"/>
          <cell r="HD32"/>
          <cell r="HE32"/>
          <cell r="HF32"/>
          <cell r="HG32"/>
          <cell r="HH32"/>
          <cell r="HI32"/>
          <cell r="HJ32"/>
        </row>
        <row r="33">
          <cell r="A33" t="str">
            <v>AN.12</v>
          </cell>
          <cell r="B33" t="str">
            <v>Inventories</v>
          </cell>
          <cell r="C33">
            <v>78.031445000000005</v>
          </cell>
          <cell r="D33">
            <v>4.7668999999999997</v>
          </cell>
          <cell r="E33"/>
          <cell r="F33">
            <v>7.2154059999999998</v>
          </cell>
          <cell r="G33">
            <v>1.2999999999999999E-5</v>
          </cell>
          <cell r="H33">
            <v>90.013743000000005</v>
          </cell>
          <cell r="I33">
            <v>5.6153000000000004</v>
          </cell>
          <cell r="J33"/>
          <cell r="K33">
            <v>10.992290000000001</v>
          </cell>
          <cell r="L33">
            <v>7.9999999999999996E-6</v>
          </cell>
          <cell r="M33">
            <v>106.62133299999999</v>
          </cell>
          <cell r="N33">
            <v>-2.4203999999999999</v>
          </cell>
          <cell r="O33"/>
          <cell r="P33">
            <v>21.858079</v>
          </cell>
          <cell r="Q33">
            <v>3.0000000000000001E-6</v>
          </cell>
          <cell r="R33">
            <v>126.058955</v>
          </cell>
          <cell r="S33">
            <v>2.8561999999999999</v>
          </cell>
          <cell r="T33"/>
          <cell r="U33">
            <v>12.509870999999999</v>
          </cell>
          <cell r="V33">
            <v>6.9999999999999999E-6</v>
          </cell>
          <cell r="W33">
            <v>141.42507599999999</v>
          </cell>
          <cell r="X33">
            <v>-1.7487000000000001</v>
          </cell>
          <cell r="Y33"/>
          <cell r="Z33">
            <v>17.802498</v>
          </cell>
          <cell r="AA33">
            <v>1.2E-5</v>
          </cell>
          <cell r="AB33">
            <v>157.478837</v>
          </cell>
          <cell r="AC33">
            <v>-0.98860000000000003</v>
          </cell>
          <cell r="AD33"/>
          <cell r="AE33">
            <v>12.586649999999999</v>
          </cell>
          <cell r="AF33">
            <v>1.6100000000000001E-4</v>
          </cell>
          <cell r="AG33">
            <v>169.077023</v>
          </cell>
          <cell r="AH33">
            <v>-0.66060000000000008</v>
          </cell>
          <cell r="AI33"/>
          <cell r="AJ33">
            <v>11.83005</v>
          </cell>
          <cell r="AK33">
            <v>3.9999999999999998E-6</v>
          </cell>
          <cell r="AL33">
            <v>180.246499</v>
          </cell>
          <cell r="AM33">
            <v>3.7320000000000002</v>
          </cell>
          <cell r="AN33"/>
          <cell r="AO33">
            <v>-1.5249549999999998</v>
          </cell>
          <cell r="AP33">
            <v>6.9999999999999999E-6</v>
          </cell>
          <cell r="AQ33">
            <v>182.453497</v>
          </cell>
          <cell r="AR33">
            <v>2.8861999999999997</v>
          </cell>
          <cell r="AS33"/>
          <cell r="AT33">
            <v>-2.8453409999999999</v>
          </cell>
          <cell r="AU33">
            <v>1.6900000000000002E-4</v>
          </cell>
          <cell r="AV33">
            <v>182.494517</v>
          </cell>
          <cell r="AW33">
            <v>6.0396999999999998</v>
          </cell>
          <cell r="AX33"/>
          <cell r="AY33">
            <v>0.2329</v>
          </cell>
          <cell r="AZ33">
            <v>8.9999999999999985E-6</v>
          </cell>
          <cell r="BA33">
            <v>188.76710200000002</v>
          </cell>
          <cell r="BB33">
            <v>10.2432</v>
          </cell>
          <cell r="BC33"/>
          <cell r="BD33">
            <v>2.8660559999999999</v>
          </cell>
          <cell r="BE33">
            <v>6.9999999999999999E-6</v>
          </cell>
          <cell r="BF33">
            <v>201.876319</v>
          </cell>
          <cell r="BG33">
            <v>9.9893999999999998</v>
          </cell>
          <cell r="BH33"/>
          <cell r="BI33">
            <v>3.5206430000000002</v>
          </cell>
          <cell r="BJ33">
            <v>7.9999999999999996E-6</v>
          </cell>
          <cell r="BK33">
            <v>215.38629999999998</v>
          </cell>
          <cell r="BL33">
            <v>3.8398000000000003</v>
          </cell>
          <cell r="BM33"/>
          <cell r="BN33">
            <v>7.2708940000000002</v>
          </cell>
          <cell r="BO33"/>
          <cell r="BP33">
            <v>226.49707000000001</v>
          </cell>
          <cell r="BQ33">
            <v>-2.0633000000000004</v>
          </cell>
          <cell r="BR33"/>
          <cell r="BS33">
            <v>9.0023559999999989</v>
          </cell>
          <cell r="BT33">
            <v>3.0000000000000001E-6</v>
          </cell>
          <cell r="BU33">
            <v>233.43605499999998</v>
          </cell>
          <cell r="BV33">
            <v>-13.9613</v>
          </cell>
          <cell r="BW33"/>
          <cell r="BX33">
            <v>12.411529</v>
          </cell>
          <cell r="BY33">
            <v>-1.45E-4</v>
          </cell>
          <cell r="BZ33">
            <v>231.886169</v>
          </cell>
          <cell r="CA33">
            <v>-1.9317</v>
          </cell>
          <cell r="CB33"/>
          <cell r="CC33">
            <v>-2.8733219999999999</v>
          </cell>
          <cell r="CD33">
            <v>-1.4399999999999998E-4</v>
          </cell>
          <cell r="CE33">
            <v>227.08092199999999</v>
          </cell>
          <cell r="CF33">
            <v>4.6433</v>
          </cell>
          <cell r="CG33"/>
          <cell r="CH33">
            <v>1.883643</v>
          </cell>
          <cell r="CI33">
            <v>6.0000000000000002E-6</v>
          </cell>
          <cell r="CJ33">
            <v>233.607866</v>
          </cell>
          <cell r="CK33">
            <v>-3.6683000000000003</v>
          </cell>
          <cell r="CL33"/>
          <cell r="CM33">
            <v>13.534025</v>
          </cell>
          <cell r="CN33"/>
          <cell r="CO33">
            <v>243.473603</v>
          </cell>
          <cell r="CP33">
            <v>-1.6528</v>
          </cell>
          <cell r="CQ33"/>
          <cell r="CR33">
            <v>3.560098</v>
          </cell>
          <cell r="CS33">
            <v>-0.14924199999999999</v>
          </cell>
          <cell r="CT33">
            <v>245.23164399999999</v>
          </cell>
          <cell r="CU33">
            <v>9.6542000000000012</v>
          </cell>
          <cell r="CV33"/>
          <cell r="CW33">
            <v>-3.8338519999999998</v>
          </cell>
          <cell r="CX33">
            <v>-7.7963829999999996</v>
          </cell>
          <cell r="CY33">
            <v>243.25560899999999</v>
          </cell>
          <cell r="CZ33">
            <v>6.7763</v>
          </cell>
          <cell r="DA33"/>
          <cell r="DB33">
            <v>4.4907200000000005</v>
          </cell>
          <cell r="DC33">
            <v>-1.4145589999999999</v>
          </cell>
          <cell r="DD33">
            <v>253.10801199999997</v>
          </cell>
          <cell r="DE33">
            <v>13.3665</v>
          </cell>
          <cell r="DF33"/>
          <cell r="DG33">
            <v>-8.7004609999999989</v>
          </cell>
          <cell r="DH33">
            <v>-1.4399999999999998E-4</v>
          </cell>
          <cell r="DI33">
            <v>257.77386999999999</v>
          </cell>
          <cell r="DJ33">
            <v>8.9936000000000007</v>
          </cell>
          <cell r="DK33"/>
          <cell r="DL33">
            <v>4.7418940000000003</v>
          </cell>
          <cell r="DM33">
            <v>1.54E-4</v>
          </cell>
          <cell r="DN33">
            <v>271.509567</v>
          </cell>
          <cell r="DO33">
            <v>4.7913000000000006</v>
          </cell>
          <cell r="DP33"/>
          <cell r="DQ33">
            <v>-0.462173</v>
          </cell>
          <cell r="DR33">
            <v>6.0000000000000002E-6</v>
          </cell>
          <cell r="DS33">
            <v>275.83862499999998</v>
          </cell>
          <cell r="DT33">
            <v>1.7504999999999999</v>
          </cell>
          <cell r="DU33"/>
          <cell r="DV33">
            <v>2.4273319999999998</v>
          </cell>
          <cell r="DW33">
            <v>-2.958259</v>
          </cell>
          <cell r="DX33">
            <v>277.05821900000001</v>
          </cell>
          <cell r="DY33">
            <v>8.1212</v>
          </cell>
          <cell r="DZ33"/>
          <cell r="EA33">
            <v>-6.1733209999999996</v>
          </cell>
          <cell r="EB33">
            <v>8.9999999999999985E-6</v>
          </cell>
          <cell r="EC33">
            <v>279.00604100000004</v>
          </cell>
          <cell r="ED33">
            <v>10.614100000000001</v>
          </cell>
          <cell r="EE33"/>
          <cell r="EF33">
            <v>-4.5858530000000002</v>
          </cell>
          <cell r="EG33">
            <v>3.0000000000000001E-6</v>
          </cell>
          <cell r="EH33">
            <v>285.03426400000001</v>
          </cell>
          <cell r="EI33">
            <v>13.527899999999999</v>
          </cell>
          <cell r="EJ33"/>
          <cell r="EK33">
            <v>0.47336700000000004</v>
          </cell>
          <cell r="EL33">
            <v>8.9999999999999985E-6</v>
          </cell>
          <cell r="EM33">
            <v>299.03556199999997</v>
          </cell>
          <cell r="EN33">
            <v>18.0244</v>
          </cell>
          <cell r="EO33"/>
          <cell r="EP33">
            <v>2.3953229999999999</v>
          </cell>
          <cell r="EQ33">
            <v>7.9999999999999996E-6</v>
          </cell>
          <cell r="ER33">
            <v>319.455217</v>
          </cell>
          <cell r="ES33">
            <v>9.7185000000000006</v>
          </cell>
          <cell r="ET33"/>
          <cell r="EU33">
            <v>6.6879020000000002</v>
          </cell>
          <cell r="EV33">
            <v>5.0000000000000004E-6</v>
          </cell>
          <cell r="EW33">
            <v>335.86156900000003</v>
          </cell>
          <cell r="EX33">
            <v>-14.739000000000001</v>
          </cell>
          <cell r="EY33"/>
          <cell r="EZ33">
            <v>23.560883</v>
          </cell>
          <cell r="FA33">
            <v>-0.26573799999999997</v>
          </cell>
          <cell r="FB33">
            <v>344.41779100000002</v>
          </cell>
          <cell r="FC33">
            <v>-3.8559999999999999</v>
          </cell>
          <cell r="FD33"/>
          <cell r="FE33">
            <v>12.251830999999999</v>
          </cell>
          <cell r="FF33"/>
          <cell r="FG33">
            <v>352.81361599999997</v>
          </cell>
          <cell r="FH33">
            <v>15.728999999999999</v>
          </cell>
          <cell r="FI33"/>
          <cell r="FJ33">
            <v>7.5699639999999997</v>
          </cell>
          <cell r="FK33"/>
          <cell r="FL33">
            <v>376.11258299999997</v>
          </cell>
          <cell r="FM33">
            <v>2.8039999999999998</v>
          </cell>
          <cell r="FN33"/>
          <cell r="FO33">
            <v>-0.93016499999999991</v>
          </cell>
          <cell r="FP33"/>
          <cell r="FQ33">
            <v>377.98638099999999</v>
          </cell>
          <cell r="FR33">
            <v>4.5369999999999999</v>
          </cell>
          <cell r="FS33"/>
          <cell r="FT33">
            <v>-0.93746000000000007</v>
          </cell>
          <cell r="FU33"/>
          <cell r="FV33">
            <v>381.58592900000002</v>
          </cell>
          <cell r="FW33">
            <v>18.225000000000001</v>
          </cell>
          <cell r="FX33"/>
          <cell r="FY33">
            <v>-12.571057000000001</v>
          </cell>
          <cell r="FZ33"/>
          <cell r="GA33">
            <v>387.23984200000001</v>
          </cell>
          <cell r="GB33">
            <v>26.050999999999998</v>
          </cell>
          <cell r="GC33"/>
          <cell r="GD33">
            <v>-13.286939</v>
          </cell>
          <cell r="GE33"/>
          <cell r="GF33">
            <v>400.00380699999999</v>
          </cell>
          <cell r="GG33">
            <v>17.100999999999999</v>
          </cell>
          <cell r="GH33"/>
          <cell r="GI33">
            <v>-9.0656830000000017</v>
          </cell>
          <cell r="GJ33"/>
          <cell r="GK33">
            <v>408.03909899999996</v>
          </cell>
          <cell r="GL33">
            <v>20.946000000000002</v>
          </cell>
          <cell r="GM33"/>
          <cell r="GN33">
            <v>4.4188320000000001</v>
          </cell>
          <cell r="GO33"/>
          <cell r="GP33">
            <v>433.40392099999997</v>
          </cell>
          <cell r="GQ33">
            <v>22.09</v>
          </cell>
          <cell r="GR33"/>
          <cell r="GS33">
            <v>-4.066802</v>
          </cell>
          <cell r="GT33"/>
          <cell r="GU33">
            <v>451.42711099999997</v>
          </cell>
          <cell r="GV33">
            <v>20.818000000000001</v>
          </cell>
          <cell r="GW33"/>
          <cell r="GX33">
            <v>-2.8081390000000002</v>
          </cell>
          <cell r="GY33"/>
          <cell r="GZ33">
            <v>469.43695600000001</v>
          </cell>
          <cell r="HA33">
            <v>17.388000000000002</v>
          </cell>
          <cell r="HB33"/>
          <cell r="HC33">
            <v>-3.9900300000000004</v>
          </cell>
          <cell r="HD33"/>
          <cell r="HE33">
            <v>482.83485100000001</v>
          </cell>
          <cell r="HF33">
            <v>18.835999999999999</v>
          </cell>
          <cell r="HG33"/>
          <cell r="HH33">
            <v>36.953303999999996</v>
          </cell>
          <cell r="HI33"/>
          <cell r="HJ33">
            <v>538.62417799999992</v>
          </cell>
        </row>
        <row r="34">
          <cell r="A34"/>
          <cell r="B34"/>
          <cell r="C34"/>
          <cell r="D34"/>
          <cell r="E34"/>
          <cell r="F34"/>
          <cell r="G34"/>
          <cell r="H34"/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Y34"/>
          <cell r="Z34"/>
          <cell r="AA34"/>
          <cell r="AB34"/>
          <cell r="AC34"/>
          <cell r="AD34"/>
          <cell r="AE34"/>
          <cell r="AF34"/>
          <cell r="AG34"/>
          <cell r="AH34"/>
          <cell r="AI34"/>
          <cell r="AJ34"/>
          <cell r="AK34"/>
          <cell r="AL34"/>
          <cell r="AM34"/>
          <cell r="AN34"/>
          <cell r="AO34"/>
          <cell r="AP34"/>
          <cell r="AQ34"/>
          <cell r="AR34"/>
          <cell r="AS34"/>
          <cell r="AT34"/>
          <cell r="AU34"/>
          <cell r="AV34"/>
          <cell r="AW34"/>
          <cell r="AX34"/>
          <cell r="AY34"/>
          <cell r="AZ34"/>
          <cell r="BA34"/>
          <cell r="BB34"/>
          <cell r="BC34"/>
          <cell r="BD34"/>
          <cell r="BE34"/>
          <cell r="BF34"/>
          <cell r="BG34"/>
          <cell r="BH34"/>
          <cell r="BI34"/>
          <cell r="BJ34"/>
          <cell r="BK34"/>
          <cell r="BL34"/>
          <cell r="BM34"/>
          <cell r="BN34"/>
          <cell r="BO34"/>
          <cell r="BP34"/>
          <cell r="BQ34"/>
          <cell r="BR34"/>
          <cell r="BS34"/>
          <cell r="BT34"/>
          <cell r="BU34"/>
          <cell r="BV34"/>
          <cell r="BW34"/>
          <cell r="BX34"/>
          <cell r="BY34"/>
          <cell r="BZ34"/>
          <cell r="CA34"/>
          <cell r="CB34"/>
          <cell r="CC34"/>
          <cell r="CD34"/>
          <cell r="CE34"/>
          <cell r="CF34"/>
          <cell r="CG34"/>
          <cell r="CH34"/>
          <cell r="CI34"/>
          <cell r="CJ34"/>
          <cell r="CK34"/>
          <cell r="CL34"/>
          <cell r="CM34"/>
          <cell r="CN34"/>
          <cell r="CO34"/>
          <cell r="CP34"/>
          <cell r="CQ34"/>
          <cell r="CR34"/>
          <cell r="CS34"/>
          <cell r="CT34"/>
          <cell r="CU34"/>
          <cell r="CV34"/>
          <cell r="CW34"/>
          <cell r="CX34"/>
          <cell r="CY34"/>
          <cell r="CZ34"/>
          <cell r="DA34"/>
          <cell r="DB34"/>
          <cell r="DC34"/>
          <cell r="DD34"/>
          <cell r="DE34"/>
          <cell r="DF34"/>
          <cell r="DG34"/>
          <cell r="DH34"/>
          <cell r="DI34"/>
          <cell r="DJ34"/>
          <cell r="DK34"/>
          <cell r="DL34"/>
          <cell r="DM34"/>
          <cell r="DN34"/>
          <cell r="DO34"/>
          <cell r="DP34"/>
          <cell r="DQ34"/>
          <cell r="DR34"/>
          <cell r="DS34"/>
          <cell r="DT34"/>
          <cell r="DU34"/>
          <cell r="DV34"/>
          <cell r="DW34"/>
          <cell r="DX34"/>
          <cell r="DY34"/>
          <cell r="DZ34"/>
          <cell r="EA34"/>
          <cell r="EB34"/>
          <cell r="EC34"/>
          <cell r="ED34"/>
          <cell r="EE34"/>
          <cell r="EF34"/>
          <cell r="EG34"/>
          <cell r="EH34"/>
          <cell r="EI34"/>
          <cell r="EJ34"/>
          <cell r="EK34"/>
          <cell r="EL34"/>
          <cell r="EM34"/>
          <cell r="EN34"/>
          <cell r="EO34"/>
          <cell r="EP34"/>
          <cell r="EQ34"/>
          <cell r="ER34"/>
          <cell r="ES34"/>
          <cell r="ET34"/>
          <cell r="EU34"/>
          <cell r="EV34"/>
          <cell r="EW34"/>
          <cell r="EX34"/>
          <cell r="EY34"/>
          <cell r="EZ34"/>
          <cell r="FA34"/>
          <cell r="FB34"/>
          <cell r="FC34"/>
          <cell r="FD34"/>
          <cell r="FE34"/>
          <cell r="FF34"/>
          <cell r="FG34"/>
          <cell r="FH34"/>
          <cell r="FI34"/>
          <cell r="FJ34"/>
          <cell r="FK34"/>
          <cell r="FL34"/>
          <cell r="FM34"/>
          <cell r="FN34"/>
          <cell r="FO34"/>
          <cell r="FP34"/>
          <cell r="FQ34"/>
          <cell r="FR34"/>
          <cell r="FS34"/>
          <cell r="FT34"/>
          <cell r="FU34"/>
          <cell r="FV34"/>
          <cell r="FW34"/>
          <cell r="FX34"/>
          <cell r="FY34"/>
          <cell r="FZ34"/>
          <cell r="GA34"/>
          <cell r="GB34"/>
          <cell r="GC34"/>
          <cell r="GD34"/>
          <cell r="GE34"/>
          <cell r="GF34"/>
          <cell r="GG34"/>
          <cell r="GH34"/>
          <cell r="GI34"/>
          <cell r="GJ34"/>
          <cell r="GK34"/>
          <cell r="GL34"/>
          <cell r="GM34"/>
          <cell r="GN34"/>
          <cell r="GO34"/>
          <cell r="GP34"/>
          <cell r="GQ34"/>
          <cell r="GR34"/>
          <cell r="GS34"/>
          <cell r="GT34"/>
          <cell r="GU34"/>
          <cell r="GV34"/>
          <cell r="GW34"/>
          <cell r="GX34"/>
          <cell r="GY34"/>
          <cell r="GZ34"/>
          <cell r="HA34"/>
          <cell r="HB34"/>
          <cell r="HC34"/>
          <cell r="HD34"/>
          <cell r="HE34"/>
          <cell r="HF34"/>
          <cell r="HG34"/>
          <cell r="HH34"/>
          <cell r="HI34"/>
          <cell r="HJ34"/>
        </row>
        <row r="35">
          <cell r="A35" t="str">
            <v>AN.13</v>
          </cell>
          <cell r="B35" t="str">
            <v>Valuables</v>
          </cell>
          <cell r="C35">
            <v>42.951449999999994</v>
          </cell>
          <cell r="D35">
            <v>0.29299999999999998</v>
          </cell>
          <cell r="E35"/>
          <cell r="F35">
            <v>5.9714030000000005</v>
          </cell>
          <cell r="G35"/>
          <cell r="H35">
            <v>49.215859999999999</v>
          </cell>
          <cell r="I35">
            <v>0.34820000000000001</v>
          </cell>
          <cell r="J35"/>
          <cell r="K35">
            <v>2.4821409999999999</v>
          </cell>
          <cell r="L35"/>
          <cell r="M35">
            <v>52.046199999999999</v>
          </cell>
          <cell r="N35">
            <v>0.38139999999999996</v>
          </cell>
          <cell r="O35"/>
          <cell r="P35">
            <v>-3.2427199999999998</v>
          </cell>
          <cell r="Q35"/>
          <cell r="R35">
            <v>49.18488</v>
          </cell>
          <cell r="S35">
            <v>0.38300000000000001</v>
          </cell>
          <cell r="T35"/>
          <cell r="U35">
            <v>5.8899849999999994</v>
          </cell>
          <cell r="V35"/>
          <cell r="W35">
            <v>55.457860000000004</v>
          </cell>
          <cell r="X35">
            <v>0.50990000000000002</v>
          </cell>
          <cell r="Y35"/>
          <cell r="Z35">
            <v>10.10135</v>
          </cell>
          <cell r="AA35"/>
          <cell r="AB35">
            <v>66.069119999999998</v>
          </cell>
          <cell r="AC35">
            <v>0.52829999999999999</v>
          </cell>
          <cell r="AD35"/>
          <cell r="AE35">
            <v>-2.7238099999999998</v>
          </cell>
          <cell r="AF35"/>
          <cell r="AG35">
            <v>63.873599999999996</v>
          </cell>
          <cell r="AH35">
            <v>0.56629999999999991</v>
          </cell>
          <cell r="AI35"/>
          <cell r="AJ35">
            <v>-6.3538399999999999</v>
          </cell>
          <cell r="AK35"/>
          <cell r="AL35">
            <v>58.086059999999996</v>
          </cell>
          <cell r="AM35">
            <v>0.59089999999999998</v>
          </cell>
          <cell r="AN35"/>
          <cell r="AO35">
            <v>-6.8970000000000004E-2</v>
          </cell>
          <cell r="AP35"/>
          <cell r="AQ35">
            <v>58.607990000000001</v>
          </cell>
          <cell r="AR35">
            <v>0.60309999999999997</v>
          </cell>
          <cell r="AS35"/>
          <cell r="AT35">
            <v>1.633186</v>
          </cell>
          <cell r="AU35"/>
          <cell r="AV35">
            <v>60.844269999999995</v>
          </cell>
          <cell r="AW35">
            <v>0.6532</v>
          </cell>
          <cell r="AX35"/>
          <cell r="AY35">
            <v>-3.8701300000000001</v>
          </cell>
          <cell r="AZ35"/>
          <cell r="BA35">
            <v>57.627339999999997</v>
          </cell>
          <cell r="BB35">
            <v>0.75960000000000005</v>
          </cell>
          <cell r="BC35"/>
          <cell r="BD35">
            <v>-5.9817399999999994</v>
          </cell>
          <cell r="BE35"/>
          <cell r="BF35">
            <v>52.405199999999994</v>
          </cell>
          <cell r="BG35">
            <v>0.83079999999999998</v>
          </cell>
          <cell r="BH35"/>
          <cell r="BI35">
            <v>-5.0350699999999993</v>
          </cell>
          <cell r="BJ35"/>
          <cell r="BK35">
            <v>48.20093</v>
          </cell>
          <cell r="BL35">
            <v>0.78620000000000001</v>
          </cell>
          <cell r="BM35"/>
          <cell r="BN35">
            <v>-3.4308299999999998</v>
          </cell>
          <cell r="BO35"/>
          <cell r="BP35">
            <v>45.5563</v>
          </cell>
          <cell r="BQ35">
            <v>0.69610000000000005</v>
          </cell>
          <cell r="BR35"/>
          <cell r="BS35">
            <v>-2.0814699999999999</v>
          </cell>
          <cell r="BT35"/>
          <cell r="BU35">
            <v>44.170919999999995</v>
          </cell>
          <cell r="BV35">
            <v>0.67989999999999995</v>
          </cell>
          <cell r="BW35"/>
          <cell r="BX35">
            <v>0.513289</v>
          </cell>
          <cell r="BY35"/>
          <cell r="BZ35">
            <v>45.364110000000004</v>
          </cell>
          <cell r="CA35">
            <v>0.67779999999999996</v>
          </cell>
          <cell r="CB35"/>
          <cell r="CC35">
            <v>-1.0731400000000002</v>
          </cell>
          <cell r="CD35"/>
          <cell r="CE35">
            <v>44.968769999999999</v>
          </cell>
          <cell r="CF35">
            <v>0.70540000000000003</v>
          </cell>
          <cell r="CG35"/>
          <cell r="CH35">
            <v>-1.30826</v>
          </cell>
          <cell r="CI35"/>
          <cell r="CJ35">
            <v>44.365900000000003</v>
          </cell>
          <cell r="CK35">
            <v>0.68979999999999997</v>
          </cell>
          <cell r="CL35"/>
          <cell r="CM35">
            <v>0.117396</v>
          </cell>
          <cell r="CN35"/>
          <cell r="CO35">
            <v>45.173089999999995</v>
          </cell>
          <cell r="CP35">
            <v>0.78179999999999994</v>
          </cell>
          <cell r="CQ35"/>
          <cell r="CR35">
            <v>-3.0224799999999998</v>
          </cell>
          <cell r="CS35"/>
          <cell r="CT35">
            <v>42.932410000000004</v>
          </cell>
          <cell r="CU35">
            <v>0.88279999999999992</v>
          </cell>
          <cell r="CV35"/>
          <cell r="CW35">
            <v>0.61200599999999994</v>
          </cell>
          <cell r="CX35"/>
          <cell r="CY35">
            <v>44.427210000000002</v>
          </cell>
          <cell r="CZ35">
            <v>0.99409999999999998</v>
          </cell>
          <cell r="DA35"/>
          <cell r="DB35">
            <v>6.7321940000000007</v>
          </cell>
          <cell r="DC35"/>
          <cell r="DD35">
            <v>52.153510000000004</v>
          </cell>
          <cell r="DE35">
            <v>1.0309000000000001</v>
          </cell>
          <cell r="DF35"/>
          <cell r="DG35">
            <v>9.5716560000000008</v>
          </cell>
          <cell r="DH35"/>
          <cell r="DI35">
            <v>62.756059999999998</v>
          </cell>
          <cell r="DJ35">
            <v>1.0274000000000001</v>
          </cell>
          <cell r="DK35"/>
          <cell r="DL35">
            <v>13.376100000000001</v>
          </cell>
          <cell r="DM35"/>
          <cell r="DN35">
            <v>77.159570000000002</v>
          </cell>
          <cell r="DO35">
            <v>0.96040000000000003</v>
          </cell>
          <cell r="DP35"/>
          <cell r="DQ35">
            <v>7.9224899999999998</v>
          </cell>
          <cell r="DR35"/>
          <cell r="DS35">
            <v>86.042460000000005</v>
          </cell>
          <cell r="DT35">
            <v>0.71660000000000001</v>
          </cell>
          <cell r="DU35"/>
          <cell r="DV35">
            <v>0.55393700000000001</v>
          </cell>
          <cell r="DW35"/>
          <cell r="DX35">
            <v>87.313000000000002</v>
          </cell>
          <cell r="DY35">
            <v>0.8257000000000001</v>
          </cell>
          <cell r="DZ35"/>
          <cell r="EA35">
            <v>6.19095</v>
          </cell>
          <cell r="EB35"/>
          <cell r="EC35">
            <v>94.329650000000001</v>
          </cell>
          <cell r="ED35">
            <v>0.95629999999999993</v>
          </cell>
          <cell r="EE35"/>
          <cell r="EF35">
            <v>14.107049999999999</v>
          </cell>
          <cell r="EG35"/>
          <cell r="EH35">
            <v>109.393</v>
          </cell>
          <cell r="EI35">
            <v>1.0176000000000001</v>
          </cell>
          <cell r="EJ35"/>
          <cell r="EK35">
            <v>9.4022930000000002</v>
          </cell>
          <cell r="EL35"/>
          <cell r="EM35">
            <v>119.8129</v>
          </cell>
          <cell r="EN35">
            <v>1.0422</v>
          </cell>
          <cell r="EO35"/>
          <cell r="EP35">
            <v>-2.2587299999999999</v>
          </cell>
          <cell r="EQ35"/>
          <cell r="ER35">
            <v>118.5963</v>
          </cell>
          <cell r="ES35">
            <v>0.9173</v>
          </cell>
          <cell r="ET35"/>
          <cell r="EU35">
            <v>-10.8963</v>
          </cell>
          <cell r="EV35"/>
          <cell r="EW35">
            <v>108.6173</v>
          </cell>
          <cell r="EX35">
            <v>0.51900000000000002</v>
          </cell>
          <cell r="EY35"/>
          <cell r="EZ35">
            <v>4.2708209999999998</v>
          </cell>
          <cell r="FA35"/>
          <cell r="FB35">
            <v>113.4071</v>
          </cell>
          <cell r="FC35">
            <v>0.68100000000000005</v>
          </cell>
          <cell r="FD35"/>
          <cell r="FE35">
            <v>19.013150000000003</v>
          </cell>
          <cell r="FF35"/>
          <cell r="FG35">
            <v>133.10129999999998</v>
          </cell>
          <cell r="FH35">
            <v>0.67700000000000005</v>
          </cell>
          <cell r="FI35"/>
          <cell r="FJ35">
            <v>4.4374269999999996</v>
          </cell>
          <cell r="FK35"/>
          <cell r="FL35">
            <v>138.2157</v>
          </cell>
          <cell r="FM35">
            <v>0.71599999999999997</v>
          </cell>
          <cell r="FN35"/>
          <cell r="FO35">
            <v>-4.38957</v>
          </cell>
          <cell r="FP35"/>
          <cell r="FQ35">
            <v>134.5421</v>
          </cell>
          <cell r="FR35">
            <v>0.65700000000000003</v>
          </cell>
          <cell r="FS35"/>
          <cell r="FT35">
            <v>-3.4405999999999999</v>
          </cell>
          <cell r="FU35"/>
          <cell r="FV35">
            <v>131.7585</v>
          </cell>
          <cell r="FW35">
            <v>0.58599999999999997</v>
          </cell>
          <cell r="FX35"/>
          <cell r="FY35">
            <v>0.88115399999999999</v>
          </cell>
          <cell r="FZ35"/>
          <cell r="GA35">
            <v>133.22570000000002</v>
          </cell>
          <cell r="GB35">
            <v>0.61699999999999999</v>
          </cell>
          <cell r="GC35"/>
          <cell r="GD35">
            <v>-2.1876599999999997</v>
          </cell>
          <cell r="GE35"/>
          <cell r="GF35">
            <v>131.655</v>
          </cell>
          <cell r="GG35">
            <v>0.64</v>
          </cell>
          <cell r="GH35"/>
          <cell r="GI35">
            <v>1.3950039999999999</v>
          </cell>
          <cell r="GJ35"/>
          <cell r="GK35">
            <v>133.69</v>
          </cell>
          <cell r="GL35">
            <v>0.65600000000000003</v>
          </cell>
          <cell r="GM35"/>
          <cell r="GN35">
            <v>7.5375079999999999</v>
          </cell>
          <cell r="GO35"/>
          <cell r="GP35">
            <v>141.8835</v>
          </cell>
          <cell r="GQ35">
            <v>0.70699999999999996</v>
          </cell>
          <cell r="GR35"/>
          <cell r="GS35">
            <v>0.19523199999999999</v>
          </cell>
          <cell r="GT35"/>
          <cell r="GU35">
            <v>142.78579999999999</v>
          </cell>
          <cell r="GV35">
            <v>0.81</v>
          </cell>
          <cell r="GW35"/>
          <cell r="GX35">
            <v>-1.5632699999999999</v>
          </cell>
          <cell r="GY35"/>
          <cell r="GZ35">
            <v>142.0325</v>
          </cell>
          <cell r="HA35">
            <v>0.81799999999999995</v>
          </cell>
          <cell r="HB35"/>
          <cell r="HC35">
            <v>-2.6912199999999999</v>
          </cell>
          <cell r="HD35"/>
          <cell r="HE35">
            <v>140.1593</v>
          </cell>
          <cell r="HF35">
            <v>0.88100000000000001</v>
          </cell>
          <cell r="HG35"/>
          <cell r="HH35">
            <v>25.153459999999999</v>
          </cell>
          <cell r="HI35"/>
          <cell r="HJ35">
            <v>166.19370000000001</v>
          </cell>
        </row>
        <row r="36">
          <cell r="A36"/>
          <cell r="B36"/>
          <cell r="C36"/>
          <cell r="D36"/>
          <cell r="E36"/>
          <cell r="F36"/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Y36"/>
          <cell r="Z36"/>
          <cell r="AA36"/>
          <cell r="AB36"/>
          <cell r="AC36"/>
          <cell r="AD36"/>
          <cell r="AE36"/>
          <cell r="AF36"/>
          <cell r="AG36"/>
          <cell r="AH36"/>
          <cell r="AI36"/>
          <cell r="AJ36"/>
          <cell r="AK36"/>
          <cell r="AL36"/>
          <cell r="AM36"/>
          <cell r="AN36"/>
          <cell r="AO36"/>
          <cell r="AP36"/>
          <cell r="AQ36"/>
          <cell r="AR36"/>
          <cell r="AS36"/>
          <cell r="AT36"/>
          <cell r="AU36"/>
          <cell r="AV36"/>
          <cell r="AW36"/>
          <cell r="AX36"/>
          <cell r="AY36"/>
          <cell r="AZ36"/>
          <cell r="BA36"/>
          <cell r="BB36"/>
          <cell r="BC36"/>
          <cell r="BD36"/>
          <cell r="BE36"/>
          <cell r="BF36"/>
          <cell r="BG36"/>
          <cell r="BH36"/>
          <cell r="BI36"/>
          <cell r="BJ36"/>
          <cell r="BK36"/>
          <cell r="BL36"/>
          <cell r="BM36"/>
          <cell r="BN36"/>
          <cell r="BO36"/>
          <cell r="BP36"/>
          <cell r="BQ36"/>
          <cell r="BR36"/>
          <cell r="BS36"/>
          <cell r="BT36"/>
          <cell r="BU36"/>
          <cell r="BV36"/>
          <cell r="BW36"/>
          <cell r="BX36"/>
          <cell r="BY36"/>
          <cell r="BZ36"/>
          <cell r="CA36"/>
          <cell r="CB36"/>
          <cell r="CC36"/>
          <cell r="CD36"/>
          <cell r="CE36"/>
          <cell r="CF36"/>
          <cell r="CG36"/>
          <cell r="CH36"/>
          <cell r="CI36"/>
          <cell r="CJ36"/>
          <cell r="CK36"/>
          <cell r="CL36"/>
          <cell r="CM36"/>
          <cell r="CN36"/>
          <cell r="CO36"/>
          <cell r="CP36"/>
          <cell r="CQ36"/>
          <cell r="CR36"/>
          <cell r="CS36"/>
          <cell r="CT36"/>
          <cell r="CU36"/>
          <cell r="CV36"/>
          <cell r="CW36"/>
          <cell r="CX36"/>
          <cell r="CY36"/>
          <cell r="CZ36"/>
          <cell r="DA36"/>
          <cell r="DB36"/>
          <cell r="DC36"/>
          <cell r="DD36"/>
          <cell r="DE36"/>
          <cell r="DF36"/>
          <cell r="DG36"/>
          <cell r="DH36"/>
          <cell r="DI36"/>
          <cell r="DJ36"/>
          <cell r="DK36"/>
          <cell r="DL36"/>
          <cell r="DM36"/>
          <cell r="DN36"/>
          <cell r="DO36"/>
          <cell r="DP36"/>
          <cell r="DQ36"/>
          <cell r="DR36"/>
          <cell r="DS36"/>
          <cell r="DT36"/>
          <cell r="DU36"/>
          <cell r="DV36"/>
          <cell r="DW36"/>
          <cell r="DX36"/>
          <cell r="DY36"/>
          <cell r="DZ36"/>
          <cell r="EA36"/>
          <cell r="EB36"/>
          <cell r="EC36"/>
          <cell r="ED36"/>
          <cell r="EE36"/>
          <cell r="EF36"/>
          <cell r="EG36"/>
          <cell r="EH36"/>
          <cell r="EI36"/>
          <cell r="EJ36"/>
          <cell r="EK36"/>
          <cell r="EL36"/>
          <cell r="EM36"/>
          <cell r="EN36"/>
          <cell r="EO36"/>
          <cell r="EP36"/>
          <cell r="EQ36"/>
          <cell r="ER36"/>
          <cell r="ES36"/>
          <cell r="ET36"/>
          <cell r="EU36"/>
          <cell r="EV36"/>
          <cell r="EW36"/>
          <cell r="EX36"/>
          <cell r="EY36"/>
          <cell r="EZ36"/>
          <cell r="FA36"/>
          <cell r="FB36"/>
          <cell r="FC36"/>
          <cell r="FD36"/>
          <cell r="FE36"/>
          <cell r="FF36"/>
          <cell r="FG36"/>
          <cell r="FH36"/>
          <cell r="FI36"/>
          <cell r="FJ36"/>
          <cell r="FK36"/>
          <cell r="FL36"/>
          <cell r="FM36"/>
          <cell r="FN36"/>
          <cell r="FO36"/>
          <cell r="FP36"/>
          <cell r="FQ36"/>
          <cell r="FR36"/>
          <cell r="FS36"/>
          <cell r="FT36"/>
          <cell r="FU36"/>
          <cell r="FV36"/>
          <cell r="FW36"/>
          <cell r="FX36"/>
          <cell r="FY36"/>
          <cell r="FZ36"/>
          <cell r="GA36"/>
          <cell r="GB36"/>
          <cell r="GC36"/>
          <cell r="GD36"/>
          <cell r="GE36"/>
          <cell r="GF36"/>
          <cell r="GG36"/>
          <cell r="GH36"/>
          <cell r="GI36"/>
          <cell r="GJ36"/>
          <cell r="GK36"/>
          <cell r="GL36"/>
          <cell r="GM36"/>
          <cell r="GN36"/>
          <cell r="GO36"/>
          <cell r="GP36"/>
          <cell r="GQ36"/>
          <cell r="GR36"/>
          <cell r="GS36"/>
          <cell r="GT36"/>
          <cell r="GU36"/>
          <cell r="GV36"/>
          <cell r="GW36"/>
          <cell r="GX36"/>
          <cell r="GY36"/>
          <cell r="GZ36"/>
          <cell r="HA36"/>
          <cell r="HB36"/>
          <cell r="HC36"/>
          <cell r="HD36"/>
          <cell r="HE36"/>
          <cell r="HF36"/>
          <cell r="HG36"/>
          <cell r="HH36"/>
          <cell r="HI36"/>
          <cell r="HJ36"/>
        </row>
        <row r="37">
          <cell r="A37" t="str">
            <v>AN.2</v>
          </cell>
          <cell r="B37" t="str">
            <v>Non-produced non-financial assets</v>
          </cell>
          <cell r="C37">
            <v>421.74246500000004</v>
          </cell>
          <cell r="D37">
            <v>1.5999999999999999E-5</v>
          </cell>
          <cell r="E37"/>
          <cell r="F37">
            <v>43.949095999999997</v>
          </cell>
          <cell r="G37">
            <v>5.9660389999999994</v>
          </cell>
          <cell r="H37">
            <v>471.657646</v>
          </cell>
          <cell r="I37">
            <v>1.5999999999999999E-5</v>
          </cell>
          <cell r="J37"/>
          <cell r="K37">
            <v>40.776739999999997</v>
          </cell>
          <cell r="L37">
            <v>6.682321</v>
          </cell>
          <cell r="M37">
            <v>519.11668800000007</v>
          </cell>
          <cell r="N37">
            <v>1.0000000000000001E-5</v>
          </cell>
          <cell r="O37"/>
          <cell r="P37">
            <v>45.724856000000003</v>
          </cell>
          <cell r="Q37">
            <v>5.1525879999999997</v>
          </cell>
          <cell r="R37">
            <v>569.99408800000003</v>
          </cell>
          <cell r="S37">
            <v>1.2999999999999999E-5</v>
          </cell>
          <cell r="T37"/>
          <cell r="U37">
            <v>19.521428</v>
          </cell>
          <cell r="V37">
            <v>3.5428989999999998</v>
          </cell>
          <cell r="W37">
            <v>593.05836600000009</v>
          </cell>
          <cell r="X37">
            <v>1.0000000000000001E-5</v>
          </cell>
          <cell r="Y37"/>
          <cell r="Z37">
            <v>38.018021999999995</v>
          </cell>
          <cell r="AA37">
            <v>17.261066</v>
          </cell>
          <cell r="AB37">
            <v>648.337402</v>
          </cell>
          <cell r="AC37">
            <v>1.2999999999999999E-5</v>
          </cell>
          <cell r="AD37"/>
          <cell r="AE37">
            <v>-9.6502780000000001</v>
          </cell>
          <cell r="AF37">
            <v>10.945216</v>
          </cell>
          <cell r="AG37">
            <v>649.6322439999999</v>
          </cell>
          <cell r="AH37">
            <v>1.5999999999999999E-5</v>
          </cell>
          <cell r="AI37"/>
          <cell r="AJ37">
            <v>17.455453000000002</v>
          </cell>
          <cell r="AK37">
            <v>0.700851</v>
          </cell>
          <cell r="AL37">
            <v>667.78845799999999</v>
          </cell>
          <cell r="AM37">
            <v>1.2999999999999999E-5</v>
          </cell>
          <cell r="AN37"/>
          <cell r="AO37">
            <v>41.078601999999997</v>
          </cell>
          <cell r="AP37">
            <v>3.0348829999999998</v>
          </cell>
          <cell r="AQ37">
            <v>711.90198799999996</v>
          </cell>
          <cell r="AR37">
            <v>8.9999999999999985E-6</v>
          </cell>
          <cell r="AS37"/>
          <cell r="AT37">
            <v>54.646449000000004</v>
          </cell>
          <cell r="AU37">
            <v>-12.617983000000001</v>
          </cell>
          <cell r="AV37">
            <v>753.930294</v>
          </cell>
          <cell r="AW37">
            <v>8.9999999999999985E-6</v>
          </cell>
          <cell r="AX37"/>
          <cell r="AY37">
            <v>100.75117400000001</v>
          </cell>
          <cell r="AZ37">
            <v>0.57309299999999996</v>
          </cell>
          <cell r="BA37">
            <v>855.25461699999994</v>
          </cell>
          <cell r="BB37"/>
          <cell r="BC37"/>
          <cell r="BD37">
            <v>128.86359100000001</v>
          </cell>
          <cell r="BE37">
            <v>9.3554549999999992</v>
          </cell>
          <cell r="BF37">
            <v>993.47360100000003</v>
          </cell>
          <cell r="BG37">
            <v>8.9999999999999985E-6</v>
          </cell>
          <cell r="BH37"/>
          <cell r="BI37">
            <v>66.996990000000011</v>
          </cell>
          <cell r="BJ37">
            <v>25.352475999999999</v>
          </cell>
          <cell r="BK37">
            <v>1085.822997</v>
          </cell>
          <cell r="BL37">
            <v>8.9999999999999985E-6</v>
          </cell>
          <cell r="BM37"/>
          <cell r="BN37">
            <v>-69.343960999999993</v>
          </cell>
          <cell r="BO37">
            <v>17.938744999999997</v>
          </cell>
          <cell r="BP37">
            <v>1034.417563</v>
          </cell>
          <cell r="BQ37">
            <v>1.5999999999999999E-5</v>
          </cell>
          <cell r="BR37"/>
          <cell r="BS37">
            <v>-124.652051</v>
          </cell>
          <cell r="BT37">
            <v>14.64578</v>
          </cell>
          <cell r="BU37">
            <v>924.411025</v>
          </cell>
          <cell r="BV37">
            <v>1.5999999999999999E-5</v>
          </cell>
          <cell r="BW37"/>
          <cell r="BX37">
            <v>-81.219268999999997</v>
          </cell>
          <cell r="BY37">
            <v>20.549467</v>
          </cell>
          <cell r="BZ37">
            <v>863.74096900000006</v>
          </cell>
          <cell r="CA37">
            <v>1.5999999999999999E-5</v>
          </cell>
          <cell r="CB37"/>
          <cell r="CC37">
            <v>11.918288</v>
          </cell>
          <cell r="CD37">
            <v>17.257995999999999</v>
          </cell>
          <cell r="CE37">
            <v>892.91723400000001</v>
          </cell>
          <cell r="CF37">
            <v>1.0000000000000001E-5</v>
          </cell>
          <cell r="CG37"/>
          <cell r="CH37">
            <v>-98.381470000000007</v>
          </cell>
          <cell r="CI37">
            <v>19.549161999999999</v>
          </cell>
          <cell r="CJ37">
            <v>814.08467399999995</v>
          </cell>
          <cell r="CK37">
            <v>1.0000000000000001E-5</v>
          </cell>
          <cell r="CL37"/>
          <cell r="CM37">
            <v>-26.749589</v>
          </cell>
          <cell r="CN37">
            <v>14.834172000000001</v>
          </cell>
          <cell r="CO37">
            <v>802.169084</v>
          </cell>
          <cell r="CP37">
            <v>1.5999999999999999E-5</v>
          </cell>
          <cell r="CQ37"/>
          <cell r="CR37">
            <v>-29.035136999999999</v>
          </cell>
          <cell r="CS37">
            <v>13.525827999999999</v>
          </cell>
          <cell r="CT37">
            <v>786.65965700000004</v>
          </cell>
          <cell r="CU37">
            <v>1.2999999999999999E-5</v>
          </cell>
          <cell r="CV37"/>
          <cell r="CW37">
            <v>125.80959900000001</v>
          </cell>
          <cell r="CX37">
            <v>12.568557</v>
          </cell>
          <cell r="CY37">
            <v>925.03773100000001</v>
          </cell>
          <cell r="CZ37">
            <v>1.4999999999999999E-5</v>
          </cell>
          <cell r="DA37"/>
          <cell r="DB37">
            <v>312.79128200000002</v>
          </cell>
          <cell r="DC37">
            <v>17.888840999999999</v>
          </cell>
          <cell r="DD37">
            <v>1255.717832</v>
          </cell>
          <cell r="DE37">
            <v>8.9999999999999985E-6</v>
          </cell>
          <cell r="DF37"/>
          <cell r="DG37">
            <v>294.16934600000002</v>
          </cell>
          <cell r="DH37">
            <v>16.905021000000001</v>
          </cell>
          <cell r="DI37">
            <v>1566.792162</v>
          </cell>
          <cell r="DJ37">
            <v>1.4999999999999999E-5</v>
          </cell>
          <cell r="DK37"/>
          <cell r="DL37">
            <v>271.69003100000003</v>
          </cell>
          <cell r="DM37">
            <v>45.496461000000004</v>
          </cell>
          <cell r="DN37">
            <v>1883.978764</v>
          </cell>
          <cell r="DO37">
            <v>7.9999999999999996E-6</v>
          </cell>
          <cell r="DP37"/>
          <cell r="DQ37">
            <v>455.954318</v>
          </cell>
          <cell r="DR37">
            <v>29.217265999999999</v>
          </cell>
          <cell r="DS37">
            <v>2369.1501359999997</v>
          </cell>
          <cell r="DT37">
            <v>3.4100000000000003E-3</v>
          </cell>
          <cell r="DU37"/>
          <cell r="DV37">
            <v>637.83054099999993</v>
          </cell>
          <cell r="DW37">
            <v>31.780477999999999</v>
          </cell>
          <cell r="DX37">
            <v>3038.764416</v>
          </cell>
          <cell r="DY37">
            <v>1.0000000000000001E-5</v>
          </cell>
          <cell r="DZ37"/>
          <cell r="EA37">
            <v>878.52359000000001</v>
          </cell>
          <cell r="EB37">
            <v>55.616093999999997</v>
          </cell>
          <cell r="EC37">
            <v>3972.9044169999997</v>
          </cell>
          <cell r="ED37">
            <v>3.009E-3</v>
          </cell>
          <cell r="EE37"/>
          <cell r="EF37">
            <v>949.21291599999995</v>
          </cell>
          <cell r="EG37">
            <v>58.075336</v>
          </cell>
          <cell r="EH37">
            <v>4980.1954150000001</v>
          </cell>
          <cell r="EI37">
            <v>9.4090000000000007E-3</v>
          </cell>
          <cell r="EJ37"/>
          <cell r="EK37">
            <v>619.79658100000006</v>
          </cell>
          <cell r="EL37">
            <v>54.159174</v>
          </cell>
          <cell r="EM37">
            <v>5654.1603959999993</v>
          </cell>
          <cell r="EN37">
            <v>1.9000000000000001E-5</v>
          </cell>
          <cell r="EO37"/>
          <cell r="EP37">
            <v>278.46404100000001</v>
          </cell>
          <cell r="EQ37">
            <v>142.878038</v>
          </cell>
          <cell r="ER37">
            <v>6075.5029189999996</v>
          </cell>
          <cell r="ES37">
            <v>2.0422999999999997E-2</v>
          </cell>
          <cell r="ET37"/>
          <cell r="EU37">
            <v>-713.31472299999996</v>
          </cell>
          <cell r="EV37">
            <v>103.72938000000001</v>
          </cell>
          <cell r="EW37">
            <v>5465.9363219999996</v>
          </cell>
          <cell r="EX37">
            <v>2.0230000000000001E-3</v>
          </cell>
          <cell r="EY37"/>
          <cell r="EZ37">
            <v>-99.340940000000003</v>
          </cell>
          <cell r="FA37">
            <v>52.3307</v>
          </cell>
          <cell r="FB37">
            <v>5418.9280280000003</v>
          </cell>
          <cell r="FC37">
            <v>1.2026E-2</v>
          </cell>
          <cell r="FD37"/>
          <cell r="FE37">
            <v>680.70610999999997</v>
          </cell>
          <cell r="FF37">
            <v>63.410025999999995</v>
          </cell>
          <cell r="FG37">
            <v>6163.0558710000005</v>
          </cell>
          <cell r="FH37">
            <v>4.0260000000000001E-3</v>
          </cell>
          <cell r="FI37"/>
          <cell r="FJ37">
            <v>187.197926</v>
          </cell>
          <cell r="FK37">
            <v>94.609384999999989</v>
          </cell>
          <cell r="FL37">
            <v>6444.8680169999998</v>
          </cell>
          <cell r="FM37">
            <v>0.230019</v>
          </cell>
          <cell r="FN37"/>
          <cell r="FO37">
            <v>-269.873379</v>
          </cell>
          <cell r="FP37">
            <v>93.514855999999995</v>
          </cell>
          <cell r="FQ37">
            <v>6268.7375089999996</v>
          </cell>
          <cell r="FR37">
            <v>0.25802600000000003</v>
          </cell>
          <cell r="FS37"/>
          <cell r="FT37">
            <v>-251.18628000000001</v>
          </cell>
          <cell r="FU37">
            <v>116.989822</v>
          </cell>
          <cell r="FV37">
            <v>6134.7986350000001</v>
          </cell>
          <cell r="FW37">
            <v>-3.1981000000000002E-2</v>
          </cell>
          <cell r="FX37"/>
          <cell r="FY37">
            <v>-314.42334899999997</v>
          </cell>
          <cell r="FZ37">
            <v>81.668751</v>
          </cell>
          <cell r="GA37">
            <v>5902.0114149999999</v>
          </cell>
          <cell r="GB37">
            <v>-3.1976999999999998E-2</v>
          </cell>
          <cell r="GC37"/>
          <cell r="GD37">
            <v>-1.010732</v>
          </cell>
          <cell r="GE37">
            <v>77.498834000000002</v>
          </cell>
          <cell r="GF37">
            <v>5978.4667159999999</v>
          </cell>
          <cell r="GG37">
            <v>8.9999999999999985E-6</v>
          </cell>
          <cell r="GH37"/>
          <cell r="GI37">
            <v>189.220213</v>
          </cell>
          <cell r="GJ37">
            <v>84.178423999999993</v>
          </cell>
          <cell r="GK37">
            <v>6251.8651739999996</v>
          </cell>
          <cell r="GL37">
            <v>7.9999999999999996E-6</v>
          </cell>
          <cell r="GM37"/>
          <cell r="GN37">
            <v>282.282692</v>
          </cell>
          <cell r="GO37">
            <v>124.55583299999999</v>
          </cell>
          <cell r="GP37">
            <v>6658.7037449999998</v>
          </cell>
          <cell r="GQ37">
            <v>8.9999999999999985E-6</v>
          </cell>
          <cell r="GR37"/>
          <cell r="GS37">
            <v>293.33741700000002</v>
          </cell>
          <cell r="GT37">
            <v>126.325158</v>
          </cell>
          <cell r="GU37">
            <v>7078.3664699999999</v>
          </cell>
          <cell r="GV37">
            <v>8.9999999999999985E-6</v>
          </cell>
          <cell r="GW37"/>
          <cell r="GX37">
            <v>483.595823</v>
          </cell>
          <cell r="GY37">
            <v>145.18973399999999</v>
          </cell>
          <cell r="GZ37">
            <v>7707.1523499999994</v>
          </cell>
          <cell r="HA37">
            <v>7.9999999999999996E-6</v>
          </cell>
          <cell r="HB37"/>
          <cell r="HC37">
            <v>674.64074300000004</v>
          </cell>
          <cell r="HD37">
            <v>153.32846700000002</v>
          </cell>
          <cell r="HE37">
            <v>8535.1218369999988</v>
          </cell>
          <cell r="HF37"/>
          <cell r="HG37"/>
          <cell r="HH37">
            <v>831.102081</v>
          </cell>
          <cell r="HI37">
            <v>173.10454800000002</v>
          </cell>
          <cell r="HJ37">
            <v>9539.3285450000003</v>
          </cell>
        </row>
        <row r="38">
          <cell r="A38"/>
          <cell r="B38"/>
          <cell r="C38"/>
          <cell r="D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Y38"/>
          <cell r="Z38"/>
          <cell r="AA38"/>
          <cell r="AB38"/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  <cell r="AO38"/>
          <cell r="AP38"/>
          <cell r="AQ38"/>
          <cell r="AR38"/>
          <cell r="AS38"/>
          <cell r="AT38"/>
          <cell r="AU38"/>
          <cell r="AV38"/>
          <cell r="AW38"/>
          <cell r="AX38"/>
          <cell r="AY38"/>
          <cell r="AZ38"/>
          <cell r="BA38"/>
          <cell r="BB38"/>
          <cell r="BC38"/>
          <cell r="BD38"/>
          <cell r="BE38"/>
          <cell r="BF38"/>
          <cell r="BG38"/>
          <cell r="BH38"/>
          <cell r="BI38"/>
          <cell r="BJ38"/>
          <cell r="BK38"/>
          <cell r="BL38"/>
          <cell r="BM38"/>
          <cell r="BN38"/>
          <cell r="BO38"/>
          <cell r="BP38"/>
          <cell r="BQ38"/>
          <cell r="BR38"/>
          <cell r="BS38"/>
          <cell r="BT38"/>
          <cell r="BU38"/>
          <cell r="BV38"/>
          <cell r="BW38"/>
          <cell r="BX38"/>
          <cell r="BY38"/>
          <cell r="BZ38"/>
          <cell r="CA38"/>
          <cell r="CB38"/>
          <cell r="CC38"/>
          <cell r="CD38"/>
          <cell r="CE38"/>
          <cell r="CF38"/>
          <cell r="CG38"/>
          <cell r="CH38"/>
          <cell r="CI38"/>
          <cell r="CJ38"/>
          <cell r="CK38"/>
          <cell r="CL38"/>
          <cell r="CM38"/>
          <cell r="CN38"/>
          <cell r="CO38"/>
          <cell r="CP38"/>
          <cell r="CQ38"/>
          <cell r="CR38"/>
          <cell r="CS38"/>
          <cell r="CT38"/>
          <cell r="CU38"/>
          <cell r="CV38"/>
          <cell r="CW38"/>
          <cell r="CX38"/>
          <cell r="CY38"/>
          <cell r="CZ38"/>
          <cell r="DA38"/>
          <cell r="DB38"/>
          <cell r="DC38"/>
          <cell r="DD38"/>
          <cell r="DE38"/>
          <cell r="DF38"/>
          <cell r="DG38"/>
          <cell r="DH38"/>
          <cell r="DI38"/>
          <cell r="DJ38"/>
          <cell r="DK38"/>
          <cell r="DL38"/>
          <cell r="DM38"/>
          <cell r="DN38"/>
          <cell r="DO38"/>
          <cell r="DP38"/>
          <cell r="DQ38"/>
          <cell r="DR38"/>
          <cell r="DS38"/>
          <cell r="DT38"/>
          <cell r="DU38"/>
          <cell r="DV38"/>
          <cell r="DW38"/>
          <cell r="DX38"/>
          <cell r="DY38"/>
          <cell r="DZ38"/>
          <cell r="EA38"/>
          <cell r="EB38"/>
          <cell r="EC38"/>
          <cell r="ED38"/>
          <cell r="EE38"/>
          <cell r="EF38"/>
          <cell r="EG38"/>
          <cell r="EH38"/>
          <cell r="EI38"/>
          <cell r="EJ38"/>
          <cell r="EK38"/>
          <cell r="EL38"/>
          <cell r="EM38"/>
          <cell r="EN38"/>
          <cell r="EO38"/>
          <cell r="EP38"/>
          <cell r="EQ38"/>
          <cell r="ER38"/>
          <cell r="ES38"/>
          <cell r="ET38"/>
          <cell r="EU38"/>
          <cell r="EV38"/>
          <cell r="EW38"/>
          <cell r="EX38"/>
          <cell r="EY38"/>
          <cell r="EZ38"/>
          <cell r="FA38"/>
          <cell r="FB38"/>
          <cell r="FC38"/>
          <cell r="FD38"/>
          <cell r="FE38"/>
          <cell r="FF38"/>
          <cell r="FG38"/>
          <cell r="FH38"/>
          <cell r="FI38"/>
          <cell r="FJ38"/>
          <cell r="FK38"/>
          <cell r="FL38"/>
          <cell r="FM38"/>
          <cell r="FN38"/>
          <cell r="FO38"/>
          <cell r="FP38"/>
          <cell r="FQ38"/>
          <cell r="FR38"/>
          <cell r="FS38"/>
          <cell r="FT38"/>
          <cell r="FU38"/>
          <cell r="FV38"/>
          <cell r="FW38"/>
          <cell r="FX38"/>
          <cell r="FY38"/>
          <cell r="FZ38"/>
          <cell r="GA38"/>
          <cell r="GB38"/>
          <cell r="GC38"/>
          <cell r="GD38"/>
          <cell r="GE38"/>
          <cell r="GF38"/>
          <cell r="GG38"/>
          <cell r="GH38"/>
          <cell r="GI38"/>
          <cell r="GJ38"/>
          <cell r="GK38"/>
          <cell r="GL38"/>
          <cell r="GM38"/>
          <cell r="GN38"/>
          <cell r="GO38"/>
          <cell r="GP38"/>
          <cell r="GQ38"/>
          <cell r="GR38"/>
          <cell r="GS38"/>
          <cell r="GT38"/>
          <cell r="GU38"/>
          <cell r="GV38"/>
          <cell r="GW38"/>
          <cell r="GX38"/>
          <cell r="GY38"/>
          <cell r="GZ38"/>
          <cell r="HA38"/>
          <cell r="HB38"/>
          <cell r="HC38"/>
          <cell r="HD38"/>
          <cell r="HE38"/>
          <cell r="HF38"/>
          <cell r="HG38"/>
          <cell r="HH38"/>
          <cell r="HI38"/>
          <cell r="HJ38"/>
        </row>
        <row r="39">
          <cell r="A39" t="str">
            <v>AN.21</v>
          </cell>
          <cell r="B39" t="str">
            <v>Natural resources</v>
          </cell>
          <cell r="C39">
            <v>403.65294900000004</v>
          </cell>
          <cell r="D39">
            <v>1.5999999999999999E-5</v>
          </cell>
          <cell r="E39"/>
          <cell r="F39">
            <v>43.949095999999997</v>
          </cell>
          <cell r="G39">
            <v>4.1579899999999999</v>
          </cell>
          <cell r="H39">
            <v>451.76008000000002</v>
          </cell>
          <cell r="I39">
            <v>1.5999999999999999E-5</v>
          </cell>
          <cell r="J39"/>
          <cell r="K39">
            <v>40.776739999999997</v>
          </cell>
          <cell r="L39">
            <v>4.5250079999999997</v>
          </cell>
          <cell r="M39">
            <v>497.06181599999996</v>
          </cell>
          <cell r="N39">
            <v>1.0000000000000001E-5</v>
          </cell>
          <cell r="O39"/>
          <cell r="P39">
            <v>45.724856000000003</v>
          </cell>
          <cell r="Q39">
            <v>3.2681880000000003</v>
          </cell>
          <cell r="R39">
            <v>546.05481499999996</v>
          </cell>
          <cell r="S39">
            <v>1.2999999999999999E-5</v>
          </cell>
          <cell r="T39"/>
          <cell r="U39">
            <v>19.521428</v>
          </cell>
          <cell r="V39">
            <v>1.6255470000000001</v>
          </cell>
          <cell r="W39">
            <v>567.20175600000005</v>
          </cell>
          <cell r="X39">
            <v>1.0000000000000001E-5</v>
          </cell>
          <cell r="Y39"/>
          <cell r="Z39">
            <v>38.018021999999995</v>
          </cell>
          <cell r="AA39">
            <v>15.406200999999999</v>
          </cell>
          <cell r="AB39">
            <v>620.62592900000004</v>
          </cell>
          <cell r="AC39">
            <v>1.2999999999999999E-5</v>
          </cell>
          <cell r="AD39"/>
          <cell r="AE39">
            <v>-9.6502780000000001</v>
          </cell>
          <cell r="AF39">
            <v>8.4702850000000005</v>
          </cell>
          <cell r="AG39">
            <v>619.44584099999997</v>
          </cell>
          <cell r="AH39">
            <v>1.5999999999999999E-5</v>
          </cell>
          <cell r="AI39"/>
          <cell r="AJ39">
            <v>17.455453000000002</v>
          </cell>
          <cell r="AK39">
            <v>-0.54771799999999993</v>
          </cell>
          <cell r="AL39">
            <v>636.35349399999996</v>
          </cell>
          <cell r="AM39">
            <v>1.2999999999999999E-5</v>
          </cell>
          <cell r="AN39"/>
          <cell r="AO39">
            <v>41.078601999999997</v>
          </cell>
          <cell r="AP39">
            <v>1.0412049999999999</v>
          </cell>
          <cell r="AQ39">
            <v>678.47335400000009</v>
          </cell>
          <cell r="AR39">
            <v>8.9999999999999985E-6</v>
          </cell>
          <cell r="AS39"/>
          <cell r="AT39">
            <v>54.646449000000004</v>
          </cell>
          <cell r="AU39">
            <v>-14.375530000000001</v>
          </cell>
          <cell r="AV39">
            <v>718.74411699999996</v>
          </cell>
          <cell r="AW39">
            <v>8.9999999999999985E-6</v>
          </cell>
          <cell r="AX39"/>
          <cell r="AY39">
            <v>100.75117400000001</v>
          </cell>
          <cell r="AZ39">
            <v>-2.0699369999999999</v>
          </cell>
          <cell r="BA39">
            <v>817.42540399999996</v>
          </cell>
          <cell r="BB39"/>
          <cell r="BC39"/>
          <cell r="BD39">
            <v>128.86359100000001</v>
          </cell>
          <cell r="BE39">
            <v>6.6269210000000003</v>
          </cell>
          <cell r="BF39">
            <v>952.91585600000008</v>
          </cell>
          <cell r="BG39">
            <v>8.9999999999999985E-6</v>
          </cell>
          <cell r="BH39"/>
          <cell r="BI39">
            <v>66.996990000000011</v>
          </cell>
          <cell r="BJ39">
            <v>23.066638999999999</v>
          </cell>
          <cell r="BK39">
            <v>1042.9794179999999</v>
          </cell>
          <cell r="BL39">
            <v>8.9999999999999985E-6</v>
          </cell>
          <cell r="BM39"/>
          <cell r="BN39">
            <v>-69.343960999999993</v>
          </cell>
          <cell r="BO39">
            <v>14.971883999999999</v>
          </cell>
          <cell r="BP39">
            <v>988.60712899999999</v>
          </cell>
          <cell r="BQ39">
            <v>1.5999999999999999E-5</v>
          </cell>
          <cell r="BR39"/>
          <cell r="BS39">
            <v>-124.652051</v>
          </cell>
          <cell r="BT39">
            <v>10.265836999999999</v>
          </cell>
          <cell r="BU39">
            <v>874.22064999999998</v>
          </cell>
          <cell r="BV39">
            <v>1.5999999999999999E-5</v>
          </cell>
          <cell r="BW39"/>
          <cell r="BX39">
            <v>-81.219268999999997</v>
          </cell>
          <cell r="BY39">
            <v>13.559685999999999</v>
          </cell>
          <cell r="BZ39">
            <v>806.56082600000002</v>
          </cell>
          <cell r="CA39">
            <v>1.5999999999999999E-5</v>
          </cell>
          <cell r="CB39"/>
          <cell r="CC39">
            <v>11.918288</v>
          </cell>
          <cell r="CD39">
            <v>9.6816659999999999</v>
          </cell>
          <cell r="CE39">
            <v>828.1607489999999</v>
          </cell>
          <cell r="CF39">
            <v>1.0000000000000001E-5</v>
          </cell>
          <cell r="CG39"/>
          <cell r="CH39">
            <v>-98.381470000000007</v>
          </cell>
          <cell r="CI39">
            <v>12.187289</v>
          </cell>
          <cell r="CJ39">
            <v>741.96632099999999</v>
          </cell>
          <cell r="CK39">
            <v>1.0000000000000001E-5</v>
          </cell>
          <cell r="CL39"/>
          <cell r="CM39">
            <v>-26.749589</v>
          </cell>
          <cell r="CN39">
            <v>9.1191399999999998</v>
          </cell>
          <cell r="CO39">
            <v>724.335688</v>
          </cell>
          <cell r="CP39">
            <v>1.5999999999999999E-5</v>
          </cell>
          <cell r="CQ39"/>
          <cell r="CR39">
            <v>-29.035136999999999</v>
          </cell>
          <cell r="CS39">
            <v>8.4382360000000016</v>
          </cell>
          <cell r="CT39">
            <v>703.73868000000004</v>
          </cell>
          <cell r="CU39">
            <v>1.2999999999999999E-5</v>
          </cell>
          <cell r="CV39"/>
          <cell r="CW39">
            <v>125.80959900000001</v>
          </cell>
          <cell r="CX39">
            <v>8.3960509999999999</v>
          </cell>
          <cell r="CY39">
            <v>837.94425999999999</v>
          </cell>
          <cell r="CZ39">
            <v>1.4999999999999999E-5</v>
          </cell>
          <cell r="DA39"/>
          <cell r="DB39">
            <v>312.79128200000002</v>
          </cell>
          <cell r="DC39">
            <v>14.568118</v>
          </cell>
          <cell r="DD39">
            <v>1165.3036420000001</v>
          </cell>
          <cell r="DE39">
            <v>8.9999999999999985E-6</v>
          </cell>
          <cell r="DF39"/>
          <cell r="DG39">
            <v>294.16934600000002</v>
          </cell>
          <cell r="DH39">
            <v>13.551965000000001</v>
          </cell>
          <cell r="DI39">
            <v>1473.0249339999998</v>
          </cell>
          <cell r="DJ39">
            <v>1.4999999999999999E-5</v>
          </cell>
          <cell r="DK39"/>
          <cell r="DL39">
            <v>271.69003100000003</v>
          </cell>
          <cell r="DM39">
            <v>18.422646</v>
          </cell>
          <cell r="DN39">
            <v>1763.1377180000002</v>
          </cell>
          <cell r="DO39">
            <v>7.9999999999999996E-6</v>
          </cell>
          <cell r="DP39"/>
          <cell r="DQ39">
            <v>455.954318</v>
          </cell>
          <cell r="DR39">
            <v>18.941371999999998</v>
          </cell>
          <cell r="DS39">
            <v>2238.0332050000002</v>
          </cell>
          <cell r="DT39">
            <v>1.0000000000000001E-5</v>
          </cell>
          <cell r="DU39"/>
          <cell r="DV39">
            <v>637.83054099999993</v>
          </cell>
          <cell r="DW39">
            <v>22.104317999999999</v>
          </cell>
          <cell r="DX39">
            <v>2897.9680109999999</v>
          </cell>
          <cell r="DY39">
            <v>1.0000000000000001E-5</v>
          </cell>
          <cell r="DZ39"/>
          <cell r="EA39">
            <v>878.52359000000001</v>
          </cell>
          <cell r="EB39">
            <v>32.464103999999999</v>
          </cell>
          <cell r="EC39">
            <v>3808.9559389999999</v>
          </cell>
          <cell r="ED39">
            <v>8.9999999999999985E-6</v>
          </cell>
          <cell r="EE39"/>
          <cell r="EF39">
            <v>949.21291599999995</v>
          </cell>
          <cell r="EG39">
            <v>42.172290000000004</v>
          </cell>
          <cell r="EH39">
            <v>4800.340897</v>
          </cell>
          <cell r="EI39">
            <v>8.9999999999999985E-6</v>
          </cell>
          <cell r="EJ39"/>
          <cell r="EK39">
            <v>619.79658100000006</v>
          </cell>
          <cell r="EL39">
            <v>50.720728999999999</v>
          </cell>
          <cell r="EM39">
            <v>5470.8580670000001</v>
          </cell>
          <cell r="EN39">
            <v>1.9000000000000001E-5</v>
          </cell>
          <cell r="EO39"/>
          <cell r="EP39">
            <v>278.46404100000001</v>
          </cell>
          <cell r="EQ39">
            <v>113.67568300000001</v>
          </cell>
          <cell r="ER39">
            <v>5862.9982039999995</v>
          </cell>
          <cell r="ES39">
            <v>2.3E-5</v>
          </cell>
          <cell r="ET39"/>
          <cell r="EU39">
            <v>-713.31472299999996</v>
          </cell>
          <cell r="EV39">
            <v>83.505511999999996</v>
          </cell>
          <cell r="EW39">
            <v>5233.1874069999994</v>
          </cell>
          <cell r="EX39">
            <v>2.3E-5</v>
          </cell>
          <cell r="EY39"/>
          <cell r="EZ39">
            <v>-99.340940000000003</v>
          </cell>
          <cell r="FA39">
            <v>29.319937000000003</v>
          </cell>
          <cell r="FB39">
            <v>5163.1663380000009</v>
          </cell>
          <cell r="FC39">
            <v>2.5999999999999998E-5</v>
          </cell>
          <cell r="FD39"/>
          <cell r="FE39">
            <v>680.70610999999997</v>
          </cell>
          <cell r="FF39">
            <v>37.118071</v>
          </cell>
          <cell r="FG39">
            <v>5880.9902089999996</v>
          </cell>
          <cell r="FH39">
            <v>2.5999999999999998E-5</v>
          </cell>
          <cell r="FI39"/>
          <cell r="FJ39">
            <v>187.197926</v>
          </cell>
          <cell r="FK39">
            <v>82.030285000000006</v>
          </cell>
          <cell r="FL39">
            <v>6150.219263</v>
          </cell>
          <cell r="FM39">
            <v>1.9000000000000001E-5</v>
          </cell>
          <cell r="FN39"/>
          <cell r="FO39">
            <v>-269.873379</v>
          </cell>
          <cell r="FP39">
            <v>82.219375999999997</v>
          </cell>
          <cell r="FQ39">
            <v>5962.5632009999999</v>
          </cell>
          <cell r="FR39">
            <v>2.5999999999999998E-5</v>
          </cell>
          <cell r="FS39"/>
          <cell r="FT39">
            <v>-251.18628000000001</v>
          </cell>
          <cell r="FU39">
            <v>82.237264999999994</v>
          </cell>
          <cell r="FV39">
            <v>5793.6137840000001</v>
          </cell>
          <cell r="FW39">
            <v>1.9000000000000001E-5</v>
          </cell>
          <cell r="FX39"/>
          <cell r="FY39">
            <v>-314.42334899999997</v>
          </cell>
          <cell r="FZ39">
            <v>68.167299999999997</v>
          </cell>
          <cell r="GA39">
            <v>5547.3571409999995</v>
          </cell>
          <cell r="GB39">
            <v>2.3E-5</v>
          </cell>
          <cell r="GC39"/>
          <cell r="GD39">
            <v>-1.010732</v>
          </cell>
          <cell r="GE39">
            <v>66.624298999999993</v>
          </cell>
          <cell r="GF39">
            <v>5612.9699149999997</v>
          </cell>
          <cell r="GG39">
            <v>8.9999999999999985E-6</v>
          </cell>
          <cell r="GH39"/>
          <cell r="GI39">
            <v>189.220213</v>
          </cell>
          <cell r="GJ39">
            <v>71.181717000000006</v>
          </cell>
          <cell r="GK39">
            <v>5873.3716709999999</v>
          </cell>
          <cell r="GL39">
            <v>7.9999999999999996E-6</v>
          </cell>
          <cell r="GM39"/>
          <cell r="GN39">
            <v>282.282692</v>
          </cell>
          <cell r="GO39">
            <v>110.99470600000001</v>
          </cell>
          <cell r="GP39">
            <v>6266.6491349999997</v>
          </cell>
          <cell r="GQ39">
            <v>8.9999999999999985E-6</v>
          </cell>
          <cell r="GR39"/>
          <cell r="GS39">
            <v>293.33741700000002</v>
          </cell>
          <cell r="GT39">
            <v>116.35107099999999</v>
          </cell>
          <cell r="GU39">
            <v>6676.3377249999994</v>
          </cell>
          <cell r="GV39">
            <v>8.9999999999999985E-6</v>
          </cell>
          <cell r="GW39"/>
          <cell r="GX39">
            <v>483.595823</v>
          </cell>
          <cell r="GY39">
            <v>133.72618</v>
          </cell>
          <cell r="GZ39">
            <v>7293.6600349999999</v>
          </cell>
          <cell r="HA39">
            <v>7.9999999999999996E-6</v>
          </cell>
          <cell r="HB39"/>
          <cell r="HC39">
            <v>674.64074300000004</v>
          </cell>
          <cell r="HD39">
            <v>145.77508399999999</v>
          </cell>
          <cell r="HE39">
            <v>8114.0761950000006</v>
          </cell>
          <cell r="HF39"/>
          <cell r="HG39"/>
          <cell r="HH39">
            <v>831.102081</v>
          </cell>
          <cell r="HI39">
            <v>163.172304</v>
          </cell>
          <cell r="HJ39">
            <v>9108.3506530000013</v>
          </cell>
        </row>
        <row r="40">
          <cell r="A40" t="str">
            <v>AN.211</v>
          </cell>
          <cell r="B40" t="str">
            <v>Land</v>
          </cell>
          <cell r="C40">
            <v>400.58909499999999</v>
          </cell>
          <cell r="D40">
            <v>1.5999999999999999E-5</v>
          </cell>
          <cell r="E40"/>
          <cell r="F40">
            <v>43.154927000000001</v>
          </cell>
          <cell r="G40">
            <v>3.947381</v>
          </cell>
          <cell r="H40">
            <v>447.69144599999998</v>
          </cell>
          <cell r="I40">
            <v>1.5999999999999999E-5</v>
          </cell>
          <cell r="J40"/>
          <cell r="K40">
            <v>39.350519999999996</v>
          </cell>
          <cell r="L40">
            <v>4.710439</v>
          </cell>
          <cell r="M40">
            <v>491.75240000000002</v>
          </cell>
          <cell r="N40">
            <v>1.0000000000000001E-5</v>
          </cell>
          <cell r="O40"/>
          <cell r="P40">
            <v>44.118627999999994</v>
          </cell>
          <cell r="Q40">
            <v>2.8044760000000002</v>
          </cell>
          <cell r="R40">
            <v>538.67545799999994</v>
          </cell>
          <cell r="S40">
            <v>1.2999999999999999E-5</v>
          </cell>
          <cell r="T40"/>
          <cell r="U40">
            <v>18.681858000000002</v>
          </cell>
          <cell r="V40">
            <v>2.0337939999999999</v>
          </cell>
          <cell r="W40">
            <v>559.3910820000001</v>
          </cell>
          <cell r="X40">
            <v>1.0000000000000001E-5</v>
          </cell>
          <cell r="Y40"/>
          <cell r="Z40">
            <v>36.864980000000003</v>
          </cell>
          <cell r="AA40">
            <v>15.3392</v>
          </cell>
          <cell r="AB40">
            <v>611.59521400000006</v>
          </cell>
          <cell r="AC40">
            <v>1.2999999999999999E-5</v>
          </cell>
          <cell r="AD40"/>
          <cell r="AE40">
            <v>-9.521529000000001</v>
          </cell>
          <cell r="AF40">
            <v>7.3071989999999998</v>
          </cell>
          <cell r="AG40">
            <v>609.38079299999993</v>
          </cell>
          <cell r="AH40">
            <v>1.5999999999999999E-5</v>
          </cell>
          <cell r="AI40"/>
          <cell r="AJ40">
            <v>18.246303000000001</v>
          </cell>
          <cell r="AK40">
            <v>-0.50609700000000002</v>
          </cell>
          <cell r="AL40">
            <v>627.12092500000006</v>
          </cell>
          <cell r="AM40">
            <v>1.2999999999999999E-5</v>
          </cell>
          <cell r="AN40"/>
          <cell r="AO40">
            <v>41.669103999999997</v>
          </cell>
          <cell r="AP40">
            <v>1.3425579999999999</v>
          </cell>
          <cell r="AQ40">
            <v>670.13264800000002</v>
          </cell>
          <cell r="AR40">
            <v>8.9999999999999985E-6</v>
          </cell>
          <cell r="AS40"/>
          <cell r="AT40">
            <v>54.450955</v>
          </cell>
          <cell r="AU40">
            <v>-14.359170000000001</v>
          </cell>
          <cell r="AV40">
            <v>710.22427800000003</v>
          </cell>
          <cell r="AW40">
            <v>8.9999999999999985E-6</v>
          </cell>
          <cell r="AX40"/>
          <cell r="AY40">
            <v>100.135402</v>
          </cell>
          <cell r="AZ40">
            <v>-1.8548710000000002</v>
          </cell>
          <cell r="BA40">
            <v>808.504862</v>
          </cell>
          <cell r="BB40"/>
          <cell r="BC40"/>
          <cell r="BD40">
            <v>127.75868200000001</v>
          </cell>
          <cell r="BE40">
            <v>7.4671270000000005</v>
          </cell>
          <cell r="BF40">
            <v>943.73061699999994</v>
          </cell>
          <cell r="BG40">
            <v>8.9999999999999985E-6</v>
          </cell>
          <cell r="BH40"/>
          <cell r="BI40">
            <v>66.387736000000004</v>
          </cell>
          <cell r="BJ40">
            <v>23.263255000000001</v>
          </cell>
          <cell r="BK40">
            <v>1033.3815489999999</v>
          </cell>
          <cell r="BL40">
            <v>8.9999999999999985E-6</v>
          </cell>
          <cell r="BM40"/>
          <cell r="BN40">
            <v>-69.173236000000003</v>
          </cell>
          <cell r="BO40">
            <v>14.964943999999999</v>
          </cell>
          <cell r="BP40">
            <v>979.17306099999996</v>
          </cell>
          <cell r="BQ40">
            <v>1.5999999999999999E-5</v>
          </cell>
          <cell r="BR40"/>
          <cell r="BS40">
            <v>-124.691</v>
          </cell>
          <cell r="BT40">
            <v>10.454370999999998</v>
          </cell>
          <cell r="BU40">
            <v>864.93617500000005</v>
          </cell>
          <cell r="BV40">
            <v>1.5999999999999999E-5</v>
          </cell>
          <cell r="BW40"/>
          <cell r="BX40">
            <v>-81.450638000000012</v>
          </cell>
          <cell r="BY40">
            <v>13.423075999999998</v>
          </cell>
          <cell r="BZ40">
            <v>796.90838100000008</v>
          </cell>
          <cell r="CA40">
            <v>1.5999999999999999E-5</v>
          </cell>
          <cell r="CB40"/>
          <cell r="CC40">
            <v>11.669181</v>
          </cell>
          <cell r="CD40">
            <v>10.618956000000001</v>
          </cell>
          <cell r="CE40">
            <v>819.19649300000003</v>
          </cell>
          <cell r="CF40">
            <v>1.0000000000000001E-5</v>
          </cell>
          <cell r="CG40"/>
          <cell r="CH40">
            <v>-98.635863000000001</v>
          </cell>
          <cell r="CI40">
            <v>12.573379000000001</v>
          </cell>
          <cell r="CJ40">
            <v>733.13377300000002</v>
          </cell>
          <cell r="CK40">
            <v>1.0000000000000001E-5</v>
          </cell>
          <cell r="CL40"/>
          <cell r="CM40">
            <v>-27.324394999999999</v>
          </cell>
          <cell r="CN40">
            <v>8.8004419999999985</v>
          </cell>
          <cell r="CO40">
            <v>714.60964300000001</v>
          </cell>
          <cell r="CP40">
            <v>1.5999999999999999E-5</v>
          </cell>
          <cell r="CQ40"/>
          <cell r="CR40">
            <v>-29.148710999999999</v>
          </cell>
          <cell r="CS40">
            <v>9.202966</v>
          </cell>
          <cell r="CT40">
            <v>694.66380299999992</v>
          </cell>
          <cell r="CU40">
            <v>1.2999999999999999E-5</v>
          </cell>
          <cell r="CV40"/>
          <cell r="CW40">
            <v>126.04308900000001</v>
          </cell>
          <cell r="CX40">
            <v>8.0539380000000005</v>
          </cell>
          <cell r="CY40">
            <v>828.76077199999997</v>
          </cell>
          <cell r="CZ40">
            <v>1.4999999999999999E-5</v>
          </cell>
          <cell r="DA40"/>
          <cell r="DB40">
            <v>311.97667300000001</v>
          </cell>
          <cell r="DC40">
            <v>14.504674999999999</v>
          </cell>
          <cell r="DD40">
            <v>1155.2420989999998</v>
          </cell>
          <cell r="DE40">
            <v>8.9999999999999985E-6</v>
          </cell>
          <cell r="DF40"/>
          <cell r="DG40">
            <v>293.49270799999999</v>
          </cell>
          <cell r="DH40">
            <v>13.065616</v>
          </cell>
          <cell r="DI40">
            <v>1461.8004110000002</v>
          </cell>
          <cell r="DJ40">
            <v>1.4999999999999999E-5</v>
          </cell>
          <cell r="DK40"/>
          <cell r="DL40">
            <v>271.76257199999998</v>
          </cell>
          <cell r="DM40">
            <v>18.085708</v>
          </cell>
          <cell r="DN40">
            <v>1751.648805</v>
          </cell>
          <cell r="DO40">
            <v>7.9999999999999996E-6</v>
          </cell>
          <cell r="DP40"/>
          <cell r="DQ40">
            <v>455.60327899999999</v>
          </cell>
          <cell r="DR40">
            <v>19.271142000000001</v>
          </cell>
          <cell r="DS40">
            <v>2226.523025</v>
          </cell>
          <cell r="DT40">
            <v>1.0000000000000001E-5</v>
          </cell>
          <cell r="DU40"/>
          <cell r="DV40">
            <v>637.69777499999998</v>
          </cell>
          <cell r="DW40">
            <v>21.369375000000002</v>
          </cell>
          <cell r="DX40">
            <v>2885.5901260000001</v>
          </cell>
          <cell r="DY40">
            <v>1.0000000000000001E-5</v>
          </cell>
          <cell r="DZ40"/>
          <cell r="EA40">
            <v>877.79781600000001</v>
          </cell>
          <cell r="EB40">
            <v>34.113584000000003</v>
          </cell>
          <cell r="EC40">
            <v>3797.5017710000002</v>
          </cell>
          <cell r="ED40">
            <v>8.9999999999999985E-6</v>
          </cell>
          <cell r="EE40"/>
          <cell r="EF40">
            <v>947.99373700000001</v>
          </cell>
          <cell r="EG40">
            <v>42.476319000000004</v>
          </cell>
          <cell r="EH40">
            <v>4787.9715880000003</v>
          </cell>
          <cell r="EI40">
            <v>8.9999999999999985E-6</v>
          </cell>
          <cell r="EJ40"/>
          <cell r="EK40">
            <v>619.43893600000001</v>
          </cell>
          <cell r="EL40">
            <v>51.269089000000001</v>
          </cell>
          <cell r="EM40">
            <v>5458.679486</v>
          </cell>
          <cell r="EN40">
            <v>1.9000000000000001E-5</v>
          </cell>
          <cell r="EO40"/>
          <cell r="EP40">
            <v>276.95863700000001</v>
          </cell>
          <cell r="EQ40">
            <v>114.543803</v>
          </cell>
          <cell r="ER40">
            <v>5850.1823519999998</v>
          </cell>
          <cell r="ES40">
            <v>2.3E-5</v>
          </cell>
          <cell r="ET40"/>
          <cell r="EU40">
            <v>-712.93971499999998</v>
          </cell>
          <cell r="EV40">
            <v>84.395961999999997</v>
          </cell>
          <cell r="EW40">
            <v>5221.6370180000004</v>
          </cell>
          <cell r="EX40">
            <v>2.3E-5</v>
          </cell>
          <cell r="EY40"/>
          <cell r="EZ40">
            <v>-99.844814999999997</v>
          </cell>
          <cell r="FA40">
            <v>29.799026999999999</v>
          </cell>
          <cell r="FB40">
            <v>5151.5911739999992</v>
          </cell>
          <cell r="FC40">
            <v>2.5999999999999998E-5</v>
          </cell>
          <cell r="FD40"/>
          <cell r="FE40">
            <v>679.27555200000006</v>
          </cell>
          <cell r="FF40">
            <v>37.425521000000003</v>
          </cell>
          <cell r="FG40">
            <v>5868.2919440000005</v>
          </cell>
          <cell r="FH40">
            <v>2.5999999999999998E-5</v>
          </cell>
          <cell r="FI40"/>
          <cell r="FJ40">
            <v>186.243728</v>
          </cell>
          <cell r="FK40">
            <v>82.060145000000006</v>
          </cell>
          <cell r="FL40">
            <v>6136.5966770000005</v>
          </cell>
          <cell r="FM40">
            <v>1.9000000000000001E-5</v>
          </cell>
          <cell r="FN40"/>
          <cell r="FO40">
            <v>-269.99978800000002</v>
          </cell>
          <cell r="FP40">
            <v>81.513621000000001</v>
          </cell>
          <cell r="FQ40">
            <v>5948.1084440000004</v>
          </cell>
          <cell r="FR40">
            <v>2.5999999999999998E-5</v>
          </cell>
          <cell r="FS40"/>
          <cell r="FT40">
            <v>-251.31481099999999</v>
          </cell>
          <cell r="FU40">
            <v>84.016075000000001</v>
          </cell>
          <cell r="FV40">
            <v>5780.8093179999996</v>
          </cell>
          <cell r="FW40">
            <v>1.9000000000000001E-5</v>
          </cell>
          <cell r="FX40"/>
          <cell r="FY40">
            <v>-313.88932299999999</v>
          </cell>
          <cell r="FZ40">
            <v>68.651719999999997</v>
          </cell>
          <cell r="GA40">
            <v>5535.5711300000003</v>
          </cell>
          <cell r="GB40">
            <v>2.3E-5</v>
          </cell>
          <cell r="GC40"/>
          <cell r="GD40">
            <v>-0.89286300000000007</v>
          </cell>
          <cell r="GE40">
            <v>66.518366999999998</v>
          </cell>
          <cell r="GF40">
            <v>5601.195858</v>
          </cell>
          <cell r="GG40">
            <v>8.9999999999999985E-6</v>
          </cell>
          <cell r="GH40"/>
          <cell r="GI40">
            <v>188.80665400000001</v>
          </cell>
          <cell r="GJ40">
            <v>71.591066999999995</v>
          </cell>
          <cell r="GK40">
            <v>5861.5934260000004</v>
          </cell>
          <cell r="GL40">
            <v>7.9999999999999996E-6</v>
          </cell>
          <cell r="GM40"/>
          <cell r="GN40">
            <v>281.89263599999998</v>
          </cell>
          <cell r="GO40">
            <v>110.95017299999999</v>
          </cell>
          <cell r="GP40">
            <v>6254.436299</v>
          </cell>
          <cell r="GQ40">
            <v>8.9999999999999985E-6</v>
          </cell>
          <cell r="GR40"/>
          <cell r="GS40">
            <v>293.166676</v>
          </cell>
          <cell r="GT40">
            <v>116.58505100000001</v>
          </cell>
          <cell r="GU40">
            <v>6664.1881430000003</v>
          </cell>
          <cell r="GV40">
            <v>8.9999999999999985E-6</v>
          </cell>
          <cell r="GW40"/>
          <cell r="GX40">
            <v>483.84910300000001</v>
          </cell>
          <cell r="GY40">
            <v>132.289331</v>
          </cell>
          <cell r="GZ40">
            <v>7280.3269019999998</v>
          </cell>
          <cell r="HA40">
            <v>7.9999999999999996E-6</v>
          </cell>
          <cell r="HB40"/>
          <cell r="HC40">
            <v>675.19837800000005</v>
          </cell>
          <cell r="HD40">
            <v>145.89997399999999</v>
          </cell>
          <cell r="HE40">
            <v>8101.4255899999998</v>
          </cell>
          <cell r="HF40"/>
          <cell r="HG40"/>
          <cell r="HH40">
            <v>828.84370100000001</v>
          </cell>
          <cell r="HI40">
            <v>164.41136399999999</v>
          </cell>
          <cell r="HJ40">
            <v>9094.6807360000003</v>
          </cell>
        </row>
        <row r="41">
          <cell r="A41" t="str">
            <v>AN.2111</v>
          </cell>
          <cell r="B41" t="str">
            <v xml:space="preserve">  Land underlying buildings and structures</v>
          </cell>
          <cell r="C41">
            <v>183.40760999999998</v>
          </cell>
          <cell r="D41"/>
          <cell r="E41"/>
          <cell r="F41">
            <v>21.093117999999997</v>
          </cell>
          <cell r="G41">
            <v>8.378126</v>
          </cell>
          <cell r="H41">
            <v>212.87887000000001</v>
          </cell>
          <cell r="I41"/>
          <cell r="J41"/>
          <cell r="K41">
            <v>22.787272000000002</v>
          </cell>
          <cell r="L41">
            <v>9.3373600000000003</v>
          </cell>
          <cell r="M41">
            <v>245.00354000000002</v>
          </cell>
          <cell r="N41"/>
          <cell r="O41"/>
          <cell r="P41">
            <v>27.845447</v>
          </cell>
          <cell r="Q41">
            <v>4.2790889999999999</v>
          </cell>
          <cell r="R41">
            <v>277.12806499999999</v>
          </cell>
          <cell r="S41"/>
          <cell r="T41"/>
          <cell r="U41">
            <v>4.2304960000000005</v>
          </cell>
          <cell r="V41">
            <v>5.0373199999999994</v>
          </cell>
          <cell r="W41">
            <v>286.395869</v>
          </cell>
          <cell r="X41"/>
          <cell r="Y41"/>
          <cell r="Z41">
            <v>23.272183000000002</v>
          </cell>
          <cell r="AA41">
            <v>18.051274000000003</v>
          </cell>
          <cell r="AB41">
            <v>327.71930900000001</v>
          </cell>
          <cell r="AC41"/>
          <cell r="AD41"/>
          <cell r="AE41">
            <v>-11.943100000000001</v>
          </cell>
          <cell r="AF41">
            <v>10.245467000000001</v>
          </cell>
          <cell r="AG41">
            <v>326.02165500000001</v>
          </cell>
          <cell r="AH41"/>
          <cell r="AI41"/>
          <cell r="AJ41">
            <v>21.686053000000001</v>
          </cell>
          <cell r="AK41">
            <v>6.7930910000000004</v>
          </cell>
          <cell r="AL41">
            <v>354.50081300000005</v>
          </cell>
          <cell r="AM41"/>
          <cell r="AN41"/>
          <cell r="AO41">
            <v>39.890828999999997</v>
          </cell>
          <cell r="AP41">
            <v>7.6615669999999998</v>
          </cell>
          <cell r="AQ41">
            <v>402.053247</v>
          </cell>
          <cell r="AR41"/>
          <cell r="AS41"/>
          <cell r="AT41">
            <v>60.257858999999996</v>
          </cell>
          <cell r="AU41">
            <v>5.3224770000000001</v>
          </cell>
          <cell r="AV41">
            <v>467.633532</v>
          </cell>
          <cell r="AW41"/>
          <cell r="AX41"/>
          <cell r="AY41">
            <v>101.792524</v>
          </cell>
          <cell r="AZ41">
            <v>10.445452999999999</v>
          </cell>
          <cell r="BA41">
            <v>579.87156600000003</v>
          </cell>
          <cell r="BB41"/>
          <cell r="BC41"/>
          <cell r="BD41">
            <v>113.20480599999999</v>
          </cell>
          <cell r="BE41">
            <v>14.972623</v>
          </cell>
          <cell r="BF41">
            <v>708.048992</v>
          </cell>
          <cell r="BG41"/>
          <cell r="BH41"/>
          <cell r="BI41">
            <v>47.797462000000003</v>
          </cell>
          <cell r="BJ41">
            <v>13.896300999999999</v>
          </cell>
          <cell r="BK41">
            <v>769.74272299999996</v>
          </cell>
          <cell r="BL41"/>
          <cell r="BM41"/>
          <cell r="BN41">
            <v>-54.637349999999998</v>
          </cell>
          <cell r="BO41">
            <v>17.540991999999999</v>
          </cell>
          <cell r="BP41">
            <v>732.64618500000006</v>
          </cell>
          <cell r="BQ41"/>
          <cell r="BR41"/>
          <cell r="BS41">
            <v>-105.39203000000001</v>
          </cell>
          <cell r="BT41">
            <v>12.899002000000001</v>
          </cell>
          <cell r="BU41">
            <v>640.15289800000005</v>
          </cell>
          <cell r="BV41"/>
          <cell r="BW41"/>
          <cell r="BX41">
            <v>-69.966619999999992</v>
          </cell>
          <cell r="BY41">
            <v>15.858493000000001</v>
          </cell>
          <cell r="BZ41">
            <v>586.04458499999998</v>
          </cell>
          <cell r="CA41"/>
          <cell r="CB41"/>
          <cell r="CC41">
            <v>12.173960999999998</v>
          </cell>
          <cell r="CD41">
            <v>12.583774</v>
          </cell>
          <cell r="CE41">
            <v>610.80234400000006</v>
          </cell>
          <cell r="CF41"/>
          <cell r="CG41"/>
          <cell r="CH41">
            <v>-84.81571000000001</v>
          </cell>
          <cell r="CI41">
            <v>14.051617</v>
          </cell>
          <cell r="CJ41">
            <v>540.0380429999999</v>
          </cell>
          <cell r="CK41"/>
          <cell r="CL41"/>
          <cell r="CM41">
            <v>-26.701259999999998</v>
          </cell>
          <cell r="CN41">
            <v>9.8232520000000001</v>
          </cell>
          <cell r="CO41">
            <v>523.15986700000008</v>
          </cell>
          <cell r="CP41"/>
          <cell r="CQ41"/>
          <cell r="CR41">
            <v>-29.798269999999999</v>
          </cell>
          <cell r="CS41">
            <v>9.6791290000000014</v>
          </cell>
          <cell r="CT41">
            <v>503.04067300000003</v>
          </cell>
          <cell r="CU41"/>
          <cell r="CV41"/>
          <cell r="CW41">
            <v>103.5594</v>
          </cell>
          <cell r="CX41">
            <v>9.5149480000000004</v>
          </cell>
          <cell r="CY41">
            <v>616.11498199999994</v>
          </cell>
          <cell r="CZ41"/>
          <cell r="DA41"/>
          <cell r="DB41">
            <v>268.13</v>
          </cell>
          <cell r="DC41">
            <v>16.110901999999999</v>
          </cell>
          <cell r="DD41">
            <v>900.35587499999997</v>
          </cell>
          <cell r="DE41"/>
          <cell r="DF41"/>
          <cell r="DG41">
            <v>247.67314999999999</v>
          </cell>
          <cell r="DH41">
            <v>16.231497999999998</v>
          </cell>
          <cell r="DI41">
            <v>1164.2605190000002</v>
          </cell>
          <cell r="DJ41"/>
          <cell r="DK41"/>
          <cell r="DL41">
            <v>229.197351</v>
          </cell>
          <cell r="DM41">
            <v>25.958883</v>
          </cell>
          <cell r="DN41">
            <v>1419.416917</v>
          </cell>
          <cell r="DO41"/>
          <cell r="DP41"/>
          <cell r="DQ41">
            <v>392.49699099999998</v>
          </cell>
          <cell r="DR41">
            <v>27.605658999999999</v>
          </cell>
          <cell r="DS41">
            <v>1839.5194509999999</v>
          </cell>
          <cell r="DT41"/>
          <cell r="DU41"/>
          <cell r="DV41">
            <v>559.35534499999994</v>
          </cell>
          <cell r="DW41">
            <v>29.467981999999999</v>
          </cell>
          <cell r="DX41">
            <v>2428.3427940000001</v>
          </cell>
          <cell r="DY41"/>
          <cell r="DZ41"/>
          <cell r="EA41">
            <v>776.26210400000002</v>
          </cell>
          <cell r="EB41">
            <v>48.975838000000003</v>
          </cell>
          <cell r="EC41">
            <v>3253.580966</v>
          </cell>
          <cell r="ED41"/>
          <cell r="EE41"/>
          <cell r="EF41">
            <v>838.89727599999992</v>
          </cell>
          <cell r="EG41">
            <v>60.261892000000003</v>
          </cell>
          <cell r="EH41">
            <v>4152.7399100000002</v>
          </cell>
          <cell r="EI41"/>
          <cell r="EJ41"/>
          <cell r="EK41">
            <v>538.56710499999997</v>
          </cell>
          <cell r="EL41">
            <v>71.797672000000006</v>
          </cell>
          <cell r="EM41">
            <v>4763.1046660000002</v>
          </cell>
          <cell r="EN41"/>
          <cell r="EO41"/>
          <cell r="EP41">
            <v>219.05185999999998</v>
          </cell>
          <cell r="EQ41">
            <v>119.30243399999999</v>
          </cell>
          <cell r="ER41">
            <v>5101.4593650000006</v>
          </cell>
          <cell r="ES41"/>
          <cell r="ET41"/>
          <cell r="EU41">
            <v>-673.17520999999999</v>
          </cell>
          <cell r="EV41">
            <v>89.45026</v>
          </cell>
          <cell r="EW41">
            <v>4517.7329460000001</v>
          </cell>
          <cell r="EX41"/>
          <cell r="EY41"/>
          <cell r="EZ41">
            <v>-150.30826999999999</v>
          </cell>
          <cell r="FA41">
            <v>104.18266</v>
          </cell>
          <cell r="FB41">
            <v>4471.6073770000003</v>
          </cell>
          <cell r="FC41"/>
          <cell r="FD41"/>
          <cell r="FE41">
            <v>579.18203700000004</v>
          </cell>
          <cell r="FF41">
            <v>49.577919000000001</v>
          </cell>
          <cell r="FG41">
            <v>5100.3670579999998</v>
          </cell>
          <cell r="FH41"/>
          <cell r="FI41"/>
          <cell r="FJ41">
            <v>132.010772</v>
          </cell>
          <cell r="FK41">
            <v>84.696119999999993</v>
          </cell>
          <cell r="FL41">
            <v>5317.074775</v>
          </cell>
          <cell r="FM41"/>
          <cell r="FN41"/>
          <cell r="FO41">
            <v>-279.18482</v>
          </cell>
          <cell r="FP41">
            <v>83.581630000000004</v>
          </cell>
          <cell r="FQ41">
            <v>5121.4695930000007</v>
          </cell>
          <cell r="FR41"/>
          <cell r="FS41"/>
          <cell r="FT41">
            <v>-249.99093999999999</v>
          </cell>
          <cell r="FU41">
            <v>80.371645000000001</v>
          </cell>
          <cell r="FV41">
            <v>4951.8499850000007</v>
          </cell>
          <cell r="FW41"/>
          <cell r="FX41"/>
          <cell r="FY41">
            <v>-296.87700000000001</v>
          </cell>
          <cell r="FZ41">
            <v>48.778025</v>
          </cell>
          <cell r="GA41">
            <v>4703.7505499999997</v>
          </cell>
          <cell r="GB41"/>
          <cell r="GC41"/>
          <cell r="GD41">
            <v>-30.984779999999997</v>
          </cell>
          <cell r="GE41">
            <v>76.338245000000001</v>
          </cell>
          <cell r="GF41">
            <v>4749.1032050000003</v>
          </cell>
          <cell r="GG41"/>
          <cell r="GH41"/>
          <cell r="GI41">
            <v>141.701786</v>
          </cell>
          <cell r="GJ41">
            <v>63.776814000000002</v>
          </cell>
          <cell r="GK41">
            <v>4954.5816919999997</v>
          </cell>
          <cell r="GL41"/>
          <cell r="GM41"/>
          <cell r="GN41">
            <v>243.36585200000002</v>
          </cell>
          <cell r="GO41">
            <v>74.943787999999998</v>
          </cell>
          <cell r="GP41">
            <v>5272.8913130000001</v>
          </cell>
          <cell r="GQ41"/>
          <cell r="GR41"/>
          <cell r="GS41">
            <v>257.20449300000001</v>
          </cell>
          <cell r="GT41">
            <v>75.524265</v>
          </cell>
          <cell r="GU41">
            <v>5605.6201890000002</v>
          </cell>
          <cell r="GV41"/>
          <cell r="GW41"/>
          <cell r="GX41">
            <v>421.11590699999999</v>
          </cell>
          <cell r="GY41">
            <v>89.016193999999999</v>
          </cell>
          <cell r="GZ41">
            <v>6115.7526870000002</v>
          </cell>
          <cell r="HA41"/>
          <cell r="HB41"/>
          <cell r="HC41">
            <v>579.929078</v>
          </cell>
          <cell r="HD41">
            <v>96.983433999999988</v>
          </cell>
          <cell r="HE41">
            <v>6792.6655339999998</v>
          </cell>
          <cell r="HF41"/>
          <cell r="HG41"/>
          <cell r="HH41">
            <v>714.73493599999995</v>
          </cell>
          <cell r="HI41">
            <v>109.06180999999999</v>
          </cell>
          <cell r="HJ41">
            <v>7616.4623770000007</v>
          </cell>
        </row>
        <row r="42">
          <cell r="A42" t="str">
            <v>AN.2112</v>
          </cell>
          <cell r="B42" t="str">
            <v xml:space="preserve">  Land under cultivation</v>
          </cell>
          <cell r="C42">
            <v>147.54417999999998</v>
          </cell>
          <cell r="D42">
            <v>6.0000000000000002E-6</v>
          </cell>
          <cell r="E42"/>
          <cell r="F42">
            <v>10.669225000000001</v>
          </cell>
          <cell r="G42">
            <v>-3.2340300000000002</v>
          </cell>
          <cell r="H42">
            <v>154.97942</v>
          </cell>
          <cell r="I42">
            <v>6.0000000000000002E-6</v>
          </cell>
          <cell r="J42"/>
          <cell r="K42">
            <v>6.3169060000000004</v>
          </cell>
          <cell r="L42">
            <v>-3.5260500000000001</v>
          </cell>
          <cell r="M42">
            <v>157.77025</v>
          </cell>
          <cell r="N42"/>
          <cell r="O42"/>
          <cell r="P42">
            <v>8.8804580000000009</v>
          </cell>
          <cell r="Q42">
            <v>-0.55132300000000001</v>
          </cell>
          <cell r="R42">
            <v>166.09935999999999</v>
          </cell>
          <cell r="S42">
            <v>3.0000000000000001E-6</v>
          </cell>
          <cell r="T42"/>
          <cell r="U42">
            <v>8.3136919999999996</v>
          </cell>
          <cell r="V42">
            <v>-0.64800199999999997</v>
          </cell>
          <cell r="W42">
            <v>173.76506000000001</v>
          </cell>
          <cell r="X42"/>
          <cell r="Y42"/>
          <cell r="Z42">
            <v>7.2129340000000006</v>
          </cell>
          <cell r="AA42">
            <v>-1.6018800000000002</v>
          </cell>
          <cell r="AB42">
            <v>179.37611999999999</v>
          </cell>
          <cell r="AC42">
            <v>3.0000000000000001E-6</v>
          </cell>
          <cell r="AD42"/>
          <cell r="AE42">
            <v>1.6914720000000001</v>
          </cell>
          <cell r="AF42">
            <v>-1.3848199999999999</v>
          </cell>
          <cell r="AG42">
            <v>179.68273000000002</v>
          </cell>
          <cell r="AH42">
            <v>6.0000000000000002E-6</v>
          </cell>
          <cell r="AI42"/>
          <cell r="AJ42">
            <v>-2.7046799999999998</v>
          </cell>
          <cell r="AK42">
            <v>-4.1343500000000004</v>
          </cell>
          <cell r="AL42">
            <v>172.84365</v>
          </cell>
          <cell r="AM42">
            <v>3.0000000000000001E-6</v>
          </cell>
          <cell r="AN42"/>
          <cell r="AO42">
            <v>-8.6308999999999997E-2</v>
          </cell>
          <cell r="AP42">
            <v>-3.355</v>
          </cell>
          <cell r="AQ42">
            <v>169.40239000000003</v>
          </cell>
          <cell r="AR42">
            <v>6.0000000000000002E-6</v>
          </cell>
          <cell r="AS42"/>
          <cell r="AT42">
            <v>-6.2774939999999999</v>
          </cell>
          <cell r="AU42">
            <v>-10.98602</v>
          </cell>
          <cell r="AV42">
            <v>152.13879</v>
          </cell>
          <cell r="AW42">
            <v>6.0000000000000002E-6</v>
          </cell>
          <cell r="AX42"/>
          <cell r="AY42">
            <v>-2.774464</v>
          </cell>
          <cell r="AZ42">
            <v>-6.4334199999999999</v>
          </cell>
          <cell r="BA42">
            <v>142.93092000000001</v>
          </cell>
          <cell r="BB42"/>
          <cell r="BC42"/>
          <cell r="BD42">
            <v>4.4359109999999999</v>
          </cell>
          <cell r="BE42">
            <v>-3.8510599999999999</v>
          </cell>
          <cell r="BF42">
            <v>143.51573000000002</v>
          </cell>
          <cell r="BG42"/>
          <cell r="BH42"/>
          <cell r="BI42">
            <v>13.127803</v>
          </cell>
          <cell r="BJ42">
            <v>5.2015910000000005</v>
          </cell>
          <cell r="BK42">
            <v>161.84510999999998</v>
          </cell>
          <cell r="BL42">
            <v>3.0000000000000001E-6</v>
          </cell>
          <cell r="BM42"/>
          <cell r="BN42">
            <v>-6.2562370000000005</v>
          </cell>
          <cell r="BO42">
            <v>-1.641669</v>
          </cell>
          <cell r="BP42">
            <v>153.94721999999999</v>
          </cell>
          <cell r="BQ42">
            <v>6.0000000000000002E-6</v>
          </cell>
          <cell r="BR42"/>
          <cell r="BS42">
            <v>-10.161719999999999</v>
          </cell>
          <cell r="BT42">
            <v>-1.7743679999999999</v>
          </cell>
          <cell r="BU42">
            <v>142.01117000000002</v>
          </cell>
          <cell r="BV42">
            <v>6.0000000000000002E-6</v>
          </cell>
          <cell r="BW42"/>
          <cell r="BX42">
            <v>-6.8357799999999997</v>
          </cell>
          <cell r="BY42">
            <v>-1.763509</v>
          </cell>
          <cell r="BZ42">
            <v>133.41186999999999</v>
          </cell>
          <cell r="CA42">
            <v>6.0000000000000002E-6</v>
          </cell>
          <cell r="CB42"/>
          <cell r="CC42">
            <v>1.581601</v>
          </cell>
          <cell r="CD42">
            <v>-1.5406549999999999</v>
          </cell>
          <cell r="CE42">
            <v>133.45281</v>
          </cell>
          <cell r="CF42"/>
          <cell r="CG42"/>
          <cell r="CH42">
            <v>-2.3142100000000001</v>
          </cell>
          <cell r="CI42">
            <v>-1.0390360000000001</v>
          </cell>
          <cell r="CJ42">
            <v>130.09954999999999</v>
          </cell>
          <cell r="CK42"/>
          <cell r="CL42"/>
          <cell r="CM42">
            <v>0.14075299999999999</v>
          </cell>
          <cell r="CN42">
            <v>-0.45049800000000001</v>
          </cell>
          <cell r="CO42">
            <v>129.78980999999999</v>
          </cell>
          <cell r="CP42">
            <v>6.0000000000000002E-6</v>
          </cell>
          <cell r="CQ42"/>
          <cell r="CR42">
            <v>2.356773</v>
          </cell>
          <cell r="CS42">
            <v>0.29107</v>
          </cell>
          <cell r="CT42">
            <v>132.43764000000002</v>
          </cell>
          <cell r="CU42">
            <v>3.0000000000000001E-6</v>
          </cell>
          <cell r="CV42"/>
          <cell r="CW42">
            <v>12.569272999999999</v>
          </cell>
          <cell r="CX42">
            <v>-0.49732399999999999</v>
          </cell>
          <cell r="CY42">
            <v>144.50958</v>
          </cell>
          <cell r="CZ42">
            <v>6.0000000000000002E-6</v>
          </cell>
          <cell r="DA42"/>
          <cell r="DB42">
            <v>21.93112</v>
          </cell>
          <cell r="DC42">
            <v>-0.84614900000000004</v>
          </cell>
          <cell r="DD42">
            <v>165.59456</v>
          </cell>
          <cell r="DE42">
            <v>3.0000000000000001E-6</v>
          </cell>
          <cell r="DF42"/>
          <cell r="DG42">
            <v>22.488512999999998</v>
          </cell>
          <cell r="DH42">
            <v>-2.390946</v>
          </cell>
          <cell r="DI42">
            <v>185.69212999999999</v>
          </cell>
          <cell r="DJ42">
            <v>-9.9999999999999995E-7</v>
          </cell>
          <cell r="DK42"/>
          <cell r="DL42">
            <v>19.518648000000002</v>
          </cell>
          <cell r="DM42">
            <v>-3.8794710000000001</v>
          </cell>
          <cell r="DN42">
            <v>201.33126000000001</v>
          </cell>
          <cell r="DO42">
            <v>6.0000000000000002E-6</v>
          </cell>
          <cell r="DP42"/>
          <cell r="DQ42">
            <v>28.890916000000001</v>
          </cell>
          <cell r="DR42">
            <v>-3.6614</v>
          </cell>
          <cell r="DS42">
            <v>226.56070000000003</v>
          </cell>
          <cell r="DT42"/>
          <cell r="DU42"/>
          <cell r="DV42">
            <v>34.2819</v>
          </cell>
          <cell r="DW42">
            <v>-3.3129029999999999</v>
          </cell>
          <cell r="DX42">
            <v>257.52969999999999</v>
          </cell>
          <cell r="DY42"/>
          <cell r="DZ42"/>
          <cell r="EA42">
            <v>44.945989999999995</v>
          </cell>
          <cell r="EB42">
            <v>-7.7841899999999997</v>
          </cell>
          <cell r="EC42">
            <v>294.69150000000002</v>
          </cell>
          <cell r="ED42"/>
          <cell r="EE42"/>
          <cell r="EF42">
            <v>47.615739999999995</v>
          </cell>
          <cell r="EG42">
            <v>-11.203528</v>
          </cell>
          <cell r="EH42">
            <v>331.1037</v>
          </cell>
          <cell r="EI42">
            <v>6.0000000000000002E-6</v>
          </cell>
          <cell r="EJ42"/>
          <cell r="EK42">
            <v>35.175275999999997</v>
          </cell>
          <cell r="EL42">
            <v>-17.194230000000001</v>
          </cell>
          <cell r="EM42">
            <v>349.0847</v>
          </cell>
          <cell r="EN42">
            <v>6.0000000000000002E-6</v>
          </cell>
          <cell r="EO42"/>
          <cell r="EP42">
            <v>37.939949999999996</v>
          </cell>
          <cell r="EQ42">
            <v>-4.4322359999999996</v>
          </cell>
          <cell r="ER42">
            <v>382.5924</v>
          </cell>
          <cell r="ES42">
            <v>1.2999999999999999E-5</v>
          </cell>
          <cell r="ET42"/>
          <cell r="EU42">
            <v>-8.82606</v>
          </cell>
          <cell r="EV42">
            <v>-3.0050979999999998</v>
          </cell>
          <cell r="EW42">
            <v>370.76120000000003</v>
          </cell>
          <cell r="EX42">
            <v>3.0000000000000001E-6</v>
          </cell>
          <cell r="EY42"/>
          <cell r="EZ42">
            <v>22.520654</v>
          </cell>
          <cell r="FA42">
            <v>-42.317300000000003</v>
          </cell>
          <cell r="FB42">
            <v>350.96449999999999</v>
          </cell>
          <cell r="FC42">
            <v>6.0000000000000002E-6</v>
          </cell>
          <cell r="FD42"/>
          <cell r="FE42">
            <v>48.546140000000001</v>
          </cell>
          <cell r="FF42">
            <v>-10.471920000000001</v>
          </cell>
          <cell r="FG42">
            <v>389.03870000000001</v>
          </cell>
          <cell r="FH42">
            <v>6.0000000000000002E-6</v>
          </cell>
          <cell r="FI42"/>
          <cell r="FJ42">
            <v>33.079080000000005</v>
          </cell>
          <cell r="FK42">
            <v>-0.629417</v>
          </cell>
          <cell r="FL42">
            <v>421.48840000000001</v>
          </cell>
          <cell r="FM42">
            <v>1.2999999999999999E-5</v>
          </cell>
          <cell r="FN42"/>
          <cell r="FO42">
            <v>15.415346</v>
          </cell>
          <cell r="FP42">
            <v>-0.33311200000000002</v>
          </cell>
          <cell r="FQ42">
            <v>436.57059999999996</v>
          </cell>
          <cell r="FR42">
            <v>6.0000000000000002E-6</v>
          </cell>
          <cell r="FS42"/>
          <cell r="FT42">
            <v>10.911557</v>
          </cell>
          <cell r="FU42">
            <v>4.3471719999999996</v>
          </cell>
          <cell r="FV42">
            <v>451.82929999999999</v>
          </cell>
          <cell r="FW42">
            <v>1.0000000000000001E-5</v>
          </cell>
          <cell r="FX42"/>
          <cell r="FY42">
            <v>2.4714710000000002</v>
          </cell>
          <cell r="FZ42">
            <v>4.8679959999999998</v>
          </cell>
          <cell r="GA42">
            <v>459.1687</v>
          </cell>
          <cell r="GB42">
            <v>1.2999999999999999E-5</v>
          </cell>
          <cell r="GC42"/>
          <cell r="GD42">
            <v>21.058171999999999</v>
          </cell>
          <cell r="GE42">
            <v>-5.7265609999999993</v>
          </cell>
          <cell r="GF42">
            <v>474.50040000000001</v>
          </cell>
          <cell r="GG42">
            <v>3.0000000000000001E-6</v>
          </cell>
          <cell r="GH42"/>
          <cell r="GI42">
            <v>26.544434000000003</v>
          </cell>
          <cell r="GJ42">
            <v>1.15967</v>
          </cell>
          <cell r="GK42">
            <v>502.2045</v>
          </cell>
          <cell r="GL42">
            <v>3.0000000000000001E-6</v>
          </cell>
          <cell r="GM42"/>
          <cell r="GN42">
            <v>19.715074000000001</v>
          </cell>
          <cell r="GO42">
            <v>21.732099999999999</v>
          </cell>
          <cell r="GP42">
            <v>543.65170000000001</v>
          </cell>
          <cell r="GQ42">
            <v>6.0000000000000002E-6</v>
          </cell>
          <cell r="GR42"/>
          <cell r="GS42">
            <v>19.493252999999999</v>
          </cell>
          <cell r="GT42">
            <v>23.512840000000001</v>
          </cell>
          <cell r="GU42">
            <v>586.65780000000007</v>
          </cell>
          <cell r="GV42">
            <v>3.0000000000000001E-6</v>
          </cell>
          <cell r="GW42"/>
          <cell r="GX42">
            <v>31.069654</v>
          </cell>
          <cell r="GY42">
            <v>25.21848</v>
          </cell>
          <cell r="GZ42">
            <v>642.94590000000005</v>
          </cell>
          <cell r="HA42">
            <v>6.0000000000000002E-6</v>
          </cell>
          <cell r="HB42"/>
          <cell r="HC42">
            <v>47.331316000000001</v>
          </cell>
          <cell r="HD42">
            <v>28.061</v>
          </cell>
          <cell r="HE42">
            <v>718.33819999999992</v>
          </cell>
          <cell r="HF42"/>
          <cell r="HG42"/>
          <cell r="HH42">
            <v>52.240769999999998</v>
          </cell>
          <cell r="HI42">
            <v>32.054132000000003</v>
          </cell>
          <cell r="HJ42">
            <v>802.63310000000001</v>
          </cell>
        </row>
        <row r="43">
          <cell r="A43" t="str">
            <v>AN.2113</v>
          </cell>
          <cell r="B43" t="str">
            <v xml:space="preserve">  Recreational land and associated surface waters</v>
          </cell>
          <cell r="C43">
            <v>1.102895</v>
          </cell>
          <cell r="D43"/>
          <cell r="E43"/>
          <cell r="F43">
            <v>6.6803000000000001E-2</v>
          </cell>
          <cell r="G43">
            <v>4.0835000000000003E-2</v>
          </cell>
          <cell r="H43">
            <v>1.210534</v>
          </cell>
          <cell r="I43"/>
          <cell r="J43"/>
          <cell r="K43">
            <v>3.6331000000000002E-2</v>
          </cell>
          <cell r="L43">
            <v>3.4118999999999997E-2</v>
          </cell>
          <cell r="M43">
            <v>1.2809860000000002</v>
          </cell>
          <cell r="N43"/>
          <cell r="O43"/>
          <cell r="P43">
            <v>2.3271999999999998E-2</v>
          </cell>
          <cell r="Q43"/>
          <cell r="R43">
            <v>1.3042580000000001</v>
          </cell>
          <cell r="S43"/>
          <cell r="T43"/>
          <cell r="U43">
            <v>-4.8799999999999998E-3</v>
          </cell>
          <cell r="V43">
            <v>2.5565999999999998E-2</v>
          </cell>
          <cell r="W43">
            <v>1.3249439999999999</v>
          </cell>
          <cell r="X43"/>
          <cell r="Y43"/>
          <cell r="Z43">
            <v>-8.8900000000000003E-3</v>
          </cell>
          <cell r="AA43">
            <v>1.8416000000000002E-2</v>
          </cell>
          <cell r="AB43">
            <v>1.334465</v>
          </cell>
          <cell r="AC43"/>
          <cell r="AD43"/>
          <cell r="AE43">
            <v>-3.3700000000000002E-3</v>
          </cell>
          <cell r="AF43">
            <v>7.8220000000000008E-3</v>
          </cell>
          <cell r="AG43">
            <v>1.338911</v>
          </cell>
          <cell r="AH43"/>
          <cell r="AI43"/>
          <cell r="AJ43">
            <v>-3.7799999999999999E-3</v>
          </cell>
          <cell r="AK43">
            <v>7.8720000000000005E-3</v>
          </cell>
          <cell r="AL43">
            <v>1.3429960000000001</v>
          </cell>
          <cell r="AM43"/>
          <cell r="AN43"/>
          <cell r="AO43">
            <v>-7.1300000000000001E-3</v>
          </cell>
          <cell r="AP43">
            <v>1.3061E-2</v>
          </cell>
          <cell r="AQ43">
            <v>1.3489280000000001</v>
          </cell>
          <cell r="AR43"/>
          <cell r="AS43"/>
          <cell r="AT43">
            <v>2.03E-4</v>
          </cell>
          <cell r="AU43">
            <v>2.3632999999999998E-2</v>
          </cell>
          <cell r="AV43">
            <v>1.372765</v>
          </cell>
          <cell r="AW43"/>
          <cell r="AX43"/>
          <cell r="AY43">
            <v>2.8774000000000001E-2</v>
          </cell>
          <cell r="AZ43">
            <v>2.7425999999999999E-2</v>
          </cell>
          <cell r="BA43">
            <v>1.4289649999999998</v>
          </cell>
          <cell r="BB43"/>
          <cell r="BC43"/>
          <cell r="BD43">
            <v>4.6073000000000003E-2</v>
          </cell>
          <cell r="BE43">
            <v>1.9314000000000001E-2</v>
          </cell>
          <cell r="BF43">
            <v>1.494353</v>
          </cell>
          <cell r="BG43"/>
          <cell r="BH43"/>
          <cell r="BI43">
            <v>3.0449999999999998E-2</v>
          </cell>
          <cell r="BJ43">
            <v>3.1071000000000001E-2</v>
          </cell>
          <cell r="BK43">
            <v>1.555876</v>
          </cell>
          <cell r="BL43"/>
          <cell r="BM43"/>
          <cell r="BN43">
            <v>2.081E-3</v>
          </cell>
          <cell r="BO43">
            <v>3.6484999999999997E-2</v>
          </cell>
          <cell r="BP43">
            <v>1.5944430000000001</v>
          </cell>
          <cell r="BQ43"/>
          <cell r="BR43"/>
          <cell r="BS43">
            <v>-4.8809999999999999E-2</v>
          </cell>
          <cell r="BT43">
            <v>4.0106000000000003E-2</v>
          </cell>
          <cell r="BU43">
            <v>1.5857370000000002</v>
          </cell>
          <cell r="BV43"/>
          <cell r="BW43"/>
          <cell r="BX43">
            <v>-4.24E-2</v>
          </cell>
          <cell r="BY43">
            <v>2.0088000000000002E-2</v>
          </cell>
          <cell r="BZ43">
            <v>1.5634190000000001</v>
          </cell>
          <cell r="CA43"/>
          <cell r="CB43"/>
          <cell r="CC43">
            <v>1.4329000000000001E-2</v>
          </cell>
          <cell r="CD43">
            <v>4.4059999999999993E-3</v>
          </cell>
          <cell r="CE43">
            <v>1.582155</v>
          </cell>
          <cell r="CF43"/>
          <cell r="CG43"/>
          <cell r="CH43">
            <v>3.3606999999999998E-2</v>
          </cell>
          <cell r="CI43">
            <v>6.5259999999999997E-3</v>
          </cell>
          <cell r="CJ43">
            <v>1.62229</v>
          </cell>
          <cell r="CK43"/>
          <cell r="CL43"/>
          <cell r="CM43">
            <v>2.2030000000000001E-2</v>
          </cell>
          <cell r="CN43">
            <v>2.663E-3</v>
          </cell>
          <cell r="CO43">
            <v>1.646984</v>
          </cell>
          <cell r="CP43"/>
          <cell r="CQ43"/>
          <cell r="CR43">
            <v>5.9569999999999998E-2</v>
          </cell>
          <cell r="CS43">
            <v>1.7861000000000002E-2</v>
          </cell>
          <cell r="CT43">
            <v>1.7244169999999999</v>
          </cell>
          <cell r="CU43"/>
          <cell r="CV43"/>
          <cell r="CW43">
            <v>0.11026900000000001</v>
          </cell>
          <cell r="CX43">
            <v>2.1382999999999999E-2</v>
          </cell>
          <cell r="CY43">
            <v>1.856069</v>
          </cell>
          <cell r="CZ43"/>
          <cell r="DA43"/>
          <cell r="DB43">
            <v>0.107659</v>
          </cell>
          <cell r="DC43">
            <v>1.0433999999999999E-2</v>
          </cell>
          <cell r="DD43">
            <v>1.9741630000000001</v>
          </cell>
          <cell r="DE43"/>
          <cell r="DF43"/>
          <cell r="DG43">
            <v>0.10388299999999999</v>
          </cell>
          <cell r="DH43">
            <v>6.1840000000000003E-3</v>
          </cell>
          <cell r="DI43">
            <v>2.0842310000000004</v>
          </cell>
          <cell r="DJ43"/>
          <cell r="DK43"/>
          <cell r="DL43">
            <v>9.627200000000001E-2</v>
          </cell>
          <cell r="DM43">
            <v>1.5326000000000001E-2</v>
          </cell>
          <cell r="DN43">
            <v>2.1958299999999999</v>
          </cell>
          <cell r="DO43"/>
          <cell r="DP43"/>
          <cell r="DQ43">
            <v>0.10412399999999999</v>
          </cell>
          <cell r="DR43">
            <v>1.2243E-2</v>
          </cell>
          <cell r="DS43">
            <v>2.312198</v>
          </cell>
          <cell r="DT43"/>
          <cell r="DU43"/>
          <cell r="DV43">
            <v>6.7163E-2</v>
          </cell>
          <cell r="DW43">
            <v>1.0886E-2</v>
          </cell>
          <cell r="DX43">
            <v>2.3902480000000002</v>
          </cell>
          <cell r="DY43"/>
          <cell r="DZ43"/>
          <cell r="EA43">
            <v>5.9151000000000002E-2</v>
          </cell>
          <cell r="EB43">
            <v>1.5826E-2</v>
          </cell>
          <cell r="EC43">
            <v>2.4652259999999999</v>
          </cell>
          <cell r="ED43"/>
          <cell r="EE43"/>
          <cell r="EF43">
            <v>6.0485999999999998E-2</v>
          </cell>
          <cell r="EG43">
            <v>1.5925000000000002E-2</v>
          </cell>
          <cell r="EH43">
            <v>2.5416379999999998</v>
          </cell>
          <cell r="EI43"/>
          <cell r="EJ43"/>
          <cell r="EK43">
            <v>8.2525000000000001E-2</v>
          </cell>
          <cell r="EL43">
            <v>1.7417000000000002E-2</v>
          </cell>
          <cell r="EM43">
            <v>2.6415799999999998</v>
          </cell>
          <cell r="EN43"/>
          <cell r="EO43"/>
          <cell r="EP43">
            <v>0.14685900000000002</v>
          </cell>
          <cell r="EQ43">
            <v>-8.7779999999999997E-2</v>
          </cell>
          <cell r="ER43">
            <v>2.7006559999999999</v>
          </cell>
          <cell r="ES43"/>
          <cell r="ET43"/>
          <cell r="EU43">
            <v>0.10258199999999999</v>
          </cell>
          <cell r="EV43">
            <v>-5.8799999999999998E-3</v>
          </cell>
          <cell r="EW43">
            <v>2.7973490000000001</v>
          </cell>
          <cell r="EX43"/>
          <cell r="EY43"/>
          <cell r="EZ43">
            <v>7.0177000000000003E-2</v>
          </cell>
          <cell r="FA43">
            <v>0.36194099999999996</v>
          </cell>
          <cell r="FB43">
            <v>3.2294679999999998</v>
          </cell>
          <cell r="FC43"/>
          <cell r="FD43"/>
          <cell r="FE43">
            <v>0.110024</v>
          </cell>
          <cell r="FF43">
            <v>0.20476900000000001</v>
          </cell>
          <cell r="FG43">
            <v>3.5442629999999999</v>
          </cell>
          <cell r="FH43"/>
          <cell r="FI43"/>
          <cell r="FJ43">
            <v>0.13859399999999999</v>
          </cell>
          <cell r="FK43">
            <v>6.5079999999999999E-3</v>
          </cell>
          <cell r="FL43">
            <v>3.6893660000000001</v>
          </cell>
          <cell r="FM43"/>
          <cell r="FN43"/>
          <cell r="FO43">
            <v>0.163828</v>
          </cell>
          <cell r="FP43">
            <v>6.7689999999999998E-3</v>
          </cell>
          <cell r="FQ43">
            <v>3.8599650000000003</v>
          </cell>
          <cell r="FR43"/>
          <cell r="FS43"/>
          <cell r="FT43">
            <v>0.12801199999999999</v>
          </cell>
          <cell r="FU43">
            <v>-5.7400000000000003E-3</v>
          </cell>
          <cell r="FV43">
            <v>3.9822289999999998</v>
          </cell>
          <cell r="FW43"/>
          <cell r="FX43"/>
          <cell r="FY43">
            <v>0.13370599999999999</v>
          </cell>
          <cell r="FZ43">
            <v>2.9864000000000002E-2</v>
          </cell>
          <cell r="GA43">
            <v>4.1458000000000004</v>
          </cell>
          <cell r="GB43"/>
          <cell r="GC43"/>
          <cell r="GD43">
            <v>7.0590999999999987E-2</v>
          </cell>
          <cell r="GE43">
            <v>4.1329999999999999E-2</v>
          </cell>
          <cell r="GF43">
            <v>4.2577219999999993</v>
          </cell>
          <cell r="GG43"/>
          <cell r="GH43"/>
          <cell r="GI43">
            <v>4.2588000000000001E-2</v>
          </cell>
          <cell r="GJ43">
            <v>3.6929000000000003E-2</v>
          </cell>
          <cell r="GK43">
            <v>4.3372399999999995</v>
          </cell>
          <cell r="GL43"/>
          <cell r="GM43"/>
          <cell r="GN43">
            <v>0.10166599999999999</v>
          </cell>
          <cell r="GO43">
            <v>4.0619999999999996E-2</v>
          </cell>
          <cell r="GP43">
            <v>4.4795259999999999</v>
          </cell>
          <cell r="GQ43"/>
          <cell r="GR43"/>
          <cell r="GS43">
            <v>4.8079000000000004E-2</v>
          </cell>
          <cell r="GT43">
            <v>4.0279000000000002E-2</v>
          </cell>
          <cell r="GU43">
            <v>4.5678860000000006</v>
          </cell>
          <cell r="GV43"/>
          <cell r="GW43"/>
          <cell r="GX43">
            <v>1.7608000000000002E-2</v>
          </cell>
          <cell r="GY43">
            <v>4.1652000000000002E-2</v>
          </cell>
          <cell r="GZ43">
            <v>4.6271469999999999</v>
          </cell>
          <cell r="HA43"/>
          <cell r="HB43"/>
          <cell r="HC43">
            <v>8.8020000000000001E-2</v>
          </cell>
          <cell r="HD43">
            <v>4.2142000000000006E-2</v>
          </cell>
          <cell r="HE43">
            <v>4.7573109999999996</v>
          </cell>
          <cell r="HF43"/>
          <cell r="HG43"/>
          <cell r="HH43">
            <v>-7.3480000000000004E-2</v>
          </cell>
          <cell r="HI43">
            <v>4.2777000000000003E-2</v>
          </cell>
          <cell r="HJ43">
            <v>4.7266049999999993</v>
          </cell>
        </row>
        <row r="44">
          <cell r="A44" t="str">
            <v>AN.2119</v>
          </cell>
          <cell r="B44" t="str">
            <v xml:space="preserve">  Other land and associated surface waters</v>
          </cell>
          <cell r="C44">
            <v>68.534410000000008</v>
          </cell>
          <cell r="D44">
            <v>1.0000000000000001E-5</v>
          </cell>
          <cell r="E44"/>
          <cell r="F44">
            <v>11.325781000000001</v>
          </cell>
          <cell r="G44">
            <v>-1.2375499999999999</v>
          </cell>
          <cell r="H44">
            <v>78.622622000000007</v>
          </cell>
          <cell r="I44">
            <v>1.0000000000000001E-5</v>
          </cell>
          <cell r="J44"/>
          <cell r="K44">
            <v>10.210011</v>
          </cell>
          <cell r="L44">
            <v>-1.1349899999999999</v>
          </cell>
          <cell r="M44">
            <v>87.69762399999999</v>
          </cell>
          <cell r="N44">
            <v>1.0000000000000001E-5</v>
          </cell>
          <cell r="O44"/>
          <cell r="P44">
            <v>7.3694509999999998</v>
          </cell>
          <cell r="Q44">
            <v>-0.92328999999999994</v>
          </cell>
          <cell r="R44">
            <v>94.143774999999991</v>
          </cell>
          <cell r="S44">
            <v>1.0000000000000001E-5</v>
          </cell>
          <cell r="T44"/>
          <cell r="U44">
            <v>6.14255</v>
          </cell>
          <cell r="V44">
            <v>-2.3810899999999999</v>
          </cell>
          <cell r="W44">
            <v>97.905208999999999</v>
          </cell>
          <cell r="X44">
            <v>1.0000000000000001E-5</v>
          </cell>
          <cell r="Y44"/>
          <cell r="Z44">
            <v>6.3887529999999995</v>
          </cell>
          <cell r="AA44">
            <v>-1.1286099999999999</v>
          </cell>
          <cell r="AB44">
            <v>103.16532000000001</v>
          </cell>
          <cell r="AC44">
            <v>1.0000000000000001E-5</v>
          </cell>
          <cell r="AD44"/>
          <cell r="AE44">
            <v>0.73346900000000004</v>
          </cell>
          <cell r="AF44">
            <v>-1.5612699999999999</v>
          </cell>
          <cell r="AG44">
            <v>102.337497</v>
          </cell>
          <cell r="AH44">
            <v>1.0000000000000001E-5</v>
          </cell>
          <cell r="AI44"/>
          <cell r="AJ44">
            <v>-0.73129</v>
          </cell>
          <cell r="AK44">
            <v>-3.1727099999999999</v>
          </cell>
          <cell r="AL44">
            <v>98.433465999999996</v>
          </cell>
          <cell r="AM44">
            <v>1.0000000000000001E-5</v>
          </cell>
          <cell r="AN44"/>
          <cell r="AO44">
            <v>1.8717139999999999</v>
          </cell>
          <cell r="AP44">
            <v>-2.9770700000000003</v>
          </cell>
          <cell r="AQ44">
            <v>97.328082999999992</v>
          </cell>
          <cell r="AR44">
            <v>3.0000000000000001E-6</v>
          </cell>
          <cell r="AS44"/>
          <cell r="AT44">
            <v>0.470387</v>
          </cell>
          <cell r="AU44">
            <v>-8.7192600000000002</v>
          </cell>
          <cell r="AV44">
            <v>89.079191000000009</v>
          </cell>
          <cell r="AW44">
            <v>3.0000000000000001E-6</v>
          </cell>
          <cell r="AX44"/>
          <cell r="AY44">
            <v>1.088568</v>
          </cell>
          <cell r="AZ44">
            <v>-5.8943300000000001</v>
          </cell>
          <cell r="BA44">
            <v>84.273410999999996</v>
          </cell>
          <cell r="BB44"/>
          <cell r="BC44"/>
          <cell r="BD44">
            <v>10.071892</v>
          </cell>
          <cell r="BE44">
            <v>-3.6737500000000001</v>
          </cell>
          <cell r="BF44">
            <v>90.671542000000002</v>
          </cell>
          <cell r="BG44">
            <v>8.9999999999999985E-6</v>
          </cell>
          <cell r="BH44"/>
          <cell r="BI44">
            <v>5.4320209999999998</v>
          </cell>
          <cell r="BJ44">
            <v>4.1342920000000003</v>
          </cell>
          <cell r="BK44">
            <v>100.23783999999999</v>
          </cell>
          <cell r="BL44">
            <v>6.0000000000000002E-6</v>
          </cell>
          <cell r="BM44"/>
          <cell r="BN44">
            <v>-8.2817299999999996</v>
          </cell>
          <cell r="BO44">
            <v>-0.97086400000000006</v>
          </cell>
          <cell r="BP44">
            <v>90.985213000000002</v>
          </cell>
          <cell r="BQ44">
            <v>1.0000000000000001E-5</v>
          </cell>
          <cell r="BR44"/>
          <cell r="BS44">
            <v>-9.0884400000000003</v>
          </cell>
          <cell r="BT44">
            <v>-0.71036900000000003</v>
          </cell>
          <cell r="BU44">
            <v>81.186369999999997</v>
          </cell>
          <cell r="BV44">
            <v>1.0000000000000001E-5</v>
          </cell>
          <cell r="BW44"/>
          <cell r="BX44">
            <v>-4.6058379999999994</v>
          </cell>
          <cell r="BY44">
            <v>-0.69199599999999994</v>
          </cell>
          <cell r="BZ44">
            <v>75.888507000000004</v>
          </cell>
          <cell r="CA44">
            <v>1.0000000000000001E-5</v>
          </cell>
          <cell r="CB44"/>
          <cell r="CC44">
            <v>-2.1007099999999999</v>
          </cell>
          <cell r="CD44">
            <v>-0.42856900000000003</v>
          </cell>
          <cell r="CE44">
            <v>73.359183999999999</v>
          </cell>
          <cell r="CF44">
            <v>1.0000000000000001E-5</v>
          </cell>
          <cell r="CG44"/>
          <cell r="CH44">
            <v>-11.539549999999998</v>
          </cell>
          <cell r="CI44">
            <v>-0.44572800000000001</v>
          </cell>
          <cell r="CJ44">
            <v>61.373890000000003</v>
          </cell>
          <cell r="CK44">
            <v>1.0000000000000001E-5</v>
          </cell>
          <cell r="CL44"/>
          <cell r="CM44">
            <v>-0.78591800000000001</v>
          </cell>
          <cell r="CN44">
            <v>-0.57497500000000001</v>
          </cell>
          <cell r="CO44">
            <v>60.012982000000001</v>
          </cell>
          <cell r="CP44">
            <v>1.0000000000000001E-5</v>
          </cell>
          <cell r="CQ44"/>
          <cell r="CR44">
            <v>-1.7667840000000001</v>
          </cell>
          <cell r="CS44">
            <v>-0.78509400000000007</v>
          </cell>
          <cell r="CT44">
            <v>57.461072999999999</v>
          </cell>
          <cell r="CU44">
            <v>1.0000000000000001E-5</v>
          </cell>
          <cell r="CV44"/>
          <cell r="CW44">
            <v>9.8041470000000004</v>
          </cell>
          <cell r="CX44">
            <v>-0.98506899999999997</v>
          </cell>
          <cell r="CY44">
            <v>66.280141</v>
          </cell>
          <cell r="CZ44">
            <v>8.9999999999999985E-6</v>
          </cell>
          <cell r="DA44"/>
          <cell r="DB44">
            <v>21.807894000000001</v>
          </cell>
          <cell r="DC44">
            <v>-0.77051199999999997</v>
          </cell>
          <cell r="DD44">
            <v>87.317501000000007</v>
          </cell>
          <cell r="DE44">
            <v>6.0000000000000002E-6</v>
          </cell>
          <cell r="DF44"/>
          <cell r="DG44">
            <v>23.227162</v>
          </cell>
          <cell r="DH44">
            <v>-0.78112000000000004</v>
          </cell>
          <cell r="DI44">
            <v>109.763531</v>
          </cell>
          <cell r="DJ44">
            <v>1.5999999999999999E-5</v>
          </cell>
          <cell r="DK44"/>
          <cell r="DL44">
            <v>22.950301</v>
          </cell>
          <cell r="DM44">
            <v>-4.0090300000000001</v>
          </cell>
          <cell r="DN44">
            <v>128.70479799999998</v>
          </cell>
          <cell r="DO44">
            <v>1.9999999999999999E-6</v>
          </cell>
          <cell r="DP44"/>
          <cell r="DQ44">
            <v>34.111247999999996</v>
          </cell>
          <cell r="DR44">
            <v>-4.6853599999999993</v>
          </cell>
          <cell r="DS44">
            <v>158.13067599999999</v>
          </cell>
          <cell r="DT44">
            <v>1.0000000000000001E-5</v>
          </cell>
          <cell r="DU44"/>
          <cell r="DV44">
            <v>43.993366999999999</v>
          </cell>
          <cell r="DW44">
            <v>-4.7965900000000001</v>
          </cell>
          <cell r="DX44">
            <v>197.327384</v>
          </cell>
          <cell r="DY44">
            <v>1.0000000000000001E-5</v>
          </cell>
          <cell r="DZ44"/>
          <cell r="EA44">
            <v>56.530571000000002</v>
          </cell>
          <cell r="EB44">
            <v>-7.09389</v>
          </cell>
          <cell r="EC44">
            <v>246.76407900000001</v>
          </cell>
          <cell r="ED44">
            <v>8.9999999999999985E-6</v>
          </cell>
          <cell r="EE44"/>
          <cell r="EF44">
            <v>61.420234999999998</v>
          </cell>
          <cell r="EG44">
            <v>-6.5979700000000001</v>
          </cell>
          <cell r="EH44">
            <v>301.58634000000001</v>
          </cell>
          <cell r="EI44">
            <v>3.0000000000000001E-6</v>
          </cell>
          <cell r="EJ44"/>
          <cell r="EK44">
            <v>45.61403</v>
          </cell>
          <cell r="EL44">
            <v>-3.3517700000000001</v>
          </cell>
          <cell r="EM44">
            <v>343.84853999999996</v>
          </cell>
          <cell r="EN44">
            <v>1.2999999999999999E-5</v>
          </cell>
          <cell r="EO44"/>
          <cell r="EP44">
            <v>19.819967999999999</v>
          </cell>
          <cell r="EQ44">
            <v>-0.23861500000000002</v>
          </cell>
          <cell r="ER44">
            <v>363.42993100000001</v>
          </cell>
          <cell r="ES44">
            <v>1.0000000000000001E-5</v>
          </cell>
          <cell r="ET44"/>
          <cell r="EU44">
            <v>-31.041027</v>
          </cell>
          <cell r="EV44">
            <v>-2.04332</v>
          </cell>
          <cell r="EW44">
            <v>330.34552300000001</v>
          </cell>
          <cell r="EX44">
            <v>2.0000000000000002E-5</v>
          </cell>
          <cell r="EY44"/>
          <cell r="EZ44">
            <v>27.872623999999998</v>
          </cell>
          <cell r="FA44">
            <v>-32.428274000000002</v>
          </cell>
          <cell r="FB44">
            <v>325.78982900000005</v>
          </cell>
          <cell r="FC44">
            <v>2.0000000000000002E-5</v>
          </cell>
          <cell r="FD44"/>
          <cell r="FE44">
            <v>51.437351</v>
          </cell>
          <cell r="FF44">
            <v>-1.8852470000000001</v>
          </cell>
          <cell r="FG44">
            <v>375.34192300000001</v>
          </cell>
          <cell r="FH44">
            <v>2.0000000000000002E-5</v>
          </cell>
          <cell r="FI44"/>
          <cell r="FJ44">
            <v>21.015281999999999</v>
          </cell>
          <cell r="FK44">
            <v>-2.0130660000000002</v>
          </cell>
          <cell r="FL44">
            <v>394.34413599999999</v>
          </cell>
          <cell r="FM44">
            <v>6.0000000000000002E-6</v>
          </cell>
          <cell r="FN44"/>
          <cell r="FO44">
            <v>-6.3941419999999995</v>
          </cell>
          <cell r="FP44">
            <v>-1.7416659999999999</v>
          </cell>
          <cell r="FQ44">
            <v>386.20828600000004</v>
          </cell>
          <cell r="FR44">
            <v>2.0000000000000002E-5</v>
          </cell>
          <cell r="FS44"/>
          <cell r="FT44">
            <v>-12.363440000000001</v>
          </cell>
          <cell r="FU44">
            <v>-0.6970019999999999</v>
          </cell>
          <cell r="FV44">
            <v>373.14780400000001</v>
          </cell>
          <cell r="FW44">
            <v>8.9999999999999985E-6</v>
          </cell>
          <cell r="FX44"/>
          <cell r="FY44">
            <v>-19.6175</v>
          </cell>
          <cell r="FZ44">
            <v>14.975835</v>
          </cell>
          <cell r="GA44">
            <v>368.50608</v>
          </cell>
          <cell r="GB44">
            <v>1.0000000000000001E-5</v>
          </cell>
          <cell r="GC44"/>
          <cell r="GD44">
            <v>8.9631540000000012</v>
          </cell>
          <cell r="GE44">
            <v>-4.1346470000000002</v>
          </cell>
          <cell r="GF44">
            <v>373.33453100000003</v>
          </cell>
          <cell r="GG44">
            <v>6.0000000000000002E-6</v>
          </cell>
          <cell r="GH44"/>
          <cell r="GI44">
            <v>20.517846000000002</v>
          </cell>
          <cell r="GJ44">
            <v>6.6176540000000008</v>
          </cell>
          <cell r="GK44">
            <v>400.46999399999999</v>
          </cell>
          <cell r="GL44">
            <v>5.0000000000000004E-6</v>
          </cell>
          <cell r="GM44"/>
          <cell r="GN44">
            <v>18.710044000000003</v>
          </cell>
          <cell r="GO44">
            <v>14.233665</v>
          </cell>
          <cell r="GP44">
            <v>433.41376000000002</v>
          </cell>
          <cell r="GQ44">
            <v>3.0000000000000001E-6</v>
          </cell>
          <cell r="GR44"/>
          <cell r="GS44">
            <v>16.420850999999999</v>
          </cell>
          <cell r="GT44">
            <v>17.507667000000001</v>
          </cell>
          <cell r="GU44">
            <v>467.34226799999999</v>
          </cell>
          <cell r="GV44">
            <v>6.0000000000000002E-6</v>
          </cell>
          <cell r="GW44"/>
          <cell r="GX44">
            <v>31.645934</v>
          </cell>
          <cell r="GY44">
            <v>18.013005</v>
          </cell>
          <cell r="GZ44">
            <v>517.00116800000001</v>
          </cell>
          <cell r="HA44">
            <v>1.9999999999999999E-6</v>
          </cell>
          <cell r="HB44"/>
          <cell r="HC44">
            <v>47.849964</v>
          </cell>
          <cell r="HD44">
            <v>20.813397999999999</v>
          </cell>
          <cell r="HE44">
            <v>585.66454500000009</v>
          </cell>
          <cell r="HF44"/>
          <cell r="HG44"/>
          <cell r="HH44">
            <v>61.941474999999997</v>
          </cell>
          <cell r="HI44">
            <v>23.252645000000001</v>
          </cell>
          <cell r="HJ44">
            <v>670.858654</v>
          </cell>
        </row>
        <row r="45">
          <cell r="A45" t="str">
            <v>AN.212</v>
          </cell>
          <cell r="B45" t="str">
            <v>Mineral and energy reserves</v>
          </cell>
          <cell r="C45">
            <v>2.0872950000000001</v>
          </cell>
          <cell r="D45"/>
          <cell r="E45"/>
          <cell r="F45">
            <v>0.707986</v>
          </cell>
          <cell r="G45">
            <v>0.16197500000000001</v>
          </cell>
          <cell r="H45">
            <v>2.9572570000000002</v>
          </cell>
          <cell r="I45"/>
          <cell r="J45"/>
          <cell r="K45">
            <v>1.24648</v>
          </cell>
          <cell r="L45">
            <v>-0.30656</v>
          </cell>
          <cell r="M45">
            <v>3.8971680000000002</v>
          </cell>
          <cell r="N45"/>
          <cell r="O45"/>
          <cell r="P45">
            <v>1.3792990000000001</v>
          </cell>
          <cell r="Q45">
            <v>0.173989</v>
          </cell>
          <cell r="R45">
            <v>5.450456</v>
          </cell>
          <cell r="S45"/>
          <cell r="T45"/>
          <cell r="U45">
            <v>0.61429600000000006</v>
          </cell>
          <cell r="V45">
            <v>-0.43366000000000005</v>
          </cell>
          <cell r="W45">
            <v>5.6310849999999997</v>
          </cell>
          <cell r="X45"/>
          <cell r="Y45"/>
          <cell r="Z45">
            <v>0.96794500000000006</v>
          </cell>
          <cell r="AA45">
            <v>-0.22619999999999998</v>
          </cell>
          <cell r="AB45">
            <v>6.3728280000000002</v>
          </cell>
          <cell r="AC45"/>
          <cell r="AD45"/>
          <cell r="AE45">
            <v>-0.31558999999999998</v>
          </cell>
          <cell r="AF45">
            <v>0.74380100000000005</v>
          </cell>
          <cell r="AG45">
            <v>6.8010330000000003</v>
          </cell>
          <cell r="AH45"/>
          <cell r="AI45"/>
          <cell r="AJ45">
            <v>-1.0246999999999999</v>
          </cell>
          <cell r="AK45">
            <v>-0.35217000000000004</v>
          </cell>
          <cell r="AL45">
            <v>5.4241549999999998</v>
          </cell>
          <cell r="AM45"/>
          <cell r="AN45"/>
          <cell r="AO45">
            <v>-0.63107000000000002</v>
          </cell>
          <cell r="AP45">
            <v>-0.60387000000000002</v>
          </cell>
          <cell r="AQ45">
            <v>4.1892050000000003</v>
          </cell>
          <cell r="AR45"/>
          <cell r="AS45"/>
          <cell r="AT45">
            <v>0.12046</v>
          </cell>
          <cell r="AU45">
            <v>-0.13069</v>
          </cell>
          <cell r="AV45">
            <v>4.1789740000000002</v>
          </cell>
          <cell r="AW45"/>
          <cell r="AX45"/>
          <cell r="AY45">
            <v>0.44604000000000005</v>
          </cell>
          <cell r="AZ45">
            <v>-0.31758999999999998</v>
          </cell>
          <cell r="BA45">
            <v>4.3074200000000005</v>
          </cell>
          <cell r="BB45"/>
          <cell r="BC45"/>
          <cell r="BD45">
            <v>0.87841600000000009</v>
          </cell>
          <cell r="BE45">
            <v>-1.1462300000000001</v>
          </cell>
          <cell r="BF45">
            <v>4.0396000000000001</v>
          </cell>
          <cell r="BG45"/>
          <cell r="BH45"/>
          <cell r="BI45">
            <v>0.34703300000000004</v>
          </cell>
          <cell r="BJ45">
            <v>-0.30469999999999997</v>
          </cell>
          <cell r="BK45">
            <v>4.0819239999999999</v>
          </cell>
          <cell r="BL45"/>
          <cell r="BM45"/>
          <cell r="BN45">
            <v>-0.38498000000000004</v>
          </cell>
          <cell r="BO45">
            <v>-0.20096</v>
          </cell>
          <cell r="BP45">
            <v>3.4959670000000003</v>
          </cell>
          <cell r="BQ45"/>
          <cell r="BR45"/>
          <cell r="BS45">
            <v>-0.16208</v>
          </cell>
          <cell r="BT45">
            <v>-0.27370999999999995</v>
          </cell>
          <cell r="BU45">
            <v>3.0601669999999999</v>
          </cell>
          <cell r="BV45"/>
          <cell r="BW45"/>
          <cell r="BX45">
            <v>-1.061E-2</v>
          </cell>
          <cell r="BY45">
            <v>-0.23936000000000002</v>
          </cell>
          <cell r="BZ45">
            <v>2.8101880000000001</v>
          </cell>
          <cell r="CA45"/>
          <cell r="CB45"/>
          <cell r="CC45">
            <v>7.0037000000000002E-2</v>
          </cell>
          <cell r="CD45">
            <v>-0.82492999999999994</v>
          </cell>
          <cell r="CE45">
            <v>2.0552920000000001</v>
          </cell>
          <cell r="CF45"/>
          <cell r="CG45"/>
          <cell r="CH45">
            <v>8.4017999999999995E-2</v>
          </cell>
          <cell r="CI45">
            <v>-0.13488</v>
          </cell>
          <cell r="CJ45">
            <v>2.004426</v>
          </cell>
          <cell r="CK45"/>
          <cell r="CL45"/>
          <cell r="CM45">
            <v>0.37977</v>
          </cell>
          <cell r="CN45">
            <v>-6.8379999999999996E-2</v>
          </cell>
          <cell r="CO45">
            <v>2.3158080000000001</v>
          </cell>
          <cell r="CP45"/>
          <cell r="CQ45"/>
          <cell r="CR45">
            <v>-5.8279999999999998E-2</v>
          </cell>
          <cell r="CS45">
            <v>-0.20837999999999998</v>
          </cell>
          <cell r="CT45">
            <v>2.04914</v>
          </cell>
          <cell r="CU45"/>
          <cell r="CV45"/>
          <cell r="CW45">
            <v>-0.28314999999999996</v>
          </cell>
          <cell r="CX45">
            <v>-0.23365</v>
          </cell>
          <cell r="CY45">
            <v>1.532327</v>
          </cell>
          <cell r="CZ45"/>
          <cell r="DA45"/>
          <cell r="DB45">
            <v>0.728487</v>
          </cell>
          <cell r="DC45">
            <v>4.3410000000000002E-3</v>
          </cell>
          <cell r="DD45">
            <v>2.2651560000000002</v>
          </cell>
          <cell r="DE45"/>
          <cell r="DF45"/>
          <cell r="DG45">
            <v>0.41123399999999999</v>
          </cell>
          <cell r="DH45">
            <v>-0.26508999999999999</v>
          </cell>
          <cell r="DI45">
            <v>2.411292</v>
          </cell>
          <cell r="DJ45"/>
          <cell r="DK45"/>
          <cell r="DL45">
            <v>-0.14337</v>
          </cell>
          <cell r="DM45">
            <v>9.0525999999999995E-2</v>
          </cell>
          <cell r="DN45">
            <v>2.3584399999999999</v>
          </cell>
          <cell r="DO45"/>
          <cell r="DP45"/>
          <cell r="DQ45">
            <v>0.173703</v>
          </cell>
          <cell r="DR45">
            <v>-1.6709999999999999E-2</v>
          </cell>
          <cell r="DS45">
            <v>2.515431</v>
          </cell>
          <cell r="DT45"/>
          <cell r="DU45"/>
          <cell r="DV45">
            <v>-9.425E-2</v>
          </cell>
          <cell r="DW45">
            <v>-9.9860000000000004E-2</v>
          </cell>
          <cell r="DX45">
            <v>2.3213150000000002</v>
          </cell>
          <cell r="DY45"/>
          <cell r="DZ45"/>
          <cell r="EA45">
            <v>0.40817399999999998</v>
          </cell>
          <cell r="EB45">
            <v>-1.1670499999999999</v>
          </cell>
          <cell r="EC45">
            <v>1.5624339999999999</v>
          </cell>
          <cell r="ED45"/>
          <cell r="EE45"/>
          <cell r="EF45">
            <v>0.95214599999999994</v>
          </cell>
          <cell r="EG45">
            <v>-0.38422000000000001</v>
          </cell>
          <cell r="EH45">
            <v>2.1303589999999999</v>
          </cell>
          <cell r="EI45"/>
          <cell r="EJ45"/>
          <cell r="EK45">
            <v>-9.0670000000000001E-2</v>
          </cell>
          <cell r="EL45">
            <v>-0.12522</v>
          </cell>
          <cell r="EM45">
            <v>1.914461</v>
          </cell>
          <cell r="EN45"/>
          <cell r="EO45"/>
          <cell r="EP45">
            <v>0.90100900000000006</v>
          </cell>
          <cell r="EQ45">
            <v>-0.5444500000000001</v>
          </cell>
          <cell r="ER45">
            <v>2.2710120000000003</v>
          </cell>
          <cell r="ES45"/>
          <cell r="ET45"/>
          <cell r="EU45">
            <v>-0.77895000000000003</v>
          </cell>
          <cell r="EV45">
            <v>-0.21218999999999999</v>
          </cell>
          <cell r="EW45">
            <v>1.2798589999999999</v>
          </cell>
          <cell r="EX45"/>
          <cell r="EY45"/>
          <cell r="EZ45">
            <v>0.70228499999999994</v>
          </cell>
          <cell r="FA45">
            <v>-0.29822000000000004</v>
          </cell>
          <cell r="FB45">
            <v>1.683921</v>
          </cell>
          <cell r="FC45"/>
          <cell r="FD45"/>
          <cell r="FE45">
            <v>0.59887400000000002</v>
          </cell>
          <cell r="FF45">
            <v>-0.18149999999999999</v>
          </cell>
          <cell r="FG45">
            <v>2.1012949999999999</v>
          </cell>
          <cell r="FH45"/>
          <cell r="FI45"/>
          <cell r="FJ45">
            <v>0.60685900000000004</v>
          </cell>
          <cell r="FK45">
            <v>-6.0800000000000003E-3</v>
          </cell>
          <cell r="FL45">
            <v>2.7020659999999999</v>
          </cell>
          <cell r="FM45"/>
          <cell r="FN45"/>
          <cell r="FO45">
            <v>3.2302999999999998E-2</v>
          </cell>
          <cell r="FP45">
            <v>0.12415699999999999</v>
          </cell>
          <cell r="FQ45">
            <v>2.858527</v>
          </cell>
          <cell r="FR45"/>
          <cell r="FS45"/>
          <cell r="FT45">
            <v>9.6690999999999999E-2</v>
          </cell>
          <cell r="FU45">
            <v>-1.0061499999999999</v>
          </cell>
          <cell r="FV45">
            <v>1.949066</v>
          </cell>
          <cell r="FW45"/>
          <cell r="FX45"/>
          <cell r="FY45">
            <v>-0.65549999999999997</v>
          </cell>
          <cell r="FZ45">
            <v>-0.25754000000000005</v>
          </cell>
          <cell r="GA45">
            <v>1.036011</v>
          </cell>
          <cell r="GB45"/>
          <cell r="GC45"/>
          <cell r="GD45">
            <v>-0.25402000000000002</v>
          </cell>
          <cell r="GE45">
            <v>-0.12401000000000001</v>
          </cell>
          <cell r="GF45">
            <v>0.65796699999999997</v>
          </cell>
          <cell r="GG45"/>
          <cell r="GH45"/>
          <cell r="GI45">
            <v>0.42102899999999999</v>
          </cell>
          <cell r="GJ45">
            <v>-0.10577</v>
          </cell>
          <cell r="GK45">
            <v>0.97322500000000001</v>
          </cell>
          <cell r="GL45"/>
          <cell r="GM45"/>
          <cell r="GN45">
            <v>0.11487600000000001</v>
          </cell>
          <cell r="GO45">
            <v>-0.11109000000000001</v>
          </cell>
          <cell r="GP45">
            <v>0.97700599999999993</v>
          </cell>
          <cell r="GQ45"/>
          <cell r="GR45"/>
          <cell r="GS45">
            <v>8.0719999999999993E-3</v>
          </cell>
          <cell r="GT45">
            <v>-0.17063</v>
          </cell>
          <cell r="GU45">
            <v>0.814442</v>
          </cell>
          <cell r="GV45"/>
          <cell r="GW45"/>
          <cell r="GX45">
            <v>-0.15796000000000002</v>
          </cell>
          <cell r="GY45">
            <v>1.6273789999999999</v>
          </cell>
          <cell r="GZ45">
            <v>2.2838530000000001</v>
          </cell>
          <cell r="HA45"/>
          <cell r="HB45"/>
          <cell r="HC45">
            <v>-0.59354999999999991</v>
          </cell>
          <cell r="HD45">
            <v>-9.5379999999999993E-2</v>
          </cell>
          <cell r="HE45">
            <v>1.5949149999999999</v>
          </cell>
          <cell r="HF45"/>
          <cell r="HG45"/>
          <cell r="HH45">
            <v>1.2314949999999998</v>
          </cell>
          <cell r="HI45">
            <v>-1.1500899999999998</v>
          </cell>
          <cell r="HJ45">
            <v>1.6763170000000001</v>
          </cell>
        </row>
        <row r="46">
          <cell r="A46" t="str">
            <v>AN.214</v>
          </cell>
          <cell r="B46" t="str">
            <v>Water resources</v>
          </cell>
          <cell r="C46">
            <v>0.97655899999999995</v>
          </cell>
          <cell r="D46"/>
          <cell r="E46"/>
          <cell r="F46">
            <v>8.618300000000001E-2</v>
          </cell>
          <cell r="G46">
            <v>4.8634000000000004E-2</v>
          </cell>
          <cell r="H46">
            <v>1.1113770000000001</v>
          </cell>
          <cell r="I46"/>
          <cell r="J46"/>
          <cell r="K46">
            <v>0.17974000000000001</v>
          </cell>
          <cell r="L46">
            <v>0.121129</v>
          </cell>
          <cell r="M46">
            <v>1.4122479999999999</v>
          </cell>
          <cell r="N46"/>
          <cell r="O46"/>
          <cell r="P46">
            <v>0.22692899999999999</v>
          </cell>
          <cell r="Q46">
            <v>0.28972300000000001</v>
          </cell>
          <cell r="R46">
            <v>1.928901</v>
          </cell>
          <cell r="S46"/>
          <cell r="T46"/>
          <cell r="U46">
            <v>0.225274</v>
          </cell>
          <cell r="V46">
            <v>2.5413000000000002E-2</v>
          </cell>
          <cell r="W46">
            <v>2.179589</v>
          </cell>
          <cell r="X46"/>
          <cell r="Y46"/>
          <cell r="Z46">
            <v>0.18509700000000001</v>
          </cell>
          <cell r="AA46">
            <v>0.29320100000000004</v>
          </cell>
          <cell r="AB46">
            <v>2.6578870000000001</v>
          </cell>
          <cell r="AC46"/>
          <cell r="AD46"/>
          <cell r="AE46">
            <v>0.18684100000000001</v>
          </cell>
          <cell r="AF46">
            <v>0.41928500000000002</v>
          </cell>
          <cell r="AG46">
            <v>3.2640149999999997</v>
          </cell>
          <cell r="AH46"/>
          <cell r="AI46"/>
          <cell r="AJ46">
            <v>0.23385</v>
          </cell>
          <cell r="AK46">
            <v>0.31054899999999996</v>
          </cell>
          <cell r="AL46">
            <v>3.8084140000000004</v>
          </cell>
          <cell r="AM46"/>
          <cell r="AN46"/>
          <cell r="AO46">
            <v>4.0568E-2</v>
          </cell>
          <cell r="AP46">
            <v>0.30251699999999998</v>
          </cell>
          <cell r="AQ46">
            <v>4.1515010000000006</v>
          </cell>
          <cell r="AR46"/>
          <cell r="AS46"/>
          <cell r="AT46">
            <v>7.5034000000000003E-2</v>
          </cell>
          <cell r="AU46">
            <v>0.11433</v>
          </cell>
          <cell r="AV46">
            <v>4.340865</v>
          </cell>
          <cell r="AW46"/>
          <cell r="AX46"/>
          <cell r="AY46">
            <v>0.16973199999999999</v>
          </cell>
          <cell r="AZ46">
            <v>0.102524</v>
          </cell>
          <cell r="BA46">
            <v>4.6131220000000006</v>
          </cell>
          <cell r="BB46"/>
          <cell r="BC46"/>
          <cell r="BD46">
            <v>0.226493</v>
          </cell>
          <cell r="BE46">
            <v>0.30602400000000002</v>
          </cell>
          <cell r="BF46">
            <v>5.1456390000000001</v>
          </cell>
          <cell r="BG46"/>
          <cell r="BH46"/>
          <cell r="BI46">
            <v>0.26222099999999998</v>
          </cell>
          <cell r="BJ46">
            <v>0.108084</v>
          </cell>
          <cell r="BK46">
            <v>5.5159449999999994</v>
          </cell>
          <cell r="BL46"/>
          <cell r="BM46"/>
          <cell r="BN46">
            <v>0.214255</v>
          </cell>
          <cell r="BO46">
            <v>0.2079</v>
          </cell>
          <cell r="BP46">
            <v>5.9381009999999996</v>
          </cell>
          <cell r="BQ46"/>
          <cell r="BR46"/>
          <cell r="BS46">
            <v>0.20102899999999999</v>
          </cell>
          <cell r="BT46">
            <v>8.5176000000000002E-2</v>
          </cell>
          <cell r="BU46">
            <v>6.2243079999999997</v>
          </cell>
          <cell r="BV46"/>
          <cell r="BW46"/>
          <cell r="BX46">
            <v>0.241979</v>
          </cell>
          <cell r="BY46">
            <v>0.37597000000000003</v>
          </cell>
          <cell r="BZ46">
            <v>6.842257</v>
          </cell>
          <cell r="CA46"/>
          <cell r="CB46"/>
          <cell r="CC46">
            <v>0.17907000000000001</v>
          </cell>
          <cell r="CD46">
            <v>-0.11236</v>
          </cell>
          <cell r="CE46">
            <v>6.9089640000000001</v>
          </cell>
          <cell r="CF46"/>
          <cell r="CG46"/>
          <cell r="CH46">
            <v>0.170375</v>
          </cell>
          <cell r="CI46">
            <v>-0.25120999999999999</v>
          </cell>
          <cell r="CJ46">
            <v>6.8281220000000005</v>
          </cell>
          <cell r="CK46"/>
          <cell r="CL46"/>
          <cell r="CM46">
            <v>0.19503600000000001</v>
          </cell>
          <cell r="CN46">
            <v>0.38707799999999998</v>
          </cell>
          <cell r="CO46">
            <v>7.4102370000000004</v>
          </cell>
          <cell r="CP46"/>
          <cell r="CQ46"/>
          <cell r="CR46">
            <v>0.17185400000000001</v>
          </cell>
          <cell r="CS46">
            <v>-0.55635000000000001</v>
          </cell>
          <cell r="CT46">
            <v>7.0257370000000003</v>
          </cell>
          <cell r="CU46"/>
          <cell r="CV46"/>
          <cell r="CW46">
            <v>4.9659999999999996E-2</v>
          </cell>
          <cell r="CX46">
            <v>0.57576300000000002</v>
          </cell>
          <cell r="CY46">
            <v>7.6511610000000001</v>
          </cell>
          <cell r="CZ46"/>
          <cell r="DA46"/>
          <cell r="DB46">
            <v>8.6122000000000004E-2</v>
          </cell>
          <cell r="DC46">
            <v>5.9101999999999995E-2</v>
          </cell>
          <cell r="DD46">
            <v>7.7963869999999993</v>
          </cell>
          <cell r="DE46"/>
          <cell r="DF46"/>
          <cell r="DG46">
            <v>0.26540399999999997</v>
          </cell>
          <cell r="DH46">
            <v>0.75143899999999997</v>
          </cell>
          <cell r="DI46">
            <v>8.813231</v>
          </cell>
          <cell r="DJ46"/>
          <cell r="DK46"/>
          <cell r="DL46">
            <v>7.0828999999999989E-2</v>
          </cell>
          <cell r="DM46">
            <v>0.24641200000000002</v>
          </cell>
          <cell r="DN46">
            <v>9.1304730000000003</v>
          </cell>
          <cell r="DO46"/>
          <cell r="DP46"/>
          <cell r="DQ46">
            <v>0.17733600000000002</v>
          </cell>
          <cell r="DR46">
            <v>-0.31306</v>
          </cell>
          <cell r="DS46">
            <v>8.9947490000000005</v>
          </cell>
          <cell r="DT46"/>
          <cell r="DU46"/>
          <cell r="DV46">
            <v>0.227016</v>
          </cell>
          <cell r="DW46">
            <v>0.83480299999999996</v>
          </cell>
          <cell r="DX46">
            <v>10.056569999999999</v>
          </cell>
          <cell r="DY46"/>
          <cell r="DZ46"/>
          <cell r="EA46">
            <v>0.31760000000000005</v>
          </cell>
          <cell r="EB46">
            <v>-0.48243000000000003</v>
          </cell>
          <cell r="EC46">
            <v>9.8917339999999996</v>
          </cell>
          <cell r="ED46"/>
          <cell r="EE46"/>
          <cell r="EF46">
            <v>0.26703300000000002</v>
          </cell>
          <cell r="EG46">
            <v>8.0190999999999998E-2</v>
          </cell>
          <cell r="EH46">
            <v>10.238950000000001</v>
          </cell>
          <cell r="EI46"/>
          <cell r="EJ46"/>
          <cell r="EK46">
            <v>0.44831500000000002</v>
          </cell>
          <cell r="EL46">
            <v>-0.42313999999999996</v>
          </cell>
          <cell r="EM46">
            <v>10.26412</v>
          </cell>
          <cell r="EN46"/>
          <cell r="EO46"/>
          <cell r="EP46">
            <v>0.60439500000000002</v>
          </cell>
          <cell r="EQ46">
            <v>-0.32367000000000001</v>
          </cell>
          <cell r="ER46">
            <v>10.544840000000001</v>
          </cell>
          <cell r="ES46"/>
          <cell r="ET46"/>
          <cell r="EU46">
            <v>0.40394200000000002</v>
          </cell>
          <cell r="EV46">
            <v>-0.67825999999999997</v>
          </cell>
          <cell r="EW46">
            <v>10.270530000000001</v>
          </cell>
          <cell r="EX46"/>
          <cell r="EY46"/>
          <cell r="EZ46">
            <v>-0.19841</v>
          </cell>
          <cell r="FA46">
            <v>-0.18087</v>
          </cell>
          <cell r="FB46">
            <v>9.8912430000000011</v>
          </cell>
          <cell r="FC46"/>
          <cell r="FD46"/>
          <cell r="FE46">
            <v>0.83168399999999998</v>
          </cell>
          <cell r="FF46">
            <v>-0.12595000000000001</v>
          </cell>
          <cell r="FG46">
            <v>10.596969999999999</v>
          </cell>
          <cell r="FH46"/>
          <cell r="FI46"/>
          <cell r="FJ46">
            <v>0.34733900000000001</v>
          </cell>
          <cell r="FK46">
            <v>-2.3780000000000003E-2</v>
          </cell>
          <cell r="FL46">
            <v>10.92052</v>
          </cell>
          <cell r="FM46"/>
          <cell r="FN46"/>
          <cell r="FO46">
            <v>9.4105999999999995E-2</v>
          </cell>
          <cell r="FP46">
            <v>0.58159799999999995</v>
          </cell>
          <cell r="FQ46">
            <v>11.59623</v>
          </cell>
          <cell r="FR46"/>
          <cell r="FS46"/>
          <cell r="FT46">
            <v>3.184E-2</v>
          </cell>
          <cell r="FU46">
            <v>-0.77266000000000001</v>
          </cell>
          <cell r="FV46">
            <v>10.855399999999999</v>
          </cell>
          <cell r="FW46"/>
          <cell r="FX46"/>
          <cell r="FY46">
            <v>0.121474</v>
          </cell>
          <cell r="FZ46">
            <v>-0.22688</v>
          </cell>
          <cell r="GA46">
            <v>10.75</v>
          </cell>
          <cell r="GB46"/>
          <cell r="GC46"/>
          <cell r="GD46">
            <v>0.13615100000000002</v>
          </cell>
          <cell r="GE46">
            <v>0.22994200000000001</v>
          </cell>
          <cell r="GF46">
            <v>11.11609</v>
          </cell>
          <cell r="GG46"/>
          <cell r="GH46"/>
          <cell r="GI46">
            <v>-7.4700000000000001E-3</v>
          </cell>
          <cell r="GJ46">
            <v>-0.30357999999999996</v>
          </cell>
          <cell r="GK46">
            <v>10.805020000000001</v>
          </cell>
          <cell r="GL46"/>
          <cell r="GM46"/>
          <cell r="GN46">
            <v>0.27517999999999998</v>
          </cell>
          <cell r="GO46">
            <v>0.15562299999999998</v>
          </cell>
          <cell r="GP46">
            <v>11.23583</v>
          </cell>
          <cell r="GQ46"/>
          <cell r="GR46"/>
          <cell r="GS46">
            <v>0.16266900000000001</v>
          </cell>
          <cell r="GT46">
            <v>-6.3350000000000004E-2</v>
          </cell>
          <cell r="GU46">
            <v>11.335139999999999</v>
          </cell>
          <cell r="GV46"/>
          <cell r="GW46"/>
          <cell r="GX46">
            <v>-9.5319999999999988E-2</v>
          </cell>
          <cell r="GY46">
            <v>-0.19053</v>
          </cell>
          <cell r="GZ46">
            <v>11.049280000000001</v>
          </cell>
          <cell r="HA46"/>
          <cell r="HB46"/>
          <cell r="HC46">
            <v>3.5915000000000002E-2</v>
          </cell>
          <cell r="HD46">
            <v>-2.9510000000000002E-2</v>
          </cell>
          <cell r="HE46">
            <v>11.05569</v>
          </cell>
          <cell r="HF46"/>
          <cell r="HG46"/>
          <cell r="HH46">
            <v>1.026885</v>
          </cell>
          <cell r="HI46">
            <v>-8.8969999999999994E-2</v>
          </cell>
          <cell r="HJ46">
            <v>11.993600000000001</v>
          </cell>
        </row>
        <row r="47">
          <cell r="A47"/>
          <cell r="B47"/>
          <cell r="C47"/>
          <cell r="D47"/>
          <cell r="E47"/>
          <cell r="F47"/>
          <cell r="G47"/>
          <cell r="H47"/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  <cell r="V47"/>
          <cell r="W47"/>
          <cell r="X47"/>
          <cell r="Y47"/>
          <cell r="Z47"/>
          <cell r="AA47"/>
          <cell r="AB47"/>
          <cell r="AC47"/>
          <cell r="AD47"/>
          <cell r="AE47"/>
          <cell r="AF47"/>
          <cell r="AG47"/>
          <cell r="AH47"/>
          <cell r="AI47"/>
          <cell r="AJ47"/>
          <cell r="AK47"/>
          <cell r="AL47"/>
          <cell r="AM47"/>
          <cell r="AN47"/>
          <cell r="AO47"/>
          <cell r="AP47"/>
          <cell r="AQ47"/>
          <cell r="AR47"/>
          <cell r="AS47"/>
          <cell r="AT47"/>
          <cell r="AU47"/>
          <cell r="AV47"/>
          <cell r="AW47"/>
          <cell r="AX47"/>
          <cell r="AY47"/>
          <cell r="AZ47"/>
          <cell r="BA47"/>
          <cell r="BB47"/>
          <cell r="BC47"/>
          <cell r="BD47"/>
          <cell r="BE47"/>
          <cell r="BF47"/>
          <cell r="BG47"/>
          <cell r="BH47"/>
          <cell r="BI47"/>
          <cell r="BJ47"/>
          <cell r="BK47"/>
          <cell r="BL47"/>
          <cell r="BM47"/>
          <cell r="BN47"/>
          <cell r="BO47"/>
          <cell r="BP47"/>
          <cell r="BQ47"/>
          <cell r="BR47"/>
          <cell r="BS47"/>
          <cell r="BT47"/>
          <cell r="BU47"/>
          <cell r="BV47"/>
          <cell r="BW47"/>
          <cell r="BX47"/>
          <cell r="BY47"/>
          <cell r="BZ47"/>
          <cell r="CA47"/>
          <cell r="CB47"/>
          <cell r="CC47"/>
          <cell r="CD47"/>
          <cell r="CE47"/>
          <cell r="CF47"/>
          <cell r="CG47"/>
          <cell r="CH47"/>
          <cell r="CI47"/>
          <cell r="CJ47"/>
          <cell r="CK47"/>
          <cell r="CL47"/>
          <cell r="CM47"/>
          <cell r="CN47"/>
          <cell r="CO47"/>
          <cell r="CP47"/>
          <cell r="CQ47"/>
          <cell r="CR47"/>
          <cell r="CS47"/>
          <cell r="CT47"/>
          <cell r="CU47"/>
          <cell r="CV47"/>
          <cell r="CW47"/>
          <cell r="CX47"/>
          <cell r="CY47"/>
          <cell r="CZ47"/>
          <cell r="DA47"/>
          <cell r="DB47"/>
          <cell r="DC47"/>
          <cell r="DD47"/>
          <cell r="DE47"/>
          <cell r="DF47"/>
          <cell r="DG47"/>
          <cell r="DH47"/>
          <cell r="DI47"/>
          <cell r="DJ47"/>
          <cell r="DK47"/>
          <cell r="DL47"/>
          <cell r="DM47"/>
          <cell r="DN47"/>
          <cell r="DO47"/>
          <cell r="DP47"/>
          <cell r="DQ47"/>
          <cell r="DR47"/>
          <cell r="DS47"/>
          <cell r="DT47"/>
          <cell r="DU47"/>
          <cell r="DV47"/>
          <cell r="DW47"/>
          <cell r="DX47"/>
          <cell r="DY47"/>
          <cell r="DZ47"/>
          <cell r="EA47"/>
          <cell r="EB47"/>
          <cell r="EC47"/>
          <cell r="ED47"/>
          <cell r="EE47"/>
          <cell r="EF47"/>
          <cell r="EG47"/>
          <cell r="EH47"/>
          <cell r="EI47"/>
          <cell r="EJ47"/>
          <cell r="EK47"/>
          <cell r="EL47"/>
          <cell r="EM47"/>
          <cell r="EN47"/>
          <cell r="EO47"/>
          <cell r="EP47"/>
          <cell r="EQ47"/>
          <cell r="ER47"/>
          <cell r="ES47"/>
          <cell r="ET47"/>
          <cell r="EU47"/>
          <cell r="EV47"/>
          <cell r="EW47"/>
          <cell r="EX47"/>
          <cell r="EY47"/>
          <cell r="EZ47"/>
          <cell r="FA47"/>
          <cell r="FB47"/>
          <cell r="FC47"/>
          <cell r="FD47"/>
          <cell r="FE47"/>
          <cell r="FF47"/>
          <cell r="FG47"/>
          <cell r="FH47"/>
          <cell r="FI47"/>
          <cell r="FJ47"/>
          <cell r="FK47"/>
          <cell r="FL47"/>
          <cell r="FM47"/>
          <cell r="FN47"/>
          <cell r="FO47"/>
          <cell r="FP47"/>
          <cell r="FQ47"/>
          <cell r="FR47"/>
          <cell r="FS47"/>
          <cell r="FT47"/>
          <cell r="FU47"/>
          <cell r="FV47"/>
          <cell r="FW47"/>
          <cell r="FX47"/>
          <cell r="FY47"/>
          <cell r="FZ47"/>
          <cell r="GA47"/>
          <cell r="GB47"/>
          <cell r="GC47"/>
          <cell r="GD47"/>
          <cell r="GE47"/>
          <cell r="GF47"/>
          <cell r="GG47"/>
          <cell r="GH47"/>
          <cell r="GI47"/>
          <cell r="GJ47"/>
          <cell r="GK47"/>
          <cell r="GL47"/>
          <cell r="GM47"/>
          <cell r="GN47"/>
          <cell r="GO47"/>
          <cell r="GP47"/>
          <cell r="GQ47"/>
          <cell r="GR47"/>
          <cell r="GS47"/>
          <cell r="GT47"/>
          <cell r="GU47"/>
          <cell r="GV47"/>
          <cell r="GW47"/>
          <cell r="GX47"/>
          <cell r="GY47"/>
          <cell r="GZ47"/>
          <cell r="HA47"/>
          <cell r="HB47"/>
          <cell r="HC47"/>
          <cell r="HD47"/>
          <cell r="HE47"/>
          <cell r="HF47"/>
          <cell r="HG47"/>
          <cell r="HH47"/>
          <cell r="HI47"/>
          <cell r="HJ47"/>
        </row>
        <row r="48">
          <cell r="A48" t="str">
            <v>AN.22</v>
          </cell>
          <cell r="B48" t="str">
            <v>Contracts, leases and licences</v>
          </cell>
          <cell r="C48"/>
          <cell r="D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Y48"/>
          <cell r="Z48"/>
          <cell r="AA48"/>
          <cell r="AB48"/>
          <cell r="AC48"/>
          <cell r="AD48"/>
          <cell r="AE48"/>
          <cell r="AF48"/>
          <cell r="AG48"/>
          <cell r="AH48"/>
          <cell r="AI48"/>
          <cell r="AJ48"/>
          <cell r="AK48"/>
          <cell r="AL48"/>
          <cell r="AM48"/>
          <cell r="AN48"/>
          <cell r="AO48"/>
          <cell r="AP48"/>
          <cell r="AQ48"/>
          <cell r="AR48"/>
          <cell r="AS48"/>
          <cell r="AT48"/>
          <cell r="AU48"/>
          <cell r="AV48"/>
          <cell r="AW48"/>
          <cell r="AX48"/>
          <cell r="AY48"/>
          <cell r="AZ48"/>
          <cell r="BA48"/>
          <cell r="BB48"/>
          <cell r="BC48"/>
          <cell r="BD48"/>
          <cell r="BE48"/>
          <cell r="BF48"/>
          <cell r="BG48"/>
          <cell r="BH48"/>
          <cell r="BI48"/>
          <cell r="BJ48"/>
          <cell r="BK48"/>
          <cell r="BL48"/>
          <cell r="BM48"/>
          <cell r="BN48"/>
          <cell r="BO48"/>
          <cell r="BP48"/>
          <cell r="BQ48"/>
          <cell r="BR48"/>
          <cell r="BS48"/>
          <cell r="BT48"/>
          <cell r="BU48"/>
          <cell r="BV48"/>
          <cell r="BW48"/>
          <cell r="BX48"/>
          <cell r="BY48"/>
          <cell r="BZ48"/>
          <cell r="CA48"/>
          <cell r="CB48"/>
          <cell r="CC48"/>
          <cell r="CD48"/>
          <cell r="CE48"/>
          <cell r="CF48"/>
          <cell r="CG48"/>
          <cell r="CH48"/>
          <cell r="CI48"/>
          <cell r="CJ48"/>
          <cell r="CK48"/>
          <cell r="CL48"/>
          <cell r="CM48"/>
          <cell r="CN48"/>
          <cell r="CO48"/>
          <cell r="CP48"/>
          <cell r="CQ48"/>
          <cell r="CR48"/>
          <cell r="CS48"/>
          <cell r="CT48"/>
          <cell r="CU48"/>
          <cell r="CV48"/>
          <cell r="CW48"/>
          <cell r="CX48"/>
          <cell r="CY48"/>
          <cell r="CZ48"/>
          <cell r="DA48"/>
          <cell r="DB48"/>
          <cell r="DC48"/>
          <cell r="DD48"/>
          <cell r="DE48"/>
          <cell r="DF48"/>
          <cell r="DG48"/>
          <cell r="DH48"/>
          <cell r="DI48"/>
          <cell r="DJ48"/>
          <cell r="DK48"/>
          <cell r="DL48"/>
          <cell r="DM48"/>
          <cell r="DN48"/>
          <cell r="DO48"/>
          <cell r="DP48"/>
          <cell r="DQ48"/>
          <cell r="DR48"/>
          <cell r="DS48"/>
          <cell r="DT48">
            <v>3.3999999999999998E-3</v>
          </cell>
          <cell r="DU48"/>
          <cell r="DV48"/>
          <cell r="DW48"/>
          <cell r="DX48">
            <v>3.3999999999999998E-3</v>
          </cell>
          <cell r="DY48"/>
          <cell r="DZ48"/>
          <cell r="EA48"/>
          <cell r="EB48"/>
          <cell r="EC48">
            <v>3.3999999999999998E-3</v>
          </cell>
          <cell r="ED48">
            <v>3.0000000000000001E-3</v>
          </cell>
          <cell r="EE48"/>
          <cell r="EF48"/>
          <cell r="EG48"/>
          <cell r="EH48">
            <v>6.4000000000000003E-3</v>
          </cell>
          <cell r="EI48">
            <v>9.4000000000000004E-3</v>
          </cell>
          <cell r="EJ48"/>
          <cell r="EK48"/>
          <cell r="EL48"/>
          <cell r="EM48">
            <v>1.5800000000000002E-2</v>
          </cell>
          <cell r="EN48"/>
          <cell r="EO48"/>
          <cell r="EP48"/>
          <cell r="EQ48"/>
          <cell r="ER48">
            <v>1.5800000000000002E-2</v>
          </cell>
          <cell r="ES48">
            <v>2.0399999999999998E-2</v>
          </cell>
          <cell r="ET48"/>
          <cell r="EU48"/>
          <cell r="EV48"/>
          <cell r="EW48">
            <v>3.6200000000000003E-2</v>
          </cell>
          <cell r="EX48">
            <v>2E-3</v>
          </cell>
          <cell r="EY48"/>
          <cell r="EZ48"/>
          <cell r="FA48"/>
          <cell r="FB48">
            <v>3.8200000000000005E-2</v>
          </cell>
          <cell r="FC48">
            <v>1.2E-2</v>
          </cell>
          <cell r="FD48"/>
          <cell r="FE48"/>
          <cell r="FF48">
            <v>-6.0000000000000001E-3</v>
          </cell>
          <cell r="FG48">
            <v>4.4200000000000003E-2</v>
          </cell>
          <cell r="FH48">
            <v>4.0000000000000001E-3</v>
          </cell>
          <cell r="FI48"/>
          <cell r="FJ48"/>
          <cell r="FK48">
            <v>-2E-3</v>
          </cell>
          <cell r="FL48">
            <v>4.6200000000000005E-2</v>
          </cell>
          <cell r="FM48">
            <v>0.23</v>
          </cell>
          <cell r="FN48"/>
          <cell r="FO48"/>
          <cell r="FP48">
            <v>-0.115</v>
          </cell>
          <cell r="FQ48">
            <v>0.16119999999999998</v>
          </cell>
          <cell r="FR48">
            <v>0.25800000000000001</v>
          </cell>
          <cell r="FS48"/>
          <cell r="FT48"/>
          <cell r="FU48"/>
          <cell r="FV48">
            <v>0.41919999999999996</v>
          </cell>
          <cell r="FW48">
            <v>-3.2000000000000001E-2</v>
          </cell>
          <cell r="FX48"/>
          <cell r="FY48"/>
          <cell r="FZ48"/>
          <cell r="GA48">
            <v>0.38719999999999999</v>
          </cell>
          <cell r="GB48">
            <v>-3.2000000000000001E-2</v>
          </cell>
          <cell r="GC48"/>
          <cell r="GD48"/>
          <cell r="GE48"/>
          <cell r="GF48">
            <v>0.35520000000000002</v>
          </cell>
          <cell r="GG48"/>
          <cell r="GH48"/>
          <cell r="GI48"/>
          <cell r="GJ48"/>
          <cell r="GK48">
            <v>0.35520000000000002</v>
          </cell>
          <cell r="GL48"/>
          <cell r="GM48"/>
          <cell r="GN48"/>
          <cell r="GO48"/>
          <cell r="GP48">
            <v>0.35520000000000002</v>
          </cell>
          <cell r="GQ48"/>
          <cell r="GR48"/>
          <cell r="GS48"/>
          <cell r="GT48"/>
          <cell r="GU48">
            <v>0.35520000000000002</v>
          </cell>
          <cell r="GV48"/>
          <cell r="GW48"/>
          <cell r="GX48"/>
          <cell r="GY48"/>
          <cell r="GZ48">
            <v>0.35520000000000002</v>
          </cell>
          <cell r="HA48"/>
          <cell r="HB48"/>
          <cell r="HC48"/>
          <cell r="HD48"/>
          <cell r="HE48">
            <v>0.35520000000000002</v>
          </cell>
          <cell r="HF48"/>
          <cell r="HG48"/>
          <cell r="HH48"/>
          <cell r="HI48"/>
          <cell r="HJ48">
            <v>0.35520000000000002</v>
          </cell>
        </row>
        <row r="49">
          <cell r="A49"/>
          <cell r="B49"/>
          <cell r="C49"/>
          <cell r="D49"/>
          <cell r="E49"/>
          <cell r="F49"/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Y49"/>
          <cell r="Z49"/>
          <cell r="AA49"/>
          <cell r="AB49"/>
          <cell r="AC49"/>
          <cell r="AD49"/>
          <cell r="AE49"/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/>
          <cell r="AQ49"/>
          <cell r="AR49"/>
          <cell r="AS49"/>
          <cell r="AT49"/>
          <cell r="AU49"/>
          <cell r="AV49"/>
          <cell r="AW49"/>
          <cell r="AX49"/>
          <cell r="AY49"/>
          <cell r="AZ49"/>
          <cell r="BA49"/>
          <cell r="BB49"/>
          <cell r="BC49"/>
          <cell r="BD49"/>
          <cell r="BE49"/>
          <cell r="BF49"/>
          <cell r="BG49"/>
          <cell r="BH49"/>
          <cell r="BI49"/>
          <cell r="BJ49"/>
          <cell r="BK49"/>
          <cell r="BL49"/>
          <cell r="BM49"/>
          <cell r="BN49"/>
          <cell r="BO49"/>
          <cell r="BP49"/>
          <cell r="BQ49"/>
          <cell r="BR49"/>
          <cell r="BS49"/>
          <cell r="BT49"/>
          <cell r="BU49"/>
          <cell r="BV49"/>
          <cell r="BW49"/>
          <cell r="BX49"/>
          <cell r="BY49"/>
          <cell r="BZ49"/>
          <cell r="CA49"/>
          <cell r="CB49"/>
          <cell r="CC49"/>
          <cell r="CD49"/>
          <cell r="CE49"/>
          <cell r="CF49"/>
          <cell r="CG49"/>
          <cell r="CH49"/>
          <cell r="CI49"/>
          <cell r="CJ49"/>
          <cell r="CK49"/>
          <cell r="CL49"/>
          <cell r="CM49"/>
          <cell r="CN49"/>
          <cell r="CO49"/>
          <cell r="CP49"/>
          <cell r="CQ49"/>
          <cell r="CR49"/>
          <cell r="CS49"/>
          <cell r="CT49"/>
          <cell r="CU49"/>
          <cell r="CV49"/>
          <cell r="CW49"/>
          <cell r="CX49"/>
          <cell r="CY49"/>
          <cell r="CZ49"/>
          <cell r="DA49"/>
          <cell r="DB49"/>
          <cell r="DC49"/>
          <cell r="DD49"/>
          <cell r="DE49"/>
          <cell r="DF49"/>
          <cell r="DG49"/>
          <cell r="DH49"/>
          <cell r="DI49"/>
          <cell r="DJ49"/>
          <cell r="DK49"/>
          <cell r="DL49"/>
          <cell r="DM49"/>
          <cell r="DN49"/>
          <cell r="DO49"/>
          <cell r="DP49"/>
          <cell r="DQ49"/>
          <cell r="DR49"/>
          <cell r="DS49"/>
          <cell r="DT49"/>
          <cell r="DU49"/>
          <cell r="DV49"/>
          <cell r="DW49"/>
          <cell r="DX49"/>
          <cell r="DY49"/>
          <cell r="DZ49"/>
          <cell r="EA49"/>
          <cell r="EB49"/>
          <cell r="EC49"/>
          <cell r="ED49"/>
          <cell r="EE49"/>
          <cell r="EF49"/>
          <cell r="EG49"/>
          <cell r="EH49"/>
          <cell r="EI49"/>
          <cell r="EJ49"/>
          <cell r="EK49"/>
          <cell r="EL49"/>
          <cell r="EM49"/>
          <cell r="EN49"/>
          <cell r="EO49"/>
          <cell r="EP49"/>
          <cell r="EQ49"/>
          <cell r="ER49"/>
          <cell r="ES49"/>
          <cell r="ET49"/>
          <cell r="EU49"/>
          <cell r="EV49"/>
          <cell r="EW49"/>
          <cell r="EX49"/>
          <cell r="EY49"/>
          <cell r="EZ49"/>
          <cell r="FA49"/>
          <cell r="FB49"/>
          <cell r="FC49"/>
          <cell r="FD49"/>
          <cell r="FE49"/>
          <cell r="FF49"/>
          <cell r="FG49"/>
          <cell r="FH49"/>
          <cell r="FI49"/>
          <cell r="FJ49"/>
          <cell r="FK49"/>
          <cell r="FL49"/>
          <cell r="FM49"/>
          <cell r="FN49"/>
          <cell r="FO49"/>
          <cell r="FP49"/>
          <cell r="FQ49"/>
          <cell r="FR49"/>
          <cell r="FS49"/>
          <cell r="FT49"/>
          <cell r="FU49"/>
          <cell r="FV49"/>
          <cell r="FW49"/>
          <cell r="FX49"/>
          <cell r="FY49"/>
          <cell r="FZ49"/>
          <cell r="GA49"/>
          <cell r="GB49"/>
          <cell r="GC49"/>
          <cell r="GD49"/>
          <cell r="GE49"/>
          <cell r="GF49"/>
          <cell r="GG49"/>
          <cell r="GH49"/>
          <cell r="GI49"/>
          <cell r="GJ49"/>
          <cell r="GK49"/>
          <cell r="GL49"/>
          <cell r="GM49"/>
          <cell r="GN49"/>
          <cell r="GO49"/>
          <cell r="GP49"/>
          <cell r="GQ49"/>
          <cell r="GR49"/>
          <cell r="GS49"/>
          <cell r="GT49"/>
          <cell r="GU49"/>
          <cell r="GV49"/>
          <cell r="GW49"/>
          <cell r="GX49"/>
          <cell r="GY49"/>
          <cell r="GZ49"/>
          <cell r="HA49"/>
          <cell r="HB49"/>
          <cell r="HC49"/>
          <cell r="HD49"/>
          <cell r="HE49"/>
          <cell r="HF49"/>
          <cell r="HG49"/>
          <cell r="HH49"/>
          <cell r="HI49"/>
          <cell r="HJ49"/>
        </row>
        <row r="50">
          <cell r="A50" t="str">
            <v>AN.23</v>
          </cell>
          <cell r="B50" t="str">
            <v>Purchases less sales of goodwill and marketing assets</v>
          </cell>
          <cell r="C50">
            <v>18.089516</v>
          </cell>
          <cell r="D50"/>
          <cell r="E50"/>
          <cell r="F50"/>
          <cell r="G50">
            <v>1.808049</v>
          </cell>
          <cell r="H50">
            <v>19.897565999999998</v>
          </cell>
          <cell r="I50"/>
          <cell r="J50"/>
          <cell r="K50"/>
          <cell r="L50">
            <v>2.1573130000000003</v>
          </cell>
          <cell r="M50">
            <v>22.054872</v>
          </cell>
          <cell r="N50"/>
          <cell r="O50"/>
          <cell r="P50"/>
          <cell r="Q50">
            <v>1.8844000000000001</v>
          </cell>
          <cell r="R50">
            <v>23.939273</v>
          </cell>
          <cell r="S50"/>
          <cell r="T50"/>
          <cell r="U50"/>
          <cell r="V50">
            <v>1.9173520000000002</v>
          </cell>
          <cell r="W50">
            <v>25.85661</v>
          </cell>
          <cell r="X50"/>
          <cell r="Y50"/>
          <cell r="Z50"/>
          <cell r="AA50">
            <v>1.854865</v>
          </cell>
          <cell r="AB50">
            <v>27.711473000000002</v>
          </cell>
          <cell r="AC50"/>
          <cell r="AD50"/>
          <cell r="AE50"/>
          <cell r="AF50">
            <v>2.4749310000000002</v>
          </cell>
          <cell r="AG50">
            <v>30.186402999999999</v>
          </cell>
          <cell r="AH50"/>
          <cell r="AI50"/>
          <cell r="AJ50"/>
          <cell r="AK50">
            <v>1.248569</v>
          </cell>
          <cell r="AL50">
            <v>31.434964000000001</v>
          </cell>
          <cell r="AM50"/>
          <cell r="AN50"/>
          <cell r="AO50"/>
          <cell r="AP50">
            <v>1.9936780000000001</v>
          </cell>
          <cell r="AQ50">
            <v>33.428633999999995</v>
          </cell>
          <cell r="AR50"/>
          <cell r="AS50"/>
          <cell r="AT50"/>
          <cell r="AU50">
            <v>1.757547</v>
          </cell>
          <cell r="AV50">
            <v>35.186177000000001</v>
          </cell>
          <cell r="AW50"/>
          <cell r="AX50"/>
          <cell r="AY50"/>
          <cell r="AZ50">
            <v>2.64303</v>
          </cell>
          <cell r="BA50">
            <v>37.829213000000003</v>
          </cell>
          <cell r="BB50"/>
          <cell r="BC50"/>
          <cell r="BD50"/>
          <cell r="BE50">
            <v>2.7285340000000002</v>
          </cell>
          <cell r="BF50">
            <v>40.557745000000004</v>
          </cell>
          <cell r="BG50"/>
          <cell r="BH50"/>
          <cell r="BI50"/>
          <cell r="BJ50">
            <v>2.2858369999999999</v>
          </cell>
          <cell r="BK50">
            <v>42.843578999999998</v>
          </cell>
          <cell r="BL50"/>
          <cell r="BM50"/>
          <cell r="BN50"/>
          <cell r="BO50">
            <v>2.9668609999999997</v>
          </cell>
          <cell r="BP50">
            <v>45.810434000000001</v>
          </cell>
          <cell r="BQ50"/>
          <cell r="BR50"/>
          <cell r="BS50"/>
          <cell r="BT50">
            <v>4.3799429999999999</v>
          </cell>
          <cell r="BU50">
            <v>50.190375000000003</v>
          </cell>
          <cell r="BV50"/>
          <cell r="BW50"/>
          <cell r="BX50"/>
          <cell r="BY50">
            <v>6.9897809999999998</v>
          </cell>
          <cell r="BZ50">
            <v>57.180142999999994</v>
          </cell>
          <cell r="CA50"/>
          <cell r="CB50"/>
          <cell r="CC50"/>
          <cell r="CD50">
            <v>7.5763299999999996</v>
          </cell>
          <cell r="CE50">
            <v>64.756484999999998</v>
          </cell>
          <cell r="CF50"/>
          <cell r="CG50"/>
          <cell r="CH50"/>
          <cell r="CI50">
            <v>7.3618729999999992</v>
          </cell>
          <cell r="CJ50">
            <v>72.118352999999999</v>
          </cell>
          <cell r="CK50"/>
          <cell r="CL50"/>
          <cell r="CM50"/>
          <cell r="CN50">
            <v>5.7150319999999999</v>
          </cell>
          <cell r="CO50">
            <v>77.833395999999993</v>
          </cell>
          <cell r="CP50"/>
          <cell r="CQ50"/>
          <cell r="CR50"/>
          <cell r="CS50">
            <v>5.0875919999999999</v>
          </cell>
          <cell r="CT50">
            <v>82.920976999999993</v>
          </cell>
          <cell r="CU50"/>
          <cell r="CV50"/>
          <cell r="CW50"/>
          <cell r="CX50">
            <v>4.1725060000000003</v>
          </cell>
          <cell r="CY50">
            <v>87.093471000000008</v>
          </cell>
          <cell r="CZ50"/>
          <cell r="DA50"/>
          <cell r="DB50"/>
          <cell r="DC50">
            <v>3.3207230000000001</v>
          </cell>
          <cell r="DD50">
            <v>90.414190000000005</v>
          </cell>
          <cell r="DE50"/>
          <cell r="DF50"/>
          <cell r="DG50"/>
          <cell r="DH50">
            <v>3.353056</v>
          </cell>
          <cell r="DI50">
            <v>93.767228000000003</v>
          </cell>
          <cell r="DJ50"/>
          <cell r="DK50"/>
          <cell r="DL50"/>
          <cell r="DM50">
            <v>27.073815</v>
          </cell>
          <cell r="DN50">
            <v>120.84104600000001</v>
          </cell>
          <cell r="DO50"/>
          <cell r="DP50"/>
          <cell r="DQ50"/>
          <cell r="DR50">
            <v>10.275894000000001</v>
          </cell>
          <cell r="DS50">
            <v>131.11693100000002</v>
          </cell>
          <cell r="DT50"/>
          <cell r="DU50"/>
          <cell r="DV50"/>
          <cell r="DW50">
            <v>9.6761599999999994</v>
          </cell>
          <cell r="DX50">
            <v>140.79300499999999</v>
          </cell>
          <cell r="DY50"/>
          <cell r="DZ50"/>
          <cell r="EA50"/>
          <cell r="EB50">
            <v>23.151990000000001</v>
          </cell>
          <cell r="EC50">
            <v>163.945078</v>
          </cell>
          <cell r="ED50"/>
          <cell r="EE50"/>
          <cell r="EF50"/>
          <cell r="EG50">
            <v>15.903046</v>
          </cell>
          <cell r="EH50">
            <v>179.848118</v>
          </cell>
          <cell r="EI50"/>
          <cell r="EJ50"/>
          <cell r="EK50"/>
          <cell r="EL50">
            <v>3.4384450000000002</v>
          </cell>
          <cell r="EM50">
            <v>183.286529</v>
          </cell>
          <cell r="EN50"/>
          <cell r="EO50"/>
          <cell r="EP50"/>
          <cell r="EQ50">
            <v>29.202355000000001</v>
          </cell>
          <cell r="ER50">
            <v>212.48891500000002</v>
          </cell>
          <cell r="ES50"/>
          <cell r="ET50"/>
          <cell r="EU50"/>
          <cell r="EV50">
            <v>20.223868</v>
          </cell>
          <cell r="EW50">
            <v>232.712715</v>
          </cell>
          <cell r="EX50"/>
          <cell r="EY50"/>
          <cell r="EZ50"/>
          <cell r="FA50">
            <v>23.010763000000001</v>
          </cell>
          <cell r="FB50">
            <v>255.72349</v>
          </cell>
          <cell r="FC50"/>
          <cell r="FD50"/>
          <cell r="FE50"/>
          <cell r="FF50">
            <v>26.297955000000002</v>
          </cell>
          <cell r="FG50">
            <v>282.02146199999999</v>
          </cell>
          <cell r="FH50"/>
          <cell r="FI50"/>
          <cell r="FJ50"/>
          <cell r="FK50">
            <v>12.581100000000001</v>
          </cell>
          <cell r="FL50">
            <v>294.602554</v>
          </cell>
          <cell r="FM50"/>
          <cell r="FN50"/>
          <cell r="FO50"/>
          <cell r="FP50">
            <v>11.41048</v>
          </cell>
          <cell r="FQ50">
            <v>306.01310799999999</v>
          </cell>
          <cell r="FR50"/>
          <cell r="FS50"/>
          <cell r="FT50"/>
          <cell r="FU50">
            <v>34.752557000000003</v>
          </cell>
          <cell r="FV50">
            <v>340.76565099999999</v>
          </cell>
          <cell r="FW50"/>
          <cell r="FX50"/>
          <cell r="FY50"/>
          <cell r="FZ50">
            <v>13.501450999999999</v>
          </cell>
          <cell r="GA50">
            <v>354.26707400000004</v>
          </cell>
          <cell r="GB50"/>
          <cell r="GC50"/>
          <cell r="GD50"/>
          <cell r="GE50">
            <v>10.874535</v>
          </cell>
          <cell r="GF50">
            <v>365.14160100000004</v>
          </cell>
          <cell r="GG50"/>
          <cell r="GH50"/>
          <cell r="GI50"/>
          <cell r="GJ50">
            <v>12.996707000000001</v>
          </cell>
          <cell r="GK50">
            <v>378.13830300000001</v>
          </cell>
          <cell r="GL50"/>
          <cell r="GM50"/>
          <cell r="GN50"/>
          <cell r="GO50">
            <v>13.561127000000001</v>
          </cell>
          <cell r="GP50">
            <v>391.69941</v>
          </cell>
          <cell r="GQ50"/>
          <cell r="GR50"/>
          <cell r="GS50"/>
          <cell r="GT50">
            <v>9.974086999999999</v>
          </cell>
          <cell r="GU50">
            <v>401.67354499999999</v>
          </cell>
          <cell r="GV50"/>
          <cell r="GW50"/>
          <cell r="GX50"/>
          <cell r="GY50">
            <v>11.463554</v>
          </cell>
          <cell r="GZ50">
            <v>413.13711499999999</v>
          </cell>
          <cell r="HA50"/>
          <cell r="HB50"/>
          <cell r="HC50"/>
          <cell r="HD50">
            <v>7.5533830000000002</v>
          </cell>
          <cell r="HE50">
            <v>420.69044199999996</v>
          </cell>
          <cell r="HF50"/>
          <cell r="HG50"/>
          <cell r="HH50"/>
          <cell r="HI50">
            <v>9.9322440000000007</v>
          </cell>
          <cell r="HJ50">
            <v>430.62269199999997</v>
          </cell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old UR_FF_table"/>
      <sheetName val="trash"/>
      <sheetName val="new_data"/>
      <sheetName val="Subsidies"/>
      <sheetName val="new_UR_FF_table"/>
      <sheetName val="Table End Yr"/>
      <sheetName val="Table Start Yr"/>
      <sheetName val="Changes"/>
    </sheetNames>
    <sheetDataSet>
      <sheetData sheetId="0"/>
      <sheetData sheetId="1"/>
      <sheetData sheetId="2"/>
      <sheetData sheetId="3">
        <row r="1">
          <cell r="B1" t="str">
            <v>P1_s11</v>
          </cell>
          <cell r="C1" t="str">
            <v>P2_s11</v>
          </cell>
          <cell r="D1" t="str">
            <v>B1_s11</v>
          </cell>
          <cell r="E1" t="str">
            <v>D11_p_s11</v>
          </cell>
          <cell r="F1" t="str">
            <v>D121_p_s11</v>
          </cell>
          <cell r="G1" t="str">
            <v>D122_p_s11</v>
          </cell>
          <cell r="H1" t="str">
            <v>D12_p_s11</v>
          </cell>
          <cell r="I1" t="str">
            <v>D291_p_s11</v>
          </cell>
          <cell r="J1" t="str">
            <v>S292_p_s11</v>
          </cell>
          <cell r="K1" t="str">
            <v>D29_p_s11</v>
          </cell>
          <cell r="L1" t="str">
            <v>D39_r_s11</v>
          </cell>
          <cell r="M1" t="str">
            <v>B2_s11</v>
          </cell>
          <cell r="N1" t="str">
            <v>D41_r_s11</v>
          </cell>
          <cell r="O1" t="str">
            <v>D42_r_s11</v>
          </cell>
          <cell r="P1" t="str">
            <v>D43_r_s11</v>
          </cell>
          <cell r="Q1" t="str">
            <v>D44_r_s11</v>
          </cell>
          <cell r="R1" t="str">
            <v>D45_r_s11</v>
          </cell>
          <cell r="S1" t="str">
            <v>D41_p_s11</v>
          </cell>
          <cell r="T1" t="str">
            <v>D42_p_s11</v>
          </cell>
          <cell r="U1" t="str">
            <v>D43_p_s11</v>
          </cell>
          <cell r="V1" t="str">
            <v>D45_p_s11</v>
          </cell>
          <cell r="W1" t="str">
            <v>D612Z_r_s11</v>
          </cell>
          <cell r="X1" t="str">
            <v>D613Z_r_s11</v>
          </cell>
          <cell r="Y1" t="str">
            <v>D61_r_s11</v>
          </cell>
          <cell r="Z1" t="str">
            <v>D72_r_s11</v>
          </cell>
          <cell r="AA1" t="str">
            <v>D75_r_s11</v>
          </cell>
          <cell r="AB1" t="str">
            <v>D7_r_s11</v>
          </cell>
          <cell r="AC1" t="str">
            <v>D51_p_s11</v>
          </cell>
          <cell r="AD1" t="str">
            <v>D5_p_s11</v>
          </cell>
          <cell r="AE1" t="str">
            <v>D622_p_s11</v>
          </cell>
          <cell r="AF1" t="str">
            <v>D62_p_s11</v>
          </cell>
          <cell r="AG1" t="str">
            <v>D71_p_s11</v>
          </cell>
          <cell r="AH1" t="str">
            <v>D75_p_s11</v>
          </cell>
          <cell r="AI1" t="str">
            <v>D7_p_s11</v>
          </cell>
          <cell r="AJ1" t="str">
            <v>B6_s11</v>
          </cell>
          <cell r="AK1" t="str">
            <v>B8_s11</v>
          </cell>
          <cell r="AL1" t="str">
            <v>D92_r_s11</v>
          </cell>
          <cell r="AM1" t="str">
            <v>D99_r_s11</v>
          </cell>
          <cell r="AN1" t="str">
            <v>D9_r_s11</v>
          </cell>
          <cell r="AO1" t="str">
            <v>D91_p_s11</v>
          </cell>
          <cell r="AP1" t="str">
            <v>D99_p_s11</v>
          </cell>
          <cell r="AQ1" t="str">
            <v>D9_p_s11</v>
          </cell>
          <cell r="AR1" t="str">
            <v>P51_p_s11</v>
          </cell>
          <cell r="AS1" t="str">
            <v>P52_p_s11</v>
          </cell>
          <cell r="AT1" t="str">
            <v>NP_p_s11</v>
          </cell>
          <cell r="AU1" t="str">
            <v>B9NF_s11</v>
          </cell>
          <cell r="AV1" t="str">
            <v>P1_s12</v>
          </cell>
          <cell r="AW1" t="str">
            <v>P2_s12</v>
          </cell>
          <cell r="AX1" t="str">
            <v>B1_s12</v>
          </cell>
          <cell r="AY1" t="str">
            <v>D11_p_s12</v>
          </cell>
          <cell r="AZ1" t="str">
            <v>D121_p_S12</v>
          </cell>
          <cell r="BA1" t="str">
            <v>D122_p_S12</v>
          </cell>
          <cell r="BB1" t="str">
            <v>D12_p_s12</v>
          </cell>
          <cell r="BC1" t="str">
            <v>D291_p_s12</v>
          </cell>
          <cell r="BD1" t="str">
            <v>D292_p_s12</v>
          </cell>
          <cell r="BE1" t="str">
            <v>D29_p_s12</v>
          </cell>
          <cell r="BF1" t="str">
            <v>D39_r_s12</v>
          </cell>
          <cell r="BG1" t="str">
            <v>B2_s12</v>
          </cell>
          <cell r="BH1" t="str">
            <v>D41_r_s12</v>
          </cell>
          <cell r="BI1" t="str">
            <v>D42_r_s12</v>
          </cell>
          <cell r="BJ1" t="str">
            <v>D43_r_s12</v>
          </cell>
          <cell r="BK1" t="str">
            <v>D44_r_s12</v>
          </cell>
          <cell r="BL1" t="str">
            <v>D41_p_s12</v>
          </cell>
          <cell r="BM1" t="str">
            <v>D42_p_s12</v>
          </cell>
          <cell r="BN1" t="str">
            <v>D43_p_s12</v>
          </cell>
          <cell r="BO1" t="str">
            <v>D44_p_s12</v>
          </cell>
          <cell r="BP1" t="str">
            <v>D611Z_r_s12</v>
          </cell>
          <cell r="BQ1" t="str">
            <v>D612Z_r_s12</v>
          </cell>
          <cell r="BR1" t="str">
            <v>D613Z_r_s12</v>
          </cell>
          <cell r="BS1" t="str">
            <v>D61_r_s12</v>
          </cell>
          <cell r="BT1" t="str">
            <v>D71_r_s12</v>
          </cell>
          <cell r="BU1" t="str">
            <v>D72_r_s12</v>
          </cell>
          <cell r="BV1" t="str">
            <v>D75_r_s12</v>
          </cell>
          <cell r="BW1" t="str">
            <v>D7_r_s12</v>
          </cell>
          <cell r="BX1" t="str">
            <v>D51_p_s12</v>
          </cell>
          <cell r="BY1" t="str">
            <v>D59_p_s12</v>
          </cell>
          <cell r="BZ1" t="str">
            <v>D5_p_s12</v>
          </cell>
          <cell r="CA1" t="str">
            <v>D622_p_s12</v>
          </cell>
          <cell r="CB1" t="str">
            <v>D62_p_s12</v>
          </cell>
          <cell r="CC1" t="str">
            <v>D71_p_s12</v>
          </cell>
          <cell r="CD1" t="str">
            <v>D72_p_s12</v>
          </cell>
          <cell r="CE1" t="str">
            <v>D75_p_s12</v>
          </cell>
          <cell r="CF1" t="str">
            <v>D7_p_s12</v>
          </cell>
          <cell r="CG1" t="str">
            <v>B6_s12</v>
          </cell>
          <cell r="CH1" t="str">
            <v>B8_s12</v>
          </cell>
          <cell r="CI1" t="str">
            <v>D92_r_s12</v>
          </cell>
          <cell r="CJ1" t="str">
            <v>D99_r_s12</v>
          </cell>
          <cell r="CK1" t="str">
            <v>D9_r_s12</v>
          </cell>
          <cell r="CL1" t="str">
            <v>D91_p_s12</v>
          </cell>
          <cell r="CM1" t="str">
            <v>D99_p_s12</v>
          </cell>
          <cell r="CN1" t="str">
            <v>D9_p_s12</v>
          </cell>
          <cell r="CO1" t="str">
            <v>P51_p_s12</v>
          </cell>
          <cell r="CP1" t="str">
            <v>NP_p_s12</v>
          </cell>
          <cell r="CQ1" t="str">
            <v>B9NF_s12</v>
          </cell>
          <cell r="CR1" t="str">
            <v>P1_s13</v>
          </cell>
          <cell r="CS1" t="str">
            <v>P2_s13</v>
          </cell>
          <cell r="CT1" t="str">
            <v>B1_s13</v>
          </cell>
          <cell r="CU1" t="str">
            <v>D11_p_s13</v>
          </cell>
          <cell r="CV1" t="str">
            <v>D121_p_s13</v>
          </cell>
          <cell r="CW1" t="str">
            <v>D122_p_s13</v>
          </cell>
          <cell r="CX1" t="str">
            <v>D12_p_s13</v>
          </cell>
          <cell r="CY1" t="str">
            <v>D291_p_s13</v>
          </cell>
          <cell r="CZ1" t="str">
            <v>D292_p_s13</v>
          </cell>
          <cell r="DA1" t="str">
            <v>D29_p_s13</v>
          </cell>
          <cell r="DB1" t="str">
            <v>D39_r_s13</v>
          </cell>
          <cell r="DC1" t="str">
            <v>B2_s13</v>
          </cell>
          <cell r="DD1" t="str">
            <v>D211_r_s13</v>
          </cell>
          <cell r="DE1" t="str">
            <v>D212_r_s13</v>
          </cell>
          <cell r="DF1" t="str">
            <v>D214_r_s13</v>
          </cell>
          <cell r="DG1" t="str">
            <v>D21_r_s13</v>
          </cell>
          <cell r="DH1" t="str">
            <v>D291_r_s13</v>
          </cell>
          <cell r="DI1" t="str">
            <v>D292_r_s13</v>
          </cell>
          <cell r="DJ1" t="str">
            <v>D29_r_s13</v>
          </cell>
          <cell r="DK1" t="str">
            <v>D319_p_s13</v>
          </cell>
          <cell r="DL1" t="str">
            <v>D39_p_s13</v>
          </cell>
          <cell r="DM1" t="str">
            <v>D41_r_s13</v>
          </cell>
          <cell r="DN1" t="str">
            <v>D42_r_s13</v>
          </cell>
          <cell r="DO1" t="str">
            <v>D44_r_s13</v>
          </cell>
          <cell r="DP1" t="str">
            <v>D45_r_s13</v>
          </cell>
          <cell r="DQ1" t="str">
            <v>D41_p_s13</v>
          </cell>
          <cell r="DR1" t="str">
            <v>D45_p_s13</v>
          </cell>
          <cell r="DS1" t="str">
            <v>D51_r_s13</v>
          </cell>
          <cell r="DT1" t="str">
            <v>D59_r_s13</v>
          </cell>
          <cell r="DU1" t="str">
            <v>D5_r_s13</v>
          </cell>
          <cell r="DV1" t="str">
            <v>D611Z_r_s13</v>
          </cell>
          <cell r="DW1" t="str">
            <v>D612Z_r_s13</v>
          </cell>
          <cell r="DX1" t="str">
            <v>D613Z_r_s13</v>
          </cell>
          <cell r="DY1" t="str">
            <v>D61_r_s13</v>
          </cell>
          <cell r="DZ1" t="str">
            <v>D72_r_s13</v>
          </cell>
          <cell r="EA1" t="str">
            <v>D73_r_s13</v>
          </cell>
          <cell r="EB1" t="str">
            <v>D74_r_s13</v>
          </cell>
          <cell r="EC1" t="str">
            <v>D75_r_s13</v>
          </cell>
          <cell r="ED1" t="str">
            <v>D7_r_s13</v>
          </cell>
          <cell r="EE1" t="str">
            <v>D51_p_s13</v>
          </cell>
          <cell r="EF1" t="str">
            <v>D5_p_s13</v>
          </cell>
          <cell r="EG1" t="str">
            <v>D621_p_s13</v>
          </cell>
          <cell r="EH1" t="str">
            <v>D622_p_s13</v>
          </cell>
          <cell r="EI1" t="str">
            <v>D623_p_s13</v>
          </cell>
          <cell r="EJ1" t="str">
            <v>D62_p_s13</v>
          </cell>
          <cell r="EK1" t="str">
            <v>D71_p_s13</v>
          </cell>
          <cell r="EL1" t="str">
            <v>D73_p_s13</v>
          </cell>
          <cell r="EM1" t="str">
            <v>D74_p_s13</v>
          </cell>
          <cell r="EN1" t="str">
            <v>D75_p_s13</v>
          </cell>
          <cell r="EO1" t="str">
            <v>D76_p_s13</v>
          </cell>
          <cell r="EP1" t="str">
            <v>D7_p_s13</v>
          </cell>
          <cell r="EQ1" t="str">
            <v>B6_s13</v>
          </cell>
          <cell r="ER1" t="str">
            <v>P31_s13</v>
          </cell>
          <cell r="ES1" t="str">
            <v>P32_s13</v>
          </cell>
          <cell r="ET1" t="str">
            <v>P3_s13</v>
          </cell>
          <cell r="EU1" t="str">
            <v>B8_s13</v>
          </cell>
          <cell r="EV1" t="str">
            <v>D91_r_s13</v>
          </cell>
          <cell r="EW1" t="str">
            <v>D92_r_s13</v>
          </cell>
          <cell r="EX1" t="str">
            <v>D99_r_s13</v>
          </cell>
          <cell r="EY1" t="str">
            <v>D9_r_s13</v>
          </cell>
          <cell r="EZ1" t="str">
            <v>D92_p_s13</v>
          </cell>
          <cell r="FA1" t="str">
            <v>D99_p_s13</v>
          </cell>
          <cell r="FB1" t="str">
            <v>D9_p_s13</v>
          </cell>
          <cell r="FC1" t="str">
            <v>P51_p_s13</v>
          </cell>
          <cell r="FD1" t="str">
            <v>P52_p_s13</v>
          </cell>
          <cell r="FE1" t="str">
            <v>NP_p_s13</v>
          </cell>
          <cell r="FF1" t="str">
            <v>B9NF_s13</v>
          </cell>
          <cell r="FG1" t="str">
            <v>D631_p_s13</v>
          </cell>
          <cell r="FH1" t="str">
            <v>D632_p_s13</v>
          </cell>
          <cell r="FI1" t="str">
            <v>B7_s13</v>
          </cell>
          <cell r="FJ1" t="str">
            <v>P1_s14h</v>
          </cell>
          <cell r="FK1" t="str">
            <v>P1_s14n</v>
          </cell>
          <cell r="FL1" t="str">
            <v>P1_s14</v>
          </cell>
          <cell r="FM1" t="str">
            <v>P2_s14h</v>
          </cell>
          <cell r="FN1" t="str">
            <v>P2_s14n</v>
          </cell>
          <cell r="FO1" t="str">
            <v>P2_s14</v>
          </cell>
          <cell r="FP1" t="str">
            <v>B1_s14h</v>
          </cell>
          <cell r="FQ1" t="str">
            <v>B1_s14n</v>
          </cell>
          <cell r="FR1" t="str">
            <v>B1_s14</v>
          </cell>
          <cell r="FS1" t="str">
            <v>D11_p_s14h</v>
          </cell>
          <cell r="FT1" t="str">
            <v>D11_p_s14n</v>
          </cell>
          <cell r="FU1" t="str">
            <v>D11_p_s14</v>
          </cell>
          <cell r="FV1" t="str">
            <v>D121_p_s14h</v>
          </cell>
          <cell r="FW1" t="str">
            <v>D121_p_s14n</v>
          </cell>
          <cell r="FX1" t="str">
            <v>D12_p_s14</v>
          </cell>
          <cell r="FY1" t="str">
            <v>D291_p_s14h</v>
          </cell>
          <cell r="FZ1" t="str">
            <v>D292_p_s14h</v>
          </cell>
          <cell r="GA1" t="str">
            <v>D29_p_s14h</v>
          </cell>
          <cell r="GB1" t="str">
            <v>D291_p_s14n</v>
          </cell>
          <cell r="GC1" t="str">
            <v>D292_p_s14n</v>
          </cell>
          <cell r="GD1" t="str">
            <v>D29_p_s14n</v>
          </cell>
          <cell r="GE1" t="str">
            <v>D29_p_s14</v>
          </cell>
          <cell r="GF1" t="str">
            <v>D39_r_s14h</v>
          </cell>
          <cell r="GG1" t="str">
            <v>D39_r_s14n</v>
          </cell>
          <cell r="GH1" t="str">
            <v>D39_r_s14</v>
          </cell>
          <cell r="GI1" t="str">
            <v>B2_s14h</v>
          </cell>
          <cell r="GJ1" t="str">
            <v>B2_s14n</v>
          </cell>
          <cell r="GK1" t="str">
            <v>B2_s14</v>
          </cell>
          <cell r="GL1" t="str">
            <v>D11_r_s14h</v>
          </cell>
          <cell r="GM1" t="str">
            <v>D11_r_s14</v>
          </cell>
          <cell r="GN1" t="str">
            <v>D121_r_s14h</v>
          </cell>
          <cell r="GO1" t="str">
            <v>D122_r_s14h</v>
          </cell>
          <cell r="GP1" t="str">
            <v>D12_r_s14</v>
          </cell>
          <cell r="GQ1" t="str">
            <v>D41_r_s14h</v>
          </cell>
          <cell r="GR1" t="str">
            <v>D41_r_s14n</v>
          </cell>
          <cell r="GS1" t="str">
            <v>D41_r_s14</v>
          </cell>
          <cell r="GT1" t="str">
            <v>D42_r_s14h</v>
          </cell>
          <cell r="GU1" t="str">
            <v>D42_r_s14</v>
          </cell>
          <cell r="GV1" t="str">
            <v>D44_r_s14h</v>
          </cell>
          <cell r="GW1" t="str">
            <v>D44_r_s14n</v>
          </cell>
          <cell r="GX1" t="str">
            <v>D44_r_s14</v>
          </cell>
          <cell r="GY1" t="str">
            <v>D45_r_s14h</v>
          </cell>
          <cell r="GZ1" t="str">
            <v>D45_r_s14</v>
          </cell>
          <cell r="HA1" t="str">
            <v>D41_p_s14h</v>
          </cell>
          <cell r="HB1" t="str">
            <v>D41_p_s14n</v>
          </cell>
          <cell r="HC1" t="str">
            <v>D41_p_s14</v>
          </cell>
          <cell r="HD1" t="str">
            <v>D45_p_s14h</v>
          </cell>
          <cell r="HE1" t="str">
            <v>D45_p_s14</v>
          </cell>
          <cell r="HF1" t="str">
            <v>D621_r_s14h</v>
          </cell>
          <cell r="HG1" t="str">
            <v>D622_r_s14h</v>
          </cell>
          <cell r="HH1" t="str">
            <v>D623_r_s14h</v>
          </cell>
          <cell r="HI1" t="str">
            <v>D62_r_s14</v>
          </cell>
          <cell r="HJ1" t="str">
            <v>D72_r_s14h</v>
          </cell>
          <cell r="HK1" t="str">
            <v>D75_r_s14h</v>
          </cell>
          <cell r="HL1" t="str">
            <v>D7_r_s14h</v>
          </cell>
          <cell r="HM1" t="str">
            <v>D72_r_s14n</v>
          </cell>
          <cell r="HN1" t="str">
            <v>D75_r_s14n</v>
          </cell>
          <cell r="HO1" t="str">
            <v>D7_r_s14n</v>
          </cell>
          <cell r="HP1" t="str">
            <v>D7_r_s14</v>
          </cell>
          <cell r="HQ1" t="str">
            <v>D51_p_s14h</v>
          </cell>
          <cell r="HR1" t="str">
            <v>D59_p_s14h</v>
          </cell>
          <cell r="HS1" t="str">
            <v>D5_p_s14</v>
          </cell>
          <cell r="HT1" t="str">
            <v>D611Z_p_s14h</v>
          </cell>
          <cell r="HU1" t="str">
            <v>D612Z_p_s14h</v>
          </cell>
          <cell r="HV1" t="str">
            <v>D613Z_p_s14h</v>
          </cell>
          <cell r="HW1" t="str">
            <v>D61_p_s14</v>
          </cell>
          <cell r="HX1" t="str">
            <v>D623_p_s14n</v>
          </cell>
          <cell r="HY1" t="str">
            <v>D62_p_s14</v>
          </cell>
          <cell r="HZ1" t="str">
            <v>D71_p_s14h</v>
          </cell>
          <cell r="IA1" t="str">
            <v>D75_p_s14h</v>
          </cell>
          <cell r="IB1" t="str">
            <v>D7_p_s14h</v>
          </cell>
          <cell r="IC1" t="str">
            <v>D71_p_s14n</v>
          </cell>
          <cell r="ID1" t="str">
            <v>D75_p_s14n</v>
          </cell>
          <cell r="IE1" t="str">
            <v>D7_p_s14n</v>
          </cell>
          <cell r="IF1" t="str">
            <v>D7_p_s14</v>
          </cell>
          <cell r="IG1" t="str">
            <v>B6_s14h</v>
          </cell>
          <cell r="IH1" t="str">
            <v>B6_s14n</v>
          </cell>
          <cell r="II1" t="str">
            <v>B6_s14</v>
          </cell>
          <cell r="IJ1" t="str">
            <v>P31_s14h</v>
          </cell>
          <cell r="IK1" t="str">
            <v>P3_s14n</v>
          </cell>
          <cell r="IL1" t="str">
            <v>P3_s14</v>
          </cell>
          <cell r="IM1" t="str">
            <v>B8_s14h</v>
          </cell>
          <cell r="IN1" t="str">
            <v>B8_s14n</v>
          </cell>
          <cell r="IO1" t="str">
            <v>B8_s14</v>
          </cell>
          <cell r="IP1" t="str">
            <v>D92_r_s14h</v>
          </cell>
          <cell r="IQ1" t="str">
            <v>D99_r_s14h</v>
          </cell>
          <cell r="IR1" t="str">
            <v>D9_r_s14h</v>
          </cell>
          <cell r="IS1" t="str">
            <v>D92_r_s14n</v>
          </cell>
          <cell r="IT1" t="str">
            <v>D99_r_s14n</v>
          </cell>
          <cell r="IU1" t="str">
            <v>D9_r_s14n</v>
          </cell>
          <cell r="IV1" t="str">
            <v>D9_r_s14</v>
          </cell>
          <cell r="IW1" t="str">
            <v>D91_p_s14h</v>
          </cell>
          <cell r="IX1" t="str">
            <v>D99_p_s14h</v>
          </cell>
          <cell r="IY1" t="str">
            <v>D9_p_s14h</v>
          </cell>
          <cell r="IZ1" t="str">
            <v>D99_p_s14n</v>
          </cell>
          <cell r="JA1" t="str">
            <v>D9_p_s14</v>
          </cell>
          <cell r="JB1" t="str">
            <v>P51_p_s14h</v>
          </cell>
          <cell r="JC1" t="str">
            <v>P51_p_s14n</v>
          </cell>
          <cell r="JD1" t="str">
            <v>P51_p_s14</v>
          </cell>
          <cell r="JE1" t="str">
            <v>P52_p_s14h</v>
          </cell>
          <cell r="JF1" t="str">
            <v>P52_p_s14</v>
          </cell>
          <cell r="JG1" t="str">
            <v>P53_p_s14h</v>
          </cell>
          <cell r="JH1" t="str">
            <v>P53_p_s14</v>
          </cell>
          <cell r="JI1" t="str">
            <v>NP_p_s14h</v>
          </cell>
          <cell r="JJ1" t="str">
            <v>NP_p_s14</v>
          </cell>
          <cell r="JK1" t="str">
            <v>B9NF_s14h</v>
          </cell>
          <cell r="JL1" t="str">
            <v>B9NF_s14n</v>
          </cell>
          <cell r="JM1" t="str">
            <v>B9NF_s14</v>
          </cell>
          <cell r="JN1" t="str">
            <v>D631_r_s14h</v>
          </cell>
          <cell r="JO1" t="str">
            <v>D632_r_s14h</v>
          </cell>
          <cell r="JP1" t="str">
            <v>D631_p_s14n</v>
          </cell>
          <cell r="JQ1" t="str">
            <v>B7_s14</v>
          </cell>
          <cell r="JR1" t="str">
            <v>B7_s14n</v>
          </cell>
          <cell r="JS1" t="str">
            <v>B7_s14</v>
          </cell>
          <cell r="JT1" t="str">
            <v>P6_s2</v>
          </cell>
          <cell r="JU1" t="str">
            <v>P7_s2</v>
          </cell>
          <cell r="JV1" t="str">
            <v>B11_s2</v>
          </cell>
          <cell r="JW1" t="str">
            <v>D11_p_s2</v>
          </cell>
          <cell r="JX1" t="str">
            <v>D121_p_s2</v>
          </cell>
          <cell r="JY1" t="str">
            <v>D12_p_s2</v>
          </cell>
          <cell r="JZ1" t="str">
            <v>D41_p_s2</v>
          </cell>
          <cell r="KA1" t="str">
            <v>D42_p_s2</v>
          </cell>
          <cell r="KB1" t="str">
            <v>D43_p_s2</v>
          </cell>
          <cell r="KC1" t="str">
            <v>D44_p_s2</v>
          </cell>
          <cell r="KD1" t="str">
            <v>D51_p_s2</v>
          </cell>
          <cell r="KE1" t="str">
            <v>D5_p_s2</v>
          </cell>
          <cell r="KF1" t="str">
            <v>D611Z_p_s2</v>
          </cell>
          <cell r="KG1" t="str">
            <v>D613Z_p_s2</v>
          </cell>
          <cell r="KH1" t="str">
            <v>D61_p_s2</v>
          </cell>
          <cell r="KI1" t="str">
            <v>D621_p_s2</v>
          </cell>
          <cell r="KJ1" t="str">
            <v>D62_p_s2</v>
          </cell>
          <cell r="KK1" t="str">
            <v>D71_p_s2</v>
          </cell>
          <cell r="KL1" t="str">
            <v>D72_p_s2</v>
          </cell>
          <cell r="KM1" t="str">
            <v>D74_p_s2</v>
          </cell>
          <cell r="KN1" t="str">
            <v>D75_p_s2</v>
          </cell>
          <cell r="KO1" t="str">
            <v>D7_p_s2</v>
          </cell>
          <cell r="KP1" t="str">
            <v>NP_p_s2</v>
          </cell>
          <cell r="KQ1" t="str">
            <v>D11_r_s2</v>
          </cell>
          <cell r="KR1" t="str">
            <v>D121_r_s2</v>
          </cell>
          <cell r="KS1" t="str">
            <v>D12_r_s2</v>
          </cell>
          <cell r="KT1" t="str">
            <v>D211_r_s2</v>
          </cell>
          <cell r="KU1" t="str">
            <v>D212_r_s2</v>
          </cell>
          <cell r="KV1" t="str">
            <v>D214_r_s2</v>
          </cell>
          <cell r="KW1" t="str">
            <v>D21_r_s2</v>
          </cell>
          <cell r="KX1" t="str">
            <v>D292_r_s2</v>
          </cell>
          <cell r="KY1" t="str">
            <v>D29_r_s2</v>
          </cell>
          <cell r="KZ1" t="str">
            <v>D319_p_s2</v>
          </cell>
          <cell r="LA1" t="str">
            <v>D39_p_s2</v>
          </cell>
          <cell r="LB1" t="str">
            <v>D41_r_s2</v>
          </cell>
          <cell r="LC1" t="str">
            <v>D42_r_s2</v>
          </cell>
          <cell r="LD1" t="str">
            <v>D43_r_s2</v>
          </cell>
          <cell r="LE1" t="str">
            <v>D44_r_s2</v>
          </cell>
          <cell r="LF1" t="str">
            <v>D611Z_r_s2</v>
          </cell>
          <cell r="LG1" t="str">
            <v>D613Z_r_s2</v>
          </cell>
          <cell r="LH1" t="str">
            <v>D61_r_s2</v>
          </cell>
          <cell r="LI1" t="str">
            <v>D621_r_s2</v>
          </cell>
          <cell r="LJ1" t="str">
            <v>D622_r_s2</v>
          </cell>
          <cell r="LK1" t="str">
            <v>D623_r_s2</v>
          </cell>
          <cell r="LL1" t="str">
            <v>D62_r_s2</v>
          </cell>
          <cell r="LM1" t="str">
            <v>D71_r_s2</v>
          </cell>
          <cell r="LN1" t="str">
            <v>D72_r_s2</v>
          </cell>
          <cell r="LO1" t="str">
            <v>D74_r_s2</v>
          </cell>
          <cell r="LP1" t="str">
            <v>D75_r_s2</v>
          </cell>
          <cell r="LQ1" t="str">
            <v>D76_r_s2</v>
          </cell>
          <cell r="LR1" t="str">
            <v>D7_r_s2</v>
          </cell>
          <cell r="LS1" t="str">
            <v>D92_r_s2</v>
          </cell>
          <cell r="LT1" t="str">
            <v>D99_r_s2</v>
          </cell>
          <cell r="LU1" t="str">
            <v>D9_r_s2</v>
          </cell>
          <cell r="LV1" t="str">
            <v>D92_p_s2</v>
          </cell>
          <cell r="LW1" t="str">
            <v>D99_p_s2</v>
          </cell>
          <cell r="LX1" t="str">
            <v>D9_p_s2</v>
          </cell>
          <cell r="LY1" t="str">
            <v>B9NF_s2</v>
          </cell>
          <cell r="LZ1" t="str">
            <v>gdp_data</v>
          </cell>
          <cell r="MA1" t="str">
            <v>fa_1_flow_s11</v>
          </cell>
          <cell r="MB1" t="str">
            <v>fa_2_flow_s11</v>
          </cell>
          <cell r="MC1" t="str">
            <v>fa_21_flow_s11</v>
          </cell>
          <cell r="MD1" t="str">
            <v>fa_3_flow_s11</v>
          </cell>
          <cell r="ME1" t="str">
            <v>int_fa_3e_flow_s11</v>
          </cell>
          <cell r="MF1" t="str">
            <v>fa_3d_flow_s11</v>
          </cell>
          <cell r="MG1" t="str">
            <v>fa_4_flow_s11</v>
          </cell>
          <cell r="MH1" t="str">
            <v>fa_5_flow_s11</v>
          </cell>
          <cell r="MI1" t="str">
            <v>fa_5e_flow_s11</v>
          </cell>
          <cell r="MJ1" t="str">
            <v>fa_5d_flow_s11</v>
          </cell>
          <cell r="MK1" t="str">
            <v>fa_6_flow_s11</v>
          </cell>
          <cell r="ML1" t="str">
            <v>fa_7_flow_s11</v>
          </cell>
          <cell r="MM1" t="str">
            <v>fa_8_flow_s11</v>
          </cell>
          <cell r="MN1" t="str">
            <v>fa_1_flow_s12</v>
          </cell>
          <cell r="MO1" t="str">
            <v>fa_2_flow_s12</v>
          </cell>
          <cell r="MP1" t="str">
            <v>fa_21_flow_s12</v>
          </cell>
          <cell r="MQ1" t="str">
            <v>fa_295_flow_s12</v>
          </cell>
          <cell r="MR1" t="str">
            <v>fa_3_flow_s12</v>
          </cell>
          <cell r="MS1" t="str">
            <v>int_fa_3e_flow_s12</v>
          </cell>
          <cell r="MT1" t="str">
            <v>fa_3d_flow_s12</v>
          </cell>
          <cell r="MU1" t="str">
            <v>fa_4_flow_s12</v>
          </cell>
          <cell r="MV1" t="str">
            <v>fa_5_flow_s12</v>
          </cell>
          <cell r="MW1" t="str">
            <v>fa_5e_flow_s12</v>
          </cell>
          <cell r="MX1" t="str">
            <v>fa_5d_flow_s12</v>
          </cell>
          <cell r="MY1" t="str">
            <v>fa_6_flow_s12</v>
          </cell>
          <cell r="MZ1" t="str">
            <v>fa_7_flow_s12</v>
          </cell>
          <cell r="NA1" t="str">
            <v>fa_8_flow_s12</v>
          </cell>
          <cell r="NB1" t="str">
            <v>fa_1_flow_s121</v>
          </cell>
          <cell r="NC1" t="str">
            <v>fa_2_flow_s121</v>
          </cell>
          <cell r="ND1" t="str">
            <v>fa_21_flow_s121</v>
          </cell>
          <cell r="NE1" t="str">
            <v>fa_295_flow_s121</v>
          </cell>
          <cell r="NF1" t="str">
            <v>fa_3_flow_s121</v>
          </cell>
          <cell r="NG1" t="str">
            <v>int_fa_3e_flow_s121</v>
          </cell>
          <cell r="NH1" t="str">
            <v>fa_3d_flow_s121</v>
          </cell>
          <cell r="NI1" t="str">
            <v>fa_4_flow_s121</v>
          </cell>
          <cell r="NJ1" t="str">
            <v>fa_5_flow_s121</v>
          </cell>
          <cell r="NK1" t="str">
            <v>fa_5e_flow_s121</v>
          </cell>
          <cell r="NL1" t="str">
            <v>fa_5d_flow_s121</v>
          </cell>
          <cell r="NM1" t="str">
            <v>fa_6_flow_s121</v>
          </cell>
          <cell r="NN1" t="str">
            <v>fa_7_flow_s121</v>
          </cell>
          <cell r="NO1" t="str">
            <v>fa_8_flow_s121</v>
          </cell>
          <cell r="NP1" t="str">
            <v>fa_1_flow_s13</v>
          </cell>
          <cell r="NQ1" t="str">
            <v>fa_2_flow_s13</v>
          </cell>
          <cell r="NR1" t="str">
            <v>fa_21_flow_s13</v>
          </cell>
          <cell r="NS1" t="str">
            <v>fa_3_flow_s13</v>
          </cell>
          <cell r="NT1" t="str">
            <v>int_fa_3e_flow_s13</v>
          </cell>
          <cell r="NU1" t="str">
            <v>fa_3d_flow_s13</v>
          </cell>
          <cell r="NV1" t="str">
            <v>fa_4_flow_s13</v>
          </cell>
          <cell r="NW1" t="str">
            <v>fa_5_flow_s13</v>
          </cell>
          <cell r="NX1" t="str">
            <v>fa_5e_flow_s13</v>
          </cell>
          <cell r="NY1" t="str">
            <v>fa_5d_flow_s13</v>
          </cell>
          <cell r="NZ1" t="str">
            <v>fa_6_flow_s13</v>
          </cell>
          <cell r="OA1" t="str">
            <v>fa_7_flow_s13</v>
          </cell>
          <cell r="OB1" t="str">
            <v>fa_8_flow_s13</v>
          </cell>
          <cell r="OC1" t="str">
            <v>fa_1_flow_s14</v>
          </cell>
          <cell r="OD1" t="str">
            <v>fa_2_flow_s14</v>
          </cell>
          <cell r="OE1" t="str">
            <v>fa_21_flow_s14</v>
          </cell>
          <cell r="OF1" t="str">
            <v>fa_3_flow_s14</v>
          </cell>
          <cell r="OG1" t="str">
            <v>int_fa_3e_flow_s14</v>
          </cell>
          <cell r="OH1" t="str">
            <v>fa_3d_flow_s14</v>
          </cell>
          <cell r="OI1" t="str">
            <v>fa_4_flow_s14</v>
          </cell>
          <cell r="OJ1" t="str">
            <v>fa_5_flow_s14</v>
          </cell>
          <cell r="OK1" t="str">
            <v>fa_5e_flow_s14</v>
          </cell>
          <cell r="OL1" t="str">
            <v>fa_5d_flow_s14</v>
          </cell>
          <cell r="OM1" t="str">
            <v>fa_6_flow_s14</v>
          </cell>
          <cell r="ON1" t="str">
            <v>fa_7_flow_s14</v>
          </cell>
          <cell r="OO1" t="str">
            <v>fa_8_flow_s14</v>
          </cell>
          <cell r="OP1" t="str">
            <v>fa_1_flow_s2</v>
          </cell>
          <cell r="OQ1" t="str">
            <v>fa_2_flow_s2</v>
          </cell>
          <cell r="OR1" t="str">
            <v>fa_21_flow_s2</v>
          </cell>
          <cell r="OS1" t="str">
            <v>fa_295_flow_s2</v>
          </cell>
          <cell r="OT1" t="str">
            <v>fa_3_flow_s2</v>
          </cell>
          <cell r="OU1" t="str">
            <v>int_fa_3e_flow_s2</v>
          </cell>
          <cell r="OV1" t="str">
            <v>int_fa_3d_flow_s2</v>
          </cell>
          <cell r="OW1" t="str">
            <v>fa_4_flow_s2</v>
          </cell>
          <cell r="OX1" t="str">
            <v>fa_5_flow_s2</v>
          </cell>
          <cell r="OY1" t="str">
            <v>fa_5e_flow_s2</v>
          </cell>
          <cell r="OZ1" t="str">
            <v>fa_5d_flow_s2</v>
          </cell>
          <cell r="PA1" t="str">
            <v>fa_6_flow_s2</v>
          </cell>
          <cell r="PB1" t="str">
            <v>fa_7_flow_s2</v>
          </cell>
          <cell r="PC1" t="str">
            <v>fa_8_flow_s2</v>
          </cell>
          <cell r="PD1" t="str">
            <v>fl_1_flow_s11</v>
          </cell>
          <cell r="PE1" t="str">
            <v>fl_2_flow_s11</v>
          </cell>
          <cell r="PF1" t="str">
            <v>fl_3_flow_s11</v>
          </cell>
          <cell r="PG1" t="str">
            <v>int_fl_3e_flow_s11</v>
          </cell>
          <cell r="PH1" t="str">
            <v>int_fl_3d_flow_s11</v>
          </cell>
          <cell r="PI1" t="str">
            <v>fl_4_flow_s11</v>
          </cell>
          <cell r="PJ1" t="str">
            <v>fl_5_flow_s11</v>
          </cell>
          <cell r="PK1" t="str">
            <v>fl_5e_flow_s11</v>
          </cell>
          <cell r="PL1" t="str">
            <v>fl_5d_flow_s11</v>
          </cell>
          <cell r="PM1" t="str">
            <v>fl_6_flow_s11</v>
          </cell>
          <cell r="PN1" t="str">
            <v>fl_7_flow_s11</v>
          </cell>
          <cell r="PO1" t="str">
            <v>fl_8_flow_s11</v>
          </cell>
          <cell r="PP1" t="str">
            <v>fl_1_flow_s12</v>
          </cell>
          <cell r="PQ1" t="str">
            <v>fl_2_flow_s12</v>
          </cell>
          <cell r="PR1" t="str">
            <v>fl_21_flow_s12</v>
          </cell>
          <cell r="PS1" t="str">
            <v>fl_295_flow_s12</v>
          </cell>
          <cell r="PT1" t="str">
            <v>fl_3_flow_s12</v>
          </cell>
          <cell r="PU1" t="str">
            <v>int_fl_3e_flow_s12</v>
          </cell>
          <cell r="PV1" t="str">
            <v>int_fl_3d_flow_s12</v>
          </cell>
          <cell r="PW1" t="str">
            <v>fl_4_flow_s12</v>
          </cell>
          <cell r="PX1" t="str">
            <v>fl_5_flow_s12</v>
          </cell>
          <cell r="PY1" t="str">
            <v>fl_5e_flow_s12</v>
          </cell>
          <cell r="PZ1" t="str">
            <v>fl_5d_flow_s12</v>
          </cell>
          <cell r="QA1" t="str">
            <v>fl_6_flow_s12</v>
          </cell>
          <cell r="QB1" t="str">
            <v>fl_7_flow_s12</v>
          </cell>
          <cell r="QC1" t="str">
            <v>fl_8_flow_s12</v>
          </cell>
          <cell r="QD1" t="str">
            <v>fl_1_flow_s121</v>
          </cell>
          <cell r="QE1" t="str">
            <v>fl_2_flow_s121</v>
          </cell>
          <cell r="QF1" t="str">
            <v>fl_21_flow_s121</v>
          </cell>
          <cell r="QG1" t="str">
            <v>fl_295_flow_s121</v>
          </cell>
          <cell r="QH1" t="str">
            <v>fl_3_flow_s121</v>
          </cell>
          <cell r="QI1" t="str">
            <v>int_fl_3e_flow_s121</v>
          </cell>
          <cell r="QJ1" t="str">
            <v>int_fl_3d_flow_s121</v>
          </cell>
          <cell r="QK1" t="str">
            <v>fl_4_flow_s121</v>
          </cell>
          <cell r="QL1" t="str">
            <v>fl_5_flow_s121</v>
          </cell>
          <cell r="QM1" t="str">
            <v>fl_5e_flow_s121</v>
          </cell>
          <cell r="QN1" t="str">
            <v>fl_5d_flow_s121</v>
          </cell>
          <cell r="QO1" t="str">
            <v>fl_6_flow_s121</v>
          </cell>
          <cell r="QP1" t="str">
            <v>fl_7_flow_s121</v>
          </cell>
          <cell r="QQ1" t="str">
            <v>fl_8_flow_s121</v>
          </cell>
          <cell r="QR1" t="str">
            <v>fl_1_flow_s13</v>
          </cell>
          <cell r="QS1" t="str">
            <v>fl_2_flow_s13</v>
          </cell>
          <cell r="QT1" t="str">
            <v>fl_21_flow_s13</v>
          </cell>
          <cell r="QU1" t="str">
            <v>fl_3_flow_s13</v>
          </cell>
          <cell r="QV1" t="str">
            <v>int_fl_3e_flow_s13</v>
          </cell>
          <cell r="QW1" t="str">
            <v>int_fl_3d_flow_s13</v>
          </cell>
          <cell r="QX1" t="str">
            <v>fl_4_flow_s13</v>
          </cell>
          <cell r="QY1" t="str">
            <v>fl_5_flow_s13</v>
          </cell>
          <cell r="QZ1" t="str">
            <v>fl_5e_flow_s13</v>
          </cell>
          <cell r="RA1" t="str">
            <v>fl_5d_flow_s13</v>
          </cell>
          <cell r="RB1" t="str">
            <v>fl_6_flow_s13</v>
          </cell>
          <cell r="RC1" t="str">
            <v>fl_7_flow_s13</v>
          </cell>
          <cell r="RD1" t="str">
            <v>fl_8_flow_s13</v>
          </cell>
          <cell r="RE1" t="str">
            <v>fl_1_flow_s14</v>
          </cell>
          <cell r="RF1" t="str">
            <v>fl_2_flow_s14</v>
          </cell>
          <cell r="RG1" t="str">
            <v>fl_3_flow_s14</v>
          </cell>
          <cell r="RH1" t="str">
            <v>int_fl_3e_flow_s14</v>
          </cell>
          <cell r="RI1" t="str">
            <v>int_fl_3d_flow_s14</v>
          </cell>
          <cell r="RJ1" t="str">
            <v>fl_4_flow_s14</v>
          </cell>
          <cell r="RK1" t="str">
            <v>fl_5_flow_s14</v>
          </cell>
          <cell r="RL1" t="str">
            <v>fl_5e_flow_s14</v>
          </cell>
          <cell r="RM1" t="str">
            <v>fl_5d_flow_s14</v>
          </cell>
          <cell r="RN1" t="str">
            <v>fl_6_flow_s14</v>
          </cell>
          <cell r="RO1" t="str">
            <v>fl_7_flow_s14</v>
          </cell>
          <cell r="RP1" t="str">
            <v>fl_8_flow_s14</v>
          </cell>
          <cell r="RQ1" t="str">
            <v>fl_1_flow_s2</v>
          </cell>
          <cell r="RR1" t="str">
            <v>fl_2_flow_s2</v>
          </cell>
          <cell r="RS1" t="str">
            <v>fl_21_flow_s2</v>
          </cell>
          <cell r="RT1" t="str">
            <v>fl_295_flow_s2</v>
          </cell>
          <cell r="RU1" t="str">
            <v>fl_3_flow_s2</v>
          </cell>
          <cell r="RV1" t="str">
            <v>int_fl_3e_flow_s2</v>
          </cell>
          <cell r="RW1" t="str">
            <v>fl_3d_flow_s2</v>
          </cell>
          <cell r="RX1" t="str">
            <v>fl_4_flow_s2</v>
          </cell>
          <cell r="RY1" t="str">
            <v>fl_5_flow_s2</v>
          </cell>
          <cell r="RZ1" t="str">
            <v>fl_5e_flow_s2</v>
          </cell>
          <cell r="SA1" t="str">
            <v>fl_5d_flow_s2</v>
          </cell>
          <cell r="SB1" t="str">
            <v>fl_6_flow_s2</v>
          </cell>
          <cell r="SC1" t="str">
            <v>fl_7_flow_s2</v>
          </cell>
          <cell r="SD1" t="str">
            <v>fl_8_flow_s2</v>
          </cell>
        </row>
        <row r="2">
          <cell r="A2">
            <v>1949</v>
          </cell>
          <cell r="B2">
            <v>17.618000000000002</v>
          </cell>
          <cell r="C2">
            <v>12.585000000000001</v>
          </cell>
          <cell r="D2">
            <v>5.0329999999999995</v>
          </cell>
          <cell r="E2">
            <v>2.754</v>
          </cell>
          <cell r="F2">
            <v>0.48799999999999999</v>
          </cell>
          <cell r="G2">
            <v>0.19600000000000001</v>
          </cell>
          <cell r="H2">
            <v>0.68399999999999994</v>
          </cell>
          <cell r="I2">
            <v>3.3000000000000002E-2</v>
          </cell>
          <cell r="J2">
            <v>0.13400000000000001</v>
          </cell>
          <cell r="K2">
            <v>0.16700000000000001</v>
          </cell>
          <cell r="L2">
            <v>9.0999999999999998E-2</v>
          </cell>
          <cell r="M2">
            <v>1.518</v>
          </cell>
          <cell r="N2">
            <v>6.7000000000000004E-2</v>
          </cell>
          <cell r="O2">
            <v>0.23899999999999999</v>
          </cell>
          <cell r="P2">
            <v>0</v>
          </cell>
          <cell r="Q2">
            <v>4.0000000000000001E-3</v>
          </cell>
          <cell r="R2">
            <v>0</v>
          </cell>
          <cell r="S2">
            <v>0.11899999999999999</v>
          </cell>
          <cell r="T2">
            <v>0.311</v>
          </cell>
          <cell r="U2">
            <v>0</v>
          </cell>
          <cell r="V2">
            <v>2.4E-2</v>
          </cell>
          <cell r="W2">
            <v>0.19600000000000001</v>
          </cell>
          <cell r="X2">
            <v>2.7E-2</v>
          </cell>
          <cell r="Y2">
            <v>0.223</v>
          </cell>
          <cell r="Z2">
            <v>1.9E-2</v>
          </cell>
          <cell r="AA2">
            <v>8.0000000000000002E-3</v>
          </cell>
          <cell r="AB2">
            <v>2.7E-2</v>
          </cell>
          <cell r="AC2">
            <v>0.16899999999999998</v>
          </cell>
          <cell r="AD2">
            <v>0.16899999999999998</v>
          </cell>
          <cell r="AE2">
            <v>0.17699999999999999</v>
          </cell>
          <cell r="AF2">
            <v>0.17699999999999999</v>
          </cell>
          <cell r="AG2">
            <v>2.8000000000000001E-2</v>
          </cell>
          <cell r="AH2">
            <v>0.26600000000000001</v>
          </cell>
          <cell r="AI2">
            <v>0.29400000000000004</v>
          </cell>
          <cell r="AJ2">
            <v>0.98199999999999998</v>
          </cell>
          <cell r="AK2">
            <v>0.98199999999999998</v>
          </cell>
          <cell r="AL2">
            <v>0.192</v>
          </cell>
          <cell r="AM2">
            <v>0.17199999999999999</v>
          </cell>
          <cell r="AN2">
            <v>0.36399999999999999</v>
          </cell>
          <cell r="AO2">
            <v>0</v>
          </cell>
          <cell r="AP2">
            <v>6.6000000000000003E-2</v>
          </cell>
          <cell r="AQ2">
            <v>6.6000000000000003E-2</v>
          </cell>
          <cell r="AR2">
            <v>1.4590000000000001</v>
          </cell>
          <cell r="AS2">
            <v>0.27900000000000003</v>
          </cell>
          <cell r="AT2">
            <v>0</v>
          </cell>
          <cell r="AU2">
            <v>-0.45900000000000002</v>
          </cell>
          <cell r="AV2">
            <v>0.46800000000000003</v>
          </cell>
          <cell r="AW2">
            <v>0.17499999999999999</v>
          </cell>
          <cell r="AX2">
            <v>0.29099999999999998</v>
          </cell>
          <cell r="AY2">
            <v>9.4E-2</v>
          </cell>
          <cell r="AZ2">
            <v>2.8000000000000001E-2</v>
          </cell>
          <cell r="BA2">
            <v>4.0000000000000001E-3</v>
          </cell>
          <cell r="BB2">
            <v>3.2000000000000001E-2</v>
          </cell>
          <cell r="BC2">
            <v>8.0000000000000002E-3</v>
          </cell>
          <cell r="BD2">
            <v>1.2E-2</v>
          </cell>
          <cell r="BE2">
            <v>0.02</v>
          </cell>
          <cell r="BF2">
            <v>0</v>
          </cell>
          <cell r="BG2">
            <v>0.14400000000000002</v>
          </cell>
          <cell r="BH2">
            <v>0.17099999999999999</v>
          </cell>
          <cell r="BI2">
            <v>1.6E-2</v>
          </cell>
          <cell r="BJ2">
            <v>0</v>
          </cell>
          <cell r="BK2">
            <v>8.0000000000000002E-3</v>
          </cell>
          <cell r="BL2">
            <v>0.14100000000000001</v>
          </cell>
          <cell r="BM2">
            <v>8.0000000000000002E-3</v>
          </cell>
          <cell r="BN2">
            <v>0</v>
          </cell>
          <cell r="BO2">
            <v>2.4E-2</v>
          </cell>
          <cell r="BP2">
            <v>0</v>
          </cell>
          <cell r="BQ2">
            <v>4.0000000000000001E-3</v>
          </cell>
          <cell r="BR2">
            <v>3.7999999999999999E-2</v>
          </cell>
          <cell r="BS2">
            <v>4.1999999999999996E-2</v>
          </cell>
          <cell r="BT2">
            <v>0.122</v>
          </cell>
          <cell r="BU2">
            <v>2.4E-2</v>
          </cell>
          <cell r="BV2">
            <v>0</v>
          </cell>
          <cell r="BW2">
            <v>0.14599999999999999</v>
          </cell>
          <cell r="BX2">
            <v>2.4E-2</v>
          </cell>
          <cell r="BY2">
            <v>0</v>
          </cell>
          <cell r="BZ2">
            <v>2.4E-2</v>
          </cell>
          <cell r="CA2">
            <v>5.0999999999999997E-2</v>
          </cell>
          <cell r="CB2">
            <v>5.0999999999999997E-2</v>
          </cell>
          <cell r="CC2">
            <v>2.4E-2</v>
          </cell>
          <cell r="CD2">
            <v>0.111</v>
          </cell>
          <cell r="CE2">
            <v>0</v>
          </cell>
          <cell r="CF2">
            <v>0.13500000000000001</v>
          </cell>
          <cell r="CG2">
            <v>0.14200000000000002</v>
          </cell>
          <cell r="CH2">
            <v>0.14200000000000002</v>
          </cell>
          <cell r="CI2">
            <v>0</v>
          </cell>
          <cell r="CJ2">
            <v>8.0000000000000002E-3</v>
          </cell>
          <cell r="CK2">
            <v>8.0000000000000002E-3</v>
          </cell>
          <cell r="CL2">
            <v>0</v>
          </cell>
          <cell r="CM2">
            <v>0</v>
          </cell>
          <cell r="CN2">
            <v>0</v>
          </cell>
          <cell r="CO2">
            <v>1.7000000000000001E-2</v>
          </cell>
          <cell r="CP2">
            <v>0</v>
          </cell>
          <cell r="CQ2">
            <v>0.13300000000000001</v>
          </cell>
          <cell r="CR2">
            <v>1.899</v>
          </cell>
          <cell r="CS2">
            <v>0.54600000000000004</v>
          </cell>
          <cell r="CT2">
            <v>1.3540000000000001</v>
          </cell>
          <cell r="CU2">
            <v>0.89</v>
          </cell>
          <cell r="CV2">
            <v>3.4999999999999996E-2</v>
          </cell>
          <cell r="CW2">
            <v>0.17099999999999999</v>
          </cell>
          <cell r="CX2">
            <v>0.20599999999999999</v>
          </cell>
          <cell r="CY2">
            <v>2.8000000000000001E-2</v>
          </cell>
          <cell r="CZ2">
            <v>4.0000000000000001E-3</v>
          </cell>
          <cell r="DA2">
            <v>3.2000000000000001E-2</v>
          </cell>
          <cell r="DB2">
            <v>0</v>
          </cell>
          <cell r="DC2">
            <v>0.22800000000000001</v>
          </cell>
          <cell r="DD2">
            <v>0.93600000000000005</v>
          </cell>
          <cell r="DE2">
            <v>0.03</v>
          </cell>
          <cell r="DF2">
            <v>0.64900000000000002</v>
          </cell>
          <cell r="DG2">
            <v>1.6150000000000002</v>
          </cell>
          <cell r="DH2">
            <v>7.5999999999999998E-2</v>
          </cell>
          <cell r="DI2">
            <v>0.23399999999999999</v>
          </cell>
          <cell r="DJ2">
            <v>0.31</v>
          </cell>
          <cell r="DK2">
            <v>0.123</v>
          </cell>
          <cell r="DL2">
            <v>0.11</v>
          </cell>
          <cell r="DM2">
            <v>1.6E-2</v>
          </cell>
          <cell r="DN2">
            <v>1.9E-2</v>
          </cell>
          <cell r="DO2">
            <v>4.0000000000000001E-3</v>
          </cell>
          <cell r="DP2">
            <v>1.4E-2</v>
          </cell>
          <cell r="DQ2">
            <v>0.10299999999999999</v>
          </cell>
          <cell r="DR2">
            <v>0</v>
          </cell>
          <cell r="DS2">
            <v>0.44500000000000001</v>
          </cell>
          <cell r="DT2">
            <v>5.6000000000000001E-2</v>
          </cell>
          <cell r="DU2">
            <v>0.501</v>
          </cell>
          <cell r="DV2">
            <v>0.74199999999999999</v>
          </cell>
          <cell r="DW2">
            <v>0.17099999999999999</v>
          </cell>
          <cell r="DX2">
            <v>0.21299999999999999</v>
          </cell>
          <cell r="DY2">
            <v>1.1260000000000001</v>
          </cell>
          <cell r="DZ2">
            <v>4.0000000000000001E-3</v>
          </cell>
          <cell r="EA2">
            <v>0</v>
          </cell>
          <cell r="EB2">
            <v>0.33300000000000002</v>
          </cell>
          <cell r="EC2">
            <v>9.1999999999999998E-2</v>
          </cell>
          <cell r="ED2">
            <v>0.42900000000000005</v>
          </cell>
          <cell r="EE2">
            <v>0</v>
          </cell>
          <cell r="EF2">
            <v>0</v>
          </cell>
          <cell r="EG2">
            <v>0.7</v>
          </cell>
          <cell r="EH2">
            <v>0.187</v>
          </cell>
          <cell r="EI2">
            <v>0.24399999999999999</v>
          </cell>
          <cell r="EJ2">
            <v>1.131</v>
          </cell>
          <cell r="EK2">
            <v>4.0000000000000001E-3</v>
          </cell>
          <cell r="EL2">
            <v>0</v>
          </cell>
          <cell r="EM2">
            <v>0.11199999999999999</v>
          </cell>
          <cell r="EN2">
            <v>0.14100000000000001</v>
          </cell>
          <cell r="EO2">
            <v>0</v>
          </cell>
          <cell r="EP2">
            <v>0.25700000000000001</v>
          </cell>
          <cell r="EQ2">
            <v>2.5350000000000001</v>
          </cell>
          <cell r="ER2">
            <v>1.0169999999999999</v>
          </cell>
          <cell r="ES2">
            <v>0.95300000000000007</v>
          </cell>
          <cell r="ET2">
            <v>1.97</v>
          </cell>
          <cell r="EU2">
            <v>0.56500000000000006</v>
          </cell>
          <cell r="EV2">
            <v>-3.5999999999999997E-2</v>
          </cell>
          <cell r="EW2">
            <v>4.8000000000000001E-2</v>
          </cell>
          <cell r="EX2">
            <v>0.20899999999999999</v>
          </cell>
          <cell r="EY2">
            <v>0.221</v>
          </cell>
          <cell r="EZ2">
            <v>0.29299999999999998</v>
          </cell>
          <cell r="FA2">
            <v>0.46600000000000003</v>
          </cell>
          <cell r="FB2">
            <v>0.75900000000000001</v>
          </cell>
          <cell r="FC2">
            <v>0.37</v>
          </cell>
          <cell r="FD2">
            <v>0</v>
          </cell>
          <cell r="FE2">
            <v>0</v>
          </cell>
          <cell r="FF2">
            <v>-0.27</v>
          </cell>
          <cell r="FG2">
            <v>1.0169999999999999</v>
          </cell>
          <cell r="FH2">
            <v>0</v>
          </cell>
          <cell r="FI2">
            <v>1.5169999999999999</v>
          </cell>
          <cell r="FJ2">
            <v>7.718</v>
          </cell>
          <cell r="FK2">
            <v>0.30499999999999999</v>
          </cell>
          <cell r="FL2">
            <v>8.0229999999999997</v>
          </cell>
          <cell r="FM2">
            <v>2.9329999999999998</v>
          </cell>
          <cell r="FN2">
            <v>3.5999999999999997E-2</v>
          </cell>
          <cell r="FO2">
            <v>2.9689999999999999</v>
          </cell>
          <cell r="FP2">
            <v>4.7860000000000005</v>
          </cell>
          <cell r="FQ2">
            <v>0.27</v>
          </cell>
          <cell r="FR2">
            <v>5.0560000000000009</v>
          </cell>
          <cell r="FS2">
            <v>0.76400000000000001</v>
          </cell>
          <cell r="FT2">
            <v>0.16699999999999998</v>
          </cell>
          <cell r="FU2">
            <v>0.93100000000000005</v>
          </cell>
          <cell r="FV2">
            <v>0.14400000000000002</v>
          </cell>
          <cell r="FW2">
            <v>4.8000000000000001E-2</v>
          </cell>
          <cell r="FX2">
            <v>0.192</v>
          </cell>
          <cell r="FY2">
            <v>4.0000000000000001E-3</v>
          </cell>
          <cell r="FZ2">
            <v>8.6000000000000007E-2</v>
          </cell>
          <cell r="GA2">
            <v>9.0000000000000011E-2</v>
          </cell>
          <cell r="GB2">
            <v>0</v>
          </cell>
          <cell r="GC2">
            <v>0</v>
          </cell>
          <cell r="GD2">
            <v>0</v>
          </cell>
          <cell r="GE2">
            <v>9.0000000000000011E-2</v>
          </cell>
          <cell r="GF2">
            <v>0.02</v>
          </cell>
          <cell r="GG2">
            <v>0</v>
          </cell>
          <cell r="GH2">
            <v>0.02</v>
          </cell>
          <cell r="GI2">
            <v>3.8050000000000002</v>
          </cell>
          <cell r="GJ2">
            <v>5.5E-2</v>
          </cell>
          <cell r="GK2">
            <v>3.8600000000000003</v>
          </cell>
          <cell r="GL2">
            <v>4.6680000000000001</v>
          </cell>
          <cell r="GM2">
            <v>4.6680000000000001</v>
          </cell>
          <cell r="GN2">
            <v>0.74399999999999999</v>
          </cell>
          <cell r="GO2">
            <v>0.371</v>
          </cell>
          <cell r="GP2">
            <v>1.115</v>
          </cell>
          <cell r="GQ2">
            <v>0.107</v>
          </cell>
          <cell r="GR2">
            <v>4.0000000000000001E-3</v>
          </cell>
          <cell r="GS2">
            <v>0.111</v>
          </cell>
          <cell r="GT2">
            <v>0.17099999999999999</v>
          </cell>
          <cell r="GU2">
            <v>0.17099999999999999</v>
          </cell>
          <cell r="GV2">
            <v>1.2E-2</v>
          </cell>
          <cell r="GW2">
            <v>0</v>
          </cell>
          <cell r="GX2">
            <v>1.2E-2</v>
          </cell>
          <cell r="GY2">
            <v>0.11899999999999999</v>
          </cell>
          <cell r="GZ2">
            <v>0.11899999999999999</v>
          </cell>
          <cell r="HA2">
            <v>4.2999999999999997E-2</v>
          </cell>
          <cell r="HB2">
            <v>0</v>
          </cell>
          <cell r="HC2">
            <v>4.2999999999999997E-2</v>
          </cell>
          <cell r="HD2">
            <v>0.108</v>
          </cell>
          <cell r="HE2">
            <v>0.108</v>
          </cell>
          <cell r="HF2">
            <v>0.67700000000000005</v>
          </cell>
          <cell r="HG2">
            <v>0.41099999999999998</v>
          </cell>
          <cell r="HH2">
            <v>0.245</v>
          </cell>
          <cell r="HI2">
            <v>1.3330000000000002</v>
          </cell>
          <cell r="HJ2">
            <v>5.3999999999999999E-2</v>
          </cell>
          <cell r="HK2">
            <v>0.43</v>
          </cell>
          <cell r="HL2">
            <v>0.48399999999999999</v>
          </cell>
          <cell r="HM2">
            <v>0</v>
          </cell>
          <cell r="HN2">
            <v>0.30599999999999999</v>
          </cell>
          <cell r="HO2">
            <v>0.30599999999999999</v>
          </cell>
          <cell r="HP2">
            <v>0.79</v>
          </cell>
          <cell r="HQ2">
            <v>0.252</v>
          </cell>
          <cell r="HR2">
            <v>5.6000000000000001E-2</v>
          </cell>
          <cell r="HS2">
            <v>0.308</v>
          </cell>
          <cell r="HT2">
            <v>0.74099999999999988</v>
          </cell>
          <cell r="HU2">
            <v>0.371</v>
          </cell>
          <cell r="HV2">
            <v>0.28100000000000003</v>
          </cell>
          <cell r="HW2">
            <v>1.3929999999999998</v>
          </cell>
          <cell r="HX2">
            <v>0</v>
          </cell>
          <cell r="HY2">
            <v>0</v>
          </cell>
          <cell r="HZ2">
            <v>0.06</v>
          </cell>
          <cell r="IA2">
            <v>0.43099999999999999</v>
          </cell>
          <cell r="IB2">
            <v>0.49099999999999999</v>
          </cell>
          <cell r="IC2">
            <v>0</v>
          </cell>
          <cell r="ID2">
            <v>2.6000000000000002E-2</v>
          </cell>
          <cell r="IE2">
            <v>2.6000000000000002E-2</v>
          </cell>
          <cell r="IF2">
            <v>0.51700000000000002</v>
          </cell>
          <cell r="IG2">
            <v>9.4689999999999994</v>
          </cell>
          <cell r="IH2">
            <v>0.33899999999999997</v>
          </cell>
          <cell r="II2">
            <v>9.8079999999999998</v>
          </cell>
          <cell r="IJ2">
            <v>7.9789999999999992</v>
          </cell>
          <cell r="IK2">
            <v>0.217</v>
          </cell>
          <cell r="IL2">
            <v>8.1959999999999997</v>
          </cell>
          <cell r="IM2">
            <v>1.4890000000000001</v>
          </cell>
          <cell r="IN2">
            <v>0.122</v>
          </cell>
          <cell r="IO2">
            <v>1.6110000000000002</v>
          </cell>
          <cell r="IP2">
            <v>3.2000000000000001E-2</v>
          </cell>
          <cell r="IQ2">
            <v>0.16800000000000001</v>
          </cell>
          <cell r="IR2">
            <v>0.2</v>
          </cell>
          <cell r="IS2">
            <v>0</v>
          </cell>
          <cell r="IT2">
            <v>0</v>
          </cell>
          <cell r="IU2">
            <v>0</v>
          </cell>
          <cell r="IV2">
            <v>0.2</v>
          </cell>
          <cell r="IW2">
            <v>3.5999999999999997E-2</v>
          </cell>
          <cell r="IX2">
            <v>2.8000000000000001E-2</v>
          </cell>
          <cell r="IY2">
            <v>6.4000000000000001E-2</v>
          </cell>
          <cell r="IZ2">
            <v>0</v>
          </cell>
          <cell r="JA2">
            <v>6.4000000000000001E-2</v>
          </cell>
          <cell r="JB2">
            <v>0.66700000000000004</v>
          </cell>
          <cell r="JC2">
            <v>2.8000000000000001E-2</v>
          </cell>
          <cell r="JD2">
            <v>0.69500000000000006</v>
          </cell>
          <cell r="JE2">
            <v>0.10199999999999999</v>
          </cell>
          <cell r="JF2">
            <v>0.10199999999999999</v>
          </cell>
          <cell r="JG2">
            <v>8.0000000000000002E-3</v>
          </cell>
          <cell r="JH2">
            <v>8.0000000000000002E-3</v>
          </cell>
          <cell r="JI2">
            <v>0</v>
          </cell>
          <cell r="JJ2">
            <v>0</v>
          </cell>
          <cell r="JK2">
            <v>0.85</v>
          </cell>
          <cell r="JL2">
            <v>9.4E-2</v>
          </cell>
          <cell r="JM2">
            <v>0.94399999999999995</v>
          </cell>
          <cell r="JN2">
            <v>1.0169999999999999</v>
          </cell>
          <cell r="JO2">
            <v>0.218</v>
          </cell>
          <cell r="JP2">
            <v>0.217</v>
          </cell>
          <cell r="JQ2">
            <v>10.702000000000002</v>
          </cell>
          <cell r="JR2">
            <v>0.122</v>
          </cell>
          <cell r="JS2">
            <v>10.824000000000002</v>
          </cell>
          <cell r="JT2">
            <v>1.8520000000000001</v>
          </cell>
          <cell r="JU2">
            <v>1.7189999999999999</v>
          </cell>
          <cell r="JV2">
            <v>0.13400000000000001</v>
          </cell>
          <cell r="JW2">
            <v>1.1000000000000001E-2</v>
          </cell>
          <cell r="JX2">
            <v>4.0000000000000001E-3</v>
          </cell>
          <cell r="JY2">
            <v>4.0000000000000001E-3</v>
          </cell>
          <cell r="JZ2">
            <v>8.0000000000000002E-3</v>
          </cell>
          <cell r="KA2">
            <v>0.129</v>
          </cell>
          <cell r="KB2">
            <v>0</v>
          </cell>
          <cell r="KC2">
            <v>0</v>
          </cell>
          <cell r="KD2">
            <v>0</v>
          </cell>
          <cell r="KE2">
            <v>0</v>
          </cell>
          <cell r="KF2">
            <v>4.0000000000000001E-3</v>
          </cell>
          <cell r="KG2">
            <v>0</v>
          </cell>
          <cell r="KH2">
            <v>4.0000000000000001E-3</v>
          </cell>
          <cell r="KI2">
            <v>7.0000000000000001E-3</v>
          </cell>
          <cell r="KJ2">
            <v>7.0000000000000001E-3</v>
          </cell>
          <cell r="KK2">
            <v>0.01</v>
          </cell>
          <cell r="KL2">
            <v>0</v>
          </cell>
          <cell r="KM2">
            <v>0.33300000000000002</v>
          </cell>
          <cell r="KN2">
            <v>8.0000000000000002E-3</v>
          </cell>
          <cell r="KO2">
            <v>0.35100000000000003</v>
          </cell>
          <cell r="KP2">
            <v>0</v>
          </cell>
          <cell r="KQ2">
            <v>1.2E-2</v>
          </cell>
          <cell r="KR2">
            <v>0</v>
          </cell>
          <cell r="KS2">
            <v>0</v>
          </cell>
          <cell r="KT2">
            <v>0</v>
          </cell>
          <cell r="KU2">
            <v>0</v>
          </cell>
          <cell r="KV2">
            <v>0</v>
          </cell>
          <cell r="KW2">
            <v>0</v>
          </cell>
          <cell r="KX2">
            <v>0</v>
          </cell>
          <cell r="KY2">
            <v>0</v>
          </cell>
          <cell r="KZ2">
            <v>0</v>
          </cell>
          <cell r="LA2">
            <v>0</v>
          </cell>
          <cell r="LB2">
            <v>5.0999999999999997E-2</v>
          </cell>
          <cell r="LC2">
            <v>4.0000000000000001E-3</v>
          </cell>
          <cell r="LD2">
            <v>0</v>
          </cell>
          <cell r="LE2">
            <v>0</v>
          </cell>
          <cell r="LF2">
            <v>4.0000000000000001E-3</v>
          </cell>
          <cell r="LG2">
            <v>4.0000000000000001E-3</v>
          </cell>
          <cell r="LH2">
            <v>8.0000000000000002E-3</v>
          </cell>
          <cell r="LI2">
            <v>0.03</v>
          </cell>
          <cell r="LJ2">
            <v>4.0000000000000001E-3</v>
          </cell>
          <cell r="LK2">
            <v>0</v>
          </cell>
          <cell r="LL2">
            <v>3.4000000000000002E-2</v>
          </cell>
          <cell r="LM2">
            <v>2E-3</v>
          </cell>
          <cell r="LN2">
            <v>1.2E-2</v>
          </cell>
          <cell r="LO2">
            <v>0.11199999999999999</v>
          </cell>
          <cell r="LP2">
            <v>3.6999999999999998E-2</v>
          </cell>
          <cell r="LQ2">
            <v>0</v>
          </cell>
          <cell r="LR2">
            <v>0.16300000000000001</v>
          </cell>
          <cell r="LS2">
            <v>2.3E-2</v>
          </cell>
          <cell r="LT2">
            <v>0</v>
          </cell>
          <cell r="LU2">
            <v>2.3E-2</v>
          </cell>
          <cell r="LV2">
            <v>0</v>
          </cell>
          <cell r="LW2">
            <v>0</v>
          </cell>
          <cell r="LX2">
            <v>0</v>
          </cell>
          <cell r="LY2">
            <v>-0.46100000000000002</v>
          </cell>
          <cell r="LZ2">
            <v>13.225</v>
          </cell>
        </row>
        <row r="3">
          <cell r="A3">
            <v>1950</v>
          </cell>
          <cell r="B3">
            <v>20.277000000000001</v>
          </cell>
          <cell r="C3">
            <v>14.362</v>
          </cell>
          <cell r="D3">
            <v>5.915</v>
          </cell>
          <cell r="E3">
            <v>3.0529999999999999</v>
          </cell>
          <cell r="F3">
            <v>0.55300000000000005</v>
          </cell>
          <cell r="G3">
            <v>0.215</v>
          </cell>
          <cell r="H3">
            <v>0.76800000000000002</v>
          </cell>
          <cell r="I3">
            <v>3.9999999999999994E-2</v>
          </cell>
          <cell r="J3">
            <v>0.16899999999999998</v>
          </cell>
          <cell r="K3">
            <v>0.20899999999999996</v>
          </cell>
          <cell r="L3">
            <v>0.109</v>
          </cell>
          <cell r="M3">
            <v>1.996</v>
          </cell>
          <cell r="N3">
            <v>8.299999999999999E-2</v>
          </cell>
          <cell r="O3">
            <v>0.27700000000000002</v>
          </cell>
          <cell r="P3">
            <v>0</v>
          </cell>
          <cell r="Q3">
            <v>4.0000000000000001E-3</v>
          </cell>
          <cell r="R3">
            <v>0</v>
          </cell>
          <cell r="S3">
            <v>0.152</v>
          </cell>
          <cell r="T3">
            <v>0.38400000000000001</v>
          </cell>
          <cell r="U3">
            <v>0</v>
          </cell>
          <cell r="V3">
            <v>2.8000000000000001E-2</v>
          </cell>
          <cell r="W3">
            <v>0.215</v>
          </cell>
          <cell r="X3">
            <v>4.3999999999999997E-2</v>
          </cell>
          <cell r="Y3">
            <v>0.25900000000000001</v>
          </cell>
          <cell r="Z3">
            <v>1.4E-2</v>
          </cell>
          <cell r="AA3">
            <v>8.0000000000000002E-3</v>
          </cell>
          <cell r="AB3">
            <v>2.1999999999999999E-2</v>
          </cell>
          <cell r="AC3">
            <v>0.21</v>
          </cell>
          <cell r="AD3">
            <v>0.21</v>
          </cell>
          <cell r="AE3">
            <v>0.20499999999999999</v>
          </cell>
          <cell r="AF3">
            <v>0.20499999999999999</v>
          </cell>
          <cell r="AG3">
            <v>2.8000000000000001E-2</v>
          </cell>
          <cell r="AH3">
            <v>0.30500000000000005</v>
          </cell>
          <cell r="AI3">
            <v>0.33300000000000007</v>
          </cell>
          <cell r="AJ3">
            <v>1.327</v>
          </cell>
          <cell r="AK3">
            <v>1.327</v>
          </cell>
          <cell r="AL3">
            <v>0.189</v>
          </cell>
          <cell r="AM3">
            <v>0.17</v>
          </cell>
          <cell r="AN3">
            <v>0.35899999999999999</v>
          </cell>
          <cell r="AO3">
            <v>0</v>
          </cell>
          <cell r="AP3">
            <v>7.1999999999999995E-2</v>
          </cell>
          <cell r="AQ3">
            <v>7.1999999999999995E-2</v>
          </cell>
          <cell r="AR3">
            <v>1.6020000000000001</v>
          </cell>
          <cell r="AS3">
            <v>0.30599999999999999</v>
          </cell>
          <cell r="AT3">
            <v>0</v>
          </cell>
          <cell r="AU3">
            <v>-0.29400000000000004</v>
          </cell>
          <cell r="AV3">
            <v>0.53600000000000003</v>
          </cell>
          <cell r="AW3">
            <v>0.192</v>
          </cell>
          <cell r="AX3">
            <v>0.34299999999999997</v>
          </cell>
          <cell r="AY3">
            <v>0.107</v>
          </cell>
          <cell r="AZ3">
            <v>3.1E-2</v>
          </cell>
          <cell r="BA3">
            <v>4.0000000000000001E-3</v>
          </cell>
          <cell r="BB3">
            <v>3.5000000000000003E-2</v>
          </cell>
          <cell r="BC3">
            <v>0.01</v>
          </cell>
          <cell r="BD3">
            <v>1.3000000000000001E-2</v>
          </cell>
          <cell r="BE3">
            <v>2.3E-2</v>
          </cell>
          <cell r="BF3">
            <v>0</v>
          </cell>
          <cell r="BG3">
            <v>0.17799999999999999</v>
          </cell>
          <cell r="BH3">
            <v>0.19400000000000001</v>
          </cell>
          <cell r="BI3">
            <v>1.6E-2</v>
          </cell>
          <cell r="BJ3">
            <v>0</v>
          </cell>
          <cell r="BK3">
            <v>8.0000000000000002E-3</v>
          </cell>
          <cell r="BL3">
            <v>0.155</v>
          </cell>
          <cell r="BM3">
            <v>8.0000000000000002E-3</v>
          </cell>
          <cell r="BN3">
            <v>0</v>
          </cell>
          <cell r="BO3">
            <v>2.5000000000000001E-2</v>
          </cell>
          <cell r="BP3">
            <v>0</v>
          </cell>
          <cell r="BQ3">
            <v>4.0000000000000001E-3</v>
          </cell>
          <cell r="BR3">
            <v>4.4999999999999998E-2</v>
          </cell>
          <cell r="BS3">
            <v>4.9000000000000002E-2</v>
          </cell>
          <cell r="BT3">
            <v>0.14400000000000002</v>
          </cell>
          <cell r="BU3">
            <v>2.8000000000000001E-2</v>
          </cell>
          <cell r="BV3">
            <v>0</v>
          </cell>
          <cell r="BW3">
            <v>0.17200000000000001</v>
          </cell>
          <cell r="BX3">
            <v>2.9000000000000001E-2</v>
          </cell>
          <cell r="BY3">
            <v>0</v>
          </cell>
          <cell r="BZ3">
            <v>2.9000000000000001E-2</v>
          </cell>
          <cell r="CA3">
            <v>6.2E-2</v>
          </cell>
          <cell r="CB3">
            <v>6.2E-2</v>
          </cell>
          <cell r="CC3">
            <v>2.8000000000000001E-2</v>
          </cell>
          <cell r="CD3">
            <v>0.13200000000000001</v>
          </cell>
          <cell r="CE3">
            <v>0</v>
          </cell>
          <cell r="CF3">
            <v>0.16</v>
          </cell>
          <cell r="CG3">
            <v>0.17499999999999999</v>
          </cell>
          <cell r="CH3">
            <v>0.17499999999999999</v>
          </cell>
          <cell r="CI3">
            <v>0</v>
          </cell>
          <cell r="CJ3">
            <v>9.0000000000000011E-3</v>
          </cell>
          <cell r="CK3">
            <v>9.0000000000000011E-3</v>
          </cell>
          <cell r="CL3">
            <v>0</v>
          </cell>
          <cell r="CM3">
            <v>0</v>
          </cell>
          <cell r="CN3">
            <v>0</v>
          </cell>
          <cell r="CO3">
            <v>2.3E-2</v>
          </cell>
          <cell r="CP3">
            <v>0</v>
          </cell>
          <cell r="CQ3">
            <v>0.16200000000000001</v>
          </cell>
          <cell r="CR3">
            <v>2.3199999999999998</v>
          </cell>
          <cell r="CS3">
            <v>0.67799999999999994</v>
          </cell>
          <cell r="CT3">
            <v>1.639</v>
          </cell>
          <cell r="CU3">
            <v>1.024</v>
          </cell>
          <cell r="CV3">
            <v>3.3000000000000002E-2</v>
          </cell>
          <cell r="CW3">
            <v>0.28400000000000003</v>
          </cell>
          <cell r="CX3">
            <v>0.31700000000000006</v>
          </cell>
          <cell r="CY3">
            <v>3.4000000000000002E-2</v>
          </cell>
          <cell r="CZ3">
            <v>4.0000000000000001E-3</v>
          </cell>
          <cell r="DA3">
            <v>3.8000000000000006E-2</v>
          </cell>
          <cell r="DB3">
            <v>0</v>
          </cell>
          <cell r="DC3">
            <v>0.26500000000000001</v>
          </cell>
          <cell r="DD3">
            <v>1.131</v>
          </cell>
          <cell r="DE3">
            <v>6.4000000000000001E-2</v>
          </cell>
          <cell r="DF3">
            <v>0.77499999999999991</v>
          </cell>
          <cell r="DG3">
            <v>1.97</v>
          </cell>
          <cell r="DH3">
            <v>9.0999999999999998E-2</v>
          </cell>
          <cell r="DI3">
            <v>0.28300000000000003</v>
          </cell>
          <cell r="DJ3">
            <v>0.374</v>
          </cell>
          <cell r="DK3">
            <v>0.14800000000000002</v>
          </cell>
          <cell r="DL3">
            <v>0.13200000000000001</v>
          </cell>
          <cell r="DM3">
            <v>4.7E-2</v>
          </cell>
          <cell r="DN3">
            <v>1.3000000000000001E-2</v>
          </cell>
          <cell r="DO3">
            <v>4.0000000000000001E-3</v>
          </cell>
          <cell r="DP3">
            <v>1.6E-2</v>
          </cell>
          <cell r="DQ3">
            <v>0.15200000000000002</v>
          </cell>
          <cell r="DR3">
            <v>0</v>
          </cell>
          <cell r="DS3">
            <v>0.59200000000000008</v>
          </cell>
          <cell r="DT3">
            <v>6.2E-2</v>
          </cell>
          <cell r="DU3">
            <v>0.65400000000000014</v>
          </cell>
          <cell r="DV3">
            <v>0.82899999999999996</v>
          </cell>
          <cell r="DW3">
            <v>0.28300000000000003</v>
          </cell>
          <cell r="DX3">
            <v>0.23399999999999999</v>
          </cell>
          <cell r="DY3">
            <v>1.3460000000000001</v>
          </cell>
          <cell r="DZ3">
            <v>4.0000000000000001E-3</v>
          </cell>
          <cell r="EA3">
            <v>0</v>
          </cell>
          <cell r="EB3">
            <v>0.24399999999999999</v>
          </cell>
          <cell r="EC3">
            <v>9.4E-2</v>
          </cell>
          <cell r="ED3">
            <v>0.34199999999999997</v>
          </cell>
          <cell r="EE3">
            <v>0</v>
          </cell>
          <cell r="EF3">
            <v>0</v>
          </cell>
          <cell r="EG3">
            <v>0.82099999999999995</v>
          </cell>
          <cell r="EH3">
            <v>0.28900000000000003</v>
          </cell>
          <cell r="EI3">
            <v>0.26100000000000001</v>
          </cell>
          <cell r="EJ3">
            <v>1.371</v>
          </cell>
          <cell r="EK3">
            <v>4.0000000000000001E-3</v>
          </cell>
          <cell r="EL3">
            <v>0</v>
          </cell>
          <cell r="EM3">
            <v>7.6999999999999999E-2</v>
          </cell>
          <cell r="EN3">
            <v>0.155</v>
          </cell>
          <cell r="EO3">
            <v>0</v>
          </cell>
          <cell r="EP3">
            <v>0.23599999999999999</v>
          </cell>
          <cell r="EQ3">
            <v>2.99</v>
          </cell>
          <cell r="ER3">
            <v>1.1910000000000001</v>
          </cell>
          <cell r="ES3">
            <v>1.141</v>
          </cell>
          <cell r="ET3">
            <v>2.3319999999999999</v>
          </cell>
          <cell r="EU3">
            <v>0.65700000000000003</v>
          </cell>
          <cell r="EV3">
            <v>-3.9E-2</v>
          </cell>
          <cell r="EW3">
            <v>6.0999999999999999E-2</v>
          </cell>
          <cell r="EX3">
            <v>0.26700000000000002</v>
          </cell>
          <cell r="EY3">
            <v>0.28900000000000003</v>
          </cell>
          <cell r="EZ3">
            <v>0.32400000000000001</v>
          </cell>
          <cell r="FA3">
            <v>0.52</v>
          </cell>
          <cell r="FB3">
            <v>0.84400000000000008</v>
          </cell>
          <cell r="FC3">
            <v>0.39900000000000002</v>
          </cell>
          <cell r="FD3">
            <v>0</v>
          </cell>
          <cell r="FE3">
            <v>0</v>
          </cell>
          <cell r="FF3">
            <v>-0.216</v>
          </cell>
          <cell r="FG3">
            <v>1.1919999999999999</v>
          </cell>
          <cell r="FH3">
            <v>0</v>
          </cell>
          <cell r="FI3">
            <v>1.798</v>
          </cell>
          <cell r="FJ3">
            <v>8.702</v>
          </cell>
          <cell r="FK3">
            <v>0.33899999999999997</v>
          </cell>
          <cell r="FL3">
            <v>9.0410000000000004</v>
          </cell>
          <cell r="FM3">
            <v>3.2039999999999997</v>
          </cell>
          <cell r="FN3">
            <v>4.5999999999999999E-2</v>
          </cell>
          <cell r="FO3">
            <v>3.2499999999999996</v>
          </cell>
          <cell r="FP3">
            <v>5.4980000000000002</v>
          </cell>
          <cell r="FQ3">
            <v>0.29300000000000004</v>
          </cell>
          <cell r="FR3">
            <v>5.7910000000000004</v>
          </cell>
          <cell r="FS3">
            <v>0.81299999999999994</v>
          </cell>
          <cell r="FT3">
            <v>0.184</v>
          </cell>
          <cell r="FU3">
            <v>0.99699999999999989</v>
          </cell>
          <cell r="FV3">
            <v>0.16400000000000001</v>
          </cell>
          <cell r="FW3">
            <v>4.7E-2</v>
          </cell>
          <cell r="FX3">
            <v>0.21100000000000002</v>
          </cell>
          <cell r="FY3">
            <v>8.0000000000000002E-3</v>
          </cell>
          <cell r="FZ3">
            <v>9.9000000000000005E-2</v>
          </cell>
          <cell r="GA3">
            <v>0.10700000000000001</v>
          </cell>
          <cell r="GB3">
            <v>0</v>
          </cell>
          <cell r="GC3">
            <v>0</v>
          </cell>
          <cell r="GD3">
            <v>0</v>
          </cell>
          <cell r="GE3">
            <v>0.10700000000000001</v>
          </cell>
          <cell r="GF3">
            <v>2.3E-2</v>
          </cell>
          <cell r="GG3">
            <v>0</v>
          </cell>
          <cell r="GH3">
            <v>2.3E-2</v>
          </cell>
          <cell r="GI3">
            <v>4.4390000000000001</v>
          </cell>
          <cell r="GJ3">
            <v>6.3E-2</v>
          </cell>
          <cell r="GK3">
            <v>4.5019999999999998</v>
          </cell>
          <cell r="GL3">
            <v>5.1779999999999999</v>
          </cell>
          <cell r="GM3">
            <v>5.1779999999999999</v>
          </cell>
          <cell r="GN3">
            <v>0.83</v>
          </cell>
          <cell r="GO3">
            <v>0.502</v>
          </cell>
          <cell r="GP3">
            <v>1.3319999999999999</v>
          </cell>
          <cell r="GQ3">
            <v>0.13200000000000001</v>
          </cell>
          <cell r="GR3">
            <v>4.0000000000000001E-3</v>
          </cell>
          <cell r="GS3">
            <v>0.13600000000000001</v>
          </cell>
          <cell r="GT3">
            <v>0.19999999999999998</v>
          </cell>
          <cell r="GU3">
            <v>0.19999999999999998</v>
          </cell>
          <cell r="GV3">
            <v>1.2E-2</v>
          </cell>
          <cell r="GW3">
            <v>0</v>
          </cell>
          <cell r="GX3">
            <v>1.2E-2</v>
          </cell>
          <cell r="GY3">
            <v>0.126</v>
          </cell>
          <cell r="GZ3">
            <v>0.126</v>
          </cell>
          <cell r="HA3">
            <v>5.3999999999999999E-2</v>
          </cell>
          <cell r="HB3">
            <v>0</v>
          </cell>
          <cell r="HC3">
            <v>5.3999999999999999E-2</v>
          </cell>
          <cell r="HD3">
            <v>0.115</v>
          </cell>
          <cell r="HE3">
            <v>0.115</v>
          </cell>
          <cell r="HF3">
            <v>0.80099999999999993</v>
          </cell>
          <cell r="HG3">
            <v>0.55300000000000005</v>
          </cell>
          <cell r="HH3">
            <v>0.26300000000000001</v>
          </cell>
          <cell r="HI3">
            <v>1.617</v>
          </cell>
          <cell r="HJ3">
            <v>6.4000000000000001E-2</v>
          </cell>
          <cell r="HK3">
            <v>0.495</v>
          </cell>
          <cell r="HL3">
            <v>0.55899999999999994</v>
          </cell>
          <cell r="HM3">
            <v>0</v>
          </cell>
          <cell r="HN3">
            <v>0.33499999999999996</v>
          </cell>
          <cell r="HO3">
            <v>0.33499999999999996</v>
          </cell>
          <cell r="HP3">
            <v>0.89399999999999991</v>
          </cell>
          <cell r="HQ3">
            <v>0.35199999999999998</v>
          </cell>
          <cell r="HR3">
            <v>6.2E-2</v>
          </cell>
          <cell r="HS3">
            <v>0.41399999999999998</v>
          </cell>
          <cell r="HT3">
            <v>0.82899999999999996</v>
          </cell>
          <cell r="HU3">
            <v>0.502</v>
          </cell>
          <cell r="HV3">
            <v>0.32599999999999996</v>
          </cell>
          <cell r="HW3">
            <v>1.657</v>
          </cell>
          <cell r="HX3">
            <v>0</v>
          </cell>
          <cell r="HY3">
            <v>0</v>
          </cell>
          <cell r="HZ3">
            <v>7.1000000000000008E-2</v>
          </cell>
          <cell r="IA3">
            <v>0.47699999999999998</v>
          </cell>
          <cell r="IB3">
            <v>0.54800000000000004</v>
          </cell>
          <cell r="IC3">
            <v>0</v>
          </cell>
          <cell r="ID3">
            <v>2.1000000000000001E-2</v>
          </cell>
          <cell r="IE3">
            <v>2.1000000000000001E-2</v>
          </cell>
          <cell r="IF3">
            <v>0.56900000000000006</v>
          </cell>
          <cell r="IG3">
            <v>10.803000000000001</v>
          </cell>
          <cell r="IH3">
            <v>0.38</v>
          </cell>
          <cell r="II3">
            <v>11.183000000000002</v>
          </cell>
          <cell r="IJ3">
            <v>9.2070000000000007</v>
          </cell>
          <cell r="IK3">
            <v>0.255</v>
          </cell>
          <cell r="IL3">
            <v>9.4620000000000015</v>
          </cell>
          <cell r="IM3">
            <v>1.597</v>
          </cell>
          <cell r="IN3">
            <v>0.125</v>
          </cell>
          <cell r="IO3">
            <v>1.722</v>
          </cell>
          <cell r="IP3">
            <v>3.2000000000000001E-2</v>
          </cell>
          <cell r="IQ3">
            <v>0.17399999999999999</v>
          </cell>
          <cell r="IR3">
            <v>0.20599999999999999</v>
          </cell>
          <cell r="IS3">
            <v>0</v>
          </cell>
          <cell r="IT3">
            <v>0</v>
          </cell>
          <cell r="IU3">
            <v>0</v>
          </cell>
          <cell r="IV3">
            <v>0.20599999999999999</v>
          </cell>
          <cell r="IW3">
            <v>3.9E-2</v>
          </cell>
          <cell r="IX3">
            <v>3.1E-2</v>
          </cell>
          <cell r="IY3">
            <v>7.0000000000000007E-2</v>
          </cell>
          <cell r="IZ3">
            <v>0</v>
          </cell>
          <cell r="JA3">
            <v>7.0000000000000007E-2</v>
          </cell>
          <cell r="JB3">
            <v>0.7569999999999999</v>
          </cell>
          <cell r="JC3">
            <v>2.9000000000000001E-2</v>
          </cell>
          <cell r="JD3">
            <v>0.78599999999999992</v>
          </cell>
          <cell r="JE3">
            <v>0.22600000000000001</v>
          </cell>
          <cell r="JF3">
            <v>0.22600000000000001</v>
          </cell>
          <cell r="JG3">
            <v>8.0000000000000002E-3</v>
          </cell>
          <cell r="JH3">
            <v>8.0000000000000002E-3</v>
          </cell>
          <cell r="JI3">
            <v>0</v>
          </cell>
          <cell r="JJ3">
            <v>0</v>
          </cell>
          <cell r="JK3">
            <v>0.74</v>
          </cell>
          <cell r="JL3">
            <v>9.6000000000000002E-2</v>
          </cell>
          <cell r="JM3">
            <v>0.83599999999999997</v>
          </cell>
          <cell r="JN3">
            <v>1.1919999999999999</v>
          </cell>
          <cell r="JO3">
            <v>0.255</v>
          </cell>
          <cell r="JP3">
            <v>0.255</v>
          </cell>
          <cell r="JQ3">
            <v>12.251000000000001</v>
          </cell>
          <cell r="JR3">
            <v>0.125</v>
          </cell>
          <cell r="JS3">
            <v>12.376000000000001</v>
          </cell>
          <cell r="JT3">
            <v>2.3680000000000003</v>
          </cell>
          <cell r="JU3">
            <v>2.0010000000000003</v>
          </cell>
          <cell r="JV3">
            <v>0.36699999999999999</v>
          </cell>
          <cell r="JW3">
            <v>0.01</v>
          </cell>
          <cell r="JX3">
            <v>4.0000000000000001E-3</v>
          </cell>
          <cell r="JY3">
            <v>4.0000000000000001E-3</v>
          </cell>
          <cell r="JZ3">
            <v>8.0000000000000002E-3</v>
          </cell>
          <cell r="KA3">
            <v>0.12</v>
          </cell>
          <cell r="KB3">
            <v>0</v>
          </cell>
          <cell r="KC3">
            <v>0</v>
          </cell>
          <cell r="KD3">
            <v>0</v>
          </cell>
          <cell r="KE3">
            <v>0</v>
          </cell>
          <cell r="KF3">
            <v>4.0000000000000001E-3</v>
          </cell>
          <cell r="KG3">
            <v>0</v>
          </cell>
          <cell r="KH3">
            <v>4.0000000000000001E-3</v>
          </cell>
          <cell r="KI3">
            <v>4.0000000000000001E-3</v>
          </cell>
          <cell r="KJ3">
            <v>4.0000000000000001E-3</v>
          </cell>
          <cell r="KK3">
            <v>1.4999999999999999E-2</v>
          </cell>
          <cell r="KL3">
            <v>0</v>
          </cell>
          <cell r="KM3">
            <v>0.24399999999999999</v>
          </cell>
          <cell r="KN3">
            <v>8.0000000000000002E-3</v>
          </cell>
          <cell r="KO3">
            <v>0.26700000000000002</v>
          </cell>
          <cell r="KP3">
            <v>0</v>
          </cell>
          <cell r="KQ3">
            <v>1.2E-2</v>
          </cell>
          <cell r="KR3">
            <v>0</v>
          </cell>
          <cell r="KS3">
            <v>0</v>
          </cell>
          <cell r="KT3">
            <v>0</v>
          </cell>
          <cell r="KU3">
            <v>0</v>
          </cell>
          <cell r="KV3">
            <v>0</v>
          </cell>
          <cell r="KW3">
            <v>0</v>
          </cell>
          <cell r="KX3">
            <v>0</v>
          </cell>
          <cell r="KY3">
            <v>0</v>
          </cell>
          <cell r="KZ3">
            <v>0</v>
          </cell>
          <cell r="LA3">
            <v>0</v>
          </cell>
          <cell r="LB3">
            <v>6.3E-2</v>
          </cell>
          <cell r="LC3">
            <v>5.0000000000000001E-3</v>
          </cell>
          <cell r="LD3">
            <v>0</v>
          </cell>
          <cell r="LE3">
            <v>0</v>
          </cell>
          <cell r="LF3">
            <v>4.0000000000000001E-3</v>
          </cell>
          <cell r="LG3">
            <v>4.0000000000000001E-3</v>
          </cell>
          <cell r="LH3">
            <v>8.0000000000000002E-3</v>
          </cell>
          <cell r="LI3">
            <v>2.8000000000000001E-2</v>
          </cell>
          <cell r="LJ3">
            <v>4.0000000000000001E-3</v>
          </cell>
          <cell r="LK3">
            <v>0</v>
          </cell>
          <cell r="LL3">
            <v>3.2000000000000001E-2</v>
          </cell>
          <cell r="LM3">
            <v>4.0000000000000001E-3</v>
          </cell>
          <cell r="LN3">
            <v>2.4E-2</v>
          </cell>
          <cell r="LO3">
            <v>7.6999999999999999E-2</v>
          </cell>
          <cell r="LP3">
            <v>3.6999999999999998E-2</v>
          </cell>
          <cell r="LQ3">
            <v>0</v>
          </cell>
          <cell r="LR3">
            <v>0.14199999999999999</v>
          </cell>
          <cell r="LS3">
            <v>4.0999999999999995E-2</v>
          </cell>
          <cell r="LT3">
            <v>0</v>
          </cell>
          <cell r="LU3">
            <v>4.0999999999999995E-2</v>
          </cell>
          <cell r="LV3">
            <v>0</v>
          </cell>
          <cell r="LW3">
            <v>0</v>
          </cell>
          <cell r="LX3">
            <v>0</v>
          </cell>
          <cell r="LY3">
            <v>-0.63400000000000012</v>
          </cell>
          <cell r="LZ3">
            <v>15.512</v>
          </cell>
        </row>
        <row r="4">
          <cell r="A4">
            <v>1951</v>
          </cell>
          <cell r="B4">
            <v>27.052</v>
          </cell>
          <cell r="C4">
            <v>19.289000000000001</v>
          </cell>
          <cell r="D4">
            <v>7.7640000000000011</v>
          </cell>
          <cell r="E4">
            <v>4.0199999999999996</v>
          </cell>
          <cell r="F4">
            <v>0.74199999999999988</v>
          </cell>
          <cell r="G4">
            <v>0.28300000000000003</v>
          </cell>
          <cell r="H4">
            <v>1.0249999999999999</v>
          </cell>
          <cell r="I4">
            <v>4.9999999999999996E-2</v>
          </cell>
          <cell r="J4">
            <v>0.22</v>
          </cell>
          <cell r="K4">
            <v>0.27</v>
          </cell>
          <cell r="L4">
            <v>0.123</v>
          </cell>
          <cell r="M4">
            <v>2.5709999999999997</v>
          </cell>
          <cell r="N4">
            <v>0.10199999999999999</v>
          </cell>
          <cell r="O4">
            <v>0.34699999999999998</v>
          </cell>
          <cell r="P4">
            <v>0</v>
          </cell>
          <cell r="Q4">
            <v>4.0000000000000001E-3</v>
          </cell>
          <cell r="R4">
            <v>0</v>
          </cell>
          <cell r="S4">
            <v>0.17199999999999999</v>
          </cell>
          <cell r="T4">
            <v>0.51300000000000001</v>
          </cell>
          <cell r="U4">
            <v>0</v>
          </cell>
          <cell r="V4">
            <v>3.3000000000000002E-2</v>
          </cell>
          <cell r="W4">
            <v>0.28300000000000003</v>
          </cell>
          <cell r="X4">
            <v>3.9E-2</v>
          </cell>
          <cell r="Y4">
            <v>0.32200000000000001</v>
          </cell>
          <cell r="Z4">
            <v>2.0000000000000004E-2</v>
          </cell>
          <cell r="AA4">
            <v>8.0000000000000002E-3</v>
          </cell>
          <cell r="AB4">
            <v>2.8000000000000004E-2</v>
          </cell>
          <cell r="AC4">
            <v>0.30000000000000004</v>
          </cell>
          <cell r="AD4">
            <v>0.30000000000000004</v>
          </cell>
          <cell r="AE4">
            <v>0.255</v>
          </cell>
          <cell r="AF4">
            <v>0.255</v>
          </cell>
          <cell r="AG4">
            <v>3.1E-2</v>
          </cell>
          <cell r="AH4">
            <v>0.39699999999999996</v>
          </cell>
          <cell r="AI4">
            <v>0.42799999999999994</v>
          </cell>
          <cell r="AJ4">
            <v>1.673</v>
          </cell>
          <cell r="AK4">
            <v>1.673</v>
          </cell>
          <cell r="AL4">
            <v>0.17499999999999999</v>
          </cell>
          <cell r="AM4">
            <v>0.159</v>
          </cell>
          <cell r="AN4">
            <v>0.33399999999999996</v>
          </cell>
          <cell r="AO4">
            <v>0</v>
          </cell>
          <cell r="AP4">
            <v>7.0000000000000007E-2</v>
          </cell>
          <cell r="AQ4">
            <v>7.0000000000000007E-2</v>
          </cell>
          <cell r="AR4">
            <v>2.0209999999999999</v>
          </cell>
          <cell r="AS4">
            <v>0.57400000000000007</v>
          </cell>
          <cell r="AT4">
            <v>0</v>
          </cell>
          <cell r="AU4">
            <v>-0.65900000000000003</v>
          </cell>
          <cell r="AV4">
            <v>0.68700000000000006</v>
          </cell>
          <cell r="AW4">
            <v>0.23799999999999999</v>
          </cell>
          <cell r="AX4">
            <v>0.44900000000000001</v>
          </cell>
          <cell r="AY4">
            <v>0.13900000000000001</v>
          </cell>
          <cell r="AZ4">
            <v>4.0999999999999995E-2</v>
          </cell>
          <cell r="BA4">
            <v>4.0000000000000001E-3</v>
          </cell>
          <cell r="BB4">
            <v>4.4999999999999998E-2</v>
          </cell>
          <cell r="BC4">
            <v>1.4999999999999999E-2</v>
          </cell>
          <cell r="BD4">
            <v>1.9000000000000003E-2</v>
          </cell>
          <cell r="BE4">
            <v>3.4000000000000002E-2</v>
          </cell>
          <cell r="BF4">
            <v>0</v>
          </cell>
          <cell r="BG4">
            <v>0.22899999999999998</v>
          </cell>
          <cell r="BH4">
            <v>0.19800000000000001</v>
          </cell>
          <cell r="BI4">
            <v>1.8000000000000002E-2</v>
          </cell>
          <cell r="BJ4">
            <v>0</v>
          </cell>
          <cell r="BK4">
            <v>8.0000000000000002E-3</v>
          </cell>
          <cell r="BL4">
            <v>0.19500000000000001</v>
          </cell>
          <cell r="BM4">
            <v>9.0000000000000011E-3</v>
          </cell>
          <cell r="BN4">
            <v>0</v>
          </cell>
          <cell r="BO4">
            <v>2.8000000000000001E-2</v>
          </cell>
          <cell r="BP4">
            <v>0</v>
          </cell>
          <cell r="BQ4">
            <v>4.0000000000000001E-3</v>
          </cell>
          <cell r="BR4">
            <v>5.1999999999999998E-2</v>
          </cell>
          <cell r="BS4">
            <v>5.5999999999999994E-2</v>
          </cell>
          <cell r="BT4">
            <v>0.16899999999999998</v>
          </cell>
          <cell r="BU4">
            <v>3.4000000000000002E-2</v>
          </cell>
          <cell r="BV4">
            <v>0</v>
          </cell>
          <cell r="BW4">
            <v>0.20299999999999999</v>
          </cell>
          <cell r="BX4">
            <v>3.7999999999999999E-2</v>
          </cell>
          <cell r="BY4">
            <v>0</v>
          </cell>
          <cell r="BZ4">
            <v>3.7999999999999999E-2</v>
          </cell>
          <cell r="CA4">
            <v>7.3999999999999996E-2</v>
          </cell>
          <cell r="CB4">
            <v>7.3999999999999996E-2</v>
          </cell>
          <cell r="CC4">
            <v>3.4000000000000002E-2</v>
          </cell>
          <cell r="CD4">
            <v>0.155</v>
          </cell>
          <cell r="CE4">
            <v>0</v>
          </cell>
          <cell r="CF4">
            <v>0.189</v>
          </cell>
          <cell r="CG4">
            <v>0.18</v>
          </cell>
          <cell r="CH4">
            <v>0.18</v>
          </cell>
          <cell r="CI4">
            <v>0</v>
          </cell>
          <cell r="CJ4">
            <v>1.2E-2</v>
          </cell>
          <cell r="CK4">
            <v>1.2E-2</v>
          </cell>
          <cell r="CL4">
            <v>0</v>
          </cell>
          <cell r="CM4">
            <v>0</v>
          </cell>
          <cell r="CN4">
            <v>0</v>
          </cell>
          <cell r="CO4">
            <v>0.03</v>
          </cell>
          <cell r="CP4">
            <v>0</v>
          </cell>
          <cell r="CQ4">
            <v>0.16299999999999998</v>
          </cell>
          <cell r="CR4">
            <v>2.97</v>
          </cell>
          <cell r="CS4">
            <v>0.89500000000000002</v>
          </cell>
          <cell r="CT4">
            <v>2.0760000000000001</v>
          </cell>
          <cell r="CU4">
            <v>1.3439999999999999</v>
          </cell>
          <cell r="CV4">
            <v>4.7E-2</v>
          </cell>
          <cell r="CW4">
            <v>0.30099999999999999</v>
          </cell>
          <cell r="CX4">
            <v>0.34799999999999998</v>
          </cell>
          <cell r="CY4">
            <v>4.1999999999999996E-2</v>
          </cell>
          <cell r="CZ4">
            <v>4.0000000000000001E-3</v>
          </cell>
          <cell r="DA4">
            <v>4.5999999999999999E-2</v>
          </cell>
          <cell r="DB4">
            <v>0</v>
          </cell>
          <cell r="DC4">
            <v>0.33699999999999997</v>
          </cell>
          <cell r="DD4">
            <v>1.534</v>
          </cell>
          <cell r="DE4">
            <v>8.1000000000000003E-2</v>
          </cell>
          <cell r="DF4">
            <v>0.94099999999999995</v>
          </cell>
          <cell r="DG4">
            <v>2.556</v>
          </cell>
          <cell r="DH4">
            <v>0.114</v>
          </cell>
          <cell r="DI4">
            <v>0.34699999999999998</v>
          </cell>
          <cell r="DJ4">
            <v>0.46099999999999997</v>
          </cell>
          <cell r="DK4">
            <v>0.16799999999999998</v>
          </cell>
          <cell r="DL4">
            <v>0.14900000000000002</v>
          </cell>
          <cell r="DM4">
            <v>7.8E-2</v>
          </cell>
          <cell r="DN4">
            <v>3.6000000000000004E-2</v>
          </cell>
          <cell r="DO4">
            <v>4.0000000000000001E-3</v>
          </cell>
          <cell r="DP4">
            <v>2.0000000000000004E-2</v>
          </cell>
          <cell r="DQ4">
            <v>0.17499999999999999</v>
          </cell>
          <cell r="DR4">
            <v>0</v>
          </cell>
          <cell r="DS4">
            <v>0.73399999999999999</v>
          </cell>
          <cell r="DT4">
            <v>6.9000000000000006E-2</v>
          </cell>
          <cell r="DU4">
            <v>0.80299999999999994</v>
          </cell>
          <cell r="DV4">
            <v>1.07</v>
          </cell>
          <cell r="DW4">
            <v>0.30099999999999999</v>
          </cell>
          <cell r="DX4">
            <v>0.32100000000000006</v>
          </cell>
          <cell r="DY4">
            <v>1.6920000000000002</v>
          </cell>
          <cell r="DZ4">
            <v>4.0000000000000001E-3</v>
          </cell>
          <cell r="EA4">
            <v>0</v>
          </cell>
          <cell r="EB4">
            <v>0.19900000000000001</v>
          </cell>
          <cell r="EC4">
            <v>0.10299999999999999</v>
          </cell>
          <cell r="ED4">
            <v>0.30599999999999999</v>
          </cell>
          <cell r="EE4">
            <v>0</v>
          </cell>
          <cell r="EF4">
            <v>0</v>
          </cell>
          <cell r="EG4">
            <v>1.075</v>
          </cell>
          <cell r="EH4">
            <v>0.32200000000000001</v>
          </cell>
          <cell r="EI4">
            <v>0.33499999999999996</v>
          </cell>
          <cell r="EJ4">
            <v>1.732</v>
          </cell>
          <cell r="EK4">
            <v>4.0000000000000001E-3</v>
          </cell>
          <cell r="EL4">
            <v>0</v>
          </cell>
          <cell r="EM4">
            <v>9.1999999999999998E-2</v>
          </cell>
          <cell r="EN4">
            <v>0.183</v>
          </cell>
          <cell r="EO4">
            <v>0</v>
          </cell>
          <cell r="EP4">
            <v>0.27900000000000003</v>
          </cell>
          <cell r="EQ4">
            <v>3.7889999999999997</v>
          </cell>
          <cell r="ER4">
            <v>1.5150000000000001</v>
          </cell>
          <cell r="ES4">
            <v>1.423</v>
          </cell>
          <cell r="ET4">
            <v>2.9380000000000002</v>
          </cell>
          <cell r="EU4">
            <v>0.85099999999999998</v>
          </cell>
          <cell r="EV4">
            <v>-4.3999999999999997E-2</v>
          </cell>
          <cell r="EW4">
            <v>6.8000000000000005E-2</v>
          </cell>
          <cell r="EX4">
            <v>0.3</v>
          </cell>
          <cell r="EY4">
            <v>0.32400000000000001</v>
          </cell>
          <cell r="EZ4">
            <v>0.32400000000000001</v>
          </cell>
          <cell r="FA4">
            <v>0.55500000000000005</v>
          </cell>
          <cell r="FB4">
            <v>0.879</v>
          </cell>
          <cell r="FC4">
            <v>0.48799999999999999</v>
          </cell>
          <cell r="FD4">
            <v>0</v>
          </cell>
          <cell r="FE4">
            <v>0</v>
          </cell>
          <cell r="FF4">
            <v>-0.10300000000000001</v>
          </cell>
          <cell r="FG4">
            <v>1.5150000000000001</v>
          </cell>
          <cell r="FH4">
            <v>0</v>
          </cell>
          <cell r="FI4">
            <v>2.274</v>
          </cell>
          <cell r="FJ4">
            <v>10.535</v>
          </cell>
          <cell r="FK4">
            <v>0.42599999999999999</v>
          </cell>
          <cell r="FL4">
            <v>10.961</v>
          </cell>
          <cell r="FM4">
            <v>4.0140000000000002</v>
          </cell>
          <cell r="FN4">
            <v>8.6999999999999994E-2</v>
          </cell>
          <cell r="FO4">
            <v>4.101</v>
          </cell>
          <cell r="FP4">
            <v>6.5230000000000006</v>
          </cell>
          <cell r="FQ4">
            <v>0.33899999999999997</v>
          </cell>
          <cell r="FR4">
            <v>6.8620000000000001</v>
          </cell>
          <cell r="FS4">
            <v>0.90600000000000014</v>
          </cell>
          <cell r="FT4">
            <v>0.21199999999999999</v>
          </cell>
          <cell r="FU4">
            <v>1.1180000000000001</v>
          </cell>
          <cell r="FV4">
            <v>0.17400000000000002</v>
          </cell>
          <cell r="FW4">
            <v>6.6000000000000003E-2</v>
          </cell>
          <cell r="FX4">
            <v>0.24000000000000002</v>
          </cell>
          <cell r="FY4">
            <v>8.0000000000000002E-3</v>
          </cell>
          <cell r="FZ4">
            <v>0.10300000000000001</v>
          </cell>
          <cell r="GA4">
            <v>0.11100000000000002</v>
          </cell>
          <cell r="GB4">
            <v>0</v>
          </cell>
          <cell r="GC4">
            <v>0</v>
          </cell>
          <cell r="GD4">
            <v>0</v>
          </cell>
          <cell r="GE4">
            <v>0.11100000000000002</v>
          </cell>
          <cell r="GF4">
            <v>2.5999999999999999E-2</v>
          </cell>
          <cell r="GG4">
            <v>0</v>
          </cell>
          <cell r="GH4">
            <v>2.5999999999999999E-2</v>
          </cell>
          <cell r="GI4">
            <v>5.3580000000000005</v>
          </cell>
          <cell r="GJ4">
            <v>6.0999999999999999E-2</v>
          </cell>
          <cell r="GK4">
            <v>5.4190000000000005</v>
          </cell>
          <cell r="GL4">
            <v>6.6199999999999992</v>
          </cell>
          <cell r="GM4">
            <v>6.6199999999999992</v>
          </cell>
          <cell r="GN4">
            <v>1.0740000000000001</v>
          </cell>
          <cell r="GO4">
            <v>0.59</v>
          </cell>
          <cell r="GP4">
            <v>1.6640000000000001</v>
          </cell>
          <cell r="GQ4">
            <v>0.16299999999999998</v>
          </cell>
          <cell r="GR4">
            <v>8.0000000000000002E-3</v>
          </cell>
          <cell r="GS4">
            <v>0.17099999999999999</v>
          </cell>
          <cell r="GT4">
            <v>0.25900000000000001</v>
          </cell>
          <cell r="GU4">
            <v>0.25900000000000001</v>
          </cell>
          <cell r="GV4">
            <v>1.6E-2</v>
          </cell>
          <cell r="GW4">
            <v>0</v>
          </cell>
          <cell r="GX4">
            <v>1.6E-2</v>
          </cell>
          <cell r="GY4">
            <v>0.14300000000000002</v>
          </cell>
          <cell r="GZ4">
            <v>0.14300000000000002</v>
          </cell>
          <cell r="HA4">
            <v>6.4000000000000001E-2</v>
          </cell>
          <cell r="HB4">
            <v>0</v>
          </cell>
          <cell r="HC4">
            <v>6.4000000000000001E-2</v>
          </cell>
          <cell r="HD4">
            <v>0.13</v>
          </cell>
          <cell r="HE4">
            <v>0.13</v>
          </cell>
          <cell r="HF4">
            <v>1.0509999999999999</v>
          </cell>
          <cell r="HG4">
            <v>0.64800000000000002</v>
          </cell>
          <cell r="HH4">
            <v>0.33699999999999997</v>
          </cell>
          <cell r="HI4">
            <v>2.0359999999999996</v>
          </cell>
          <cell r="HJ4">
            <v>7.5999999999999998E-2</v>
          </cell>
          <cell r="HK4">
            <v>0.63</v>
          </cell>
          <cell r="HL4">
            <v>0.70599999999999996</v>
          </cell>
          <cell r="HM4">
            <v>0</v>
          </cell>
          <cell r="HN4">
            <v>0.38800000000000001</v>
          </cell>
          <cell r="HO4">
            <v>0.38800000000000001</v>
          </cell>
          <cell r="HP4">
            <v>1.0939999999999999</v>
          </cell>
          <cell r="HQ4">
            <v>0.39700000000000002</v>
          </cell>
          <cell r="HR4">
            <v>6.9000000000000006E-2</v>
          </cell>
          <cell r="HS4">
            <v>0.46600000000000003</v>
          </cell>
          <cell r="HT4">
            <v>1.071</v>
          </cell>
          <cell r="HU4">
            <v>0.58899999999999997</v>
          </cell>
          <cell r="HV4">
            <v>0.41399999999999998</v>
          </cell>
          <cell r="HW4">
            <v>2.0739999999999998</v>
          </cell>
          <cell r="HX4">
            <v>0</v>
          </cell>
          <cell r="HY4">
            <v>0</v>
          </cell>
          <cell r="HZ4">
            <v>8.299999999999999E-2</v>
          </cell>
          <cell r="IA4">
            <v>0.56500000000000006</v>
          </cell>
          <cell r="IB4">
            <v>0.64800000000000002</v>
          </cell>
          <cell r="IC4">
            <v>0</v>
          </cell>
          <cell r="ID4">
            <v>2.1999999999999999E-2</v>
          </cell>
          <cell r="IE4">
            <v>2.1999999999999999E-2</v>
          </cell>
          <cell r="IF4">
            <v>0.67</v>
          </cell>
          <cell r="IG4">
            <v>13.579000000000001</v>
          </cell>
          <cell r="IH4">
            <v>0.433</v>
          </cell>
          <cell r="II4">
            <v>14.012</v>
          </cell>
          <cell r="IJ4">
            <v>11.594000000000001</v>
          </cell>
          <cell r="IK4">
            <v>0.32299999999999995</v>
          </cell>
          <cell r="IL4">
            <v>11.917000000000002</v>
          </cell>
          <cell r="IM4">
            <v>1.9850000000000001</v>
          </cell>
          <cell r="IN4">
            <v>0.10999999999999999</v>
          </cell>
          <cell r="IO4">
            <v>2.0950000000000002</v>
          </cell>
          <cell r="IP4">
            <v>3.5000000000000003E-2</v>
          </cell>
          <cell r="IQ4">
            <v>0.188</v>
          </cell>
          <cell r="IR4">
            <v>0.223</v>
          </cell>
          <cell r="IS4">
            <v>0</v>
          </cell>
          <cell r="IT4">
            <v>0</v>
          </cell>
          <cell r="IU4">
            <v>0</v>
          </cell>
          <cell r="IV4">
            <v>0.223</v>
          </cell>
          <cell r="IW4">
            <v>4.3999999999999997E-2</v>
          </cell>
          <cell r="IX4">
            <v>3.4000000000000002E-2</v>
          </cell>
          <cell r="IY4">
            <v>7.8E-2</v>
          </cell>
          <cell r="IZ4">
            <v>0</v>
          </cell>
          <cell r="JA4">
            <v>7.8E-2</v>
          </cell>
          <cell r="JB4">
            <v>1.095</v>
          </cell>
          <cell r="JC4">
            <v>3.3000000000000002E-2</v>
          </cell>
          <cell r="JD4">
            <v>1.1279999999999999</v>
          </cell>
          <cell r="JE4">
            <v>0.30299999999999999</v>
          </cell>
          <cell r="JF4">
            <v>0.30299999999999999</v>
          </cell>
          <cell r="JG4">
            <v>1.3000000000000001E-2</v>
          </cell>
          <cell r="JH4">
            <v>1.3000000000000001E-2</v>
          </cell>
          <cell r="JI4">
            <v>0</v>
          </cell>
          <cell r="JJ4">
            <v>0</v>
          </cell>
          <cell r="JK4">
            <v>0.71900000000000008</v>
          </cell>
          <cell r="JL4">
            <v>7.8E-2</v>
          </cell>
          <cell r="JM4">
            <v>0.79700000000000004</v>
          </cell>
          <cell r="JN4">
            <v>1.5150000000000001</v>
          </cell>
          <cell r="JO4">
            <v>0.32299999999999995</v>
          </cell>
          <cell r="JP4">
            <v>0.32299999999999995</v>
          </cell>
          <cell r="JQ4">
            <v>15.417000000000002</v>
          </cell>
          <cell r="JR4">
            <v>0.10999999999999999</v>
          </cell>
          <cell r="JS4">
            <v>15.527000000000001</v>
          </cell>
          <cell r="JT4">
            <v>3.157</v>
          </cell>
          <cell r="JU4">
            <v>3.0289999999999999</v>
          </cell>
          <cell r="JV4">
            <v>0.127</v>
          </cell>
          <cell r="JW4">
            <v>1.3000000000000001E-2</v>
          </cell>
          <cell r="JX4">
            <v>4.0000000000000001E-3</v>
          </cell>
          <cell r="JY4">
            <v>4.0000000000000001E-3</v>
          </cell>
          <cell r="JZ4">
            <v>9.0000000000000011E-3</v>
          </cell>
          <cell r="KA4">
            <v>0.14700000000000002</v>
          </cell>
          <cell r="KB4">
            <v>0</v>
          </cell>
          <cell r="KC4">
            <v>0</v>
          </cell>
          <cell r="KD4">
            <v>0</v>
          </cell>
          <cell r="KE4">
            <v>0</v>
          </cell>
          <cell r="KF4">
            <v>4.0000000000000001E-3</v>
          </cell>
          <cell r="KG4">
            <v>0</v>
          </cell>
          <cell r="KH4">
            <v>4.0000000000000001E-3</v>
          </cell>
          <cell r="KI4">
            <v>7.0000000000000001E-3</v>
          </cell>
          <cell r="KJ4">
            <v>7.0000000000000001E-3</v>
          </cell>
          <cell r="KK4">
            <v>0.02</v>
          </cell>
          <cell r="KL4">
            <v>4.0000000000000001E-3</v>
          </cell>
          <cell r="KM4">
            <v>0.19900000000000001</v>
          </cell>
          <cell r="KN4">
            <v>1.3000000000000001E-2</v>
          </cell>
          <cell r="KO4">
            <v>0.23600000000000002</v>
          </cell>
          <cell r="KP4">
            <v>0</v>
          </cell>
          <cell r="KQ4">
            <v>1.2E-2</v>
          </cell>
          <cell r="KR4">
            <v>0</v>
          </cell>
          <cell r="KS4">
            <v>0</v>
          </cell>
          <cell r="KT4">
            <v>0</v>
          </cell>
          <cell r="KU4">
            <v>0</v>
          </cell>
          <cell r="KV4">
            <v>0</v>
          </cell>
          <cell r="KW4">
            <v>0</v>
          </cell>
          <cell r="KX4">
            <v>0</v>
          </cell>
          <cell r="KY4">
            <v>0</v>
          </cell>
          <cell r="KZ4">
            <v>0</v>
          </cell>
          <cell r="LA4">
            <v>0</v>
          </cell>
          <cell r="LB4">
            <v>6.6000000000000003E-2</v>
          </cell>
          <cell r="LC4">
            <v>9.0000000000000011E-3</v>
          </cell>
          <cell r="LD4">
            <v>0</v>
          </cell>
          <cell r="LE4">
            <v>0</v>
          </cell>
          <cell r="LF4">
            <v>4.0000000000000001E-3</v>
          </cell>
          <cell r="LG4">
            <v>4.0000000000000001E-3</v>
          </cell>
          <cell r="LH4">
            <v>8.0000000000000002E-3</v>
          </cell>
          <cell r="LI4">
            <v>3.1E-2</v>
          </cell>
          <cell r="LJ4">
            <v>4.0000000000000001E-3</v>
          </cell>
          <cell r="LK4">
            <v>0</v>
          </cell>
          <cell r="LL4">
            <v>3.5000000000000003E-2</v>
          </cell>
          <cell r="LM4">
            <v>4.0000000000000001E-3</v>
          </cell>
          <cell r="LN4">
            <v>2.5000000000000001E-2</v>
          </cell>
          <cell r="LO4">
            <v>9.1999999999999998E-2</v>
          </cell>
          <cell r="LP4">
            <v>5.0999999999999997E-2</v>
          </cell>
          <cell r="LQ4">
            <v>0</v>
          </cell>
          <cell r="LR4">
            <v>0.17199999999999999</v>
          </cell>
          <cell r="LS4">
            <v>4.4999999999999998E-2</v>
          </cell>
          <cell r="LT4">
            <v>0</v>
          </cell>
          <cell r="LU4">
            <v>4.4999999999999998E-2</v>
          </cell>
          <cell r="LV4">
            <v>0</v>
          </cell>
          <cell r="LW4">
            <v>0</v>
          </cell>
          <cell r="LX4">
            <v>0</v>
          </cell>
          <cell r="LY4">
            <v>-0.37800000000000006</v>
          </cell>
          <cell r="LZ4">
            <v>19.54</v>
          </cell>
        </row>
        <row r="5">
          <cell r="A5">
            <v>1952</v>
          </cell>
          <cell r="B5">
            <v>30.236999999999998</v>
          </cell>
          <cell r="C5">
            <v>21.18</v>
          </cell>
          <cell r="D5">
            <v>9.0560000000000009</v>
          </cell>
          <cell r="E5">
            <v>4.88</v>
          </cell>
          <cell r="F5">
            <v>0.93099999999999994</v>
          </cell>
          <cell r="G5">
            <v>0.30399999999999999</v>
          </cell>
          <cell r="H5">
            <v>1.2349999999999999</v>
          </cell>
          <cell r="I5">
            <v>6.5000000000000002E-2</v>
          </cell>
          <cell r="J5">
            <v>0.28400000000000003</v>
          </cell>
          <cell r="K5">
            <v>0.34900000000000003</v>
          </cell>
          <cell r="L5">
            <v>0.14800000000000002</v>
          </cell>
          <cell r="M5">
            <v>2.7430000000000003</v>
          </cell>
          <cell r="N5">
            <v>0.11899999999999999</v>
          </cell>
          <cell r="O5">
            <v>0.39800000000000002</v>
          </cell>
          <cell r="P5">
            <v>0</v>
          </cell>
          <cell r="Q5">
            <v>4.0000000000000001E-3</v>
          </cell>
          <cell r="R5">
            <v>0</v>
          </cell>
          <cell r="S5">
            <v>0.255</v>
          </cell>
          <cell r="T5">
            <v>0.621</v>
          </cell>
          <cell r="U5">
            <v>0</v>
          </cell>
          <cell r="V5">
            <v>4.9999999999999996E-2</v>
          </cell>
          <cell r="W5">
            <v>0.30399999999999999</v>
          </cell>
          <cell r="X5">
            <v>4.5999999999999999E-2</v>
          </cell>
          <cell r="Y5">
            <v>0.35</v>
          </cell>
          <cell r="Z5">
            <v>2.0999999999999998E-2</v>
          </cell>
          <cell r="AA5">
            <v>9.0000000000000011E-3</v>
          </cell>
          <cell r="AB5">
            <v>0.03</v>
          </cell>
          <cell r="AC5">
            <v>0.33799999999999997</v>
          </cell>
          <cell r="AD5">
            <v>0.33799999999999997</v>
          </cell>
          <cell r="AE5">
            <v>0.27500000000000002</v>
          </cell>
          <cell r="AF5">
            <v>0.27500000000000002</v>
          </cell>
          <cell r="AG5">
            <v>4.5999999999999999E-2</v>
          </cell>
          <cell r="AH5">
            <v>0.435</v>
          </cell>
          <cell r="AI5">
            <v>0.48099999999999998</v>
          </cell>
          <cell r="AJ5">
            <v>1.6229999999999998</v>
          </cell>
          <cell r="AK5">
            <v>1.6229999999999998</v>
          </cell>
          <cell r="AL5">
            <v>0.17899999999999999</v>
          </cell>
          <cell r="AM5">
            <v>0.16199999999999998</v>
          </cell>
          <cell r="AN5">
            <v>0.34099999999999997</v>
          </cell>
          <cell r="AO5">
            <v>0</v>
          </cell>
          <cell r="AP5">
            <v>8.1000000000000003E-2</v>
          </cell>
          <cell r="AQ5">
            <v>8.1000000000000003E-2</v>
          </cell>
          <cell r="AR5">
            <v>2.2439999999999998</v>
          </cell>
          <cell r="AS5">
            <v>0.54700000000000004</v>
          </cell>
          <cell r="AT5">
            <v>0</v>
          </cell>
          <cell r="AU5">
            <v>-0.90799999999999992</v>
          </cell>
          <cell r="AV5">
            <v>0.78399999999999992</v>
          </cell>
          <cell r="AW5">
            <v>0.29200000000000004</v>
          </cell>
          <cell r="AX5">
            <v>0.49199999999999999</v>
          </cell>
          <cell r="AY5">
            <v>0.16799999999999998</v>
          </cell>
          <cell r="AZ5">
            <v>5.0999999999999997E-2</v>
          </cell>
          <cell r="BA5">
            <v>4.0000000000000001E-3</v>
          </cell>
          <cell r="BB5">
            <v>5.4999999999999993E-2</v>
          </cell>
          <cell r="BC5">
            <v>0.02</v>
          </cell>
          <cell r="BD5">
            <v>2.4E-2</v>
          </cell>
          <cell r="BE5">
            <v>4.3999999999999997E-2</v>
          </cell>
          <cell r="BF5">
            <v>0</v>
          </cell>
          <cell r="BG5">
            <v>0.224</v>
          </cell>
          <cell r="BH5">
            <v>0.35399999999999998</v>
          </cell>
          <cell r="BI5">
            <v>2.4E-2</v>
          </cell>
          <cell r="BJ5">
            <v>0</v>
          </cell>
          <cell r="BK5">
            <v>8.0000000000000002E-3</v>
          </cell>
          <cell r="BL5">
            <v>0.24099999999999999</v>
          </cell>
          <cell r="BM5">
            <v>1.3000000000000001E-2</v>
          </cell>
          <cell r="BN5">
            <v>0</v>
          </cell>
          <cell r="BO5">
            <v>3.2000000000000001E-2</v>
          </cell>
          <cell r="BP5">
            <v>0</v>
          </cell>
          <cell r="BQ5">
            <v>4.0000000000000001E-3</v>
          </cell>
          <cell r="BR5">
            <v>4.9000000000000002E-2</v>
          </cell>
          <cell r="BS5">
            <v>5.3000000000000005E-2</v>
          </cell>
          <cell r="BT5">
            <v>0.217</v>
          </cell>
          <cell r="BU5">
            <v>4.1999999999999996E-2</v>
          </cell>
          <cell r="BV5">
            <v>0</v>
          </cell>
          <cell r="BW5">
            <v>0.25900000000000001</v>
          </cell>
          <cell r="BX5">
            <v>4.0999999999999995E-2</v>
          </cell>
          <cell r="BY5">
            <v>0</v>
          </cell>
          <cell r="BZ5">
            <v>4.0999999999999995E-2</v>
          </cell>
          <cell r="CA5">
            <v>7.9000000000000001E-2</v>
          </cell>
          <cell r="CB5">
            <v>7.9000000000000001E-2</v>
          </cell>
          <cell r="CC5">
            <v>4.1999999999999996E-2</v>
          </cell>
          <cell r="CD5">
            <v>0.19899999999999998</v>
          </cell>
          <cell r="CE5">
            <v>0</v>
          </cell>
          <cell r="CF5">
            <v>0.24099999999999999</v>
          </cell>
          <cell r="CG5">
            <v>0.27400000000000002</v>
          </cell>
          <cell r="CH5">
            <v>0.27400000000000002</v>
          </cell>
          <cell r="CI5">
            <v>0</v>
          </cell>
          <cell r="CJ5">
            <v>1.2E-2</v>
          </cell>
          <cell r="CK5">
            <v>1.2E-2</v>
          </cell>
          <cell r="CL5">
            <v>0</v>
          </cell>
          <cell r="CM5">
            <v>0</v>
          </cell>
          <cell r="CN5">
            <v>0</v>
          </cell>
          <cell r="CO5">
            <v>3.9E-2</v>
          </cell>
          <cell r="CP5">
            <v>0</v>
          </cell>
          <cell r="CQ5">
            <v>0.247</v>
          </cell>
          <cell r="CR5">
            <v>4.0250000000000004</v>
          </cell>
          <cell r="CS5">
            <v>1.506</v>
          </cell>
          <cell r="CT5">
            <v>2.5190000000000001</v>
          </cell>
          <cell r="CU5">
            <v>1.657</v>
          </cell>
          <cell r="CV5">
            <v>7.400000000000001E-2</v>
          </cell>
          <cell r="CW5">
            <v>0.34299999999999997</v>
          </cell>
          <cell r="CX5">
            <v>0.41699999999999998</v>
          </cell>
          <cell r="CY5">
            <v>4.9000000000000002E-2</v>
          </cell>
          <cell r="CZ5">
            <v>4.0000000000000001E-3</v>
          </cell>
          <cell r="DA5">
            <v>5.3000000000000005E-2</v>
          </cell>
          <cell r="DB5">
            <v>0</v>
          </cell>
          <cell r="DC5">
            <v>0.39200000000000002</v>
          </cell>
          <cell r="DD5">
            <v>1.734</v>
          </cell>
          <cell r="DE5">
            <v>7.8E-2</v>
          </cell>
          <cell r="DF5">
            <v>1.2689999999999999</v>
          </cell>
          <cell r="DG5">
            <v>3.081</v>
          </cell>
          <cell r="DH5">
            <v>0.14200000000000002</v>
          </cell>
          <cell r="DI5">
            <v>0.437</v>
          </cell>
          <cell r="DJ5">
            <v>0.57899999999999996</v>
          </cell>
          <cell r="DK5">
            <v>0.20299999999999999</v>
          </cell>
          <cell r="DL5">
            <v>0.18099999999999999</v>
          </cell>
          <cell r="DM5">
            <v>8.4000000000000005E-2</v>
          </cell>
          <cell r="DN5">
            <v>7.0000000000000007E-2</v>
          </cell>
          <cell r="DO5">
            <v>4.0000000000000001E-3</v>
          </cell>
          <cell r="DP5">
            <v>3.3000000000000002E-2</v>
          </cell>
          <cell r="DQ5">
            <v>0.24299999999999999</v>
          </cell>
          <cell r="DR5">
            <v>0</v>
          </cell>
          <cell r="DS5">
            <v>0.88800000000000001</v>
          </cell>
          <cell r="DT5">
            <v>0.08</v>
          </cell>
          <cell r="DU5">
            <v>0.96799999999999997</v>
          </cell>
          <cell r="DV5">
            <v>1.329</v>
          </cell>
          <cell r="DW5">
            <v>0.34299999999999997</v>
          </cell>
          <cell r="DX5">
            <v>0.432</v>
          </cell>
          <cell r="DY5">
            <v>2.1040000000000001</v>
          </cell>
          <cell r="DZ5">
            <v>4.0000000000000001E-3</v>
          </cell>
          <cell r="EA5">
            <v>0</v>
          </cell>
          <cell r="EB5">
            <v>0.21099999999999999</v>
          </cell>
          <cell r="EC5">
            <v>0.10100000000000001</v>
          </cell>
          <cell r="ED5">
            <v>0.316</v>
          </cell>
          <cell r="EE5">
            <v>0</v>
          </cell>
          <cell r="EF5">
            <v>0</v>
          </cell>
          <cell r="EG5">
            <v>1.284</v>
          </cell>
          <cell r="EH5">
            <v>0.372</v>
          </cell>
          <cell r="EI5">
            <v>0.39700000000000002</v>
          </cell>
          <cell r="EJ5">
            <v>2.0529999999999999</v>
          </cell>
          <cell r="EK5">
            <v>4.0000000000000001E-3</v>
          </cell>
          <cell r="EL5">
            <v>0</v>
          </cell>
          <cell r="EM5">
            <v>0.14200000000000002</v>
          </cell>
          <cell r="EN5">
            <v>0.20599999999999999</v>
          </cell>
          <cell r="EO5">
            <v>0</v>
          </cell>
          <cell r="EP5">
            <v>0.35199999999999998</v>
          </cell>
          <cell r="EQ5">
            <v>4.5910000000000002</v>
          </cell>
          <cell r="ER5">
            <v>1.8679999999999999</v>
          </cell>
          <cell r="ES5">
            <v>1.7849999999999999</v>
          </cell>
          <cell r="ET5">
            <v>3.6529999999999996</v>
          </cell>
          <cell r="EU5">
            <v>0.94</v>
          </cell>
          <cell r="EV5">
            <v>-3.9E-2</v>
          </cell>
          <cell r="EW5">
            <v>8.3000000000000004E-2</v>
          </cell>
          <cell r="EX5">
            <v>0.36099999999999999</v>
          </cell>
          <cell r="EY5">
            <v>0.40499999999999997</v>
          </cell>
          <cell r="EZ5">
            <v>0.34899999999999998</v>
          </cell>
          <cell r="FA5">
            <v>0.61099999999999999</v>
          </cell>
          <cell r="FB5">
            <v>0.96</v>
          </cell>
          <cell r="FC5">
            <v>0.70700000000000007</v>
          </cell>
          <cell r="FD5">
            <v>0</v>
          </cell>
          <cell r="FE5">
            <v>0</v>
          </cell>
          <cell r="FF5">
            <v>-0.24399999999999999</v>
          </cell>
          <cell r="FG5">
            <v>1.867</v>
          </cell>
          <cell r="FH5">
            <v>0</v>
          </cell>
          <cell r="FI5">
            <v>2.7240000000000002</v>
          </cell>
          <cell r="FJ5">
            <v>12.026000000000002</v>
          </cell>
          <cell r="FK5">
            <v>0.46600000000000003</v>
          </cell>
          <cell r="FL5">
            <v>12.492000000000001</v>
          </cell>
          <cell r="FM5">
            <v>4.5819999999999999</v>
          </cell>
          <cell r="FN5">
            <v>8.5000000000000006E-2</v>
          </cell>
          <cell r="FO5">
            <v>4.6669999999999998</v>
          </cell>
          <cell r="FP5">
            <v>7.4420000000000002</v>
          </cell>
          <cell r="FQ5">
            <v>0.38300000000000001</v>
          </cell>
          <cell r="FR5">
            <v>7.8250000000000002</v>
          </cell>
          <cell r="FS5">
            <v>0.99199999999999999</v>
          </cell>
          <cell r="FT5">
            <v>0.23799999999999999</v>
          </cell>
          <cell r="FU5">
            <v>1.23</v>
          </cell>
          <cell r="FV5">
            <v>0.19599999999999998</v>
          </cell>
          <cell r="FW5">
            <v>7.5999999999999998E-2</v>
          </cell>
          <cell r="FX5">
            <v>0.27199999999999996</v>
          </cell>
          <cell r="FY5">
            <v>8.0000000000000002E-3</v>
          </cell>
          <cell r="FZ5">
            <v>0.124</v>
          </cell>
          <cell r="GA5">
            <v>0.13200000000000001</v>
          </cell>
          <cell r="GB5">
            <v>0</v>
          </cell>
          <cell r="GC5">
            <v>0</v>
          </cell>
          <cell r="GD5">
            <v>0</v>
          </cell>
          <cell r="GE5">
            <v>0.13200000000000001</v>
          </cell>
          <cell r="GF5">
            <v>3.2000000000000001E-2</v>
          </cell>
          <cell r="GG5">
            <v>0</v>
          </cell>
          <cell r="GH5">
            <v>3.2000000000000001E-2</v>
          </cell>
          <cell r="GI5">
            <v>6.1549999999999994</v>
          </cell>
          <cell r="GJ5">
            <v>6.9000000000000006E-2</v>
          </cell>
          <cell r="GK5">
            <v>6.2239999999999993</v>
          </cell>
          <cell r="GL5">
            <v>7.9379999999999988</v>
          </cell>
          <cell r="GM5">
            <v>7.9379999999999988</v>
          </cell>
          <cell r="GN5">
            <v>1.3330000000000002</v>
          </cell>
          <cell r="GO5">
            <v>0.65200000000000002</v>
          </cell>
          <cell r="GP5">
            <v>1.9850000000000003</v>
          </cell>
          <cell r="GQ5">
            <v>0.192</v>
          </cell>
          <cell r="GR5">
            <v>8.0000000000000002E-3</v>
          </cell>
          <cell r="GS5">
            <v>0.2</v>
          </cell>
          <cell r="GT5">
            <v>0.30299999999999999</v>
          </cell>
          <cell r="GU5">
            <v>0.30299999999999999</v>
          </cell>
          <cell r="GV5">
            <v>1.9000000000000003E-2</v>
          </cell>
          <cell r="GW5">
            <v>0</v>
          </cell>
          <cell r="GX5">
            <v>1.9000000000000003E-2</v>
          </cell>
          <cell r="GY5">
            <v>0.16400000000000001</v>
          </cell>
          <cell r="GZ5">
            <v>0.16400000000000001</v>
          </cell>
          <cell r="HA5">
            <v>8.6999999999999994E-2</v>
          </cell>
          <cell r="HB5">
            <v>0</v>
          </cell>
          <cell r="HC5">
            <v>8.6999999999999994E-2</v>
          </cell>
          <cell r="HD5">
            <v>0.14599999999999999</v>
          </cell>
          <cell r="HE5">
            <v>0.14599999999999999</v>
          </cell>
          <cell r="HF5">
            <v>1.2590000000000001</v>
          </cell>
          <cell r="HG5">
            <v>0.71900000000000008</v>
          </cell>
          <cell r="HH5">
            <v>0.4</v>
          </cell>
          <cell r="HI5">
            <v>2.3780000000000001</v>
          </cell>
          <cell r="HJ5">
            <v>9.7000000000000003E-2</v>
          </cell>
          <cell r="HK5">
            <v>0.72399999999999998</v>
          </cell>
          <cell r="HL5">
            <v>0.82099999999999995</v>
          </cell>
          <cell r="HM5">
            <v>0</v>
          </cell>
          <cell r="HN5">
            <v>0.42899999999999999</v>
          </cell>
          <cell r="HO5">
            <v>0.42899999999999999</v>
          </cell>
          <cell r="HP5">
            <v>1.25</v>
          </cell>
          <cell r="HQ5">
            <v>0.51</v>
          </cell>
          <cell r="HR5">
            <v>0.08</v>
          </cell>
          <cell r="HS5">
            <v>0.59</v>
          </cell>
          <cell r="HT5">
            <v>1.329</v>
          </cell>
          <cell r="HU5">
            <v>0.65200000000000002</v>
          </cell>
          <cell r="HV5">
            <v>0.52900000000000003</v>
          </cell>
          <cell r="HW5">
            <v>2.5099999999999998</v>
          </cell>
          <cell r="HX5">
            <v>0</v>
          </cell>
          <cell r="HY5">
            <v>0</v>
          </cell>
          <cell r="HZ5">
            <v>0.107</v>
          </cell>
          <cell r="IA5">
            <v>0.65400000000000003</v>
          </cell>
          <cell r="IB5">
            <v>0.76100000000000001</v>
          </cell>
          <cell r="IC5">
            <v>0</v>
          </cell>
          <cell r="ID5">
            <v>2.4E-2</v>
          </cell>
          <cell r="IE5">
            <v>2.4E-2</v>
          </cell>
          <cell r="IF5">
            <v>0.78500000000000003</v>
          </cell>
          <cell r="IG5">
            <v>15.858000000000001</v>
          </cell>
          <cell r="IH5">
            <v>0.48199999999999998</v>
          </cell>
          <cell r="II5">
            <v>16.34</v>
          </cell>
          <cell r="IJ5">
            <v>13.434000000000001</v>
          </cell>
          <cell r="IK5">
            <v>0.40199999999999997</v>
          </cell>
          <cell r="IL5">
            <v>13.836</v>
          </cell>
          <cell r="IM5">
            <v>2.423</v>
          </cell>
          <cell r="IN5">
            <v>0.08</v>
          </cell>
          <cell r="IO5">
            <v>2.5030000000000001</v>
          </cell>
          <cell r="IP5">
            <v>3.5999999999999997E-2</v>
          </cell>
          <cell r="IQ5">
            <v>0.187</v>
          </cell>
          <cell r="IR5">
            <v>0.223</v>
          </cell>
          <cell r="IS5">
            <v>0</v>
          </cell>
          <cell r="IT5">
            <v>0</v>
          </cell>
          <cell r="IU5">
            <v>0</v>
          </cell>
          <cell r="IV5">
            <v>0.223</v>
          </cell>
          <cell r="IW5">
            <v>3.9E-2</v>
          </cell>
          <cell r="IX5">
            <v>3.1E-2</v>
          </cell>
          <cell r="IY5">
            <v>7.0000000000000007E-2</v>
          </cell>
          <cell r="IZ5">
            <v>0</v>
          </cell>
          <cell r="JA5">
            <v>7.0000000000000007E-2</v>
          </cell>
          <cell r="JB5">
            <v>1.44</v>
          </cell>
          <cell r="JC5">
            <v>3.7999999999999999E-2</v>
          </cell>
          <cell r="JD5">
            <v>1.478</v>
          </cell>
          <cell r="JE5">
            <v>0.20499999999999999</v>
          </cell>
          <cell r="JF5">
            <v>0.20499999999999999</v>
          </cell>
          <cell r="JG5">
            <v>1.9000000000000003E-2</v>
          </cell>
          <cell r="JH5">
            <v>1.9000000000000003E-2</v>
          </cell>
          <cell r="JI5">
            <v>0</v>
          </cell>
          <cell r="JJ5">
            <v>0</v>
          </cell>
          <cell r="JK5">
            <v>0.91100000000000003</v>
          </cell>
          <cell r="JL5">
            <v>4.3000000000000003E-2</v>
          </cell>
          <cell r="JM5">
            <v>0.95400000000000007</v>
          </cell>
          <cell r="JN5">
            <v>1.867</v>
          </cell>
          <cell r="JO5">
            <v>0.40199999999999997</v>
          </cell>
          <cell r="JP5">
            <v>0.40199999999999997</v>
          </cell>
          <cell r="JQ5">
            <v>18.126999999999999</v>
          </cell>
          <cell r="JR5">
            <v>0.08</v>
          </cell>
          <cell r="JS5">
            <v>18.206999999999997</v>
          </cell>
          <cell r="JT5">
            <v>3.2270000000000003</v>
          </cell>
          <cell r="JU5">
            <v>3.1819999999999999</v>
          </cell>
          <cell r="JV5">
            <v>4.5000000000000005E-2</v>
          </cell>
          <cell r="JW5">
            <v>1.6E-2</v>
          </cell>
          <cell r="JX5">
            <v>4.0000000000000001E-3</v>
          </cell>
          <cell r="JY5">
            <v>4.0000000000000001E-3</v>
          </cell>
          <cell r="JZ5">
            <v>1.4999999999999999E-2</v>
          </cell>
          <cell r="KA5">
            <v>0.17399999999999999</v>
          </cell>
          <cell r="KB5">
            <v>0</v>
          </cell>
          <cell r="KC5">
            <v>0</v>
          </cell>
          <cell r="KD5">
            <v>0</v>
          </cell>
          <cell r="KE5">
            <v>0</v>
          </cell>
          <cell r="KF5">
            <v>4.0000000000000001E-3</v>
          </cell>
          <cell r="KG5">
            <v>0</v>
          </cell>
          <cell r="KH5">
            <v>4.0000000000000001E-3</v>
          </cell>
          <cell r="KI5">
            <v>8.0000000000000002E-3</v>
          </cell>
          <cell r="KJ5">
            <v>8.0000000000000002E-3</v>
          </cell>
          <cell r="KK5">
            <v>0.02</v>
          </cell>
          <cell r="KL5">
            <v>4.0000000000000001E-3</v>
          </cell>
          <cell r="KM5">
            <v>0.21099999999999999</v>
          </cell>
          <cell r="KN5">
            <v>1.6E-2</v>
          </cell>
          <cell r="KO5">
            <v>0.251</v>
          </cell>
          <cell r="KP5">
            <v>0</v>
          </cell>
          <cell r="KQ5">
            <v>1.4999999999999999E-2</v>
          </cell>
          <cell r="KR5">
            <v>0</v>
          </cell>
          <cell r="KS5">
            <v>0</v>
          </cell>
          <cell r="KT5">
            <v>0</v>
          </cell>
          <cell r="KU5">
            <v>0</v>
          </cell>
          <cell r="KV5">
            <v>0</v>
          </cell>
          <cell r="KW5">
            <v>0</v>
          </cell>
          <cell r="KX5">
            <v>0</v>
          </cell>
          <cell r="KY5">
            <v>0</v>
          </cell>
          <cell r="KZ5">
            <v>0</v>
          </cell>
          <cell r="LA5">
            <v>0</v>
          </cell>
          <cell r="LB5">
            <v>8.3000000000000004E-2</v>
          </cell>
          <cell r="LC5">
            <v>1.2E-2</v>
          </cell>
          <cell r="LD5">
            <v>0</v>
          </cell>
          <cell r="LE5">
            <v>0</v>
          </cell>
          <cell r="LF5">
            <v>4.0000000000000001E-3</v>
          </cell>
          <cell r="LG5">
            <v>4.0000000000000001E-3</v>
          </cell>
          <cell r="LH5">
            <v>8.0000000000000002E-3</v>
          </cell>
          <cell r="LI5">
            <v>3.2000000000000001E-2</v>
          </cell>
          <cell r="LJ5">
            <v>7.0000000000000001E-3</v>
          </cell>
          <cell r="LK5">
            <v>0</v>
          </cell>
          <cell r="LL5">
            <v>3.9E-2</v>
          </cell>
          <cell r="LM5">
            <v>4.0000000000000001E-3</v>
          </cell>
          <cell r="LN5">
            <v>3.6000000000000004E-2</v>
          </cell>
          <cell r="LO5">
            <v>0.14200000000000002</v>
          </cell>
          <cell r="LP5">
            <v>7.1000000000000008E-2</v>
          </cell>
          <cell r="LQ5">
            <v>0</v>
          </cell>
          <cell r="LR5">
            <v>0.253</v>
          </cell>
          <cell r="LS5">
            <v>5.1999999999999998E-2</v>
          </cell>
          <cell r="LT5">
            <v>0</v>
          </cell>
          <cell r="LU5">
            <v>5.1999999999999998E-2</v>
          </cell>
          <cell r="LV5">
            <v>0</v>
          </cell>
          <cell r="LW5">
            <v>0</v>
          </cell>
          <cell r="LX5">
            <v>0</v>
          </cell>
          <cell r="LY5">
            <v>-0.13900000000000001</v>
          </cell>
          <cell r="LZ5">
            <v>22.773</v>
          </cell>
        </row>
        <row r="6">
          <cell r="A6">
            <v>1953</v>
          </cell>
          <cell r="B6">
            <v>30.248000000000001</v>
          </cell>
          <cell r="C6">
            <v>20.920999999999999</v>
          </cell>
          <cell r="D6">
            <v>9.3260000000000005</v>
          </cell>
          <cell r="E6">
            <v>5.0069999999999997</v>
          </cell>
          <cell r="F6">
            <v>0.96399999999999997</v>
          </cell>
          <cell r="G6">
            <v>0.314</v>
          </cell>
          <cell r="H6">
            <v>1.278</v>
          </cell>
          <cell r="I6">
            <v>7.1999999999999995E-2</v>
          </cell>
          <cell r="J6">
            <v>0.3</v>
          </cell>
          <cell r="K6">
            <v>0.372</v>
          </cell>
          <cell r="L6">
            <v>0.182</v>
          </cell>
          <cell r="M6">
            <v>2.8519999999999999</v>
          </cell>
          <cell r="N6">
            <v>0.14100000000000001</v>
          </cell>
          <cell r="O6">
            <v>0.41499999999999998</v>
          </cell>
          <cell r="P6">
            <v>0</v>
          </cell>
          <cell r="Q6">
            <v>4.0000000000000001E-3</v>
          </cell>
          <cell r="R6">
            <v>0</v>
          </cell>
          <cell r="S6">
            <v>0.26900000000000002</v>
          </cell>
          <cell r="T6">
            <v>0.66700000000000004</v>
          </cell>
          <cell r="U6">
            <v>0</v>
          </cell>
          <cell r="V6">
            <v>4.9000000000000002E-2</v>
          </cell>
          <cell r="W6">
            <v>0.314</v>
          </cell>
          <cell r="X6">
            <v>5.1999999999999998E-2</v>
          </cell>
          <cell r="Y6">
            <v>0.36599999999999999</v>
          </cell>
          <cell r="Z6">
            <v>2.4E-2</v>
          </cell>
          <cell r="AA6">
            <v>1.3999999999999999E-2</v>
          </cell>
          <cell r="AB6">
            <v>3.7999999999999999E-2</v>
          </cell>
          <cell r="AC6">
            <v>0.40100000000000002</v>
          </cell>
          <cell r="AD6">
            <v>0.40100000000000002</v>
          </cell>
          <cell r="AE6">
            <v>0.28799999999999998</v>
          </cell>
          <cell r="AF6">
            <v>0.28799999999999998</v>
          </cell>
          <cell r="AG6">
            <v>5.6000000000000001E-2</v>
          </cell>
          <cell r="AH6">
            <v>0.45300000000000001</v>
          </cell>
          <cell r="AI6">
            <v>0.50900000000000001</v>
          </cell>
          <cell r="AJ6">
            <v>1.627</v>
          </cell>
          <cell r="AK6">
            <v>1.627</v>
          </cell>
          <cell r="AL6">
            <v>0.216</v>
          </cell>
          <cell r="AM6">
            <v>0.19500000000000001</v>
          </cell>
          <cell r="AN6">
            <v>0.41100000000000003</v>
          </cell>
          <cell r="AO6">
            <v>0</v>
          </cell>
          <cell r="AP6">
            <v>8.4999999999999992E-2</v>
          </cell>
          <cell r="AQ6">
            <v>8.4999999999999992E-2</v>
          </cell>
          <cell r="AR6">
            <v>2.3119999999999998</v>
          </cell>
          <cell r="AS6">
            <v>0.23099999999999998</v>
          </cell>
          <cell r="AT6">
            <v>0</v>
          </cell>
          <cell r="AU6">
            <v>-0.58799999999999997</v>
          </cell>
          <cell r="AV6">
            <v>0.93899999999999995</v>
          </cell>
          <cell r="AW6">
            <v>0.33299999999999996</v>
          </cell>
          <cell r="AX6">
            <v>0.60499999999999998</v>
          </cell>
          <cell r="AY6">
            <v>0.17499999999999999</v>
          </cell>
          <cell r="AZ6">
            <v>5.2999999999999999E-2</v>
          </cell>
          <cell r="BA6">
            <v>4.0000000000000001E-3</v>
          </cell>
          <cell r="BB6">
            <v>5.6999999999999995E-2</v>
          </cell>
          <cell r="BC6">
            <v>0.02</v>
          </cell>
          <cell r="BD6">
            <v>2.4E-2</v>
          </cell>
          <cell r="BE6">
            <v>4.3999999999999997E-2</v>
          </cell>
          <cell r="BF6">
            <v>0</v>
          </cell>
          <cell r="BG6">
            <v>0.32499999999999996</v>
          </cell>
          <cell r="BH6">
            <v>0.36399999999999999</v>
          </cell>
          <cell r="BI6">
            <v>2.8000000000000001E-2</v>
          </cell>
          <cell r="BJ6">
            <v>0</v>
          </cell>
          <cell r="BK6">
            <v>8.0000000000000002E-3</v>
          </cell>
          <cell r="BL6">
            <v>0.30600000000000005</v>
          </cell>
          <cell r="BM6">
            <v>1.7000000000000001E-2</v>
          </cell>
          <cell r="BN6">
            <v>0</v>
          </cell>
          <cell r="BO6">
            <v>3.8000000000000006E-2</v>
          </cell>
          <cell r="BP6">
            <v>0</v>
          </cell>
          <cell r="BQ6">
            <v>4.0000000000000001E-3</v>
          </cell>
          <cell r="BR6">
            <v>6.0999999999999999E-2</v>
          </cell>
          <cell r="BS6">
            <v>6.5000000000000002E-2</v>
          </cell>
          <cell r="BT6">
            <v>0.253</v>
          </cell>
          <cell r="BU6">
            <v>4.9999999999999996E-2</v>
          </cell>
          <cell r="BV6">
            <v>0</v>
          </cell>
          <cell r="BW6">
            <v>0.30299999999999999</v>
          </cell>
          <cell r="BX6">
            <v>4.3999999999999997E-2</v>
          </cell>
          <cell r="BY6">
            <v>0</v>
          </cell>
          <cell r="BZ6">
            <v>4.3999999999999997E-2</v>
          </cell>
          <cell r="CA6">
            <v>8.6999999999999994E-2</v>
          </cell>
          <cell r="CB6">
            <v>8.6999999999999994E-2</v>
          </cell>
          <cell r="CC6">
            <v>4.9999999999999996E-2</v>
          </cell>
          <cell r="CD6">
            <v>0.23199999999999998</v>
          </cell>
          <cell r="CE6">
            <v>4.0000000000000001E-3</v>
          </cell>
          <cell r="CF6">
            <v>0.28599999999999998</v>
          </cell>
          <cell r="CG6">
            <v>0.318</v>
          </cell>
          <cell r="CH6">
            <v>0.318</v>
          </cell>
          <cell r="CI6">
            <v>0</v>
          </cell>
          <cell r="CJ6">
            <v>1.2E-2</v>
          </cell>
          <cell r="CK6">
            <v>1.2E-2</v>
          </cell>
          <cell r="CL6">
            <v>0</v>
          </cell>
          <cell r="CM6">
            <v>0</v>
          </cell>
          <cell r="CN6">
            <v>0</v>
          </cell>
          <cell r="CO6">
            <v>4.1999999999999996E-2</v>
          </cell>
          <cell r="CP6">
            <v>0</v>
          </cell>
          <cell r="CQ6">
            <v>0.28900000000000003</v>
          </cell>
          <cell r="CR6">
            <v>4.3570000000000002</v>
          </cell>
          <cell r="CS6">
            <v>1.6749999999999998</v>
          </cell>
          <cell r="CT6">
            <v>2.6830000000000003</v>
          </cell>
          <cell r="CU6">
            <v>1.716</v>
          </cell>
          <cell r="CV6">
            <v>7.6999999999999999E-2</v>
          </cell>
          <cell r="CW6">
            <v>0.36599999999999999</v>
          </cell>
          <cell r="CX6">
            <v>0.443</v>
          </cell>
          <cell r="CY6">
            <v>5.1999999999999998E-2</v>
          </cell>
          <cell r="CZ6">
            <v>4.0000000000000001E-3</v>
          </cell>
          <cell r="DA6">
            <v>5.5999999999999994E-2</v>
          </cell>
          <cell r="DB6">
            <v>0</v>
          </cell>
          <cell r="DC6">
            <v>0.46899999999999997</v>
          </cell>
          <cell r="DD6">
            <v>1.7269999999999999</v>
          </cell>
          <cell r="DE6">
            <v>8.3999999999999991E-2</v>
          </cell>
          <cell r="DF6">
            <v>1.4369999999999998</v>
          </cell>
          <cell r="DG6">
            <v>3.2479999999999998</v>
          </cell>
          <cell r="DH6">
            <v>0.152</v>
          </cell>
          <cell r="DI6">
            <v>0.46200000000000002</v>
          </cell>
          <cell r="DJ6">
            <v>0.61399999999999999</v>
          </cell>
          <cell r="DK6">
            <v>0.246</v>
          </cell>
          <cell r="DL6">
            <v>0.22</v>
          </cell>
          <cell r="DM6">
            <v>8.7999999999999995E-2</v>
          </cell>
          <cell r="DN6">
            <v>8.8999999999999996E-2</v>
          </cell>
          <cell r="DO6">
            <v>4.0000000000000001E-3</v>
          </cell>
          <cell r="DP6">
            <v>3.1E-2</v>
          </cell>
          <cell r="DQ6">
            <v>0.22500000000000001</v>
          </cell>
          <cell r="DR6">
            <v>0</v>
          </cell>
          <cell r="DS6">
            <v>1.125</v>
          </cell>
          <cell r="DT6">
            <v>8.6999999999999994E-2</v>
          </cell>
          <cell r="DU6">
            <v>1.212</v>
          </cell>
          <cell r="DV6">
            <v>1.3980000000000001</v>
          </cell>
          <cell r="DW6">
            <v>0.36599999999999999</v>
          </cell>
          <cell r="DX6">
            <v>0.49299999999999999</v>
          </cell>
          <cell r="DY6">
            <v>2.2570000000000001</v>
          </cell>
          <cell r="DZ6">
            <v>4.0000000000000001E-3</v>
          </cell>
          <cell r="EA6">
            <v>0</v>
          </cell>
          <cell r="EB6">
            <v>0.26400000000000001</v>
          </cell>
          <cell r="EC6">
            <v>8.8999999999999996E-2</v>
          </cell>
          <cell r="ED6">
            <v>0.35699999999999998</v>
          </cell>
          <cell r="EE6">
            <v>0</v>
          </cell>
          <cell r="EF6">
            <v>0</v>
          </cell>
          <cell r="EG6">
            <v>1.4019999999999999</v>
          </cell>
          <cell r="EH6">
            <v>0.39500000000000002</v>
          </cell>
          <cell r="EI6">
            <v>0.44</v>
          </cell>
          <cell r="EJ6">
            <v>2.2370000000000001</v>
          </cell>
          <cell r="EK6">
            <v>4.0000000000000001E-3</v>
          </cell>
          <cell r="EL6">
            <v>0</v>
          </cell>
          <cell r="EM6">
            <v>0.152</v>
          </cell>
          <cell r="EN6">
            <v>0.222</v>
          </cell>
          <cell r="EO6">
            <v>0</v>
          </cell>
          <cell r="EP6">
            <v>0.378</v>
          </cell>
          <cell r="EQ6">
            <v>5.0570000000000004</v>
          </cell>
          <cell r="ER6">
            <v>1.99</v>
          </cell>
          <cell r="ES6">
            <v>1.9039999999999999</v>
          </cell>
          <cell r="ET6">
            <v>3.8940000000000001</v>
          </cell>
          <cell r="EU6">
            <v>1.163</v>
          </cell>
          <cell r="EV6">
            <v>-3.5999999999999997E-2</v>
          </cell>
          <cell r="EW6">
            <v>8.4000000000000005E-2</v>
          </cell>
          <cell r="EX6">
            <v>0.36499999999999999</v>
          </cell>
          <cell r="EY6">
            <v>0.41299999999999998</v>
          </cell>
          <cell r="EZ6">
            <v>0.38</v>
          </cell>
          <cell r="FA6">
            <v>0.64900000000000002</v>
          </cell>
          <cell r="FB6">
            <v>1.0289999999999999</v>
          </cell>
          <cell r="FC6">
            <v>0.75500000000000012</v>
          </cell>
          <cell r="FD6">
            <v>0</v>
          </cell>
          <cell r="FE6">
            <v>0</v>
          </cell>
          <cell r="FF6">
            <v>-0.13600000000000001</v>
          </cell>
          <cell r="FG6">
            <v>1.99</v>
          </cell>
          <cell r="FH6">
            <v>0</v>
          </cell>
          <cell r="FI6">
            <v>3.0659999999999998</v>
          </cell>
          <cell r="FJ6">
            <v>12.595000000000001</v>
          </cell>
          <cell r="FK6">
            <v>0.47099999999999997</v>
          </cell>
          <cell r="FL6">
            <v>13.066000000000001</v>
          </cell>
          <cell r="FM6">
            <v>4.9740000000000002</v>
          </cell>
          <cell r="FN6">
            <v>9.0999999999999998E-2</v>
          </cell>
          <cell r="FO6">
            <v>5.0650000000000004</v>
          </cell>
          <cell r="FP6">
            <v>7.6210000000000004</v>
          </cell>
          <cell r="FQ6">
            <v>0.38</v>
          </cell>
          <cell r="FR6">
            <v>8.0010000000000012</v>
          </cell>
          <cell r="FS6">
            <v>1.109</v>
          </cell>
          <cell r="FT6">
            <v>0.23899999999999999</v>
          </cell>
          <cell r="FU6">
            <v>1.3479999999999999</v>
          </cell>
          <cell r="FV6">
            <v>0.222</v>
          </cell>
          <cell r="FW6">
            <v>0.08</v>
          </cell>
          <cell r="FX6">
            <v>0.30199999999999999</v>
          </cell>
          <cell r="FY6">
            <v>8.0000000000000002E-3</v>
          </cell>
          <cell r="FZ6">
            <v>0.13100000000000001</v>
          </cell>
          <cell r="GA6">
            <v>0.13900000000000001</v>
          </cell>
          <cell r="GB6">
            <v>0</v>
          </cell>
          <cell r="GC6">
            <v>0</v>
          </cell>
          <cell r="GD6">
            <v>0</v>
          </cell>
          <cell r="GE6">
            <v>0.13900000000000001</v>
          </cell>
          <cell r="GF6">
            <v>3.9E-2</v>
          </cell>
          <cell r="GG6">
            <v>0</v>
          </cell>
          <cell r="GH6">
            <v>3.9E-2</v>
          </cell>
          <cell r="GI6">
            <v>6.1879999999999988</v>
          </cell>
          <cell r="GJ6">
            <v>6.0999999999999999E-2</v>
          </cell>
          <cell r="GK6">
            <v>6.2489999999999988</v>
          </cell>
          <cell r="GL6">
            <v>8.2469999999999999</v>
          </cell>
          <cell r="GM6">
            <v>8.2469999999999999</v>
          </cell>
          <cell r="GN6">
            <v>1.401</v>
          </cell>
          <cell r="GO6">
            <v>0.68500000000000005</v>
          </cell>
          <cell r="GP6">
            <v>2.0860000000000003</v>
          </cell>
          <cell r="GQ6">
            <v>0.22600000000000001</v>
          </cell>
          <cell r="GR6">
            <v>8.0000000000000002E-3</v>
          </cell>
          <cell r="GS6">
            <v>0.23400000000000001</v>
          </cell>
          <cell r="GT6">
            <v>0.32200000000000001</v>
          </cell>
          <cell r="GU6">
            <v>0.32200000000000001</v>
          </cell>
          <cell r="GV6">
            <v>2.4E-2</v>
          </cell>
          <cell r="GW6">
            <v>0</v>
          </cell>
          <cell r="GX6">
            <v>2.4E-2</v>
          </cell>
          <cell r="GY6">
            <v>0.16600000000000001</v>
          </cell>
          <cell r="GZ6">
            <v>0.16600000000000001</v>
          </cell>
          <cell r="HA6">
            <v>9.5000000000000001E-2</v>
          </cell>
          <cell r="HB6">
            <v>0</v>
          </cell>
          <cell r="HC6">
            <v>9.5000000000000001E-2</v>
          </cell>
          <cell r="HD6">
            <v>0.14799999999999999</v>
          </cell>
          <cell r="HE6">
            <v>0.14799999999999999</v>
          </cell>
          <cell r="HF6">
            <v>1.3759999999999999</v>
          </cell>
          <cell r="HG6">
            <v>0.76400000000000001</v>
          </cell>
          <cell r="HH6">
            <v>0.441</v>
          </cell>
          <cell r="HI6">
            <v>2.5809999999999995</v>
          </cell>
          <cell r="HJ6">
            <v>0.114</v>
          </cell>
          <cell r="HK6">
            <v>0.75600000000000001</v>
          </cell>
          <cell r="HL6">
            <v>0.87</v>
          </cell>
          <cell r="HM6">
            <v>0</v>
          </cell>
          <cell r="HN6">
            <v>0.44900000000000001</v>
          </cell>
          <cell r="HO6">
            <v>0.44900000000000001</v>
          </cell>
          <cell r="HP6">
            <v>1.319</v>
          </cell>
          <cell r="HQ6">
            <v>0.68100000000000005</v>
          </cell>
          <cell r="HR6">
            <v>8.6999999999999994E-2</v>
          </cell>
          <cell r="HS6">
            <v>0.76800000000000002</v>
          </cell>
          <cell r="HT6">
            <v>1.401</v>
          </cell>
          <cell r="HU6">
            <v>0.68500000000000005</v>
          </cell>
          <cell r="HV6">
            <v>0.60699999999999998</v>
          </cell>
          <cell r="HW6">
            <v>2.6930000000000005</v>
          </cell>
          <cell r="HX6">
            <v>4.0000000000000001E-3</v>
          </cell>
          <cell r="HY6">
            <v>4.0000000000000001E-3</v>
          </cell>
          <cell r="HZ6">
            <v>0.126</v>
          </cell>
          <cell r="IA6">
            <v>0.66400000000000003</v>
          </cell>
          <cell r="IB6">
            <v>0.79</v>
          </cell>
          <cell r="IC6">
            <v>0</v>
          </cell>
          <cell r="ID6">
            <v>2.4E-2</v>
          </cell>
          <cell r="IE6">
            <v>2.4E-2</v>
          </cell>
          <cell r="IF6">
            <v>0.81400000000000006</v>
          </cell>
          <cell r="IG6">
            <v>16.219000000000001</v>
          </cell>
          <cell r="IH6">
            <v>0.49099999999999999</v>
          </cell>
          <cell r="II6">
            <v>16.71</v>
          </cell>
          <cell r="IJ6">
            <v>14.043000000000001</v>
          </cell>
          <cell r="IK6">
            <v>0.43</v>
          </cell>
          <cell r="IL6">
            <v>14.473000000000001</v>
          </cell>
          <cell r="IM6">
            <v>2.1749999999999998</v>
          </cell>
          <cell r="IN6">
            <v>6.0999999999999999E-2</v>
          </cell>
          <cell r="IO6">
            <v>2.2359999999999998</v>
          </cell>
          <cell r="IP6">
            <v>3.4000000000000002E-2</v>
          </cell>
          <cell r="IQ6">
            <v>0.187</v>
          </cell>
          <cell r="IR6">
            <v>0.221</v>
          </cell>
          <cell r="IS6">
            <v>0</v>
          </cell>
          <cell r="IT6">
            <v>0</v>
          </cell>
          <cell r="IU6">
            <v>0</v>
          </cell>
          <cell r="IV6">
            <v>0.221</v>
          </cell>
          <cell r="IW6">
            <v>3.5999999999999997E-2</v>
          </cell>
          <cell r="IX6">
            <v>2.8000000000000001E-2</v>
          </cell>
          <cell r="IY6">
            <v>6.4000000000000001E-2</v>
          </cell>
          <cell r="IZ6">
            <v>0</v>
          </cell>
          <cell r="JA6">
            <v>6.4000000000000001E-2</v>
          </cell>
          <cell r="JB6">
            <v>1.53</v>
          </cell>
          <cell r="JC6">
            <v>0.04</v>
          </cell>
          <cell r="JD6">
            <v>1.57</v>
          </cell>
          <cell r="JE6">
            <v>0.112</v>
          </cell>
          <cell r="JF6">
            <v>0.112</v>
          </cell>
          <cell r="JG6">
            <v>0.02</v>
          </cell>
          <cell r="JH6">
            <v>0.02</v>
          </cell>
          <cell r="JI6">
            <v>0</v>
          </cell>
          <cell r="JJ6">
            <v>0</v>
          </cell>
          <cell r="JK6">
            <v>0.67300000000000004</v>
          </cell>
          <cell r="JL6">
            <v>2.2000000000000002E-2</v>
          </cell>
          <cell r="JM6">
            <v>0.69500000000000006</v>
          </cell>
          <cell r="JN6">
            <v>1.99</v>
          </cell>
          <cell r="JO6">
            <v>0.43</v>
          </cell>
          <cell r="JP6">
            <v>0.43</v>
          </cell>
          <cell r="JQ6">
            <v>18.638999999999999</v>
          </cell>
          <cell r="JR6">
            <v>6.0999999999999999E-2</v>
          </cell>
          <cell r="JS6">
            <v>18.7</v>
          </cell>
          <cell r="JT6">
            <v>3.1470000000000002</v>
          </cell>
          <cell r="JU6">
            <v>2.9379999999999997</v>
          </cell>
          <cell r="JV6">
            <v>0.20800000000000002</v>
          </cell>
          <cell r="JW6">
            <v>1.6E-2</v>
          </cell>
          <cell r="JX6">
            <v>4.0000000000000001E-3</v>
          </cell>
          <cell r="JY6">
            <v>4.0000000000000001E-3</v>
          </cell>
          <cell r="JZ6">
            <v>1.3999999999999999E-2</v>
          </cell>
          <cell r="KA6">
            <v>0.18099999999999999</v>
          </cell>
          <cell r="KB6">
            <v>0</v>
          </cell>
          <cell r="KC6">
            <v>0</v>
          </cell>
          <cell r="KD6">
            <v>0</v>
          </cell>
          <cell r="KE6">
            <v>0</v>
          </cell>
          <cell r="KF6">
            <v>4.0000000000000001E-3</v>
          </cell>
          <cell r="KG6">
            <v>0</v>
          </cell>
          <cell r="KH6">
            <v>4.0000000000000001E-3</v>
          </cell>
          <cell r="KI6">
            <v>8.0000000000000002E-3</v>
          </cell>
          <cell r="KJ6">
            <v>8.0000000000000002E-3</v>
          </cell>
          <cell r="KK6">
            <v>0.02</v>
          </cell>
          <cell r="KL6">
            <v>4.0000000000000001E-3</v>
          </cell>
          <cell r="KM6">
            <v>0.26400000000000001</v>
          </cell>
          <cell r="KN6">
            <v>1.6E-2</v>
          </cell>
          <cell r="KO6">
            <v>0.30400000000000005</v>
          </cell>
          <cell r="KP6">
            <v>0</v>
          </cell>
          <cell r="KQ6">
            <v>1.6E-2</v>
          </cell>
          <cell r="KR6">
            <v>0</v>
          </cell>
          <cell r="KS6">
            <v>0</v>
          </cell>
          <cell r="KT6">
            <v>0</v>
          </cell>
          <cell r="KU6">
            <v>0</v>
          </cell>
          <cell r="KV6">
            <v>0</v>
          </cell>
          <cell r="KW6">
            <v>0</v>
          </cell>
          <cell r="KX6">
            <v>0</v>
          </cell>
          <cell r="KY6">
            <v>0</v>
          </cell>
          <cell r="KZ6">
            <v>0</v>
          </cell>
          <cell r="LA6">
            <v>0</v>
          </cell>
          <cell r="LB6">
            <v>8.2000000000000003E-2</v>
          </cell>
          <cell r="LC6">
            <v>1.2E-2</v>
          </cell>
          <cell r="LD6">
            <v>0</v>
          </cell>
          <cell r="LE6">
            <v>0</v>
          </cell>
          <cell r="LF6">
            <v>4.0000000000000001E-3</v>
          </cell>
          <cell r="LG6">
            <v>4.0000000000000001E-3</v>
          </cell>
          <cell r="LH6">
            <v>8.0000000000000002E-3</v>
          </cell>
          <cell r="LI6">
            <v>3.2000000000000001E-2</v>
          </cell>
          <cell r="LJ6">
            <v>8.0000000000000002E-3</v>
          </cell>
          <cell r="LK6">
            <v>0</v>
          </cell>
          <cell r="LL6">
            <v>0.04</v>
          </cell>
          <cell r="LM6">
            <v>4.0000000000000001E-3</v>
          </cell>
          <cell r="LN6">
            <v>4.2999999999999997E-2</v>
          </cell>
          <cell r="LO6">
            <v>0.152</v>
          </cell>
          <cell r="LP6">
            <v>7.4999999999999997E-2</v>
          </cell>
          <cell r="LQ6">
            <v>0</v>
          </cell>
          <cell r="LR6">
            <v>0.27400000000000002</v>
          </cell>
          <cell r="LS6">
            <v>4.4999999999999998E-2</v>
          </cell>
          <cell r="LT6">
            <v>0</v>
          </cell>
          <cell r="LU6">
            <v>4.4999999999999998E-2</v>
          </cell>
          <cell r="LV6">
            <v>0</v>
          </cell>
          <cell r="LW6">
            <v>0</v>
          </cell>
          <cell r="LX6">
            <v>0</v>
          </cell>
          <cell r="LY6">
            <v>-0.313</v>
          </cell>
          <cell r="LZ6">
            <v>23.616</v>
          </cell>
        </row>
        <row r="7">
          <cell r="A7">
            <v>1954</v>
          </cell>
          <cell r="B7">
            <v>32.042000000000002</v>
          </cell>
          <cell r="C7">
            <v>22.067</v>
          </cell>
          <cell r="D7">
            <v>9.9749999999999996</v>
          </cell>
          <cell r="E7">
            <v>5.431</v>
          </cell>
          <cell r="F7">
            <v>1.0760000000000001</v>
          </cell>
          <cell r="G7">
            <v>0.33199999999999996</v>
          </cell>
          <cell r="H7">
            <v>1.4079999999999999</v>
          </cell>
          <cell r="I7">
            <v>7.3999999999999996E-2</v>
          </cell>
          <cell r="J7">
            <v>0.32400000000000001</v>
          </cell>
          <cell r="K7">
            <v>0.39800000000000002</v>
          </cell>
          <cell r="L7">
            <v>0.215</v>
          </cell>
          <cell r="M7">
            <v>2.9530000000000003</v>
          </cell>
          <cell r="N7">
            <v>0.158</v>
          </cell>
          <cell r="O7">
            <v>0.42</v>
          </cell>
          <cell r="P7">
            <v>0</v>
          </cell>
          <cell r="Q7">
            <v>4.0000000000000001E-3</v>
          </cell>
          <cell r="R7">
            <v>0</v>
          </cell>
          <cell r="S7">
            <v>0.26500000000000001</v>
          </cell>
          <cell r="T7">
            <v>0.71799999999999997</v>
          </cell>
          <cell r="U7">
            <v>0</v>
          </cell>
          <cell r="V7">
            <v>5.0999999999999997E-2</v>
          </cell>
          <cell r="W7">
            <v>0.33199999999999996</v>
          </cell>
          <cell r="X7">
            <v>5.0999999999999997E-2</v>
          </cell>
          <cell r="Y7">
            <v>0.38299999999999995</v>
          </cell>
          <cell r="Z7">
            <v>2.7E-2</v>
          </cell>
          <cell r="AA7">
            <v>7.0000000000000001E-3</v>
          </cell>
          <cell r="AB7">
            <v>3.4000000000000002E-2</v>
          </cell>
          <cell r="AC7">
            <v>0.38400000000000001</v>
          </cell>
          <cell r="AD7">
            <v>0.38400000000000001</v>
          </cell>
          <cell r="AE7">
            <v>0.30199999999999999</v>
          </cell>
          <cell r="AF7">
            <v>0.30199999999999999</v>
          </cell>
          <cell r="AG7">
            <v>7.0000000000000007E-2</v>
          </cell>
          <cell r="AH7">
            <v>0.46300000000000002</v>
          </cell>
          <cell r="AI7">
            <v>0.53300000000000003</v>
          </cell>
          <cell r="AJ7">
            <v>1.698</v>
          </cell>
          <cell r="AK7">
            <v>1.698</v>
          </cell>
          <cell r="AL7">
            <v>0.189</v>
          </cell>
          <cell r="AM7">
            <v>0.16900000000000001</v>
          </cell>
          <cell r="AN7">
            <v>0.35799999999999998</v>
          </cell>
          <cell r="AO7">
            <v>0</v>
          </cell>
          <cell r="AP7">
            <v>9.2999999999999999E-2</v>
          </cell>
          <cell r="AQ7">
            <v>9.2999999999999999E-2</v>
          </cell>
          <cell r="AR7">
            <v>2.3090000000000002</v>
          </cell>
          <cell r="AS7">
            <v>0.30299999999999999</v>
          </cell>
          <cell r="AT7">
            <v>0</v>
          </cell>
          <cell r="AU7">
            <v>-0.64700000000000002</v>
          </cell>
          <cell r="AV7">
            <v>1.0129999999999999</v>
          </cell>
          <cell r="AW7">
            <v>0.375</v>
          </cell>
          <cell r="AX7">
            <v>0.63800000000000001</v>
          </cell>
          <cell r="AY7">
            <v>0.19500000000000001</v>
          </cell>
          <cell r="AZ7">
            <v>5.7999999999999996E-2</v>
          </cell>
          <cell r="BA7">
            <v>8.0000000000000002E-3</v>
          </cell>
          <cell r="BB7">
            <v>6.6000000000000003E-2</v>
          </cell>
          <cell r="BC7">
            <v>2.0999999999999998E-2</v>
          </cell>
          <cell r="BD7">
            <v>2.7E-2</v>
          </cell>
          <cell r="BE7">
            <v>4.8000000000000001E-2</v>
          </cell>
          <cell r="BF7">
            <v>0</v>
          </cell>
          <cell r="BG7">
            <v>0.33100000000000002</v>
          </cell>
          <cell r="BH7">
            <v>0.42499999999999999</v>
          </cell>
          <cell r="BI7">
            <v>3.7999999999999999E-2</v>
          </cell>
          <cell r="BJ7">
            <v>0</v>
          </cell>
          <cell r="BK7">
            <v>1.0999999999999999E-2</v>
          </cell>
          <cell r="BL7">
            <v>0.372</v>
          </cell>
          <cell r="BM7">
            <v>2.4E-2</v>
          </cell>
          <cell r="BN7">
            <v>0</v>
          </cell>
          <cell r="BO7">
            <v>5.2999999999999999E-2</v>
          </cell>
          <cell r="BP7">
            <v>0</v>
          </cell>
          <cell r="BQ7">
            <v>8.0000000000000002E-3</v>
          </cell>
          <cell r="BR7">
            <v>7.8E-2</v>
          </cell>
          <cell r="BS7">
            <v>8.5999999999999993E-2</v>
          </cell>
          <cell r="BT7">
            <v>0.29500000000000004</v>
          </cell>
          <cell r="BU7">
            <v>5.7999999999999996E-2</v>
          </cell>
          <cell r="BV7">
            <v>0</v>
          </cell>
          <cell r="BW7">
            <v>0.35300000000000004</v>
          </cell>
          <cell r="BX7">
            <v>4.3999999999999997E-2</v>
          </cell>
          <cell r="BY7">
            <v>0</v>
          </cell>
          <cell r="BZ7">
            <v>4.3999999999999997E-2</v>
          </cell>
          <cell r="CA7">
            <v>9.4E-2</v>
          </cell>
          <cell r="CB7">
            <v>9.4E-2</v>
          </cell>
          <cell r="CC7">
            <v>5.8999999999999997E-2</v>
          </cell>
          <cell r="CD7">
            <v>0.27100000000000002</v>
          </cell>
          <cell r="CE7">
            <v>4.0000000000000001E-3</v>
          </cell>
          <cell r="CF7">
            <v>0.33400000000000002</v>
          </cell>
          <cell r="CG7">
            <v>0.32400000000000001</v>
          </cell>
          <cell r="CH7">
            <v>0.32400000000000001</v>
          </cell>
          <cell r="CI7">
            <v>0</v>
          </cell>
          <cell r="CJ7">
            <v>1.4999999999999999E-2</v>
          </cell>
          <cell r="CK7">
            <v>1.4999999999999999E-2</v>
          </cell>
          <cell r="CL7">
            <v>0</v>
          </cell>
          <cell r="CM7">
            <v>0</v>
          </cell>
          <cell r="CN7">
            <v>0</v>
          </cell>
          <cell r="CO7">
            <v>4.8000000000000001E-2</v>
          </cell>
          <cell r="CP7">
            <v>0</v>
          </cell>
          <cell r="CQ7">
            <v>0.29099999999999998</v>
          </cell>
          <cell r="CR7">
            <v>4.3629999999999995</v>
          </cell>
          <cell r="CS7">
            <v>1.5110000000000001</v>
          </cell>
          <cell r="CT7">
            <v>2.8519999999999999</v>
          </cell>
          <cell r="CU7">
            <v>1.8210000000000002</v>
          </cell>
          <cell r="CV7">
            <v>0.09</v>
          </cell>
          <cell r="CW7">
            <v>0.39300000000000002</v>
          </cell>
          <cell r="CX7">
            <v>0.48299999999999998</v>
          </cell>
          <cell r="CY7">
            <v>5.6000000000000001E-2</v>
          </cell>
          <cell r="CZ7">
            <v>4.0000000000000001E-3</v>
          </cell>
          <cell r="DA7">
            <v>0.06</v>
          </cell>
          <cell r="DB7">
            <v>0</v>
          </cell>
          <cell r="DC7">
            <v>0.48699999999999999</v>
          </cell>
          <cell r="DD7">
            <v>1.8089999999999999</v>
          </cell>
          <cell r="DE7">
            <v>9.1999999999999998E-2</v>
          </cell>
          <cell r="DF7">
            <v>1.5230000000000001</v>
          </cell>
          <cell r="DG7">
            <v>3.4240000000000004</v>
          </cell>
          <cell r="DH7">
            <v>0.16200000000000001</v>
          </cell>
          <cell r="DI7">
            <v>0.503</v>
          </cell>
          <cell r="DJ7">
            <v>0.66500000000000004</v>
          </cell>
          <cell r="DK7">
            <v>0.29300000000000004</v>
          </cell>
          <cell r="DL7">
            <v>0.26200000000000001</v>
          </cell>
          <cell r="DM7">
            <v>0.112</v>
          </cell>
          <cell r="DN7">
            <v>0.13</v>
          </cell>
          <cell r="DO7">
            <v>4.0000000000000001E-3</v>
          </cell>
          <cell r="DP7">
            <v>0.03</v>
          </cell>
          <cell r="DQ7">
            <v>0.29300000000000004</v>
          </cell>
          <cell r="DR7">
            <v>0</v>
          </cell>
          <cell r="DS7">
            <v>1.04</v>
          </cell>
          <cell r="DT7">
            <v>0.104</v>
          </cell>
          <cell r="DU7">
            <v>1.1440000000000001</v>
          </cell>
          <cell r="DV7">
            <v>1.5459999999999998</v>
          </cell>
          <cell r="DW7">
            <v>0.39300000000000002</v>
          </cell>
          <cell r="DX7">
            <v>0.51200000000000001</v>
          </cell>
          <cell r="DY7">
            <v>2.4509999999999996</v>
          </cell>
          <cell r="DZ7">
            <v>4.0000000000000001E-3</v>
          </cell>
          <cell r="EA7">
            <v>0</v>
          </cell>
          <cell r="EB7">
            <v>0.39700000000000002</v>
          </cell>
          <cell r="EC7">
            <v>8.8999999999999996E-2</v>
          </cell>
          <cell r="ED7">
            <v>0.49</v>
          </cell>
          <cell r="EE7">
            <v>0</v>
          </cell>
          <cell r="EF7">
            <v>0</v>
          </cell>
          <cell r="EG7">
            <v>1.5339999999999998</v>
          </cell>
          <cell r="EH7">
            <v>0.42399999999999999</v>
          </cell>
          <cell r="EI7">
            <v>0.47499999999999998</v>
          </cell>
          <cell r="EJ7">
            <v>2.4329999999999998</v>
          </cell>
          <cell r="EK7">
            <v>7.0000000000000001E-3</v>
          </cell>
          <cell r="EL7">
            <v>0</v>
          </cell>
          <cell r="EM7">
            <v>0.17599999999999999</v>
          </cell>
          <cell r="EN7">
            <v>0.224</v>
          </cell>
          <cell r="EO7">
            <v>0</v>
          </cell>
          <cell r="EP7">
            <v>0.40700000000000003</v>
          </cell>
          <cell r="EQ7">
            <v>5.2430000000000003</v>
          </cell>
          <cell r="ER7">
            <v>2.056</v>
          </cell>
          <cell r="ES7">
            <v>1.9159999999999999</v>
          </cell>
          <cell r="ET7">
            <v>3.972</v>
          </cell>
          <cell r="EU7">
            <v>1.27</v>
          </cell>
          <cell r="EV7">
            <v>-3.7999999999999999E-2</v>
          </cell>
          <cell r="EW7">
            <v>8.1000000000000003E-2</v>
          </cell>
          <cell r="EX7">
            <v>0.35799999999999998</v>
          </cell>
          <cell r="EY7">
            <v>0.40099999999999997</v>
          </cell>
          <cell r="EZ7">
            <v>0.35799999999999998</v>
          </cell>
          <cell r="FA7">
            <v>0.63600000000000001</v>
          </cell>
          <cell r="FB7">
            <v>0.99399999999999999</v>
          </cell>
          <cell r="FC7">
            <v>0.87</v>
          </cell>
          <cell r="FD7">
            <v>6.0000000000000001E-3</v>
          </cell>
          <cell r="FE7">
            <v>0</v>
          </cell>
          <cell r="FF7">
            <v>-0.121</v>
          </cell>
          <cell r="FG7">
            <v>2.056</v>
          </cell>
          <cell r="FH7">
            <v>0</v>
          </cell>
          <cell r="FI7">
            <v>3.1870000000000003</v>
          </cell>
          <cell r="FJ7">
            <v>13.347999999999999</v>
          </cell>
          <cell r="FK7">
            <v>0.50900000000000001</v>
          </cell>
          <cell r="FL7">
            <v>13.856999999999999</v>
          </cell>
          <cell r="FM7">
            <v>5.2799999999999994</v>
          </cell>
          <cell r="FN7">
            <v>8.8999999999999996E-2</v>
          </cell>
          <cell r="FO7">
            <v>5.3689999999999998</v>
          </cell>
          <cell r="FP7">
            <v>8.0699999999999985</v>
          </cell>
          <cell r="FQ7">
            <v>0.41899999999999998</v>
          </cell>
          <cell r="FR7">
            <v>8.488999999999999</v>
          </cell>
          <cell r="FS7">
            <v>1.194</v>
          </cell>
          <cell r="FT7">
            <v>0.26700000000000002</v>
          </cell>
          <cell r="FU7">
            <v>1.4609999999999999</v>
          </cell>
          <cell r="FV7">
            <v>0.24399999999999999</v>
          </cell>
          <cell r="FW7">
            <v>7.5999999999999998E-2</v>
          </cell>
          <cell r="FX7">
            <v>0.32</v>
          </cell>
          <cell r="FY7">
            <v>8.0000000000000002E-3</v>
          </cell>
          <cell r="FZ7">
            <v>0.14700000000000002</v>
          </cell>
          <cell r="GA7">
            <v>0.15500000000000003</v>
          </cell>
          <cell r="GB7">
            <v>0</v>
          </cell>
          <cell r="GC7">
            <v>0</v>
          </cell>
          <cell r="GD7">
            <v>0</v>
          </cell>
          <cell r="GE7">
            <v>0.15500000000000003</v>
          </cell>
          <cell r="GF7">
            <v>4.7E-2</v>
          </cell>
          <cell r="GG7">
            <v>0</v>
          </cell>
          <cell r="GH7">
            <v>4.7E-2</v>
          </cell>
          <cell r="GI7">
            <v>6.5209999999999999</v>
          </cell>
          <cell r="GJ7">
            <v>7.6000000000000012E-2</v>
          </cell>
          <cell r="GK7">
            <v>6.5969999999999995</v>
          </cell>
          <cell r="GL7">
            <v>8.9130000000000003</v>
          </cell>
          <cell r="GM7">
            <v>8.9130000000000003</v>
          </cell>
          <cell r="GN7">
            <v>1.5490000000000002</v>
          </cell>
          <cell r="GO7">
            <v>0.73199999999999998</v>
          </cell>
          <cell r="GP7">
            <v>2.2810000000000001</v>
          </cell>
          <cell r="GQ7">
            <v>0.24399999999999999</v>
          </cell>
          <cell r="GR7">
            <v>0.01</v>
          </cell>
          <cell r="GS7">
            <v>0.254</v>
          </cell>
          <cell r="GT7">
            <v>0.33400000000000002</v>
          </cell>
          <cell r="GU7">
            <v>0.33400000000000002</v>
          </cell>
          <cell r="GV7">
            <v>3.3000000000000002E-2</v>
          </cell>
          <cell r="GW7">
            <v>0</v>
          </cell>
          <cell r="GX7">
            <v>3.3000000000000002E-2</v>
          </cell>
          <cell r="GY7">
            <v>0.17099999999999999</v>
          </cell>
          <cell r="GZ7">
            <v>0.17099999999999999</v>
          </cell>
          <cell r="HA7">
            <v>8.8000000000000009E-2</v>
          </cell>
          <cell r="HB7">
            <v>0</v>
          </cell>
          <cell r="HC7">
            <v>8.8000000000000009E-2</v>
          </cell>
          <cell r="HD7">
            <v>0.14799999999999999</v>
          </cell>
          <cell r="HE7">
            <v>0.14799999999999999</v>
          </cell>
          <cell r="HF7">
            <v>1.508</v>
          </cell>
          <cell r="HG7">
            <v>0.81399999999999995</v>
          </cell>
          <cell r="HH7">
            <v>0.47599999999999998</v>
          </cell>
          <cell r="HI7">
            <v>2.798</v>
          </cell>
          <cell r="HJ7">
            <v>0.13300000000000001</v>
          </cell>
          <cell r="HK7">
            <v>0.7569999999999999</v>
          </cell>
          <cell r="HL7">
            <v>0.8899999999999999</v>
          </cell>
          <cell r="HM7">
            <v>0</v>
          </cell>
          <cell r="HN7">
            <v>0.501</v>
          </cell>
          <cell r="HO7">
            <v>0.501</v>
          </cell>
          <cell r="HP7">
            <v>1.391</v>
          </cell>
          <cell r="HQ7">
            <v>0.61299999999999999</v>
          </cell>
          <cell r="HR7">
            <v>0.104</v>
          </cell>
          <cell r="HS7">
            <v>0.71699999999999997</v>
          </cell>
          <cell r="HT7">
            <v>1.5469999999999999</v>
          </cell>
          <cell r="HU7">
            <v>0.73199999999999998</v>
          </cell>
          <cell r="HV7">
            <v>0.64500000000000002</v>
          </cell>
          <cell r="HW7">
            <v>2.9239999999999999</v>
          </cell>
          <cell r="HX7">
            <v>4.0000000000000001E-3</v>
          </cell>
          <cell r="HY7">
            <v>4.0000000000000001E-3</v>
          </cell>
          <cell r="HZ7">
            <v>0.14500000000000002</v>
          </cell>
          <cell r="IA7">
            <v>0.70799999999999996</v>
          </cell>
          <cell r="IB7">
            <v>0.85299999999999998</v>
          </cell>
          <cell r="IC7">
            <v>0</v>
          </cell>
          <cell r="ID7">
            <v>2.5999999999999999E-2</v>
          </cell>
          <cell r="IE7">
            <v>2.5999999999999999E-2</v>
          </cell>
          <cell r="IF7">
            <v>0.879</v>
          </cell>
          <cell r="IG7">
            <v>17.451999999999998</v>
          </cell>
          <cell r="IH7">
            <v>0.55900000000000005</v>
          </cell>
          <cell r="II7">
            <v>18.010999999999999</v>
          </cell>
          <cell r="IJ7">
            <v>14.792</v>
          </cell>
          <cell r="IK7">
            <v>0.44400000000000001</v>
          </cell>
          <cell r="IL7">
            <v>15.236000000000001</v>
          </cell>
          <cell r="IM7">
            <v>2.66</v>
          </cell>
          <cell r="IN7">
            <v>0.11600000000000001</v>
          </cell>
          <cell r="IO7">
            <v>2.7760000000000002</v>
          </cell>
          <cell r="IP7">
            <v>3.9999999999999994E-2</v>
          </cell>
          <cell r="IQ7">
            <v>0.216</v>
          </cell>
          <cell r="IR7">
            <v>0.25600000000000001</v>
          </cell>
          <cell r="IS7">
            <v>0</v>
          </cell>
          <cell r="IT7">
            <v>0</v>
          </cell>
          <cell r="IU7">
            <v>0</v>
          </cell>
          <cell r="IV7">
            <v>0.25600000000000001</v>
          </cell>
          <cell r="IW7">
            <v>3.7999999999999999E-2</v>
          </cell>
          <cell r="IX7">
            <v>0.03</v>
          </cell>
          <cell r="IY7">
            <v>6.8000000000000005E-2</v>
          </cell>
          <cell r="IZ7">
            <v>0</v>
          </cell>
          <cell r="JA7">
            <v>6.8000000000000005E-2</v>
          </cell>
          <cell r="JB7">
            <v>1.7599999999999998</v>
          </cell>
          <cell r="JC7">
            <v>4.3999999999999997E-2</v>
          </cell>
          <cell r="JD7">
            <v>1.8039999999999998</v>
          </cell>
          <cell r="JE7">
            <v>0.186</v>
          </cell>
          <cell r="JF7">
            <v>0.186</v>
          </cell>
          <cell r="JG7">
            <v>2.3E-2</v>
          </cell>
          <cell r="JH7">
            <v>2.3E-2</v>
          </cell>
          <cell r="JI7">
            <v>0</v>
          </cell>
          <cell r="JJ7">
            <v>0</v>
          </cell>
          <cell r="JK7">
            <v>0.878</v>
          </cell>
          <cell r="JL7">
            <v>7.5000000000000011E-2</v>
          </cell>
          <cell r="JM7">
            <v>0.95300000000000007</v>
          </cell>
          <cell r="JN7">
            <v>2.056</v>
          </cell>
          <cell r="JO7">
            <v>0.443</v>
          </cell>
          <cell r="JP7">
            <v>0.44400000000000001</v>
          </cell>
          <cell r="JQ7">
            <v>19.951999999999998</v>
          </cell>
          <cell r="JR7">
            <v>0.11600000000000001</v>
          </cell>
          <cell r="JS7">
            <v>20.067999999999998</v>
          </cell>
          <cell r="JT7">
            <v>3.355</v>
          </cell>
          <cell r="JU7">
            <v>3.0230000000000001</v>
          </cell>
          <cell r="JV7">
            <v>0.33100000000000002</v>
          </cell>
          <cell r="JW7">
            <v>1.9000000000000003E-2</v>
          </cell>
          <cell r="JX7">
            <v>4.0000000000000001E-3</v>
          </cell>
          <cell r="JY7">
            <v>4.0000000000000001E-3</v>
          </cell>
          <cell r="JZ7">
            <v>1.2E-2</v>
          </cell>
          <cell r="KA7">
            <v>0.191</v>
          </cell>
          <cell r="KB7">
            <v>0</v>
          </cell>
          <cell r="KC7">
            <v>0</v>
          </cell>
          <cell r="KD7">
            <v>0</v>
          </cell>
          <cell r="KE7">
            <v>0</v>
          </cell>
          <cell r="KF7">
            <v>4.0000000000000001E-3</v>
          </cell>
          <cell r="KG7">
            <v>0</v>
          </cell>
          <cell r="KH7">
            <v>4.0000000000000001E-3</v>
          </cell>
          <cell r="KI7">
            <v>8.0000000000000002E-3</v>
          </cell>
          <cell r="KJ7">
            <v>8.0000000000000002E-3</v>
          </cell>
          <cell r="KK7">
            <v>0.02</v>
          </cell>
          <cell r="KL7">
            <v>4.0000000000000001E-3</v>
          </cell>
          <cell r="KM7">
            <v>0.39700000000000002</v>
          </cell>
          <cell r="KN7">
            <v>0.02</v>
          </cell>
          <cell r="KO7">
            <v>0.44100000000000006</v>
          </cell>
          <cell r="KP7">
            <v>0</v>
          </cell>
          <cell r="KQ7">
            <v>1.6E-2</v>
          </cell>
          <cell r="KR7">
            <v>0</v>
          </cell>
          <cell r="KS7">
            <v>0</v>
          </cell>
          <cell r="KT7">
            <v>0</v>
          </cell>
          <cell r="KU7">
            <v>0</v>
          </cell>
          <cell r="KV7">
            <v>0</v>
          </cell>
          <cell r="KW7">
            <v>0</v>
          </cell>
          <cell r="KX7">
            <v>0</v>
          </cell>
          <cell r="KY7">
            <v>0</v>
          </cell>
          <cell r="KZ7">
            <v>0</v>
          </cell>
          <cell r="LA7">
            <v>0</v>
          </cell>
          <cell r="LB7">
            <v>8.2000000000000003E-2</v>
          </cell>
          <cell r="LC7">
            <v>1.4E-2</v>
          </cell>
          <cell r="LD7">
            <v>0</v>
          </cell>
          <cell r="LE7">
            <v>0</v>
          </cell>
          <cell r="LF7">
            <v>5.0000000000000001E-3</v>
          </cell>
          <cell r="LG7">
            <v>4.0000000000000001E-3</v>
          </cell>
          <cell r="LH7">
            <v>9.0000000000000011E-3</v>
          </cell>
          <cell r="LI7">
            <v>3.2000000000000001E-2</v>
          </cell>
          <cell r="LJ7">
            <v>8.0000000000000002E-3</v>
          </cell>
          <cell r="LK7">
            <v>0</v>
          </cell>
          <cell r="LL7">
            <v>0.04</v>
          </cell>
          <cell r="LM7">
            <v>4.0000000000000001E-3</v>
          </cell>
          <cell r="LN7">
            <v>5.0999999999999997E-2</v>
          </cell>
          <cell r="LO7">
            <v>0.17599999999999999</v>
          </cell>
          <cell r="LP7">
            <v>8.8999999999999996E-2</v>
          </cell>
          <cell r="LQ7">
            <v>0</v>
          </cell>
          <cell r="LR7">
            <v>0.31999999999999995</v>
          </cell>
          <cell r="LS7">
            <v>4.8000000000000001E-2</v>
          </cell>
          <cell r="LT7">
            <v>0</v>
          </cell>
          <cell r="LU7">
            <v>4.8000000000000001E-2</v>
          </cell>
          <cell r="LV7">
            <v>0</v>
          </cell>
          <cell r="LW7">
            <v>0</v>
          </cell>
          <cell r="LX7">
            <v>0</v>
          </cell>
          <cell r="LY7">
            <v>-0.55600000000000005</v>
          </cell>
          <cell r="LZ7">
            <v>25.084999999999997</v>
          </cell>
        </row>
        <row r="8">
          <cell r="A8">
            <v>1955</v>
          </cell>
          <cell r="B8">
            <v>33.914999999999999</v>
          </cell>
          <cell r="C8">
            <v>22.878</v>
          </cell>
          <cell r="D8">
            <v>11.037000000000001</v>
          </cell>
          <cell r="E8">
            <v>6.0120000000000005</v>
          </cell>
          <cell r="F8">
            <v>1.1639999999999999</v>
          </cell>
          <cell r="G8">
            <v>0.39200000000000002</v>
          </cell>
          <cell r="H8">
            <v>1.556</v>
          </cell>
          <cell r="I8">
            <v>8.3999999999999991E-2</v>
          </cell>
          <cell r="J8">
            <v>0.36199999999999999</v>
          </cell>
          <cell r="K8">
            <v>0.44599999999999995</v>
          </cell>
          <cell r="L8">
            <v>0.28900000000000003</v>
          </cell>
          <cell r="M8">
            <v>3.3109999999999999</v>
          </cell>
          <cell r="N8">
            <v>0.17699999999999999</v>
          </cell>
          <cell r="O8">
            <v>0.42699999999999999</v>
          </cell>
          <cell r="P8">
            <v>0</v>
          </cell>
          <cell r="Q8">
            <v>4.0000000000000001E-3</v>
          </cell>
          <cell r="R8">
            <v>0</v>
          </cell>
          <cell r="S8">
            <v>0.252</v>
          </cell>
          <cell r="T8">
            <v>0.7589999999999999</v>
          </cell>
          <cell r="U8">
            <v>0</v>
          </cell>
          <cell r="V8">
            <v>5.7999999999999996E-2</v>
          </cell>
          <cell r="W8">
            <v>0.39200000000000002</v>
          </cell>
          <cell r="X8">
            <v>5.6999999999999995E-2</v>
          </cell>
          <cell r="Y8">
            <v>0.44900000000000001</v>
          </cell>
          <cell r="Z8">
            <v>4.3999999999999997E-2</v>
          </cell>
          <cell r="AA8">
            <v>8.0000000000000002E-3</v>
          </cell>
          <cell r="AB8">
            <v>5.1999999999999998E-2</v>
          </cell>
          <cell r="AC8">
            <v>0.40900000000000003</v>
          </cell>
          <cell r="AD8">
            <v>0.40900000000000003</v>
          </cell>
          <cell r="AE8">
            <v>0.35499999999999998</v>
          </cell>
          <cell r="AF8">
            <v>0.35499999999999998</v>
          </cell>
          <cell r="AG8">
            <v>0.09</v>
          </cell>
          <cell r="AH8">
            <v>0.497</v>
          </cell>
          <cell r="AI8">
            <v>0.58699999999999997</v>
          </cell>
          <cell r="AJ8">
            <v>2.0049999999999999</v>
          </cell>
          <cell r="AK8">
            <v>2.0049999999999999</v>
          </cell>
          <cell r="AL8">
            <v>0.161</v>
          </cell>
          <cell r="AM8">
            <v>0.14599999999999999</v>
          </cell>
          <cell r="AN8">
            <v>0.307</v>
          </cell>
          <cell r="AO8">
            <v>0</v>
          </cell>
          <cell r="AP8">
            <v>0.1</v>
          </cell>
          <cell r="AQ8">
            <v>0.1</v>
          </cell>
          <cell r="AR8">
            <v>2.5369999999999999</v>
          </cell>
          <cell r="AS8">
            <v>0.37</v>
          </cell>
          <cell r="AT8">
            <v>0</v>
          </cell>
          <cell r="AU8">
            <v>-0.69500000000000006</v>
          </cell>
          <cell r="AV8">
            <v>1.1000000000000001</v>
          </cell>
          <cell r="AW8">
            <v>0.41799999999999998</v>
          </cell>
          <cell r="AX8">
            <v>0.68199999999999994</v>
          </cell>
          <cell r="AY8">
            <v>0.214</v>
          </cell>
          <cell r="AZ8">
            <v>6.6000000000000003E-2</v>
          </cell>
          <cell r="BA8">
            <v>8.0000000000000002E-3</v>
          </cell>
          <cell r="BB8">
            <v>7.400000000000001E-2</v>
          </cell>
          <cell r="BC8">
            <v>2.4E-2</v>
          </cell>
          <cell r="BD8">
            <v>3.1E-2</v>
          </cell>
          <cell r="BE8">
            <v>5.5E-2</v>
          </cell>
          <cell r="BF8">
            <v>1.0999999999999999E-2</v>
          </cell>
          <cell r="BG8">
            <v>0.34899999999999998</v>
          </cell>
          <cell r="BH8">
            <v>0.46799999999999997</v>
          </cell>
          <cell r="BI8">
            <v>3.9999999999999994E-2</v>
          </cell>
          <cell r="BJ8">
            <v>0</v>
          </cell>
          <cell r="BK8">
            <v>1.2E-2</v>
          </cell>
          <cell r="BL8">
            <v>0.42699999999999999</v>
          </cell>
          <cell r="BM8">
            <v>2.8000000000000001E-2</v>
          </cell>
          <cell r="BN8">
            <v>0</v>
          </cell>
          <cell r="BO8">
            <v>6.2E-2</v>
          </cell>
          <cell r="BP8">
            <v>0</v>
          </cell>
          <cell r="BQ8">
            <v>8.0000000000000002E-3</v>
          </cell>
          <cell r="BR8">
            <v>8.4999999999999992E-2</v>
          </cell>
          <cell r="BS8">
            <v>9.2999999999999999E-2</v>
          </cell>
          <cell r="BT8">
            <v>0.36199999999999999</v>
          </cell>
          <cell r="BU8">
            <v>7.1000000000000008E-2</v>
          </cell>
          <cell r="BV8">
            <v>0</v>
          </cell>
          <cell r="BW8">
            <v>0.433</v>
          </cell>
          <cell r="BX8">
            <v>4.3999999999999997E-2</v>
          </cell>
          <cell r="BY8">
            <v>0</v>
          </cell>
          <cell r="BZ8">
            <v>4.3999999999999997E-2</v>
          </cell>
          <cell r="CA8">
            <v>0.129</v>
          </cell>
          <cell r="CB8">
            <v>0.129</v>
          </cell>
          <cell r="CC8">
            <v>7.1000000000000008E-2</v>
          </cell>
          <cell r="CD8">
            <v>0.33099999999999996</v>
          </cell>
          <cell r="CE8">
            <v>4.0000000000000001E-3</v>
          </cell>
          <cell r="CF8">
            <v>0.40599999999999997</v>
          </cell>
          <cell r="CG8">
            <v>0.29599999999999999</v>
          </cell>
          <cell r="CH8">
            <v>0.29599999999999999</v>
          </cell>
          <cell r="CI8">
            <v>0</v>
          </cell>
          <cell r="CJ8">
            <v>1.6E-2</v>
          </cell>
          <cell r="CK8">
            <v>1.6E-2</v>
          </cell>
          <cell r="CL8">
            <v>0</v>
          </cell>
          <cell r="CM8">
            <v>0</v>
          </cell>
          <cell r="CN8">
            <v>0</v>
          </cell>
          <cell r="CO8">
            <v>5.2999999999999999E-2</v>
          </cell>
          <cell r="CP8">
            <v>0</v>
          </cell>
          <cell r="CQ8">
            <v>0.25900000000000001</v>
          </cell>
          <cell r="CR8">
            <v>4.4809999999999999</v>
          </cell>
          <cell r="CS8">
            <v>1.492</v>
          </cell>
          <cell r="CT8">
            <v>2.9890000000000003</v>
          </cell>
          <cell r="CU8">
            <v>1.837</v>
          </cell>
          <cell r="CV8">
            <v>0.106</v>
          </cell>
          <cell r="CW8">
            <v>0.44500000000000001</v>
          </cell>
          <cell r="CX8">
            <v>0.55100000000000005</v>
          </cell>
          <cell r="CY8">
            <v>6.0999999999999999E-2</v>
          </cell>
          <cell r="CZ8">
            <v>4.0000000000000001E-3</v>
          </cell>
          <cell r="DA8">
            <v>6.5000000000000002E-2</v>
          </cell>
          <cell r="DB8">
            <v>0</v>
          </cell>
          <cell r="DC8">
            <v>0.53300000000000003</v>
          </cell>
          <cell r="DD8">
            <v>1.782</v>
          </cell>
          <cell r="DE8">
            <v>0.115</v>
          </cell>
          <cell r="DF8">
            <v>1.7649999999999999</v>
          </cell>
          <cell r="DG8">
            <v>3.6619999999999999</v>
          </cell>
          <cell r="DH8">
            <v>0.17899999999999999</v>
          </cell>
          <cell r="DI8">
            <v>0.55800000000000005</v>
          </cell>
          <cell r="DJ8">
            <v>0.7370000000000001</v>
          </cell>
          <cell r="DK8">
            <v>0.39399999999999996</v>
          </cell>
          <cell r="DL8">
            <v>0.36399999999999999</v>
          </cell>
          <cell r="DM8">
            <v>0.11700000000000001</v>
          </cell>
          <cell r="DN8">
            <v>0.16400000000000001</v>
          </cell>
          <cell r="DO8">
            <v>4.0000000000000001E-3</v>
          </cell>
          <cell r="DP8">
            <v>3.4000000000000002E-2</v>
          </cell>
          <cell r="DQ8">
            <v>0.314</v>
          </cell>
          <cell r="DR8">
            <v>0</v>
          </cell>
          <cell r="DS8">
            <v>1.014</v>
          </cell>
          <cell r="DT8">
            <v>0.11899999999999999</v>
          </cell>
          <cell r="DU8">
            <v>1.133</v>
          </cell>
          <cell r="DV8">
            <v>1.6660000000000001</v>
          </cell>
          <cell r="DW8">
            <v>0.44500000000000001</v>
          </cell>
          <cell r="DX8">
            <v>0.56100000000000005</v>
          </cell>
          <cell r="DY8">
            <v>2.6720000000000002</v>
          </cell>
          <cell r="DZ8">
            <v>8.0000000000000002E-3</v>
          </cell>
          <cell r="EA8">
            <v>0</v>
          </cell>
          <cell r="EB8">
            <v>0.28899999999999998</v>
          </cell>
          <cell r="EC8">
            <v>9.6000000000000002E-2</v>
          </cell>
          <cell r="ED8">
            <v>0.39300000000000002</v>
          </cell>
          <cell r="EE8">
            <v>0</v>
          </cell>
          <cell r="EF8">
            <v>0</v>
          </cell>
          <cell r="EG8">
            <v>1.659</v>
          </cell>
          <cell r="EH8">
            <v>0.47899999999999998</v>
          </cell>
          <cell r="EI8">
            <v>0.54800000000000004</v>
          </cell>
          <cell r="EJ8">
            <v>2.6859999999999999</v>
          </cell>
          <cell r="EK8">
            <v>8.0000000000000002E-3</v>
          </cell>
          <cell r="EL8">
            <v>0</v>
          </cell>
          <cell r="EM8">
            <v>0.16900000000000001</v>
          </cell>
          <cell r="EN8">
            <v>0.22600000000000001</v>
          </cell>
          <cell r="EO8">
            <v>0</v>
          </cell>
          <cell r="EP8">
            <v>0.40300000000000002</v>
          </cell>
          <cell r="EQ8">
            <v>5.2940000000000005</v>
          </cell>
          <cell r="ER8">
            <v>2.17</v>
          </cell>
          <cell r="ES8">
            <v>1.9609999999999999</v>
          </cell>
          <cell r="ET8">
            <v>4.1310000000000002</v>
          </cell>
          <cell r="EU8">
            <v>1.163</v>
          </cell>
          <cell r="EV8">
            <v>-4.4999999999999998E-2</v>
          </cell>
          <cell r="EW8">
            <v>8.7999999999999995E-2</v>
          </cell>
          <cell r="EX8">
            <v>0.38200000000000001</v>
          </cell>
          <cell r="EY8">
            <v>0.42499999999999999</v>
          </cell>
          <cell r="EZ8">
            <v>0.34499999999999997</v>
          </cell>
          <cell r="FA8">
            <v>0.67</v>
          </cell>
          <cell r="FB8">
            <v>1.0150000000000001</v>
          </cell>
          <cell r="FC8">
            <v>0.98</v>
          </cell>
          <cell r="FD8">
            <v>9.0000000000000011E-3</v>
          </cell>
          <cell r="FE8">
            <v>0</v>
          </cell>
          <cell r="FF8">
            <v>-0.32700000000000001</v>
          </cell>
          <cell r="FG8">
            <v>2.17</v>
          </cell>
          <cell r="FH8">
            <v>-1E-3</v>
          </cell>
          <cell r="FI8">
            <v>3.1240000000000001</v>
          </cell>
          <cell r="FJ8">
            <v>14.349</v>
          </cell>
          <cell r="FK8">
            <v>0.55400000000000005</v>
          </cell>
          <cell r="FL8">
            <v>14.903</v>
          </cell>
          <cell r="FM8">
            <v>5.819</v>
          </cell>
          <cell r="FN8">
            <v>0.10299999999999999</v>
          </cell>
          <cell r="FO8">
            <v>5.9219999999999997</v>
          </cell>
          <cell r="FP8">
            <v>8.5299999999999994</v>
          </cell>
          <cell r="FQ8">
            <v>0.45</v>
          </cell>
          <cell r="FR8">
            <v>8.9799999999999986</v>
          </cell>
          <cell r="FS8">
            <v>1.284</v>
          </cell>
          <cell r="FT8">
            <v>0.28999999999999998</v>
          </cell>
          <cell r="FU8">
            <v>1.5740000000000001</v>
          </cell>
          <cell r="FV8">
            <v>0.25600000000000001</v>
          </cell>
          <cell r="FW8">
            <v>7.2999999999999995E-2</v>
          </cell>
          <cell r="FX8">
            <v>0.32900000000000001</v>
          </cell>
          <cell r="FY8">
            <v>1.0999999999999999E-2</v>
          </cell>
          <cell r="FZ8">
            <v>0.16099999999999998</v>
          </cell>
          <cell r="GA8">
            <v>0.17199999999999999</v>
          </cell>
          <cell r="GB8">
            <v>0</v>
          </cell>
          <cell r="GC8">
            <v>0</v>
          </cell>
          <cell r="GD8">
            <v>0</v>
          </cell>
          <cell r="GE8">
            <v>0.17199999999999999</v>
          </cell>
          <cell r="GF8">
            <v>6.3E-2</v>
          </cell>
          <cell r="GG8">
            <v>0</v>
          </cell>
          <cell r="GH8">
            <v>6.3E-2</v>
          </cell>
          <cell r="GI8">
            <v>6.8820000000000006</v>
          </cell>
          <cell r="GJ8">
            <v>8.5999999999999993E-2</v>
          </cell>
          <cell r="GK8">
            <v>6.9680000000000009</v>
          </cell>
          <cell r="GL8">
            <v>9.657</v>
          </cell>
          <cell r="GM8">
            <v>9.657</v>
          </cell>
          <cell r="GN8">
            <v>1.675</v>
          </cell>
          <cell r="GO8">
            <v>0.84599999999999997</v>
          </cell>
          <cell r="GP8">
            <v>2.5209999999999999</v>
          </cell>
          <cell r="GQ8">
            <v>0.26200000000000001</v>
          </cell>
          <cell r="GR8">
            <v>1.2E-2</v>
          </cell>
          <cell r="GS8">
            <v>0.27400000000000002</v>
          </cell>
          <cell r="GT8">
            <v>0.34599999999999997</v>
          </cell>
          <cell r="GU8">
            <v>0.34599999999999997</v>
          </cell>
          <cell r="GV8">
            <v>4.1999999999999996E-2</v>
          </cell>
          <cell r="GW8">
            <v>0</v>
          </cell>
          <cell r="GX8">
            <v>4.1999999999999996E-2</v>
          </cell>
          <cell r="GY8">
            <v>0.17399999999999999</v>
          </cell>
          <cell r="GZ8">
            <v>0.17399999999999999</v>
          </cell>
          <cell r="HA8">
            <v>8.4999999999999992E-2</v>
          </cell>
          <cell r="HB8">
            <v>0</v>
          </cell>
          <cell r="HC8">
            <v>8.4999999999999992E-2</v>
          </cell>
          <cell r="HD8">
            <v>0.151</v>
          </cell>
          <cell r="HE8">
            <v>0.151</v>
          </cell>
          <cell r="HF8">
            <v>1.6319999999999999</v>
          </cell>
          <cell r="HG8">
            <v>0.95499999999999996</v>
          </cell>
          <cell r="HH8">
            <v>0.55200000000000005</v>
          </cell>
          <cell r="HI8">
            <v>3.1389999999999998</v>
          </cell>
          <cell r="HJ8">
            <v>0.16199999999999998</v>
          </cell>
          <cell r="HK8">
            <v>0.78699999999999992</v>
          </cell>
          <cell r="HL8">
            <v>0.94899999999999984</v>
          </cell>
          <cell r="HM8">
            <v>0</v>
          </cell>
          <cell r="HN8">
            <v>0.54700000000000004</v>
          </cell>
          <cell r="HO8">
            <v>0.54700000000000004</v>
          </cell>
          <cell r="HP8">
            <v>1.496</v>
          </cell>
          <cell r="HQ8">
            <v>0.55800000000000005</v>
          </cell>
          <cell r="HR8">
            <v>0.11899999999999999</v>
          </cell>
          <cell r="HS8">
            <v>0.67700000000000005</v>
          </cell>
          <cell r="HT8">
            <v>1.6740000000000002</v>
          </cell>
          <cell r="HU8">
            <v>0.84599999999999997</v>
          </cell>
          <cell r="HV8">
            <v>0.70699999999999985</v>
          </cell>
          <cell r="HW8">
            <v>3.2269999999999999</v>
          </cell>
          <cell r="HX8">
            <v>4.0000000000000001E-3</v>
          </cell>
          <cell r="HY8">
            <v>4.0000000000000001E-3</v>
          </cell>
          <cell r="HZ8">
            <v>0.17799999999999999</v>
          </cell>
          <cell r="IA8">
            <v>0.7609999999999999</v>
          </cell>
          <cell r="IB8">
            <v>0.93899999999999983</v>
          </cell>
          <cell r="IC8">
            <v>0</v>
          </cell>
          <cell r="ID8">
            <v>0.03</v>
          </cell>
          <cell r="IE8">
            <v>0.03</v>
          </cell>
          <cell r="IF8">
            <v>0.96899999999999986</v>
          </cell>
          <cell r="IG8">
            <v>18.893000000000001</v>
          </cell>
          <cell r="IH8">
            <v>0.61399999999999999</v>
          </cell>
          <cell r="II8">
            <v>19.507000000000001</v>
          </cell>
          <cell r="IJ8">
            <v>15.780000000000001</v>
          </cell>
          <cell r="IK8">
            <v>0.46799999999999997</v>
          </cell>
          <cell r="IL8">
            <v>16.248000000000001</v>
          </cell>
          <cell r="IM8">
            <v>3.1120000000000001</v>
          </cell>
          <cell r="IN8">
            <v>0.14599999999999999</v>
          </cell>
          <cell r="IO8">
            <v>3.258</v>
          </cell>
          <cell r="IP8">
            <v>4.8000000000000001E-2</v>
          </cell>
          <cell r="IQ8">
            <v>0.25900000000000001</v>
          </cell>
          <cell r="IR8">
            <v>0.307</v>
          </cell>
          <cell r="IS8">
            <v>0</v>
          </cell>
          <cell r="IT8">
            <v>4.0000000000000001E-3</v>
          </cell>
          <cell r="IU8">
            <v>4.0000000000000001E-3</v>
          </cell>
          <cell r="IV8">
            <v>0.311</v>
          </cell>
          <cell r="IW8">
            <v>4.4999999999999998E-2</v>
          </cell>
          <cell r="IX8">
            <v>3.5000000000000003E-2</v>
          </cell>
          <cell r="IY8">
            <v>0.08</v>
          </cell>
          <cell r="IZ8">
            <v>0</v>
          </cell>
          <cell r="JA8">
            <v>0.08</v>
          </cell>
          <cell r="JB8">
            <v>2.0529999999999999</v>
          </cell>
          <cell r="JC8">
            <v>4.3999999999999997E-2</v>
          </cell>
          <cell r="JD8">
            <v>2.097</v>
          </cell>
          <cell r="JE8">
            <v>0.16500000000000001</v>
          </cell>
          <cell r="JF8">
            <v>0.16500000000000001</v>
          </cell>
          <cell r="JG8">
            <v>2.7E-2</v>
          </cell>
          <cell r="JH8">
            <v>2.7E-2</v>
          </cell>
          <cell r="JI8">
            <v>0</v>
          </cell>
          <cell r="JJ8">
            <v>0</v>
          </cell>
          <cell r="JK8">
            <v>1.0939999999999999</v>
          </cell>
          <cell r="JL8">
            <v>0.10500000000000001</v>
          </cell>
          <cell r="JM8">
            <v>1.1989999999999998</v>
          </cell>
          <cell r="JN8">
            <v>2.17</v>
          </cell>
          <cell r="JO8">
            <v>0.46699999999999997</v>
          </cell>
          <cell r="JP8">
            <v>0.46799999999999997</v>
          </cell>
          <cell r="JQ8">
            <v>21.530999999999999</v>
          </cell>
          <cell r="JR8">
            <v>0.14599999999999999</v>
          </cell>
          <cell r="JS8">
            <v>21.677</v>
          </cell>
          <cell r="JT8">
            <v>3.5629999999999997</v>
          </cell>
          <cell r="JU8">
            <v>3.2210000000000001</v>
          </cell>
          <cell r="JV8">
            <v>0.34099999999999997</v>
          </cell>
          <cell r="JW8">
            <v>3.6000000000000004E-2</v>
          </cell>
          <cell r="JX8">
            <v>8.0000000000000002E-3</v>
          </cell>
          <cell r="JY8">
            <v>8.0000000000000002E-3</v>
          </cell>
          <cell r="JZ8">
            <v>2.7999999999999997E-2</v>
          </cell>
          <cell r="KA8">
            <v>0.20699999999999999</v>
          </cell>
          <cell r="KB8">
            <v>0</v>
          </cell>
          <cell r="KC8">
            <v>0</v>
          </cell>
          <cell r="KD8">
            <v>0</v>
          </cell>
          <cell r="KE8">
            <v>0</v>
          </cell>
          <cell r="KF8">
            <v>4.0000000000000001E-3</v>
          </cell>
          <cell r="KG8">
            <v>0</v>
          </cell>
          <cell r="KH8">
            <v>4.0000000000000001E-3</v>
          </cell>
          <cell r="KI8">
            <v>8.0000000000000002E-3</v>
          </cell>
          <cell r="KJ8">
            <v>8.0000000000000002E-3</v>
          </cell>
          <cell r="KK8">
            <v>0.02</v>
          </cell>
          <cell r="KL8">
            <v>4.0000000000000001E-3</v>
          </cell>
          <cell r="KM8">
            <v>0.28899999999999998</v>
          </cell>
          <cell r="KN8">
            <v>0.02</v>
          </cell>
          <cell r="KO8">
            <v>0.33300000000000002</v>
          </cell>
          <cell r="KP8">
            <v>0</v>
          </cell>
          <cell r="KQ8">
            <v>1.6E-2</v>
          </cell>
          <cell r="KR8">
            <v>0</v>
          </cell>
          <cell r="KS8">
            <v>0</v>
          </cell>
          <cell r="KT8">
            <v>0</v>
          </cell>
          <cell r="KU8">
            <v>0</v>
          </cell>
          <cell r="KV8">
            <v>0</v>
          </cell>
          <cell r="KW8">
            <v>0</v>
          </cell>
          <cell r="KX8">
            <v>0</v>
          </cell>
          <cell r="KY8">
            <v>0</v>
          </cell>
          <cell r="KZ8">
            <v>0</v>
          </cell>
          <cell r="LA8">
            <v>0</v>
          </cell>
          <cell r="LB8">
            <v>6.9000000000000006E-2</v>
          </cell>
          <cell r="LC8">
            <v>1.6E-2</v>
          </cell>
          <cell r="LD8">
            <v>0</v>
          </cell>
          <cell r="LE8">
            <v>0</v>
          </cell>
          <cell r="LF8">
            <v>1.0999999999999999E-2</v>
          </cell>
          <cell r="LG8">
            <v>4.0000000000000001E-3</v>
          </cell>
          <cell r="LH8">
            <v>1.4999999999999999E-2</v>
          </cell>
          <cell r="LI8">
            <v>3.4000000000000002E-2</v>
          </cell>
          <cell r="LJ8">
            <v>8.0000000000000002E-3</v>
          </cell>
          <cell r="LK8">
            <v>0</v>
          </cell>
          <cell r="LL8">
            <v>4.2000000000000003E-2</v>
          </cell>
          <cell r="LM8">
            <v>4.0000000000000001E-3</v>
          </cell>
          <cell r="LN8">
            <v>5.2999999999999999E-2</v>
          </cell>
          <cell r="LO8">
            <v>0.16900000000000001</v>
          </cell>
          <cell r="LP8">
            <v>9.8000000000000004E-2</v>
          </cell>
          <cell r="LQ8">
            <v>0</v>
          </cell>
          <cell r="LR8">
            <v>0.32400000000000001</v>
          </cell>
          <cell r="LS8">
            <v>4.9000000000000002E-2</v>
          </cell>
          <cell r="LT8">
            <v>0</v>
          </cell>
          <cell r="LU8">
            <v>4.9000000000000002E-2</v>
          </cell>
          <cell r="LV8">
            <v>0</v>
          </cell>
          <cell r="LW8">
            <v>0</v>
          </cell>
          <cell r="LX8">
            <v>0</v>
          </cell>
          <cell r="LY8">
            <v>-0.54899999999999993</v>
          </cell>
          <cell r="LZ8">
            <v>26.956</v>
          </cell>
        </row>
        <row r="9">
          <cell r="A9">
            <v>1956</v>
          </cell>
          <cell r="B9">
            <v>37.506</v>
          </cell>
          <cell r="C9">
            <v>25.066000000000003</v>
          </cell>
          <cell r="D9">
            <v>12.439</v>
          </cell>
          <cell r="E9">
            <v>6.7249999999999996</v>
          </cell>
          <cell r="F9">
            <v>1.375</v>
          </cell>
          <cell r="G9">
            <v>0.498</v>
          </cell>
          <cell r="H9">
            <v>1.873</v>
          </cell>
          <cell r="I9">
            <v>9.2999999999999999E-2</v>
          </cell>
          <cell r="J9">
            <v>0.40499999999999997</v>
          </cell>
          <cell r="K9">
            <v>0.498</v>
          </cell>
          <cell r="L9">
            <v>0.33999999999999997</v>
          </cell>
          <cell r="M9">
            <v>3.6840000000000002</v>
          </cell>
          <cell r="N9">
            <v>0.20899999999999999</v>
          </cell>
          <cell r="O9">
            <v>0.47699999999999998</v>
          </cell>
          <cell r="P9">
            <v>0</v>
          </cell>
          <cell r="Q9">
            <v>5.0000000000000001E-3</v>
          </cell>
          <cell r="R9">
            <v>0</v>
          </cell>
          <cell r="S9">
            <v>0.33099999999999996</v>
          </cell>
          <cell r="T9">
            <v>0.81399999999999995</v>
          </cell>
          <cell r="U9">
            <v>0</v>
          </cell>
          <cell r="V9">
            <v>6.0999999999999999E-2</v>
          </cell>
          <cell r="W9">
            <v>0.498</v>
          </cell>
          <cell r="X9">
            <v>1.4999999999999999E-2</v>
          </cell>
          <cell r="Y9">
            <v>0.51300000000000001</v>
          </cell>
          <cell r="Z9">
            <v>4.9999999999999996E-2</v>
          </cell>
          <cell r="AA9">
            <v>1.2E-2</v>
          </cell>
          <cell r="AB9">
            <v>6.2E-2</v>
          </cell>
          <cell r="AC9">
            <v>0.52700000000000002</v>
          </cell>
          <cell r="AD9">
            <v>0.52700000000000002</v>
          </cell>
          <cell r="AE9">
            <v>0.40599999999999997</v>
          </cell>
          <cell r="AF9">
            <v>0.40599999999999997</v>
          </cell>
          <cell r="AG9">
            <v>0.10199999999999999</v>
          </cell>
          <cell r="AH9">
            <v>0.55100000000000005</v>
          </cell>
          <cell r="AI9">
            <v>0.65300000000000002</v>
          </cell>
          <cell r="AJ9">
            <v>2.1559999999999997</v>
          </cell>
          <cell r="AK9">
            <v>2.1559999999999997</v>
          </cell>
          <cell r="AL9">
            <v>0.16499999999999998</v>
          </cell>
          <cell r="AM9">
            <v>0.14900000000000002</v>
          </cell>
          <cell r="AN9">
            <v>0.314</v>
          </cell>
          <cell r="AO9">
            <v>0</v>
          </cell>
          <cell r="AP9">
            <v>0.1</v>
          </cell>
          <cell r="AQ9">
            <v>0.1</v>
          </cell>
          <cell r="AR9">
            <v>2.9049999999999998</v>
          </cell>
          <cell r="AS9">
            <v>0.42200000000000004</v>
          </cell>
          <cell r="AT9">
            <v>0</v>
          </cell>
          <cell r="AU9">
            <v>-0.95700000000000007</v>
          </cell>
          <cell r="AV9">
            <v>1.179</v>
          </cell>
          <cell r="AW9">
            <v>0.44600000000000001</v>
          </cell>
          <cell r="AX9">
            <v>0.73299999999999987</v>
          </cell>
          <cell r="AY9">
            <v>0.24099999999999999</v>
          </cell>
          <cell r="AZ9">
            <v>7.2000000000000008E-2</v>
          </cell>
          <cell r="BA9">
            <v>8.0000000000000002E-3</v>
          </cell>
          <cell r="BB9">
            <v>8.0000000000000016E-2</v>
          </cell>
          <cell r="BC9">
            <v>2.9000000000000001E-2</v>
          </cell>
          <cell r="BD9">
            <v>3.6000000000000004E-2</v>
          </cell>
          <cell r="BE9">
            <v>6.5000000000000002E-2</v>
          </cell>
          <cell r="BF9">
            <v>8.0000000000000002E-3</v>
          </cell>
          <cell r="BG9">
            <v>0.35499999999999998</v>
          </cell>
          <cell r="BH9">
            <v>0.56200000000000006</v>
          </cell>
          <cell r="BI9">
            <v>4.9999999999999996E-2</v>
          </cell>
          <cell r="BJ9">
            <v>0</v>
          </cell>
          <cell r="BK9">
            <v>1.2E-2</v>
          </cell>
          <cell r="BL9">
            <v>0.46699999999999997</v>
          </cell>
          <cell r="BM9">
            <v>3.2000000000000001E-2</v>
          </cell>
          <cell r="BN9">
            <v>0</v>
          </cell>
          <cell r="BO9">
            <v>7.0000000000000007E-2</v>
          </cell>
          <cell r="BP9">
            <v>0</v>
          </cell>
          <cell r="BQ9">
            <v>8.0000000000000002E-3</v>
          </cell>
          <cell r="BR9">
            <v>8.8999999999999996E-2</v>
          </cell>
          <cell r="BS9">
            <v>9.7000000000000003E-2</v>
          </cell>
          <cell r="BT9">
            <v>0.42199999999999999</v>
          </cell>
          <cell r="BU9">
            <v>8.299999999999999E-2</v>
          </cell>
          <cell r="BV9">
            <v>0</v>
          </cell>
          <cell r="BW9">
            <v>0.505</v>
          </cell>
          <cell r="BX9">
            <v>5.3999999999999999E-2</v>
          </cell>
          <cell r="BY9">
            <v>0</v>
          </cell>
          <cell r="BZ9">
            <v>5.3999999999999999E-2</v>
          </cell>
          <cell r="CA9">
            <v>0.13800000000000001</v>
          </cell>
          <cell r="CB9">
            <v>0.13800000000000001</v>
          </cell>
          <cell r="CC9">
            <v>8.299999999999999E-2</v>
          </cell>
          <cell r="CD9">
            <v>0.38700000000000001</v>
          </cell>
          <cell r="CE9">
            <v>4.0000000000000001E-3</v>
          </cell>
          <cell r="CF9">
            <v>0.47399999999999998</v>
          </cell>
          <cell r="CG9">
            <v>0.34399999999999997</v>
          </cell>
          <cell r="CH9">
            <v>0.34399999999999997</v>
          </cell>
          <cell r="CI9">
            <v>0</v>
          </cell>
          <cell r="CJ9">
            <v>1.6E-2</v>
          </cell>
          <cell r="CK9">
            <v>1.6E-2</v>
          </cell>
          <cell r="CL9">
            <v>0</v>
          </cell>
          <cell r="CM9">
            <v>0</v>
          </cell>
          <cell r="CN9">
            <v>0</v>
          </cell>
          <cell r="CO9">
            <v>5.8999999999999997E-2</v>
          </cell>
          <cell r="CP9">
            <v>0</v>
          </cell>
          <cell r="CQ9">
            <v>0.30300000000000005</v>
          </cell>
          <cell r="CR9">
            <v>5.0630000000000006</v>
          </cell>
          <cell r="CS9">
            <v>1.601</v>
          </cell>
          <cell r="CT9">
            <v>3.4620000000000002</v>
          </cell>
          <cell r="CU9">
            <v>2.1840000000000002</v>
          </cell>
          <cell r="CV9">
            <v>0.13900000000000001</v>
          </cell>
          <cell r="CW9">
            <v>0.42699999999999999</v>
          </cell>
          <cell r="CX9">
            <v>0.56600000000000006</v>
          </cell>
          <cell r="CY9">
            <v>7.0000000000000007E-2</v>
          </cell>
          <cell r="CZ9">
            <v>6.0000000000000001E-3</v>
          </cell>
          <cell r="DA9">
            <v>7.6000000000000012E-2</v>
          </cell>
          <cell r="DB9">
            <v>0</v>
          </cell>
          <cell r="DC9">
            <v>0.63700000000000001</v>
          </cell>
          <cell r="DD9">
            <v>1.8820000000000001</v>
          </cell>
          <cell r="DE9">
            <v>0.15800000000000003</v>
          </cell>
          <cell r="DF9">
            <v>1.96</v>
          </cell>
          <cell r="DG9">
            <v>4</v>
          </cell>
          <cell r="DH9">
            <v>0.20199999999999999</v>
          </cell>
          <cell r="DI9">
            <v>0.61599999999999999</v>
          </cell>
          <cell r="DJ9">
            <v>0.81799999999999995</v>
          </cell>
          <cell r="DK9">
            <v>0.46100000000000002</v>
          </cell>
          <cell r="DL9">
            <v>0.42399999999999999</v>
          </cell>
          <cell r="DM9">
            <v>0.129</v>
          </cell>
          <cell r="DN9">
            <v>0.14899999999999999</v>
          </cell>
          <cell r="DO9">
            <v>4.0000000000000001E-3</v>
          </cell>
          <cell r="DP9">
            <v>3.6999999999999998E-2</v>
          </cell>
          <cell r="DQ9">
            <v>0.36099999999999999</v>
          </cell>
          <cell r="DR9">
            <v>0</v>
          </cell>
          <cell r="DS9">
            <v>1.3149999999999999</v>
          </cell>
          <cell r="DT9">
            <v>0.122</v>
          </cell>
          <cell r="DU9">
            <v>1.4369999999999998</v>
          </cell>
          <cell r="DV9">
            <v>1.9379999999999999</v>
          </cell>
          <cell r="DW9">
            <v>0.42599999999999999</v>
          </cell>
          <cell r="DX9">
            <v>0.64900000000000002</v>
          </cell>
          <cell r="DY9">
            <v>3.0129999999999999</v>
          </cell>
          <cell r="DZ9">
            <v>8.0000000000000002E-3</v>
          </cell>
          <cell r="EA9">
            <v>0</v>
          </cell>
          <cell r="EB9">
            <v>0.159</v>
          </cell>
          <cell r="EC9">
            <v>0.11</v>
          </cell>
          <cell r="ED9">
            <v>0.27700000000000002</v>
          </cell>
          <cell r="EE9">
            <v>0</v>
          </cell>
          <cell r="EF9">
            <v>0</v>
          </cell>
          <cell r="EG9">
            <v>1.891</v>
          </cell>
          <cell r="EH9">
            <v>0.49199999999999999</v>
          </cell>
          <cell r="EI9">
            <v>0.58099999999999996</v>
          </cell>
          <cell r="EJ9">
            <v>2.964</v>
          </cell>
          <cell r="EK9">
            <v>8.0000000000000002E-3</v>
          </cell>
          <cell r="EL9">
            <v>0</v>
          </cell>
          <cell r="EM9">
            <v>0.17099999999999999</v>
          </cell>
          <cell r="EN9">
            <v>0.251</v>
          </cell>
          <cell r="EO9">
            <v>0</v>
          </cell>
          <cell r="EP9">
            <v>0.43</v>
          </cell>
          <cell r="EQ9">
            <v>5.8680000000000003</v>
          </cell>
          <cell r="ER9">
            <v>2.4690000000000003</v>
          </cell>
          <cell r="ES9">
            <v>2.2849999999999997</v>
          </cell>
          <cell r="ET9">
            <v>4.7539999999999996</v>
          </cell>
          <cell r="EU9">
            <v>1.1139999999999999</v>
          </cell>
          <cell r="EV9">
            <v>-5.1999999999999998E-2</v>
          </cell>
          <cell r="EW9">
            <v>9.0999999999999998E-2</v>
          </cell>
          <cell r="EX9">
            <v>0.39400000000000002</v>
          </cell>
          <cell r="EY9">
            <v>0.433</v>
          </cell>
          <cell r="EZ9">
            <v>0.36599999999999999</v>
          </cell>
          <cell r="FA9">
            <v>0.70399999999999996</v>
          </cell>
          <cell r="FB9">
            <v>1.0699999999999998</v>
          </cell>
          <cell r="FC9">
            <v>1.1299999999999999</v>
          </cell>
          <cell r="FD9">
            <v>0.01</v>
          </cell>
          <cell r="FE9">
            <v>0</v>
          </cell>
          <cell r="FF9">
            <v>-0.56200000000000006</v>
          </cell>
          <cell r="FG9">
            <v>2.468</v>
          </cell>
          <cell r="FH9">
            <v>0</v>
          </cell>
          <cell r="FI9">
            <v>3.4000000000000004</v>
          </cell>
          <cell r="FJ9">
            <v>15.522</v>
          </cell>
          <cell r="FK9">
            <v>0.59899999999999998</v>
          </cell>
          <cell r="FL9">
            <v>16.120999999999999</v>
          </cell>
          <cell r="FM9">
            <v>6.4749999999999996</v>
          </cell>
          <cell r="FN9">
            <v>0.112</v>
          </cell>
          <cell r="FO9">
            <v>6.5869999999999997</v>
          </cell>
          <cell r="FP9">
            <v>9.048</v>
          </cell>
          <cell r="FQ9">
            <v>0.48599999999999999</v>
          </cell>
          <cell r="FR9">
            <v>9.5340000000000007</v>
          </cell>
          <cell r="FS9">
            <v>1.383</v>
          </cell>
          <cell r="FT9">
            <v>0.309</v>
          </cell>
          <cell r="FU9">
            <v>1.6919999999999999</v>
          </cell>
          <cell r="FV9">
            <v>0.26400000000000001</v>
          </cell>
          <cell r="FW9">
            <v>0.09</v>
          </cell>
          <cell r="FX9">
            <v>0.35399999999999998</v>
          </cell>
          <cell r="FY9">
            <v>1.2E-2</v>
          </cell>
          <cell r="FZ9">
            <v>0.16799999999999998</v>
          </cell>
          <cell r="GA9">
            <v>0.18</v>
          </cell>
          <cell r="GB9">
            <v>0</v>
          </cell>
          <cell r="GC9">
            <v>0</v>
          </cell>
          <cell r="GD9">
            <v>0</v>
          </cell>
          <cell r="GE9">
            <v>0.18</v>
          </cell>
          <cell r="GF9">
            <v>7.6999999999999999E-2</v>
          </cell>
          <cell r="GG9">
            <v>0</v>
          </cell>
          <cell r="GH9">
            <v>7.6999999999999999E-2</v>
          </cell>
          <cell r="GI9">
            <v>7.298</v>
          </cell>
          <cell r="GJ9">
            <v>8.7999999999999995E-2</v>
          </cell>
          <cell r="GK9">
            <v>7.3860000000000001</v>
          </cell>
          <cell r="GL9">
            <v>10.862</v>
          </cell>
          <cell r="GM9">
            <v>10.862</v>
          </cell>
          <cell r="GN9">
            <v>1.948</v>
          </cell>
          <cell r="GO9">
            <v>0.93100000000000005</v>
          </cell>
          <cell r="GP9">
            <v>2.879</v>
          </cell>
          <cell r="GQ9">
            <v>0.29100000000000004</v>
          </cell>
          <cell r="GR9">
            <v>1.2E-2</v>
          </cell>
          <cell r="GS9">
            <v>0.30300000000000005</v>
          </cell>
          <cell r="GT9">
            <v>0.379</v>
          </cell>
          <cell r="GU9">
            <v>0.379</v>
          </cell>
          <cell r="GV9">
            <v>4.9000000000000002E-2</v>
          </cell>
          <cell r="GW9">
            <v>0</v>
          </cell>
          <cell r="GX9">
            <v>4.9000000000000002E-2</v>
          </cell>
          <cell r="GY9">
            <v>0.18</v>
          </cell>
          <cell r="GZ9">
            <v>0.18</v>
          </cell>
          <cell r="HA9">
            <v>9.1999999999999998E-2</v>
          </cell>
          <cell r="HB9">
            <v>0</v>
          </cell>
          <cell r="HC9">
            <v>9.1999999999999998E-2</v>
          </cell>
          <cell r="HD9">
            <v>0.156</v>
          </cell>
          <cell r="HE9">
            <v>0.156</v>
          </cell>
          <cell r="HF9">
            <v>1.859</v>
          </cell>
          <cell r="HG9">
            <v>1.0270000000000001</v>
          </cell>
          <cell r="HH9">
            <v>0.58399999999999996</v>
          </cell>
          <cell r="HI9">
            <v>3.47</v>
          </cell>
          <cell r="HJ9">
            <v>0.189</v>
          </cell>
          <cell r="HK9">
            <v>0.85299999999999998</v>
          </cell>
          <cell r="HL9">
            <v>1.042</v>
          </cell>
          <cell r="HM9">
            <v>0</v>
          </cell>
          <cell r="HN9">
            <v>0.58699999999999997</v>
          </cell>
          <cell r="HO9">
            <v>0.58699999999999997</v>
          </cell>
          <cell r="HP9">
            <v>1.629</v>
          </cell>
          <cell r="HQ9">
            <v>0.73299999999999998</v>
          </cell>
          <cell r="HR9">
            <v>0.122</v>
          </cell>
          <cell r="HS9">
            <v>0.85499999999999998</v>
          </cell>
          <cell r="HT9">
            <v>1.946</v>
          </cell>
          <cell r="HU9">
            <v>0.93100000000000005</v>
          </cell>
          <cell r="HV9">
            <v>0.75700000000000012</v>
          </cell>
          <cell r="HW9">
            <v>3.6339999999999999</v>
          </cell>
          <cell r="HX9">
            <v>4.0000000000000001E-3</v>
          </cell>
          <cell r="HY9">
            <v>4.0000000000000001E-3</v>
          </cell>
          <cell r="HZ9">
            <v>0.20799999999999999</v>
          </cell>
          <cell r="IA9">
            <v>0.82799999999999996</v>
          </cell>
          <cell r="IB9">
            <v>1.036</v>
          </cell>
          <cell r="IC9">
            <v>0</v>
          </cell>
          <cell r="ID9">
            <v>3.2000000000000001E-2</v>
          </cell>
          <cell r="IE9">
            <v>3.2000000000000001E-2</v>
          </cell>
          <cell r="IF9">
            <v>1.0680000000000001</v>
          </cell>
          <cell r="IG9">
            <v>20.674000000000003</v>
          </cell>
          <cell r="IH9">
            <v>0.65500000000000003</v>
          </cell>
          <cell r="II9">
            <v>21.329000000000004</v>
          </cell>
          <cell r="IJ9">
            <v>17.693999999999999</v>
          </cell>
          <cell r="IK9">
            <v>0.53100000000000003</v>
          </cell>
          <cell r="IL9">
            <v>18.224999999999998</v>
          </cell>
          <cell r="IM9">
            <v>2.9820000000000002</v>
          </cell>
          <cell r="IN9">
            <v>0.122</v>
          </cell>
          <cell r="IO9">
            <v>3.1040000000000001</v>
          </cell>
          <cell r="IP9">
            <v>5.1999999999999998E-2</v>
          </cell>
          <cell r="IQ9">
            <v>0.28300000000000003</v>
          </cell>
          <cell r="IR9">
            <v>0.33500000000000002</v>
          </cell>
          <cell r="IS9">
            <v>0</v>
          </cell>
          <cell r="IT9">
            <v>4.0000000000000001E-3</v>
          </cell>
          <cell r="IU9">
            <v>4.0000000000000001E-3</v>
          </cell>
          <cell r="IV9">
            <v>0.33900000000000002</v>
          </cell>
          <cell r="IW9">
            <v>5.1999999999999998E-2</v>
          </cell>
          <cell r="IX9">
            <v>3.9999999999999994E-2</v>
          </cell>
          <cell r="IY9">
            <v>9.1999999999999998E-2</v>
          </cell>
          <cell r="IZ9">
            <v>0</v>
          </cell>
          <cell r="JA9">
            <v>9.1999999999999998E-2</v>
          </cell>
          <cell r="JB9">
            <v>2.2240000000000002</v>
          </cell>
          <cell r="JC9">
            <v>6.0999999999999999E-2</v>
          </cell>
          <cell r="JD9">
            <v>2.2850000000000001</v>
          </cell>
          <cell r="JE9">
            <v>0.16299999999999998</v>
          </cell>
          <cell r="JF9">
            <v>0.16299999999999998</v>
          </cell>
          <cell r="JG9">
            <v>2.8000000000000001E-2</v>
          </cell>
          <cell r="JH9">
            <v>2.8000000000000001E-2</v>
          </cell>
          <cell r="JI9">
            <v>0</v>
          </cell>
          <cell r="JJ9">
            <v>0</v>
          </cell>
          <cell r="JK9">
            <v>0.80799999999999994</v>
          </cell>
          <cell r="JL9">
            <v>6.5000000000000002E-2</v>
          </cell>
          <cell r="JM9">
            <v>0.873</v>
          </cell>
          <cell r="JN9">
            <v>2.468</v>
          </cell>
          <cell r="JO9">
            <v>0.53100000000000003</v>
          </cell>
          <cell r="JP9">
            <v>0.53100000000000003</v>
          </cell>
          <cell r="JQ9">
            <v>23.673999999999999</v>
          </cell>
          <cell r="JR9">
            <v>0.122</v>
          </cell>
          <cell r="JS9">
            <v>23.795999999999999</v>
          </cell>
          <cell r="JT9">
            <v>3.6879999999999997</v>
          </cell>
          <cell r="JU9">
            <v>3.9590000000000001</v>
          </cell>
          <cell r="JV9">
            <v>-0.27100000000000002</v>
          </cell>
          <cell r="JW9">
            <v>0.04</v>
          </cell>
          <cell r="JX9">
            <v>9.0000000000000011E-3</v>
          </cell>
          <cell r="JY9">
            <v>9.0000000000000011E-3</v>
          </cell>
          <cell r="JZ9">
            <v>4.2999999999999997E-2</v>
          </cell>
          <cell r="KA9">
            <v>0.22900000000000001</v>
          </cell>
          <cell r="KB9">
            <v>0</v>
          </cell>
          <cell r="KC9">
            <v>0</v>
          </cell>
          <cell r="KD9">
            <v>0</v>
          </cell>
          <cell r="KE9">
            <v>0</v>
          </cell>
          <cell r="KF9">
            <v>4.0000000000000001E-3</v>
          </cell>
          <cell r="KG9">
            <v>0</v>
          </cell>
          <cell r="KH9">
            <v>4.0000000000000001E-3</v>
          </cell>
          <cell r="KI9">
            <v>8.0000000000000002E-3</v>
          </cell>
          <cell r="KJ9">
            <v>8.0000000000000002E-3</v>
          </cell>
          <cell r="KK9">
            <v>2.5999999999999999E-2</v>
          </cell>
          <cell r="KL9">
            <v>4.0000000000000001E-3</v>
          </cell>
          <cell r="KM9">
            <v>0.159</v>
          </cell>
          <cell r="KN9">
            <v>2.1999999999999999E-2</v>
          </cell>
          <cell r="KO9">
            <v>0.21099999999999999</v>
          </cell>
          <cell r="KP9">
            <v>0</v>
          </cell>
          <cell r="KQ9">
            <v>1.8000000000000002E-2</v>
          </cell>
          <cell r="KR9">
            <v>0</v>
          </cell>
          <cell r="KS9">
            <v>0</v>
          </cell>
          <cell r="KT9">
            <v>0</v>
          </cell>
          <cell r="KU9">
            <v>0</v>
          </cell>
          <cell r="KV9">
            <v>0</v>
          </cell>
          <cell r="KW9">
            <v>0</v>
          </cell>
          <cell r="KX9">
            <v>0</v>
          </cell>
          <cell r="KY9">
            <v>0</v>
          </cell>
          <cell r="KZ9">
            <v>0</v>
          </cell>
          <cell r="LA9">
            <v>0</v>
          </cell>
          <cell r="LB9">
            <v>9.1999999999999998E-2</v>
          </cell>
          <cell r="LC9">
            <v>0.02</v>
          </cell>
          <cell r="LD9">
            <v>0</v>
          </cell>
          <cell r="LE9">
            <v>0</v>
          </cell>
          <cell r="LF9">
            <v>1.2E-2</v>
          </cell>
          <cell r="LG9">
            <v>4.0000000000000001E-3</v>
          </cell>
          <cell r="LH9">
            <v>1.6E-2</v>
          </cell>
          <cell r="LI9">
            <v>3.9999999999999994E-2</v>
          </cell>
          <cell r="LJ9">
            <v>8.0000000000000002E-3</v>
          </cell>
          <cell r="LK9">
            <v>0</v>
          </cell>
          <cell r="LL9">
            <v>4.7999999999999994E-2</v>
          </cell>
          <cell r="LM9">
            <v>4.0000000000000001E-3</v>
          </cell>
          <cell r="LN9">
            <v>6.0999999999999999E-2</v>
          </cell>
          <cell r="LO9">
            <v>0.17099999999999999</v>
          </cell>
          <cell r="LP9">
            <v>0.125</v>
          </cell>
          <cell r="LQ9">
            <v>0</v>
          </cell>
          <cell r="LR9">
            <v>0.36099999999999999</v>
          </cell>
          <cell r="LS9">
            <v>5.8999999999999997E-2</v>
          </cell>
          <cell r="LT9">
            <v>0</v>
          </cell>
          <cell r="LU9">
            <v>5.8999999999999997E-2</v>
          </cell>
          <cell r="LV9">
            <v>0</v>
          </cell>
          <cell r="LW9">
            <v>0</v>
          </cell>
          <cell r="LX9">
            <v>0</v>
          </cell>
          <cell r="LY9">
            <v>0.28900000000000003</v>
          </cell>
          <cell r="LZ9">
            <v>29.709</v>
          </cell>
        </row>
        <row r="10">
          <cell r="A10">
            <v>1957</v>
          </cell>
          <cell r="B10">
            <v>41.969000000000001</v>
          </cell>
          <cell r="C10">
            <v>27.921999999999997</v>
          </cell>
          <cell r="D10">
            <v>14.046999999999999</v>
          </cell>
          <cell r="E10">
            <v>7.6520000000000001</v>
          </cell>
          <cell r="F10">
            <v>1.5139999999999998</v>
          </cell>
          <cell r="G10">
            <v>0.50700000000000001</v>
          </cell>
          <cell r="H10">
            <v>2.0209999999999999</v>
          </cell>
          <cell r="I10">
            <v>0.107</v>
          </cell>
          <cell r="J10">
            <v>0.45900000000000002</v>
          </cell>
          <cell r="K10">
            <v>0.56600000000000006</v>
          </cell>
          <cell r="L10">
            <v>0.35099999999999998</v>
          </cell>
          <cell r="M10">
            <v>4.157</v>
          </cell>
          <cell r="N10">
            <v>0.251</v>
          </cell>
          <cell r="O10">
            <v>0.52200000000000002</v>
          </cell>
          <cell r="P10">
            <v>0</v>
          </cell>
          <cell r="Q10">
            <v>8.0000000000000002E-3</v>
          </cell>
          <cell r="R10">
            <v>0</v>
          </cell>
          <cell r="S10">
            <v>0.47099999999999997</v>
          </cell>
          <cell r="T10">
            <v>0.87</v>
          </cell>
          <cell r="U10">
            <v>0</v>
          </cell>
          <cell r="V10">
            <v>4.2000000000000003E-2</v>
          </cell>
          <cell r="W10">
            <v>0.50700000000000001</v>
          </cell>
          <cell r="X10">
            <v>2.1999999999999999E-2</v>
          </cell>
          <cell r="Y10">
            <v>0.52900000000000003</v>
          </cell>
          <cell r="Z10">
            <v>7.1000000000000008E-2</v>
          </cell>
          <cell r="AA10">
            <v>1.2E-2</v>
          </cell>
          <cell r="AB10">
            <v>8.3000000000000004E-2</v>
          </cell>
          <cell r="AC10">
            <v>0.55500000000000005</v>
          </cell>
          <cell r="AD10">
            <v>0.55500000000000005</v>
          </cell>
          <cell r="AE10">
            <v>0.41899999999999998</v>
          </cell>
          <cell r="AF10">
            <v>0.41899999999999998</v>
          </cell>
          <cell r="AG10">
            <v>0.121</v>
          </cell>
          <cell r="AH10">
            <v>0.61299999999999999</v>
          </cell>
          <cell r="AI10">
            <v>0.73399999999999999</v>
          </cell>
          <cell r="AJ10">
            <v>2.4580000000000002</v>
          </cell>
          <cell r="AK10">
            <v>2.4580000000000002</v>
          </cell>
          <cell r="AL10">
            <v>0.18000000000000002</v>
          </cell>
          <cell r="AM10">
            <v>0.16300000000000001</v>
          </cell>
          <cell r="AN10">
            <v>0.34300000000000003</v>
          </cell>
          <cell r="AO10">
            <v>0</v>
          </cell>
          <cell r="AP10">
            <v>0.10199999999999999</v>
          </cell>
          <cell r="AQ10">
            <v>0.10199999999999999</v>
          </cell>
          <cell r="AR10">
            <v>3.496</v>
          </cell>
          <cell r="AS10">
            <v>0.54200000000000004</v>
          </cell>
          <cell r="AT10">
            <v>1E-3</v>
          </cell>
          <cell r="AU10">
            <v>-1.3399999999999999</v>
          </cell>
          <cell r="AV10">
            <v>1.4200000000000002</v>
          </cell>
          <cell r="AW10">
            <v>0.49299999999999999</v>
          </cell>
          <cell r="AX10">
            <v>0.92600000000000005</v>
          </cell>
          <cell r="AY10">
            <v>0.26300000000000001</v>
          </cell>
          <cell r="AZ10">
            <v>8.299999999999999E-2</v>
          </cell>
          <cell r="BA10">
            <v>8.0000000000000002E-3</v>
          </cell>
          <cell r="BB10">
            <v>9.0999999999999998E-2</v>
          </cell>
          <cell r="BC10">
            <v>3.7999999999999999E-2</v>
          </cell>
          <cell r="BD10">
            <v>4.8000000000000001E-2</v>
          </cell>
          <cell r="BE10">
            <v>8.5999999999999993E-2</v>
          </cell>
          <cell r="BF10">
            <v>2.8999999999999998E-2</v>
          </cell>
          <cell r="BG10">
            <v>0.51500000000000001</v>
          </cell>
          <cell r="BH10">
            <v>0.72500000000000009</v>
          </cell>
          <cell r="BI10">
            <v>5.1999999999999998E-2</v>
          </cell>
          <cell r="BJ10">
            <v>0</v>
          </cell>
          <cell r="BK10">
            <v>1.2E-2</v>
          </cell>
          <cell r="BL10">
            <v>0.58700000000000008</v>
          </cell>
          <cell r="BM10">
            <v>3.6000000000000004E-2</v>
          </cell>
          <cell r="BN10">
            <v>0</v>
          </cell>
          <cell r="BO10">
            <v>8.199999999999999E-2</v>
          </cell>
          <cell r="BP10">
            <v>-1E-3</v>
          </cell>
          <cell r="BQ10">
            <v>8.0000000000000002E-3</v>
          </cell>
          <cell r="BR10">
            <v>9.8000000000000004E-2</v>
          </cell>
          <cell r="BS10">
            <v>0.10500000000000001</v>
          </cell>
          <cell r="BT10">
            <v>0.502</v>
          </cell>
          <cell r="BU10">
            <v>9.8000000000000004E-2</v>
          </cell>
          <cell r="BV10">
            <v>0</v>
          </cell>
          <cell r="BW10">
            <v>0.6</v>
          </cell>
          <cell r="BX10">
            <v>0.105</v>
          </cell>
          <cell r="BY10">
            <v>0</v>
          </cell>
          <cell r="BZ10">
            <v>0.105</v>
          </cell>
          <cell r="CA10">
            <v>0.14899999999999999</v>
          </cell>
          <cell r="CB10">
            <v>0.14899999999999999</v>
          </cell>
          <cell r="CC10">
            <v>9.8000000000000004E-2</v>
          </cell>
          <cell r="CD10">
            <v>0.45999999999999996</v>
          </cell>
          <cell r="CE10">
            <v>5.0000000000000001E-3</v>
          </cell>
          <cell r="CF10">
            <v>0.56299999999999994</v>
          </cell>
          <cell r="CG10">
            <v>0.49</v>
          </cell>
          <cell r="CH10">
            <v>0.49</v>
          </cell>
          <cell r="CI10">
            <v>0</v>
          </cell>
          <cell r="CJ10">
            <v>0.02</v>
          </cell>
          <cell r="CK10">
            <v>0.02</v>
          </cell>
          <cell r="CL10">
            <v>0</v>
          </cell>
          <cell r="CM10">
            <v>0</v>
          </cell>
          <cell r="CN10">
            <v>0</v>
          </cell>
          <cell r="CO10">
            <v>7.400000000000001E-2</v>
          </cell>
          <cell r="CP10">
            <v>0</v>
          </cell>
          <cell r="CQ10">
            <v>0.436</v>
          </cell>
          <cell r="CR10">
            <v>5.6039999999999992</v>
          </cell>
          <cell r="CS10">
            <v>1.7609999999999999</v>
          </cell>
          <cell r="CT10">
            <v>3.843</v>
          </cell>
          <cell r="CU10">
            <v>2.4129999999999998</v>
          </cell>
          <cell r="CV10">
            <v>0.151</v>
          </cell>
          <cell r="CW10">
            <v>0.49199999999999999</v>
          </cell>
          <cell r="CX10">
            <v>0.64300000000000002</v>
          </cell>
          <cell r="CY10">
            <v>7.2999999999999995E-2</v>
          </cell>
          <cell r="CZ10">
            <v>8.0000000000000002E-3</v>
          </cell>
          <cell r="DA10">
            <v>8.0999999999999989E-2</v>
          </cell>
          <cell r="DB10">
            <v>0</v>
          </cell>
          <cell r="DC10">
            <v>0.70799999999999996</v>
          </cell>
          <cell r="DD10">
            <v>2.1379999999999999</v>
          </cell>
          <cell r="DE10">
            <v>0.17499999999999999</v>
          </cell>
          <cell r="DF10">
            <v>2.2160000000000002</v>
          </cell>
          <cell r="DG10">
            <v>4.5289999999999999</v>
          </cell>
          <cell r="DH10">
            <v>0.23299999999999998</v>
          </cell>
          <cell r="DI10">
            <v>0.70599999999999996</v>
          </cell>
          <cell r="DJ10">
            <v>0.93899999999999995</v>
          </cell>
          <cell r="DK10">
            <v>0.45900000000000002</v>
          </cell>
          <cell r="DL10">
            <v>0.45</v>
          </cell>
          <cell r="DM10">
            <v>0.14200000000000002</v>
          </cell>
          <cell r="DN10">
            <v>0.14100000000000001</v>
          </cell>
          <cell r="DO10">
            <v>4.0000000000000001E-3</v>
          </cell>
          <cell r="DP10">
            <v>1.9E-2</v>
          </cell>
          <cell r="DQ10">
            <v>0.38100000000000001</v>
          </cell>
          <cell r="DR10">
            <v>0</v>
          </cell>
          <cell r="DS10">
            <v>1.5270000000000001</v>
          </cell>
          <cell r="DT10">
            <v>0.14100000000000001</v>
          </cell>
          <cell r="DU10">
            <v>1.6680000000000001</v>
          </cell>
          <cell r="DV10">
            <v>2.137</v>
          </cell>
          <cell r="DW10">
            <v>0.49</v>
          </cell>
          <cell r="DX10">
            <v>0.75600000000000001</v>
          </cell>
          <cell r="DY10">
            <v>3.383</v>
          </cell>
          <cell r="DZ10">
            <v>8.0000000000000002E-3</v>
          </cell>
          <cell r="EA10">
            <v>0</v>
          </cell>
          <cell r="EB10">
            <v>6.2E-2</v>
          </cell>
          <cell r="EC10">
            <v>0.126</v>
          </cell>
          <cell r="ED10">
            <v>0.19600000000000001</v>
          </cell>
          <cell r="EE10">
            <v>0</v>
          </cell>
          <cell r="EF10">
            <v>0</v>
          </cell>
          <cell r="EG10">
            <v>2.165</v>
          </cell>
          <cell r="EH10">
            <v>0.55500000000000005</v>
          </cell>
          <cell r="EI10">
            <v>0.66199999999999992</v>
          </cell>
          <cell r="EJ10">
            <v>3.3820000000000001</v>
          </cell>
          <cell r="EK10">
            <v>1.0999999999999999E-2</v>
          </cell>
          <cell r="EL10">
            <v>0</v>
          </cell>
          <cell r="EM10">
            <v>0.17199999999999999</v>
          </cell>
          <cell r="EN10">
            <v>0.27600000000000002</v>
          </cell>
          <cell r="EO10">
            <v>0</v>
          </cell>
          <cell r="EP10">
            <v>0.45900000000000002</v>
          </cell>
          <cell r="EQ10">
            <v>6.6</v>
          </cell>
          <cell r="ER10">
            <v>2.7279999999999998</v>
          </cell>
          <cell r="ES10">
            <v>2.5009999999999999</v>
          </cell>
          <cell r="ET10">
            <v>5.2289999999999992</v>
          </cell>
          <cell r="EU10">
            <v>1.373</v>
          </cell>
          <cell r="EV10">
            <v>-6.8000000000000005E-2</v>
          </cell>
          <cell r="EW10">
            <v>0.104</v>
          </cell>
          <cell r="EX10">
            <v>0.45500000000000002</v>
          </cell>
          <cell r="EY10">
            <v>0.49099999999999999</v>
          </cell>
          <cell r="EZ10">
            <v>0.38500000000000001</v>
          </cell>
          <cell r="FA10">
            <v>0.76600000000000001</v>
          </cell>
          <cell r="FB10">
            <v>1.151</v>
          </cell>
          <cell r="FC10">
            <v>1.35</v>
          </cell>
          <cell r="FD10">
            <v>-2.1000000000000001E-2</v>
          </cell>
          <cell r="FE10">
            <v>-1E-3</v>
          </cell>
          <cell r="FF10">
            <v>-0.47899999999999998</v>
          </cell>
          <cell r="FG10">
            <v>2.7269999999999999</v>
          </cell>
          <cell r="FH10">
            <v>0</v>
          </cell>
          <cell r="FI10">
            <v>3.8730000000000002</v>
          </cell>
          <cell r="FJ10">
            <v>17.248000000000001</v>
          </cell>
          <cell r="FK10">
            <v>0.624</v>
          </cell>
          <cell r="FL10">
            <v>17.872</v>
          </cell>
          <cell r="FM10">
            <v>7.0989999999999993</v>
          </cell>
          <cell r="FN10">
            <v>0.11600000000000001</v>
          </cell>
          <cell r="FO10">
            <v>7.214999999999999</v>
          </cell>
          <cell r="FP10">
            <v>10.148000000000001</v>
          </cell>
          <cell r="FQ10">
            <v>0.50900000000000001</v>
          </cell>
          <cell r="FR10">
            <v>10.657000000000002</v>
          </cell>
          <cell r="FS10">
            <v>1.5350000000000001</v>
          </cell>
          <cell r="FT10">
            <v>0.32</v>
          </cell>
          <cell r="FU10">
            <v>1.8550000000000002</v>
          </cell>
          <cell r="FV10">
            <v>0.28599999999999998</v>
          </cell>
          <cell r="FW10">
            <v>0.10199999999999999</v>
          </cell>
          <cell r="FX10">
            <v>0.38799999999999996</v>
          </cell>
          <cell r="FY10">
            <v>1.2E-2</v>
          </cell>
          <cell r="FZ10">
            <v>0.193</v>
          </cell>
          <cell r="GA10">
            <v>0.20500000000000002</v>
          </cell>
          <cell r="GB10">
            <v>0</v>
          </cell>
          <cell r="GC10">
            <v>0</v>
          </cell>
          <cell r="GD10">
            <v>0</v>
          </cell>
          <cell r="GE10">
            <v>0.20500000000000002</v>
          </cell>
          <cell r="GF10">
            <v>6.8000000000000005E-2</v>
          </cell>
          <cell r="GG10">
            <v>0</v>
          </cell>
          <cell r="GH10">
            <v>6.8000000000000005E-2</v>
          </cell>
          <cell r="GI10">
            <v>8.1920000000000002</v>
          </cell>
          <cell r="GJ10">
            <v>8.7000000000000008E-2</v>
          </cell>
          <cell r="GK10">
            <v>8.2789999999999999</v>
          </cell>
          <cell r="GL10">
            <v>12.208</v>
          </cell>
          <cell r="GM10">
            <v>12.208</v>
          </cell>
          <cell r="GN10">
            <v>2.1480000000000001</v>
          </cell>
          <cell r="GO10">
            <v>1.0070000000000001</v>
          </cell>
          <cell r="GP10">
            <v>3.1550000000000002</v>
          </cell>
          <cell r="GQ10">
            <v>0.38200000000000001</v>
          </cell>
          <cell r="GR10">
            <v>1.3000000000000001E-2</v>
          </cell>
          <cell r="GS10">
            <v>0.39500000000000002</v>
          </cell>
          <cell r="GT10">
            <v>0.41199999999999998</v>
          </cell>
          <cell r="GU10">
            <v>0.41199999999999998</v>
          </cell>
          <cell r="GV10">
            <v>5.8999999999999997E-2</v>
          </cell>
          <cell r="GW10">
            <v>0</v>
          </cell>
          <cell r="GX10">
            <v>5.8999999999999997E-2</v>
          </cell>
          <cell r="GY10">
            <v>0.187</v>
          </cell>
          <cell r="GZ10">
            <v>0.187</v>
          </cell>
          <cell r="HA10">
            <v>0.104</v>
          </cell>
          <cell r="HB10">
            <v>0</v>
          </cell>
          <cell r="HC10">
            <v>0.104</v>
          </cell>
          <cell r="HD10">
            <v>0.16400000000000001</v>
          </cell>
          <cell r="HE10">
            <v>0.16400000000000001</v>
          </cell>
          <cell r="HF10">
            <v>2.12</v>
          </cell>
          <cell r="HG10">
            <v>1.115</v>
          </cell>
          <cell r="HH10">
            <v>0.66300000000000003</v>
          </cell>
          <cell r="HI10">
            <v>3.8980000000000006</v>
          </cell>
          <cell r="HJ10">
            <v>0.224</v>
          </cell>
          <cell r="HK10">
            <v>0.93400000000000005</v>
          </cell>
          <cell r="HL10">
            <v>1.1580000000000001</v>
          </cell>
          <cell r="HM10">
            <v>0</v>
          </cell>
          <cell r="HN10">
            <v>0.61499999999999999</v>
          </cell>
          <cell r="HO10">
            <v>0.61499999999999999</v>
          </cell>
          <cell r="HP10">
            <v>1.7730000000000001</v>
          </cell>
          <cell r="HQ10">
            <v>0.86699999999999999</v>
          </cell>
          <cell r="HR10">
            <v>0.14100000000000001</v>
          </cell>
          <cell r="HS10">
            <v>1.008</v>
          </cell>
          <cell r="HT10">
            <v>2.145</v>
          </cell>
          <cell r="HU10">
            <v>1.006</v>
          </cell>
          <cell r="HV10">
            <v>0.879</v>
          </cell>
          <cell r="HW10">
            <v>4.0299999999999994</v>
          </cell>
          <cell r="HX10">
            <v>4.0000000000000001E-3</v>
          </cell>
          <cell r="HY10">
            <v>4.0000000000000001E-3</v>
          </cell>
          <cell r="HZ10">
            <v>0.247</v>
          </cell>
          <cell r="IA10">
            <v>0.90400000000000003</v>
          </cell>
          <cell r="IB10">
            <v>1.151</v>
          </cell>
          <cell r="IC10">
            <v>0</v>
          </cell>
          <cell r="ID10">
            <v>3.5000000000000003E-2</v>
          </cell>
          <cell r="IE10">
            <v>3.5000000000000003E-2</v>
          </cell>
          <cell r="IF10">
            <v>1.1859999999999999</v>
          </cell>
          <cell r="IG10">
            <v>23.184000000000001</v>
          </cell>
          <cell r="IH10">
            <v>0.67799999999999994</v>
          </cell>
          <cell r="II10">
            <v>23.862000000000002</v>
          </cell>
          <cell r="IJ10">
            <v>19.631</v>
          </cell>
          <cell r="IK10">
            <v>0.58599999999999997</v>
          </cell>
          <cell r="IL10">
            <v>20.216999999999999</v>
          </cell>
          <cell r="IM10">
            <v>3.5540000000000003</v>
          </cell>
          <cell r="IN10">
            <v>9.1999999999999998E-2</v>
          </cell>
          <cell r="IO10">
            <v>3.6460000000000004</v>
          </cell>
          <cell r="IP10">
            <v>5.1999999999999998E-2</v>
          </cell>
          <cell r="IQ10">
            <v>0.28100000000000003</v>
          </cell>
          <cell r="IR10">
            <v>0.33300000000000002</v>
          </cell>
          <cell r="IS10">
            <v>0</v>
          </cell>
          <cell r="IT10">
            <v>4.0000000000000001E-3</v>
          </cell>
          <cell r="IU10">
            <v>4.0000000000000001E-3</v>
          </cell>
          <cell r="IV10">
            <v>0.33700000000000002</v>
          </cell>
          <cell r="IW10">
            <v>6.8000000000000005E-2</v>
          </cell>
          <cell r="IX10">
            <v>5.3999999999999999E-2</v>
          </cell>
          <cell r="IY10">
            <v>0.122</v>
          </cell>
          <cell r="IZ10">
            <v>0</v>
          </cell>
          <cell r="JA10">
            <v>0.122</v>
          </cell>
          <cell r="JB10">
            <v>2.6440000000000001</v>
          </cell>
          <cell r="JC10">
            <v>6.4000000000000001E-2</v>
          </cell>
          <cell r="JD10">
            <v>2.7080000000000002</v>
          </cell>
          <cell r="JE10">
            <v>0.27200000000000002</v>
          </cell>
          <cell r="JF10">
            <v>0.27200000000000002</v>
          </cell>
          <cell r="JG10">
            <v>3.4000000000000002E-2</v>
          </cell>
          <cell r="JH10">
            <v>3.4000000000000002E-2</v>
          </cell>
          <cell r="JI10">
            <v>0</v>
          </cell>
          <cell r="JJ10">
            <v>0</v>
          </cell>
          <cell r="JK10">
            <v>0.81500000000000006</v>
          </cell>
          <cell r="JL10">
            <v>3.2000000000000001E-2</v>
          </cell>
          <cell r="JM10">
            <v>0.84700000000000009</v>
          </cell>
          <cell r="JN10">
            <v>2.7269999999999999</v>
          </cell>
          <cell r="JO10">
            <v>0.58699999999999997</v>
          </cell>
          <cell r="JP10">
            <v>0.58599999999999997</v>
          </cell>
          <cell r="JQ10">
            <v>26.498999999999999</v>
          </cell>
          <cell r="JR10">
            <v>9.1999999999999998E-2</v>
          </cell>
          <cell r="JS10">
            <v>26.590999999999998</v>
          </cell>
          <cell r="JT10">
            <v>4.2530000000000001</v>
          </cell>
          <cell r="JU10">
            <v>4.6039999999999992</v>
          </cell>
          <cell r="JV10">
            <v>-0.35200000000000004</v>
          </cell>
          <cell r="JW10">
            <v>4.5999999999999999E-2</v>
          </cell>
          <cell r="JX10">
            <v>1.0999999999999999E-2</v>
          </cell>
          <cell r="JY10">
            <v>1.0999999999999999E-2</v>
          </cell>
          <cell r="JZ10">
            <v>3.7999999999999999E-2</v>
          </cell>
          <cell r="KA10">
            <v>0.24199999999999999</v>
          </cell>
          <cell r="KB10">
            <v>0</v>
          </cell>
          <cell r="KC10">
            <v>0</v>
          </cell>
          <cell r="KD10">
            <v>0</v>
          </cell>
          <cell r="KE10">
            <v>0</v>
          </cell>
          <cell r="KF10">
            <v>6.0000000000000001E-3</v>
          </cell>
          <cell r="KG10">
            <v>0</v>
          </cell>
          <cell r="KH10">
            <v>6.0000000000000001E-3</v>
          </cell>
          <cell r="KI10">
            <v>1.0999999999999999E-2</v>
          </cell>
          <cell r="KJ10">
            <v>1.0999999999999999E-2</v>
          </cell>
          <cell r="KK10">
            <v>0.03</v>
          </cell>
          <cell r="KL10">
            <v>4.0000000000000001E-3</v>
          </cell>
          <cell r="KM10">
            <v>6.2E-2</v>
          </cell>
          <cell r="KN10">
            <v>0.03</v>
          </cell>
          <cell r="KO10">
            <v>0.126</v>
          </cell>
          <cell r="KP10">
            <v>0</v>
          </cell>
          <cell r="KQ10">
            <v>2.4E-2</v>
          </cell>
          <cell r="KR10">
            <v>0</v>
          </cell>
          <cell r="KS10">
            <v>0</v>
          </cell>
          <cell r="KT10">
            <v>0</v>
          </cell>
          <cell r="KU10">
            <v>0</v>
          </cell>
          <cell r="KV10">
            <v>0</v>
          </cell>
          <cell r="KW10">
            <v>0</v>
          </cell>
          <cell r="KX10">
            <v>0</v>
          </cell>
          <cell r="KY10">
            <v>0</v>
          </cell>
          <cell r="KZ10">
            <v>0</v>
          </cell>
          <cell r="LA10">
            <v>0</v>
          </cell>
          <cell r="LB10">
            <v>6.9000000000000006E-2</v>
          </cell>
          <cell r="LC10">
            <v>2.1999999999999999E-2</v>
          </cell>
          <cell r="LD10">
            <v>0</v>
          </cell>
          <cell r="LE10">
            <v>0</v>
          </cell>
          <cell r="LF10">
            <v>1.4E-2</v>
          </cell>
          <cell r="LG10">
            <v>4.0000000000000001E-3</v>
          </cell>
          <cell r="LH10">
            <v>1.8000000000000002E-2</v>
          </cell>
          <cell r="LI10">
            <v>5.3999999999999999E-2</v>
          </cell>
          <cell r="LJ10">
            <v>8.0000000000000002E-3</v>
          </cell>
          <cell r="LK10">
            <v>0</v>
          </cell>
          <cell r="LL10">
            <v>6.2E-2</v>
          </cell>
          <cell r="LM10">
            <v>4.0000000000000001E-3</v>
          </cell>
          <cell r="LN10">
            <v>0.06</v>
          </cell>
          <cell r="LO10">
            <v>0.17199999999999999</v>
          </cell>
          <cell r="LP10">
            <v>0.17799999999999999</v>
          </cell>
          <cell r="LQ10">
            <v>0</v>
          </cell>
          <cell r="LR10">
            <v>0.41399999999999998</v>
          </cell>
          <cell r="LS10">
            <v>0.05</v>
          </cell>
          <cell r="LT10">
            <v>0</v>
          </cell>
          <cell r="LU10">
            <v>0.05</v>
          </cell>
          <cell r="LV10">
            <v>0</v>
          </cell>
          <cell r="LW10">
            <v>0</v>
          </cell>
          <cell r="LX10">
            <v>0</v>
          </cell>
          <cell r="LY10">
            <v>0.42699999999999999</v>
          </cell>
          <cell r="LZ10">
            <v>33.545000000000002</v>
          </cell>
        </row>
        <row r="11">
          <cell r="A11">
            <v>1958</v>
          </cell>
          <cell r="B11">
            <v>47.897999999999996</v>
          </cell>
          <cell r="C11">
            <v>31.670999999999999</v>
          </cell>
          <cell r="D11">
            <v>16.226000000000003</v>
          </cell>
          <cell r="E11">
            <v>8.777000000000001</v>
          </cell>
          <cell r="F11">
            <v>1.7730000000000001</v>
          </cell>
          <cell r="G11">
            <v>0.52200000000000002</v>
          </cell>
          <cell r="H11">
            <v>2.2949999999999999</v>
          </cell>
          <cell r="I11">
            <v>0.125</v>
          </cell>
          <cell r="J11">
            <v>0.55100000000000005</v>
          </cell>
          <cell r="K11">
            <v>0.67600000000000005</v>
          </cell>
          <cell r="L11">
            <v>0.371</v>
          </cell>
          <cell r="M11">
            <v>4.8500000000000005</v>
          </cell>
          <cell r="N11">
            <v>0.30099999999999999</v>
          </cell>
          <cell r="O11">
            <v>0.51400000000000001</v>
          </cell>
          <cell r="P11">
            <v>0</v>
          </cell>
          <cell r="Q11">
            <v>8.0000000000000002E-3</v>
          </cell>
          <cell r="R11">
            <v>0</v>
          </cell>
          <cell r="S11">
            <v>0.60899999999999999</v>
          </cell>
          <cell r="T11">
            <v>0.88</v>
          </cell>
          <cell r="U11">
            <v>0</v>
          </cell>
          <cell r="V11">
            <v>4.9999999999999996E-2</v>
          </cell>
          <cell r="W11">
            <v>0.52200000000000002</v>
          </cell>
          <cell r="X11">
            <v>4.2000000000000003E-2</v>
          </cell>
          <cell r="Y11">
            <v>0.56400000000000006</v>
          </cell>
          <cell r="Z11">
            <v>0.11799999999999999</v>
          </cell>
          <cell r="AA11">
            <v>1.4E-2</v>
          </cell>
          <cell r="AB11">
            <v>0.13200000000000001</v>
          </cell>
          <cell r="AC11">
            <v>0.7579999999999999</v>
          </cell>
          <cell r="AD11">
            <v>0.7579999999999999</v>
          </cell>
          <cell r="AE11">
            <v>0.44700000000000001</v>
          </cell>
          <cell r="AF11">
            <v>0.44700000000000001</v>
          </cell>
          <cell r="AG11">
            <v>0.14300000000000002</v>
          </cell>
          <cell r="AH11">
            <v>0.69100000000000006</v>
          </cell>
          <cell r="AI11">
            <v>0.83400000000000007</v>
          </cell>
          <cell r="AJ11">
            <v>2.794</v>
          </cell>
          <cell r="AK11">
            <v>2.794</v>
          </cell>
          <cell r="AL11">
            <v>0.127</v>
          </cell>
          <cell r="AM11">
            <v>0.11399999999999999</v>
          </cell>
          <cell r="AN11">
            <v>0.24099999999999999</v>
          </cell>
          <cell r="AO11">
            <v>0</v>
          </cell>
          <cell r="AP11">
            <v>0.105</v>
          </cell>
          <cell r="AQ11">
            <v>0.105</v>
          </cell>
          <cell r="AR11">
            <v>4.0790000000000006</v>
          </cell>
          <cell r="AS11">
            <v>1.1019999999999999</v>
          </cell>
          <cell r="AT11">
            <v>0</v>
          </cell>
          <cell r="AU11">
            <v>-2.2490000000000001</v>
          </cell>
          <cell r="AV11">
            <v>1.722</v>
          </cell>
          <cell r="AW11">
            <v>0.58900000000000008</v>
          </cell>
          <cell r="AX11">
            <v>1.133</v>
          </cell>
          <cell r="AY11">
            <v>0.31900000000000001</v>
          </cell>
          <cell r="AZ11">
            <v>9.6000000000000002E-2</v>
          </cell>
          <cell r="BA11">
            <v>0.01</v>
          </cell>
          <cell r="BB11">
            <v>0.106</v>
          </cell>
          <cell r="BC11">
            <v>4.2999999999999997E-2</v>
          </cell>
          <cell r="BD11">
            <v>5.3999999999999999E-2</v>
          </cell>
          <cell r="BE11">
            <v>9.7000000000000003E-2</v>
          </cell>
          <cell r="BF11">
            <v>4.1999999999999996E-2</v>
          </cell>
          <cell r="BG11">
            <v>0.65100000000000002</v>
          </cell>
          <cell r="BH11">
            <v>0.91800000000000004</v>
          </cell>
          <cell r="BI11">
            <v>5.6000000000000001E-2</v>
          </cell>
          <cell r="BJ11">
            <v>0</v>
          </cell>
          <cell r="BK11">
            <v>1.2E-2</v>
          </cell>
          <cell r="BL11">
            <v>0.746</v>
          </cell>
          <cell r="BM11">
            <v>4.8000000000000001E-2</v>
          </cell>
          <cell r="BN11">
            <v>0</v>
          </cell>
          <cell r="BO11">
            <v>9.6000000000000002E-2</v>
          </cell>
          <cell r="BP11">
            <v>-1E-3</v>
          </cell>
          <cell r="BQ11">
            <v>0.01</v>
          </cell>
          <cell r="BR11">
            <v>0.12</v>
          </cell>
          <cell r="BS11">
            <v>0.129</v>
          </cell>
          <cell r="BT11">
            <v>0.6</v>
          </cell>
          <cell r="BU11">
            <v>0.11799999999999999</v>
          </cell>
          <cell r="BV11">
            <v>0</v>
          </cell>
          <cell r="BW11">
            <v>0.71799999999999997</v>
          </cell>
          <cell r="BX11">
            <v>0.112</v>
          </cell>
          <cell r="BY11">
            <v>0</v>
          </cell>
          <cell r="BZ11">
            <v>0.112</v>
          </cell>
          <cell r="CA11">
            <v>0.16799999999999998</v>
          </cell>
          <cell r="CB11">
            <v>0.16799999999999998</v>
          </cell>
          <cell r="CC11">
            <v>0.11799999999999999</v>
          </cell>
          <cell r="CD11">
            <v>0.54800000000000004</v>
          </cell>
          <cell r="CE11">
            <v>8.0000000000000002E-3</v>
          </cell>
          <cell r="CF11">
            <v>0.67400000000000004</v>
          </cell>
          <cell r="CG11">
            <v>0.64100000000000001</v>
          </cell>
          <cell r="CH11">
            <v>0.64100000000000001</v>
          </cell>
          <cell r="CI11">
            <v>0</v>
          </cell>
          <cell r="CJ11">
            <v>0.02</v>
          </cell>
          <cell r="CK11">
            <v>0.02</v>
          </cell>
          <cell r="CL11">
            <v>0</v>
          </cell>
          <cell r="CM11">
            <v>0</v>
          </cell>
          <cell r="CN11">
            <v>0</v>
          </cell>
          <cell r="CO11">
            <v>8.5999999999999993E-2</v>
          </cell>
          <cell r="CP11">
            <v>0</v>
          </cell>
          <cell r="CQ11">
            <v>0.57600000000000007</v>
          </cell>
          <cell r="CR11">
            <v>6.2590000000000003</v>
          </cell>
          <cell r="CS11">
            <v>1.796</v>
          </cell>
          <cell r="CT11">
            <v>4.4640000000000004</v>
          </cell>
          <cell r="CU11">
            <v>2.7970000000000002</v>
          </cell>
          <cell r="CV11">
            <v>0.16999999999999998</v>
          </cell>
          <cell r="CW11">
            <v>0.56500000000000006</v>
          </cell>
          <cell r="CX11">
            <v>0.7350000000000001</v>
          </cell>
          <cell r="CY11">
            <v>0.09</v>
          </cell>
          <cell r="CZ11">
            <v>8.0000000000000002E-3</v>
          </cell>
          <cell r="DA11">
            <v>9.8000000000000004E-2</v>
          </cell>
          <cell r="DB11">
            <v>0</v>
          </cell>
          <cell r="DC11">
            <v>0.83199999999999996</v>
          </cell>
          <cell r="DD11">
            <v>2.3570000000000002</v>
          </cell>
          <cell r="DE11">
            <v>0.193</v>
          </cell>
          <cell r="DF11">
            <v>2.6109999999999998</v>
          </cell>
          <cell r="DG11">
            <v>5.1609999999999996</v>
          </cell>
          <cell r="DH11">
            <v>0.27400000000000002</v>
          </cell>
          <cell r="DI11">
            <v>0.84499999999999997</v>
          </cell>
          <cell r="DJ11">
            <v>1.119</v>
          </cell>
          <cell r="DK11">
            <v>0.44400000000000001</v>
          </cell>
          <cell r="DL11">
            <v>0.45300000000000001</v>
          </cell>
          <cell r="DM11">
            <v>0.17599999999999999</v>
          </cell>
          <cell r="DN11">
            <v>0.186</v>
          </cell>
          <cell r="DO11">
            <v>4.0000000000000001E-3</v>
          </cell>
          <cell r="DP11">
            <v>2.2000000000000002E-2</v>
          </cell>
          <cell r="DQ11">
            <v>0.47099999999999997</v>
          </cell>
          <cell r="DR11">
            <v>0</v>
          </cell>
          <cell r="DS11">
            <v>1.9730000000000001</v>
          </cell>
          <cell r="DT11">
            <v>0.189</v>
          </cell>
          <cell r="DU11">
            <v>2.1619999999999999</v>
          </cell>
          <cell r="DV11">
            <v>2.4829999999999997</v>
          </cell>
          <cell r="DW11">
            <v>0.56500000000000006</v>
          </cell>
          <cell r="DX11">
            <v>0.88500000000000001</v>
          </cell>
          <cell r="DY11">
            <v>3.9329999999999998</v>
          </cell>
          <cell r="DZ11">
            <v>1.2E-2</v>
          </cell>
          <cell r="EA11">
            <v>0</v>
          </cell>
          <cell r="EB11">
            <v>3.6000000000000004E-2</v>
          </cell>
          <cell r="EC11">
            <v>0.14200000000000002</v>
          </cell>
          <cell r="ED11">
            <v>0.19</v>
          </cell>
          <cell r="EE11">
            <v>0</v>
          </cell>
          <cell r="EF11">
            <v>0</v>
          </cell>
          <cell r="EG11">
            <v>2.4299999999999997</v>
          </cell>
          <cell r="EH11">
            <v>0.622</v>
          </cell>
          <cell r="EI11">
            <v>0.75500000000000012</v>
          </cell>
          <cell r="EJ11">
            <v>3.8069999999999995</v>
          </cell>
          <cell r="EK11">
            <v>1.2E-2</v>
          </cell>
          <cell r="EL11">
            <v>0</v>
          </cell>
          <cell r="EM11">
            <v>0.19899999999999998</v>
          </cell>
          <cell r="EN11">
            <v>0.30199999999999999</v>
          </cell>
          <cell r="EO11">
            <v>0</v>
          </cell>
          <cell r="EP11">
            <v>0.51300000000000001</v>
          </cell>
          <cell r="EQ11">
            <v>8.0939999999999994</v>
          </cell>
          <cell r="ER11">
            <v>3.0779999999999998</v>
          </cell>
          <cell r="ES11">
            <v>2.7869999999999999</v>
          </cell>
          <cell r="ET11">
            <v>5.8650000000000002</v>
          </cell>
          <cell r="EU11">
            <v>2.2270000000000003</v>
          </cell>
          <cell r="EV11">
            <v>-8.5999999999999993E-2</v>
          </cell>
          <cell r="EW11">
            <v>0.10299999999999999</v>
          </cell>
          <cell r="EX11">
            <v>0.45100000000000001</v>
          </cell>
          <cell r="EY11">
            <v>0.46800000000000003</v>
          </cell>
          <cell r="EZ11">
            <v>0.32</v>
          </cell>
          <cell r="FA11">
            <v>0.69199999999999995</v>
          </cell>
          <cell r="FB11">
            <v>1.012</v>
          </cell>
          <cell r="FC11">
            <v>1.4929999999999999</v>
          </cell>
          <cell r="FD11">
            <v>-4.0000000000000001E-3</v>
          </cell>
          <cell r="FE11">
            <v>-1E-3</v>
          </cell>
          <cell r="FF11">
            <v>0.36899999999999999</v>
          </cell>
          <cell r="FG11">
            <v>3.0789999999999997</v>
          </cell>
          <cell r="FH11">
            <v>0</v>
          </cell>
          <cell r="FI11">
            <v>5.0149999999999997</v>
          </cell>
          <cell r="FJ11">
            <v>19.632000000000001</v>
          </cell>
          <cell r="FK11">
            <v>0.66799999999999993</v>
          </cell>
          <cell r="FL11">
            <v>20.3</v>
          </cell>
          <cell r="FM11">
            <v>7.9770000000000003</v>
          </cell>
          <cell r="FN11">
            <v>0.13</v>
          </cell>
          <cell r="FO11">
            <v>8.1070000000000011</v>
          </cell>
          <cell r="FP11">
            <v>11.654</v>
          </cell>
          <cell r="FQ11">
            <v>0.53800000000000003</v>
          </cell>
          <cell r="FR11">
            <v>12.192</v>
          </cell>
          <cell r="FS11">
            <v>1.6859999999999999</v>
          </cell>
          <cell r="FT11">
            <v>0.33699999999999997</v>
          </cell>
          <cell r="FU11">
            <v>2.0229999999999997</v>
          </cell>
          <cell r="FV11">
            <v>0.32800000000000001</v>
          </cell>
          <cell r="FW11">
            <v>0.11699999999999999</v>
          </cell>
          <cell r="FX11">
            <v>0.44500000000000001</v>
          </cell>
          <cell r="FY11">
            <v>1.3000000000000001E-2</v>
          </cell>
          <cell r="FZ11">
            <v>0.23100000000000001</v>
          </cell>
          <cell r="GA11">
            <v>0.24400000000000002</v>
          </cell>
          <cell r="GB11">
            <v>0</v>
          </cell>
          <cell r="GC11">
            <v>0</v>
          </cell>
          <cell r="GD11">
            <v>0</v>
          </cell>
          <cell r="GE11">
            <v>0.24400000000000002</v>
          </cell>
          <cell r="GF11">
            <v>0.04</v>
          </cell>
          <cell r="GG11">
            <v>0</v>
          </cell>
          <cell r="GH11">
            <v>0.04</v>
          </cell>
          <cell r="GI11">
            <v>9.4359999999999999</v>
          </cell>
          <cell r="GJ11">
            <v>8.4999999999999992E-2</v>
          </cell>
          <cell r="GK11">
            <v>9.5210000000000008</v>
          </cell>
          <cell r="GL11">
            <v>13.971</v>
          </cell>
          <cell r="GM11">
            <v>13.971</v>
          </cell>
          <cell r="GN11">
            <v>2.5030000000000001</v>
          </cell>
          <cell r="GO11">
            <v>1.097</v>
          </cell>
          <cell r="GP11">
            <v>3.6</v>
          </cell>
          <cell r="GQ11">
            <v>0.47799999999999998</v>
          </cell>
          <cell r="GR11">
            <v>1.6E-2</v>
          </cell>
          <cell r="GS11">
            <v>0.49399999999999999</v>
          </cell>
          <cell r="GT11">
            <v>0.41</v>
          </cell>
          <cell r="GU11">
            <v>0.41</v>
          </cell>
          <cell r="GV11">
            <v>6.9000000000000006E-2</v>
          </cell>
          <cell r="GW11">
            <v>0</v>
          </cell>
          <cell r="GX11">
            <v>6.9000000000000006E-2</v>
          </cell>
          <cell r="GY11">
            <v>0.20399999999999999</v>
          </cell>
          <cell r="GZ11">
            <v>0.20399999999999999</v>
          </cell>
          <cell r="HA11">
            <v>0.12</v>
          </cell>
          <cell r="HB11">
            <v>0</v>
          </cell>
          <cell r="HC11">
            <v>0.12</v>
          </cell>
          <cell r="HD11">
            <v>0.17799999999999999</v>
          </cell>
          <cell r="HE11">
            <v>0.17799999999999999</v>
          </cell>
          <cell r="HF11">
            <v>2.375</v>
          </cell>
          <cell r="HG11">
            <v>1.228</v>
          </cell>
          <cell r="HH11">
            <v>0.7589999999999999</v>
          </cell>
          <cell r="HI11">
            <v>4.3620000000000001</v>
          </cell>
          <cell r="HJ11">
            <v>0.26800000000000002</v>
          </cell>
          <cell r="HK11">
            <v>1.095</v>
          </cell>
          <cell r="HL11">
            <v>1.363</v>
          </cell>
          <cell r="HM11">
            <v>0</v>
          </cell>
          <cell r="HN11">
            <v>0.65700000000000003</v>
          </cell>
          <cell r="HO11">
            <v>0.65700000000000003</v>
          </cell>
          <cell r="HP11">
            <v>2.02</v>
          </cell>
          <cell r="HQ11">
            <v>1.1040000000000001</v>
          </cell>
          <cell r="HR11">
            <v>0.189</v>
          </cell>
          <cell r="HS11">
            <v>1.2930000000000001</v>
          </cell>
          <cell r="HT11">
            <v>2.5010000000000003</v>
          </cell>
          <cell r="HU11">
            <v>1.0960000000000001</v>
          </cell>
          <cell r="HV11">
            <v>1.054</v>
          </cell>
          <cell r="HW11">
            <v>4.6510000000000007</v>
          </cell>
          <cell r="HX11">
            <v>4.0000000000000001E-3</v>
          </cell>
          <cell r="HY11">
            <v>4.0000000000000001E-3</v>
          </cell>
          <cell r="HZ11">
            <v>0.29400000000000004</v>
          </cell>
          <cell r="IA11">
            <v>1.0169999999999999</v>
          </cell>
          <cell r="IB11">
            <v>1.3109999999999999</v>
          </cell>
          <cell r="IC11">
            <v>0</v>
          </cell>
          <cell r="ID11">
            <v>3.6999999999999998E-2</v>
          </cell>
          <cell r="IE11">
            <v>3.6999999999999998E-2</v>
          </cell>
          <cell r="IF11">
            <v>1.3479999999999999</v>
          </cell>
          <cell r="IG11">
            <v>26.339000000000002</v>
          </cell>
          <cell r="IH11">
            <v>0.72</v>
          </cell>
          <cell r="II11">
            <v>27.059000000000001</v>
          </cell>
          <cell r="IJ11">
            <v>22.128</v>
          </cell>
          <cell r="IK11">
            <v>0.66399999999999992</v>
          </cell>
          <cell r="IL11">
            <v>22.792000000000002</v>
          </cell>
          <cell r="IM11">
            <v>4.21</v>
          </cell>
          <cell r="IN11">
            <v>5.6999999999999995E-2</v>
          </cell>
          <cell r="IO11">
            <v>4.2670000000000003</v>
          </cell>
          <cell r="IP11">
            <v>5.1000000000000004E-2</v>
          </cell>
          <cell r="IQ11">
            <v>0.27600000000000002</v>
          </cell>
          <cell r="IR11">
            <v>0.32700000000000001</v>
          </cell>
          <cell r="IS11">
            <v>0</v>
          </cell>
          <cell r="IT11">
            <v>4.0000000000000001E-3</v>
          </cell>
          <cell r="IU11">
            <v>4.0000000000000001E-3</v>
          </cell>
          <cell r="IV11">
            <v>0.33100000000000002</v>
          </cell>
          <cell r="IW11">
            <v>8.5999999999999993E-2</v>
          </cell>
          <cell r="IX11">
            <v>6.9000000000000006E-2</v>
          </cell>
          <cell r="IY11">
            <v>0.155</v>
          </cell>
          <cell r="IZ11">
            <v>0</v>
          </cell>
          <cell r="JA11">
            <v>0.155</v>
          </cell>
          <cell r="JB11">
            <v>3.0289999999999999</v>
          </cell>
          <cell r="JC11">
            <v>6.6000000000000003E-2</v>
          </cell>
          <cell r="JD11">
            <v>3.0949999999999998</v>
          </cell>
          <cell r="JE11">
            <v>0.255</v>
          </cell>
          <cell r="JF11">
            <v>0.255</v>
          </cell>
          <cell r="JG11">
            <v>0.04</v>
          </cell>
          <cell r="JH11">
            <v>0.04</v>
          </cell>
          <cell r="JI11">
            <v>1E-3</v>
          </cell>
          <cell r="JJ11">
            <v>1E-3</v>
          </cell>
          <cell r="JK11">
            <v>1.0569999999999999</v>
          </cell>
          <cell r="JL11">
            <v>-6.9999999999999993E-3</v>
          </cell>
          <cell r="JM11">
            <v>1.05</v>
          </cell>
          <cell r="JN11">
            <v>3.0789999999999997</v>
          </cell>
          <cell r="JO11">
            <v>0.66400000000000003</v>
          </cell>
          <cell r="JP11">
            <v>0.66399999999999992</v>
          </cell>
          <cell r="JQ11">
            <v>30.082000000000001</v>
          </cell>
          <cell r="JR11">
            <v>5.6999999999999995E-2</v>
          </cell>
          <cell r="JS11">
            <v>30.138999999999999</v>
          </cell>
          <cell r="JT11">
            <v>4.7269999999999994</v>
          </cell>
          <cell r="JU11">
            <v>4.7969999999999997</v>
          </cell>
          <cell r="JV11">
            <v>-7.0999999999999994E-2</v>
          </cell>
          <cell r="JW11">
            <v>8.4999999999999992E-2</v>
          </cell>
          <cell r="JX11">
            <v>2.0999999999999998E-2</v>
          </cell>
          <cell r="JY11">
            <v>2.0999999999999998E-2</v>
          </cell>
          <cell r="JZ11">
            <v>2.1000000000000001E-2</v>
          </cell>
          <cell r="KA11">
            <v>0.25800000000000001</v>
          </cell>
          <cell r="KB11">
            <v>0</v>
          </cell>
          <cell r="KC11">
            <v>0</v>
          </cell>
          <cell r="KD11">
            <v>0</v>
          </cell>
          <cell r="KE11">
            <v>0</v>
          </cell>
          <cell r="KF11">
            <v>8.0000000000000002E-3</v>
          </cell>
          <cell r="KG11">
            <v>0</v>
          </cell>
          <cell r="KH11">
            <v>8.0000000000000002E-3</v>
          </cell>
          <cell r="KI11">
            <v>1.3999999999999999E-2</v>
          </cell>
          <cell r="KJ11">
            <v>1.3999999999999999E-2</v>
          </cell>
          <cell r="KK11">
            <v>3.6999999999999998E-2</v>
          </cell>
          <cell r="KL11">
            <v>4.0000000000000001E-3</v>
          </cell>
          <cell r="KM11">
            <v>3.6000000000000004E-2</v>
          </cell>
          <cell r="KN11">
            <v>3.9999999999999994E-2</v>
          </cell>
          <cell r="KO11">
            <v>0.11699999999999999</v>
          </cell>
          <cell r="KP11">
            <v>0</v>
          </cell>
          <cell r="KQ11">
            <v>2.8000000000000001E-2</v>
          </cell>
          <cell r="KR11">
            <v>0</v>
          </cell>
          <cell r="KS11">
            <v>0</v>
          </cell>
          <cell r="KT11">
            <v>0</v>
          </cell>
          <cell r="KU11">
            <v>0</v>
          </cell>
          <cell r="KV11">
            <v>0</v>
          </cell>
          <cell r="KW11">
            <v>0</v>
          </cell>
          <cell r="KX11">
            <v>0</v>
          </cell>
          <cell r="KY11">
            <v>0</v>
          </cell>
          <cell r="KZ11">
            <v>0</v>
          </cell>
          <cell r="LA11">
            <v>0</v>
          </cell>
          <cell r="LB11">
            <v>8.0000000000000016E-2</v>
          </cell>
          <cell r="LC11">
            <v>2.4E-2</v>
          </cell>
          <cell r="LD11">
            <v>0</v>
          </cell>
          <cell r="LE11">
            <v>0</v>
          </cell>
          <cell r="LF11">
            <v>2.4999999999999998E-2</v>
          </cell>
          <cell r="LG11">
            <v>7.0000000000000001E-3</v>
          </cell>
          <cell r="LH11">
            <v>3.2000000000000001E-2</v>
          </cell>
          <cell r="LI11">
            <v>6.8000000000000005E-2</v>
          </cell>
          <cell r="LJ11">
            <v>0.01</v>
          </cell>
          <cell r="LK11">
            <v>0</v>
          </cell>
          <cell r="LL11">
            <v>7.8E-2</v>
          </cell>
          <cell r="LM11">
            <v>4.0000000000000001E-3</v>
          </cell>
          <cell r="LN11">
            <v>3.9E-2</v>
          </cell>
          <cell r="LO11">
            <v>0.19899999999999998</v>
          </cell>
          <cell r="LP11">
            <v>0.184</v>
          </cell>
          <cell r="LQ11">
            <v>0</v>
          </cell>
          <cell r="LR11">
            <v>0.42599999999999999</v>
          </cell>
          <cell r="LS11">
            <v>3.9E-2</v>
          </cell>
          <cell r="LT11">
            <v>0</v>
          </cell>
          <cell r="LU11">
            <v>3.9E-2</v>
          </cell>
          <cell r="LV11">
            <v>0</v>
          </cell>
          <cell r="LW11">
            <v>0</v>
          </cell>
          <cell r="LX11">
            <v>0</v>
          </cell>
          <cell r="LY11">
            <v>0.13300000000000001</v>
          </cell>
          <cell r="LZ11">
            <v>38.734000000000002</v>
          </cell>
        </row>
        <row r="12">
          <cell r="A12">
            <v>1959</v>
          </cell>
          <cell r="B12">
            <v>51.862000000000002</v>
          </cell>
          <cell r="C12">
            <v>33.943000000000005</v>
          </cell>
          <cell r="D12">
            <v>17.917999999999999</v>
          </cell>
          <cell r="E12">
            <v>9.4809999999999999</v>
          </cell>
          <cell r="F12">
            <v>1.9319999999999999</v>
          </cell>
          <cell r="G12">
            <v>0.61899999999999999</v>
          </cell>
          <cell r="H12">
            <v>2.5510000000000002</v>
          </cell>
          <cell r="I12">
            <v>0.13200000000000001</v>
          </cell>
          <cell r="J12">
            <v>0.58399999999999996</v>
          </cell>
          <cell r="K12">
            <v>0.71599999999999997</v>
          </cell>
          <cell r="L12">
            <v>0.28900000000000003</v>
          </cell>
          <cell r="M12">
            <v>5.4610000000000003</v>
          </cell>
          <cell r="N12">
            <v>0.311</v>
          </cell>
          <cell r="O12">
            <v>0.54700000000000004</v>
          </cell>
          <cell r="P12">
            <v>0</v>
          </cell>
          <cell r="Q12">
            <v>0.01</v>
          </cell>
          <cell r="R12">
            <v>0</v>
          </cell>
          <cell r="S12">
            <v>0.67199999999999993</v>
          </cell>
          <cell r="T12">
            <v>0.93799999999999994</v>
          </cell>
          <cell r="U12">
            <v>0</v>
          </cell>
          <cell r="V12">
            <v>6.2E-2</v>
          </cell>
          <cell r="W12">
            <v>0.61799999999999999</v>
          </cell>
          <cell r="X12">
            <v>3.1E-2</v>
          </cell>
          <cell r="Y12">
            <v>0.64900000000000002</v>
          </cell>
          <cell r="Z12">
            <v>0.13400000000000001</v>
          </cell>
          <cell r="AA12">
            <v>1.6E-2</v>
          </cell>
          <cell r="AB12">
            <v>0.15000000000000002</v>
          </cell>
          <cell r="AC12">
            <v>0.82099999999999995</v>
          </cell>
          <cell r="AD12">
            <v>0.82099999999999995</v>
          </cell>
          <cell r="AE12">
            <v>0.51100000000000001</v>
          </cell>
          <cell r="AF12">
            <v>0.51100000000000001</v>
          </cell>
          <cell r="AG12">
            <v>0.161</v>
          </cell>
          <cell r="AH12">
            <v>0.7569999999999999</v>
          </cell>
          <cell r="AI12">
            <v>0.91799999999999993</v>
          </cell>
          <cell r="AJ12">
            <v>3.2039999999999997</v>
          </cell>
          <cell r="AK12">
            <v>3.2039999999999997</v>
          </cell>
          <cell r="AL12">
            <v>0.17899999999999999</v>
          </cell>
          <cell r="AM12">
            <v>0.16299999999999998</v>
          </cell>
          <cell r="AN12">
            <v>0.34199999999999997</v>
          </cell>
          <cell r="AO12">
            <v>0</v>
          </cell>
          <cell r="AP12">
            <v>0.112</v>
          </cell>
          <cell r="AQ12">
            <v>0.112</v>
          </cell>
          <cell r="AR12">
            <v>4.5449999999999999</v>
          </cell>
          <cell r="AS12">
            <v>0.314</v>
          </cell>
          <cell r="AT12">
            <v>-3.2000000000000001E-2</v>
          </cell>
          <cell r="AU12">
            <v>-1.393</v>
          </cell>
          <cell r="AV12">
            <v>1.865</v>
          </cell>
          <cell r="AW12">
            <v>0.64700000000000002</v>
          </cell>
          <cell r="AX12">
            <v>1.2189999999999999</v>
          </cell>
          <cell r="AY12">
            <v>0.36399999999999999</v>
          </cell>
          <cell r="AZ12">
            <v>0.12</v>
          </cell>
          <cell r="BA12">
            <v>1.2E-2</v>
          </cell>
          <cell r="BB12">
            <v>0.13200000000000001</v>
          </cell>
          <cell r="BC12">
            <v>4.9000000000000002E-2</v>
          </cell>
          <cell r="BD12">
            <v>6.0999999999999999E-2</v>
          </cell>
          <cell r="BE12">
            <v>0.11</v>
          </cell>
          <cell r="BF12">
            <v>4.3999999999999997E-2</v>
          </cell>
          <cell r="BG12">
            <v>0.65800000000000003</v>
          </cell>
          <cell r="BH12">
            <v>0.95400000000000007</v>
          </cell>
          <cell r="BI12">
            <v>6.2E-2</v>
          </cell>
          <cell r="BJ12">
            <v>0</v>
          </cell>
          <cell r="BK12">
            <v>1.2E-2</v>
          </cell>
          <cell r="BL12">
            <v>0.78499999999999992</v>
          </cell>
          <cell r="BM12">
            <v>4.8000000000000001E-2</v>
          </cell>
          <cell r="BN12">
            <v>0</v>
          </cell>
          <cell r="BO12">
            <v>0.108</v>
          </cell>
          <cell r="BP12">
            <v>4.5999999999999999E-2</v>
          </cell>
          <cell r="BQ12">
            <v>1.2E-2</v>
          </cell>
          <cell r="BR12">
            <v>0.15</v>
          </cell>
          <cell r="BS12">
            <v>0.20799999999999999</v>
          </cell>
          <cell r="BT12">
            <v>0.68599999999999994</v>
          </cell>
          <cell r="BU12">
            <v>0.13400000000000001</v>
          </cell>
          <cell r="BV12">
            <v>0</v>
          </cell>
          <cell r="BW12">
            <v>0.82</v>
          </cell>
          <cell r="BX12">
            <v>0.112</v>
          </cell>
          <cell r="BY12">
            <v>0</v>
          </cell>
          <cell r="BZ12">
            <v>0.112</v>
          </cell>
          <cell r="CA12">
            <v>0.22699999999999998</v>
          </cell>
          <cell r="CB12">
            <v>0.22699999999999998</v>
          </cell>
          <cell r="CC12">
            <v>0.13400000000000001</v>
          </cell>
          <cell r="CD12">
            <v>0.627</v>
          </cell>
          <cell r="CE12">
            <v>4.0000000000000001E-3</v>
          </cell>
          <cell r="CF12">
            <v>0.76500000000000001</v>
          </cell>
          <cell r="CG12">
            <v>0.66400000000000003</v>
          </cell>
          <cell r="CH12">
            <v>0.66400000000000003</v>
          </cell>
          <cell r="CI12">
            <v>0</v>
          </cell>
          <cell r="CJ12">
            <v>2.4E-2</v>
          </cell>
          <cell r="CK12">
            <v>2.4E-2</v>
          </cell>
          <cell r="CL12">
            <v>0</v>
          </cell>
          <cell r="CM12">
            <v>0</v>
          </cell>
          <cell r="CN12">
            <v>0</v>
          </cell>
          <cell r="CO12">
            <v>9.7000000000000003E-2</v>
          </cell>
          <cell r="CP12">
            <v>4.0000000000000001E-3</v>
          </cell>
          <cell r="CQ12">
            <v>0.58699999999999997</v>
          </cell>
          <cell r="CR12">
            <v>6.952</v>
          </cell>
          <cell r="CS12">
            <v>1.9379999999999999</v>
          </cell>
          <cell r="CT12">
            <v>5.0150000000000006</v>
          </cell>
          <cell r="CU12">
            <v>3.1470000000000002</v>
          </cell>
          <cell r="CV12">
            <v>0.23099999999999998</v>
          </cell>
          <cell r="CW12">
            <v>0.60399999999999998</v>
          </cell>
          <cell r="CX12">
            <v>0.83499999999999996</v>
          </cell>
          <cell r="CY12">
            <v>0.105</v>
          </cell>
          <cell r="CZ12">
            <v>8.0000000000000002E-3</v>
          </cell>
          <cell r="DA12">
            <v>0.11299999999999999</v>
          </cell>
          <cell r="DB12">
            <v>0</v>
          </cell>
          <cell r="DC12">
            <v>0.91700000000000004</v>
          </cell>
          <cell r="DD12">
            <v>2.6970000000000001</v>
          </cell>
          <cell r="DE12">
            <v>0.19600000000000001</v>
          </cell>
          <cell r="DF12">
            <v>2.8359999999999999</v>
          </cell>
          <cell r="DG12">
            <v>5.7290000000000001</v>
          </cell>
          <cell r="DH12">
            <v>0.30099999999999999</v>
          </cell>
          <cell r="DI12">
            <v>0.91700000000000004</v>
          </cell>
          <cell r="DJ12">
            <v>1.218</v>
          </cell>
          <cell r="DK12">
            <v>0.35499999999999998</v>
          </cell>
          <cell r="DL12">
            <v>0.375</v>
          </cell>
          <cell r="DM12">
            <v>0.19700000000000001</v>
          </cell>
          <cell r="DN12">
            <v>0.19400000000000001</v>
          </cell>
          <cell r="DO12">
            <v>4.0000000000000001E-3</v>
          </cell>
          <cell r="DP12">
            <v>4.2999999999999997E-2</v>
          </cell>
          <cell r="DQ12">
            <v>0.50600000000000001</v>
          </cell>
          <cell r="DR12">
            <v>0</v>
          </cell>
          <cell r="DS12">
            <v>2.2070000000000003</v>
          </cell>
          <cell r="DT12">
            <v>0.217</v>
          </cell>
          <cell r="DU12">
            <v>2.4240000000000004</v>
          </cell>
          <cell r="DV12">
            <v>2.7369999999999997</v>
          </cell>
          <cell r="DW12">
            <v>0.60399999999999998</v>
          </cell>
          <cell r="DX12">
            <v>1.008</v>
          </cell>
          <cell r="DY12">
            <v>4.3490000000000002</v>
          </cell>
          <cell r="DZ12">
            <v>1.2E-2</v>
          </cell>
          <cell r="EA12">
            <v>0</v>
          </cell>
          <cell r="EB12">
            <v>5.3999999999999999E-2</v>
          </cell>
          <cell r="EC12">
            <v>0.16200000000000001</v>
          </cell>
          <cell r="ED12">
            <v>0.22800000000000001</v>
          </cell>
          <cell r="EE12">
            <v>0</v>
          </cell>
          <cell r="EF12">
            <v>0</v>
          </cell>
          <cell r="EG12">
            <v>2.6659999999999999</v>
          </cell>
          <cell r="EH12">
            <v>0.68799999999999994</v>
          </cell>
          <cell r="EI12">
            <v>0.80499999999999994</v>
          </cell>
          <cell r="EJ12">
            <v>4.1589999999999998</v>
          </cell>
          <cell r="EK12">
            <v>1.4999999999999999E-2</v>
          </cell>
          <cell r="EL12">
            <v>0</v>
          </cell>
          <cell r="EM12">
            <v>0.31500000000000006</v>
          </cell>
          <cell r="EN12">
            <v>0.27600000000000002</v>
          </cell>
          <cell r="EO12">
            <v>0</v>
          </cell>
          <cell r="EP12">
            <v>0.60600000000000009</v>
          </cell>
          <cell r="EQ12">
            <v>9.3049999999999997</v>
          </cell>
          <cell r="ER12">
            <v>3.4079999999999999</v>
          </cell>
          <cell r="ES12">
            <v>3.0649999999999999</v>
          </cell>
          <cell r="ET12">
            <v>6.4729999999999999</v>
          </cell>
          <cell r="EU12">
            <v>2.831</v>
          </cell>
          <cell r="EV12">
            <v>-9.8000000000000004E-2</v>
          </cell>
          <cell r="EW12">
            <v>0.121</v>
          </cell>
          <cell r="EX12">
            <v>0.52900000000000003</v>
          </cell>
          <cell r="EY12">
            <v>0.55200000000000005</v>
          </cell>
          <cell r="EZ12">
            <v>0.38800000000000001</v>
          </cell>
          <cell r="FA12">
            <v>0.77800000000000002</v>
          </cell>
          <cell r="FB12">
            <v>1.1659999999999999</v>
          </cell>
          <cell r="FC12">
            <v>1.7610000000000001</v>
          </cell>
          <cell r="FD12">
            <v>-1.0999999999999999E-2</v>
          </cell>
          <cell r="FE12">
            <v>4.3999999999999997E-2</v>
          </cell>
          <cell r="FF12">
            <v>0.62000000000000011</v>
          </cell>
          <cell r="FG12">
            <v>2.7460000000000004</v>
          </cell>
          <cell r="FH12">
            <v>0.66300000000000003</v>
          </cell>
          <cell r="FI12">
            <v>5.8970000000000002</v>
          </cell>
          <cell r="FJ12">
            <v>20.804000000000002</v>
          </cell>
          <cell r="FK12">
            <v>0.77699999999999991</v>
          </cell>
          <cell r="FL12">
            <v>21.581000000000003</v>
          </cell>
          <cell r="FM12">
            <v>8.6519999999999992</v>
          </cell>
          <cell r="FN12">
            <v>0.192</v>
          </cell>
          <cell r="FO12">
            <v>8.8439999999999994</v>
          </cell>
          <cell r="FP12">
            <v>12.153000000000002</v>
          </cell>
          <cell r="FQ12">
            <v>0.58699999999999997</v>
          </cell>
          <cell r="FR12">
            <v>12.740000000000002</v>
          </cell>
          <cell r="FS12">
            <v>1.8479999999999999</v>
          </cell>
          <cell r="FT12">
            <v>0.375</v>
          </cell>
          <cell r="FU12">
            <v>2.2229999999999999</v>
          </cell>
          <cell r="FV12">
            <v>0.38400000000000001</v>
          </cell>
          <cell r="FW12">
            <v>0.11700000000000001</v>
          </cell>
          <cell r="FX12">
            <v>0.501</v>
          </cell>
          <cell r="FY12">
            <v>1.6E-2</v>
          </cell>
          <cell r="FZ12">
            <v>0.26200000000000001</v>
          </cell>
          <cell r="GA12">
            <v>0.27800000000000002</v>
          </cell>
          <cell r="GB12">
            <v>-1E-3</v>
          </cell>
          <cell r="GC12">
            <v>0</v>
          </cell>
          <cell r="GD12">
            <v>-1E-3</v>
          </cell>
          <cell r="GE12">
            <v>0.27700000000000002</v>
          </cell>
          <cell r="GF12">
            <v>4.1000000000000002E-2</v>
          </cell>
          <cell r="GG12">
            <v>0</v>
          </cell>
          <cell r="GH12">
            <v>4.1000000000000002E-2</v>
          </cell>
          <cell r="GI12">
            <v>9.6840000000000011</v>
          </cell>
          <cell r="GJ12">
            <v>9.4E-2</v>
          </cell>
          <cell r="GK12">
            <v>9.7780000000000005</v>
          </cell>
          <cell r="GL12">
            <v>15.273</v>
          </cell>
          <cell r="GM12">
            <v>15.273</v>
          </cell>
          <cell r="GN12">
            <v>2.8029999999999999</v>
          </cell>
          <cell r="GO12">
            <v>1.2329999999999999</v>
          </cell>
          <cell r="GP12">
            <v>4.0359999999999996</v>
          </cell>
          <cell r="GQ12">
            <v>0.46400000000000002</v>
          </cell>
          <cell r="GR12">
            <v>1.8000000000000002E-2</v>
          </cell>
          <cell r="GS12">
            <v>0.48200000000000004</v>
          </cell>
          <cell r="GT12">
            <v>0.434</v>
          </cell>
          <cell r="GU12">
            <v>0.434</v>
          </cell>
          <cell r="GV12">
            <v>8.0999999999999989E-2</v>
          </cell>
          <cell r="GW12">
            <v>0</v>
          </cell>
          <cell r="GX12">
            <v>8.0999999999999989E-2</v>
          </cell>
          <cell r="GY12">
            <v>0.21199999999999999</v>
          </cell>
          <cell r="GZ12">
            <v>0.21199999999999999</v>
          </cell>
          <cell r="HA12">
            <v>8.5000000000000006E-2</v>
          </cell>
          <cell r="HB12">
            <v>0</v>
          </cell>
          <cell r="HC12">
            <v>8.5000000000000006E-2</v>
          </cell>
          <cell r="HD12">
            <v>0.193</v>
          </cell>
          <cell r="HE12">
            <v>0.193</v>
          </cell>
          <cell r="HF12">
            <v>2.6139999999999999</v>
          </cell>
          <cell r="HG12">
            <v>1.4129999999999998</v>
          </cell>
          <cell r="HH12">
            <v>0.80899999999999994</v>
          </cell>
          <cell r="HI12">
            <v>4.8359999999999994</v>
          </cell>
          <cell r="HJ12">
            <v>0.307</v>
          </cell>
          <cell r="HK12">
            <v>1.208</v>
          </cell>
          <cell r="HL12">
            <v>1.5149999999999999</v>
          </cell>
          <cell r="HM12">
            <v>0</v>
          </cell>
          <cell r="HN12">
            <v>0.56800000000000006</v>
          </cell>
          <cell r="HO12">
            <v>0.56800000000000006</v>
          </cell>
          <cell r="HP12">
            <v>2.0830000000000002</v>
          </cell>
          <cell r="HQ12">
            <v>1.27</v>
          </cell>
          <cell r="HR12">
            <v>0.217</v>
          </cell>
          <cell r="HS12">
            <v>1.4870000000000001</v>
          </cell>
          <cell r="HT12">
            <v>2.8029999999999999</v>
          </cell>
          <cell r="HU12">
            <v>1.232</v>
          </cell>
          <cell r="HV12">
            <v>1.1950000000000001</v>
          </cell>
          <cell r="HW12">
            <v>5.23</v>
          </cell>
          <cell r="HX12">
            <v>4.0000000000000001E-3</v>
          </cell>
          <cell r="HY12">
            <v>4.0000000000000001E-3</v>
          </cell>
          <cell r="HZ12">
            <v>0.33599999999999997</v>
          </cell>
          <cell r="IA12">
            <v>1.02</v>
          </cell>
          <cell r="IB12">
            <v>1.3559999999999999</v>
          </cell>
          <cell r="IC12">
            <v>0</v>
          </cell>
          <cell r="ID12">
            <v>2.1000000000000001E-2</v>
          </cell>
          <cell r="IE12">
            <v>2.1000000000000001E-2</v>
          </cell>
          <cell r="IF12">
            <v>1.3769999999999998</v>
          </cell>
          <cell r="IG12">
            <v>28.183</v>
          </cell>
          <cell r="IH12">
            <v>0.65600000000000003</v>
          </cell>
          <cell r="II12">
            <v>28.838999999999999</v>
          </cell>
          <cell r="IJ12">
            <v>24.011000000000003</v>
          </cell>
          <cell r="IK12">
            <v>0.73599999999999999</v>
          </cell>
          <cell r="IL12">
            <v>24.747000000000003</v>
          </cell>
          <cell r="IM12">
            <v>4.1719999999999997</v>
          </cell>
          <cell r="IN12">
            <v>-0.08</v>
          </cell>
          <cell r="IO12">
            <v>4.0919999999999996</v>
          </cell>
          <cell r="IP12">
            <v>4.7E-2</v>
          </cell>
          <cell r="IQ12">
            <v>0.252</v>
          </cell>
          <cell r="IR12">
            <v>0.29899999999999999</v>
          </cell>
          <cell r="IS12">
            <v>0</v>
          </cell>
          <cell r="IT12">
            <v>0</v>
          </cell>
          <cell r="IU12">
            <v>0</v>
          </cell>
          <cell r="IV12">
            <v>0.29899999999999999</v>
          </cell>
          <cell r="IW12">
            <v>9.8000000000000004E-2</v>
          </cell>
          <cell r="IX12">
            <v>7.6999999999999999E-2</v>
          </cell>
          <cell r="IY12">
            <v>0.17499999999999999</v>
          </cell>
          <cell r="IZ12">
            <v>0</v>
          </cell>
          <cell r="JA12">
            <v>0.17499999999999999</v>
          </cell>
          <cell r="JB12">
            <v>3.2479999999999998</v>
          </cell>
          <cell r="JC12">
            <v>7.3999999999999996E-2</v>
          </cell>
          <cell r="JD12">
            <v>3.3219999999999996</v>
          </cell>
          <cell r="JE12">
            <v>0.17599999999999999</v>
          </cell>
          <cell r="JF12">
            <v>0.17599999999999999</v>
          </cell>
          <cell r="JG12">
            <v>4.1999999999999996E-2</v>
          </cell>
          <cell r="JH12">
            <v>4.1999999999999996E-2</v>
          </cell>
          <cell r="JI12">
            <v>-1.4999999999999999E-2</v>
          </cell>
          <cell r="JJ12">
            <v>-1.4999999999999999E-2</v>
          </cell>
          <cell r="JK12">
            <v>0.84499999999999997</v>
          </cell>
          <cell r="JL12">
            <v>-0.154</v>
          </cell>
          <cell r="JM12">
            <v>0.69099999999999995</v>
          </cell>
          <cell r="JN12">
            <v>2.7460000000000004</v>
          </cell>
          <cell r="JO12">
            <v>1.4</v>
          </cell>
          <cell r="JP12">
            <v>0.73599999999999999</v>
          </cell>
          <cell r="JQ12">
            <v>32.326999999999998</v>
          </cell>
          <cell r="JR12">
            <v>-0.08</v>
          </cell>
          <cell r="JS12">
            <v>32.247</v>
          </cell>
          <cell r="JT12">
            <v>5.8129999999999997</v>
          </cell>
          <cell r="JU12">
            <v>5.016</v>
          </cell>
          <cell r="JV12">
            <v>0.79700000000000004</v>
          </cell>
          <cell r="JW12">
            <v>8.4000000000000005E-2</v>
          </cell>
          <cell r="JX12">
            <v>0.02</v>
          </cell>
          <cell r="JY12">
            <v>0.02</v>
          </cell>
          <cell r="JZ12">
            <v>2.8000000000000001E-2</v>
          </cell>
          <cell r="KA12">
            <v>0.27500000000000002</v>
          </cell>
          <cell r="KB12">
            <v>0</v>
          </cell>
          <cell r="KC12">
            <v>0</v>
          </cell>
          <cell r="KD12">
            <v>3.0000000000000001E-3</v>
          </cell>
          <cell r="KE12">
            <v>3.0000000000000001E-3</v>
          </cell>
          <cell r="KF12">
            <v>8.0000000000000002E-3</v>
          </cell>
          <cell r="KG12">
            <v>0</v>
          </cell>
          <cell r="KH12">
            <v>8.0000000000000002E-3</v>
          </cell>
          <cell r="KI12">
            <v>1.2E-2</v>
          </cell>
          <cell r="KJ12">
            <v>1.2E-2</v>
          </cell>
          <cell r="KK12">
            <v>4.1999999999999996E-2</v>
          </cell>
          <cell r="KL12">
            <v>4.0000000000000001E-3</v>
          </cell>
          <cell r="KM12">
            <v>5.3999999999999999E-2</v>
          </cell>
          <cell r="KN12">
            <v>6.2E-2</v>
          </cell>
          <cell r="KO12">
            <v>0.16200000000000001</v>
          </cell>
          <cell r="KP12">
            <v>0</v>
          </cell>
          <cell r="KQ12">
            <v>2.8000000000000001E-2</v>
          </cell>
          <cell r="KR12">
            <v>0</v>
          </cell>
          <cell r="KS12">
            <v>0</v>
          </cell>
          <cell r="KT12">
            <v>0</v>
          </cell>
          <cell r="KU12">
            <v>0</v>
          </cell>
          <cell r="KV12">
            <v>0</v>
          </cell>
          <cell r="KW12">
            <v>0</v>
          </cell>
          <cell r="KX12">
            <v>0</v>
          </cell>
          <cell r="KY12">
            <v>0</v>
          </cell>
          <cell r="KZ12">
            <v>0</v>
          </cell>
          <cell r="LA12">
            <v>0</v>
          </cell>
          <cell r="LB12">
            <v>0.13400000000000001</v>
          </cell>
          <cell r="LC12">
            <v>2.5999999999999999E-2</v>
          </cell>
          <cell r="LD12">
            <v>0</v>
          </cell>
          <cell r="LE12">
            <v>0</v>
          </cell>
          <cell r="LF12">
            <v>2.4E-2</v>
          </cell>
          <cell r="LG12">
            <v>4.0000000000000001E-3</v>
          </cell>
          <cell r="LH12">
            <v>2.8000000000000001E-2</v>
          </cell>
          <cell r="LI12">
            <v>6.4000000000000001E-2</v>
          </cell>
          <cell r="LJ12">
            <v>1.3000000000000001E-2</v>
          </cell>
          <cell r="LK12">
            <v>0</v>
          </cell>
          <cell r="LL12">
            <v>7.6999999999999999E-2</v>
          </cell>
          <cell r="LM12">
            <v>4.0000000000000001E-3</v>
          </cell>
          <cell r="LN12">
            <v>4.3999999999999997E-2</v>
          </cell>
          <cell r="LO12">
            <v>0.31500000000000006</v>
          </cell>
          <cell r="LP12">
            <v>0.184</v>
          </cell>
          <cell r="LQ12">
            <v>0</v>
          </cell>
          <cell r="LR12">
            <v>0.54700000000000004</v>
          </cell>
          <cell r="LS12">
            <v>3.9999999999999994E-2</v>
          </cell>
          <cell r="LT12">
            <v>0</v>
          </cell>
          <cell r="LU12">
            <v>3.9999999999999994E-2</v>
          </cell>
          <cell r="LV12">
            <v>0</v>
          </cell>
          <cell r="LW12">
            <v>0</v>
          </cell>
          <cell r="LX12">
            <v>0</v>
          </cell>
          <cell r="LY12">
            <v>-0.64200000000000002</v>
          </cell>
          <cell r="LZ12">
            <v>42.265000000000001</v>
          </cell>
        </row>
        <row r="13">
          <cell r="A13">
            <v>1960</v>
          </cell>
          <cell r="B13">
            <v>58.463999999999999</v>
          </cell>
          <cell r="C13">
            <v>38.244999999999997</v>
          </cell>
          <cell r="D13">
            <v>20.219000000000001</v>
          </cell>
          <cell r="E13">
            <v>10.496</v>
          </cell>
          <cell r="F13">
            <v>2.1629999999999998</v>
          </cell>
          <cell r="G13">
            <v>0.67399999999999993</v>
          </cell>
          <cell r="H13">
            <v>2.8369999999999997</v>
          </cell>
          <cell r="I13">
            <v>0.154</v>
          </cell>
          <cell r="J13">
            <v>0.68199999999999994</v>
          </cell>
          <cell r="K13">
            <v>0.83599999999999997</v>
          </cell>
          <cell r="L13">
            <v>0.33299999999999996</v>
          </cell>
          <cell r="M13">
            <v>6.3830000000000009</v>
          </cell>
          <cell r="N13">
            <v>0.34699999999999998</v>
          </cell>
          <cell r="O13">
            <v>0.63600000000000001</v>
          </cell>
          <cell r="P13">
            <v>0</v>
          </cell>
          <cell r="Q13">
            <v>1.4E-2</v>
          </cell>
          <cell r="R13">
            <v>0</v>
          </cell>
          <cell r="S13">
            <v>0.72499999999999987</v>
          </cell>
          <cell r="T13">
            <v>1.08</v>
          </cell>
          <cell r="U13">
            <v>0</v>
          </cell>
          <cell r="V13">
            <v>7.5999999999999998E-2</v>
          </cell>
          <cell r="W13">
            <v>0.67399999999999993</v>
          </cell>
          <cell r="X13">
            <v>3.2000000000000001E-2</v>
          </cell>
          <cell r="Y13">
            <v>0.70599999999999996</v>
          </cell>
          <cell r="Z13">
            <v>0.14700000000000002</v>
          </cell>
          <cell r="AA13">
            <v>1.6E-2</v>
          </cell>
          <cell r="AB13">
            <v>0.16300000000000003</v>
          </cell>
          <cell r="AC13">
            <v>0.90800000000000003</v>
          </cell>
          <cell r="AD13">
            <v>0.90800000000000003</v>
          </cell>
          <cell r="AE13">
            <v>0.55600000000000005</v>
          </cell>
          <cell r="AF13">
            <v>0.55600000000000005</v>
          </cell>
          <cell r="AG13">
            <v>0.17299999999999999</v>
          </cell>
          <cell r="AH13">
            <v>0.83699999999999997</v>
          </cell>
          <cell r="AI13">
            <v>1.01</v>
          </cell>
          <cell r="AJ13">
            <v>3.8929999999999998</v>
          </cell>
          <cell r="AK13">
            <v>3.8929999999999998</v>
          </cell>
          <cell r="AL13">
            <v>0.20199999999999999</v>
          </cell>
          <cell r="AM13">
            <v>0.183</v>
          </cell>
          <cell r="AN13">
            <v>0.38500000000000001</v>
          </cell>
          <cell r="AO13">
            <v>0</v>
          </cell>
          <cell r="AP13">
            <v>0.11799999999999999</v>
          </cell>
          <cell r="AQ13">
            <v>0.11799999999999999</v>
          </cell>
          <cell r="AR13">
            <v>4.9809999999999999</v>
          </cell>
          <cell r="AS13">
            <v>0.92700000000000005</v>
          </cell>
          <cell r="AT13">
            <v>-3.5000000000000003E-2</v>
          </cell>
          <cell r="AU13">
            <v>-1.7129999999999999</v>
          </cell>
          <cell r="AV13">
            <v>2.0019999999999998</v>
          </cell>
          <cell r="AW13">
            <v>0.71500000000000008</v>
          </cell>
          <cell r="AX13">
            <v>1.2870000000000001</v>
          </cell>
          <cell r="AY13">
            <v>0.38500000000000001</v>
          </cell>
          <cell r="AZ13">
            <v>0.128</v>
          </cell>
          <cell r="BA13">
            <v>1.2E-2</v>
          </cell>
          <cell r="BB13">
            <v>0.14000000000000001</v>
          </cell>
          <cell r="BC13">
            <v>5.2999999999999999E-2</v>
          </cell>
          <cell r="BD13">
            <v>6.6000000000000003E-2</v>
          </cell>
          <cell r="BE13">
            <v>0.11899999999999999</v>
          </cell>
          <cell r="BF13">
            <v>5.0999999999999997E-2</v>
          </cell>
          <cell r="BG13">
            <v>0.69399999999999995</v>
          </cell>
          <cell r="BH13">
            <v>1.085</v>
          </cell>
          <cell r="BI13">
            <v>7.0000000000000007E-2</v>
          </cell>
          <cell r="BJ13">
            <v>0</v>
          </cell>
          <cell r="BK13">
            <v>1.4999999999999999E-2</v>
          </cell>
          <cell r="BL13">
            <v>0.89900000000000002</v>
          </cell>
          <cell r="BM13">
            <v>5.5E-2</v>
          </cell>
          <cell r="BN13">
            <v>0</v>
          </cell>
          <cell r="BO13">
            <v>0.14600000000000002</v>
          </cell>
          <cell r="BP13">
            <v>5.6000000000000001E-2</v>
          </cell>
          <cell r="BQ13">
            <v>1.2E-2</v>
          </cell>
          <cell r="BR13">
            <v>0.157</v>
          </cell>
          <cell r="BS13">
            <v>0.22500000000000001</v>
          </cell>
          <cell r="BT13">
            <v>0.7569999999999999</v>
          </cell>
          <cell r="BU13">
            <v>0.14800000000000002</v>
          </cell>
          <cell r="BV13">
            <v>0</v>
          </cell>
          <cell r="BW13">
            <v>0.90499999999999992</v>
          </cell>
          <cell r="BX13">
            <v>0.113</v>
          </cell>
          <cell r="BY13">
            <v>0</v>
          </cell>
          <cell r="BZ13">
            <v>0.113</v>
          </cell>
          <cell r="CA13">
            <v>0.251</v>
          </cell>
          <cell r="CB13">
            <v>0.251</v>
          </cell>
          <cell r="CC13">
            <v>0.14899999999999999</v>
          </cell>
          <cell r="CD13">
            <v>0.69199999999999995</v>
          </cell>
          <cell r="CE13">
            <v>4.0000000000000001E-3</v>
          </cell>
          <cell r="CF13">
            <v>0.84499999999999997</v>
          </cell>
          <cell r="CG13">
            <v>0.68599999999999994</v>
          </cell>
          <cell r="CH13">
            <v>0.68599999999999994</v>
          </cell>
          <cell r="CI13">
            <v>0</v>
          </cell>
          <cell r="CJ13">
            <v>2.4E-2</v>
          </cell>
          <cell r="CK13">
            <v>2.4E-2</v>
          </cell>
          <cell r="CL13">
            <v>0</v>
          </cell>
          <cell r="CM13">
            <v>0</v>
          </cell>
          <cell r="CN13">
            <v>0</v>
          </cell>
          <cell r="CO13">
            <v>0.11</v>
          </cell>
          <cell r="CP13">
            <v>4.0000000000000001E-3</v>
          </cell>
          <cell r="CQ13">
            <v>0.59799999999999998</v>
          </cell>
          <cell r="CR13">
            <v>7.3890000000000002</v>
          </cell>
          <cell r="CS13">
            <v>2.0129999999999999</v>
          </cell>
          <cell r="CT13">
            <v>5.375</v>
          </cell>
          <cell r="CU13">
            <v>3.3629999999999995</v>
          </cell>
          <cell r="CV13">
            <v>0.25</v>
          </cell>
          <cell r="CW13">
            <v>0.64700000000000002</v>
          </cell>
          <cell r="CX13">
            <v>0.89700000000000002</v>
          </cell>
          <cell r="CY13">
            <v>0.108</v>
          </cell>
          <cell r="CZ13">
            <v>8.0000000000000002E-3</v>
          </cell>
          <cell r="DA13">
            <v>0.11599999999999999</v>
          </cell>
          <cell r="DB13">
            <v>0</v>
          </cell>
          <cell r="DC13">
            <v>0.998</v>
          </cell>
          <cell r="DD13">
            <v>2.9989999999999997</v>
          </cell>
          <cell r="DE13">
            <v>0.23899999999999999</v>
          </cell>
          <cell r="DF13">
            <v>2.9249999999999998</v>
          </cell>
          <cell r="DG13">
            <v>6.1629999999999994</v>
          </cell>
          <cell r="DH13">
            <v>0.33499999999999996</v>
          </cell>
          <cell r="DI13">
            <v>1.0569999999999999</v>
          </cell>
          <cell r="DJ13">
            <v>1.3919999999999999</v>
          </cell>
          <cell r="DK13">
            <v>0.40599999999999997</v>
          </cell>
          <cell r="DL13">
            <v>0.432</v>
          </cell>
          <cell r="DM13">
            <v>0.217</v>
          </cell>
          <cell r="DN13">
            <v>0.19800000000000001</v>
          </cell>
          <cell r="DO13">
            <v>4.0000000000000001E-3</v>
          </cell>
          <cell r="DP13">
            <v>4.3999999999999997E-2</v>
          </cell>
          <cell r="DQ13">
            <v>0.52200000000000002</v>
          </cell>
          <cell r="DR13">
            <v>0</v>
          </cell>
          <cell r="DS13">
            <v>2.3049999999999997</v>
          </cell>
          <cell r="DT13">
            <v>0.252</v>
          </cell>
          <cell r="DU13">
            <v>2.5569999999999995</v>
          </cell>
          <cell r="DV13">
            <v>3.0169999999999999</v>
          </cell>
          <cell r="DW13">
            <v>0.64600000000000002</v>
          </cell>
          <cell r="DX13">
            <v>1.093</v>
          </cell>
          <cell r="DY13">
            <v>4.7560000000000002</v>
          </cell>
          <cell r="DZ13">
            <v>1.3000000000000001E-2</v>
          </cell>
          <cell r="EA13">
            <v>0</v>
          </cell>
          <cell r="EB13">
            <v>3.2000000000000001E-2</v>
          </cell>
          <cell r="EC13">
            <v>0.17799999999999999</v>
          </cell>
          <cell r="ED13">
            <v>0.22299999999999998</v>
          </cell>
          <cell r="EE13">
            <v>0</v>
          </cell>
          <cell r="EF13">
            <v>0</v>
          </cell>
          <cell r="EG13">
            <v>2.9710000000000001</v>
          </cell>
          <cell r="EH13">
            <v>0.73</v>
          </cell>
          <cell r="EI13">
            <v>0.85499999999999998</v>
          </cell>
          <cell r="EJ13">
            <v>4.556</v>
          </cell>
          <cell r="EK13">
            <v>1.6E-2</v>
          </cell>
          <cell r="EL13">
            <v>0</v>
          </cell>
          <cell r="EM13">
            <v>0.33399999999999996</v>
          </cell>
          <cell r="EN13">
            <v>0.38100000000000001</v>
          </cell>
          <cell r="EO13">
            <v>0</v>
          </cell>
          <cell r="EP13">
            <v>0.73099999999999998</v>
          </cell>
          <cell r="EQ13">
            <v>9.91</v>
          </cell>
          <cell r="ER13">
            <v>3.6950000000000003</v>
          </cell>
          <cell r="ES13">
            <v>3.2170000000000001</v>
          </cell>
          <cell r="ET13">
            <v>6.9120000000000008</v>
          </cell>
          <cell r="EU13">
            <v>2.9990000000000001</v>
          </cell>
          <cell r="EV13">
            <v>-0.10100000000000001</v>
          </cell>
          <cell r="EW13">
            <v>0.11699999999999999</v>
          </cell>
          <cell r="EX13">
            <v>0.505</v>
          </cell>
          <cell r="EY13">
            <v>0.52100000000000002</v>
          </cell>
          <cell r="EZ13">
            <v>0.41399999999999998</v>
          </cell>
          <cell r="FA13">
            <v>0.77</v>
          </cell>
          <cell r="FB13">
            <v>1.1839999999999999</v>
          </cell>
          <cell r="FC13">
            <v>1.9220000000000002</v>
          </cell>
          <cell r="FD13">
            <v>1.6E-2</v>
          </cell>
          <cell r="FE13">
            <v>4.9000000000000002E-2</v>
          </cell>
          <cell r="FF13">
            <v>0.55200000000000005</v>
          </cell>
          <cell r="FG13">
            <v>2.9420000000000002</v>
          </cell>
          <cell r="FH13">
            <v>0.75300000000000011</v>
          </cell>
          <cell r="FI13">
            <v>6.2140000000000004</v>
          </cell>
          <cell r="FJ13">
            <v>22.611000000000001</v>
          </cell>
          <cell r="FK13">
            <v>0.84099999999999997</v>
          </cell>
          <cell r="FL13">
            <v>23.452000000000002</v>
          </cell>
          <cell r="FM13">
            <v>9.0589999999999993</v>
          </cell>
          <cell r="FN13">
            <v>0.20100000000000001</v>
          </cell>
          <cell r="FO13">
            <v>9.26</v>
          </cell>
          <cell r="FP13">
            <v>13.549999999999999</v>
          </cell>
          <cell r="FQ13">
            <v>0.64100000000000001</v>
          </cell>
          <cell r="FR13">
            <v>14.190999999999999</v>
          </cell>
          <cell r="FS13">
            <v>1.9489999999999998</v>
          </cell>
          <cell r="FT13">
            <v>0.40799999999999997</v>
          </cell>
          <cell r="FU13">
            <v>2.3569999999999998</v>
          </cell>
          <cell r="FV13">
            <v>0.40299999999999997</v>
          </cell>
          <cell r="FW13">
            <v>0.127</v>
          </cell>
          <cell r="FX13">
            <v>0.53</v>
          </cell>
          <cell r="FY13">
            <v>1.6E-2</v>
          </cell>
          <cell r="FZ13">
            <v>0.29799999999999999</v>
          </cell>
          <cell r="GA13">
            <v>0.314</v>
          </cell>
          <cell r="GB13">
            <v>0</v>
          </cell>
          <cell r="GC13">
            <v>1E-3</v>
          </cell>
          <cell r="GD13">
            <v>1E-3</v>
          </cell>
          <cell r="GE13">
            <v>0.315</v>
          </cell>
          <cell r="GF13">
            <v>4.8000000000000001E-2</v>
          </cell>
          <cell r="GG13">
            <v>0</v>
          </cell>
          <cell r="GH13">
            <v>4.8000000000000001E-2</v>
          </cell>
          <cell r="GI13">
            <v>10.931000000000001</v>
          </cell>
          <cell r="GJ13">
            <v>0.10400000000000001</v>
          </cell>
          <cell r="GK13">
            <v>11.035</v>
          </cell>
          <cell r="GL13">
            <v>16.664000000000001</v>
          </cell>
          <cell r="GM13">
            <v>16.664000000000001</v>
          </cell>
          <cell r="GN13">
            <v>3.093</v>
          </cell>
          <cell r="GO13">
            <v>1.33</v>
          </cell>
          <cell r="GP13">
            <v>4.423</v>
          </cell>
          <cell r="GQ13">
            <v>0.496</v>
          </cell>
          <cell r="GR13">
            <v>0.02</v>
          </cell>
          <cell r="GS13">
            <v>0.51600000000000001</v>
          </cell>
          <cell r="GT13">
            <v>0.499</v>
          </cell>
          <cell r="GU13">
            <v>0.499</v>
          </cell>
          <cell r="GV13">
            <v>0.112</v>
          </cell>
          <cell r="GW13">
            <v>0</v>
          </cell>
          <cell r="GX13">
            <v>0.112</v>
          </cell>
          <cell r="GY13">
            <v>0.23599999999999999</v>
          </cell>
          <cell r="GZ13">
            <v>0.23599999999999999</v>
          </cell>
          <cell r="HA13">
            <v>9.7000000000000003E-2</v>
          </cell>
          <cell r="HB13">
            <v>0</v>
          </cell>
          <cell r="HC13">
            <v>9.7000000000000003E-2</v>
          </cell>
          <cell r="HD13">
            <v>0.20399999999999999</v>
          </cell>
          <cell r="HE13">
            <v>0.20399999999999999</v>
          </cell>
          <cell r="HF13">
            <v>2.919</v>
          </cell>
          <cell r="HG13">
            <v>1.5209999999999999</v>
          </cell>
          <cell r="HH13">
            <v>0.85899999999999999</v>
          </cell>
          <cell r="HI13">
            <v>5.2989999999999995</v>
          </cell>
          <cell r="HJ13">
            <v>0.33899999999999997</v>
          </cell>
          <cell r="HK13">
            <v>1.306</v>
          </cell>
          <cell r="HL13">
            <v>1.645</v>
          </cell>
          <cell r="HM13">
            <v>0</v>
          </cell>
          <cell r="HN13">
            <v>0.67999999999999994</v>
          </cell>
          <cell r="HO13">
            <v>0.67999999999999994</v>
          </cell>
          <cell r="HP13">
            <v>2.3250000000000002</v>
          </cell>
          <cell r="HQ13">
            <v>1.282</v>
          </cell>
          <cell r="HR13">
            <v>0.252</v>
          </cell>
          <cell r="HS13">
            <v>1.534</v>
          </cell>
          <cell r="HT13">
            <v>3.0910000000000002</v>
          </cell>
          <cell r="HU13">
            <v>1.33</v>
          </cell>
          <cell r="HV13">
            <v>1.286</v>
          </cell>
          <cell r="HW13">
            <v>5.7070000000000007</v>
          </cell>
          <cell r="HX13">
            <v>4.0000000000000001E-3</v>
          </cell>
          <cell r="HY13">
            <v>4.0000000000000001E-3</v>
          </cell>
          <cell r="HZ13">
            <v>0.372</v>
          </cell>
          <cell r="IA13">
            <v>1.0640000000000001</v>
          </cell>
          <cell r="IB13">
            <v>1.4359999999999999</v>
          </cell>
          <cell r="IC13">
            <v>0</v>
          </cell>
          <cell r="ID13">
            <v>2.3E-2</v>
          </cell>
          <cell r="IE13">
            <v>2.3E-2</v>
          </cell>
          <cell r="IF13">
            <v>1.4589999999999999</v>
          </cell>
          <cell r="IG13">
            <v>31.323999999999998</v>
          </cell>
          <cell r="IH13">
            <v>0.77600000000000002</v>
          </cell>
          <cell r="II13">
            <v>32.1</v>
          </cell>
          <cell r="IJ13">
            <v>25.978000000000002</v>
          </cell>
          <cell r="IK13">
            <v>0.8</v>
          </cell>
          <cell r="IL13">
            <v>26.778000000000002</v>
          </cell>
          <cell r="IM13">
            <v>5.343</v>
          </cell>
          <cell r="IN13">
            <v>-2.5000000000000001E-2</v>
          </cell>
          <cell r="IO13">
            <v>5.3179999999999996</v>
          </cell>
          <cell r="IP13">
            <v>4.7E-2</v>
          </cell>
          <cell r="IQ13">
            <v>0.254</v>
          </cell>
          <cell r="IR13">
            <v>0.30099999999999999</v>
          </cell>
          <cell r="IS13">
            <v>0</v>
          </cell>
          <cell r="IT13">
            <v>0</v>
          </cell>
          <cell r="IU13">
            <v>0</v>
          </cell>
          <cell r="IV13">
            <v>0.30099999999999999</v>
          </cell>
          <cell r="IW13">
            <v>0.10100000000000001</v>
          </cell>
          <cell r="IX13">
            <v>0.08</v>
          </cell>
          <cell r="IY13">
            <v>0.18099999999999999</v>
          </cell>
          <cell r="IZ13">
            <v>0</v>
          </cell>
          <cell r="JA13">
            <v>0.18099999999999999</v>
          </cell>
          <cell r="JB13">
            <v>3.4809999999999999</v>
          </cell>
          <cell r="JC13">
            <v>0.08</v>
          </cell>
          <cell r="JD13">
            <v>3.5609999999999999</v>
          </cell>
          <cell r="JE13">
            <v>0.41099999999999998</v>
          </cell>
          <cell r="JF13">
            <v>0.41099999999999998</v>
          </cell>
          <cell r="JG13">
            <v>4.7E-2</v>
          </cell>
          <cell r="JH13">
            <v>4.7E-2</v>
          </cell>
          <cell r="JI13">
            <v>-1.6E-2</v>
          </cell>
          <cell r="JJ13">
            <v>-1.6E-2</v>
          </cell>
          <cell r="JK13">
            <v>1.542</v>
          </cell>
          <cell r="JL13">
            <v>-0.10300000000000001</v>
          </cell>
          <cell r="JM13">
            <v>1.4390000000000001</v>
          </cell>
          <cell r="JN13">
            <v>2.9420000000000002</v>
          </cell>
          <cell r="JO13">
            <v>1.5530000000000002</v>
          </cell>
          <cell r="JP13">
            <v>0.8</v>
          </cell>
          <cell r="JQ13">
            <v>35.816000000000003</v>
          </cell>
          <cell r="JR13">
            <v>-2.5000000000000001E-2</v>
          </cell>
          <cell r="JS13">
            <v>35.791000000000004</v>
          </cell>
          <cell r="JT13">
            <v>6.9379999999999988</v>
          </cell>
          <cell r="JU13">
            <v>5.7719999999999994</v>
          </cell>
          <cell r="JV13">
            <v>1.165</v>
          </cell>
          <cell r="JW13">
            <v>9.0999999999999998E-2</v>
          </cell>
          <cell r="JX13">
            <v>2.1999999999999999E-2</v>
          </cell>
          <cell r="JY13">
            <v>2.1999999999999999E-2</v>
          </cell>
          <cell r="JZ13">
            <v>3.7999999999999999E-2</v>
          </cell>
          <cell r="KA13">
            <v>0.29799999999999999</v>
          </cell>
          <cell r="KB13">
            <v>0</v>
          </cell>
          <cell r="KC13">
            <v>0</v>
          </cell>
          <cell r="KD13">
            <v>4.0000000000000001E-3</v>
          </cell>
          <cell r="KE13">
            <v>4.0000000000000001E-3</v>
          </cell>
          <cell r="KF13">
            <v>8.0000000000000002E-3</v>
          </cell>
          <cell r="KG13">
            <v>0</v>
          </cell>
          <cell r="KH13">
            <v>8.0000000000000002E-3</v>
          </cell>
          <cell r="KI13">
            <v>1.6E-2</v>
          </cell>
          <cell r="KJ13">
            <v>1.6E-2</v>
          </cell>
          <cell r="KK13">
            <v>5.0999999999999997E-2</v>
          </cell>
          <cell r="KL13">
            <v>4.0000000000000001E-3</v>
          </cell>
          <cell r="KM13">
            <v>3.2000000000000001E-2</v>
          </cell>
          <cell r="KN13">
            <v>6.7000000000000004E-2</v>
          </cell>
          <cell r="KO13">
            <v>0.154</v>
          </cell>
          <cell r="KP13">
            <v>0</v>
          </cell>
          <cell r="KQ13">
            <v>0.03</v>
          </cell>
          <cell r="KR13">
            <v>0</v>
          </cell>
          <cell r="KS13">
            <v>0</v>
          </cell>
          <cell r="KT13">
            <v>0</v>
          </cell>
          <cell r="KU13">
            <v>0</v>
          </cell>
          <cell r="KV13">
            <v>0</v>
          </cell>
          <cell r="KW13">
            <v>0</v>
          </cell>
          <cell r="KX13">
            <v>0</v>
          </cell>
          <cell r="KY13">
            <v>0</v>
          </cell>
          <cell r="KZ13">
            <v>0</v>
          </cell>
          <cell r="LA13">
            <v>0</v>
          </cell>
          <cell r="LB13">
            <v>0.11299999999999999</v>
          </cell>
          <cell r="LC13">
            <v>3.1E-2</v>
          </cell>
          <cell r="LD13">
            <v>0</v>
          </cell>
          <cell r="LE13">
            <v>0</v>
          </cell>
          <cell r="LF13">
            <v>2.7E-2</v>
          </cell>
          <cell r="LG13">
            <v>7.0000000000000001E-3</v>
          </cell>
          <cell r="LH13">
            <v>3.4000000000000002E-2</v>
          </cell>
          <cell r="LI13">
            <v>6.7000000000000004E-2</v>
          </cell>
          <cell r="LJ13">
            <v>1.6E-2</v>
          </cell>
          <cell r="LK13">
            <v>0</v>
          </cell>
          <cell r="LL13">
            <v>8.3000000000000004E-2</v>
          </cell>
          <cell r="LM13">
            <v>4.0000000000000001E-3</v>
          </cell>
          <cell r="LN13">
            <v>4.9000000000000002E-2</v>
          </cell>
          <cell r="LO13">
            <v>0.33399999999999996</v>
          </cell>
          <cell r="LP13">
            <v>0.19500000000000001</v>
          </cell>
          <cell r="LQ13">
            <v>0</v>
          </cell>
          <cell r="LR13">
            <v>0.58199999999999996</v>
          </cell>
          <cell r="LS13">
            <v>4.8000000000000001E-2</v>
          </cell>
          <cell r="LT13">
            <v>0</v>
          </cell>
          <cell r="LU13">
            <v>4.8000000000000001E-2</v>
          </cell>
          <cell r="LV13">
            <v>0</v>
          </cell>
          <cell r="LW13">
            <v>0</v>
          </cell>
          <cell r="LX13">
            <v>0</v>
          </cell>
          <cell r="LY13">
            <v>-1.08</v>
          </cell>
          <cell r="LZ13">
            <v>46.83</v>
          </cell>
        </row>
        <row r="14">
          <cell r="A14">
            <v>1961</v>
          </cell>
          <cell r="B14">
            <v>64.086999999999989</v>
          </cell>
          <cell r="C14">
            <v>41.796000000000006</v>
          </cell>
          <cell r="D14">
            <v>22.291000000000004</v>
          </cell>
          <cell r="E14">
            <v>11.642999999999999</v>
          </cell>
          <cell r="F14">
            <v>2.6270000000000002</v>
          </cell>
          <cell r="G14">
            <v>0.74500000000000011</v>
          </cell>
          <cell r="H14">
            <v>3.3720000000000003</v>
          </cell>
          <cell r="I14">
            <v>0.16200000000000001</v>
          </cell>
          <cell r="J14">
            <v>0.7390000000000001</v>
          </cell>
          <cell r="K14">
            <v>0.90100000000000013</v>
          </cell>
          <cell r="L14">
            <v>0.42899999999999999</v>
          </cell>
          <cell r="M14">
            <v>6.8059999999999992</v>
          </cell>
          <cell r="N14">
            <v>0.39200000000000002</v>
          </cell>
          <cell r="O14">
            <v>0.67399999999999993</v>
          </cell>
          <cell r="P14">
            <v>0</v>
          </cell>
          <cell r="Q14">
            <v>1.6E-2</v>
          </cell>
          <cell r="R14">
            <v>0</v>
          </cell>
          <cell r="S14">
            <v>0.83799999999999997</v>
          </cell>
          <cell r="T14">
            <v>1.1949999999999998</v>
          </cell>
          <cell r="U14">
            <v>0</v>
          </cell>
          <cell r="V14">
            <v>8.5999999999999993E-2</v>
          </cell>
          <cell r="W14">
            <v>0.74500000000000011</v>
          </cell>
          <cell r="X14">
            <v>3.4000000000000002E-2</v>
          </cell>
          <cell r="Y14">
            <v>0.77900000000000014</v>
          </cell>
          <cell r="Z14">
            <v>0.17899999999999999</v>
          </cell>
          <cell r="AA14">
            <v>0.02</v>
          </cell>
          <cell r="AB14">
            <v>0.19899999999999998</v>
          </cell>
          <cell r="AC14">
            <v>0.93799999999999994</v>
          </cell>
          <cell r="AD14">
            <v>0.93799999999999994</v>
          </cell>
          <cell r="AE14">
            <v>0.61299999999999999</v>
          </cell>
          <cell r="AF14">
            <v>0.61299999999999999</v>
          </cell>
          <cell r="AG14">
            <v>0.20699999999999999</v>
          </cell>
          <cell r="AH14">
            <v>0.91</v>
          </cell>
          <cell r="AI14">
            <v>1.117</v>
          </cell>
          <cell r="AJ14">
            <v>4.0760000000000005</v>
          </cell>
          <cell r="AK14">
            <v>4.0760000000000005</v>
          </cell>
          <cell r="AL14">
            <v>0.24</v>
          </cell>
          <cell r="AM14">
            <v>0.217</v>
          </cell>
          <cell r="AN14">
            <v>0.45699999999999996</v>
          </cell>
          <cell r="AO14">
            <v>0</v>
          </cell>
          <cell r="AP14">
            <v>0.13</v>
          </cell>
          <cell r="AQ14">
            <v>0.13</v>
          </cell>
          <cell r="AR14">
            <v>5.681</v>
          </cell>
          <cell r="AS14">
            <v>0.6</v>
          </cell>
          <cell r="AT14">
            <v>-5.6000000000000001E-2</v>
          </cell>
          <cell r="AU14">
            <v>-1.8210000000000002</v>
          </cell>
          <cell r="AV14">
            <v>2.238</v>
          </cell>
          <cell r="AW14">
            <v>0.80899999999999994</v>
          </cell>
          <cell r="AX14">
            <v>1.4300000000000002</v>
          </cell>
          <cell r="AY14">
            <v>0.435</v>
          </cell>
          <cell r="AZ14">
            <v>0.14300000000000002</v>
          </cell>
          <cell r="BA14">
            <v>1.2E-2</v>
          </cell>
          <cell r="BB14">
            <v>0.15500000000000003</v>
          </cell>
          <cell r="BC14">
            <v>5.8999999999999997E-2</v>
          </cell>
          <cell r="BD14">
            <v>7.400000000000001E-2</v>
          </cell>
          <cell r="BE14">
            <v>0.13300000000000001</v>
          </cell>
          <cell r="BF14">
            <v>6.6000000000000003E-2</v>
          </cell>
          <cell r="BG14">
            <v>0.77200000000000002</v>
          </cell>
          <cell r="BH14">
            <v>1.1679999999999999</v>
          </cell>
          <cell r="BI14">
            <v>7.5999999999999998E-2</v>
          </cell>
          <cell r="BJ14">
            <v>0</v>
          </cell>
          <cell r="BK14">
            <v>1.6E-2</v>
          </cell>
          <cell r="BL14">
            <v>0.96699999999999997</v>
          </cell>
          <cell r="BM14">
            <v>5.7000000000000002E-2</v>
          </cell>
          <cell r="BN14">
            <v>0</v>
          </cell>
          <cell r="BO14">
            <v>0.16899999999999998</v>
          </cell>
          <cell r="BP14">
            <v>5.7999999999999996E-2</v>
          </cell>
          <cell r="BQ14">
            <v>1.2E-2</v>
          </cell>
          <cell r="BR14">
            <v>0.16600000000000001</v>
          </cell>
          <cell r="BS14">
            <v>0.23599999999999999</v>
          </cell>
          <cell r="BT14">
            <v>0.89700000000000002</v>
          </cell>
          <cell r="BU14">
            <v>0.17599999999999999</v>
          </cell>
          <cell r="BV14">
            <v>0</v>
          </cell>
          <cell r="BW14">
            <v>1.073</v>
          </cell>
          <cell r="BX14">
            <v>0.122</v>
          </cell>
          <cell r="BY14">
            <v>0</v>
          </cell>
          <cell r="BZ14">
            <v>0.122</v>
          </cell>
          <cell r="CA14">
            <v>0.27700000000000002</v>
          </cell>
          <cell r="CB14">
            <v>0.27700000000000002</v>
          </cell>
          <cell r="CC14">
            <v>0.17599999999999999</v>
          </cell>
          <cell r="CD14">
            <v>0.82099999999999995</v>
          </cell>
          <cell r="CE14">
            <v>4.0000000000000001E-3</v>
          </cell>
          <cell r="CF14">
            <v>1.0009999999999999</v>
          </cell>
          <cell r="CG14">
            <v>0.75</v>
          </cell>
          <cell r="CH14">
            <v>0.75</v>
          </cell>
          <cell r="CI14">
            <v>0</v>
          </cell>
          <cell r="CJ14">
            <v>2.5000000000000001E-2</v>
          </cell>
          <cell r="CK14">
            <v>2.5000000000000001E-2</v>
          </cell>
          <cell r="CL14">
            <v>0</v>
          </cell>
          <cell r="CM14">
            <v>0</v>
          </cell>
          <cell r="CN14">
            <v>0</v>
          </cell>
          <cell r="CO14">
            <v>0.125</v>
          </cell>
          <cell r="CP14">
            <v>4.0000000000000001E-3</v>
          </cell>
          <cell r="CQ14">
            <v>0.64700000000000002</v>
          </cell>
          <cell r="CR14">
            <v>8.1940000000000008</v>
          </cell>
          <cell r="CS14">
            <v>2.2509999999999999</v>
          </cell>
          <cell r="CT14">
            <v>5.9420000000000002</v>
          </cell>
          <cell r="CU14">
            <v>3.7039999999999997</v>
          </cell>
          <cell r="CV14">
            <v>0.308</v>
          </cell>
          <cell r="CW14">
            <v>0.71699999999999986</v>
          </cell>
          <cell r="CX14">
            <v>1.0249999999999999</v>
          </cell>
          <cell r="CY14">
            <v>0.115</v>
          </cell>
          <cell r="CZ14">
            <v>9.0000000000000011E-3</v>
          </cell>
          <cell r="DA14">
            <v>0.124</v>
          </cell>
          <cell r="DB14">
            <v>0</v>
          </cell>
          <cell r="DC14">
            <v>1.0900000000000001</v>
          </cell>
          <cell r="DD14">
            <v>3.2949999999999999</v>
          </cell>
          <cell r="DE14">
            <v>0.26900000000000002</v>
          </cell>
          <cell r="DF14">
            <v>3.2090000000000001</v>
          </cell>
          <cell r="DG14">
            <v>6.7729999999999997</v>
          </cell>
          <cell r="DH14">
            <v>0.38600000000000001</v>
          </cell>
          <cell r="DI14">
            <v>1.1469999999999998</v>
          </cell>
          <cell r="DJ14">
            <v>1.5329999999999999</v>
          </cell>
          <cell r="DK14">
            <v>0.52800000000000002</v>
          </cell>
          <cell r="DL14">
            <v>0.55700000000000005</v>
          </cell>
          <cell r="DM14">
            <v>0.25600000000000001</v>
          </cell>
          <cell r="DN14">
            <v>0.23599999999999999</v>
          </cell>
          <cell r="DO14">
            <v>4.0000000000000001E-3</v>
          </cell>
          <cell r="DP14">
            <v>5.0999999999999997E-2</v>
          </cell>
          <cell r="DQ14">
            <v>0.54400000000000004</v>
          </cell>
          <cell r="DR14">
            <v>0</v>
          </cell>
          <cell r="DS14">
            <v>2.4649999999999999</v>
          </cell>
          <cell r="DT14">
            <v>0.28500000000000003</v>
          </cell>
          <cell r="DU14">
            <v>2.75</v>
          </cell>
          <cell r="DV14">
            <v>3.633</v>
          </cell>
          <cell r="DW14">
            <v>0.71599999999999997</v>
          </cell>
          <cell r="DX14">
            <v>1.2970000000000002</v>
          </cell>
          <cell r="DY14">
            <v>5.6460000000000008</v>
          </cell>
          <cell r="DZ14">
            <v>1.6E-2</v>
          </cell>
          <cell r="EA14">
            <v>0</v>
          </cell>
          <cell r="EB14">
            <v>3.1E-2</v>
          </cell>
          <cell r="EC14">
            <v>0.20599999999999999</v>
          </cell>
          <cell r="ED14">
            <v>0.253</v>
          </cell>
          <cell r="EE14">
            <v>0</v>
          </cell>
          <cell r="EF14">
            <v>0</v>
          </cell>
          <cell r="EG14">
            <v>3.355</v>
          </cell>
          <cell r="EH14">
            <v>0.80799999999999994</v>
          </cell>
          <cell r="EI14">
            <v>0.95399999999999996</v>
          </cell>
          <cell r="EJ14">
            <v>5.117</v>
          </cell>
          <cell r="EK14">
            <v>1.9000000000000003E-2</v>
          </cell>
          <cell r="EL14">
            <v>0</v>
          </cell>
          <cell r="EM14">
            <v>0.37</v>
          </cell>
          <cell r="EN14">
            <v>0.42</v>
          </cell>
          <cell r="EO14">
            <v>0</v>
          </cell>
          <cell r="EP14">
            <v>0.80899999999999994</v>
          </cell>
          <cell r="EQ14">
            <v>11.042999999999999</v>
          </cell>
          <cell r="ER14">
            <v>4.17</v>
          </cell>
          <cell r="ES14">
            <v>3.5089999999999999</v>
          </cell>
          <cell r="ET14">
            <v>7.6790000000000003</v>
          </cell>
          <cell r="EU14">
            <v>3.3610000000000002</v>
          </cell>
          <cell r="EV14">
            <v>-0.108</v>
          </cell>
          <cell r="EW14">
            <v>0.11899999999999999</v>
          </cell>
          <cell r="EX14">
            <v>0.52</v>
          </cell>
          <cell r="EY14">
            <v>0.53100000000000003</v>
          </cell>
          <cell r="EZ14">
            <v>0.44800000000000001</v>
          </cell>
          <cell r="FA14">
            <v>0.78</v>
          </cell>
          <cell r="FB14">
            <v>1.228</v>
          </cell>
          <cell r="FC14">
            <v>2.2360000000000002</v>
          </cell>
          <cell r="FD14">
            <v>-0.01</v>
          </cell>
          <cell r="FE14">
            <v>7.6000000000000012E-2</v>
          </cell>
          <cell r="FF14">
            <v>0.57899999999999996</v>
          </cell>
          <cell r="FG14">
            <v>3.2929999999999997</v>
          </cell>
          <cell r="FH14">
            <v>0.878</v>
          </cell>
          <cell r="FI14">
            <v>6.8710000000000004</v>
          </cell>
          <cell r="FJ14">
            <v>23.994999999999997</v>
          </cell>
          <cell r="FK14">
            <v>0.91600000000000004</v>
          </cell>
          <cell r="FL14">
            <v>24.910999999999998</v>
          </cell>
          <cell r="FM14">
            <v>9.8179999999999996</v>
          </cell>
          <cell r="FN14">
            <v>0.22999999999999998</v>
          </cell>
          <cell r="FO14">
            <v>10.048</v>
          </cell>
          <cell r="FP14">
            <v>14.177</v>
          </cell>
          <cell r="FQ14">
            <v>0.68700000000000006</v>
          </cell>
          <cell r="FR14">
            <v>14.863999999999999</v>
          </cell>
          <cell r="FS14">
            <v>2.0960000000000001</v>
          </cell>
          <cell r="FT14">
            <v>0.442</v>
          </cell>
          <cell r="FU14">
            <v>2.5380000000000003</v>
          </cell>
          <cell r="FV14">
            <v>0.47</v>
          </cell>
          <cell r="FW14">
            <v>0.14500000000000002</v>
          </cell>
          <cell r="FX14">
            <v>0.61499999999999999</v>
          </cell>
          <cell r="FY14">
            <v>1.7000000000000001E-2</v>
          </cell>
          <cell r="FZ14">
            <v>0.317</v>
          </cell>
          <cell r="GA14">
            <v>0.33400000000000002</v>
          </cell>
          <cell r="GB14">
            <v>3.3000000000000002E-2</v>
          </cell>
          <cell r="GC14">
            <v>7.0000000000000001E-3</v>
          </cell>
          <cell r="GD14">
            <v>0.04</v>
          </cell>
          <cell r="GE14">
            <v>0.374</v>
          </cell>
          <cell r="GF14">
            <v>6.3E-2</v>
          </cell>
          <cell r="GG14">
            <v>0</v>
          </cell>
          <cell r="GH14">
            <v>6.3E-2</v>
          </cell>
          <cell r="GI14">
            <v>11.337</v>
          </cell>
          <cell r="GJ14">
            <v>5.8999999999999997E-2</v>
          </cell>
          <cell r="GK14">
            <v>11.395999999999999</v>
          </cell>
          <cell r="GL14">
            <v>18.390999999999998</v>
          </cell>
          <cell r="GM14">
            <v>18.390999999999998</v>
          </cell>
          <cell r="GN14">
            <v>3.7149999999999999</v>
          </cell>
          <cell r="GO14">
            <v>1.4750000000000001</v>
          </cell>
          <cell r="GP14">
            <v>5.1899999999999995</v>
          </cell>
          <cell r="GQ14">
            <v>0.54200000000000004</v>
          </cell>
          <cell r="GR14">
            <v>0.02</v>
          </cell>
          <cell r="GS14">
            <v>0.56200000000000006</v>
          </cell>
          <cell r="GT14">
            <v>0.52700000000000002</v>
          </cell>
          <cell r="GU14">
            <v>0.52700000000000002</v>
          </cell>
          <cell r="GV14">
            <v>0.13300000000000001</v>
          </cell>
          <cell r="GW14">
            <v>0</v>
          </cell>
          <cell r="GX14">
            <v>0.13300000000000001</v>
          </cell>
          <cell r="GY14">
            <v>0.248</v>
          </cell>
          <cell r="GZ14">
            <v>0.248</v>
          </cell>
          <cell r="HA14">
            <v>0.11</v>
          </cell>
          <cell r="HB14">
            <v>1E-3</v>
          </cell>
          <cell r="HC14">
            <v>0.111</v>
          </cell>
          <cell r="HD14">
            <v>0.214</v>
          </cell>
          <cell r="HE14">
            <v>0.214</v>
          </cell>
          <cell r="HF14">
            <v>3.3029999999999999</v>
          </cell>
          <cell r="HG14">
            <v>1.6809999999999998</v>
          </cell>
          <cell r="HH14">
            <v>0.95899999999999996</v>
          </cell>
          <cell r="HI14">
            <v>5.9429999999999996</v>
          </cell>
          <cell r="HJ14">
            <v>0.40199999999999997</v>
          </cell>
          <cell r="HK14">
            <v>1.3639999999999999</v>
          </cell>
          <cell r="HL14">
            <v>1.7659999999999998</v>
          </cell>
          <cell r="HM14">
            <v>0</v>
          </cell>
          <cell r="HN14">
            <v>0.73599999999999999</v>
          </cell>
          <cell r="HO14">
            <v>0.73599999999999999</v>
          </cell>
          <cell r="HP14">
            <v>2.5019999999999998</v>
          </cell>
          <cell r="HQ14">
            <v>1.4020000000000001</v>
          </cell>
          <cell r="HR14">
            <v>0.28500000000000003</v>
          </cell>
          <cell r="HS14">
            <v>1.6870000000000003</v>
          </cell>
          <cell r="HT14">
            <v>3.7130000000000001</v>
          </cell>
          <cell r="HU14">
            <v>1.4740000000000002</v>
          </cell>
          <cell r="HV14">
            <v>1.504</v>
          </cell>
          <cell r="HW14">
            <v>6.6910000000000007</v>
          </cell>
          <cell r="HX14">
            <v>4.0000000000000001E-3</v>
          </cell>
          <cell r="HY14">
            <v>4.0000000000000001E-3</v>
          </cell>
          <cell r="HZ14">
            <v>0.441</v>
          </cell>
          <cell r="IA14">
            <v>1.127</v>
          </cell>
          <cell r="IB14">
            <v>1.5680000000000001</v>
          </cell>
          <cell r="IC14">
            <v>0</v>
          </cell>
          <cell r="ID14">
            <v>2.8000000000000001E-2</v>
          </cell>
          <cell r="IE14">
            <v>2.8000000000000001E-2</v>
          </cell>
          <cell r="IF14">
            <v>1.5960000000000001</v>
          </cell>
          <cell r="IG14">
            <v>33.798000000000002</v>
          </cell>
          <cell r="IH14">
            <v>0.78600000000000003</v>
          </cell>
          <cell r="II14">
            <v>34.584000000000003</v>
          </cell>
          <cell r="IJ14">
            <v>28.337</v>
          </cell>
          <cell r="IK14">
            <v>0.84799999999999998</v>
          </cell>
          <cell r="IL14">
            <v>29.184999999999999</v>
          </cell>
          <cell r="IM14">
            <v>5.4619999999999997</v>
          </cell>
          <cell r="IN14">
            <v>-6.3E-2</v>
          </cell>
          <cell r="IO14">
            <v>5.399</v>
          </cell>
          <cell r="IP14">
            <v>4.1999999999999996E-2</v>
          </cell>
          <cell r="IQ14">
            <v>0.23</v>
          </cell>
          <cell r="IR14">
            <v>0.27200000000000002</v>
          </cell>
          <cell r="IS14">
            <v>0</v>
          </cell>
          <cell r="IT14">
            <v>2E-3</v>
          </cell>
          <cell r="IU14">
            <v>2E-3</v>
          </cell>
          <cell r="IV14">
            <v>0.27400000000000002</v>
          </cell>
          <cell r="IW14">
            <v>0.108</v>
          </cell>
          <cell r="IX14">
            <v>8.5999999999999993E-2</v>
          </cell>
          <cell r="IY14">
            <v>0.19400000000000001</v>
          </cell>
          <cell r="IZ14">
            <v>0</v>
          </cell>
          <cell r="JA14">
            <v>0.19400000000000001</v>
          </cell>
          <cell r="JB14">
            <v>4.0139999999999993</v>
          </cell>
          <cell r="JC14">
            <v>8.8999999999999996E-2</v>
          </cell>
          <cell r="JD14">
            <v>4.1029999999999998</v>
          </cell>
          <cell r="JE14">
            <v>1.2999999999999999E-2</v>
          </cell>
          <cell r="JF14">
            <v>1.2999999999999999E-2</v>
          </cell>
          <cell r="JG14">
            <v>5.1999999999999998E-2</v>
          </cell>
          <cell r="JH14">
            <v>5.1999999999999998E-2</v>
          </cell>
          <cell r="JI14">
            <v>-2.4E-2</v>
          </cell>
          <cell r="JJ14">
            <v>-2.4E-2</v>
          </cell>
          <cell r="JK14">
            <v>1.4870000000000001</v>
          </cell>
          <cell r="JL14">
            <v>-0.15000000000000002</v>
          </cell>
          <cell r="JM14">
            <v>1.3370000000000002</v>
          </cell>
          <cell r="JN14">
            <v>3.2929999999999997</v>
          </cell>
          <cell r="JO14">
            <v>1.7250000000000001</v>
          </cell>
          <cell r="JP14">
            <v>0.84799999999999998</v>
          </cell>
          <cell r="JQ14">
            <v>38.817999999999998</v>
          </cell>
          <cell r="JR14">
            <v>-6.3E-2</v>
          </cell>
          <cell r="JS14">
            <v>38.754999999999995</v>
          </cell>
          <cell r="JT14">
            <v>7.3160000000000007</v>
          </cell>
          <cell r="JU14">
            <v>6.2100000000000009</v>
          </cell>
          <cell r="JV14">
            <v>1.107</v>
          </cell>
          <cell r="JW14">
            <v>0.10199999999999999</v>
          </cell>
          <cell r="JX14">
            <v>2.5000000000000001E-2</v>
          </cell>
          <cell r="JY14">
            <v>2.5000000000000001E-2</v>
          </cell>
          <cell r="JZ14">
            <v>4.9999999999999996E-2</v>
          </cell>
          <cell r="KA14">
            <v>0.29399999999999998</v>
          </cell>
          <cell r="KB14">
            <v>0</v>
          </cell>
          <cell r="KC14">
            <v>0</v>
          </cell>
          <cell r="KD14">
            <v>4.0000000000000001E-3</v>
          </cell>
          <cell r="KE14">
            <v>4.0000000000000001E-3</v>
          </cell>
          <cell r="KF14">
            <v>8.0000000000000002E-3</v>
          </cell>
          <cell r="KG14">
            <v>0</v>
          </cell>
          <cell r="KH14">
            <v>8.0000000000000002E-3</v>
          </cell>
          <cell r="KI14">
            <v>1.6E-2</v>
          </cell>
          <cell r="KJ14">
            <v>1.6E-2</v>
          </cell>
          <cell r="KK14">
            <v>5.8999999999999997E-2</v>
          </cell>
          <cell r="KL14">
            <v>4.0000000000000001E-3</v>
          </cell>
          <cell r="KM14">
            <v>3.1E-2</v>
          </cell>
          <cell r="KN14">
            <v>8.299999999999999E-2</v>
          </cell>
          <cell r="KO14">
            <v>0.17699999999999999</v>
          </cell>
          <cell r="KP14">
            <v>0</v>
          </cell>
          <cell r="KQ14">
            <v>3.2000000000000001E-2</v>
          </cell>
          <cell r="KR14">
            <v>0</v>
          </cell>
          <cell r="KS14">
            <v>0</v>
          </cell>
          <cell r="KT14">
            <v>0</v>
          </cell>
          <cell r="KU14">
            <v>0</v>
          </cell>
          <cell r="KV14">
            <v>0</v>
          </cell>
          <cell r="KW14">
            <v>0</v>
          </cell>
          <cell r="KX14">
            <v>0</v>
          </cell>
          <cell r="KY14">
            <v>0</v>
          </cell>
          <cell r="KZ14">
            <v>0</v>
          </cell>
          <cell r="LA14">
            <v>0</v>
          </cell>
          <cell r="LB14">
            <v>0.13</v>
          </cell>
          <cell r="LC14">
            <v>3.3000000000000002E-2</v>
          </cell>
          <cell r="LD14">
            <v>0</v>
          </cell>
          <cell r="LE14">
            <v>0</v>
          </cell>
          <cell r="LF14">
            <v>0.03</v>
          </cell>
          <cell r="LG14">
            <v>8.0000000000000002E-3</v>
          </cell>
          <cell r="LH14">
            <v>3.7999999999999999E-2</v>
          </cell>
          <cell r="LI14">
            <v>6.8000000000000005E-2</v>
          </cell>
          <cell r="LJ14">
            <v>1.6E-2</v>
          </cell>
          <cell r="LK14">
            <v>0</v>
          </cell>
          <cell r="LL14">
            <v>8.4000000000000005E-2</v>
          </cell>
          <cell r="LM14">
            <v>8.0000000000000002E-3</v>
          </cell>
          <cell r="LN14">
            <v>5.5E-2</v>
          </cell>
          <cell r="LO14">
            <v>0.37</v>
          </cell>
          <cell r="LP14">
            <v>0.246</v>
          </cell>
          <cell r="LQ14">
            <v>0</v>
          </cell>
          <cell r="LR14">
            <v>0.67900000000000005</v>
          </cell>
          <cell r="LS14">
            <v>4.4999999999999998E-2</v>
          </cell>
          <cell r="LT14">
            <v>0</v>
          </cell>
          <cell r="LU14">
            <v>4.4999999999999998E-2</v>
          </cell>
          <cell r="LV14">
            <v>0</v>
          </cell>
          <cell r="LW14">
            <v>0</v>
          </cell>
          <cell r="LX14">
            <v>0</v>
          </cell>
          <cell r="LY14">
            <v>-0.98</v>
          </cell>
          <cell r="LZ14">
            <v>50.771999999999998</v>
          </cell>
        </row>
        <row r="15">
          <cell r="A15">
            <v>1962</v>
          </cell>
          <cell r="B15">
            <v>70.74499999999999</v>
          </cell>
          <cell r="C15">
            <v>46.152000000000001</v>
          </cell>
          <cell r="D15">
            <v>24.591999999999999</v>
          </cell>
          <cell r="E15">
            <v>13.076000000000001</v>
          </cell>
          <cell r="F15">
            <v>3.0180000000000002</v>
          </cell>
          <cell r="G15">
            <v>0.85099999999999998</v>
          </cell>
          <cell r="H15">
            <v>3.8690000000000002</v>
          </cell>
          <cell r="I15">
            <v>0.188</v>
          </cell>
          <cell r="J15">
            <v>0.85499999999999998</v>
          </cell>
          <cell r="K15">
            <v>1.0429999999999999</v>
          </cell>
          <cell r="L15">
            <v>0.50900000000000001</v>
          </cell>
          <cell r="M15">
            <v>7.1139999999999999</v>
          </cell>
          <cell r="N15">
            <v>0.48</v>
          </cell>
          <cell r="O15">
            <v>0.75800000000000001</v>
          </cell>
          <cell r="P15">
            <v>0</v>
          </cell>
          <cell r="Q15">
            <v>0.02</v>
          </cell>
          <cell r="R15">
            <v>0</v>
          </cell>
          <cell r="S15">
            <v>0.97799999999999998</v>
          </cell>
          <cell r="T15">
            <v>1.302</v>
          </cell>
          <cell r="U15">
            <v>0</v>
          </cell>
          <cell r="V15">
            <v>0.104</v>
          </cell>
          <cell r="W15">
            <v>0.85099999999999998</v>
          </cell>
          <cell r="X15">
            <v>3.7999999999999999E-2</v>
          </cell>
          <cell r="Y15">
            <v>0.88900000000000001</v>
          </cell>
          <cell r="Z15">
            <v>0.20399999999999999</v>
          </cell>
          <cell r="AA15">
            <v>2.1999999999999999E-2</v>
          </cell>
          <cell r="AB15">
            <v>0.22599999999999998</v>
          </cell>
          <cell r="AC15">
            <v>0.88800000000000001</v>
          </cell>
          <cell r="AD15">
            <v>0.88800000000000001</v>
          </cell>
          <cell r="AE15">
            <v>0.69899999999999984</v>
          </cell>
          <cell r="AF15">
            <v>0.69899999999999984</v>
          </cell>
          <cell r="AG15">
            <v>0.23499999999999999</v>
          </cell>
          <cell r="AH15">
            <v>1.0150000000000001</v>
          </cell>
          <cell r="AI15">
            <v>1.25</v>
          </cell>
          <cell r="AJ15">
            <v>4.2649999999999997</v>
          </cell>
          <cell r="AK15">
            <v>4.2649999999999997</v>
          </cell>
          <cell r="AL15">
            <v>0.23199999999999998</v>
          </cell>
          <cell r="AM15">
            <v>0.20899999999999999</v>
          </cell>
          <cell r="AN15">
            <v>0.44099999999999995</v>
          </cell>
          <cell r="AO15">
            <v>0</v>
          </cell>
          <cell r="AP15">
            <v>0.13600000000000001</v>
          </cell>
          <cell r="AQ15">
            <v>0.13600000000000001</v>
          </cell>
          <cell r="AR15">
            <v>6.4</v>
          </cell>
          <cell r="AS15">
            <v>0.754</v>
          </cell>
          <cell r="AT15">
            <v>-7.2000000000000008E-2</v>
          </cell>
          <cell r="AU15">
            <v>-2.5129999999999999</v>
          </cell>
          <cell r="AV15">
            <v>2.4319999999999999</v>
          </cell>
          <cell r="AW15">
            <v>0.92100000000000004</v>
          </cell>
          <cell r="AX15">
            <v>1.5110000000000001</v>
          </cell>
          <cell r="AY15">
            <v>0.51700000000000002</v>
          </cell>
          <cell r="AZ15">
            <v>0.16799999999999998</v>
          </cell>
          <cell r="BA15">
            <v>1.6E-2</v>
          </cell>
          <cell r="BB15">
            <v>0.184</v>
          </cell>
          <cell r="BC15">
            <v>7.0000000000000007E-2</v>
          </cell>
          <cell r="BD15">
            <v>8.8999999999999996E-2</v>
          </cell>
          <cell r="BE15">
            <v>0.159</v>
          </cell>
          <cell r="BF15">
            <v>7.8E-2</v>
          </cell>
          <cell r="BG15">
            <v>0.73100000000000009</v>
          </cell>
          <cell r="BH15">
            <v>1.302</v>
          </cell>
          <cell r="BI15">
            <v>9.5000000000000001E-2</v>
          </cell>
          <cell r="BJ15">
            <v>0</v>
          </cell>
          <cell r="BK15">
            <v>1.9000000000000003E-2</v>
          </cell>
          <cell r="BL15">
            <v>1.0980000000000001</v>
          </cell>
          <cell r="BM15">
            <v>6.4000000000000001E-2</v>
          </cell>
          <cell r="BN15">
            <v>0</v>
          </cell>
          <cell r="BO15">
            <v>0.218</v>
          </cell>
          <cell r="BP15">
            <v>6.6000000000000003E-2</v>
          </cell>
          <cell r="BQ15">
            <v>1.6E-2</v>
          </cell>
          <cell r="BR15">
            <v>0.17399999999999999</v>
          </cell>
          <cell r="BS15">
            <v>0.25600000000000001</v>
          </cell>
          <cell r="BT15">
            <v>1.05</v>
          </cell>
          <cell r="BU15">
            <v>0.20499999999999999</v>
          </cell>
          <cell r="BV15">
            <v>0</v>
          </cell>
          <cell r="BW15">
            <v>1.2550000000000001</v>
          </cell>
          <cell r="BX15">
            <v>0.13200000000000001</v>
          </cell>
          <cell r="BY15">
            <v>0</v>
          </cell>
          <cell r="BZ15">
            <v>0.13200000000000001</v>
          </cell>
          <cell r="CA15">
            <v>0.28999999999999998</v>
          </cell>
          <cell r="CB15">
            <v>0.28999999999999998</v>
          </cell>
          <cell r="CC15">
            <v>0.20799999999999999</v>
          </cell>
          <cell r="CD15">
            <v>0.96099999999999997</v>
          </cell>
          <cell r="CE15">
            <v>8.0000000000000002E-3</v>
          </cell>
          <cell r="CF15">
            <v>1.177</v>
          </cell>
          <cell r="CG15">
            <v>0.67999999999999994</v>
          </cell>
          <cell r="CH15">
            <v>0.67999999999999994</v>
          </cell>
          <cell r="CI15">
            <v>0</v>
          </cell>
          <cell r="CJ15">
            <v>2.8000000000000001E-2</v>
          </cell>
          <cell r="CK15">
            <v>2.8000000000000001E-2</v>
          </cell>
          <cell r="CL15">
            <v>0</v>
          </cell>
          <cell r="CM15">
            <v>0</v>
          </cell>
          <cell r="CN15">
            <v>0</v>
          </cell>
          <cell r="CO15">
            <v>0.13800000000000001</v>
          </cell>
          <cell r="CP15">
            <v>4.0000000000000001E-3</v>
          </cell>
          <cell r="CQ15">
            <v>0.56700000000000006</v>
          </cell>
          <cell r="CR15">
            <v>9.3410000000000011</v>
          </cell>
          <cell r="CS15">
            <v>2.5500000000000003</v>
          </cell>
          <cell r="CT15">
            <v>6.7919999999999998</v>
          </cell>
          <cell r="CU15">
            <v>4.218</v>
          </cell>
          <cell r="CV15">
            <v>0.36199999999999999</v>
          </cell>
          <cell r="CW15">
            <v>0.82299999999999995</v>
          </cell>
          <cell r="CX15">
            <v>1.1850000000000001</v>
          </cell>
          <cell r="CY15">
            <v>0.13</v>
          </cell>
          <cell r="CZ15">
            <v>1.2E-2</v>
          </cell>
          <cell r="DA15">
            <v>0.14200000000000002</v>
          </cell>
          <cell r="DB15">
            <v>0</v>
          </cell>
          <cell r="DC15">
            <v>1.2470000000000001</v>
          </cell>
          <cell r="DD15">
            <v>3.7089999999999996</v>
          </cell>
          <cell r="DE15">
            <v>0.33799999999999997</v>
          </cell>
          <cell r="DF15">
            <v>3.5760000000000005</v>
          </cell>
          <cell r="DG15">
            <v>7.6230000000000002</v>
          </cell>
          <cell r="DH15">
            <v>0.443</v>
          </cell>
          <cell r="DI15">
            <v>1.319</v>
          </cell>
          <cell r="DJ15">
            <v>1.762</v>
          </cell>
          <cell r="DK15">
            <v>0.624</v>
          </cell>
          <cell r="DL15">
            <v>0.66199999999999992</v>
          </cell>
          <cell r="DM15">
            <v>0.31100000000000005</v>
          </cell>
          <cell r="DN15">
            <v>0.26100000000000001</v>
          </cell>
          <cell r="DO15">
            <v>4.0000000000000001E-3</v>
          </cell>
          <cell r="DP15">
            <v>6.4000000000000001E-2</v>
          </cell>
          <cell r="DQ15">
            <v>0.625</v>
          </cell>
          <cell r="DR15">
            <v>0</v>
          </cell>
          <cell r="DS15">
            <v>2.536</v>
          </cell>
          <cell r="DT15">
            <v>0.32799999999999996</v>
          </cell>
          <cell r="DU15">
            <v>2.8639999999999999</v>
          </cell>
          <cell r="DV15">
            <v>4.18</v>
          </cell>
          <cell r="DW15">
            <v>0.82299999999999995</v>
          </cell>
          <cell r="DX15">
            <v>1.5229999999999999</v>
          </cell>
          <cell r="DY15">
            <v>6.5259999999999998</v>
          </cell>
          <cell r="DZ15">
            <v>1.9000000000000003E-2</v>
          </cell>
          <cell r="EA15">
            <v>0</v>
          </cell>
          <cell r="EB15">
            <v>3.2000000000000001E-2</v>
          </cell>
          <cell r="EC15">
            <v>0.23</v>
          </cell>
          <cell r="ED15">
            <v>0.28100000000000003</v>
          </cell>
          <cell r="EE15">
            <v>0</v>
          </cell>
          <cell r="EF15">
            <v>0</v>
          </cell>
          <cell r="EG15">
            <v>3.9609999999999999</v>
          </cell>
          <cell r="EH15">
            <v>0.92400000000000004</v>
          </cell>
          <cell r="EI15">
            <v>1.238</v>
          </cell>
          <cell r="EJ15">
            <v>6.1229999999999993</v>
          </cell>
          <cell r="EK15">
            <v>2.1999999999999999E-2</v>
          </cell>
          <cell r="EL15">
            <v>0</v>
          </cell>
          <cell r="EM15">
            <v>0.34800000000000003</v>
          </cell>
          <cell r="EN15">
            <v>0.42</v>
          </cell>
          <cell r="EO15">
            <v>0</v>
          </cell>
          <cell r="EP15">
            <v>0.79</v>
          </cell>
          <cell r="EQ15">
            <v>12.121</v>
          </cell>
          <cell r="ER15">
            <v>4.76</v>
          </cell>
          <cell r="ES15">
            <v>4.0259999999999998</v>
          </cell>
          <cell r="ET15">
            <v>8.7859999999999996</v>
          </cell>
          <cell r="EU15">
            <v>3.3339999999999996</v>
          </cell>
          <cell r="EV15">
            <v>-0.11600000000000001</v>
          </cell>
          <cell r="EW15">
            <v>0.13600000000000001</v>
          </cell>
          <cell r="EX15">
            <v>0.59400000000000008</v>
          </cell>
          <cell r="EY15">
            <v>0.6140000000000001</v>
          </cell>
          <cell r="EZ15">
            <v>0.48099999999999998</v>
          </cell>
          <cell r="FA15">
            <v>0.86799999999999999</v>
          </cell>
          <cell r="FB15">
            <v>1.349</v>
          </cell>
          <cell r="FC15">
            <v>2.6470000000000002</v>
          </cell>
          <cell r="FD15">
            <v>-1.4999999999999999E-2</v>
          </cell>
          <cell r="FE15">
            <v>0.10099999999999999</v>
          </cell>
          <cell r="FF15">
            <v>9.9999999999999992E-2</v>
          </cell>
          <cell r="FG15">
            <v>3.74</v>
          </cell>
          <cell r="FH15">
            <v>1.0209999999999999</v>
          </cell>
          <cell r="FI15">
            <v>7.36</v>
          </cell>
          <cell r="FJ15">
            <v>26.937000000000001</v>
          </cell>
          <cell r="FK15">
            <v>1.008</v>
          </cell>
          <cell r="FL15">
            <v>27.945</v>
          </cell>
          <cell r="FM15">
            <v>10.682</v>
          </cell>
          <cell r="FN15">
            <v>0.253</v>
          </cell>
          <cell r="FO15">
            <v>10.935</v>
          </cell>
          <cell r="FP15">
            <v>16.255000000000003</v>
          </cell>
          <cell r="FQ15">
            <v>0.754</v>
          </cell>
          <cell r="FR15">
            <v>17.009000000000004</v>
          </cell>
          <cell r="FS15">
            <v>2.3209999999999997</v>
          </cell>
          <cell r="FT15">
            <v>0.48699999999999999</v>
          </cell>
          <cell r="FU15">
            <v>2.8079999999999998</v>
          </cell>
          <cell r="FV15">
            <v>0.53700000000000003</v>
          </cell>
          <cell r="FW15">
            <v>0.16</v>
          </cell>
          <cell r="FX15">
            <v>0.69700000000000006</v>
          </cell>
          <cell r="FY15">
            <v>0.02</v>
          </cell>
          <cell r="FZ15">
            <v>0.35699999999999998</v>
          </cell>
          <cell r="GA15">
            <v>0.377</v>
          </cell>
          <cell r="GB15">
            <v>3.3000000000000002E-2</v>
          </cell>
          <cell r="GC15">
            <v>8.0000000000000002E-3</v>
          </cell>
          <cell r="GD15">
            <v>4.1000000000000002E-2</v>
          </cell>
          <cell r="GE15">
            <v>0.41799999999999998</v>
          </cell>
          <cell r="GF15">
            <v>7.5000000000000011E-2</v>
          </cell>
          <cell r="GG15">
            <v>0</v>
          </cell>
          <cell r="GH15">
            <v>7.5000000000000011E-2</v>
          </cell>
          <cell r="GI15">
            <v>13.095000000000001</v>
          </cell>
          <cell r="GJ15">
            <v>6.6000000000000003E-2</v>
          </cell>
          <cell r="GK15">
            <v>13.161000000000001</v>
          </cell>
          <cell r="GL15">
            <v>20.709</v>
          </cell>
          <cell r="GM15">
            <v>20.709</v>
          </cell>
          <cell r="GN15">
            <v>4.2729999999999997</v>
          </cell>
          <cell r="GO15">
            <v>1.6890000000000001</v>
          </cell>
          <cell r="GP15">
            <v>5.9619999999999997</v>
          </cell>
          <cell r="GQ15">
            <v>0.66</v>
          </cell>
          <cell r="GR15">
            <v>2.4E-2</v>
          </cell>
          <cell r="GS15">
            <v>0.68400000000000005</v>
          </cell>
          <cell r="GT15">
            <v>0.59199999999999997</v>
          </cell>
          <cell r="GU15">
            <v>0.59199999999999997</v>
          </cell>
          <cell r="GV15">
            <v>0.17399999999999999</v>
          </cell>
          <cell r="GW15">
            <v>0</v>
          </cell>
          <cell r="GX15">
            <v>0.17399999999999999</v>
          </cell>
          <cell r="GY15">
            <v>0.27200000000000002</v>
          </cell>
          <cell r="GZ15">
            <v>0.27200000000000002</v>
          </cell>
          <cell r="HA15">
            <v>0.11600000000000001</v>
          </cell>
          <cell r="HB15">
            <v>7.0000000000000001E-3</v>
          </cell>
          <cell r="HC15">
            <v>0.12300000000000001</v>
          </cell>
          <cell r="HD15">
            <v>0.23199999999999998</v>
          </cell>
          <cell r="HE15">
            <v>0.23199999999999998</v>
          </cell>
          <cell r="HF15">
            <v>3.907</v>
          </cell>
          <cell r="HG15">
            <v>1.895</v>
          </cell>
          <cell r="HH15">
            <v>1.2430000000000001</v>
          </cell>
          <cell r="HI15">
            <v>7.0449999999999999</v>
          </cell>
          <cell r="HJ15">
            <v>0.46899999999999997</v>
          </cell>
          <cell r="HK15">
            <v>1.5190000000000001</v>
          </cell>
          <cell r="HL15">
            <v>1.988</v>
          </cell>
          <cell r="HM15">
            <v>0</v>
          </cell>
          <cell r="HN15">
            <v>0.78900000000000015</v>
          </cell>
          <cell r="HO15">
            <v>0.78900000000000015</v>
          </cell>
          <cell r="HP15">
            <v>2.7770000000000001</v>
          </cell>
          <cell r="HQ15">
            <v>1.5100000000000002</v>
          </cell>
          <cell r="HR15">
            <v>0.32799999999999996</v>
          </cell>
          <cell r="HS15">
            <v>1.8380000000000001</v>
          </cell>
          <cell r="HT15">
            <v>4.2729999999999997</v>
          </cell>
          <cell r="HU15">
            <v>1.6890000000000001</v>
          </cell>
          <cell r="HV15">
            <v>1.7410000000000001</v>
          </cell>
          <cell r="HW15">
            <v>7.7029999999999994</v>
          </cell>
          <cell r="HX15">
            <v>4.0000000000000001E-3</v>
          </cell>
          <cell r="HY15">
            <v>4.0000000000000001E-3</v>
          </cell>
          <cell r="HZ15">
            <v>0.51500000000000001</v>
          </cell>
          <cell r="IA15">
            <v>1.278</v>
          </cell>
          <cell r="IB15">
            <v>1.7930000000000001</v>
          </cell>
          <cell r="IC15">
            <v>0</v>
          </cell>
          <cell r="ID15">
            <v>3.1E-2</v>
          </cell>
          <cell r="IE15">
            <v>3.1E-2</v>
          </cell>
          <cell r="IF15">
            <v>1.8240000000000001</v>
          </cell>
          <cell r="IG15">
            <v>38.808999999999997</v>
          </cell>
          <cell r="IH15">
            <v>0.83699999999999997</v>
          </cell>
          <cell r="II15">
            <v>39.646000000000001</v>
          </cell>
          <cell r="IJ15">
            <v>31.696000000000005</v>
          </cell>
          <cell r="IK15">
            <v>0.94400000000000006</v>
          </cell>
          <cell r="IL15">
            <v>32.640000000000008</v>
          </cell>
          <cell r="IM15">
            <v>7.1140000000000008</v>
          </cell>
          <cell r="IN15">
            <v>-0.106</v>
          </cell>
          <cell r="IO15">
            <v>7.0080000000000009</v>
          </cell>
          <cell r="IP15">
            <v>4.8000000000000001E-2</v>
          </cell>
          <cell r="IQ15">
            <v>0.26300000000000001</v>
          </cell>
          <cell r="IR15">
            <v>0.311</v>
          </cell>
          <cell r="IS15">
            <v>0</v>
          </cell>
          <cell r="IT15">
            <v>4.0000000000000001E-3</v>
          </cell>
          <cell r="IU15">
            <v>4.0000000000000001E-3</v>
          </cell>
          <cell r="IV15">
            <v>0.315</v>
          </cell>
          <cell r="IW15">
            <v>0.11600000000000001</v>
          </cell>
          <cell r="IX15">
            <v>9.1999999999999998E-2</v>
          </cell>
          <cell r="IY15">
            <v>0.20800000000000002</v>
          </cell>
          <cell r="IZ15">
            <v>0</v>
          </cell>
          <cell r="JA15">
            <v>0.20800000000000002</v>
          </cell>
          <cell r="JB15">
            <v>4.2050000000000001</v>
          </cell>
          <cell r="JC15">
            <v>0.1</v>
          </cell>
          <cell r="JD15">
            <v>4.3049999999999997</v>
          </cell>
          <cell r="JE15">
            <v>0.48499999999999999</v>
          </cell>
          <cell r="JF15">
            <v>0.48499999999999999</v>
          </cell>
          <cell r="JG15">
            <v>5.7000000000000002E-2</v>
          </cell>
          <cell r="JH15">
            <v>5.7000000000000002E-2</v>
          </cell>
          <cell r="JI15">
            <v>-3.4000000000000002E-2</v>
          </cell>
          <cell r="JJ15">
            <v>-3.4000000000000002E-2</v>
          </cell>
          <cell r="JK15">
            <v>2.5020000000000002</v>
          </cell>
          <cell r="JL15">
            <v>-0.20199999999999999</v>
          </cell>
          <cell r="JM15">
            <v>2.3000000000000003</v>
          </cell>
          <cell r="JN15">
            <v>3.74</v>
          </cell>
          <cell r="JO15">
            <v>1.9640000000000002</v>
          </cell>
          <cell r="JP15">
            <v>0.94400000000000006</v>
          </cell>
          <cell r="JQ15">
            <v>44.514000000000003</v>
          </cell>
          <cell r="JR15">
            <v>-0.106</v>
          </cell>
          <cell r="JS15">
            <v>44.408000000000001</v>
          </cell>
          <cell r="JT15">
            <v>7.4960000000000004</v>
          </cell>
          <cell r="JU15">
            <v>6.79</v>
          </cell>
          <cell r="JV15">
            <v>0.70700000000000007</v>
          </cell>
          <cell r="JW15">
            <v>0.122</v>
          </cell>
          <cell r="JX15">
            <v>0.03</v>
          </cell>
          <cell r="JY15">
            <v>0.03</v>
          </cell>
          <cell r="JZ15">
            <v>8.4000000000000005E-2</v>
          </cell>
          <cell r="KA15">
            <v>0.378</v>
          </cell>
          <cell r="KB15">
            <v>0</v>
          </cell>
          <cell r="KC15">
            <v>0</v>
          </cell>
          <cell r="KD15">
            <v>4.0000000000000001E-3</v>
          </cell>
          <cell r="KE15">
            <v>4.0000000000000001E-3</v>
          </cell>
          <cell r="KF15">
            <v>8.0000000000000002E-3</v>
          </cell>
          <cell r="KG15">
            <v>0</v>
          </cell>
          <cell r="KH15">
            <v>8.0000000000000002E-3</v>
          </cell>
          <cell r="KI15">
            <v>1.9000000000000003E-2</v>
          </cell>
          <cell r="KJ15">
            <v>1.9000000000000003E-2</v>
          </cell>
          <cell r="KK15">
            <v>7.6999999999999999E-2</v>
          </cell>
          <cell r="KL15">
            <v>7.0000000000000001E-3</v>
          </cell>
          <cell r="KM15">
            <v>3.2000000000000001E-2</v>
          </cell>
          <cell r="KN15">
            <v>9.0999999999999998E-2</v>
          </cell>
          <cell r="KO15">
            <v>0.20700000000000002</v>
          </cell>
          <cell r="KP15">
            <v>0</v>
          </cell>
          <cell r="KQ15">
            <v>3.2000000000000001E-2</v>
          </cell>
          <cell r="KR15">
            <v>0</v>
          </cell>
          <cell r="KS15">
            <v>0</v>
          </cell>
          <cell r="KT15">
            <v>0</v>
          </cell>
          <cell r="KU15">
            <v>0</v>
          </cell>
          <cell r="KV15">
            <v>0</v>
          </cell>
          <cell r="KW15">
            <v>0</v>
          </cell>
          <cell r="KX15">
            <v>0</v>
          </cell>
          <cell r="KY15">
            <v>0</v>
          </cell>
          <cell r="KZ15">
            <v>0</v>
          </cell>
          <cell r="LA15">
            <v>0</v>
          </cell>
          <cell r="LB15">
            <v>0.13100000000000001</v>
          </cell>
          <cell r="LC15">
            <v>3.9E-2</v>
          </cell>
          <cell r="LD15">
            <v>0</v>
          </cell>
          <cell r="LE15">
            <v>0</v>
          </cell>
          <cell r="LF15">
            <v>3.6999999999999998E-2</v>
          </cell>
          <cell r="LG15">
            <v>8.0000000000000002E-3</v>
          </cell>
          <cell r="LH15">
            <v>4.4999999999999998E-2</v>
          </cell>
          <cell r="LI15">
            <v>7.0999999999999994E-2</v>
          </cell>
          <cell r="LJ15">
            <v>1.8000000000000002E-2</v>
          </cell>
          <cell r="LK15">
            <v>0</v>
          </cell>
          <cell r="LL15">
            <v>8.8999999999999996E-2</v>
          </cell>
          <cell r="LM15">
            <v>8.0000000000000002E-3</v>
          </cell>
          <cell r="LN15">
            <v>7.0000000000000007E-2</v>
          </cell>
          <cell r="LO15">
            <v>0.34800000000000003</v>
          </cell>
          <cell r="LP15">
            <v>0.28000000000000003</v>
          </cell>
          <cell r="LQ15">
            <v>0</v>
          </cell>
          <cell r="LR15">
            <v>0.70600000000000007</v>
          </cell>
          <cell r="LS15">
            <v>6.4000000000000001E-2</v>
          </cell>
          <cell r="LT15">
            <v>0</v>
          </cell>
          <cell r="LU15">
            <v>6.4000000000000001E-2</v>
          </cell>
          <cell r="LV15">
            <v>0</v>
          </cell>
          <cell r="LW15">
            <v>0</v>
          </cell>
          <cell r="LX15">
            <v>0</v>
          </cell>
          <cell r="LY15">
            <v>-0.82900000000000007</v>
          </cell>
          <cell r="LZ15">
            <v>56.902000000000001</v>
          </cell>
        </row>
        <row r="16">
          <cell r="A16">
            <v>1963</v>
          </cell>
          <cell r="B16">
            <v>79.568999999999988</v>
          </cell>
          <cell r="C16">
            <v>51.606999999999999</v>
          </cell>
          <cell r="D16">
            <v>27.960999999999999</v>
          </cell>
          <cell r="E16">
            <v>15.054000000000002</v>
          </cell>
          <cell r="F16">
            <v>3.4610000000000003</v>
          </cell>
          <cell r="G16">
            <v>0.96399999999999997</v>
          </cell>
          <cell r="H16">
            <v>4.4250000000000007</v>
          </cell>
          <cell r="I16">
            <v>0.221</v>
          </cell>
          <cell r="J16">
            <v>0.98799999999999999</v>
          </cell>
          <cell r="K16">
            <v>1.2090000000000001</v>
          </cell>
          <cell r="L16">
            <v>0.56900000000000006</v>
          </cell>
          <cell r="M16">
            <v>7.84</v>
          </cell>
          <cell r="N16">
            <v>0.503</v>
          </cell>
          <cell r="O16">
            <v>0.80500000000000005</v>
          </cell>
          <cell r="P16">
            <v>0</v>
          </cell>
          <cell r="Q16">
            <v>2.5000000000000001E-2</v>
          </cell>
          <cell r="R16">
            <v>0</v>
          </cell>
          <cell r="S16">
            <v>1.202</v>
          </cell>
          <cell r="T16">
            <v>1.3679999999999999</v>
          </cell>
          <cell r="U16">
            <v>0</v>
          </cell>
          <cell r="V16">
            <v>0.108</v>
          </cell>
          <cell r="W16">
            <v>0.96399999999999997</v>
          </cell>
          <cell r="X16">
            <v>4.2999999999999997E-2</v>
          </cell>
          <cell r="Y16">
            <v>1.0069999999999999</v>
          </cell>
          <cell r="Z16">
            <v>0.24399999999999999</v>
          </cell>
          <cell r="AA16">
            <v>2.4E-2</v>
          </cell>
          <cell r="AB16">
            <v>0.26800000000000002</v>
          </cell>
          <cell r="AC16">
            <v>0.91600000000000004</v>
          </cell>
          <cell r="AD16">
            <v>0.91600000000000004</v>
          </cell>
          <cell r="AE16">
            <v>0.79199999999999993</v>
          </cell>
          <cell r="AF16">
            <v>0.79199999999999993</v>
          </cell>
          <cell r="AG16">
            <v>0.28800000000000003</v>
          </cell>
          <cell r="AH16">
            <v>1.1439999999999999</v>
          </cell>
          <cell r="AI16">
            <v>1.4319999999999999</v>
          </cell>
          <cell r="AJ16">
            <v>4.6319999999999997</v>
          </cell>
          <cell r="AK16">
            <v>4.6319999999999997</v>
          </cell>
          <cell r="AL16">
            <v>0.25</v>
          </cell>
          <cell r="AM16">
            <v>0.22500000000000001</v>
          </cell>
          <cell r="AN16">
            <v>0.47499999999999998</v>
          </cell>
          <cell r="AO16">
            <v>0</v>
          </cell>
          <cell r="AP16">
            <v>0.126</v>
          </cell>
          <cell r="AQ16">
            <v>0.126</v>
          </cell>
          <cell r="AR16">
            <v>7.2229999999999999</v>
          </cell>
          <cell r="AS16">
            <v>0.6</v>
          </cell>
          <cell r="AT16">
            <v>-8.5999999999999993E-2</v>
          </cell>
          <cell r="AU16">
            <v>-2.7560000000000002</v>
          </cell>
          <cell r="AV16">
            <v>2.8369999999999997</v>
          </cell>
          <cell r="AW16">
            <v>1.1479999999999999</v>
          </cell>
          <cell r="AX16">
            <v>1.6880000000000002</v>
          </cell>
          <cell r="AY16">
            <v>0.59599999999999997</v>
          </cell>
          <cell r="AZ16">
            <v>0.19</v>
          </cell>
          <cell r="BA16">
            <v>1.9000000000000003E-2</v>
          </cell>
          <cell r="BB16">
            <v>0.20900000000000002</v>
          </cell>
          <cell r="BC16">
            <v>8.1000000000000003E-2</v>
          </cell>
          <cell r="BD16">
            <v>0.10199999999999999</v>
          </cell>
          <cell r="BE16">
            <v>0.183</v>
          </cell>
          <cell r="BF16">
            <v>8.6999999999999994E-2</v>
          </cell>
          <cell r="BG16">
            <v>0.78799999999999992</v>
          </cell>
          <cell r="BH16">
            <v>1.4569999999999999</v>
          </cell>
          <cell r="BI16">
            <v>0.12</v>
          </cell>
          <cell r="BJ16">
            <v>0</v>
          </cell>
          <cell r="BK16">
            <v>0.02</v>
          </cell>
          <cell r="BL16">
            <v>1.155</v>
          </cell>
          <cell r="BM16">
            <v>7.4999999999999997E-2</v>
          </cell>
          <cell r="BN16">
            <v>0</v>
          </cell>
          <cell r="BO16">
            <v>0.26500000000000001</v>
          </cell>
          <cell r="BP16">
            <v>7.3999999999999996E-2</v>
          </cell>
          <cell r="BQ16">
            <v>1.9000000000000003E-2</v>
          </cell>
          <cell r="BR16">
            <v>0.182</v>
          </cell>
          <cell r="BS16">
            <v>0.27500000000000002</v>
          </cell>
          <cell r="BT16">
            <v>1.2570000000000001</v>
          </cell>
          <cell r="BU16">
            <v>0.246</v>
          </cell>
          <cell r="BV16">
            <v>0</v>
          </cell>
          <cell r="BW16">
            <v>1.5030000000000001</v>
          </cell>
          <cell r="BX16">
            <v>0.14600000000000002</v>
          </cell>
          <cell r="BY16">
            <v>0</v>
          </cell>
          <cell r="BZ16">
            <v>0.14600000000000002</v>
          </cell>
          <cell r="CA16">
            <v>0.30599999999999999</v>
          </cell>
          <cell r="CB16">
            <v>0.30599999999999999</v>
          </cell>
          <cell r="CC16">
            <v>0.247</v>
          </cell>
          <cell r="CD16">
            <v>1.1499999999999999</v>
          </cell>
          <cell r="CE16">
            <v>8.0000000000000002E-3</v>
          </cell>
          <cell r="CF16">
            <v>1.4049999999999998</v>
          </cell>
          <cell r="CG16">
            <v>0.81099999999999994</v>
          </cell>
          <cell r="CH16">
            <v>0.81099999999999994</v>
          </cell>
          <cell r="CI16">
            <v>0</v>
          </cell>
          <cell r="CJ16">
            <v>3.2000000000000001E-2</v>
          </cell>
          <cell r="CK16">
            <v>3.2000000000000001E-2</v>
          </cell>
          <cell r="CL16">
            <v>0</v>
          </cell>
          <cell r="CM16">
            <v>0</v>
          </cell>
          <cell r="CN16">
            <v>0</v>
          </cell>
          <cell r="CO16">
            <v>0.17299999999999999</v>
          </cell>
          <cell r="CP16">
            <v>4.0000000000000001E-3</v>
          </cell>
          <cell r="CQ16">
            <v>0.66700000000000004</v>
          </cell>
          <cell r="CR16">
            <v>10.685</v>
          </cell>
          <cell r="CS16">
            <v>2.9119999999999999</v>
          </cell>
          <cell r="CT16">
            <v>7.774</v>
          </cell>
          <cell r="CU16">
            <v>4.7300000000000004</v>
          </cell>
          <cell r="CV16">
            <v>0.51</v>
          </cell>
          <cell r="CW16">
            <v>0.96799999999999997</v>
          </cell>
          <cell r="CX16">
            <v>1.478</v>
          </cell>
          <cell r="CY16">
            <v>0.14600000000000002</v>
          </cell>
          <cell r="CZ16">
            <v>1.2E-2</v>
          </cell>
          <cell r="DA16">
            <v>0.15800000000000003</v>
          </cell>
          <cell r="DB16">
            <v>0</v>
          </cell>
          <cell r="DC16">
            <v>1.407</v>
          </cell>
          <cell r="DD16">
            <v>4.3250000000000002</v>
          </cell>
          <cell r="DE16">
            <v>0.40399999999999997</v>
          </cell>
          <cell r="DF16">
            <v>3.9539999999999997</v>
          </cell>
          <cell r="DG16">
            <v>8.6829999999999998</v>
          </cell>
          <cell r="DH16">
            <v>0.504</v>
          </cell>
          <cell r="DI16">
            <v>1.508</v>
          </cell>
          <cell r="DJ16">
            <v>2.012</v>
          </cell>
          <cell r="DK16">
            <v>0.7</v>
          </cell>
          <cell r="DL16">
            <v>0.73799999999999999</v>
          </cell>
          <cell r="DM16">
            <v>0.40599999999999997</v>
          </cell>
          <cell r="DN16">
            <v>0.311</v>
          </cell>
          <cell r="DO16">
            <v>4.0000000000000001E-3</v>
          </cell>
          <cell r="DP16">
            <v>0.06</v>
          </cell>
          <cell r="DQ16">
            <v>0.628</v>
          </cell>
          <cell r="DR16">
            <v>0</v>
          </cell>
          <cell r="DS16">
            <v>2.8119999999999998</v>
          </cell>
          <cell r="DT16">
            <v>0.36199999999999999</v>
          </cell>
          <cell r="DU16">
            <v>3.1739999999999999</v>
          </cell>
          <cell r="DV16">
            <v>4.8709999999999996</v>
          </cell>
          <cell r="DW16">
            <v>0.96799999999999997</v>
          </cell>
          <cell r="DX16">
            <v>1.8810000000000002</v>
          </cell>
          <cell r="DY16">
            <v>7.72</v>
          </cell>
          <cell r="DZ16">
            <v>2.1999999999999999E-2</v>
          </cell>
          <cell r="EA16">
            <v>0</v>
          </cell>
          <cell r="EB16">
            <v>3.2000000000000001E-2</v>
          </cell>
          <cell r="EC16">
            <v>0.26</v>
          </cell>
          <cell r="ED16">
            <v>0.314</v>
          </cell>
          <cell r="EE16">
            <v>0</v>
          </cell>
          <cell r="EF16">
            <v>0</v>
          </cell>
          <cell r="EG16">
            <v>4.7130000000000001</v>
          </cell>
          <cell r="EH16">
            <v>1.0830000000000002</v>
          </cell>
          <cell r="EI16">
            <v>1.4809999999999999</v>
          </cell>
          <cell r="EJ16">
            <v>7.2770000000000001</v>
          </cell>
          <cell r="EK16">
            <v>2.5999999999999999E-2</v>
          </cell>
          <cell r="EL16">
            <v>0</v>
          </cell>
          <cell r="EM16">
            <v>0.30399999999999999</v>
          </cell>
          <cell r="EN16">
            <v>0.40100000000000002</v>
          </cell>
          <cell r="EO16">
            <v>0</v>
          </cell>
          <cell r="EP16">
            <v>0.73100000000000009</v>
          </cell>
          <cell r="EQ16">
            <v>14.016999999999999</v>
          </cell>
          <cell r="ER16">
            <v>5.5060000000000002</v>
          </cell>
          <cell r="ES16">
            <v>4.58</v>
          </cell>
          <cell r="ET16">
            <v>10.086</v>
          </cell>
          <cell r="EU16">
            <v>3.931</v>
          </cell>
          <cell r="EV16">
            <v>-0.126</v>
          </cell>
          <cell r="EW16">
            <v>0.158</v>
          </cell>
          <cell r="EX16">
            <v>0.69199999999999995</v>
          </cell>
          <cell r="EY16">
            <v>0.72399999999999998</v>
          </cell>
          <cell r="EZ16">
            <v>0.52500000000000002</v>
          </cell>
          <cell r="FA16">
            <v>0.91500000000000004</v>
          </cell>
          <cell r="FB16">
            <v>1.44</v>
          </cell>
          <cell r="FC16">
            <v>3.1070000000000002</v>
          </cell>
          <cell r="FD16">
            <v>-9.0000000000000011E-3</v>
          </cell>
          <cell r="FE16">
            <v>0.122</v>
          </cell>
          <cell r="FF16">
            <v>0.24800000000000003</v>
          </cell>
          <cell r="FG16">
            <v>4.306</v>
          </cell>
          <cell r="FH16">
            <v>1.2</v>
          </cell>
          <cell r="FI16">
            <v>8.5109999999999992</v>
          </cell>
          <cell r="FJ16">
            <v>29.533999999999999</v>
          </cell>
          <cell r="FK16">
            <v>1.1440000000000001</v>
          </cell>
          <cell r="FL16">
            <v>30.677999999999997</v>
          </cell>
          <cell r="FM16">
            <v>12.007</v>
          </cell>
          <cell r="FN16">
            <v>0.28500000000000003</v>
          </cell>
          <cell r="FO16">
            <v>12.292</v>
          </cell>
          <cell r="FP16">
            <v>17.528000000000002</v>
          </cell>
          <cell r="FQ16">
            <v>0.85799999999999998</v>
          </cell>
          <cell r="FR16">
            <v>18.386000000000003</v>
          </cell>
          <cell r="FS16">
            <v>2.5670000000000002</v>
          </cell>
          <cell r="FT16">
            <v>0.55400000000000005</v>
          </cell>
          <cell r="FU16">
            <v>3.1210000000000004</v>
          </cell>
          <cell r="FV16">
            <v>0.59799999999999998</v>
          </cell>
          <cell r="FW16">
            <v>0.187</v>
          </cell>
          <cell r="FX16">
            <v>0.78499999999999992</v>
          </cell>
          <cell r="FY16">
            <v>2.3E-2</v>
          </cell>
          <cell r="FZ16">
            <v>0.39600000000000002</v>
          </cell>
          <cell r="GA16">
            <v>0.41900000000000004</v>
          </cell>
          <cell r="GB16">
            <v>3.2000000000000001E-2</v>
          </cell>
          <cell r="GC16">
            <v>8.0000000000000002E-3</v>
          </cell>
          <cell r="GD16">
            <v>0.04</v>
          </cell>
          <cell r="GE16">
            <v>0.45900000000000002</v>
          </cell>
          <cell r="GF16">
            <v>8.3000000000000004E-2</v>
          </cell>
          <cell r="GG16">
            <v>0</v>
          </cell>
          <cell r="GH16">
            <v>8.3000000000000004E-2</v>
          </cell>
          <cell r="GI16">
            <v>14.027000000000001</v>
          </cell>
          <cell r="GJ16">
            <v>7.8E-2</v>
          </cell>
          <cell r="GK16">
            <v>14.105</v>
          </cell>
          <cell r="GL16">
            <v>23.602</v>
          </cell>
          <cell r="GM16">
            <v>23.602</v>
          </cell>
          <cell r="GN16">
            <v>4.976</v>
          </cell>
          <cell r="GO16">
            <v>1.9500000000000002</v>
          </cell>
          <cell r="GP16">
            <v>6.9260000000000002</v>
          </cell>
          <cell r="GQ16">
            <v>0.67599999999999993</v>
          </cell>
          <cell r="GR16">
            <v>2.8000000000000001E-2</v>
          </cell>
          <cell r="GS16">
            <v>0.70399999999999996</v>
          </cell>
          <cell r="GT16">
            <v>0.626</v>
          </cell>
          <cell r="GU16">
            <v>0.626</v>
          </cell>
          <cell r="GV16">
            <v>0.214</v>
          </cell>
          <cell r="GW16">
            <v>0</v>
          </cell>
          <cell r="GX16">
            <v>0.214</v>
          </cell>
          <cell r="GY16">
            <v>0.28999999999999998</v>
          </cell>
          <cell r="GZ16">
            <v>0.28999999999999998</v>
          </cell>
          <cell r="HA16">
            <v>0.13</v>
          </cell>
          <cell r="HB16">
            <v>8.0000000000000002E-3</v>
          </cell>
          <cell r="HC16">
            <v>0.13800000000000001</v>
          </cell>
          <cell r="HD16">
            <v>0.24399999999999999</v>
          </cell>
          <cell r="HE16">
            <v>0.24399999999999999</v>
          </cell>
          <cell r="HF16">
            <v>4.6639999999999997</v>
          </cell>
          <cell r="HG16">
            <v>2.161</v>
          </cell>
          <cell r="HH16">
            <v>1.4889999999999999</v>
          </cell>
          <cell r="HI16">
            <v>8.3140000000000001</v>
          </cell>
          <cell r="HJ16">
            <v>0.56200000000000006</v>
          </cell>
          <cell r="HK16">
            <v>1.6600000000000001</v>
          </cell>
          <cell r="HL16">
            <v>2.2220000000000004</v>
          </cell>
          <cell r="HM16">
            <v>0</v>
          </cell>
          <cell r="HN16">
            <v>0.84299999999999997</v>
          </cell>
          <cell r="HO16">
            <v>0.84299999999999997</v>
          </cell>
          <cell r="HP16">
            <v>3.0650000000000004</v>
          </cell>
          <cell r="HQ16">
            <v>1.7450000000000001</v>
          </cell>
          <cell r="HR16">
            <v>0.36199999999999999</v>
          </cell>
          <cell r="HS16">
            <v>2.1070000000000002</v>
          </cell>
          <cell r="HT16">
            <v>4.9770000000000003</v>
          </cell>
          <cell r="HU16">
            <v>1.9500000000000002</v>
          </cell>
          <cell r="HV16">
            <v>2.1150000000000002</v>
          </cell>
          <cell r="HW16">
            <v>9.0420000000000016</v>
          </cell>
          <cell r="HX16">
            <v>8.0000000000000002E-3</v>
          </cell>
          <cell r="HY16">
            <v>8.0000000000000002E-3</v>
          </cell>
          <cell r="HZ16">
            <v>0.61699999999999999</v>
          </cell>
          <cell r="IA16">
            <v>1.4339999999999997</v>
          </cell>
          <cell r="IB16">
            <v>2.0509999999999997</v>
          </cell>
          <cell r="IC16">
            <v>0</v>
          </cell>
          <cell r="ID16">
            <v>3.5000000000000003E-2</v>
          </cell>
          <cell r="IE16">
            <v>3.5000000000000003E-2</v>
          </cell>
          <cell r="IF16">
            <v>2.0859999999999999</v>
          </cell>
          <cell r="IG16">
            <v>43.323000000000008</v>
          </cell>
          <cell r="IH16">
            <v>0.90100000000000002</v>
          </cell>
          <cell r="II16">
            <v>44.224000000000011</v>
          </cell>
          <cell r="IJ16">
            <v>35.626999999999995</v>
          </cell>
          <cell r="IK16">
            <v>1.0449999999999999</v>
          </cell>
          <cell r="IL16">
            <v>36.671999999999997</v>
          </cell>
          <cell r="IM16">
            <v>7.6959999999999997</v>
          </cell>
          <cell r="IN16">
            <v>-0.14300000000000002</v>
          </cell>
          <cell r="IO16">
            <v>7.5529999999999999</v>
          </cell>
          <cell r="IP16">
            <v>3.5000000000000003E-2</v>
          </cell>
          <cell r="IQ16">
            <v>0.188</v>
          </cell>
          <cell r="IR16">
            <v>0.223</v>
          </cell>
          <cell r="IS16">
            <v>0</v>
          </cell>
          <cell r="IT16">
            <v>4.0000000000000001E-3</v>
          </cell>
          <cell r="IU16">
            <v>4.0000000000000001E-3</v>
          </cell>
          <cell r="IV16">
            <v>0.22700000000000001</v>
          </cell>
          <cell r="IW16">
            <v>0.126</v>
          </cell>
          <cell r="IX16">
            <v>9.9000000000000005E-2</v>
          </cell>
          <cell r="IY16">
            <v>0.22500000000000001</v>
          </cell>
          <cell r="IZ16">
            <v>0</v>
          </cell>
          <cell r="JA16">
            <v>0.22500000000000001</v>
          </cell>
          <cell r="JB16">
            <v>5.0449999999999999</v>
          </cell>
          <cell r="JC16">
            <v>0.108</v>
          </cell>
          <cell r="JD16">
            <v>5.1529999999999996</v>
          </cell>
          <cell r="JE16">
            <v>0.27700000000000002</v>
          </cell>
          <cell r="JF16">
            <v>0.27700000000000002</v>
          </cell>
          <cell r="JG16">
            <v>6.8000000000000005E-2</v>
          </cell>
          <cell r="JH16">
            <v>6.8000000000000005E-2</v>
          </cell>
          <cell r="JI16">
            <v>-3.9E-2</v>
          </cell>
          <cell r="JJ16">
            <v>-3.9E-2</v>
          </cell>
          <cell r="JK16">
            <v>2.3409999999999997</v>
          </cell>
          <cell r="JL16">
            <v>-0.248</v>
          </cell>
          <cell r="JM16">
            <v>2.093</v>
          </cell>
          <cell r="JN16">
            <v>4.306</v>
          </cell>
          <cell r="JO16">
            <v>2.2439999999999998</v>
          </cell>
          <cell r="JP16">
            <v>1.0449999999999999</v>
          </cell>
          <cell r="JQ16">
            <v>49.874000000000002</v>
          </cell>
          <cell r="JR16">
            <v>-0.14300000000000002</v>
          </cell>
          <cell r="JS16">
            <v>49.731000000000002</v>
          </cell>
          <cell r="JT16">
            <v>8.2469999999999999</v>
          </cell>
          <cell r="JU16">
            <v>7.802999999999999</v>
          </cell>
          <cell r="JV16">
            <v>0.44400000000000001</v>
          </cell>
          <cell r="JW16">
            <v>0.13400000000000001</v>
          </cell>
          <cell r="JX16">
            <v>3.2000000000000001E-2</v>
          </cell>
          <cell r="JY16">
            <v>3.2000000000000001E-2</v>
          </cell>
          <cell r="JZ16">
            <v>7.7999999999999986E-2</v>
          </cell>
          <cell r="KA16">
            <v>0.46</v>
          </cell>
          <cell r="KB16">
            <v>0</v>
          </cell>
          <cell r="KC16">
            <v>0</v>
          </cell>
          <cell r="KD16">
            <v>4.0000000000000001E-3</v>
          </cell>
          <cell r="KE16">
            <v>4.0000000000000001E-3</v>
          </cell>
          <cell r="KF16">
            <v>8.0000000000000002E-3</v>
          </cell>
          <cell r="KG16">
            <v>0</v>
          </cell>
          <cell r="KH16">
            <v>8.0000000000000002E-3</v>
          </cell>
          <cell r="KI16">
            <v>1.8000000000000002E-2</v>
          </cell>
          <cell r="KJ16">
            <v>1.8000000000000002E-2</v>
          </cell>
          <cell r="KK16">
            <v>8.5999999999999993E-2</v>
          </cell>
          <cell r="KL16">
            <v>8.0000000000000002E-3</v>
          </cell>
          <cell r="KM16">
            <v>3.2000000000000001E-2</v>
          </cell>
          <cell r="KN16">
            <v>0.104</v>
          </cell>
          <cell r="KO16">
            <v>0.22999999999999998</v>
          </cell>
          <cell r="KP16">
            <v>0</v>
          </cell>
          <cell r="KQ16">
            <v>3.2000000000000001E-2</v>
          </cell>
          <cell r="KR16">
            <v>0</v>
          </cell>
          <cell r="KS16">
            <v>0</v>
          </cell>
          <cell r="KT16">
            <v>0</v>
          </cell>
          <cell r="KU16">
            <v>0</v>
          </cell>
          <cell r="KV16">
            <v>0</v>
          </cell>
          <cell r="KW16">
            <v>0</v>
          </cell>
          <cell r="KX16">
            <v>0</v>
          </cell>
          <cell r="KY16">
            <v>0</v>
          </cell>
          <cell r="KZ16">
            <v>0</v>
          </cell>
          <cell r="LA16">
            <v>0</v>
          </cell>
          <cell r="LB16">
            <v>0.13200000000000001</v>
          </cell>
          <cell r="LC16">
            <v>4.0999999999999995E-2</v>
          </cell>
          <cell r="LD16">
            <v>0</v>
          </cell>
          <cell r="LE16">
            <v>0</v>
          </cell>
          <cell r="LF16">
            <v>0.04</v>
          </cell>
          <cell r="LG16">
            <v>8.0000000000000002E-3</v>
          </cell>
          <cell r="LH16">
            <v>4.8000000000000001E-2</v>
          </cell>
          <cell r="LI16">
            <v>6.7000000000000004E-2</v>
          </cell>
          <cell r="LJ16">
            <v>0.02</v>
          </cell>
          <cell r="LK16">
            <v>0</v>
          </cell>
          <cell r="LL16">
            <v>8.7000000000000008E-2</v>
          </cell>
          <cell r="LM16">
            <v>8.0000000000000002E-3</v>
          </cell>
          <cell r="LN16">
            <v>8.3000000000000004E-2</v>
          </cell>
          <cell r="LO16">
            <v>0.30399999999999999</v>
          </cell>
          <cell r="LP16">
            <v>0.33699999999999997</v>
          </cell>
          <cell r="LQ16">
            <v>0</v>
          </cell>
          <cell r="LR16">
            <v>0.73199999999999998</v>
          </cell>
          <cell r="LS16">
            <v>8.2000000000000003E-2</v>
          </cell>
          <cell r="LT16">
            <v>0</v>
          </cell>
          <cell r="LU16">
            <v>8.2000000000000003E-2</v>
          </cell>
          <cell r="LV16">
            <v>0</v>
          </cell>
          <cell r="LW16">
            <v>0</v>
          </cell>
          <cell r="LX16">
            <v>0</v>
          </cell>
          <cell r="LY16">
            <v>-0.86099999999999999</v>
          </cell>
          <cell r="LZ16">
            <v>63.793999999999997</v>
          </cell>
        </row>
        <row r="17">
          <cell r="A17">
            <v>1964</v>
          </cell>
          <cell r="B17">
            <v>87.308999999999997</v>
          </cell>
          <cell r="C17">
            <v>55.711000000000006</v>
          </cell>
          <cell r="D17">
            <v>31.596999999999998</v>
          </cell>
          <cell r="E17">
            <v>16.893999999999998</v>
          </cell>
          <cell r="F17">
            <v>3.907</v>
          </cell>
          <cell r="G17">
            <v>1.04</v>
          </cell>
          <cell r="H17">
            <v>4.9470000000000001</v>
          </cell>
          <cell r="I17">
            <v>0.26</v>
          </cell>
          <cell r="J17">
            <v>1.137</v>
          </cell>
          <cell r="K17">
            <v>1.397</v>
          </cell>
          <cell r="L17">
            <v>0.58599999999999997</v>
          </cell>
          <cell r="M17">
            <v>8.9450000000000003</v>
          </cell>
          <cell r="N17">
            <v>0.57400000000000007</v>
          </cell>
          <cell r="O17">
            <v>0.85899999999999999</v>
          </cell>
          <cell r="P17">
            <v>0</v>
          </cell>
          <cell r="Q17">
            <v>0.03</v>
          </cell>
          <cell r="R17">
            <v>0</v>
          </cell>
          <cell r="S17">
            <v>1.3959999999999999</v>
          </cell>
          <cell r="T17">
            <v>1.448</v>
          </cell>
          <cell r="U17">
            <v>0</v>
          </cell>
          <cell r="V17">
            <v>0.114</v>
          </cell>
          <cell r="W17">
            <v>1.04</v>
          </cell>
          <cell r="X17">
            <v>4.7E-2</v>
          </cell>
          <cell r="Y17">
            <v>1.087</v>
          </cell>
          <cell r="Z17">
            <v>0.31</v>
          </cell>
          <cell r="AA17">
            <v>2.8000000000000001E-2</v>
          </cell>
          <cell r="AB17">
            <v>0.33800000000000002</v>
          </cell>
          <cell r="AC17">
            <v>1.0779999999999998</v>
          </cell>
          <cell r="AD17">
            <v>1.0779999999999998</v>
          </cell>
          <cell r="AE17">
            <v>0.86399999999999999</v>
          </cell>
          <cell r="AF17">
            <v>0.86399999999999999</v>
          </cell>
          <cell r="AG17">
            <v>0.35699999999999998</v>
          </cell>
          <cell r="AH17">
            <v>1.2409999999999999</v>
          </cell>
          <cell r="AI17">
            <v>1.5979999999999999</v>
          </cell>
          <cell r="AJ17">
            <v>5.3330000000000002</v>
          </cell>
          <cell r="AK17">
            <v>5.3330000000000002</v>
          </cell>
          <cell r="AL17">
            <v>0.29699999999999999</v>
          </cell>
          <cell r="AM17">
            <v>0.26700000000000002</v>
          </cell>
          <cell r="AN17">
            <v>0.56400000000000006</v>
          </cell>
          <cell r="AO17">
            <v>0</v>
          </cell>
          <cell r="AP17">
            <v>0.13700000000000001</v>
          </cell>
          <cell r="AQ17">
            <v>0.13700000000000001</v>
          </cell>
          <cell r="AR17">
            <v>7.99</v>
          </cell>
          <cell r="AS17">
            <v>0.98799999999999999</v>
          </cell>
          <cell r="AT17">
            <v>-9.1999999999999998E-2</v>
          </cell>
          <cell r="AU17">
            <v>-3.1249999999999996</v>
          </cell>
          <cell r="AV17">
            <v>3.2770000000000001</v>
          </cell>
          <cell r="AW17">
            <v>1.4020000000000001</v>
          </cell>
          <cell r="AX17">
            <v>1.8739999999999999</v>
          </cell>
          <cell r="AY17">
            <v>0.66</v>
          </cell>
          <cell r="AZ17">
            <v>0.20899999999999999</v>
          </cell>
          <cell r="BA17">
            <v>0.02</v>
          </cell>
          <cell r="BB17">
            <v>0.22899999999999998</v>
          </cell>
          <cell r="BC17">
            <v>9.0999999999999998E-2</v>
          </cell>
          <cell r="BD17">
            <v>0.115</v>
          </cell>
          <cell r="BE17">
            <v>0.20600000000000002</v>
          </cell>
          <cell r="BF17">
            <v>8.8999999999999996E-2</v>
          </cell>
          <cell r="BG17">
            <v>0.871</v>
          </cell>
          <cell r="BH17">
            <v>1.6990000000000001</v>
          </cell>
          <cell r="BI17">
            <v>0.13600000000000001</v>
          </cell>
          <cell r="BJ17">
            <v>0</v>
          </cell>
          <cell r="BK17">
            <v>2.1999999999999999E-2</v>
          </cell>
          <cell r="BL17">
            <v>1.3460000000000001</v>
          </cell>
          <cell r="BM17">
            <v>3.4999999999999996E-2</v>
          </cell>
          <cell r="BN17">
            <v>0</v>
          </cell>
          <cell r="BO17">
            <v>0.311</v>
          </cell>
          <cell r="BP17">
            <v>8.2000000000000003E-2</v>
          </cell>
          <cell r="BQ17">
            <v>0.02</v>
          </cell>
          <cell r="BR17">
            <v>0.20499999999999999</v>
          </cell>
          <cell r="BS17">
            <v>0.307</v>
          </cell>
          <cell r="BT17">
            <v>1.5190000000000001</v>
          </cell>
          <cell r="BU17">
            <v>0.29800000000000004</v>
          </cell>
          <cell r="BV17">
            <v>0</v>
          </cell>
          <cell r="BW17">
            <v>1.8170000000000002</v>
          </cell>
          <cell r="BX17">
            <v>0.17199999999999999</v>
          </cell>
          <cell r="BY17">
            <v>0</v>
          </cell>
          <cell r="BZ17">
            <v>0.17199999999999999</v>
          </cell>
          <cell r="CA17">
            <v>0.32500000000000001</v>
          </cell>
          <cell r="CB17">
            <v>0.32500000000000001</v>
          </cell>
          <cell r="CC17">
            <v>0.29800000000000004</v>
          </cell>
          <cell r="CD17">
            <v>1.3900000000000001</v>
          </cell>
          <cell r="CE17">
            <v>8.0000000000000002E-3</v>
          </cell>
          <cell r="CF17">
            <v>1.6960000000000002</v>
          </cell>
          <cell r="CG17">
            <v>0.96399999999999997</v>
          </cell>
          <cell r="CH17">
            <v>0.96399999999999997</v>
          </cell>
          <cell r="CI17">
            <v>0</v>
          </cell>
          <cell r="CJ17">
            <v>3.9E-2</v>
          </cell>
          <cell r="CK17">
            <v>3.9E-2</v>
          </cell>
          <cell r="CL17">
            <v>0</v>
          </cell>
          <cell r="CM17">
            <v>0</v>
          </cell>
          <cell r="CN17">
            <v>0</v>
          </cell>
          <cell r="CO17">
            <v>0.20399999999999999</v>
          </cell>
          <cell r="CP17">
            <v>4.0000000000000001E-3</v>
          </cell>
          <cell r="CQ17">
            <v>0.79599999999999993</v>
          </cell>
          <cell r="CR17">
            <v>11.808999999999999</v>
          </cell>
          <cell r="CS17">
            <v>3.2610000000000001</v>
          </cell>
          <cell r="CT17">
            <v>8.5480000000000018</v>
          </cell>
          <cell r="CU17">
            <v>5.0869999999999997</v>
          </cell>
          <cell r="CV17">
            <v>0.63400000000000001</v>
          </cell>
          <cell r="CW17">
            <v>1.089</v>
          </cell>
          <cell r="CX17">
            <v>1.7229999999999999</v>
          </cell>
          <cell r="CY17">
            <v>0.16</v>
          </cell>
          <cell r="CZ17">
            <v>1.3000000000000001E-2</v>
          </cell>
          <cell r="DA17">
            <v>0.17300000000000001</v>
          </cell>
          <cell r="DB17">
            <v>0</v>
          </cell>
          <cell r="DC17">
            <v>1.5629999999999999</v>
          </cell>
          <cell r="DD17">
            <v>4.9190000000000005</v>
          </cell>
          <cell r="DE17">
            <v>0.46100000000000002</v>
          </cell>
          <cell r="DF17">
            <v>4.3259999999999996</v>
          </cell>
          <cell r="DG17">
            <v>9.7059999999999995</v>
          </cell>
          <cell r="DH17">
            <v>0.57100000000000006</v>
          </cell>
          <cell r="DI17">
            <v>1.722</v>
          </cell>
          <cell r="DJ17">
            <v>2.2930000000000001</v>
          </cell>
          <cell r="DK17">
            <v>0.72</v>
          </cell>
          <cell r="DL17">
            <v>0.76100000000000012</v>
          </cell>
          <cell r="DM17">
            <v>0.41399999999999998</v>
          </cell>
          <cell r="DN17">
            <v>0.26400000000000001</v>
          </cell>
          <cell r="DO17">
            <v>4.0000000000000001E-3</v>
          </cell>
          <cell r="DP17">
            <v>6.4000000000000001E-2</v>
          </cell>
          <cell r="DQ17">
            <v>0.59799999999999998</v>
          </cell>
          <cell r="DR17">
            <v>0</v>
          </cell>
          <cell r="DS17">
            <v>3.5069999999999997</v>
          </cell>
          <cell r="DT17">
            <v>0.4</v>
          </cell>
          <cell r="DU17">
            <v>3.9069999999999996</v>
          </cell>
          <cell r="DV17">
            <v>5.5439999999999996</v>
          </cell>
          <cell r="DW17">
            <v>1.089</v>
          </cell>
          <cell r="DX17">
            <v>2.1230000000000002</v>
          </cell>
          <cell r="DY17">
            <v>8.7560000000000002</v>
          </cell>
          <cell r="DZ17">
            <v>2.7E-2</v>
          </cell>
          <cell r="EA17">
            <v>0</v>
          </cell>
          <cell r="EB17">
            <v>3.6000000000000004E-2</v>
          </cell>
          <cell r="EC17">
            <v>0.29500000000000004</v>
          </cell>
          <cell r="ED17">
            <v>0.35800000000000004</v>
          </cell>
          <cell r="EE17">
            <v>0</v>
          </cell>
          <cell r="EF17">
            <v>0</v>
          </cell>
          <cell r="EG17">
            <v>5.4710000000000001</v>
          </cell>
          <cell r="EH17">
            <v>1.2110000000000001</v>
          </cell>
          <cell r="EI17">
            <v>1.5349999999999999</v>
          </cell>
          <cell r="EJ17">
            <v>8.2170000000000005</v>
          </cell>
          <cell r="EK17">
            <v>3.1E-2</v>
          </cell>
          <cell r="EL17">
            <v>0</v>
          </cell>
          <cell r="EM17">
            <v>0.32600000000000001</v>
          </cell>
          <cell r="EN17">
            <v>0.51</v>
          </cell>
          <cell r="EO17">
            <v>0</v>
          </cell>
          <cell r="EP17">
            <v>0.86699999999999999</v>
          </cell>
          <cell r="EQ17">
            <v>16.170999999999999</v>
          </cell>
          <cell r="ER17">
            <v>6.2469999999999999</v>
          </cell>
          <cell r="ES17">
            <v>4.9589999999999996</v>
          </cell>
          <cell r="ET17">
            <v>11.206</v>
          </cell>
          <cell r="EU17">
            <v>4.9649999999999999</v>
          </cell>
          <cell r="EV17">
            <v>-0.13900000000000001</v>
          </cell>
          <cell r="EW17">
            <v>0.17799999999999999</v>
          </cell>
          <cell r="EX17">
            <v>0.77600000000000002</v>
          </cell>
          <cell r="EY17">
            <v>0.81499999999999995</v>
          </cell>
          <cell r="EZ17">
            <v>0.57799999999999996</v>
          </cell>
          <cell r="FA17">
            <v>1.0350000000000001</v>
          </cell>
          <cell r="FB17">
            <v>1.613</v>
          </cell>
          <cell r="FC17">
            <v>3.7169999999999996</v>
          </cell>
          <cell r="FD17">
            <v>7.0000000000000001E-3</v>
          </cell>
          <cell r="FE17">
            <v>0.13100000000000001</v>
          </cell>
          <cell r="FF17">
            <v>0.59099999999999997</v>
          </cell>
          <cell r="FG17">
            <v>4.82</v>
          </cell>
          <cell r="FH17">
            <v>1.427</v>
          </cell>
          <cell r="FI17">
            <v>9.9250000000000007</v>
          </cell>
          <cell r="FJ17">
            <v>31.536999999999999</v>
          </cell>
          <cell r="FK17">
            <v>1.284</v>
          </cell>
          <cell r="FL17">
            <v>32.820999999999998</v>
          </cell>
          <cell r="FM17">
            <v>12.744</v>
          </cell>
          <cell r="FN17">
            <v>0.32700000000000001</v>
          </cell>
          <cell r="FO17">
            <v>13.071</v>
          </cell>
          <cell r="FP17">
            <v>18.792999999999999</v>
          </cell>
          <cell r="FQ17">
            <v>0.95599999999999996</v>
          </cell>
          <cell r="FR17">
            <v>19.748999999999999</v>
          </cell>
          <cell r="FS17">
            <v>2.8439999999999994</v>
          </cell>
          <cell r="FT17">
            <v>0.621</v>
          </cell>
          <cell r="FU17">
            <v>3.4649999999999994</v>
          </cell>
          <cell r="FV17">
            <v>0.66800000000000004</v>
          </cell>
          <cell r="FW17">
            <v>0.20899999999999999</v>
          </cell>
          <cell r="FX17">
            <v>0.877</v>
          </cell>
          <cell r="FY17">
            <v>2.5000000000000001E-2</v>
          </cell>
          <cell r="FZ17">
            <v>0.44899999999999995</v>
          </cell>
          <cell r="GA17">
            <v>0.47399999999999998</v>
          </cell>
          <cell r="GB17">
            <v>3.2000000000000001E-2</v>
          </cell>
          <cell r="GC17">
            <v>8.0000000000000002E-3</v>
          </cell>
          <cell r="GD17">
            <v>0.04</v>
          </cell>
          <cell r="GE17">
            <v>0.51400000000000001</v>
          </cell>
          <cell r="GF17">
            <v>8.4000000000000005E-2</v>
          </cell>
          <cell r="GG17">
            <v>0</v>
          </cell>
          <cell r="GH17">
            <v>8.4000000000000005E-2</v>
          </cell>
          <cell r="GI17">
            <v>14.894</v>
          </cell>
          <cell r="GJ17">
            <v>8.6999999999999994E-2</v>
          </cell>
          <cell r="GK17">
            <v>14.981</v>
          </cell>
          <cell r="GL17">
            <v>26.208999999999996</v>
          </cell>
          <cell r="GM17">
            <v>26.208999999999996</v>
          </cell>
          <cell r="GN17">
            <v>5.6580000000000004</v>
          </cell>
          <cell r="GO17">
            <v>2.1480000000000001</v>
          </cell>
          <cell r="GP17">
            <v>7.8060000000000009</v>
          </cell>
          <cell r="GQ17">
            <v>0.77600000000000002</v>
          </cell>
          <cell r="GR17">
            <v>0.03</v>
          </cell>
          <cell r="GS17">
            <v>0.80600000000000005</v>
          </cell>
          <cell r="GT17">
            <v>0.64500000000000002</v>
          </cell>
          <cell r="GU17">
            <v>0.64500000000000002</v>
          </cell>
          <cell r="GV17">
            <v>0.252</v>
          </cell>
          <cell r="GW17">
            <v>0</v>
          </cell>
          <cell r="GX17">
            <v>0.252</v>
          </cell>
          <cell r="GY17">
            <v>0.30499999999999999</v>
          </cell>
          <cell r="GZ17">
            <v>0.30499999999999999</v>
          </cell>
          <cell r="HA17">
            <v>0.182</v>
          </cell>
          <cell r="HB17">
            <v>8.0000000000000002E-3</v>
          </cell>
          <cell r="HC17">
            <v>0.19</v>
          </cell>
          <cell r="HD17">
            <v>0.25600000000000001</v>
          </cell>
          <cell r="HE17">
            <v>0.25600000000000001</v>
          </cell>
          <cell r="HF17">
            <v>5.4060000000000006</v>
          </cell>
          <cell r="HG17">
            <v>2.3760000000000003</v>
          </cell>
          <cell r="HH17">
            <v>1.5409999999999999</v>
          </cell>
          <cell r="HI17">
            <v>9.3230000000000004</v>
          </cell>
          <cell r="HJ17">
            <v>0.67900000000000005</v>
          </cell>
          <cell r="HK17">
            <v>1.744</v>
          </cell>
          <cell r="HL17">
            <v>2.423</v>
          </cell>
          <cell r="HM17">
            <v>0</v>
          </cell>
          <cell r="HN17">
            <v>0.97499999999999998</v>
          </cell>
          <cell r="HO17">
            <v>0.97499999999999998</v>
          </cell>
          <cell r="HP17">
            <v>3.3980000000000001</v>
          </cell>
          <cell r="HQ17">
            <v>2.2519999999999998</v>
          </cell>
          <cell r="HR17">
            <v>0.4</v>
          </cell>
          <cell r="HS17">
            <v>2.6519999999999997</v>
          </cell>
          <cell r="HT17">
            <v>5.6589999999999998</v>
          </cell>
          <cell r="HU17">
            <v>2.1480000000000001</v>
          </cell>
          <cell r="HV17">
            <v>2.3839999999999999</v>
          </cell>
          <cell r="HW17">
            <v>10.191000000000001</v>
          </cell>
          <cell r="HX17">
            <v>8.0000000000000002E-3</v>
          </cell>
          <cell r="HY17">
            <v>8.0000000000000002E-3</v>
          </cell>
          <cell r="HZ17">
            <v>0.74699999999999989</v>
          </cell>
          <cell r="IA17">
            <v>1.5109999999999999</v>
          </cell>
          <cell r="IB17">
            <v>2.258</v>
          </cell>
          <cell r="IC17">
            <v>0</v>
          </cell>
          <cell r="ID17">
            <v>3.9999999999999994E-2</v>
          </cell>
          <cell r="IE17">
            <v>3.9999999999999994E-2</v>
          </cell>
          <cell r="IF17">
            <v>2.298</v>
          </cell>
          <cell r="IG17">
            <v>47.094000000000001</v>
          </cell>
          <cell r="IH17">
            <v>1.038</v>
          </cell>
          <cell r="II17">
            <v>48.131999999999998</v>
          </cell>
          <cell r="IJ17">
            <v>38.817</v>
          </cell>
          <cell r="IK17">
            <v>1.155</v>
          </cell>
          <cell r="IL17">
            <v>39.972000000000001</v>
          </cell>
          <cell r="IM17">
            <v>8.2769999999999992</v>
          </cell>
          <cell r="IN17">
            <v>-0.11799999999999999</v>
          </cell>
          <cell r="IO17">
            <v>8.1589999999999989</v>
          </cell>
          <cell r="IP17">
            <v>3.5999999999999997E-2</v>
          </cell>
          <cell r="IQ17">
            <v>0.19500000000000001</v>
          </cell>
          <cell r="IR17">
            <v>0.23100000000000001</v>
          </cell>
          <cell r="IS17">
            <v>0</v>
          </cell>
          <cell r="IT17">
            <v>4.0000000000000001E-3</v>
          </cell>
          <cell r="IU17">
            <v>4.0000000000000001E-3</v>
          </cell>
          <cell r="IV17">
            <v>0.23500000000000001</v>
          </cell>
          <cell r="IW17">
            <v>0.13900000000000001</v>
          </cell>
          <cell r="IX17">
            <v>0.11</v>
          </cell>
          <cell r="IY17">
            <v>0.249</v>
          </cell>
          <cell r="IZ17">
            <v>0</v>
          </cell>
          <cell r="JA17">
            <v>0.249</v>
          </cell>
          <cell r="JB17">
            <v>5.9860000000000007</v>
          </cell>
          <cell r="JC17">
            <v>0.114</v>
          </cell>
          <cell r="JD17">
            <v>6.1000000000000005</v>
          </cell>
          <cell r="JE17">
            <v>0.36699999999999999</v>
          </cell>
          <cell r="JF17">
            <v>0.36699999999999999</v>
          </cell>
          <cell r="JG17">
            <v>7.3999999999999996E-2</v>
          </cell>
          <cell r="JH17">
            <v>7.3999999999999996E-2</v>
          </cell>
          <cell r="JI17">
            <v>-4.3000000000000003E-2</v>
          </cell>
          <cell r="JJ17">
            <v>-4.3000000000000003E-2</v>
          </cell>
          <cell r="JK17">
            <v>1.875</v>
          </cell>
          <cell r="JL17">
            <v>-0.22799999999999998</v>
          </cell>
          <cell r="JM17">
            <v>1.647</v>
          </cell>
          <cell r="JN17">
            <v>4.82</v>
          </cell>
          <cell r="JO17">
            <v>2.5819999999999999</v>
          </cell>
          <cell r="JP17">
            <v>1.155</v>
          </cell>
          <cell r="JQ17">
            <v>54.496000000000002</v>
          </cell>
          <cell r="JR17">
            <v>-0.11799999999999999</v>
          </cell>
          <cell r="JS17">
            <v>54.378</v>
          </cell>
          <cell r="JT17">
            <v>9.2639999999999993</v>
          </cell>
          <cell r="JU17">
            <v>9.1349999999999998</v>
          </cell>
          <cell r="JV17">
            <v>0.13</v>
          </cell>
          <cell r="JW17">
            <v>0.14000000000000001</v>
          </cell>
          <cell r="JX17">
            <v>3.5000000000000003E-2</v>
          </cell>
          <cell r="JY17">
            <v>3.5000000000000003E-2</v>
          </cell>
          <cell r="JZ17">
            <v>0.126</v>
          </cell>
          <cell r="KA17">
            <v>0.47099999999999997</v>
          </cell>
          <cell r="KB17">
            <v>0</v>
          </cell>
          <cell r="KC17">
            <v>0</v>
          </cell>
          <cell r="KD17">
            <v>4.0000000000000001E-3</v>
          </cell>
          <cell r="KE17">
            <v>4.0000000000000001E-3</v>
          </cell>
          <cell r="KF17">
            <v>8.0000000000000002E-3</v>
          </cell>
          <cell r="KG17">
            <v>0</v>
          </cell>
          <cell r="KH17">
            <v>8.0000000000000002E-3</v>
          </cell>
          <cell r="KI17">
            <v>0.02</v>
          </cell>
          <cell r="KJ17">
            <v>0.02</v>
          </cell>
          <cell r="KK17">
            <v>9.4E-2</v>
          </cell>
          <cell r="KL17">
            <v>8.0000000000000002E-3</v>
          </cell>
          <cell r="KM17">
            <v>3.6000000000000004E-2</v>
          </cell>
          <cell r="KN17">
            <v>0.11</v>
          </cell>
          <cell r="KO17">
            <v>0.248</v>
          </cell>
          <cell r="KP17">
            <v>0</v>
          </cell>
          <cell r="KQ17">
            <v>3.5999999999999997E-2</v>
          </cell>
          <cell r="KR17">
            <v>0</v>
          </cell>
          <cell r="KS17">
            <v>0</v>
          </cell>
          <cell r="KT17">
            <v>0</v>
          </cell>
          <cell r="KU17">
            <v>0</v>
          </cell>
          <cell r="KV17">
            <v>0</v>
          </cell>
          <cell r="KW17">
            <v>0</v>
          </cell>
          <cell r="KX17">
            <v>0</v>
          </cell>
          <cell r="KY17">
            <v>0</v>
          </cell>
          <cell r="KZ17">
            <v>0</v>
          </cell>
          <cell r="LA17">
            <v>0</v>
          </cell>
          <cell r="LB17">
            <v>0.16399999999999998</v>
          </cell>
          <cell r="LC17">
            <v>4.9999999999999996E-2</v>
          </cell>
          <cell r="LD17">
            <v>0</v>
          </cell>
          <cell r="LE17">
            <v>0</v>
          </cell>
          <cell r="LF17">
            <v>0.04</v>
          </cell>
          <cell r="LG17">
            <v>8.0000000000000002E-3</v>
          </cell>
          <cell r="LH17">
            <v>4.8000000000000001E-2</v>
          </cell>
          <cell r="LI17">
            <v>8.5999999999999993E-2</v>
          </cell>
          <cell r="LJ17">
            <v>2.4E-2</v>
          </cell>
          <cell r="LK17">
            <v>0</v>
          </cell>
          <cell r="LL17">
            <v>0.10999999999999999</v>
          </cell>
          <cell r="LM17">
            <v>1.0999999999999999E-2</v>
          </cell>
          <cell r="LN17">
            <v>8.4000000000000005E-2</v>
          </cell>
          <cell r="LO17">
            <v>0.32600000000000001</v>
          </cell>
          <cell r="LP17">
            <v>0.379</v>
          </cell>
          <cell r="LQ17">
            <v>0</v>
          </cell>
          <cell r="LR17">
            <v>0.8</v>
          </cell>
          <cell r="LS17">
            <v>6.7000000000000004E-2</v>
          </cell>
          <cell r="LT17">
            <v>0</v>
          </cell>
          <cell r="LU17">
            <v>6.7000000000000004E-2</v>
          </cell>
          <cell r="LV17">
            <v>0</v>
          </cell>
          <cell r="LW17">
            <v>0</v>
          </cell>
          <cell r="LX17">
            <v>0</v>
          </cell>
          <cell r="LY17">
            <v>-0.623</v>
          </cell>
          <cell r="LZ17">
            <v>70.754999999999995</v>
          </cell>
        </row>
        <row r="18">
          <cell r="A18">
            <v>1965</v>
          </cell>
          <cell r="B18">
            <v>92.989000000000004</v>
          </cell>
          <cell r="C18">
            <v>58.581000000000003</v>
          </cell>
          <cell r="D18">
            <v>34.406999999999996</v>
          </cell>
          <cell r="E18">
            <v>18.207999999999998</v>
          </cell>
          <cell r="F18">
            <v>4.3710000000000004</v>
          </cell>
          <cell r="G18">
            <v>1.1239999999999999</v>
          </cell>
          <cell r="H18">
            <v>5.4950000000000001</v>
          </cell>
          <cell r="I18">
            <v>0.28500000000000003</v>
          </cell>
          <cell r="J18">
            <v>1.2410000000000001</v>
          </cell>
          <cell r="K18">
            <v>1.5260000000000002</v>
          </cell>
          <cell r="L18">
            <v>0.66700000000000004</v>
          </cell>
          <cell r="M18">
            <v>9.8450000000000006</v>
          </cell>
          <cell r="N18">
            <v>0.64500000000000002</v>
          </cell>
          <cell r="O18">
            <v>0.93799999999999994</v>
          </cell>
          <cell r="P18">
            <v>0</v>
          </cell>
          <cell r="Q18">
            <v>3.5000000000000003E-2</v>
          </cell>
          <cell r="R18">
            <v>0</v>
          </cell>
          <cell r="S18">
            <v>1.5390000000000001</v>
          </cell>
          <cell r="T18">
            <v>1.5820000000000001</v>
          </cell>
          <cell r="U18">
            <v>0</v>
          </cell>
          <cell r="V18">
            <v>0.121</v>
          </cell>
          <cell r="W18">
            <v>1.1239999999999999</v>
          </cell>
          <cell r="X18">
            <v>5.1999999999999998E-2</v>
          </cell>
          <cell r="Y18">
            <v>1.1759999999999999</v>
          </cell>
          <cell r="Z18">
            <v>0.36099999999999999</v>
          </cell>
          <cell r="AA18">
            <v>3.2000000000000001E-2</v>
          </cell>
          <cell r="AB18">
            <v>0.39300000000000002</v>
          </cell>
          <cell r="AC18">
            <v>1.161</v>
          </cell>
          <cell r="AD18">
            <v>1.161</v>
          </cell>
          <cell r="AE18">
            <v>0.93499999999999994</v>
          </cell>
          <cell r="AF18">
            <v>0.93499999999999994</v>
          </cell>
          <cell r="AG18">
            <v>0.42</v>
          </cell>
          <cell r="AH18">
            <v>1.3160000000000001</v>
          </cell>
          <cell r="AI18">
            <v>1.736</v>
          </cell>
          <cell r="AJ18">
            <v>5.9569999999999999</v>
          </cell>
          <cell r="AK18">
            <v>5.9569999999999999</v>
          </cell>
          <cell r="AL18">
            <v>0.33999999999999997</v>
          </cell>
          <cell r="AM18">
            <v>0.30700000000000005</v>
          </cell>
          <cell r="AN18">
            <v>0.64700000000000002</v>
          </cell>
          <cell r="AO18">
            <v>0</v>
          </cell>
          <cell r="AP18">
            <v>0.14300000000000002</v>
          </cell>
          <cell r="AQ18">
            <v>0.14300000000000002</v>
          </cell>
          <cell r="AR18">
            <v>8.5259999999999998</v>
          </cell>
          <cell r="AS18">
            <v>0.48999999999999994</v>
          </cell>
          <cell r="AT18">
            <v>-9.2999999999999999E-2</v>
          </cell>
          <cell r="AU18">
            <v>-2.4619999999999997</v>
          </cell>
          <cell r="AV18">
            <v>3.64</v>
          </cell>
          <cell r="AW18">
            <v>1.5529999999999999</v>
          </cell>
          <cell r="AX18">
            <v>2.0870000000000002</v>
          </cell>
          <cell r="AY18">
            <v>0.71799999999999997</v>
          </cell>
          <cell r="AZ18">
            <v>0.22800000000000001</v>
          </cell>
          <cell r="BA18">
            <v>0.02</v>
          </cell>
          <cell r="BB18">
            <v>0.248</v>
          </cell>
          <cell r="BC18">
            <v>9.9000000000000005E-2</v>
          </cell>
          <cell r="BD18">
            <v>0.125</v>
          </cell>
          <cell r="BE18">
            <v>0.224</v>
          </cell>
          <cell r="BF18">
            <v>0.10199999999999999</v>
          </cell>
          <cell r="BG18">
            <v>0.997</v>
          </cell>
          <cell r="BH18">
            <v>1.931</v>
          </cell>
          <cell r="BI18">
            <v>0.13700000000000001</v>
          </cell>
          <cell r="BJ18">
            <v>0</v>
          </cell>
          <cell r="BK18">
            <v>2.4E-2</v>
          </cell>
          <cell r="BL18">
            <v>1.5219999999999998</v>
          </cell>
          <cell r="BM18">
            <v>3.4000000000000002E-2</v>
          </cell>
          <cell r="BN18">
            <v>0</v>
          </cell>
          <cell r="BO18">
            <v>0.36399999999999999</v>
          </cell>
          <cell r="BP18">
            <v>8.7999999999999995E-2</v>
          </cell>
          <cell r="BQ18">
            <v>0.02</v>
          </cell>
          <cell r="BR18">
            <v>0.224</v>
          </cell>
          <cell r="BS18">
            <v>0.33200000000000002</v>
          </cell>
          <cell r="BT18">
            <v>1.7349999999999999</v>
          </cell>
          <cell r="BU18">
            <v>0.33999999999999997</v>
          </cell>
          <cell r="BV18">
            <v>0</v>
          </cell>
          <cell r="BW18">
            <v>2.0749999999999997</v>
          </cell>
          <cell r="BX18">
            <v>0.216</v>
          </cell>
          <cell r="BY18">
            <v>0</v>
          </cell>
          <cell r="BZ18">
            <v>0.216</v>
          </cell>
          <cell r="CA18">
            <v>0.36299999999999999</v>
          </cell>
          <cell r="CB18">
            <v>0.36299999999999999</v>
          </cell>
          <cell r="CC18">
            <v>0.34199999999999997</v>
          </cell>
          <cell r="CD18">
            <v>1.5879999999999999</v>
          </cell>
          <cell r="CE18">
            <v>8.0000000000000002E-3</v>
          </cell>
          <cell r="CF18">
            <v>1.9379999999999997</v>
          </cell>
          <cell r="CG18">
            <v>1.0620000000000001</v>
          </cell>
          <cell r="CH18">
            <v>1.0620000000000001</v>
          </cell>
          <cell r="CI18">
            <v>0</v>
          </cell>
          <cell r="CJ18">
            <v>4.4999999999999998E-2</v>
          </cell>
          <cell r="CK18">
            <v>4.4999999999999998E-2</v>
          </cell>
          <cell r="CL18">
            <v>0</v>
          </cell>
          <cell r="CM18">
            <v>0</v>
          </cell>
          <cell r="CN18">
            <v>0</v>
          </cell>
          <cell r="CO18">
            <v>0.224</v>
          </cell>
          <cell r="CP18">
            <v>4.0000000000000001E-3</v>
          </cell>
          <cell r="CQ18">
            <v>0.879</v>
          </cell>
          <cell r="CR18">
            <v>12.735999999999999</v>
          </cell>
          <cell r="CS18">
            <v>3.5780000000000003</v>
          </cell>
          <cell r="CT18">
            <v>9.157</v>
          </cell>
          <cell r="CU18">
            <v>5.4039999999999999</v>
          </cell>
          <cell r="CV18">
            <v>0.60199999999999998</v>
          </cell>
          <cell r="CW18">
            <v>1.234</v>
          </cell>
          <cell r="CX18">
            <v>1.8359999999999999</v>
          </cell>
          <cell r="CY18">
            <v>0.183</v>
          </cell>
          <cell r="CZ18">
            <v>1.6E-2</v>
          </cell>
          <cell r="DA18">
            <v>0.19900000000000001</v>
          </cell>
          <cell r="DB18">
            <v>0</v>
          </cell>
          <cell r="DC18">
            <v>1.7190000000000001</v>
          </cell>
          <cell r="DD18">
            <v>5.1690000000000005</v>
          </cell>
          <cell r="DE18">
            <v>0.47599999999999998</v>
          </cell>
          <cell r="DF18">
            <v>4.6929999999999996</v>
          </cell>
          <cell r="DG18">
            <v>10.338000000000001</v>
          </cell>
          <cell r="DH18">
            <v>0.629</v>
          </cell>
          <cell r="DI18">
            <v>1.8740000000000001</v>
          </cell>
          <cell r="DJ18">
            <v>2.5030000000000001</v>
          </cell>
          <cell r="DK18">
            <v>0.81699999999999995</v>
          </cell>
          <cell r="DL18">
            <v>0.86499999999999999</v>
          </cell>
          <cell r="DM18">
            <v>0.46699999999999997</v>
          </cell>
          <cell r="DN18">
            <v>0.29499999999999998</v>
          </cell>
          <cell r="DO18">
            <v>4.0000000000000001E-3</v>
          </cell>
          <cell r="DP18">
            <v>7.1000000000000008E-2</v>
          </cell>
          <cell r="DQ18">
            <v>0.67200000000000004</v>
          </cell>
          <cell r="DR18">
            <v>0</v>
          </cell>
          <cell r="DS18">
            <v>3.9429999999999996</v>
          </cell>
          <cell r="DT18">
            <v>0.43099999999999999</v>
          </cell>
          <cell r="DU18">
            <v>4.3739999999999997</v>
          </cell>
          <cell r="DV18">
            <v>6.0789999999999997</v>
          </cell>
          <cell r="DW18">
            <v>1.234</v>
          </cell>
          <cell r="DX18">
            <v>2.3340000000000001</v>
          </cell>
          <cell r="DY18">
            <v>9.6470000000000002</v>
          </cell>
          <cell r="DZ18">
            <v>3.1E-2</v>
          </cell>
          <cell r="EA18">
            <v>0</v>
          </cell>
          <cell r="EB18">
            <v>4.2999999999999997E-2</v>
          </cell>
          <cell r="EC18">
            <v>0.33799999999999997</v>
          </cell>
          <cell r="ED18">
            <v>0.41199999999999998</v>
          </cell>
          <cell r="EE18">
            <v>0</v>
          </cell>
          <cell r="EF18">
            <v>0</v>
          </cell>
          <cell r="EG18">
            <v>6.1389999999999993</v>
          </cell>
          <cell r="EH18">
            <v>1.371</v>
          </cell>
          <cell r="EI18">
            <v>1.5090000000000001</v>
          </cell>
          <cell r="EJ18">
            <v>9.0190000000000001</v>
          </cell>
          <cell r="EK18">
            <v>3.5999999999999997E-2</v>
          </cell>
          <cell r="EL18">
            <v>0</v>
          </cell>
          <cell r="EM18">
            <v>0.33200000000000002</v>
          </cell>
          <cell r="EN18">
            <v>0.63400000000000001</v>
          </cell>
          <cell r="EO18">
            <v>0</v>
          </cell>
          <cell r="EP18">
            <v>1.002</v>
          </cell>
          <cell r="EQ18">
            <v>17.457999999999998</v>
          </cell>
          <cell r="ER18">
            <v>6.8350000000000009</v>
          </cell>
          <cell r="ES18">
            <v>5.2880000000000003</v>
          </cell>
          <cell r="ET18">
            <v>12.123000000000001</v>
          </cell>
          <cell r="EU18">
            <v>5.335</v>
          </cell>
          <cell r="EV18">
            <v>-0.14700000000000002</v>
          </cell>
          <cell r="EW18">
            <v>0.19900000000000001</v>
          </cell>
          <cell r="EX18">
            <v>0.86599999999999999</v>
          </cell>
          <cell r="EY18">
            <v>0.91799999999999993</v>
          </cell>
          <cell r="EZ18">
            <v>0.629</v>
          </cell>
          <cell r="FA18">
            <v>1.147</v>
          </cell>
          <cell r="FB18">
            <v>1.776</v>
          </cell>
          <cell r="FC18">
            <v>4.1999999999999993</v>
          </cell>
          <cell r="FD18">
            <v>1.2E-2</v>
          </cell>
          <cell r="FE18">
            <v>0.13100000000000001</v>
          </cell>
          <cell r="FF18">
            <v>0.42899999999999999</v>
          </cell>
          <cell r="FG18">
            <v>5.19</v>
          </cell>
          <cell r="FH18">
            <v>1.6459999999999999</v>
          </cell>
          <cell r="FI18">
            <v>10.622</v>
          </cell>
          <cell r="FJ18">
            <v>34.03</v>
          </cell>
          <cell r="FK18">
            <v>1.3740000000000001</v>
          </cell>
          <cell r="FL18">
            <v>35.404000000000003</v>
          </cell>
          <cell r="FM18">
            <v>13.802999999999999</v>
          </cell>
          <cell r="FN18">
            <v>0.35399999999999998</v>
          </cell>
          <cell r="FO18">
            <v>14.156999999999998</v>
          </cell>
          <cell r="FP18">
            <v>20.228999999999999</v>
          </cell>
          <cell r="FQ18">
            <v>1.0209999999999999</v>
          </cell>
          <cell r="FR18">
            <v>21.25</v>
          </cell>
          <cell r="FS18">
            <v>3.0510000000000002</v>
          </cell>
          <cell r="FT18">
            <v>0.66600000000000004</v>
          </cell>
          <cell r="FU18">
            <v>3.7170000000000001</v>
          </cell>
          <cell r="FV18">
            <v>0.74</v>
          </cell>
          <cell r="FW18">
            <v>0.22600000000000001</v>
          </cell>
          <cell r="FX18">
            <v>0.96599999999999997</v>
          </cell>
          <cell r="FY18">
            <v>2.8000000000000001E-2</v>
          </cell>
          <cell r="FZ18">
            <v>0.48399999999999999</v>
          </cell>
          <cell r="GA18">
            <v>0.51200000000000001</v>
          </cell>
          <cell r="GB18">
            <v>3.2000000000000001E-2</v>
          </cell>
          <cell r="GC18">
            <v>8.0000000000000002E-3</v>
          </cell>
          <cell r="GD18">
            <v>0.04</v>
          </cell>
          <cell r="GE18">
            <v>0.55200000000000005</v>
          </cell>
          <cell r="GF18">
            <v>9.6000000000000002E-2</v>
          </cell>
          <cell r="GG18">
            <v>0</v>
          </cell>
          <cell r="GH18">
            <v>9.6000000000000002E-2</v>
          </cell>
          <cell r="GI18">
            <v>16.018999999999998</v>
          </cell>
          <cell r="GJ18">
            <v>9.0999999999999998E-2</v>
          </cell>
          <cell r="GK18">
            <v>16.11</v>
          </cell>
          <cell r="GL18">
            <v>28.154</v>
          </cell>
          <cell r="GM18">
            <v>28.154</v>
          </cell>
          <cell r="GN18">
            <v>6.1989999999999998</v>
          </cell>
          <cell r="GO18">
            <v>2.3779999999999997</v>
          </cell>
          <cell r="GP18">
            <v>8.577</v>
          </cell>
          <cell r="GQ18">
            <v>0.82799999999999996</v>
          </cell>
          <cell r="GR18">
            <v>3.2000000000000001E-2</v>
          </cell>
          <cell r="GS18">
            <v>0.86</v>
          </cell>
          <cell r="GT18">
            <v>0.67999999999999994</v>
          </cell>
          <cell r="GU18">
            <v>0.67999999999999994</v>
          </cell>
          <cell r="GV18">
            <v>0.29799999999999999</v>
          </cell>
          <cell r="GW18">
            <v>0</v>
          </cell>
          <cell r="GX18">
            <v>0.29799999999999999</v>
          </cell>
          <cell r="GY18">
            <v>0.318</v>
          </cell>
          <cell r="GZ18">
            <v>0.318</v>
          </cell>
          <cell r="HA18">
            <v>0.20199999999999999</v>
          </cell>
          <cell r="HB18">
            <v>8.0000000000000002E-3</v>
          </cell>
          <cell r="HC18">
            <v>0.21</v>
          </cell>
          <cell r="HD18">
            <v>0.26700000000000002</v>
          </cell>
          <cell r="HE18">
            <v>0.26700000000000002</v>
          </cell>
          <cell r="HF18">
            <v>6.0759999999999996</v>
          </cell>
          <cell r="HG18">
            <v>2.6420000000000003</v>
          </cell>
          <cell r="HH18">
            <v>1.5169999999999999</v>
          </cell>
          <cell r="HI18">
            <v>10.234999999999999</v>
          </cell>
          <cell r="HJ18">
            <v>0.77499999999999991</v>
          </cell>
          <cell r="HK18">
            <v>1.833</v>
          </cell>
          <cell r="HL18">
            <v>2.6079999999999997</v>
          </cell>
          <cell r="HM18">
            <v>0</v>
          </cell>
          <cell r="HN18">
            <v>1.0860000000000001</v>
          </cell>
          <cell r="HO18">
            <v>1.0860000000000001</v>
          </cell>
          <cell r="HP18">
            <v>3.694</v>
          </cell>
          <cell r="HQ18">
            <v>2.5609999999999999</v>
          </cell>
          <cell r="HR18">
            <v>0.43099999999999999</v>
          </cell>
          <cell r="HS18">
            <v>2.992</v>
          </cell>
          <cell r="HT18">
            <v>6.2009999999999996</v>
          </cell>
          <cell r="HU18">
            <v>2.3779999999999997</v>
          </cell>
          <cell r="HV18">
            <v>2.6180000000000003</v>
          </cell>
          <cell r="HW18">
            <v>11.196999999999999</v>
          </cell>
          <cell r="HX18">
            <v>8.0000000000000002E-3</v>
          </cell>
          <cell r="HY18">
            <v>8.0000000000000002E-3</v>
          </cell>
          <cell r="HZ18">
            <v>0.85199999999999998</v>
          </cell>
          <cell r="IA18">
            <v>1.599</v>
          </cell>
          <cell r="IB18">
            <v>2.4510000000000001</v>
          </cell>
          <cell r="IC18">
            <v>0</v>
          </cell>
          <cell r="ID18">
            <v>4.7E-2</v>
          </cell>
          <cell r="IE18">
            <v>4.7E-2</v>
          </cell>
          <cell r="IF18">
            <v>2.4980000000000002</v>
          </cell>
          <cell r="IG18">
            <v>50.606999999999999</v>
          </cell>
          <cell r="IH18">
            <v>1.1480000000000001</v>
          </cell>
          <cell r="II18">
            <v>51.755000000000003</v>
          </cell>
          <cell r="IJ18">
            <v>41.368000000000002</v>
          </cell>
          <cell r="IK18">
            <v>1.2530000000000001</v>
          </cell>
          <cell r="IL18">
            <v>42.621000000000002</v>
          </cell>
          <cell r="IM18">
            <v>9.2390000000000008</v>
          </cell>
          <cell r="IN18">
            <v>-0.104</v>
          </cell>
          <cell r="IO18">
            <v>9.1350000000000016</v>
          </cell>
          <cell r="IP18">
            <v>3.4000000000000002E-2</v>
          </cell>
          <cell r="IQ18">
            <v>0.184</v>
          </cell>
          <cell r="IR18">
            <v>0.218</v>
          </cell>
          <cell r="IS18">
            <v>0</v>
          </cell>
          <cell r="IT18">
            <v>4.0000000000000001E-3</v>
          </cell>
          <cell r="IU18">
            <v>4.0000000000000001E-3</v>
          </cell>
          <cell r="IV18">
            <v>0.222</v>
          </cell>
          <cell r="IW18">
            <v>0.14700000000000002</v>
          </cell>
          <cell r="IX18">
            <v>0.11600000000000001</v>
          </cell>
          <cell r="IY18">
            <v>0.26300000000000001</v>
          </cell>
          <cell r="IZ18">
            <v>0</v>
          </cell>
          <cell r="JA18">
            <v>0.26300000000000001</v>
          </cell>
          <cell r="JB18">
            <v>6.67</v>
          </cell>
          <cell r="JC18">
            <v>0.121</v>
          </cell>
          <cell r="JD18">
            <v>6.7910000000000004</v>
          </cell>
          <cell r="JE18">
            <v>0.44900000000000001</v>
          </cell>
          <cell r="JF18">
            <v>0.44900000000000001</v>
          </cell>
          <cell r="JG18">
            <v>8.2000000000000003E-2</v>
          </cell>
          <cell r="JH18">
            <v>8.2000000000000003E-2</v>
          </cell>
          <cell r="JI18">
            <v>-4.2999999999999997E-2</v>
          </cell>
          <cell r="JJ18">
            <v>-4.2999999999999997E-2</v>
          </cell>
          <cell r="JK18">
            <v>2.036</v>
          </cell>
          <cell r="JL18">
            <v>-0.221</v>
          </cell>
          <cell r="JM18">
            <v>1.8149999999999999</v>
          </cell>
          <cell r="JN18">
            <v>5.19</v>
          </cell>
          <cell r="JO18">
            <v>2.899</v>
          </cell>
          <cell r="JP18">
            <v>1.2530000000000001</v>
          </cell>
          <cell r="JQ18">
            <v>58.694000000000003</v>
          </cell>
          <cell r="JR18">
            <v>-0.104</v>
          </cell>
          <cell r="JS18">
            <v>58.59</v>
          </cell>
          <cell r="JT18">
            <v>10.371</v>
          </cell>
          <cell r="JU18">
            <v>9.4649999999999999</v>
          </cell>
          <cell r="JV18">
            <v>0.90600000000000003</v>
          </cell>
          <cell r="JW18">
            <v>0.14500000000000002</v>
          </cell>
          <cell r="JX18">
            <v>3.5999999999999997E-2</v>
          </cell>
          <cell r="JY18">
            <v>3.5999999999999997E-2</v>
          </cell>
          <cell r="JZ18">
            <v>0.155</v>
          </cell>
          <cell r="KA18">
            <v>0.49</v>
          </cell>
          <cell r="KB18">
            <v>0</v>
          </cell>
          <cell r="KC18">
            <v>0</v>
          </cell>
          <cell r="KD18">
            <v>4.0000000000000001E-3</v>
          </cell>
          <cell r="KE18">
            <v>4.0000000000000001E-3</v>
          </cell>
          <cell r="KF18">
            <v>8.0000000000000002E-3</v>
          </cell>
          <cell r="KG18">
            <v>0</v>
          </cell>
          <cell r="KH18">
            <v>8.0000000000000002E-3</v>
          </cell>
          <cell r="KI18">
            <v>0.02</v>
          </cell>
          <cell r="KJ18">
            <v>0.02</v>
          </cell>
          <cell r="KK18">
            <v>9.2999999999999999E-2</v>
          </cell>
          <cell r="KL18">
            <v>0.01</v>
          </cell>
          <cell r="KM18">
            <v>4.2999999999999997E-2</v>
          </cell>
          <cell r="KN18">
            <v>0.11700000000000001</v>
          </cell>
          <cell r="KO18">
            <v>0.26300000000000001</v>
          </cell>
          <cell r="KP18">
            <v>0</v>
          </cell>
          <cell r="KQ18">
            <v>3.5999999999999997E-2</v>
          </cell>
          <cell r="KR18">
            <v>0</v>
          </cell>
          <cell r="KS18">
            <v>0</v>
          </cell>
          <cell r="KT18">
            <v>0</v>
          </cell>
          <cell r="KU18">
            <v>0</v>
          </cell>
          <cell r="KV18">
            <v>0</v>
          </cell>
          <cell r="KW18">
            <v>0</v>
          </cell>
          <cell r="KX18">
            <v>0</v>
          </cell>
          <cell r="KY18">
            <v>0</v>
          </cell>
          <cell r="KZ18">
            <v>0</v>
          </cell>
          <cell r="LA18">
            <v>0</v>
          </cell>
          <cell r="LB18">
            <v>0.193</v>
          </cell>
          <cell r="LC18">
            <v>5.6000000000000001E-2</v>
          </cell>
          <cell r="LD18">
            <v>0</v>
          </cell>
          <cell r="LE18">
            <v>0</v>
          </cell>
          <cell r="LF18">
            <v>4.2999999999999997E-2</v>
          </cell>
          <cell r="LG18">
            <v>9.0000000000000011E-3</v>
          </cell>
          <cell r="LH18">
            <v>5.1999999999999998E-2</v>
          </cell>
          <cell r="LI18">
            <v>8.5000000000000006E-2</v>
          </cell>
          <cell r="LJ18">
            <v>2.7E-2</v>
          </cell>
          <cell r="LK18">
            <v>0</v>
          </cell>
          <cell r="LL18">
            <v>0.112</v>
          </cell>
          <cell r="LM18">
            <v>1.2E-2</v>
          </cell>
          <cell r="LN18">
            <v>8.8999999999999996E-2</v>
          </cell>
          <cell r="LO18">
            <v>0.33200000000000002</v>
          </cell>
          <cell r="LP18">
            <v>0.434</v>
          </cell>
          <cell r="LQ18">
            <v>0</v>
          </cell>
          <cell r="LR18">
            <v>0.86699999999999999</v>
          </cell>
          <cell r="LS18">
            <v>5.5999999999999994E-2</v>
          </cell>
          <cell r="LT18">
            <v>0</v>
          </cell>
          <cell r="LU18">
            <v>5.5999999999999994E-2</v>
          </cell>
          <cell r="LV18">
            <v>0</v>
          </cell>
          <cell r="LW18">
            <v>0</v>
          </cell>
          <cell r="LX18">
            <v>0</v>
          </cell>
          <cell r="LY18">
            <v>-1.494</v>
          </cell>
          <cell r="LZ18">
            <v>76.420999999999992</v>
          </cell>
        </row>
        <row r="19">
          <cell r="A19">
            <v>1966</v>
          </cell>
          <cell r="B19">
            <v>101.438</v>
          </cell>
          <cell r="C19">
            <v>64.206999999999994</v>
          </cell>
          <cell r="D19">
            <v>37.231999999999999</v>
          </cell>
          <cell r="E19">
            <v>19.619</v>
          </cell>
          <cell r="F19">
            <v>4.7029999999999994</v>
          </cell>
          <cell r="G19">
            <v>1.2050000000000001</v>
          </cell>
          <cell r="H19">
            <v>5.9079999999999995</v>
          </cell>
          <cell r="I19">
            <v>0.313</v>
          </cell>
          <cell r="J19">
            <v>1.349</v>
          </cell>
          <cell r="K19">
            <v>1.6619999999999999</v>
          </cell>
          <cell r="L19">
            <v>0.73399999999999999</v>
          </cell>
          <cell r="M19">
            <v>10.777000000000001</v>
          </cell>
          <cell r="N19">
            <v>0.68100000000000005</v>
          </cell>
          <cell r="O19">
            <v>0.99</v>
          </cell>
          <cell r="P19">
            <v>0</v>
          </cell>
          <cell r="Q19">
            <v>3.8999999999999993E-2</v>
          </cell>
          <cell r="R19">
            <v>0</v>
          </cell>
          <cell r="S19">
            <v>1.6930000000000001</v>
          </cell>
          <cell r="T19">
            <v>1.7069999999999999</v>
          </cell>
          <cell r="U19">
            <v>0</v>
          </cell>
          <cell r="V19">
            <v>0.13</v>
          </cell>
          <cell r="W19">
            <v>1.206</v>
          </cell>
          <cell r="X19">
            <v>5.3999999999999999E-2</v>
          </cell>
          <cell r="Y19">
            <v>1.26</v>
          </cell>
          <cell r="Z19">
            <v>0.41299999999999998</v>
          </cell>
          <cell r="AA19">
            <v>3.5000000000000003E-2</v>
          </cell>
          <cell r="AB19">
            <v>0.44799999999999995</v>
          </cell>
          <cell r="AC19">
            <v>1.1000000000000001</v>
          </cell>
          <cell r="AD19">
            <v>1.1000000000000001</v>
          </cell>
          <cell r="AE19">
            <v>1.0030000000000001</v>
          </cell>
          <cell r="AF19">
            <v>1.0030000000000001</v>
          </cell>
          <cell r="AG19">
            <v>0.48</v>
          </cell>
          <cell r="AH19">
            <v>1.4329999999999998</v>
          </cell>
          <cell r="AI19">
            <v>1.9129999999999998</v>
          </cell>
          <cell r="AJ19">
            <v>6.649</v>
          </cell>
          <cell r="AK19">
            <v>6.649</v>
          </cell>
          <cell r="AL19">
            <v>0.53200000000000003</v>
          </cell>
          <cell r="AM19">
            <v>0.48099999999999998</v>
          </cell>
          <cell r="AN19">
            <v>1.0129999999999999</v>
          </cell>
          <cell r="AO19">
            <v>0</v>
          </cell>
          <cell r="AP19">
            <v>0.158</v>
          </cell>
          <cell r="AQ19">
            <v>0.158</v>
          </cell>
          <cell r="AR19">
            <v>9.3219999999999992</v>
          </cell>
          <cell r="AS19">
            <v>0.89600000000000013</v>
          </cell>
          <cell r="AT19">
            <v>-0.127</v>
          </cell>
          <cell r="AU19">
            <v>-2.5890000000000004</v>
          </cell>
          <cell r="AV19">
            <v>3.95</v>
          </cell>
          <cell r="AW19">
            <v>1.706</v>
          </cell>
          <cell r="AX19">
            <v>2.242</v>
          </cell>
          <cell r="AY19">
            <v>0.78799999999999992</v>
          </cell>
          <cell r="AZ19">
            <v>0.25</v>
          </cell>
          <cell r="BA19">
            <v>2.3000000000000003E-2</v>
          </cell>
          <cell r="BB19">
            <v>0.27300000000000002</v>
          </cell>
          <cell r="BC19">
            <v>0.128</v>
          </cell>
          <cell r="BD19">
            <v>0.16</v>
          </cell>
          <cell r="BE19">
            <v>0.28800000000000003</v>
          </cell>
          <cell r="BF19">
            <v>0.111</v>
          </cell>
          <cell r="BG19">
            <v>1.0070000000000001</v>
          </cell>
          <cell r="BH19">
            <v>2.165</v>
          </cell>
          <cell r="BI19">
            <v>0.17499999999999999</v>
          </cell>
          <cell r="BJ19">
            <v>0</v>
          </cell>
          <cell r="BK19">
            <v>2.8000000000000001E-2</v>
          </cell>
          <cell r="BL19">
            <v>1.7150000000000001</v>
          </cell>
          <cell r="BM19">
            <v>3.5999999999999997E-2</v>
          </cell>
          <cell r="BN19">
            <v>0</v>
          </cell>
          <cell r="BO19">
            <v>0.40799999999999997</v>
          </cell>
          <cell r="BP19">
            <v>9.8000000000000004E-2</v>
          </cell>
          <cell r="BQ19">
            <v>2.3000000000000003E-2</v>
          </cell>
          <cell r="BR19">
            <v>0.246</v>
          </cell>
          <cell r="BS19">
            <v>0.36699999999999999</v>
          </cell>
          <cell r="BT19">
            <v>1.9359999999999999</v>
          </cell>
          <cell r="BU19">
            <v>0.38</v>
          </cell>
          <cell r="BV19">
            <v>0</v>
          </cell>
          <cell r="BW19">
            <v>2.3159999999999998</v>
          </cell>
          <cell r="BX19">
            <v>0.188</v>
          </cell>
          <cell r="BY19">
            <v>0</v>
          </cell>
          <cell r="BZ19">
            <v>0.188</v>
          </cell>
          <cell r="CA19">
            <v>0.40299999999999997</v>
          </cell>
          <cell r="CB19">
            <v>0.40299999999999997</v>
          </cell>
          <cell r="CC19">
            <v>0.38100000000000001</v>
          </cell>
          <cell r="CD19">
            <v>1.772</v>
          </cell>
          <cell r="CE19">
            <v>8.0000000000000002E-3</v>
          </cell>
          <cell r="CF19">
            <v>2.161</v>
          </cell>
          <cell r="CG19">
            <v>1.1439999999999999</v>
          </cell>
          <cell r="CH19">
            <v>1.1439999999999999</v>
          </cell>
          <cell r="CI19">
            <v>0</v>
          </cell>
          <cell r="CJ19">
            <v>5.0999999999999997E-2</v>
          </cell>
          <cell r="CK19">
            <v>5.0999999999999997E-2</v>
          </cell>
          <cell r="CL19">
            <v>0</v>
          </cell>
          <cell r="CM19">
            <v>0</v>
          </cell>
          <cell r="CN19">
            <v>0</v>
          </cell>
          <cell r="CO19">
            <v>0.247</v>
          </cell>
          <cell r="CP19">
            <v>4.0000000000000001E-3</v>
          </cell>
          <cell r="CQ19">
            <v>0.94299999999999995</v>
          </cell>
          <cell r="CR19">
            <v>13.754</v>
          </cell>
          <cell r="CS19">
            <v>3.8940000000000001</v>
          </cell>
          <cell r="CT19">
            <v>9.86</v>
          </cell>
          <cell r="CU19">
            <v>5.7670000000000003</v>
          </cell>
          <cell r="CV19">
            <v>0.66500000000000004</v>
          </cell>
          <cell r="CW19">
            <v>1.3230000000000002</v>
          </cell>
          <cell r="CX19">
            <v>1.9880000000000002</v>
          </cell>
          <cell r="CY19">
            <v>0.20099999999999998</v>
          </cell>
          <cell r="CZ19">
            <v>1.6E-2</v>
          </cell>
          <cell r="DA19">
            <v>0.21699999999999997</v>
          </cell>
          <cell r="DB19">
            <v>0</v>
          </cell>
          <cell r="DC19">
            <v>1.8859999999999999</v>
          </cell>
          <cell r="DD19">
            <v>5.7210000000000001</v>
          </cell>
          <cell r="DE19">
            <v>0.48399999999999999</v>
          </cell>
          <cell r="DF19">
            <v>4.9610000000000003</v>
          </cell>
          <cell r="DG19">
            <v>11.166</v>
          </cell>
          <cell r="DH19">
            <v>0.70599999999999996</v>
          </cell>
          <cell r="DI19">
            <v>2.0709999999999997</v>
          </cell>
          <cell r="DJ19">
            <v>2.7769999999999997</v>
          </cell>
          <cell r="DK19">
            <v>0.9</v>
          </cell>
          <cell r="DL19">
            <v>0.95199999999999996</v>
          </cell>
          <cell r="DM19">
            <v>0.47199999999999998</v>
          </cell>
          <cell r="DN19">
            <v>0.29599999999999999</v>
          </cell>
          <cell r="DO19">
            <v>8.0000000000000002E-3</v>
          </cell>
          <cell r="DP19">
            <v>7.6999999999999999E-2</v>
          </cell>
          <cell r="DQ19">
            <v>0.66500000000000004</v>
          </cell>
          <cell r="DR19">
            <v>0</v>
          </cell>
          <cell r="DS19">
            <v>4.120000000000001</v>
          </cell>
          <cell r="DT19">
            <v>0.48199999999999998</v>
          </cell>
          <cell r="DU19">
            <v>4.6020000000000012</v>
          </cell>
          <cell r="DV19">
            <v>6.5770000000000008</v>
          </cell>
          <cell r="DW19">
            <v>1.3230000000000002</v>
          </cell>
          <cell r="DX19">
            <v>2.6040000000000001</v>
          </cell>
          <cell r="DY19">
            <v>10.504000000000001</v>
          </cell>
          <cell r="DZ19">
            <v>3.5000000000000003E-2</v>
          </cell>
          <cell r="EA19">
            <v>0</v>
          </cell>
          <cell r="EB19">
            <v>4.9000000000000002E-2</v>
          </cell>
          <cell r="EC19">
            <v>0.36</v>
          </cell>
          <cell r="ED19">
            <v>0.44400000000000001</v>
          </cell>
          <cell r="EE19">
            <v>0</v>
          </cell>
          <cell r="EF19">
            <v>0</v>
          </cell>
          <cell r="EG19">
            <v>6.81</v>
          </cell>
          <cell r="EH19">
            <v>1.4689999999999999</v>
          </cell>
          <cell r="EI19">
            <v>1.524</v>
          </cell>
          <cell r="EJ19">
            <v>9.8030000000000008</v>
          </cell>
          <cell r="EK19">
            <v>4.0999999999999995E-2</v>
          </cell>
          <cell r="EL19">
            <v>0</v>
          </cell>
          <cell r="EM19">
            <v>0.33599999999999997</v>
          </cell>
          <cell r="EN19">
            <v>0.64600000000000002</v>
          </cell>
          <cell r="EO19">
            <v>0</v>
          </cell>
          <cell r="EP19">
            <v>1.0229999999999999</v>
          </cell>
          <cell r="EQ19">
            <v>18.878999999999998</v>
          </cell>
          <cell r="ER19">
            <v>7.5129999999999999</v>
          </cell>
          <cell r="ES19">
            <v>5.6880000000000006</v>
          </cell>
          <cell r="ET19">
            <v>13.201000000000001</v>
          </cell>
          <cell r="EU19">
            <v>5.6779999999999999</v>
          </cell>
          <cell r="EV19">
            <v>-0.18</v>
          </cell>
          <cell r="EW19">
            <v>0.20599999999999999</v>
          </cell>
          <cell r="EX19">
            <v>0.89900000000000002</v>
          </cell>
          <cell r="EY19">
            <v>0.92500000000000004</v>
          </cell>
          <cell r="EZ19">
            <v>0.82399999999999995</v>
          </cell>
          <cell r="FA19">
            <v>1.3080000000000001</v>
          </cell>
          <cell r="FB19">
            <v>2.1320000000000001</v>
          </cell>
          <cell r="FC19">
            <v>4.4430000000000005</v>
          </cell>
          <cell r="FD19">
            <v>2.4E-2</v>
          </cell>
          <cell r="FE19">
            <v>0.182</v>
          </cell>
          <cell r="FF19">
            <v>0.17899999999999999</v>
          </cell>
          <cell r="FG19">
            <v>5.6159999999999997</v>
          </cell>
          <cell r="FH19">
            <v>1.8980000000000001</v>
          </cell>
          <cell r="FI19">
            <v>11.366</v>
          </cell>
          <cell r="FJ19">
            <v>36.372999999999998</v>
          </cell>
          <cell r="FK19">
            <v>1.4730000000000001</v>
          </cell>
          <cell r="FL19">
            <v>37.845999999999997</v>
          </cell>
          <cell r="FM19">
            <v>14.244999999999999</v>
          </cell>
          <cell r="FN19">
            <v>0.373</v>
          </cell>
          <cell r="FO19">
            <v>14.617999999999999</v>
          </cell>
          <cell r="FP19">
            <v>22.126999999999999</v>
          </cell>
          <cell r="FQ19">
            <v>1.101</v>
          </cell>
          <cell r="FR19">
            <v>23.227999999999998</v>
          </cell>
          <cell r="FS19">
            <v>3.3439999999999999</v>
          </cell>
          <cell r="FT19">
            <v>0.71399999999999997</v>
          </cell>
          <cell r="FU19">
            <v>4.0579999999999998</v>
          </cell>
          <cell r="FV19">
            <v>0.81599999999999995</v>
          </cell>
          <cell r="FW19">
            <v>0.24199999999999999</v>
          </cell>
          <cell r="FX19">
            <v>1.0579999999999998</v>
          </cell>
          <cell r="FY19">
            <v>3.2000000000000001E-2</v>
          </cell>
          <cell r="FZ19">
            <v>0.53600000000000003</v>
          </cell>
          <cell r="GA19">
            <v>0.56800000000000006</v>
          </cell>
          <cell r="GB19">
            <v>3.2000000000000001E-2</v>
          </cell>
          <cell r="GC19">
            <v>8.0000000000000002E-3</v>
          </cell>
          <cell r="GD19">
            <v>0.04</v>
          </cell>
          <cell r="GE19">
            <v>0.6080000000000001</v>
          </cell>
          <cell r="GF19">
            <v>0.107</v>
          </cell>
          <cell r="GG19">
            <v>0</v>
          </cell>
          <cell r="GH19">
            <v>0.107</v>
          </cell>
          <cell r="GI19">
            <v>17.506</v>
          </cell>
          <cell r="GJ19">
            <v>0.105</v>
          </cell>
          <cell r="GK19">
            <v>17.611000000000001</v>
          </cell>
          <cell r="GL19">
            <v>30.358000000000001</v>
          </cell>
          <cell r="GM19">
            <v>30.358000000000001</v>
          </cell>
          <cell r="GN19">
            <v>6.7119999999999997</v>
          </cell>
          <cell r="GO19">
            <v>2.552</v>
          </cell>
          <cell r="GP19">
            <v>9.2639999999999993</v>
          </cell>
          <cell r="GQ19">
            <v>0.90800000000000003</v>
          </cell>
          <cell r="GR19">
            <v>3.4000000000000002E-2</v>
          </cell>
          <cell r="GS19">
            <v>0.94200000000000006</v>
          </cell>
          <cell r="GT19">
            <v>0.72099999999999986</v>
          </cell>
          <cell r="GU19">
            <v>0.72099999999999986</v>
          </cell>
          <cell r="GV19">
            <v>0.33499999999999996</v>
          </cell>
          <cell r="GW19">
            <v>0</v>
          </cell>
          <cell r="GX19">
            <v>0.33499999999999996</v>
          </cell>
          <cell r="GY19">
            <v>0.33700000000000002</v>
          </cell>
          <cell r="GZ19">
            <v>0.33700000000000002</v>
          </cell>
          <cell r="HA19">
            <v>0.25800000000000001</v>
          </cell>
          <cell r="HB19">
            <v>8.0000000000000002E-3</v>
          </cell>
          <cell r="HC19">
            <v>0.26600000000000001</v>
          </cell>
          <cell r="HD19">
            <v>0.28400000000000003</v>
          </cell>
          <cell r="HE19">
            <v>0.28400000000000003</v>
          </cell>
          <cell r="HF19">
            <v>6.7460000000000004</v>
          </cell>
          <cell r="HG19">
            <v>2.8469999999999995</v>
          </cell>
          <cell r="HH19">
            <v>1.5329999999999999</v>
          </cell>
          <cell r="HI19">
            <v>11.125999999999999</v>
          </cell>
          <cell r="HJ19">
            <v>0.86499999999999999</v>
          </cell>
          <cell r="HK19">
            <v>1.952</v>
          </cell>
          <cell r="HL19">
            <v>2.8170000000000002</v>
          </cell>
          <cell r="HM19">
            <v>0</v>
          </cell>
          <cell r="HN19">
            <v>1.1319999999999999</v>
          </cell>
          <cell r="HO19">
            <v>1.1319999999999999</v>
          </cell>
          <cell r="HP19">
            <v>3.9489999999999998</v>
          </cell>
          <cell r="HQ19">
            <v>2.827</v>
          </cell>
          <cell r="HR19">
            <v>0.48199999999999998</v>
          </cell>
          <cell r="HS19">
            <v>3.3090000000000002</v>
          </cell>
          <cell r="HT19">
            <v>6.7139999999999995</v>
          </cell>
          <cell r="HU19">
            <v>2.552</v>
          </cell>
          <cell r="HV19">
            <v>2.9129999999999998</v>
          </cell>
          <cell r="HW19">
            <v>12.179</v>
          </cell>
          <cell r="HX19">
            <v>8.0000000000000002E-3</v>
          </cell>
          <cell r="HY19">
            <v>8.0000000000000002E-3</v>
          </cell>
          <cell r="HZ19">
            <v>0.95100000000000007</v>
          </cell>
          <cell r="IA19">
            <v>1.702</v>
          </cell>
          <cell r="IB19">
            <v>2.653</v>
          </cell>
          <cell r="IC19">
            <v>2E-3</v>
          </cell>
          <cell r="ID19">
            <v>4.9000000000000002E-2</v>
          </cell>
          <cell r="IE19">
            <v>5.1000000000000004E-2</v>
          </cell>
          <cell r="IF19">
            <v>2.7040000000000002</v>
          </cell>
          <cell r="IG19">
            <v>54.686</v>
          </cell>
          <cell r="IH19">
            <v>1.2089999999999999</v>
          </cell>
          <cell r="II19">
            <v>55.895000000000003</v>
          </cell>
          <cell r="IJ19">
            <v>44.646999999999998</v>
          </cell>
          <cell r="IK19">
            <v>1.3140000000000001</v>
          </cell>
          <cell r="IL19">
            <v>45.960999999999999</v>
          </cell>
          <cell r="IM19">
            <v>10.039999999999999</v>
          </cell>
          <cell r="IN19">
            <v>-0.10500000000000001</v>
          </cell>
          <cell r="IO19">
            <v>9.9349999999999987</v>
          </cell>
          <cell r="IP19">
            <v>3.2000000000000001E-2</v>
          </cell>
          <cell r="IQ19">
            <v>0.17199999999999999</v>
          </cell>
          <cell r="IR19">
            <v>0.20399999999999999</v>
          </cell>
          <cell r="IS19">
            <v>0</v>
          </cell>
          <cell r="IT19">
            <v>4.0000000000000001E-3</v>
          </cell>
          <cell r="IU19">
            <v>4.0000000000000001E-3</v>
          </cell>
          <cell r="IV19">
            <v>0.20799999999999999</v>
          </cell>
          <cell r="IW19">
            <v>0.18</v>
          </cell>
          <cell r="IX19">
            <v>0.14000000000000001</v>
          </cell>
          <cell r="IY19">
            <v>0.32</v>
          </cell>
          <cell r="IZ19">
            <v>0</v>
          </cell>
          <cell r="JA19">
            <v>0.32</v>
          </cell>
          <cell r="JB19">
            <v>7.5119999999999996</v>
          </cell>
          <cell r="JC19">
            <v>0.13</v>
          </cell>
          <cell r="JD19">
            <v>7.6419999999999995</v>
          </cell>
          <cell r="JE19">
            <v>0.502</v>
          </cell>
          <cell r="JF19">
            <v>0.502</v>
          </cell>
          <cell r="JG19">
            <v>8.4999999999999992E-2</v>
          </cell>
          <cell r="JH19">
            <v>8.4999999999999992E-2</v>
          </cell>
          <cell r="JI19">
            <v>-5.7999999999999996E-2</v>
          </cell>
          <cell r="JJ19">
            <v>-5.7999999999999996E-2</v>
          </cell>
          <cell r="JK19">
            <v>1.883</v>
          </cell>
          <cell r="JL19">
            <v>-0.23099999999999998</v>
          </cell>
          <cell r="JM19">
            <v>1.6520000000000001</v>
          </cell>
          <cell r="JN19">
            <v>5.6159999999999997</v>
          </cell>
          <cell r="JO19">
            <v>3.2120000000000002</v>
          </cell>
          <cell r="JP19">
            <v>1.3140000000000001</v>
          </cell>
          <cell r="JQ19">
            <v>63.513999999999996</v>
          </cell>
          <cell r="JR19">
            <v>-0.10500000000000001</v>
          </cell>
          <cell r="JS19">
            <v>63.408999999999999</v>
          </cell>
          <cell r="JT19">
            <v>11.26</v>
          </cell>
          <cell r="JU19">
            <v>10.76</v>
          </cell>
          <cell r="JV19">
            <v>0.49999999999999994</v>
          </cell>
          <cell r="JW19">
            <v>0.16</v>
          </cell>
          <cell r="JX19">
            <v>0.04</v>
          </cell>
          <cell r="JY19">
            <v>0.04</v>
          </cell>
          <cell r="JZ19">
            <v>0.15100000000000002</v>
          </cell>
          <cell r="KA19">
            <v>0.499</v>
          </cell>
          <cell r="KB19">
            <v>0</v>
          </cell>
          <cell r="KC19">
            <v>0</v>
          </cell>
          <cell r="KD19">
            <v>4.0000000000000001E-3</v>
          </cell>
          <cell r="KE19">
            <v>4.0000000000000001E-3</v>
          </cell>
          <cell r="KF19">
            <v>8.0000000000000002E-3</v>
          </cell>
          <cell r="KG19">
            <v>0</v>
          </cell>
          <cell r="KH19">
            <v>8.0000000000000002E-3</v>
          </cell>
          <cell r="KI19">
            <v>0.02</v>
          </cell>
          <cell r="KJ19">
            <v>0.02</v>
          </cell>
          <cell r="KK19">
            <v>9.2999999999999999E-2</v>
          </cell>
          <cell r="KL19">
            <v>1.2E-2</v>
          </cell>
          <cell r="KM19">
            <v>4.9000000000000002E-2</v>
          </cell>
          <cell r="KN19">
            <v>0.11899999999999999</v>
          </cell>
          <cell r="KO19">
            <v>0.27300000000000002</v>
          </cell>
          <cell r="KP19">
            <v>0</v>
          </cell>
          <cell r="KQ19">
            <v>3.3000000000000002E-2</v>
          </cell>
          <cell r="KR19">
            <v>0</v>
          </cell>
          <cell r="KS19">
            <v>0</v>
          </cell>
          <cell r="KT19">
            <v>0</v>
          </cell>
          <cell r="KU19">
            <v>0</v>
          </cell>
          <cell r="KV19">
            <v>0</v>
          </cell>
          <cell r="KW19">
            <v>0</v>
          </cell>
          <cell r="KX19">
            <v>0</v>
          </cell>
          <cell r="KY19">
            <v>0</v>
          </cell>
          <cell r="KZ19">
            <v>0</v>
          </cell>
          <cell r="LA19">
            <v>0</v>
          </cell>
          <cell r="LB19">
            <v>0.23199999999999998</v>
          </cell>
          <cell r="LC19">
            <v>6.0999999999999999E-2</v>
          </cell>
          <cell r="LD19">
            <v>0</v>
          </cell>
          <cell r="LE19">
            <v>0</v>
          </cell>
          <cell r="LF19">
            <v>4.8000000000000001E-2</v>
          </cell>
          <cell r="LG19">
            <v>1.2E-2</v>
          </cell>
          <cell r="LH19">
            <v>0.06</v>
          </cell>
          <cell r="LI19">
            <v>8.3999999999999991E-2</v>
          </cell>
          <cell r="LJ19">
            <v>2.8000000000000001E-2</v>
          </cell>
          <cell r="LK19">
            <v>0</v>
          </cell>
          <cell r="LL19">
            <v>0.11199999999999999</v>
          </cell>
          <cell r="LM19">
            <v>1.2E-2</v>
          </cell>
          <cell r="LN19">
            <v>8.900000000000001E-2</v>
          </cell>
          <cell r="LO19">
            <v>0.33599999999999997</v>
          </cell>
          <cell r="LP19">
            <v>0.47899999999999998</v>
          </cell>
          <cell r="LQ19">
            <v>0</v>
          </cell>
          <cell r="LR19">
            <v>0.91599999999999993</v>
          </cell>
          <cell r="LS19">
            <v>5.3999999999999999E-2</v>
          </cell>
          <cell r="LT19">
            <v>0</v>
          </cell>
          <cell r="LU19">
            <v>5.3999999999999999E-2</v>
          </cell>
          <cell r="LV19">
            <v>0</v>
          </cell>
          <cell r="LW19">
            <v>0</v>
          </cell>
          <cell r="LX19">
            <v>0</v>
          </cell>
          <cell r="LY19">
            <v>-1.25</v>
          </cell>
          <cell r="LZ19">
            <v>82.826000000000008</v>
          </cell>
        </row>
        <row r="20">
          <cell r="A20">
            <v>1967</v>
          </cell>
          <cell r="B20">
            <v>108.03300000000002</v>
          </cell>
          <cell r="C20">
            <v>67.760999999999996</v>
          </cell>
          <cell r="D20">
            <v>40.273000000000003</v>
          </cell>
          <cell r="E20">
            <v>21.010999999999999</v>
          </cell>
          <cell r="F20">
            <v>5.2309999999999999</v>
          </cell>
          <cell r="G20">
            <v>1.3110000000000002</v>
          </cell>
          <cell r="H20">
            <v>6.5419999999999998</v>
          </cell>
          <cell r="I20">
            <v>0.32599999999999996</v>
          </cell>
          <cell r="J20">
            <v>1.42</v>
          </cell>
          <cell r="K20">
            <v>1.746</v>
          </cell>
          <cell r="L20">
            <v>0.78400000000000003</v>
          </cell>
          <cell r="M20">
            <v>11.759</v>
          </cell>
          <cell r="N20">
            <v>0.81599999999999995</v>
          </cell>
          <cell r="O20">
            <v>1.0529999999999999</v>
          </cell>
          <cell r="P20">
            <v>0</v>
          </cell>
          <cell r="Q20">
            <v>5.0999999999999997E-2</v>
          </cell>
          <cell r="R20">
            <v>0</v>
          </cell>
          <cell r="S20">
            <v>1.849</v>
          </cell>
          <cell r="T20">
            <v>1.875</v>
          </cell>
          <cell r="U20">
            <v>0</v>
          </cell>
          <cell r="V20">
            <v>0.126</v>
          </cell>
          <cell r="W20">
            <v>1.3110000000000002</v>
          </cell>
          <cell r="X20">
            <v>5.7999999999999996E-2</v>
          </cell>
          <cell r="Y20">
            <v>1.3690000000000002</v>
          </cell>
          <cell r="Z20">
            <v>0.502</v>
          </cell>
          <cell r="AA20">
            <v>3.6999999999999998E-2</v>
          </cell>
          <cell r="AB20">
            <v>0.53900000000000003</v>
          </cell>
          <cell r="AC20">
            <v>1.2350000000000001</v>
          </cell>
          <cell r="AD20">
            <v>1.2350000000000001</v>
          </cell>
          <cell r="AE20">
            <v>1.077</v>
          </cell>
          <cell r="AF20">
            <v>1.077</v>
          </cell>
          <cell r="AG20">
            <v>0.54600000000000004</v>
          </cell>
          <cell r="AH20">
            <v>1.5249999999999999</v>
          </cell>
          <cell r="AI20">
            <v>2.0709999999999997</v>
          </cell>
          <cell r="AJ20">
            <v>7.3540000000000001</v>
          </cell>
          <cell r="AK20">
            <v>7.3540000000000001</v>
          </cell>
          <cell r="AL20">
            <v>0.54400000000000004</v>
          </cell>
          <cell r="AM20">
            <v>0.49099999999999999</v>
          </cell>
          <cell r="AN20">
            <v>1.0350000000000001</v>
          </cell>
          <cell r="AO20">
            <v>0</v>
          </cell>
          <cell r="AP20">
            <v>0.16800000000000001</v>
          </cell>
          <cell r="AQ20">
            <v>0.16800000000000001</v>
          </cell>
          <cell r="AR20">
            <v>10.218</v>
          </cell>
          <cell r="AS20">
            <v>0.89100000000000001</v>
          </cell>
          <cell r="AT20">
            <v>-0.112</v>
          </cell>
          <cell r="AU20">
            <v>-2.7770000000000001</v>
          </cell>
          <cell r="AV20">
            <v>4.444</v>
          </cell>
          <cell r="AW20">
            <v>1.9770000000000003</v>
          </cell>
          <cell r="AX20">
            <v>2.4649999999999999</v>
          </cell>
          <cell r="AY20">
            <v>0.90700000000000003</v>
          </cell>
          <cell r="AZ20">
            <v>0.29400000000000004</v>
          </cell>
          <cell r="BA20">
            <v>2.0999999999999998E-2</v>
          </cell>
          <cell r="BB20">
            <v>0.31500000000000006</v>
          </cell>
          <cell r="BC20">
            <v>0.13300000000000001</v>
          </cell>
          <cell r="BD20">
            <v>0.16799999999999998</v>
          </cell>
          <cell r="BE20">
            <v>0.30099999999999999</v>
          </cell>
          <cell r="BF20">
            <v>0.12</v>
          </cell>
          <cell r="BG20">
            <v>1.0609999999999999</v>
          </cell>
          <cell r="BH20">
            <v>2.641</v>
          </cell>
          <cell r="BI20">
            <v>0.16999999999999998</v>
          </cell>
          <cell r="BJ20">
            <v>0</v>
          </cell>
          <cell r="BK20">
            <v>3.1E-2</v>
          </cell>
          <cell r="BL20">
            <v>2.0750000000000002</v>
          </cell>
          <cell r="BM20">
            <v>3.9E-2</v>
          </cell>
          <cell r="BN20">
            <v>0</v>
          </cell>
          <cell r="BO20">
            <v>0.49199999999999999</v>
          </cell>
          <cell r="BP20">
            <v>0.11</v>
          </cell>
          <cell r="BQ20">
            <v>2.0999999999999998E-2</v>
          </cell>
          <cell r="BR20">
            <v>0.27200000000000002</v>
          </cell>
          <cell r="BS20">
            <v>0.40300000000000002</v>
          </cell>
          <cell r="BT20">
            <v>2.1850000000000001</v>
          </cell>
          <cell r="BU20">
            <v>0.42899999999999999</v>
          </cell>
          <cell r="BV20">
            <v>0</v>
          </cell>
          <cell r="BW20">
            <v>2.6139999999999999</v>
          </cell>
          <cell r="BX20">
            <v>0.23699999999999999</v>
          </cell>
          <cell r="BY20">
            <v>0</v>
          </cell>
          <cell r="BZ20">
            <v>0.23699999999999999</v>
          </cell>
          <cell r="CA20">
            <v>0.45</v>
          </cell>
          <cell r="CB20">
            <v>0.45</v>
          </cell>
          <cell r="CC20">
            <v>0.43</v>
          </cell>
          <cell r="CD20">
            <v>2.0010000000000003</v>
          </cell>
          <cell r="CE20">
            <v>0.01</v>
          </cell>
          <cell r="CF20">
            <v>2.4410000000000003</v>
          </cell>
          <cell r="CG20">
            <v>1.1849999999999998</v>
          </cell>
          <cell r="CH20">
            <v>1.1849999999999998</v>
          </cell>
          <cell r="CI20">
            <v>0</v>
          </cell>
          <cell r="CJ20">
            <v>5.1999999999999998E-2</v>
          </cell>
          <cell r="CK20">
            <v>5.1999999999999998E-2</v>
          </cell>
          <cell r="CL20">
            <v>0</v>
          </cell>
          <cell r="CM20">
            <v>0</v>
          </cell>
          <cell r="CN20">
            <v>0</v>
          </cell>
          <cell r="CO20">
            <v>0.26900000000000002</v>
          </cell>
          <cell r="CP20">
            <v>4.0000000000000001E-3</v>
          </cell>
          <cell r="CQ20">
            <v>0.96299999999999997</v>
          </cell>
          <cell r="CR20">
            <v>14.984999999999999</v>
          </cell>
          <cell r="CS20">
            <v>4.3170000000000002</v>
          </cell>
          <cell r="CT20">
            <v>10.667999999999999</v>
          </cell>
          <cell r="CU20">
            <v>6.2419999999999991</v>
          </cell>
          <cell r="CV20">
            <v>0.74899999999999989</v>
          </cell>
          <cell r="CW20">
            <v>1.3949999999999998</v>
          </cell>
          <cell r="CX20">
            <v>2.1439999999999997</v>
          </cell>
          <cell r="CY20">
            <v>0.219</v>
          </cell>
          <cell r="CZ20">
            <v>1.9000000000000003E-2</v>
          </cell>
          <cell r="DA20">
            <v>0.23799999999999999</v>
          </cell>
          <cell r="DB20">
            <v>0</v>
          </cell>
          <cell r="DC20">
            <v>2.0430000000000001</v>
          </cell>
          <cell r="DD20">
            <v>6.0249999999999995</v>
          </cell>
          <cell r="DE20">
            <v>0.46399999999999997</v>
          </cell>
          <cell r="DF20">
            <v>5.2789999999999999</v>
          </cell>
          <cell r="DG20">
            <v>11.767999999999999</v>
          </cell>
          <cell r="DH20">
            <v>0.7430000000000001</v>
          </cell>
          <cell r="DI20">
            <v>2.17</v>
          </cell>
          <cell r="DJ20">
            <v>2.9130000000000003</v>
          </cell>
          <cell r="DK20">
            <v>0.96299999999999997</v>
          </cell>
          <cell r="DL20">
            <v>1.0169999999999999</v>
          </cell>
          <cell r="DM20">
            <v>0.56900000000000006</v>
          </cell>
          <cell r="DN20">
            <v>0.32800000000000001</v>
          </cell>
          <cell r="DO20">
            <v>8.0000000000000002E-3</v>
          </cell>
          <cell r="DP20">
            <v>8.4000000000000005E-2</v>
          </cell>
          <cell r="DQ20">
            <v>0.90800000000000003</v>
          </cell>
          <cell r="DR20">
            <v>0</v>
          </cell>
          <cell r="DS20">
            <v>4.3550000000000004</v>
          </cell>
          <cell r="DT20">
            <v>0.505</v>
          </cell>
          <cell r="DU20">
            <v>4.8600000000000003</v>
          </cell>
          <cell r="DV20">
            <v>7.3250000000000002</v>
          </cell>
          <cell r="DW20">
            <v>1.3959999999999999</v>
          </cell>
          <cell r="DX20">
            <v>2.9180000000000001</v>
          </cell>
          <cell r="DY20">
            <v>11.638999999999999</v>
          </cell>
          <cell r="DZ20">
            <v>3.9E-2</v>
          </cell>
          <cell r="EA20">
            <v>0</v>
          </cell>
          <cell r="EB20">
            <v>5.5E-2</v>
          </cell>
          <cell r="EC20">
            <v>0.39400000000000002</v>
          </cell>
          <cell r="ED20">
            <v>0.48799999999999999</v>
          </cell>
          <cell r="EE20">
            <v>0</v>
          </cell>
          <cell r="EF20">
            <v>0</v>
          </cell>
          <cell r="EG20">
            <v>7.5469999999999997</v>
          </cell>
          <cell r="EH20">
            <v>1.5640000000000001</v>
          </cell>
          <cell r="EI20">
            <v>1.605</v>
          </cell>
          <cell r="EJ20">
            <v>10.716000000000001</v>
          </cell>
          <cell r="EK20">
            <v>4.5999999999999999E-2</v>
          </cell>
          <cell r="EL20">
            <v>0</v>
          </cell>
          <cell r="EM20">
            <v>0.36099999999999999</v>
          </cell>
          <cell r="EN20">
            <v>0.73099999999999987</v>
          </cell>
          <cell r="EO20">
            <v>0</v>
          </cell>
          <cell r="EP20">
            <v>1.1379999999999999</v>
          </cell>
          <cell r="EQ20">
            <v>19.957000000000001</v>
          </cell>
          <cell r="ER20">
            <v>8.2739999999999991</v>
          </cell>
          <cell r="ES20">
            <v>6.1899999999999995</v>
          </cell>
          <cell r="ET20">
            <v>14.463999999999999</v>
          </cell>
          <cell r="EU20">
            <v>5.4930000000000003</v>
          </cell>
          <cell r="EV20">
            <v>-0.20199999999999999</v>
          </cell>
          <cell r="EW20">
            <v>0.26</v>
          </cell>
          <cell r="EX20">
            <v>1.1389999999999998</v>
          </cell>
          <cell r="EY20">
            <v>1.1969999999999998</v>
          </cell>
          <cell r="EZ20">
            <v>0.89700000000000002</v>
          </cell>
          <cell r="FA20">
            <v>1.548</v>
          </cell>
          <cell r="FB20">
            <v>2.4450000000000003</v>
          </cell>
          <cell r="FC20">
            <v>4.9279999999999999</v>
          </cell>
          <cell r="FD20">
            <v>0.05</v>
          </cell>
          <cell r="FE20">
            <v>0.15699999999999997</v>
          </cell>
          <cell r="FF20">
            <v>-0.48399999999999999</v>
          </cell>
          <cell r="FG20">
            <v>6.1070000000000002</v>
          </cell>
          <cell r="FH20">
            <v>2.1670000000000003</v>
          </cell>
          <cell r="FI20">
            <v>11.683</v>
          </cell>
          <cell r="FJ20">
            <v>39.023999999999994</v>
          </cell>
          <cell r="FK20">
            <v>1.5740000000000001</v>
          </cell>
          <cell r="FL20">
            <v>40.597999999999992</v>
          </cell>
          <cell r="FM20">
            <v>14.858000000000001</v>
          </cell>
          <cell r="FN20">
            <v>0.40599999999999997</v>
          </cell>
          <cell r="FO20">
            <v>15.264000000000001</v>
          </cell>
          <cell r="FP20">
            <v>24.164999999999999</v>
          </cell>
          <cell r="FQ20">
            <v>1.1679999999999999</v>
          </cell>
          <cell r="FR20">
            <v>25.332999999999998</v>
          </cell>
          <cell r="FS20">
            <v>3.5840000000000001</v>
          </cell>
          <cell r="FT20">
            <v>0.7629999999999999</v>
          </cell>
          <cell r="FU20">
            <v>4.3469999999999995</v>
          </cell>
          <cell r="FV20">
            <v>0.90300000000000002</v>
          </cell>
          <cell r="FW20">
            <v>0.25700000000000001</v>
          </cell>
          <cell r="FX20">
            <v>1.1600000000000001</v>
          </cell>
          <cell r="FY20">
            <v>3.3000000000000002E-2</v>
          </cell>
          <cell r="FZ20">
            <v>0.55800000000000005</v>
          </cell>
          <cell r="GA20">
            <v>0.59100000000000008</v>
          </cell>
          <cell r="GB20">
            <v>3.3000000000000002E-2</v>
          </cell>
          <cell r="GC20">
            <v>8.0000000000000002E-3</v>
          </cell>
          <cell r="GD20">
            <v>4.1000000000000002E-2</v>
          </cell>
          <cell r="GE20">
            <v>0.63200000000000012</v>
          </cell>
          <cell r="GF20">
            <v>0.11399999999999999</v>
          </cell>
          <cell r="GG20">
            <v>0</v>
          </cell>
          <cell r="GH20">
            <v>0.11399999999999999</v>
          </cell>
          <cell r="GI20">
            <v>19.2</v>
          </cell>
          <cell r="GJ20">
            <v>0.108</v>
          </cell>
          <cell r="GK20">
            <v>19.308</v>
          </cell>
          <cell r="GL20">
            <v>32.626000000000005</v>
          </cell>
          <cell r="GM20">
            <v>32.626000000000005</v>
          </cell>
          <cell r="GN20">
            <v>7.47</v>
          </cell>
          <cell r="GO20">
            <v>2.7279999999999998</v>
          </cell>
          <cell r="GP20">
            <v>10.198</v>
          </cell>
          <cell r="GQ20">
            <v>1.0609999999999999</v>
          </cell>
          <cell r="GR20">
            <v>3.6999999999999998E-2</v>
          </cell>
          <cell r="GS20">
            <v>1.0979999999999999</v>
          </cell>
          <cell r="GT20">
            <v>0.80300000000000016</v>
          </cell>
          <cell r="GU20">
            <v>0.80300000000000016</v>
          </cell>
          <cell r="GV20">
            <v>0.40399999999999997</v>
          </cell>
          <cell r="GW20">
            <v>0</v>
          </cell>
          <cell r="GX20">
            <v>0.40399999999999997</v>
          </cell>
          <cell r="GY20">
            <v>0.34699999999999998</v>
          </cell>
          <cell r="GZ20">
            <v>0.34699999999999998</v>
          </cell>
          <cell r="HA20">
            <v>0.30499999999999999</v>
          </cell>
          <cell r="HB20">
            <v>8.0000000000000002E-3</v>
          </cell>
          <cell r="HC20">
            <v>0.313</v>
          </cell>
          <cell r="HD20">
            <v>0.30599999999999999</v>
          </cell>
          <cell r="HE20">
            <v>0.30599999999999999</v>
          </cell>
          <cell r="HF20">
            <v>7.4630000000000001</v>
          </cell>
          <cell r="HG20">
            <v>3.0609999999999999</v>
          </cell>
          <cell r="HH20">
            <v>1.6139999999999999</v>
          </cell>
          <cell r="HI20">
            <v>12.138000000000002</v>
          </cell>
          <cell r="HJ20">
            <v>0.97699999999999998</v>
          </cell>
          <cell r="HK20">
            <v>2.0580000000000003</v>
          </cell>
          <cell r="HL20">
            <v>3.0350000000000001</v>
          </cell>
          <cell r="HM20">
            <v>2E-3</v>
          </cell>
          <cell r="HN20">
            <v>1.2229999999999999</v>
          </cell>
          <cell r="HO20">
            <v>1.2249999999999999</v>
          </cell>
          <cell r="HP20">
            <v>4.26</v>
          </cell>
          <cell r="HQ20">
            <v>2.8769999999999998</v>
          </cell>
          <cell r="HR20">
            <v>0.505</v>
          </cell>
          <cell r="HS20">
            <v>3.3819999999999997</v>
          </cell>
          <cell r="HT20">
            <v>7.4710000000000001</v>
          </cell>
          <cell r="HU20">
            <v>2.7279999999999998</v>
          </cell>
          <cell r="HV20">
            <v>3.2570000000000001</v>
          </cell>
          <cell r="HW20">
            <v>13.456</v>
          </cell>
          <cell r="HX20">
            <v>8.0000000000000002E-3</v>
          </cell>
          <cell r="HY20">
            <v>8.0000000000000002E-3</v>
          </cell>
          <cell r="HZ20">
            <v>1.0740000000000001</v>
          </cell>
          <cell r="IA20">
            <v>1.7750000000000001</v>
          </cell>
          <cell r="IB20">
            <v>2.8490000000000002</v>
          </cell>
          <cell r="IC20">
            <v>4.0000000000000001E-3</v>
          </cell>
          <cell r="ID20">
            <v>5.3999999999999999E-2</v>
          </cell>
          <cell r="IE20">
            <v>5.7999999999999996E-2</v>
          </cell>
          <cell r="IF20">
            <v>2.907</v>
          </cell>
          <cell r="IG20">
            <v>59.512999999999998</v>
          </cell>
          <cell r="IH20">
            <v>1.298</v>
          </cell>
          <cell r="II20">
            <v>60.811</v>
          </cell>
          <cell r="IJ20">
            <v>48.33</v>
          </cell>
          <cell r="IK20">
            <v>1.3610000000000002</v>
          </cell>
          <cell r="IL20">
            <v>49.690999999999995</v>
          </cell>
          <cell r="IM20">
            <v>11.183</v>
          </cell>
          <cell r="IN20">
            <v>-6.2000000000000006E-2</v>
          </cell>
          <cell r="IO20">
            <v>11.121</v>
          </cell>
          <cell r="IP20">
            <v>3.5999999999999997E-2</v>
          </cell>
          <cell r="IQ20">
            <v>0.19</v>
          </cell>
          <cell r="IR20">
            <v>0.22600000000000001</v>
          </cell>
          <cell r="IS20">
            <v>0</v>
          </cell>
          <cell r="IT20">
            <v>4.0000000000000001E-3</v>
          </cell>
          <cell r="IU20">
            <v>4.0000000000000001E-3</v>
          </cell>
          <cell r="IV20">
            <v>0.23</v>
          </cell>
          <cell r="IW20">
            <v>0.20199999999999999</v>
          </cell>
          <cell r="IX20">
            <v>0.16</v>
          </cell>
          <cell r="IY20">
            <v>0.36199999999999999</v>
          </cell>
          <cell r="IZ20">
            <v>0</v>
          </cell>
          <cell r="JA20">
            <v>0.36199999999999999</v>
          </cell>
          <cell r="JB20">
            <v>8.234</v>
          </cell>
          <cell r="JC20">
            <v>0.13800000000000001</v>
          </cell>
          <cell r="JD20">
            <v>8.3719999999999999</v>
          </cell>
          <cell r="JE20">
            <v>0.23899999999999999</v>
          </cell>
          <cell r="JF20">
            <v>0.23899999999999999</v>
          </cell>
          <cell r="JG20">
            <v>9.0999999999999998E-2</v>
          </cell>
          <cell r="JH20">
            <v>9.0999999999999998E-2</v>
          </cell>
          <cell r="JI20">
            <v>-5.1000000000000004E-2</v>
          </cell>
          <cell r="JJ20">
            <v>-5.1000000000000004E-2</v>
          </cell>
          <cell r="JK20">
            <v>2.5329999999999999</v>
          </cell>
          <cell r="JL20">
            <v>-0.19600000000000001</v>
          </cell>
          <cell r="JM20">
            <v>2.3369999999999997</v>
          </cell>
          <cell r="JN20">
            <v>6.1070000000000002</v>
          </cell>
          <cell r="JO20">
            <v>3.5289999999999999</v>
          </cell>
          <cell r="JP20">
            <v>1.3610000000000002</v>
          </cell>
          <cell r="JQ20">
            <v>69.150000000000006</v>
          </cell>
          <cell r="JR20">
            <v>-6.2000000000000006E-2</v>
          </cell>
          <cell r="JS20">
            <v>69.088000000000008</v>
          </cell>
          <cell r="JT20">
            <v>12.079000000000001</v>
          </cell>
          <cell r="JU20">
            <v>11.746</v>
          </cell>
          <cell r="JV20">
            <v>0.33300000000000002</v>
          </cell>
          <cell r="JW20">
            <v>0.15</v>
          </cell>
          <cell r="JX20">
            <v>3.6999999999999998E-2</v>
          </cell>
          <cell r="JY20">
            <v>3.6999999999999998E-2</v>
          </cell>
          <cell r="JZ20">
            <v>0.23299999999999998</v>
          </cell>
          <cell r="KA20">
            <v>0.495</v>
          </cell>
          <cell r="KB20">
            <v>0</v>
          </cell>
          <cell r="KC20">
            <v>0</v>
          </cell>
          <cell r="KD20">
            <v>5.0000000000000001E-3</v>
          </cell>
          <cell r="KE20">
            <v>5.0000000000000001E-3</v>
          </cell>
          <cell r="KF20">
            <v>8.0000000000000002E-3</v>
          </cell>
          <cell r="KG20">
            <v>0</v>
          </cell>
          <cell r="KH20">
            <v>8.0000000000000002E-3</v>
          </cell>
          <cell r="KI20">
            <v>0.02</v>
          </cell>
          <cell r="KJ20">
            <v>0.02</v>
          </cell>
          <cell r="KK20">
            <v>0.10199999999999999</v>
          </cell>
          <cell r="KL20">
            <v>1.2E-2</v>
          </cell>
          <cell r="KM20">
            <v>5.5E-2</v>
          </cell>
          <cell r="KN20">
            <v>0.122</v>
          </cell>
          <cell r="KO20">
            <v>0.29099999999999998</v>
          </cell>
          <cell r="KP20">
            <v>0</v>
          </cell>
          <cell r="KQ20">
            <v>3.2000000000000001E-2</v>
          </cell>
          <cell r="KR20">
            <v>0</v>
          </cell>
          <cell r="KS20">
            <v>0</v>
          </cell>
          <cell r="KT20">
            <v>0</v>
          </cell>
          <cell r="KU20">
            <v>0</v>
          </cell>
          <cell r="KV20">
            <v>0</v>
          </cell>
          <cell r="KW20">
            <v>0</v>
          </cell>
          <cell r="KX20">
            <v>0</v>
          </cell>
          <cell r="KY20">
            <v>0</v>
          </cell>
          <cell r="KZ20">
            <v>0</v>
          </cell>
          <cell r="LA20">
            <v>0</v>
          </cell>
          <cell r="LB20">
            <v>0.254</v>
          </cell>
          <cell r="LC20">
            <v>5.8000000000000003E-2</v>
          </cell>
          <cell r="LD20">
            <v>0</v>
          </cell>
          <cell r="LE20">
            <v>0</v>
          </cell>
          <cell r="LF20">
            <v>4.4999999999999998E-2</v>
          </cell>
          <cell r="LG20">
            <v>0.01</v>
          </cell>
          <cell r="LH20">
            <v>5.5E-2</v>
          </cell>
          <cell r="LI20">
            <v>0.10199999999999999</v>
          </cell>
          <cell r="LJ20">
            <v>0.03</v>
          </cell>
          <cell r="LK20">
            <v>0</v>
          </cell>
          <cell r="LL20">
            <v>0.13200000000000001</v>
          </cell>
          <cell r="LM20">
            <v>1.6E-2</v>
          </cell>
          <cell r="LN20">
            <v>6.3E-2</v>
          </cell>
          <cell r="LO20">
            <v>0.36099999999999999</v>
          </cell>
          <cell r="LP20">
            <v>0.504</v>
          </cell>
          <cell r="LQ20">
            <v>0</v>
          </cell>
          <cell r="LR20">
            <v>0.94399999999999995</v>
          </cell>
          <cell r="LS20">
            <v>5.7999999999999996E-2</v>
          </cell>
          <cell r="LT20">
            <v>0</v>
          </cell>
          <cell r="LU20">
            <v>5.7999999999999996E-2</v>
          </cell>
          <cell r="LV20">
            <v>0</v>
          </cell>
          <cell r="LW20">
            <v>0</v>
          </cell>
          <cell r="LX20">
            <v>0</v>
          </cell>
          <cell r="LY20">
            <v>-1.1360000000000001</v>
          </cell>
          <cell r="LZ20">
            <v>89.545999999999992</v>
          </cell>
        </row>
        <row r="21">
          <cell r="A21">
            <v>1968</v>
          </cell>
          <cell r="B21">
            <v>116.648</v>
          </cell>
          <cell r="C21">
            <v>72.602999999999994</v>
          </cell>
          <cell r="D21">
            <v>44.042999999999999</v>
          </cell>
          <cell r="E21">
            <v>23.259</v>
          </cell>
          <cell r="F21">
            <v>6.218</v>
          </cell>
          <cell r="G21">
            <v>1.1019999999999999</v>
          </cell>
          <cell r="H21">
            <v>7.32</v>
          </cell>
          <cell r="I21">
            <v>0.37200000000000005</v>
          </cell>
          <cell r="J21">
            <v>1.643</v>
          </cell>
          <cell r="K21">
            <v>2.0150000000000001</v>
          </cell>
          <cell r="L21">
            <v>1.0230000000000001</v>
          </cell>
          <cell r="M21">
            <v>12.471</v>
          </cell>
          <cell r="N21">
            <v>1</v>
          </cell>
          <cell r="O21">
            <v>1.0369999999999999</v>
          </cell>
          <cell r="P21">
            <v>0</v>
          </cell>
          <cell r="Q21">
            <v>5.8999999999999997E-2</v>
          </cell>
          <cell r="R21">
            <v>0</v>
          </cell>
          <cell r="S21">
            <v>2.29</v>
          </cell>
          <cell r="T21">
            <v>1.9279999999999999</v>
          </cell>
          <cell r="U21">
            <v>0</v>
          </cell>
          <cell r="V21">
            <v>0.14900000000000002</v>
          </cell>
          <cell r="W21">
            <v>1.1019999999999999</v>
          </cell>
          <cell r="X21">
            <v>6.3E-2</v>
          </cell>
          <cell r="Y21">
            <v>1.1649999999999998</v>
          </cell>
          <cell r="Z21">
            <v>0.57800000000000007</v>
          </cell>
          <cell r="AA21">
            <v>4.5999999999999999E-2</v>
          </cell>
          <cell r="AB21">
            <v>0.62400000000000011</v>
          </cell>
          <cell r="AC21">
            <v>1.2269999999999999</v>
          </cell>
          <cell r="AD21">
            <v>1.2269999999999999</v>
          </cell>
          <cell r="AE21">
            <v>1.0289999999999999</v>
          </cell>
          <cell r="AF21">
            <v>1.0289999999999999</v>
          </cell>
          <cell r="AG21">
            <v>0.64300000000000002</v>
          </cell>
          <cell r="AH21">
            <v>1.651</v>
          </cell>
          <cell r="AI21">
            <v>2.294</v>
          </cell>
          <cell r="AJ21">
            <v>7.4439999999999991</v>
          </cell>
          <cell r="AK21">
            <v>7.4439999999999991</v>
          </cell>
          <cell r="AL21">
            <v>0.57800000000000007</v>
          </cell>
          <cell r="AM21">
            <v>0.52200000000000002</v>
          </cell>
          <cell r="AN21">
            <v>1.1000000000000001</v>
          </cell>
          <cell r="AO21">
            <v>0</v>
          </cell>
          <cell r="AP21">
            <v>0.17199999999999999</v>
          </cell>
          <cell r="AQ21">
            <v>0.17199999999999999</v>
          </cell>
          <cell r="AR21">
            <v>10.761999999999999</v>
          </cell>
          <cell r="AS21">
            <v>0.46200000000000002</v>
          </cell>
          <cell r="AT21">
            <v>-0.16599999999999998</v>
          </cell>
          <cell r="AU21">
            <v>-2.6860000000000004</v>
          </cell>
          <cell r="AV21">
            <v>5.2270000000000003</v>
          </cell>
          <cell r="AW21">
            <v>2.2759999999999998</v>
          </cell>
          <cell r="AX21">
            <v>2.9510000000000001</v>
          </cell>
          <cell r="AY21">
            <v>1.0740000000000001</v>
          </cell>
          <cell r="AZ21">
            <v>0.33199999999999996</v>
          </cell>
          <cell r="BA21">
            <v>2.9000000000000001E-2</v>
          </cell>
          <cell r="BB21">
            <v>0.36099999999999999</v>
          </cell>
          <cell r="BC21">
            <v>0.16599999999999998</v>
          </cell>
          <cell r="BD21">
            <v>0.21</v>
          </cell>
          <cell r="BE21">
            <v>0.376</v>
          </cell>
          <cell r="BF21">
            <v>0.156</v>
          </cell>
          <cell r="BG21">
            <v>1.2960000000000003</v>
          </cell>
          <cell r="BH21">
            <v>3.59</v>
          </cell>
          <cell r="BI21">
            <v>0.21299999999999999</v>
          </cell>
          <cell r="BJ21">
            <v>0</v>
          </cell>
          <cell r="BK21">
            <v>3.9999999999999994E-2</v>
          </cell>
          <cell r="BL21">
            <v>2.8960000000000004</v>
          </cell>
          <cell r="BM21">
            <v>3.9E-2</v>
          </cell>
          <cell r="BN21">
            <v>0</v>
          </cell>
          <cell r="BO21">
            <v>0.59400000000000008</v>
          </cell>
          <cell r="BP21">
            <v>0.123</v>
          </cell>
          <cell r="BQ21">
            <v>2.9000000000000001E-2</v>
          </cell>
          <cell r="BR21">
            <v>0.33599999999999997</v>
          </cell>
          <cell r="BS21">
            <v>0.48799999999999999</v>
          </cell>
          <cell r="BT21">
            <v>2.512</v>
          </cell>
          <cell r="BU21">
            <v>0.49299999999999999</v>
          </cell>
          <cell r="BV21">
            <v>0</v>
          </cell>
          <cell r="BW21">
            <v>3.0049999999999999</v>
          </cell>
          <cell r="BX21">
            <v>0.25800000000000001</v>
          </cell>
          <cell r="BY21">
            <v>0</v>
          </cell>
          <cell r="BZ21">
            <v>0.25800000000000001</v>
          </cell>
          <cell r="CA21">
            <v>0.55700000000000005</v>
          </cell>
          <cell r="CB21">
            <v>0.55700000000000005</v>
          </cell>
          <cell r="CC21">
            <v>0.495</v>
          </cell>
          <cell r="CD21">
            <v>2.2999999999999998</v>
          </cell>
          <cell r="CE21">
            <v>1.2E-2</v>
          </cell>
          <cell r="CF21">
            <v>2.8069999999999999</v>
          </cell>
          <cell r="CG21">
            <v>1.482</v>
          </cell>
          <cell r="CH21">
            <v>1.482</v>
          </cell>
          <cell r="CI21">
            <v>0</v>
          </cell>
          <cell r="CJ21">
            <v>5.5E-2</v>
          </cell>
          <cell r="CK21">
            <v>5.5E-2</v>
          </cell>
          <cell r="CL21">
            <v>0</v>
          </cell>
          <cell r="CM21">
            <v>0</v>
          </cell>
          <cell r="CN21">
            <v>0</v>
          </cell>
          <cell r="CO21">
            <v>0.314</v>
          </cell>
          <cell r="CP21">
            <v>4.0000000000000001E-3</v>
          </cell>
          <cell r="CQ21">
            <v>1.2170000000000001</v>
          </cell>
          <cell r="CR21">
            <v>17.099999999999998</v>
          </cell>
          <cell r="CS21">
            <v>4.6989999999999998</v>
          </cell>
          <cell r="CT21">
            <v>12.402000000000001</v>
          </cell>
          <cell r="CU21">
            <v>7.35</v>
          </cell>
          <cell r="CV21">
            <v>1.0130000000000001</v>
          </cell>
          <cell r="CW21">
            <v>1.458</v>
          </cell>
          <cell r="CX21">
            <v>2.4710000000000001</v>
          </cell>
          <cell r="CY21">
            <v>0.26</v>
          </cell>
          <cell r="CZ21">
            <v>2.3E-2</v>
          </cell>
          <cell r="DA21">
            <v>0.28300000000000003</v>
          </cell>
          <cell r="DB21">
            <v>0</v>
          </cell>
          <cell r="DC21">
            <v>2.298</v>
          </cell>
          <cell r="DD21">
            <v>7.6609999999999996</v>
          </cell>
          <cell r="DE21">
            <v>0.374</v>
          </cell>
          <cell r="DF21">
            <v>4.0570000000000004</v>
          </cell>
          <cell r="DG21">
            <v>12.092000000000001</v>
          </cell>
          <cell r="DH21">
            <v>0.874</v>
          </cell>
          <cell r="DI21">
            <v>2.5630000000000002</v>
          </cell>
          <cell r="DJ21">
            <v>3.4370000000000003</v>
          </cell>
          <cell r="DK21">
            <v>1.2549999999999999</v>
          </cell>
          <cell r="DL21">
            <v>1.3280000000000001</v>
          </cell>
          <cell r="DM21">
            <v>0.61599999999999999</v>
          </cell>
          <cell r="DN21">
            <v>0.35599999999999998</v>
          </cell>
          <cell r="DO21">
            <v>9.0000000000000011E-3</v>
          </cell>
          <cell r="DP21">
            <v>8.4000000000000005E-2</v>
          </cell>
          <cell r="DQ21">
            <v>1.0760000000000001</v>
          </cell>
          <cell r="DR21">
            <v>0</v>
          </cell>
          <cell r="DS21">
            <v>5.0879999999999992</v>
          </cell>
          <cell r="DT21">
            <v>0.58200000000000007</v>
          </cell>
          <cell r="DU21">
            <v>5.669999999999999</v>
          </cell>
          <cell r="DV21">
            <v>8.770999999999999</v>
          </cell>
          <cell r="DW21">
            <v>1.4590000000000001</v>
          </cell>
          <cell r="DX21">
            <v>3.242</v>
          </cell>
          <cell r="DY21">
            <v>13.471999999999998</v>
          </cell>
          <cell r="DZ21">
            <v>4.4999999999999998E-2</v>
          </cell>
          <cell r="EA21">
            <v>0</v>
          </cell>
          <cell r="EB21">
            <v>6.2E-2</v>
          </cell>
          <cell r="EC21">
            <v>0.48299999999999998</v>
          </cell>
          <cell r="ED21">
            <v>0.59</v>
          </cell>
          <cell r="EE21">
            <v>0</v>
          </cell>
          <cell r="EF21">
            <v>0</v>
          </cell>
          <cell r="EG21">
            <v>8.7520000000000007</v>
          </cell>
          <cell r="EH21">
            <v>1.63</v>
          </cell>
          <cell r="EI21">
            <v>1.8050000000000002</v>
          </cell>
          <cell r="EJ21">
            <v>12.187000000000001</v>
          </cell>
          <cell r="EK21">
            <v>5.2999999999999999E-2</v>
          </cell>
          <cell r="EL21">
            <v>0</v>
          </cell>
          <cell r="EM21">
            <v>0.379</v>
          </cell>
          <cell r="EN21">
            <v>0.89500000000000002</v>
          </cell>
          <cell r="EO21">
            <v>0</v>
          </cell>
          <cell r="EP21">
            <v>1.327</v>
          </cell>
          <cell r="EQ21">
            <v>21.451999999999998</v>
          </cell>
          <cell r="ER21">
            <v>9.15</v>
          </cell>
          <cell r="ES21">
            <v>7.0479999999999992</v>
          </cell>
          <cell r="ET21">
            <v>16.198</v>
          </cell>
          <cell r="EU21">
            <v>5.2519999999999998</v>
          </cell>
          <cell r="EV21">
            <v>-0.214</v>
          </cell>
          <cell r="EW21">
            <v>0.26600000000000001</v>
          </cell>
          <cell r="EX21">
            <v>1.163</v>
          </cell>
          <cell r="EY21">
            <v>1.2150000000000001</v>
          </cell>
          <cell r="EZ21">
            <v>0.93100000000000005</v>
          </cell>
          <cell r="FA21">
            <v>1.5880000000000001</v>
          </cell>
          <cell r="FB21">
            <v>2.5190000000000001</v>
          </cell>
          <cell r="FC21">
            <v>5.1559999999999997</v>
          </cell>
          <cell r="FD21">
            <v>0.38600000000000001</v>
          </cell>
          <cell r="FE21">
            <v>0.23799999999999999</v>
          </cell>
          <cell r="FF21">
            <v>-1.4060000000000001</v>
          </cell>
          <cell r="FG21">
            <v>6.798</v>
          </cell>
          <cell r="FH21">
            <v>2.3520000000000003</v>
          </cell>
          <cell r="FI21">
            <v>12.302</v>
          </cell>
          <cell r="FJ21">
            <v>41.291000000000004</v>
          </cell>
          <cell r="FK21">
            <v>1.7330000000000001</v>
          </cell>
          <cell r="FL21">
            <v>43.024000000000001</v>
          </cell>
          <cell r="FM21">
            <v>15.132999999999999</v>
          </cell>
          <cell r="FN21">
            <v>0.443</v>
          </cell>
          <cell r="FO21">
            <v>15.575999999999999</v>
          </cell>
          <cell r="FP21">
            <v>26.158999999999999</v>
          </cell>
          <cell r="FQ21">
            <v>1.2870000000000001</v>
          </cell>
          <cell r="FR21">
            <v>27.445999999999998</v>
          </cell>
          <cell r="FS21">
            <v>4.0209999999999999</v>
          </cell>
          <cell r="FT21">
            <v>0.83799999999999997</v>
          </cell>
          <cell r="FU21">
            <v>4.859</v>
          </cell>
          <cell r="FV21">
            <v>1.048</v>
          </cell>
          <cell r="FW21">
            <v>0.28400000000000003</v>
          </cell>
          <cell r="FX21">
            <v>1.3320000000000001</v>
          </cell>
          <cell r="FY21">
            <v>3.7999999999999999E-2</v>
          </cell>
          <cell r="FZ21">
            <v>0.67999999999999994</v>
          </cell>
          <cell r="GA21">
            <v>0.71799999999999997</v>
          </cell>
          <cell r="GB21">
            <v>3.4999999999999996E-2</v>
          </cell>
          <cell r="GC21">
            <v>8.0000000000000002E-3</v>
          </cell>
          <cell r="GD21">
            <v>4.2999999999999997E-2</v>
          </cell>
          <cell r="GE21">
            <v>0.76100000000000001</v>
          </cell>
          <cell r="GF21">
            <v>0.14900000000000002</v>
          </cell>
          <cell r="GG21">
            <v>0</v>
          </cell>
          <cell r="GH21">
            <v>0.14900000000000002</v>
          </cell>
          <cell r="GI21">
            <v>20.518999999999998</v>
          </cell>
          <cell r="GJ21">
            <v>0.124</v>
          </cell>
          <cell r="GK21">
            <v>20.642999999999997</v>
          </cell>
          <cell r="GL21">
            <v>36.65</v>
          </cell>
          <cell r="GM21">
            <v>36.65</v>
          </cell>
          <cell r="GN21">
            <v>8.9269999999999996</v>
          </cell>
          <cell r="GO21">
            <v>2.5890000000000004</v>
          </cell>
          <cell r="GP21">
            <v>11.516</v>
          </cell>
          <cell r="GQ21">
            <v>1.347</v>
          </cell>
          <cell r="GR21">
            <v>4.0999999999999995E-2</v>
          </cell>
          <cell r="GS21">
            <v>1.3879999999999999</v>
          </cell>
          <cell r="GT21">
            <v>0.80600000000000005</v>
          </cell>
          <cell r="GU21">
            <v>0.80600000000000005</v>
          </cell>
          <cell r="GV21">
            <v>0.48399999999999999</v>
          </cell>
          <cell r="GW21">
            <v>0</v>
          </cell>
          <cell r="GX21">
            <v>0.48399999999999999</v>
          </cell>
          <cell r="GY21">
            <v>0.38200000000000001</v>
          </cell>
          <cell r="GZ21">
            <v>0.38200000000000001</v>
          </cell>
          <cell r="HA21">
            <v>0.43099999999999999</v>
          </cell>
          <cell r="HB21">
            <v>7.0000000000000001E-3</v>
          </cell>
          <cell r="HC21">
            <v>0.438</v>
          </cell>
          <cell r="HD21">
            <v>0.318</v>
          </cell>
          <cell r="HE21">
            <v>0.318</v>
          </cell>
          <cell r="HF21">
            <v>8.6529999999999987</v>
          </cell>
          <cell r="HG21">
            <v>3.1789999999999998</v>
          </cell>
          <cell r="HH21">
            <v>1.8149999999999999</v>
          </cell>
          <cell r="HI21">
            <v>13.646999999999998</v>
          </cell>
          <cell r="HJ21">
            <v>1.123</v>
          </cell>
          <cell r="HK21">
            <v>2.1</v>
          </cell>
          <cell r="HL21">
            <v>3.2229999999999999</v>
          </cell>
          <cell r="HM21">
            <v>4.0000000000000001E-3</v>
          </cell>
          <cell r="HN21">
            <v>1.3660000000000001</v>
          </cell>
          <cell r="HO21">
            <v>1.37</v>
          </cell>
          <cell r="HP21">
            <v>4.593</v>
          </cell>
          <cell r="HQ21">
            <v>3.5910000000000002</v>
          </cell>
          <cell r="HR21">
            <v>0.58200000000000007</v>
          </cell>
          <cell r="HS21">
            <v>4.173</v>
          </cell>
          <cell r="HT21">
            <v>8.9269999999999996</v>
          </cell>
          <cell r="HU21">
            <v>2.5890000000000004</v>
          </cell>
          <cell r="HV21">
            <v>3.649</v>
          </cell>
          <cell r="HW21">
            <v>15.164999999999999</v>
          </cell>
          <cell r="HX21">
            <v>1.0999999999999999E-2</v>
          </cell>
          <cell r="HY21">
            <v>1.0999999999999999E-2</v>
          </cell>
          <cell r="HZ21">
            <v>1.234</v>
          </cell>
          <cell r="IA21">
            <v>1.883</v>
          </cell>
          <cell r="IB21">
            <v>3.117</v>
          </cell>
          <cell r="IC21">
            <v>4.0000000000000001E-3</v>
          </cell>
          <cell r="ID21">
            <v>6.7000000000000004E-2</v>
          </cell>
          <cell r="IE21">
            <v>7.1000000000000008E-2</v>
          </cell>
          <cell r="IF21">
            <v>3.1880000000000002</v>
          </cell>
          <cell r="IG21">
            <v>65.369</v>
          </cell>
          <cell r="IH21">
            <v>1.4470000000000001</v>
          </cell>
          <cell r="II21">
            <v>66.816000000000003</v>
          </cell>
          <cell r="IJ21">
            <v>52.952999999999996</v>
          </cell>
          <cell r="IK21">
            <v>1.496</v>
          </cell>
          <cell r="IL21">
            <v>54.448999999999998</v>
          </cell>
          <cell r="IM21">
            <v>12.417</v>
          </cell>
          <cell r="IN21">
            <v>-4.8999999999999995E-2</v>
          </cell>
          <cell r="IO21">
            <v>12.368</v>
          </cell>
          <cell r="IP21">
            <v>3.4000000000000002E-2</v>
          </cell>
          <cell r="IQ21">
            <v>0.185</v>
          </cell>
          <cell r="IR21">
            <v>0.219</v>
          </cell>
          <cell r="IS21">
            <v>0</v>
          </cell>
          <cell r="IT21">
            <v>4.0000000000000001E-3</v>
          </cell>
          <cell r="IU21">
            <v>4.0000000000000001E-3</v>
          </cell>
          <cell r="IV21">
            <v>0.223</v>
          </cell>
          <cell r="IW21">
            <v>0.214</v>
          </cell>
          <cell r="IX21">
            <v>0.16799999999999998</v>
          </cell>
          <cell r="IY21">
            <v>0.38200000000000001</v>
          </cell>
          <cell r="IZ21">
            <v>0</v>
          </cell>
          <cell r="JA21">
            <v>0.38200000000000001</v>
          </cell>
          <cell r="JB21">
            <v>9.2789999999999999</v>
          </cell>
          <cell r="JC21">
            <v>0.14699999999999999</v>
          </cell>
          <cell r="JD21">
            <v>9.4260000000000002</v>
          </cell>
          <cell r="JE21">
            <v>0.26400000000000001</v>
          </cell>
          <cell r="JF21">
            <v>0.26400000000000001</v>
          </cell>
          <cell r="JG21">
            <v>0.1</v>
          </cell>
          <cell r="JH21">
            <v>0.1</v>
          </cell>
          <cell r="JI21">
            <v>-7.8E-2</v>
          </cell>
          <cell r="JJ21">
            <v>-7.8E-2</v>
          </cell>
          <cell r="JK21">
            <v>2.6880000000000002</v>
          </cell>
          <cell r="JL21">
            <v>-0.192</v>
          </cell>
          <cell r="JM21">
            <v>2.496</v>
          </cell>
          <cell r="JN21">
            <v>6.798</v>
          </cell>
          <cell r="JO21">
            <v>3.8479999999999999</v>
          </cell>
          <cell r="JP21">
            <v>1.496</v>
          </cell>
          <cell r="JQ21">
            <v>76.015000000000001</v>
          </cell>
          <cell r="JR21">
            <v>-4.8999999999999995E-2</v>
          </cell>
          <cell r="JS21">
            <v>75.965999999999994</v>
          </cell>
          <cell r="JT21">
            <v>13.241</v>
          </cell>
          <cell r="JU21">
            <v>13.079000000000001</v>
          </cell>
          <cell r="JV21">
            <v>0.16199999999999998</v>
          </cell>
          <cell r="JW21">
            <v>0.14200000000000002</v>
          </cell>
          <cell r="JX21">
            <v>3.5000000000000003E-2</v>
          </cell>
          <cell r="JY21">
            <v>3.5000000000000003E-2</v>
          </cell>
          <cell r="JZ21">
            <v>0.26800000000000002</v>
          </cell>
          <cell r="KA21">
            <v>0.52200000000000002</v>
          </cell>
          <cell r="KB21">
            <v>0</v>
          </cell>
          <cell r="KC21">
            <v>0</v>
          </cell>
          <cell r="KD21">
            <v>1.0999999999999999E-2</v>
          </cell>
          <cell r="KE21">
            <v>1.0999999999999999E-2</v>
          </cell>
          <cell r="KF21">
            <v>8.0000000000000002E-3</v>
          </cell>
          <cell r="KG21">
            <v>0</v>
          </cell>
          <cell r="KH21">
            <v>8.0000000000000002E-3</v>
          </cell>
          <cell r="KI21">
            <v>0.02</v>
          </cell>
          <cell r="KJ21">
            <v>0.02</v>
          </cell>
          <cell r="KK21">
            <v>0.10200000000000001</v>
          </cell>
          <cell r="KL21">
            <v>1.4999999999999999E-2</v>
          </cell>
          <cell r="KM21">
            <v>6.2E-2</v>
          </cell>
          <cell r="KN21">
            <v>0.14800000000000002</v>
          </cell>
          <cell r="KO21">
            <v>0.32700000000000001</v>
          </cell>
          <cell r="KP21">
            <v>0</v>
          </cell>
          <cell r="KQ21">
            <v>3.2000000000000001E-2</v>
          </cell>
          <cell r="KR21">
            <v>0</v>
          </cell>
          <cell r="KS21">
            <v>0</v>
          </cell>
          <cell r="KT21">
            <v>0</v>
          </cell>
          <cell r="KU21">
            <v>1E-3</v>
          </cell>
          <cell r="KV21">
            <v>0</v>
          </cell>
          <cell r="KW21">
            <v>1E-3</v>
          </cell>
          <cell r="KX21">
            <v>0</v>
          </cell>
          <cell r="KY21">
            <v>0</v>
          </cell>
          <cell r="KZ21">
            <v>0</v>
          </cell>
          <cell r="LA21">
            <v>0</v>
          </cell>
          <cell r="LB21">
            <v>0.373</v>
          </cell>
          <cell r="LC21">
            <v>7.6999999999999999E-2</v>
          </cell>
          <cell r="LD21">
            <v>0</v>
          </cell>
          <cell r="LE21">
            <v>0</v>
          </cell>
          <cell r="LF21">
            <v>4.0999999999999995E-2</v>
          </cell>
          <cell r="LG21">
            <v>8.0000000000000002E-3</v>
          </cell>
          <cell r="LH21">
            <v>4.8999999999999995E-2</v>
          </cell>
          <cell r="LI21">
            <v>0.11899999999999999</v>
          </cell>
          <cell r="LJ21">
            <v>3.5000000000000003E-2</v>
          </cell>
          <cell r="LK21">
            <v>0</v>
          </cell>
          <cell r="LL21">
            <v>0.154</v>
          </cell>
          <cell r="LM21">
            <v>1.6E-2</v>
          </cell>
          <cell r="LN21">
            <v>7.400000000000001E-2</v>
          </cell>
          <cell r="LO21">
            <v>0.379</v>
          </cell>
          <cell r="LP21">
            <v>0.66199999999999992</v>
          </cell>
          <cell r="LQ21">
            <v>0</v>
          </cell>
          <cell r="LR21">
            <v>1.131</v>
          </cell>
          <cell r="LS21">
            <v>5.2000000000000005E-2</v>
          </cell>
          <cell r="LT21">
            <v>0</v>
          </cell>
          <cell r="LU21">
            <v>5.2000000000000005E-2</v>
          </cell>
          <cell r="LV21">
            <v>0</v>
          </cell>
          <cell r="LW21">
            <v>0</v>
          </cell>
          <cell r="LX21">
            <v>0</v>
          </cell>
          <cell r="LY21">
            <v>-0.79900000000000015</v>
          </cell>
          <cell r="LZ21">
            <v>97.682999999999993</v>
          </cell>
        </row>
        <row r="22">
          <cell r="A22">
            <v>1969</v>
          </cell>
          <cell r="B22">
            <v>133.74</v>
          </cell>
          <cell r="C22">
            <v>83.003999999999991</v>
          </cell>
          <cell r="D22">
            <v>50.735999999999997</v>
          </cell>
          <cell r="E22">
            <v>26.866999999999997</v>
          </cell>
          <cell r="F22">
            <v>7.2469999999999999</v>
          </cell>
          <cell r="G22">
            <v>1.214</v>
          </cell>
          <cell r="H22">
            <v>8.4610000000000003</v>
          </cell>
          <cell r="I22">
            <v>0.21499999999999997</v>
          </cell>
          <cell r="J22">
            <v>0.94100000000000006</v>
          </cell>
          <cell r="K22">
            <v>1.1560000000000001</v>
          </cell>
          <cell r="L22">
            <v>1.052</v>
          </cell>
          <cell r="M22">
            <v>15.302</v>
          </cell>
          <cell r="N22">
            <v>1.25</v>
          </cell>
          <cell r="O22">
            <v>1.1279999999999999</v>
          </cell>
          <cell r="P22">
            <v>0</v>
          </cell>
          <cell r="Q22">
            <v>7.1000000000000008E-2</v>
          </cell>
          <cell r="R22">
            <v>0</v>
          </cell>
          <cell r="S22">
            <v>3.0340000000000003</v>
          </cell>
          <cell r="T22">
            <v>2.262</v>
          </cell>
          <cell r="U22">
            <v>0</v>
          </cell>
          <cell r="V22">
            <v>0.16200000000000001</v>
          </cell>
          <cell r="W22">
            <v>1.214</v>
          </cell>
          <cell r="X22">
            <v>7.0000000000000007E-2</v>
          </cell>
          <cell r="Y22">
            <v>1.284</v>
          </cell>
          <cell r="Z22">
            <v>0.65400000000000003</v>
          </cell>
          <cell r="AA22">
            <v>5.2999999999999999E-2</v>
          </cell>
          <cell r="AB22">
            <v>0.70700000000000007</v>
          </cell>
          <cell r="AC22">
            <v>1.5710000000000002</v>
          </cell>
          <cell r="AD22">
            <v>1.5710000000000002</v>
          </cell>
          <cell r="AE22">
            <v>1.1539999999999999</v>
          </cell>
          <cell r="AF22">
            <v>1.1539999999999999</v>
          </cell>
          <cell r="AG22">
            <v>0.74</v>
          </cell>
          <cell r="AH22">
            <v>1.879</v>
          </cell>
          <cell r="AI22">
            <v>2.6189999999999998</v>
          </cell>
          <cell r="AJ22">
            <v>8.94</v>
          </cell>
          <cell r="AK22">
            <v>8.94</v>
          </cell>
          <cell r="AL22">
            <v>0.65100000000000002</v>
          </cell>
          <cell r="AM22">
            <v>0.58799999999999997</v>
          </cell>
          <cell r="AN22">
            <v>1.2389999999999999</v>
          </cell>
          <cell r="AO22">
            <v>0</v>
          </cell>
          <cell r="AP22">
            <v>0.19800000000000001</v>
          </cell>
          <cell r="AQ22">
            <v>0.19800000000000001</v>
          </cell>
          <cell r="AR22">
            <v>12.651999999999999</v>
          </cell>
          <cell r="AS22">
            <v>2.052</v>
          </cell>
          <cell r="AT22">
            <v>-0.14400000000000002</v>
          </cell>
          <cell r="AU22">
            <v>-4.5810000000000004</v>
          </cell>
          <cell r="AV22">
            <v>6.5419999999999998</v>
          </cell>
          <cell r="AW22">
            <v>2.7149999999999999</v>
          </cell>
          <cell r="AX22">
            <v>3.8260000000000001</v>
          </cell>
          <cell r="AY22">
            <v>1.254</v>
          </cell>
          <cell r="AZ22">
            <v>0.39900000000000002</v>
          </cell>
          <cell r="BA22">
            <v>3.7999999999999999E-2</v>
          </cell>
          <cell r="BB22">
            <v>0.437</v>
          </cell>
          <cell r="BC22">
            <v>0.17499999999999999</v>
          </cell>
          <cell r="BD22">
            <v>0.222</v>
          </cell>
          <cell r="BE22">
            <v>0.39700000000000002</v>
          </cell>
          <cell r="BF22">
            <v>0.161</v>
          </cell>
          <cell r="BG22">
            <v>1.9</v>
          </cell>
          <cell r="BH22">
            <v>5.8849999999999998</v>
          </cell>
          <cell r="BI22">
            <v>0.223</v>
          </cell>
          <cell r="BJ22">
            <v>0</v>
          </cell>
          <cell r="BK22">
            <v>5.6999999999999995E-2</v>
          </cell>
          <cell r="BL22">
            <v>4.95</v>
          </cell>
          <cell r="BM22">
            <v>0.126</v>
          </cell>
          <cell r="BN22">
            <v>0</v>
          </cell>
          <cell r="BO22">
            <v>0.72299999999999986</v>
          </cell>
          <cell r="BP22">
            <v>0.14000000000000001</v>
          </cell>
          <cell r="BQ22">
            <v>3.7999999999999999E-2</v>
          </cell>
          <cell r="BR22">
            <v>0.379</v>
          </cell>
          <cell r="BS22">
            <v>0.55700000000000005</v>
          </cell>
          <cell r="BT22">
            <v>2.8420000000000001</v>
          </cell>
          <cell r="BU22">
            <v>0.55700000000000005</v>
          </cell>
          <cell r="BV22">
            <v>0</v>
          </cell>
          <cell r="BW22">
            <v>3.399</v>
          </cell>
          <cell r="BX22">
            <v>0.40699999999999997</v>
          </cell>
          <cell r="BY22">
            <v>0</v>
          </cell>
          <cell r="BZ22">
            <v>0.40699999999999997</v>
          </cell>
          <cell r="CA22">
            <v>0.64500000000000002</v>
          </cell>
          <cell r="CB22">
            <v>0.64500000000000002</v>
          </cell>
          <cell r="CC22">
            <v>0.56100000000000005</v>
          </cell>
          <cell r="CD22">
            <v>2.601</v>
          </cell>
          <cell r="CE22">
            <v>1.4E-2</v>
          </cell>
          <cell r="CF22">
            <v>3.1759999999999997</v>
          </cell>
          <cell r="CG22">
            <v>1.9950000000000001</v>
          </cell>
          <cell r="CH22">
            <v>1.9950000000000001</v>
          </cell>
          <cell r="CI22">
            <v>0</v>
          </cell>
          <cell r="CJ22">
            <v>6.3E-2</v>
          </cell>
          <cell r="CK22">
            <v>6.3E-2</v>
          </cell>
          <cell r="CL22">
            <v>0</v>
          </cell>
          <cell r="CM22">
            <v>0</v>
          </cell>
          <cell r="CN22">
            <v>0</v>
          </cell>
          <cell r="CO22">
            <v>0.35099999999999998</v>
          </cell>
          <cell r="CP22">
            <v>8.0000000000000002E-3</v>
          </cell>
          <cell r="CQ22">
            <v>1.6969999999999998</v>
          </cell>
          <cell r="CR22">
            <v>19.321999999999999</v>
          </cell>
          <cell r="CS22">
            <v>5.343</v>
          </cell>
          <cell r="CT22">
            <v>13.979000000000001</v>
          </cell>
          <cell r="CU22">
            <v>8.2959999999999994</v>
          </cell>
          <cell r="CV22">
            <v>1.266</v>
          </cell>
          <cell r="CW22">
            <v>1.6259999999999999</v>
          </cell>
          <cell r="CX22">
            <v>2.8919999999999999</v>
          </cell>
          <cell r="CY22">
            <v>0.26400000000000001</v>
          </cell>
          <cell r="CZ22">
            <v>2.4E-2</v>
          </cell>
          <cell r="DA22">
            <v>0.28800000000000003</v>
          </cell>
          <cell r="DB22">
            <v>0</v>
          </cell>
          <cell r="DC22">
            <v>2.5009999999999999</v>
          </cell>
          <cell r="DD22">
            <v>10.11</v>
          </cell>
          <cell r="DE22">
            <v>0.34499999999999997</v>
          </cell>
          <cell r="DF22">
            <v>4.68</v>
          </cell>
          <cell r="DG22">
            <v>15.135</v>
          </cell>
          <cell r="DH22">
            <v>0.72399999999999998</v>
          </cell>
          <cell r="DI22">
            <v>1.851</v>
          </cell>
          <cell r="DJ22">
            <v>2.5750000000000002</v>
          </cell>
          <cell r="DK22">
            <v>1.292</v>
          </cell>
          <cell r="DL22">
            <v>1.365</v>
          </cell>
          <cell r="DM22">
            <v>0.73599999999999999</v>
          </cell>
          <cell r="DN22">
            <v>0.56700000000000006</v>
          </cell>
          <cell r="DO22">
            <v>1.4E-2</v>
          </cell>
          <cell r="DP22">
            <v>8.8999999999999996E-2</v>
          </cell>
          <cell r="DQ22">
            <v>1.2110000000000001</v>
          </cell>
          <cell r="DR22">
            <v>0</v>
          </cell>
          <cell r="DS22">
            <v>6.1650000000000009</v>
          </cell>
          <cell r="DT22">
            <v>0.66300000000000003</v>
          </cell>
          <cell r="DU22">
            <v>6.8280000000000012</v>
          </cell>
          <cell r="DV22">
            <v>10.262</v>
          </cell>
          <cell r="DW22">
            <v>1.625</v>
          </cell>
          <cell r="DX22">
            <v>3.8409999999999997</v>
          </cell>
          <cell r="DY22">
            <v>15.728</v>
          </cell>
          <cell r="DZ22">
            <v>5.0999999999999997E-2</v>
          </cell>
          <cell r="EA22">
            <v>0</v>
          </cell>
          <cell r="EB22">
            <v>0.114</v>
          </cell>
          <cell r="EC22">
            <v>0.56300000000000006</v>
          </cell>
          <cell r="ED22">
            <v>0.72800000000000009</v>
          </cell>
          <cell r="EE22">
            <v>0</v>
          </cell>
          <cell r="EF22">
            <v>0</v>
          </cell>
          <cell r="EG22">
            <v>9.9289999999999985</v>
          </cell>
          <cell r="EH22">
            <v>1.8240000000000001</v>
          </cell>
          <cell r="EI22">
            <v>2.0510000000000002</v>
          </cell>
          <cell r="EJ22">
            <v>13.803999999999998</v>
          </cell>
          <cell r="EK22">
            <v>5.8999999999999997E-2</v>
          </cell>
          <cell r="EL22">
            <v>0</v>
          </cell>
          <cell r="EM22">
            <v>0.45</v>
          </cell>
          <cell r="EN22">
            <v>1.07</v>
          </cell>
          <cell r="EO22">
            <v>0</v>
          </cell>
          <cell r="EP22">
            <v>1.5790000000000002</v>
          </cell>
          <cell r="EQ22">
            <v>25.647000000000002</v>
          </cell>
          <cell r="ER22">
            <v>10.769</v>
          </cell>
          <cell r="ES22">
            <v>8.0489999999999995</v>
          </cell>
          <cell r="ET22">
            <v>18.817999999999998</v>
          </cell>
          <cell r="EU22">
            <v>6.83</v>
          </cell>
          <cell r="EV22">
            <v>-0.24</v>
          </cell>
          <cell r="EW22">
            <v>0.313</v>
          </cell>
          <cell r="EX22">
            <v>1.3690000000000002</v>
          </cell>
          <cell r="EY22">
            <v>1.4420000000000002</v>
          </cell>
          <cell r="EZ22">
            <v>1.054</v>
          </cell>
          <cell r="FA22">
            <v>1.863</v>
          </cell>
          <cell r="FB22">
            <v>2.9169999999999998</v>
          </cell>
          <cell r="FC22">
            <v>5.5939999999999994</v>
          </cell>
          <cell r="FD22">
            <v>0.219</v>
          </cell>
          <cell r="FE22">
            <v>0.20300000000000001</v>
          </cell>
          <cell r="FF22">
            <v>-0.18000000000000002</v>
          </cell>
          <cell r="FG22">
            <v>7.956999999999999</v>
          </cell>
          <cell r="FH22">
            <v>2.8129999999999997</v>
          </cell>
          <cell r="FI22">
            <v>14.876999999999999</v>
          </cell>
          <cell r="FJ22">
            <v>45.350999999999999</v>
          </cell>
          <cell r="FK22">
            <v>1.964</v>
          </cell>
          <cell r="FL22">
            <v>47.314999999999998</v>
          </cell>
          <cell r="FM22">
            <v>16.849</v>
          </cell>
          <cell r="FN22">
            <v>0.48299999999999998</v>
          </cell>
          <cell r="FO22">
            <v>17.332000000000001</v>
          </cell>
          <cell r="FP22">
            <v>28.502000000000002</v>
          </cell>
          <cell r="FQ22">
            <v>1.48</v>
          </cell>
          <cell r="FR22">
            <v>29.982000000000003</v>
          </cell>
          <cell r="FS22">
            <v>4.3369999999999997</v>
          </cell>
          <cell r="FT22">
            <v>0.95299999999999996</v>
          </cell>
          <cell r="FU22">
            <v>5.29</v>
          </cell>
          <cell r="FV22">
            <v>1.165</v>
          </cell>
          <cell r="FW22">
            <v>0.32300000000000001</v>
          </cell>
          <cell r="FX22">
            <v>1.488</v>
          </cell>
          <cell r="FY22">
            <v>3.3000000000000002E-2</v>
          </cell>
          <cell r="FZ22">
            <v>0.65800000000000003</v>
          </cell>
          <cell r="GA22">
            <v>0.69100000000000006</v>
          </cell>
          <cell r="GB22">
            <v>3.4000000000000002E-2</v>
          </cell>
          <cell r="GC22">
            <v>8.0000000000000002E-3</v>
          </cell>
          <cell r="GD22">
            <v>4.2000000000000003E-2</v>
          </cell>
          <cell r="GE22">
            <v>0.7330000000000001</v>
          </cell>
          <cell r="GF22">
            <v>0.152</v>
          </cell>
          <cell r="GG22">
            <v>0</v>
          </cell>
          <cell r="GH22">
            <v>0.152</v>
          </cell>
          <cell r="GI22">
            <v>22.462</v>
          </cell>
          <cell r="GJ22">
            <v>0.16400000000000001</v>
          </cell>
          <cell r="GK22">
            <v>22.626000000000001</v>
          </cell>
          <cell r="GL22">
            <v>41.831000000000003</v>
          </cell>
          <cell r="GM22">
            <v>41.831000000000003</v>
          </cell>
          <cell r="GN22">
            <v>10.440000000000001</v>
          </cell>
          <cell r="GO22">
            <v>2.8770000000000002</v>
          </cell>
          <cell r="GP22">
            <v>13.317000000000002</v>
          </cell>
          <cell r="GQ22">
            <v>1.827</v>
          </cell>
          <cell r="GR22">
            <v>4.5999999999999999E-2</v>
          </cell>
          <cell r="GS22">
            <v>1.873</v>
          </cell>
          <cell r="GT22">
            <v>0.89200000000000002</v>
          </cell>
          <cell r="GU22">
            <v>0.89200000000000002</v>
          </cell>
          <cell r="GV22">
            <v>0.58000000000000007</v>
          </cell>
          <cell r="GW22">
            <v>0</v>
          </cell>
          <cell r="GX22">
            <v>0.58000000000000007</v>
          </cell>
          <cell r="GY22">
            <v>0.40899999999999997</v>
          </cell>
          <cell r="GZ22">
            <v>0.40899999999999997</v>
          </cell>
          <cell r="HA22">
            <v>0.74099999999999988</v>
          </cell>
          <cell r="HB22">
            <v>1.3000000000000001E-2</v>
          </cell>
          <cell r="HC22">
            <v>0.75399999999999989</v>
          </cell>
          <cell r="HD22">
            <v>0.33699999999999997</v>
          </cell>
          <cell r="HE22">
            <v>0.33699999999999997</v>
          </cell>
          <cell r="HF22">
            <v>9.8339999999999996</v>
          </cell>
          <cell r="HG22">
            <v>3.5799999999999996</v>
          </cell>
          <cell r="HH22">
            <v>2.0629999999999997</v>
          </cell>
          <cell r="HI22">
            <v>15.477</v>
          </cell>
          <cell r="HJ22">
            <v>1.27</v>
          </cell>
          <cell r="HK22">
            <v>2.266</v>
          </cell>
          <cell r="HL22">
            <v>3.536</v>
          </cell>
          <cell r="HM22">
            <v>4.0000000000000001E-3</v>
          </cell>
          <cell r="HN22">
            <v>1.5660000000000001</v>
          </cell>
          <cell r="HO22">
            <v>1.57</v>
          </cell>
          <cell r="HP22">
            <v>5.1059999999999999</v>
          </cell>
          <cell r="HQ22">
            <v>4.165</v>
          </cell>
          <cell r="HR22">
            <v>0.66300000000000003</v>
          </cell>
          <cell r="HS22">
            <v>4.8280000000000003</v>
          </cell>
          <cell r="HT22">
            <v>10.442</v>
          </cell>
          <cell r="HU22">
            <v>2.8770000000000002</v>
          </cell>
          <cell r="HV22">
            <v>4.298</v>
          </cell>
          <cell r="HW22">
            <v>17.617000000000001</v>
          </cell>
          <cell r="HX22">
            <v>1.2E-2</v>
          </cell>
          <cell r="HY22">
            <v>1.2E-2</v>
          </cell>
          <cell r="HZ22">
            <v>1.3969999999999998</v>
          </cell>
          <cell r="IA22">
            <v>2.0780000000000003</v>
          </cell>
          <cell r="IB22">
            <v>3.4750000000000001</v>
          </cell>
          <cell r="IC22">
            <v>4.0000000000000001E-3</v>
          </cell>
          <cell r="ID22">
            <v>7.9000000000000001E-2</v>
          </cell>
          <cell r="IE22">
            <v>8.3000000000000004E-2</v>
          </cell>
          <cell r="IF22">
            <v>3.5580000000000003</v>
          </cell>
          <cell r="IG22">
            <v>73.335999999999999</v>
          </cell>
          <cell r="IH22">
            <v>1.671</v>
          </cell>
          <cell r="II22">
            <v>75.007000000000005</v>
          </cell>
          <cell r="IJ22">
            <v>60.356999999999999</v>
          </cell>
          <cell r="IK22">
            <v>1.7170000000000001</v>
          </cell>
          <cell r="IL22">
            <v>62.073999999999998</v>
          </cell>
          <cell r="IM22">
            <v>12.978999999999999</v>
          </cell>
          <cell r="IN22">
            <v>-4.4999999999999998E-2</v>
          </cell>
          <cell r="IO22">
            <v>12.933999999999999</v>
          </cell>
          <cell r="IP22">
            <v>4.1999999999999996E-2</v>
          </cell>
          <cell r="IQ22">
            <v>0.22500000000000001</v>
          </cell>
          <cell r="IR22">
            <v>0.26700000000000002</v>
          </cell>
          <cell r="IS22">
            <v>0</v>
          </cell>
          <cell r="IT22">
            <v>4.0000000000000001E-3</v>
          </cell>
          <cell r="IU22">
            <v>4.0000000000000001E-3</v>
          </cell>
          <cell r="IV22">
            <v>0.27100000000000002</v>
          </cell>
          <cell r="IW22">
            <v>0.24</v>
          </cell>
          <cell r="IX22">
            <v>0.189</v>
          </cell>
          <cell r="IY22">
            <v>0.42899999999999999</v>
          </cell>
          <cell r="IZ22">
            <v>0</v>
          </cell>
          <cell r="JA22">
            <v>0.42899999999999999</v>
          </cell>
          <cell r="JB22">
            <v>10.447000000000001</v>
          </cell>
          <cell r="JC22">
            <v>0.16599999999999998</v>
          </cell>
          <cell r="JD22">
            <v>10.613000000000001</v>
          </cell>
          <cell r="JE22">
            <v>0.32400000000000001</v>
          </cell>
          <cell r="JF22">
            <v>0.32400000000000001</v>
          </cell>
          <cell r="JG22">
            <v>0.11699999999999999</v>
          </cell>
          <cell r="JH22">
            <v>0.11699999999999999</v>
          </cell>
          <cell r="JI22">
            <v>-6.7000000000000004E-2</v>
          </cell>
          <cell r="JJ22">
            <v>-6.7000000000000004E-2</v>
          </cell>
          <cell r="JK22">
            <v>1.9980000000000002</v>
          </cell>
          <cell r="JL22">
            <v>-0.20599999999999999</v>
          </cell>
          <cell r="JM22">
            <v>1.7920000000000003</v>
          </cell>
          <cell r="JN22">
            <v>7.956999999999999</v>
          </cell>
          <cell r="JO22">
            <v>4.5299999999999994</v>
          </cell>
          <cell r="JP22">
            <v>1.7170000000000001</v>
          </cell>
          <cell r="JQ22">
            <v>85.822000000000003</v>
          </cell>
          <cell r="JR22">
            <v>-4.4999999999999998E-2</v>
          </cell>
          <cell r="JS22">
            <v>85.777000000000001</v>
          </cell>
          <cell r="JT22">
            <v>16.065000000000001</v>
          </cell>
          <cell r="JU22">
            <v>16.512999999999998</v>
          </cell>
          <cell r="JV22">
            <v>-0.44800000000000001</v>
          </cell>
          <cell r="JW22">
            <v>0.16200000000000001</v>
          </cell>
          <cell r="JX22">
            <v>3.9E-2</v>
          </cell>
          <cell r="JY22">
            <v>3.9E-2</v>
          </cell>
          <cell r="JZ22">
            <v>0.44500000000000001</v>
          </cell>
          <cell r="KA22">
            <v>0.504</v>
          </cell>
          <cell r="KB22">
            <v>0</v>
          </cell>
          <cell r="KC22">
            <v>0</v>
          </cell>
          <cell r="KD22">
            <v>2.1999999999999999E-2</v>
          </cell>
          <cell r="KE22">
            <v>2.1999999999999999E-2</v>
          </cell>
          <cell r="KF22">
            <v>8.0000000000000002E-3</v>
          </cell>
          <cell r="KG22">
            <v>0</v>
          </cell>
          <cell r="KH22">
            <v>8.0000000000000002E-3</v>
          </cell>
          <cell r="KI22">
            <v>2.1999999999999999E-2</v>
          </cell>
          <cell r="KJ22">
            <v>2.1999999999999999E-2</v>
          </cell>
          <cell r="KK22">
            <v>0.10199999999999999</v>
          </cell>
          <cell r="KL22">
            <v>1.6E-2</v>
          </cell>
          <cell r="KM22">
            <v>0.114</v>
          </cell>
          <cell r="KN22">
            <v>0.182</v>
          </cell>
          <cell r="KO22">
            <v>0.41399999999999998</v>
          </cell>
          <cell r="KP22">
            <v>0</v>
          </cell>
          <cell r="KQ22">
            <v>3.5999999999999997E-2</v>
          </cell>
          <cell r="KR22">
            <v>0</v>
          </cell>
          <cell r="KS22">
            <v>0</v>
          </cell>
          <cell r="KT22">
            <v>0</v>
          </cell>
          <cell r="KU22">
            <v>0</v>
          </cell>
          <cell r="KV22">
            <v>1E-3</v>
          </cell>
          <cell r="KW22">
            <v>1E-3</v>
          </cell>
          <cell r="KX22">
            <v>0</v>
          </cell>
          <cell r="KY22">
            <v>0</v>
          </cell>
          <cell r="KZ22">
            <v>0</v>
          </cell>
          <cell r="LA22">
            <v>0</v>
          </cell>
          <cell r="LB22">
            <v>0.65200000000000002</v>
          </cell>
          <cell r="LC22">
            <v>8.3999999999999991E-2</v>
          </cell>
          <cell r="LD22">
            <v>0</v>
          </cell>
          <cell r="LE22">
            <v>0</v>
          </cell>
          <cell r="LF22">
            <v>4.8000000000000001E-2</v>
          </cell>
          <cell r="LG22">
            <v>1.2E-2</v>
          </cell>
          <cell r="LH22">
            <v>0.06</v>
          </cell>
          <cell r="LI22">
            <v>0.11800000000000001</v>
          </cell>
          <cell r="LJ22">
            <v>4.0999999999999995E-2</v>
          </cell>
          <cell r="LK22">
            <v>0</v>
          </cell>
          <cell r="LL22">
            <v>0.159</v>
          </cell>
          <cell r="LM22">
            <v>1.9000000000000003E-2</v>
          </cell>
          <cell r="LN22">
            <v>8.299999999999999E-2</v>
          </cell>
          <cell r="LO22">
            <v>0.45</v>
          </cell>
          <cell r="LP22">
            <v>0.85599999999999998</v>
          </cell>
          <cell r="LQ22">
            <v>0</v>
          </cell>
          <cell r="LR22">
            <v>1.4079999999999999</v>
          </cell>
          <cell r="LS22">
            <v>4.7E-2</v>
          </cell>
          <cell r="LT22">
            <v>0</v>
          </cell>
          <cell r="LU22">
            <v>4.7E-2</v>
          </cell>
          <cell r="LV22">
            <v>0</v>
          </cell>
          <cell r="LW22">
            <v>0</v>
          </cell>
          <cell r="LX22">
            <v>0</v>
          </cell>
          <cell r="LY22">
            <v>-0.21300000000000002</v>
          </cell>
          <cell r="LZ22">
            <v>112.367</v>
          </cell>
        </row>
        <row r="23">
          <cell r="A23">
            <v>1970</v>
          </cell>
          <cell r="B23">
            <v>150.98399999999998</v>
          </cell>
          <cell r="C23">
            <v>92.868000000000009</v>
          </cell>
          <cell r="D23">
            <v>58.115000000000002</v>
          </cell>
          <cell r="E23">
            <v>30.808</v>
          </cell>
          <cell r="F23">
            <v>8.3109999999999999</v>
          </cell>
          <cell r="G23">
            <v>1.2030000000000001</v>
          </cell>
          <cell r="H23">
            <v>9.5139999999999993</v>
          </cell>
          <cell r="I23">
            <v>0.19700000000000001</v>
          </cell>
          <cell r="J23">
            <v>0.88900000000000001</v>
          </cell>
          <cell r="K23">
            <v>1.0860000000000001</v>
          </cell>
          <cell r="L23">
            <v>0.98599999999999999</v>
          </cell>
          <cell r="M23">
            <v>17.689999999999998</v>
          </cell>
          <cell r="N23">
            <v>1.49</v>
          </cell>
          <cell r="O23">
            <v>1.268</v>
          </cell>
          <cell r="P23">
            <v>0</v>
          </cell>
          <cell r="Q23">
            <v>8.5999999999999993E-2</v>
          </cell>
          <cell r="R23">
            <v>0</v>
          </cell>
          <cell r="S23">
            <v>4.0310000000000006</v>
          </cell>
          <cell r="T23">
            <v>2.456</v>
          </cell>
          <cell r="U23">
            <v>0</v>
          </cell>
          <cell r="V23">
            <v>0.18099999999999999</v>
          </cell>
          <cell r="W23">
            <v>1.2030000000000001</v>
          </cell>
          <cell r="X23">
            <v>7.3999999999999996E-2</v>
          </cell>
          <cell r="Y23">
            <v>1.2770000000000001</v>
          </cell>
          <cell r="Z23">
            <v>0.72499999999999987</v>
          </cell>
          <cell r="AA23">
            <v>0.06</v>
          </cell>
          <cell r="AB23">
            <v>0.78499999999999992</v>
          </cell>
          <cell r="AC23">
            <v>2.1019999999999999</v>
          </cell>
          <cell r="AD23">
            <v>2.1019999999999999</v>
          </cell>
          <cell r="AE23">
            <v>1.294</v>
          </cell>
          <cell r="AF23">
            <v>1.294</v>
          </cell>
          <cell r="AG23">
            <v>0.77600000000000002</v>
          </cell>
          <cell r="AH23">
            <v>2.109</v>
          </cell>
          <cell r="AI23">
            <v>2.8849999999999998</v>
          </cell>
          <cell r="AJ23">
            <v>9.6489999999999991</v>
          </cell>
          <cell r="AK23">
            <v>9.6489999999999991</v>
          </cell>
          <cell r="AL23">
            <v>0.66800000000000004</v>
          </cell>
          <cell r="AM23">
            <v>0.60399999999999998</v>
          </cell>
          <cell r="AN23">
            <v>1.272</v>
          </cell>
          <cell r="AO23">
            <v>0</v>
          </cell>
          <cell r="AP23">
            <v>0.21</v>
          </cell>
          <cell r="AQ23">
            <v>0.21</v>
          </cell>
          <cell r="AR23">
            <v>14.09</v>
          </cell>
          <cell r="AS23">
            <v>2.4340000000000002</v>
          </cell>
          <cell r="AT23">
            <v>-0.19999999999999998</v>
          </cell>
          <cell r="AU23">
            <v>-5.6129999999999995</v>
          </cell>
          <cell r="AV23">
            <v>7.5119999999999996</v>
          </cell>
          <cell r="AW23">
            <v>3.1899999999999995</v>
          </cell>
          <cell r="AX23">
            <v>4.3210000000000006</v>
          </cell>
          <cell r="AY23">
            <v>1.5169999999999999</v>
          </cell>
          <cell r="AZ23">
            <v>0.48099999999999998</v>
          </cell>
          <cell r="BA23">
            <v>4.4999999999999998E-2</v>
          </cell>
          <cell r="BB23">
            <v>0.52600000000000002</v>
          </cell>
          <cell r="BC23">
            <v>0.191</v>
          </cell>
          <cell r="BD23">
            <v>0.24199999999999999</v>
          </cell>
          <cell r="BE23">
            <v>0.433</v>
          </cell>
          <cell r="BF23">
            <v>0.15</v>
          </cell>
          <cell r="BG23">
            <v>1.9949999999999999</v>
          </cell>
          <cell r="BH23">
            <v>7.58</v>
          </cell>
          <cell r="BI23">
            <v>0.26400000000000001</v>
          </cell>
          <cell r="BJ23">
            <v>0</v>
          </cell>
          <cell r="BK23">
            <v>7.0000000000000007E-2</v>
          </cell>
          <cell r="BL23">
            <v>6.3360000000000003</v>
          </cell>
          <cell r="BM23">
            <v>0.31600000000000006</v>
          </cell>
          <cell r="BN23">
            <v>0</v>
          </cell>
          <cell r="BO23">
            <v>0.872</v>
          </cell>
          <cell r="BP23">
            <v>0.16199999999999998</v>
          </cell>
          <cell r="BQ23">
            <v>4.4999999999999998E-2</v>
          </cell>
          <cell r="BR23">
            <v>0.46399999999999997</v>
          </cell>
          <cell r="BS23">
            <v>0.67099999999999993</v>
          </cell>
          <cell r="BT23">
            <v>3.1520000000000001</v>
          </cell>
          <cell r="BU23">
            <v>0.61799999999999999</v>
          </cell>
          <cell r="BV23">
            <v>0</v>
          </cell>
          <cell r="BW23">
            <v>3.77</v>
          </cell>
          <cell r="BX23">
            <v>0.6339999999999999</v>
          </cell>
          <cell r="BY23">
            <v>0</v>
          </cell>
          <cell r="BZ23">
            <v>0.6339999999999999</v>
          </cell>
          <cell r="CA23">
            <v>0.71899999999999986</v>
          </cell>
          <cell r="CB23">
            <v>0.71899999999999986</v>
          </cell>
          <cell r="CC23">
            <v>0.621</v>
          </cell>
          <cell r="CD23">
            <v>2.8859999999999997</v>
          </cell>
          <cell r="CE23">
            <v>1.6E-2</v>
          </cell>
          <cell r="CF23">
            <v>3.5229999999999997</v>
          </cell>
          <cell r="CG23">
            <v>1.9530000000000001</v>
          </cell>
          <cell r="CH23">
            <v>1.9530000000000001</v>
          </cell>
          <cell r="CI23">
            <v>0</v>
          </cell>
          <cell r="CJ23">
            <v>6.8000000000000005E-2</v>
          </cell>
          <cell r="CK23">
            <v>6.8000000000000005E-2</v>
          </cell>
          <cell r="CL23">
            <v>0</v>
          </cell>
          <cell r="CM23">
            <v>0</v>
          </cell>
          <cell r="CN23">
            <v>0</v>
          </cell>
          <cell r="CO23">
            <v>0.437</v>
          </cell>
          <cell r="CP23">
            <v>8.0000000000000002E-3</v>
          </cell>
          <cell r="CQ23">
            <v>1.5750000000000002</v>
          </cell>
          <cell r="CR23">
            <v>21.637</v>
          </cell>
          <cell r="CS23">
            <v>5.9590000000000005</v>
          </cell>
          <cell r="CT23">
            <v>15.678000000000001</v>
          </cell>
          <cell r="CU23">
            <v>9.3780000000000001</v>
          </cell>
          <cell r="CV23">
            <v>1.4910000000000001</v>
          </cell>
          <cell r="CW23">
            <v>1.786</v>
          </cell>
          <cell r="CX23">
            <v>3.2770000000000001</v>
          </cell>
          <cell r="CY23">
            <v>0.28500000000000003</v>
          </cell>
          <cell r="CZ23">
            <v>2.5000000000000001E-2</v>
          </cell>
          <cell r="DA23">
            <v>0.31000000000000005</v>
          </cell>
          <cell r="DB23">
            <v>0</v>
          </cell>
          <cell r="DC23">
            <v>2.7150000000000003</v>
          </cell>
          <cell r="DD23">
            <v>10.478000000000002</v>
          </cell>
          <cell r="DE23">
            <v>0.40700000000000003</v>
          </cell>
          <cell r="DF23">
            <v>5.0659999999999998</v>
          </cell>
          <cell r="DG23">
            <v>15.951000000000001</v>
          </cell>
          <cell r="DH23">
            <v>0.77400000000000002</v>
          </cell>
          <cell r="DI23">
            <v>1.8260000000000001</v>
          </cell>
          <cell r="DJ23">
            <v>2.6</v>
          </cell>
          <cell r="DK23">
            <v>1.21</v>
          </cell>
          <cell r="DL23">
            <v>1.278</v>
          </cell>
          <cell r="DM23">
            <v>0.86199999999999999</v>
          </cell>
          <cell r="DN23">
            <v>0.83899999999999997</v>
          </cell>
          <cell r="DO23">
            <v>1.8000000000000002E-2</v>
          </cell>
          <cell r="DP23">
            <v>0.10299999999999999</v>
          </cell>
          <cell r="DQ23">
            <v>1.1599999999999999</v>
          </cell>
          <cell r="DR23">
            <v>0</v>
          </cell>
          <cell r="DS23">
            <v>7.2650000000000006</v>
          </cell>
          <cell r="DT23">
            <v>0.66100000000000003</v>
          </cell>
          <cell r="DU23">
            <v>7.9260000000000002</v>
          </cell>
          <cell r="DV23">
            <v>11.763999999999999</v>
          </cell>
          <cell r="DW23">
            <v>1.786</v>
          </cell>
          <cell r="DX23">
            <v>4.1219999999999999</v>
          </cell>
          <cell r="DY23">
            <v>17.671999999999997</v>
          </cell>
          <cell r="DZ23">
            <v>5.6000000000000001E-2</v>
          </cell>
          <cell r="EA23">
            <v>0</v>
          </cell>
          <cell r="EB23">
            <v>0.16400000000000001</v>
          </cell>
          <cell r="EC23">
            <v>0.64900000000000002</v>
          </cell>
          <cell r="ED23">
            <v>0.86899999999999999</v>
          </cell>
          <cell r="EE23">
            <v>0</v>
          </cell>
          <cell r="EF23">
            <v>0</v>
          </cell>
          <cell r="EG23">
            <v>11.036999999999999</v>
          </cell>
          <cell r="EH23">
            <v>2.008</v>
          </cell>
          <cell r="EI23">
            <v>2.12</v>
          </cell>
          <cell r="EJ23">
            <v>15.164999999999999</v>
          </cell>
          <cell r="EK23">
            <v>6.6000000000000003E-2</v>
          </cell>
          <cell r="EL23">
            <v>0</v>
          </cell>
          <cell r="EM23">
            <v>0.58600000000000008</v>
          </cell>
          <cell r="EN23">
            <v>1.206</v>
          </cell>
          <cell r="EO23">
            <v>0</v>
          </cell>
          <cell r="EP23">
            <v>1.8580000000000001</v>
          </cell>
          <cell r="EQ23">
            <v>28.889000000000003</v>
          </cell>
          <cell r="ER23">
            <v>12.259</v>
          </cell>
          <cell r="ES23">
            <v>9.1070000000000011</v>
          </cell>
          <cell r="ET23">
            <v>21.366</v>
          </cell>
          <cell r="EU23">
            <v>7.5229999999999997</v>
          </cell>
          <cell r="EV23">
            <v>-0.27800000000000002</v>
          </cell>
          <cell r="EW23">
            <v>0.32100000000000001</v>
          </cell>
          <cell r="EX23">
            <v>1.4049999999999998</v>
          </cell>
          <cell r="EY23">
            <v>1.4479999999999997</v>
          </cell>
          <cell r="EZ23">
            <v>1.0870000000000002</v>
          </cell>
          <cell r="FA23">
            <v>1.881</v>
          </cell>
          <cell r="FB23">
            <v>2.968</v>
          </cell>
          <cell r="FC23">
            <v>6.1840000000000002</v>
          </cell>
          <cell r="FD23">
            <v>0.13100000000000001</v>
          </cell>
          <cell r="FE23">
            <v>0.28600000000000003</v>
          </cell>
          <cell r="FF23">
            <v>-4.2000000000000003E-2</v>
          </cell>
          <cell r="FG23">
            <v>9.0129999999999999</v>
          </cell>
          <cell r="FH23">
            <v>3.2470000000000003</v>
          </cell>
          <cell r="FI23">
            <v>16.63</v>
          </cell>
          <cell r="FJ23">
            <v>49.727999999999994</v>
          </cell>
          <cell r="FK23">
            <v>2.194</v>
          </cell>
          <cell r="FL23">
            <v>51.921999999999997</v>
          </cell>
          <cell r="FM23">
            <v>18.523</v>
          </cell>
          <cell r="FN23">
            <v>0.55600000000000005</v>
          </cell>
          <cell r="FO23">
            <v>19.079000000000001</v>
          </cell>
          <cell r="FP23">
            <v>31.204000000000001</v>
          </cell>
          <cell r="FQ23">
            <v>1.6379999999999999</v>
          </cell>
          <cell r="FR23">
            <v>32.841999999999999</v>
          </cell>
          <cell r="FS23">
            <v>4.7039999999999997</v>
          </cell>
          <cell r="FT23">
            <v>1.0670000000000002</v>
          </cell>
          <cell r="FU23">
            <v>5.7709999999999999</v>
          </cell>
          <cell r="FV23">
            <v>1.274</v>
          </cell>
          <cell r="FW23">
            <v>0.371</v>
          </cell>
          <cell r="FX23">
            <v>1.645</v>
          </cell>
          <cell r="FY23">
            <v>3.2000000000000001E-2</v>
          </cell>
          <cell r="FZ23">
            <v>0.65599999999999992</v>
          </cell>
          <cell r="GA23">
            <v>0.68799999999999994</v>
          </cell>
          <cell r="GB23">
            <v>6.7000000000000004E-2</v>
          </cell>
          <cell r="GC23">
            <v>1.4999999999999999E-2</v>
          </cell>
          <cell r="GD23">
            <v>8.2000000000000003E-2</v>
          </cell>
          <cell r="GE23">
            <v>0.76999999999999991</v>
          </cell>
          <cell r="GF23">
            <v>0.14399999999999999</v>
          </cell>
          <cell r="GG23">
            <v>0</v>
          </cell>
          <cell r="GH23">
            <v>0.14399999999999999</v>
          </cell>
          <cell r="GI23">
            <v>24.680999999999997</v>
          </cell>
          <cell r="GJ23">
            <v>0.11699999999999999</v>
          </cell>
          <cell r="GK23">
            <v>24.797999999999998</v>
          </cell>
          <cell r="GL23">
            <v>47.616</v>
          </cell>
          <cell r="GM23">
            <v>47.616</v>
          </cell>
          <cell r="GN23">
            <v>11.969999999999999</v>
          </cell>
          <cell r="GO23">
            <v>3.0329999999999999</v>
          </cell>
          <cell r="GP23">
            <v>15.002999999999998</v>
          </cell>
          <cell r="GQ23">
            <v>2.153</v>
          </cell>
          <cell r="GR23">
            <v>5.3999999999999999E-2</v>
          </cell>
          <cell r="GS23">
            <v>2.2069999999999999</v>
          </cell>
          <cell r="GT23">
            <v>0.98599999999999999</v>
          </cell>
          <cell r="GU23">
            <v>0.98599999999999999</v>
          </cell>
          <cell r="GV23">
            <v>0.69700000000000006</v>
          </cell>
          <cell r="GW23">
            <v>0</v>
          </cell>
          <cell r="GX23">
            <v>0.69700000000000006</v>
          </cell>
          <cell r="GY23">
            <v>0.45</v>
          </cell>
          <cell r="GZ23">
            <v>0.45</v>
          </cell>
          <cell r="HA23">
            <v>0.86499999999999999</v>
          </cell>
          <cell r="HB23">
            <v>1.2E-2</v>
          </cell>
          <cell r="HC23">
            <v>0.877</v>
          </cell>
          <cell r="HD23">
            <v>0.373</v>
          </cell>
          <cell r="HE23">
            <v>0.373</v>
          </cell>
          <cell r="HF23">
            <v>10.920999999999999</v>
          </cell>
          <cell r="HG23">
            <v>3.9759999999999995</v>
          </cell>
          <cell r="HH23">
            <v>2.133</v>
          </cell>
          <cell r="HI23">
            <v>17.029999999999998</v>
          </cell>
          <cell r="HJ23">
            <v>1.4080000000000001</v>
          </cell>
          <cell r="HK23">
            <v>2.4830000000000001</v>
          </cell>
          <cell r="HL23">
            <v>3.891</v>
          </cell>
          <cell r="HM23">
            <v>4.0000000000000001E-3</v>
          </cell>
          <cell r="HN23">
            <v>1.7629999999999999</v>
          </cell>
          <cell r="HO23">
            <v>1.7669999999999999</v>
          </cell>
          <cell r="HP23">
            <v>5.6579999999999995</v>
          </cell>
          <cell r="HQ23">
            <v>4.5039999999999996</v>
          </cell>
          <cell r="HR23">
            <v>0.66100000000000003</v>
          </cell>
          <cell r="HS23">
            <v>5.1649999999999991</v>
          </cell>
          <cell r="HT23">
            <v>11.969999999999999</v>
          </cell>
          <cell r="HU23">
            <v>3.0329999999999999</v>
          </cell>
          <cell r="HV23">
            <v>4.6709999999999994</v>
          </cell>
          <cell r="HW23">
            <v>19.673999999999999</v>
          </cell>
          <cell r="HX23">
            <v>1.2E-2</v>
          </cell>
          <cell r="HY23">
            <v>1.2E-2</v>
          </cell>
          <cell r="HZ23">
            <v>1.5490000000000002</v>
          </cell>
          <cell r="IA23">
            <v>2.3039999999999998</v>
          </cell>
          <cell r="IB23">
            <v>3.8529999999999998</v>
          </cell>
          <cell r="IC23">
            <v>4.0000000000000001E-3</v>
          </cell>
          <cell r="ID23">
            <v>9.1999999999999998E-2</v>
          </cell>
          <cell r="IE23">
            <v>9.6000000000000002E-2</v>
          </cell>
          <cell r="IF23">
            <v>3.9489999999999998</v>
          </cell>
          <cell r="IG23">
            <v>82.58</v>
          </cell>
          <cell r="IH23">
            <v>1.819</v>
          </cell>
          <cell r="II23">
            <v>84.399000000000001</v>
          </cell>
          <cell r="IJ23">
            <v>66.23</v>
          </cell>
          <cell r="IK23">
            <v>1.9830000000000001</v>
          </cell>
          <cell r="IL23">
            <v>68.213000000000008</v>
          </cell>
          <cell r="IM23">
            <v>16.350000000000001</v>
          </cell>
          <cell r="IN23">
            <v>-0.16400000000000001</v>
          </cell>
          <cell r="IO23">
            <v>16.186</v>
          </cell>
          <cell r="IP23">
            <v>4.1999999999999996E-2</v>
          </cell>
          <cell r="IQ23">
            <v>0.22800000000000001</v>
          </cell>
          <cell r="IR23">
            <v>0.27</v>
          </cell>
          <cell r="IS23">
            <v>0</v>
          </cell>
          <cell r="IT23">
            <v>4.0000000000000001E-3</v>
          </cell>
          <cell r="IU23">
            <v>4.0000000000000001E-3</v>
          </cell>
          <cell r="IV23">
            <v>0.27400000000000002</v>
          </cell>
          <cell r="IW23">
            <v>0.27800000000000002</v>
          </cell>
          <cell r="IX23">
            <v>0.22</v>
          </cell>
          <cell r="IY23">
            <v>0.498</v>
          </cell>
          <cell r="IZ23">
            <v>0</v>
          </cell>
          <cell r="JA23">
            <v>0.498</v>
          </cell>
          <cell r="JB23">
            <v>11.383000000000001</v>
          </cell>
          <cell r="JC23">
            <v>0.17899999999999999</v>
          </cell>
          <cell r="JD23">
            <v>11.562000000000001</v>
          </cell>
          <cell r="JE23">
            <v>0.47200000000000003</v>
          </cell>
          <cell r="JF23">
            <v>0.47200000000000003</v>
          </cell>
          <cell r="JG23">
            <v>0.128</v>
          </cell>
          <cell r="JH23">
            <v>0.128</v>
          </cell>
          <cell r="JI23">
            <v>-9.1999999999999998E-2</v>
          </cell>
          <cell r="JJ23">
            <v>-9.1999999999999998E-2</v>
          </cell>
          <cell r="JK23">
            <v>4.2359999999999998</v>
          </cell>
          <cell r="JL23">
            <v>-0.33700000000000002</v>
          </cell>
          <cell r="JM23">
            <v>3.8989999999999996</v>
          </cell>
          <cell r="JN23">
            <v>9.0129999999999999</v>
          </cell>
          <cell r="JO23">
            <v>5.2289999999999992</v>
          </cell>
          <cell r="JP23">
            <v>1.9830000000000001</v>
          </cell>
          <cell r="JQ23">
            <v>96.820999999999998</v>
          </cell>
          <cell r="JR23">
            <v>-0.16400000000000001</v>
          </cell>
          <cell r="JS23">
            <v>96.656999999999996</v>
          </cell>
          <cell r="JT23">
            <v>20.088000000000001</v>
          </cell>
          <cell r="JU23">
            <v>19.405000000000001</v>
          </cell>
          <cell r="JV23">
            <v>0.68199999999999994</v>
          </cell>
          <cell r="JW23">
            <v>0.182</v>
          </cell>
          <cell r="JX23">
            <v>4.3999999999999997E-2</v>
          </cell>
          <cell r="JY23">
            <v>4.3999999999999997E-2</v>
          </cell>
          <cell r="JZ23">
            <v>0.61799999999999999</v>
          </cell>
          <cell r="KA23">
            <v>0.68599999999999994</v>
          </cell>
          <cell r="KB23">
            <v>0</v>
          </cell>
          <cell r="KC23">
            <v>0</v>
          </cell>
          <cell r="KD23">
            <v>2.8000000000000001E-2</v>
          </cell>
          <cell r="KE23">
            <v>2.8000000000000001E-2</v>
          </cell>
          <cell r="KF23">
            <v>8.0000000000000002E-3</v>
          </cell>
          <cell r="KG23">
            <v>0</v>
          </cell>
          <cell r="KH23">
            <v>8.0000000000000002E-3</v>
          </cell>
          <cell r="KI23">
            <v>2.4E-2</v>
          </cell>
          <cell r="KJ23">
            <v>2.4E-2</v>
          </cell>
          <cell r="KK23">
            <v>0.16000000000000003</v>
          </cell>
          <cell r="KL23">
            <v>2.1999999999999999E-2</v>
          </cell>
          <cell r="KM23">
            <v>0.16400000000000001</v>
          </cell>
          <cell r="KN23">
            <v>0.20599999999999999</v>
          </cell>
          <cell r="KO23">
            <v>0.55200000000000005</v>
          </cell>
          <cell r="KP23">
            <v>0</v>
          </cell>
          <cell r="KQ23">
            <v>0.04</v>
          </cell>
          <cell r="KR23">
            <v>4.0000000000000001E-3</v>
          </cell>
          <cell r="KS23">
            <v>4.0000000000000001E-3</v>
          </cell>
          <cell r="KT23">
            <v>0</v>
          </cell>
          <cell r="KU23">
            <v>0</v>
          </cell>
          <cell r="KV23">
            <v>0</v>
          </cell>
          <cell r="KW23">
            <v>0</v>
          </cell>
          <cell r="KX23">
            <v>0</v>
          </cell>
          <cell r="KY23">
            <v>0</v>
          </cell>
          <cell r="KZ23">
            <v>0</v>
          </cell>
          <cell r="LA23">
            <v>0</v>
          </cell>
          <cell r="LB23">
            <v>0.88100000000000001</v>
          </cell>
          <cell r="LC23">
            <v>0.10100000000000001</v>
          </cell>
          <cell r="LD23">
            <v>0</v>
          </cell>
          <cell r="LE23">
            <v>0</v>
          </cell>
          <cell r="LF23">
            <v>5.5E-2</v>
          </cell>
          <cell r="LG23">
            <v>1.2E-2</v>
          </cell>
          <cell r="LH23">
            <v>6.7000000000000004E-2</v>
          </cell>
          <cell r="LI23">
            <v>0.14100000000000001</v>
          </cell>
          <cell r="LJ23">
            <v>4.3999999999999997E-2</v>
          </cell>
          <cell r="LK23">
            <v>0</v>
          </cell>
          <cell r="LL23">
            <v>0.185</v>
          </cell>
          <cell r="LM23">
            <v>2.3E-2</v>
          </cell>
          <cell r="LN23">
            <v>9.5000000000000001E-2</v>
          </cell>
          <cell r="LO23">
            <v>0.58600000000000008</v>
          </cell>
          <cell r="LP23">
            <v>0.97699999999999998</v>
          </cell>
          <cell r="LQ23">
            <v>0</v>
          </cell>
          <cell r="LR23">
            <v>1.681</v>
          </cell>
          <cell r="LS23">
            <v>5.5E-2</v>
          </cell>
          <cell r="LT23">
            <v>0</v>
          </cell>
          <cell r="LU23">
            <v>5.5E-2</v>
          </cell>
          <cell r="LV23">
            <v>-1E-3</v>
          </cell>
          <cell r="LW23">
            <v>0</v>
          </cell>
          <cell r="LX23">
            <v>-1E-3</v>
          </cell>
          <cell r="LY23">
            <v>-1.6459999999999999</v>
          </cell>
          <cell r="LZ23">
            <v>125.69899999999998</v>
          </cell>
        </row>
        <row r="24">
          <cell r="A24">
            <v>1971</v>
          </cell>
          <cell r="B24">
            <v>169.398</v>
          </cell>
          <cell r="C24">
            <v>103.464</v>
          </cell>
          <cell r="D24">
            <v>65.934999999999988</v>
          </cell>
          <cell r="E24">
            <v>34.866</v>
          </cell>
          <cell r="F24">
            <v>9.3390000000000004</v>
          </cell>
          <cell r="G24">
            <v>1.3239999999999998</v>
          </cell>
          <cell r="H24">
            <v>10.663</v>
          </cell>
          <cell r="I24">
            <v>0.20100000000000001</v>
          </cell>
          <cell r="J24">
            <v>0.95099999999999996</v>
          </cell>
          <cell r="K24">
            <v>1.1519999999999999</v>
          </cell>
          <cell r="L24">
            <v>1.073</v>
          </cell>
          <cell r="M24">
            <v>20.323</v>
          </cell>
          <cell r="N24">
            <v>1.7849999999999999</v>
          </cell>
          <cell r="O24">
            <v>1.5</v>
          </cell>
          <cell r="P24">
            <v>0</v>
          </cell>
          <cell r="Q24">
            <v>9.8000000000000004E-2</v>
          </cell>
          <cell r="R24">
            <v>0</v>
          </cell>
          <cell r="S24">
            <v>4.8079999999999998</v>
          </cell>
          <cell r="T24">
            <v>2.782</v>
          </cell>
          <cell r="U24">
            <v>0</v>
          </cell>
          <cell r="V24">
            <v>0.19700000000000001</v>
          </cell>
          <cell r="W24">
            <v>1.3239999999999998</v>
          </cell>
          <cell r="X24">
            <v>8.2000000000000003E-2</v>
          </cell>
          <cell r="Y24">
            <v>1.4059999999999999</v>
          </cell>
          <cell r="Z24">
            <v>0.878</v>
          </cell>
          <cell r="AA24">
            <v>6.4000000000000001E-2</v>
          </cell>
          <cell r="AB24">
            <v>0.94199999999999995</v>
          </cell>
          <cell r="AC24">
            <v>2.048</v>
          </cell>
          <cell r="AD24">
            <v>2.048</v>
          </cell>
          <cell r="AE24">
            <v>1.4259999999999997</v>
          </cell>
          <cell r="AF24">
            <v>1.4259999999999997</v>
          </cell>
          <cell r="AG24">
            <v>0.86399999999999999</v>
          </cell>
          <cell r="AH24">
            <v>2.3220000000000001</v>
          </cell>
          <cell r="AI24">
            <v>3.1859999999999999</v>
          </cell>
          <cell r="AJ24">
            <v>11.613</v>
          </cell>
          <cell r="AK24">
            <v>11.613</v>
          </cell>
          <cell r="AL24">
            <v>0.64600000000000002</v>
          </cell>
          <cell r="AM24">
            <v>0.58399999999999996</v>
          </cell>
          <cell r="AN24">
            <v>1.23</v>
          </cell>
          <cell r="AO24">
            <v>0</v>
          </cell>
          <cell r="AP24">
            <v>0.30100000000000005</v>
          </cell>
          <cell r="AQ24">
            <v>0.30100000000000005</v>
          </cell>
          <cell r="AR24">
            <v>15.893000000000001</v>
          </cell>
          <cell r="AS24">
            <v>1.675</v>
          </cell>
          <cell r="AT24">
            <v>-0.20599999999999999</v>
          </cell>
          <cell r="AU24">
            <v>-4.82</v>
          </cell>
          <cell r="AV24">
            <v>9.1059999999999999</v>
          </cell>
          <cell r="AW24">
            <v>3.9859999999999998</v>
          </cell>
          <cell r="AX24">
            <v>5.12</v>
          </cell>
          <cell r="AY24">
            <v>1.8149999999999999</v>
          </cell>
          <cell r="AZ24">
            <v>0.56400000000000006</v>
          </cell>
          <cell r="BA24">
            <v>4.8000000000000001E-2</v>
          </cell>
          <cell r="BB24">
            <v>0.6120000000000001</v>
          </cell>
          <cell r="BC24">
            <v>0.20199999999999999</v>
          </cell>
          <cell r="BD24">
            <v>0.254</v>
          </cell>
          <cell r="BE24">
            <v>0.45599999999999996</v>
          </cell>
          <cell r="BF24">
            <v>0.16399999999999998</v>
          </cell>
          <cell r="BG24">
            <v>2.4020000000000001</v>
          </cell>
          <cell r="BH24">
            <v>8.5990000000000002</v>
          </cell>
          <cell r="BI24">
            <v>0.29300000000000004</v>
          </cell>
          <cell r="BJ24">
            <v>0</v>
          </cell>
          <cell r="BK24">
            <v>8.4999999999999992E-2</v>
          </cell>
          <cell r="BL24">
            <v>7.4269999999999996</v>
          </cell>
          <cell r="BM24">
            <v>0.442</v>
          </cell>
          <cell r="BN24">
            <v>0</v>
          </cell>
          <cell r="BO24">
            <v>1.03</v>
          </cell>
          <cell r="BP24">
            <v>0.191</v>
          </cell>
          <cell r="BQ24">
            <v>4.8000000000000001E-2</v>
          </cell>
          <cell r="BR24">
            <v>0.495</v>
          </cell>
          <cell r="BS24">
            <v>0.73399999999999999</v>
          </cell>
          <cell r="BT24">
            <v>3.63</v>
          </cell>
          <cell r="BU24">
            <v>0.75</v>
          </cell>
          <cell r="BV24">
            <v>0</v>
          </cell>
          <cell r="BW24">
            <v>4.38</v>
          </cell>
          <cell r="BX24">
            <v>0.77400000000000002</v>
          </cell>
          <cell r="BY24">
            <v>0</v>
          </cell>
          <cell r="BZ24">
            <v>0.77400000000000002</v>
          </cell>
          <cell r="CA24">
            <v>0.81199999999999994</v>
          </cell>
          <cell r="CB24">
            <v>0.81199999999999994</v>
          </cell>
          <cell r="CC24">
            <v>0.75099999999999989</v>
          </cell>
          <cell r="CD24">
            <v>3.4950000000000001</v>
          </cell>
          <cell r="CE24">
            <v>1.7000000000000001E-2</v>
          </cell>
          <cell r="CF24">
            <v>4.2630000000000008</v>
          </cell>
          <cell r="CG24">
            <v>1.746</v>
          </cell>
          <cell r="CH24">
            <v>1.746</v>
          </cell>
          <cell r="CI24">
            <v>0</v>
          </cell>
          <cell r="CJ24">
            <v>9.1999999999999998E-2</v>
          </cell>
          <cell r="CK24">
            <v>9.1999999999999998E-2</v>
          </cell>
          <cell r="CL24">
            <v>0</v>
          </cell>
          <cell r="CM24">
            <v>0</v>
          </cell>
          <cell r="CN24">
            <v>0</v>
          </cell>
          <cell r="CO24">
            <v>0.45300000000000001</v>
          </cell>
          <cell r="CP24">
            <v>8.0000000000000002E-3</v>
          </cell>
          <cell r="CQ24">
            <v>1.3759999999999999</v>
          </cell>
          <cell r="CR24">
            <v>24.755000000000003</v>
          </cell>
          <cell r="CS24">
            <v>6.8479999999999999</v>
          </cell>
          <cell r="CT24">
            <v>17.906999999999996</v>
          </cell>
          <cell r="CU24">
            <v>10.655999999999999</v>
          </cell>
          <cell r="CV24">
            <v>1.7609999999999999</v>
          </cell>
          <cell r="CW24">
            <v>1.9939999999999998</v>
          </cell>
          <cell r="CX24">
            <v>3.7549999999999999</v>
          </cell>
          <cell r="CY24">
            <v>0.36199999999999999</v>
          </cell>
          <cell r="CZ24">
            <v>3.1E-2</v>
          </cell>
          <cell r="DA24">
            <v>0.39300000000000002</v>
          </cell>
          <cell r="DB24">
            <v>0</v>
          </cell>
          <cell r="DC24">
            <v>3.1030000000000002</v>
          </cell>
          <cell r="DD24">
            <v>11.744999999999999</v>
          </cell>
          <cell r="DE24">
            <v>0.24199999999999999</v>
          </cell>
          <cell r="DF24">
            <v>5.3849999999999998</v>
          </cell>
          <cell r="DG24">
            <v>17.372</v>
          </cell>
          <cell r="DH24">
            <v>0.86599999999999999</v>
          </cell>
          <cell r="DI24">
            <v>1.9449999999999998</v>
          </cell>
          <cell r="DJ24">
            <v>2.8109999999999999</v>
          </cell>
          <cell r="DK24">
            <v>0.90699999999999992</v>
          </cell>
          <cell r="DL24">
            <v>1.3810000000000002</v>
          </cell>
          <cell r="DM24">
            <v>0.92</v>
          </cell>
          <cell r="DN24">
            <v>0.88400000000000001</v>
          </cell>
          <cell r="DO24">
            <v>2.0999999999999998E-2</v>
          </cell>
          <cell r="DP24">
            <v>0.108</v>
          </cell>
          <cell r="DQ24">
            <v>1.115</v>
          </cell>
          <cell r="DR24">
            <v>0</v>
          </cell>
          <cell r="DS24">
            <v>7.5830000000000002</v>
          </cell>
          <cell r="DT24">
            <v>0.71</v>
          </cell>
          <cell r="DU24">
            <v>8.2929999999999993</v>
          </cell>
          <cell r="DV24">
            <v>13.278</v>
          </cell>
          <cell r="DW24">
            <v>1.9939999999999998</v>
          </cell>
          <cell r="DX24">
            <v>4.6970000000000001</v>
          </cell>
          <cell r="DY24">
            <v>19.969000000000001</v>
          </cell>
          <cell r="DZ24">
            <v>6.8000000000000005E-2</v>
          </cell>
          <cell r="EA24">
            <v>0</v>
          </cell>
          <cell r="EB24">
            <v>0.11199999999999999</v>
          </cell>
          <cell r="EC24">
            <v>0.68300000000000005</v>
          </cell>
          <cell r="ED24">
            <v>0.86299999999999999</v>
          </cell>
          <cell r="EE24">
            <v>0</v>
          </cell>
          <cell r="EF24">
            <v>0</v>
          </cell>
          <cell r="EG24">
            <v>12.316000000000001</v>
          </cell>
          <cell r="EH24">
            <v>2.2400000000000002</v>
          </cell>
          <cell r="EI24">
            <v>2.3379999999999996</v>
          </cell>
          <cell r="EJ24">
            <v>16.894000000000002</v>
          </cell>
          <cell r="EK24">
            <v>7.4999999999999997E-2</v>
          </cell>
          <cell r="EL24">
            <v>0</v>
          </cell>
          <cell r="EM24">
            <v>0.68399999999999994</v>
          </cell>
          <cell r="EN24">
            <v>1.3579999999999999</v>
          </cell>
          <cell r="EO24">
            <v>-1E-3</v>
          </cell>
          <cell r="EP24">
            <v>2.1160000000000001</v>
          </cell>
          <cell r="EQ24">
            <v>31.934999999999995</v>
          </cell>
          <cell r="ER24">
            <v>14.013</v>
          </cell>
          <cell r="ES24">
            <v>10.324999999999999</v>
          </cell>
          <cell r="ET24">
            <v>24.338000000000001</v>
          </cell>
          <cell r="EU24">
            <v>7.5969999999999995</v>
          </cell>
          <cell r="EV24">
            <v>-0.30199999999999999</v>
          </cell>
          <cell r="EW24">
            <v>0.32999999999999996</v>
          </cell>
          <cell r="EX24">
            <v>1.448</v>
          </cell>
          <cell r="EY24">
            <v>1.476</v>
          </cell>
          <cell r="EZ24">
            <v>1.0820000000000001</v>
          </cell>
          <cell r="FA24">
            <v>1.8439999999999999</v>
          </cell>
          <cell r="FB24">
            <v>2.9260000000000002</v>
          </cell>
          <cell r="FC24">
            <v>6.65</v>
          </cell>
          <cell r="FD24">
            <v>0.22899999999999998</v>
          </cell>
          <cell r="FE24">
            <v>0.29600000000000004</v>
          </cell>
          <cell r="FF24">
            <v>-0.42200000000000004</v>
          </cell>
          <cell r="FG24">
            <v>10.324999999999999</v>
          </cell>
          <cell r="FH24">
            <v>3.6879999999999997</v>
          </cell>
          <cell r="FI24">
            <v>17.922000000000001</v>
          </cell>
          <cell r="FJ24">
            <v>53.573</v>
          </cell>
          <cell r="FK24">
            <v>2.48</v>
          </cell>
          <cell r="FL24">
            <v>56.052999999999997</v>
          </cell>
          <cell r="FM24">
            <v>20.393999999999998</v>
          </cell>
          <cell r="FN24">
            <v>0.70499999999999985</v>
          </cell>
          <cell r="FO24">
            <v>21.098999999999997</v>
          </cell>
          <cell r="FP24">
            <v>33.179999999999993</v>
          </cell>
          <cell r="FQ24">
            <v>1.7749999999999999</v>
          </cell>
          <cell r="FR24">
            <v>34.954999999999991</v>
          </cell>
          <cell r="FS24">
            <v>5.05</v>
          </cell>
          <cell r="FT24">
            <v>1.2050000000000001</v>
          </cell>
          <cell r="FU24">
            <v>6.2549999999999999</v>
          </cell>
          <cell r="FV24">
            <v>1.389</v>
          </cell>
          <cell r="FW24">
            <v>0.41399999999999998</v>
          </cell>
          <cell r="FX24">
            <v>1.8029999999999999</v>
          </cell>
          <cell r="FY24">
            <v>3.2000000000000001E-2</v>
          </cell>
          <cell r="FZ24">
            <v>0.69500000000000006</v>
          </cell>
          <cell r="GA24">
            <v>0.72700000000000009</v>
          </cell>
          <cell r="GB24">
            <v>6.7000000000000004E-2</v>
          </cell>
          <cell r="GC24">
            <v>1.6E-2</v>
          </cell>
          <cell r="GD24">
            <v>8.3000000000000004E-2</v>
          </cell>
          <cell r="GE24">
            <v>0.81</v>
          </cell>
          <cell r="GF24">
            <v>0.157</v>
          </cell>
          <cell r="GG24">
            <v>0</v>
          </cell>
          <cell r="GH24">
            <v>0.157</v>
          </cell>
          <cell r="GI24">
            <v>26.167000000000002</v>
          </cell>
          <cell r="GJ24">
            <v>7.3000000000000009E-2</v>
          </cell>
          <cell r="GK24">
            <v>26.240000000000002</v>
          </cell>
          <cell r="GL24">
            <v>53.771000000000001</v>
          </cell>
          <cell r="GM24">
            <v>53.771000000000001</v>
          </cell>
          <cell r="GN24">
            <v>13.52</v>
          </cell>
          <cell r="GO24">
            <v>3.3690000000000002</v>
          </cell>
          <cell r="GP24">
            <v>16.888999999999999</v>
          </cell>
          <cell r="GQ24">
            <v>2.4750000000000001</v>
          </cell>
          <cell r="GR24">
            <v>7.0000000000000007E-2</v>
          </cell>
          <cell r="GS24">
            <v>2.5449999999999999</v>
          </cell>
          <cell r="GT24">
            <v>1.099</v>
          </cell>
          <cell r="GU24">
            <v>1.099</v>
          </cell>
          <cell r="GV24">
            <v>0.82499999999999996</v>
          </cell>
          <cell r="GW24">
            <v>0</v>
          </cell>
          <cell r="GX24">
            <v>0.82499999999999996</v>
          </cell>
          <cell r="GY24">
            <v>0.498</v>
          </cell>
          <cell r="GZ24">
            <v>0.498</v>
          </cell>
          <cell r="HA24">
            <v>0.78499999999999992</v>
          </cell>
          <cell r="HB24">
            <v>1.3000000000000001E-2</v>
          </cell>
          <cell r="HC24">
            <v>0.79799999999999993</v>
          </cell>
          <cell r="HD24">
            <v>0.40799999999999997</v>
          </cell>
          <cell r="HE24">
            <v>0.40799999999999997</v>
          </cell>
          <cell r="HF24">
            <v>12.186999999999999</v>
          </cell>
          <cell r="HG24">
            <v>4.427999999999999</v>
          </cell>
          <cell r="HH24">
            <v>2.351</v>
          </cell>
          <cell r="HI24">
            <v>18.965999999999998</v>
          </cell>
          <cell r="HJ24">
            <v>1.7210000000000001</v>
          </cell>
          <cell r="HK24">
            <v>2.6259999999999999</v>
          </cell>
          <cell r="HL24">
            <v>4.3469999999999995</v>
          </cell>
          <cell r="HM24">
            <v>4.0000000000000001E-3</v>
          </cell>
          <cell r="HN24">
            <v>1.91</v>
          </cell>
          <cell r="HO24">
            <v>1.9139999999999999</v>
          </cell>
          <cell r="HP24">
            <v>6.2609999999999992</v>
          </cell>
          <cell r="HQ24">
            <v>4.7320000000000002</v>
          </cell>
          <cell r="HR24">
            <v>0.71</v>
          </cell>
          <cell r="HS24">
            <v>5.4420000000000002</v>
          </cell>
          <cell r="HT24">
            <v>13.524000000000001</v>
          </cell>
          <cell r="HU24">
            <v>3.367</v>
          </cell>
          <cell r="HV24">
            <v>5.2880000000000003</v>
          </cell>
          <cell r="HW24">
            <v>22.179000000000002</v>
          </cell>
          <cell r="HX24">
            <v>1.6E-2</v>
          </cell>
          <cell r="HY24">
            <v>1.6E-2</v>
          </cell>
          <cell r="HZ24">
            <v>1.77</v>
          </cell>
          <cell r="IA24">
            <v>2.5</v>
          </cell>
          <cell r="IB24">
            <v>4.2699999999999996</v>
          </cell>
          <cell r="IC24">
            <v>4.0000000000000001E-3</v>
          </cell>
          <cell r="ID24">
            <v>9.4E-2</v>
          </cell>
          <cell r="IE24">
            <v>9.8000000000000004E-2</v>
          </cell>
          <cell r="IF24">
            <v>4.3679999999999994</v>
          </cell>
          <cell r="IG24">
            <v>91.953999999999994</v>
          </cell>
          <cell r="IH24">
            <v>1.9340000000000002</v>
          </cell>
          <cell r="II24">
            <v>93.887999999999991</v>
          </cell>
          <cell r="IJ24">
            <v>73.885000000000005</v>
          </cell>
          <cell r="IK24">
            <v>2.234</v>
          </cell>
          <cell r="IL24">
            <v>76.119</v>
          </cell>
          <cell r="IM24">
            <v>18.069000000000003</v>
          </cell>
          <cell r="IN24">
            <v>-0.29900000000000004</v>
          </cell>
          <cell r="IO24">
            <v>17.770000000000003</v>
          </cell>
          <cell r="IP24">
            <v>4.8000000000000001E-2</v>
          </cell>
          <cell r="IQ24">
            <v>0.25900000000000001</v>
          </cell>
          <cell r="IR24">
            <v>0.307</v>
          </cell>
          <cell r="IS24">
            <v>0</v>
          </cell>
          <cell r="IT24">
            <v>4.0000000000000001E-3</v>
          </cell>
          <cell r="IU24">
            <v>4.0000000000000001E-3</v>
          </cell>
          <cell r="IV24">
            <v>0.311</v>
          </cell>
          <cell r="IW24">
            <v>0.30199999999999999</v>
          </cell>
          <cell r="IX24">
            <v>0.23799999999999999</v>
          </cell>
          <cell r="IY24">
            <v>0.54</v>
          </cell>
          <cell r="IZ24">
            <v>0</v>
          </cell>
          <cell r="JA24">
            <v>0.54</v>
          </cell>
          <cell r="JB24">
            <v>13.101000000000001</v>
          </cell>
          <cell r="JC24">
            <v>0.20199999999999999</v>
          </cell>
          <cell r="JD24">
            <v>13.303000000000001</v>
          </cell>
          <cell r="JE24">
            <v>5.7999999999999996E-2</v>
          </cell>
          <cell r="JF24">
            <v>5.7999999999999996E-2</v>
          </cell>
          <cell r="JG24">
            <v>0.13900000000000001</v>
          </cell>
          <cell r="JH24">
            <v>0.13900000000000001</v>
          </cell>
          <cell r="JI24">
            <v>-9.7000000000000003E-2</v>
          </cell>
          <cell r="JJ24">
            <v>-9.7000000000000003E-2</v>
          </cell>
          <cell r="JK24">
            <v>4.6340000000000003</v>
          </cell>
          <cell r="JL24">
            <v>-0.497</v>
          </cell>
          <cell r="JM24">
            <v>4.1370000000000005</v>
          </cell>
          <cell r="JN24">
            <v>10.324999999999999</v>
          </cell>
          <cell r="JO24">
            <v>5.9220000000000006</v>
          </cell>
          <cell r="JP24">
            <v>2.234</v>
          </cell>
          <cell r="JQ24">
            <v>108.20099999999999</v>
          </cell>
          <cell r="JR24">
            <v>-0.29900000000000004</v>
          </cell>
          <cell r="JS24">
            <v>107.90199999999999</v>
          </cell>
          <cell r="JT24">
            <v>23.105000000000004</v>
          </cell>
          <cell r="JU24">
            <v>21.768000000000001</v>
          </cell>
          <cell r="JV24">
            <v>1.3380000000000001</v>
          </cell>
          <cell r="JW24">
            <v>0.223</v>
          </cell>
          <cell r="JX24">
            <v>5.5E-2</v>
          </cell>
          <cell r="JY24">
            <v>5.5E-2</v>
          </cell>
          <cell r="JZ24">
            <v>0.70099999999999985</v>
          </cell>
          <cell r="KA24">
            <v>0.63500000000000001</v>
          </cell>
          <cell r="KB24">
            <v>0</v>
          </cell>
          <cell r="KC24">
            <v>0</v>
          </cell>
          <cell r="KD24">
            <v>0.03</v>
          </cell>
          <cell r="KE24">
            <v>0.03</v>
          </cell>
          <cell r="KF24">
            <v>1.0999999999999999E-2</v>
          </cell>
          <cell r="KG24">
            <v>1E-3</v>
          </cell>
          <cell r="KH24">
            <v>1.2E-2</v>
          </cell>
          <cell r="KI24">
            <v>0.03</v>
          </cell>
          <cell r="KJ24">
            <v>0.03</v>
          </cell>
          <cell r="KK24">
            <v>0.20299999999999999</v>
          </cell>
          <cell r="KL24">
            <v>0.03</v>
          </cell>
          <cell r="KM24">
            <v>0.11199999999999999</v>
          </cell>
          <cell r="KN24">
            <v>0.214</v>
          </cell>
          <cell r="KO24">
            <v>0.55899999999999994</v>
          </cell>
          <cell r="KP24">
            <v>0</v>
          </cell>
          <cell r="KQ24">
            <v>4.5999999999999999E-2</v>
          </cell>
          <cell r="KR24">
            <v>4.0000000000000001E-3</v>
          </cell>
          <cell r="KS24">
            <v>4.0000000000000001E-3</v>
          </cell>
          <cell r="KT24">
            <v>0</v>
          </cell>
          <cell r="KU24">
            <v>0.14200000000000002</v>
          </cell>
          <cell r="KV24">
            <v>0.08</v>
          </cell>
          <cell r="KW24">
            <v>0.22200000000000003</v>
          </cell>
          <cell r="KX24">
            <v>0</v>
          </cell>
          <cell r="KY24">
            <v>0</v>
          </cell>
          <cell r="KZ24">
            <v>0.41</v>
          </cell>
          <cell r="LA24">
            <v>1.3000000000000001E-2</v>
          </cell>
          <cell r="LB24">
            <v>0.997</v>
          </cell>
          <cell r="LC24">
            <v>8.3999999999999991E-2</v>
          </cell>
          <cell r="LD24">
            <v>0</v>
          </cell>
          <cell r="LE24">
            <v>0</v>
          </cell>
          <cell r="LF24">
            <v>6.6000000000000003E-2</v>
          </cell>
          <cell r="LG24">
            <v>1.6E-2</v>
          </cell>
          <cell r="LH24">
            <v>8.2000000000000003E-2</v>
          </cell>
          <cell r="LI24">
            <v>0.158</v>
          </cell>
          <cell r="LJ24">
            <v>4.9000000000000002E-2</v>
          </cell>
          <cell r="LK24">
            <v>0</v>
          </cell>
          <cell r="LL24">
            <v>0.20700000000000002</v>
          </cell>
          <cell r="LM24">
            <v>3.3000000000000002E-2</v>
          </cell>
          <cell r="LN24">
            <v>0.10299999999999999</v>
          </cell>
          <cell r="LO24">
            <v>0.68399999999999994</v>
          </cell>
          <cell r="LP24">
            <v>1.218</v>
          </cell>
          <cell r="LQ24">
            <v>-1E-3</v>
          </cell>
          <cell r="LR24">
            <v>2.0369999999999999</v>
          </cell>
          <cell r="LS24">
            <v>5.6000000000000001E-2</v>
          </cell>
          <cell r="LT24">
            <v>0</v>
          </cell>
          <cell r="LU24">
            <v>5.6000000000000001E-2</v>
          </cell>
          <cell r="LV24">
            <v>0</v>
          </cell>
          <cell r="LW24">
            <v>0</v>
          </cell>
          <cell r="LX24">
            <v>0</v>
          </cell>
          <cell r="LY24">
            <v>-2.399</v>
          </cell>
          <cell r="LZ24">
            <v>140.19299999999998</v>
          </cell>
        </row>
        <row r="25">
          <cell r="A25">
            <v>1972</v>
          </cell>
          <cell r="B25">
            <v>188.62299999999999</v>
          </cell>
          <cell r="C25">
            <v>115.364</v>
          </cell>
          <cell r="D25">
            <v>73.257999999999996</v>
          </cell>
          <cell r="E25">
            <v>39.197000000000003</v>
          </cell>
          <cell r="F25">
            <v>10.441000000000001</v>
          </cell>
          <cell r="G25">
            <v>1.4529999999999998</v>
          </cell>
          <cell r="H25">
            <v>11.894</v>
          </cell>
          <cell r="I25">
            <v>0.24</v>
          </cell>
          <cell r="J25">
            <v>1.1040000000000001</v>
          </cell>
          <cell r="K25">
            <v>1.3440000000000001</v>
          </cell>
          <cell r="L25">
            <v>1.2230000000000001</v>
          </cell>
          <cell r="M25">
            <v>22.045999999999999</v>
          </cell>
          <cell r="N25">
            <v>2.0620000000000003</v>
          </cell>
          <cell r="O25">
            <v>1.8479999999999999</v>
          </cell>
          <cell r="P25">
            <v>0</v>
          </cell>
          <cell r="Q25">
            <v>0.112</v>
          </cell>
          <cell r="R25">
            <v>0</v>
          </cell>
          <cell r="S25">
            <v>5.1920000000000002</v>
          </cell>
          <cell r="T25">
            <v>3.1870000000000003</v>
          </cell>
          <cell r="U25">
            <v>0</v>
          </cell>
          <cell r="V25">
            <v>0.223</v>
          </cell>
          <cell r="W25">
            <v>1.4529999999999998</v>
          </cell>
          <cell r="X25">
            <v>0.09</v>
          </cell>
          <cell r="Y25">
            <v>1.5429999999999999</v>
          </cell>
          <cell r="Z25">
            <v>0.94700000000000006</v>
          </cell>
          <cell r="AA25">
            <v>8.7999999999999995E-2</v>
          </cell>
          <cell r="AB25">
            <v>1.0350000000000001</v>
          </cell>
          <cell r="AC25">
            <v>2.2989999999999999</v>
          </cell>
          <cell r="AD25">
            <v>2.2989999999999999</v>
          </cell>
          <cell r="AE25">
            <v>1.5629999999999999</v>
          </cell>
          <cell r="AF25">
            <v>1.5629999999999999</v>
          </cell>
          <cell r="AG25">
            <v>0.96399999999999997</v>
          </cell>
          <cell r="AH25">
            <v>2.6920000000000002</v>
          </cell>
          <cell r="AI25">
            <v>3.6560000000000001</v>
          </cell>
          <cell r="AJ25">
            <v>12.527999999999999</v>
          </cell>
          <cell r="AK25">
            <v>12.527999999999999</v>
          </cell>
          <cell r="AL25">
            <v>0.71899999999999986</v>
          </cell>
          <cell r="AM25">
            <v>0.64799999999999991</v>
          </cell>
          <cell r="AN25">
            <v>1.3669999999999998</v>
          </cell>
          <cell r="AO25">
            <v>0</v>
          </cell>
          <cell r="AP25">
            <v>0.27200000000000002</v>
          </cell>
          <cell r="AQ25">
            <v>0.27200000000000002</v>
          </cell>
          <cell r="AR25">
            <v>17.853000000000002</v>
          </cell>
          <cell r="AS25">
            <v>1.3130000000000002</v>
          </cell>
          <cell r="AT25">
            <v>-0.32200000000000006</v>
          </cell>
          <cell r="AU25">
            <v>-5.2220000000000004</v>
          </cell>
          <cell r="AV25">
            <v>10.592000000000001</v>
          </cell>
          <cell r="AW25">
            <v>4.7460000000000004</v>
          </cell>
          <cell r="AX25">
            <v>5.8469999999999995</v>
          </cell>
          <cell r="AY25">
            <v>2.1179999999999999</v>
          </cell>
          <cell r="AZ25">
            <v>0.6399999999999999</v>
          </cell>
          <cell r="BA25">
            <v>4.9000000000000002E-2</v>
          </cell>
          <cell r="BB25">
            <v>0.68899999999999995</v>
          </cell>
          <cell r="BC25">
            <v>0.22700000000000001</v>
          </cell>
          <cell r="BD25">
            <v>0.28600000000000003</v>
          </cell>
          <cell r="BE25">
            <v>0.51300000000000001</v>
          </cell>
          <cell r="BF25">
            <v>0.188</v>
          </cell>
          <cell r="BG25">
            <v>2.7120000000000002</v>
          </cell>
          <cell r="BH25">
            <v>9.6870000000000012</v>
          </cell>
          <cell r="BI25">
            <v>0.374</v>
          </cell>
          <cell r="BJ25">
            <v>0</v>
          </cell>
          <cell r="BK25">
            <v>9.9000000000000005E-2</v>
          </cell>
          <cell r="BL25">
            <v>8.5679999999999996</v>
          </cell>
          <cell r="BM25">
            <v>0.63500000000000001</v>
          </cell>
          <cell r="BN25">
            <v>0</v>
          </cell>
          <cell r="BO25">
            <v>1.1879999999999999</v>
          </cell>
          <cell r="BP25">
            <v>0.21299999999999999</v>
          </cell>
          <cell r="BQ25">
            <v>4.9000000000000002E-2</v>
          </cell>
          <cell r="BR25">
            <v>0.61699999999999999</v>
          </cell>
          <cell r="BS25">
            <v>0.879</v>
          </cell>
          <cell r="BT25">
            <v>4.1099999999999994</v>
          </cell>
          <cell r="BU25">
            <v>0.82899999999999996</v>
          </cell>
          <cell r="BV25">
            <v>0</v>
          </cell>
          <cell r="BW25">
            <v>4.9389999999999992</v>
          </cell>
          <cell r="BX25">
            <v>0.92199999999999993</v>
          </cell>
          <cell r="BY25">
            <v>0</v>
          </cell>
          <cell r="BZ25">
            <v>0.92199999999999993</v>
          </cell>
          <cell r="CA25">
            <v>0.996</v>
          </cell>
          <cell r="CB25">
            <v>0.996</v>
          </cell>
          <cell r="CC25">
            <v>0.83199999999999996</v>
          </cell>
          <cell r="CD25">
            <v>3.8559999999999999</v>
          </cell>
          <cell r="CE25">
            <v>2.2000000000000002E-2</v>
          </cell>
          <cell r="CF25">
            <v>4.71</v>
          </cell>
          <cell r="CG25">
            <v>1.675</v>
          </cell>
          <cell r="CH25">
            <v>1.675</v>
          </cell>
          <cell r="CI25">
            <v>0</v>
          </cell>
          <cell r="CJ25">
            <v>0.10299999999999999</v>
          </cell>
          <cell r="CK25">
            <v>0.10299999999999999</v>
          </cell>
          <cell r="CL25">
            <v>0</v>
          </cell>
          <cell r="CM25">
            <v>2E-3</v>
          </cell>
          <cell r="CN25">
            <v>2E-3</v>
          </cell>
          <cell r="CO25">
            <v>0.57300000000000006</v>
          </cell>
          <cell r="CP25">
            <v>1.4E-2</v>
          </cell>
          <cell r="CQ25">
            <v>1.19</v>
          </cell>
          <cell r="CR25">
            <v>27.774999999999999</v>
          </cell>
          <cell r="CS25">
            <v>7.6370000000000005</v>
          </cell>
          <cell r="CT25">
            <v>20.137</v>
          </cell>
          <cell r="CU25">
            <v>11.929</v>
          </cell>
          <cell r="CV25">
            <v>1.9530000000000001</v>
          </cell>
          <cell r="CW25">
            <v>2.2479999999999998</v>
          </cell>
          <cell r="CX25">
            <v>4.2009999999999996</v>
          </cell>
          <cell r="CY25">
            <v>0.40100000000000002</v>
          </cell>
          <cell r="CZ25">
            <v>3.5000000000000003E-2</v>
          </cell>
          <cell r="DA25">
            <v>0.43600000000000005</v>
          </cell>
          <cell r="DB25">
            <v>0</v>
          </cell>
          <cell r="DC25">
            <v>3.5720000000000001</v>
          </cell>
          <cell r="DD25">
            <v>13.29</v>
          </cell>
          <cell r="DE25">
            <v>0.186</v>
          </cell>
          <cell r="DF25">
            <v>6.0810000000000004</v>
          </cell>
          <cell r="DG25">
            <v>19.556999999999999</v>
          </cell>
          <cell r="DH25">
            <v>0.97099999999999997</v>
          </cell>
          <cell r="DI25">
            <v>2.1640000000000001</v>
          </cell>
          <cell r="DJ25">
            <v>3.1350000000000002</v>
          </cell>
          <cell r="DK25">
            <v>1.034</v>
          </cell>
          <cell r="DL25">
            <v>1.5719999999999998</v>
          </cell>
          <cell r="DM25">
            <v>0.96699999999999997</v>
          </cell>
          <cell r="DN25">
            <v>0.84499999999999997</v>
          </cell>
          <cell r="DO25">
            <v>2.5999999999999999E-2</v>
          </cell>
          <cell r="DP25">
            <v>0.11699999999999999</v>
          </cell>
          <cell r="DQ25">
            <v>1</v>
          </cell>
          <cell r="DR25">
            <v>0</v>
          </cell>
          <cell r="DS25">
            <v>8.7010000000000005</v>
          </cell>
          <cell r="DT25">
            <v>0.77399999999999991</v>
          </cell>
          <cell r="DU25">
            <v>9.4749999999999996</v>
          </cell>
          <cell r="DV25">
            <v>14.772</v>
          </cell>
          <cell r="DW25">
            <v>2.2479999999999998</v>
          </cell>
          <cell r="DX25">
            <v>5.4960000000000004</v>
          </cell>
          <cell r="DY25">
            <v>22.515999999999998</v>
          </cell>
          <cell r="DZ25">
            <v>7.5999999999999998E-2</v>
          </cell>
          <cell r="EA25">
            <v>0</v>
          </cell>
          <cell r="EB25">
            <v>8.7999999999999995E-2</v>
          </cell>
          <cell r="EC25">
            <v>0.71899999999999986</v>
          </cell>
          <cell r="ED25">
            <v>0.88299999999999979</v>
          </cell>
          <cell r="EE25">
            <v>0</v>
          </cell>
          <cell r="EF25">
            <v>0</v>
          </cell>
          <cell r="EG25">
            <v>14.052</v>
          </cell>
          <cell r="EH25">
            <v>2.5190000000000001</v>
          </cell>
          <cell r="EI25">
            <v>2.5049999999999999</v>
          </cell>
          <cell r="EJ25">
            <v>19.075999999999997</v>
          </cell>
          <cell r="EK25">
            <v>8.5999999999999993E-2</v>
          </cell>
          <cell r="EL25">
            <v>0</v>
          </cell>
          <cell r="EM25">
            <v>0.75600000000000001</v>
          </cell>
          <cell r="EN25">
            <v>1.036</v>
          </cell>
          <cell r="EO25">
            <v>0</v>
          </cell>
          <cell r="EP25">
            <v>1.8780000000000001</v>
          </cell>
          <cell r="EQ25">
            <v>36.530999999999999</v>
          </cell>
          <cell r="ER25">
            <v>15.71</v>
          </cell>
          <cell r="ES25">
            <v>11.524000000000001</v>
          </cell>
          <cell r="ET25">
            <v>27.234000000000002</v>
          </cell>
          <cell r="EU25">
            <v>9.2970000000000006</v>
          </cell>
          <cell r="EV25">
            <v>-0.29099999999999998</v>
          </cell>
          <cell r="EW25">
            <v>0.374</v>
          </cell>
          <cell r="EX25">
            <v>1.6360000000000001</v>
          </cell>
          <cell r="EY25">
            <v>1.7190000000000001</v>
          </cell>
          <cell r="EZ25">
            <v>1.1479999999999999</v>
          </cell>
          <cell r="FA25">
            <v>2.1619999999999999</v>
          </cell>
          <cell r="FB25">
            <v>3.3099999999999996</v>
          </cell>
          <cell r="FC25">
            <v>7.1120000000000001</v>
          </cell>
          <cell r="FD25">
            <v>0.38800000000000001</v>
          </cell>
          <cell r="FE25">
            <v>0.44900000000000001</v>
          </cell>
          <cell r="FF25">
            <v>0.34299999999999997</v>
          </cell>
          <cell r="FG25">
            <v>11.511000000000001</v>
          </cell>
          <cell r="FH25">
            <v>4.1989999999999998</v>
          </cell>
          <cell r="FI25">
            <v>20.821999999999999</v>
          </cell>
          <cell r="FJ25">
            <v>59.183000000000007</v>
          </cell>
          <cell r="FK25">
            <v>2.7709999999999999</v>
          </cell>
          <cell r="FL25">
            <v>61.954000000000008</v>
          </cell>
          <cell r="FM25">
            <v>22.27</v>
          </cell>
          <cell r="FN25">
            <v>0.80200000000000005</v>
          </cell>
          <cell r="FO25">
            <v>23.071999999999999</v>
          </cell>
          <cell r="FP25">
            <v>36.914000000000001</v>
          </cell>
          <cell r="FQ25">
            <v>1.9689999999999999</v>
          </cell>
          <cell r="FR25">
            <v>38.883000000000003</v>
          </cell>
          <cell r="FS25">
            <v>5.4029999999999996</v>
          </cell>
          <cell r="FT25">
            <v>1.3420000000000001</v>
          </cell>
          <cell r="FU25">
            <v>6.7449999999999992</v>
          </cell>
          <cell r="FV25">
            <v>1.486</v>
          </cell>
          <cell r="FW25">
            <v>0.46899999999999997</v>
          </cell>
          <cell r="FX25">
            <v>1.9550000000000001</v>
          </cell>
          <cell r="FY25">
            <v>3.6000000000000004E-2</v>
          </cell>
          <cell r="FZ25">
            <v>0.72500000000000009</v>
          </cell>
          <cell r="GA25">
            <v>0.76100000000000012</v>
          </cell>
          <cell r="GB25">
            <v>6.7000000000000004E-2</v>
          </cell>
          <cell r="GC25">
            <v>1.6E-2</v>
          </cell>
          <cell r="GD25">
            <v>8.3000000000000004E-2</v>
          </cell>
          <cell r="GE25">
            <v>0.84400000000000008</v>
          </cell>
          <cell r="GF25">
            <v>0.17699999999999999</v>
          </cell>
          <cell r="GG25">
            <v>0</v>
          </cell>
          <cell r="GH25">
            <v>0.17699999999999999</v>
          </cell>
          <cell r="GI25">
            <v>29.443000000000001</v>
          </cell>
          <cell r="GJ25">
            <v>7.7000000000000013E-2</v>
          </cell>
          <cell r="GK25">
            <v>29.520000000000003</v>
          </cell>
          <cell r="GL25">
            <v>60.150000000000006</v>
          </cell>
          <cell r="GM25">
            <v>60.150000000000006</v>
          </cell>
          <cell r="GN25">
            <v>15.040000000000001</v>
          </cell>
          <cell r="GO25">
            <v>3.7510000000000003</v>
          </cell>
          <cell r="GP25">
            <v>18.791</v>
          </cell>
          <cell r="GQ25">
            <v>2.6909999999999998</v>
          </cell>
          <cell r="GR25">
            <v>8.1000000000000003E-2</v>
          </cell>
          <cell r="GS25">
            <v>2.7719999999999998</v>
          </cell>
          <cell r="GT25">
            <v>1.286</v>
          </cell>
          <cell r="GU25">
            <v>1.286</v>
          </cell>
          <cell r="GV25">
            <v>0.94799999999999995</v>
          </cell>
          <cell r="GW25">
            <v>0</v>
          </cell>
          <cell r="GX25">
            <v>0.94799999999999995</v>
          </cell>
          <cell r="GY25">
            <v>0.52300000000000002</v>
          </cell>
          <cell r="GZ25">
            <v>0.52300000000000002</v>
          </cell>
          <cell r="HA25">
            <v>1.006</v>
          </cell>
          <cell r="HB25">
            <v>1.9000000000000003E-2</v>
          </cell>
          <cell r="HC25">
            <v>1.0249999999999999</v>
          </cell>
          <cell r="HD25">
            <v>0.41899999999999998</v>
          </cell>
          <cell r="HE25">
            <v>0.41899999999999998</v>
          </cell>
          <cell r="HF25">
            <v>13.921000000000001</v>
          </cell>
          <cell r="HG25">
            <v>5.0220000000000002</v>
          </cell>
          <cell r="HH25">
            <v>2.5220000000000002</v>
          </cell>
          <cell r="HI25">
            <v>21.465000000000003</v>
          </cell>
          <cell r="HJ25">
            <v>1.9060000000000001</v>
          </cell>
          <cell r="HK25">
            <v>3.0870000000000002</v>
          </cell>
          <cell r="HL25">
            <v>4.9930000000000003</v>
          </cell>
          <cell r="HM25">
            <v>4.0000000000000001E-3</v>
          </cell>
          <cell r="HN25">
            <v>1.9219999999999999</v>
          </cell>
          <cell r="HO25">
            <v>1.9259999999999999</v>
          </cell>
          <cell r="HP25">
            <v>6.9190000000000005</v>
          </cell>
          <cell r="HQ25">
            <v>5.4439999999999991</v>
          </cell>
          <cell r="HR25">
            <v>0.77399999999999991</v>
          </cell>
          <cell r="HS25">
            <v>6.2179999999999991</v>
          </cell>
          <cell r="HT25">
            <v>15.038</v>
          </cell>
          <cell r="HU25">
            <v>3.7519999999999998</v>
          </cell>
          <cell r="HV25">
            <v>6.2160000000000002</v>
          </cell>
          <cell r="HW25">
            <v>25.006</v>
          </cell>
          <cell r="HX25">
            <v>1.6E-2</v>
          </cell>
          <cell r="HY25">
            <v>1.6E-2</v>
          </cell>
          <cell r="HZ25">
            <v>2.0219999999999998</v>
          </cell>
          <cell r="IA25">
            <v>2.77</v>
          </cell>
          <cell r="IB25">
            <v>4.7919999999999998</v>
          </cell>
          <cell r="IC25">
            <v>4.0000000000000001E-3</v>
          </cell>
          <cell r="ID25">
            <v>7.8E-2</v>
          </cell>
          <cell r="IE25">
            <v>8.2000000000000003E-2</v>
          </cell>
          <cell r="IF25">
            <v>4.8739999999999997</v>
          </cell>
          <cell r="IG25">
            <v>102.84800000000001</v>
          </cell>
          <cell r="IH25">
            <v>1.968</v>
          </cell>
          <cell r="II25">
            <v>104.81600000000002</v>
          </cell>
          <cell r="IJ25">
            <v>82.26700000000001</v>
          </cell>
          <cell r="IK25">
            <v>2.5</v>
          </cell>
          <cell r="IL25">
            <v>84.76700000000001</v>
          </cell>
          <cell r="IM25">
            <v>20.58</v>
          </cell>
          <cell r="IN25">
            <v>-0.53300000000000003</v>
          </cell>
          <cell r="IO25">
            <v>20.046999999999997</v>
          </cell>
          <cell r="IP25">
            <v>4.9000000000000002E-2</v>
          </cell>
          <cell r="IQ25">
            <v>0.26900000000000002</v>
          </cell>
          <cell r="IR25">
            <v>0.318</v>
          </cell>
          <cell r="IS25">
            <v>0</v>
          </cell>
          <cell r="IT25">
            <v>7.0000000000000001E-3</v>
          </cell>
          <cell r="IU25">
            <v>7.0000000000000001E-3</v>
          </cell>
          <cell r="IV25">
            <v>0.32500000000000001</v>
          </cell>
          <cell r="IW25">
            <v>0.29099999999999998</v>
          </cell>
          <cell r="IX25">
            <v>0.22900000000000001</v>
          </cell>
          <cell r="IY25">
            <v>0.52</v>
          </cell>
          <cell r="IZ25">
            <v>0</v>
          </cell>
          <cell r="JA25">
            <v>0.52</v>
          </cell>
          <cell r="JB25">
            <v>14.931999999999999</v>
          </cell>
          <cell r="JC25">
            <v>0.22900000000000001</v>
          </cell>
          <cell r="JD25">
            <v>15.160999999999998</v>
          </cell>
          <cell r="JE25">
            <v>0.71799999999999997</v>
          </cell>
          <cell r="JF25">
            <v>0.71799999999999997</v>
          </cell>
          <cell r="JG25">
            <v>0.155</v>
          </cell>
          <cell r="JH25">
            <v>0.155</v>
          </cell>
          <cell r="JI25">
            <v>-0.14000000000000001</v>
          </cell>
          <cell r="JJ25">
            <v>-0.14000000000000001</v>
          </cell>
          <cell r="JK25">
            <v>4.7110000000000003</v>
          </cell>
          <cell r="JL25">
            <v>-0.75399999999999989</v>
          </cell>
          <cell r="JM25">
            <v>3.9570000000000003</v>
          </cell>
          <cell r="JN25">
            <v>11.511000000000001</v>
          </cell>
          <cell r="JO25">
            <v>6.6980000000000004</v>
          </cell>
          <cell r="JP25">
            <v>2.5</v>
          </cell>
          <cell r="JQ25">
            <v>121.057</v>
          </cell>
          <cell r="JR25">
            <v>-0.53300000000000003</v>
          </cell>
          <cell r="JS25">
            <v>120.524</v>
          </cell>
          <cell r="JT25">
            <v>26.013000000000002</v>
          </cell>
          <cell r="JU25">
            <v>24.798999999999999</v>
          </cell>
          <cell r="JV25">
            <v>1.214</v>
          </cell>
          <cell r="JW25">
            <v>0.23499999999999999</v>
          </cell>
          <cell r="JX25">
            <v>5.6000000000000001E-2</v>
          </cell>
          <cell r="JY25">
            <v>5.6000000000000001E-2</v>
          </cell>
          <cell r="JZ25">
            <v>0.79</v>
          </cell>
          <cell r="KA25">
            <v>0.67300000000000004</v>
          </cell>
          <cell r="KB25">
            <v>0</v>
          </cell>
          <cell r="KC25">
            <v>0</v>
          </cell>
          <cell r="KD25">
            <v>3.5000000000000003E-2</v>
          </cell>
          <cell r="KE25">
            <v>3.5000000000000003E-2</v>
          </cell>
          <cell r="KF25">
            <v>1.9000000000000003E-2</v>
          </cell>
          <cell r="KG25">
            <v>4.0000000000000001E-3</v>
          </cell>
          <cell r="KH25">
            <v>2.3000000000000003E-2</v>
          </cell>
          <cell r="KI25">
            <v>4.8999999999999995E-2</v>
          </cell>
          <cell r="KJ25">
            <v>4.8999999999999995E-2</v>
          </cell>
          <cell r="KK25">
            <v>0.23599999999999999</v>
          </cell>
          <cell r="KL25">
            <v>3.4000000000000002E-2</v>
          </cell>
          <cell r="KM25">
            <v>8.7999999999999995E-2</v>
          </cell>
          <cell r="KN25">
            <v>0.29499999999999998</v>
          </cell>
          <cell r="KO25">
            <v>0.65300000000000002</v>
          </cell>
          <cell r="KP25">
            <v>0</v>
          </cell>
          <cell r="KQ25">
            <v>7.400000000000001E-2</v>
          </cell>
          <cell r="KR25">
            <v>4.0000000000000001E-3</v>
          </cell>
          <cell r="KS25">
            <v>4.0000000000000001E-3</v>
          </cell>
          <cell r="KT25">
            <v>0</v>
          </cell>
          <cell r="KU25">
            <v>0.22699999999999998</v>
          </cell>
          <cell r="KV25">
            <v>7.8E-2</v>
          </cell>
          <cell r="KW25">
            <v>0.30499999999999999</v>
          </cell>
          <cell r="KX25">
            <v>0</v>
          </cell>
          <cell r="KY25">
            <v>0</v>
          </cell>
          <cell r="KZ25">
            <v>0.46700000000000003</v>
          </cell>
          <cell r="LA25">
            <v>1.6E-2</v>
          </cell>
          <cell r="LB25">
            <v>1.0880000000000001</v>
          </cell>
          <cell r="LC25">
            <v>0.14200000000000002</v>
          </cell>
          <cell r="LD25">
            <v>0</v>
          </cell>
          <cell r="LE25">
            <v>0</v>
          </cell>
          <cell r="LF25">
            <v>6.8000000000000005E-2</v>
          </cell>
          <cell r="LG25">
            <v>1.6E-2</v>
          </cell>
          <cell r="LH25">
            <v>8.4000000000000005E-2</v>
          </cell>
          <cell r="LI25">
            <v>0.17799999999999999</v>
          </cell>
          <cell r="LJ25">
            <v>5.5E-2</v>
          </cell>
          <cell r="LK25">
            <v>0</v>
          </cell>
          <cell r="LL25">
            <v>0.23299999999999998</v>
          </cell>
          <cell r="LM25">
            <v>3.3000000000000002E-2</v>
          </cell>
          <cell r="LN25">
            <v>0.128</v>
          </cell>
          <cell r="LO25">
            <v>0.75600000000000001</v>
          </cell>
          <cell r="LP25">
            <v>1.0760000000000001</v>
          </cell>
          <cell r="LQ25">
            <v>0</v>
          </cell>
          <cell r="LR25">
            <v>1.9930000000000001</v>
          </cell>
          <cell r="LS25">
            <v>5.7000000000000002E-2</v>
          </cell>
          <cell r="LT25">
            <v>0</v>
          </cell>
          <cell r="LU25">
            <v>5.7000000000000002E-2</v>
          </cell>
          <cell r="LV25">
            <v>5.1000000000000004E-2</v>
          </cell>
          <cell r="LW25">
            <v>0</v>
          </cell>
          <cell r="LX25">
            <v>5.1000000000000004E-2</v>
          </cell>
          <cell r="LY25">
            <v>-2.3940000000000001</v>
          </cell>
          <cell r="LZ25">
            <v>156.488</v>
          </cell>
        </row>
        <row r="26">
          <cell r="A26">
            <v>1973</v>
          </cell>
          <cell r="B26">
            <v>222.64100000000002</v>
          </cell>
          <cell r="C26">
            <v>136.38900000000001</v>
          </cell>
          <cell r="D26">
            <v>86.253999999999991</v>
          </cell>
          <cell r="E26">
            <v>45.715000000000003</v>
          </cell>
          <cell r="F26">
            <v>11.982000000000001</v>
          </cell>
          <cell r="G26">
            <v>1.633</v>
          </cell>
          <cell r="H26">
            <v>13.615000000000002</v>
          </cell>
          <cell r="I26">
            <v>0.42499999999999999</v>
          </cell>
          <cell r="J26">
            <v>1.97</v>
          </cell>
          <cell r="K26">
            <v>2.395</v>
          </cell>
          <cell r="L26">
            <v>1.5110000000000001</v>
          </cell>
          <cell r="M26">
            <v>26.040999999999997</v>
          </cell>
          <cell r="N26">
            <v>2.6139999999999999</v>
          </cell>
          <cell r="O26">
            <v>2.3119999999999998</v>
          </cell>
          <cell r="P26">
            <v>0</v>
          </cell>
          <cell r="Q26">
            <v>0.14700000000000002</v>
          </cell>
          <cell r="R26">
            <v>0</v>
          </cell>
          <cell r="S26">
            <v>6.5449999999999999</v>
          </cell>
          <cell r="T26">
            <v>3.67</v>
          </cell>
          <cell r="U26">
            <v>0</v>
          </cell>
          <cell r="V26">
            <v>0.26400000000000001</v>
          </cell>
          <cell r="W26">
            <v>1.633</v>
          </cell>
          <cell r="X26">
            <v>0.10099999999999999</v>
          </cell>
          <cell r="Y26">
            <v>1.734</v>
          </cell>
          <cell r="Z26">
            <v>1.052</v>
          </cell>
          <cell r="AA26">
            <v>8.4999999999999992E-2</v>
          </cell>
          <cell r="AB26">
            <v>1.137</v>
          </cell>
          <cell r="AC26">
            <v>2.8920000000000003</v>
          </cell>
          <cell r="AD26">
            <v>2.8920000000000003</v>
          </cell>
          <cell r="AE26">
            <v>1.7679999999999998</v>
          </cell>
          <cell r="AF26">
            <v>1.7679999999999998</v>
          </cell>
          <cell r="AG26">
            <v>1.0569999999999999</v>
          </cell>
          <cell r="AH26">
            <v>3.0940000000000003</v>
          </cell>
          <cell r="AI26">
            <v>4.1509999999999998</v>
          </cell>
          <cell r="AJ26">
            <v>14.693999999999999</v>
          </cell>
          <cell r="AK26">
            <v>14.693999999999999</v>
          </cell>
          <cell r="AL26">
            <v>0.872</v>
          </cell>
          <cell r="AM26">
            <v>0.78799999999999992</v>
          </cell>
          <cell r="AN26">
            <v>1.66</v>
          </cell>
          <cell r="AO26">
            <v>0</v>
          </cell>
          <cell r="AP26">
            <v>0.29100000000000004</v>
          </cell>
          <cell r="AQ26">
            <v>0.29100000000000004</v>
          </cell>
          <cell r="AR26">
            <v>20.532</v>
          </cell>
          <cell r="AS26">
            <v>2.7850000000000001</v>
          </cell>
          <cell r="AT26">
            <v>-0.34700000000000003</v>
          </cell>
          <cell r="AU26">
            <v>-6.903999999999999</v>
          </cell>
          <cell r="AV26">
            <v>13.469999999999999</v>
          </cell>
          <cell r="AW26">
            <v>6.01</v>
          </cell>
          <cell r="AX26">
            <v>7.4600000000000009</v>
          </cell>
          <cell r="AY26">
            <v>2.5150000000000001</v>
          </cell>
          <cell r="AZ26">
            <v>0.7669999999999999</v>
          </cell>
          <cell r="BA26">
            <v>5.8999999999999997E-2</v>
          </cell>
          <cell r="BB26">
            <v>0.82599999999999985</v>
          </cell>
          <cell r="BC26">
            <v>0.28000000000000003</v>
          </cell>
          <cell r="BD26">
            <v>0.35199999999999998</v>
          </cell>
          <cell r="BE26">
            <v>0.63200000000000001</v>
          </cell>
          <cell r="BF26">
            <v>0.22999999999999998</v>
          </cell>
          <cell r="BG26">
            <v>3.718</v>
          </cell>
          <cell r="BH26">
            <v>14.584</v>
          </cell>
          <cell r="BI26">
            <v>0.44700000000000001</v>
          </cell>
          <cell r="BJ26">
            <v>0</v>
          </cell>
          <cell r="BK26">
            <v>0.13600000000000001</v>
          </cell>
          <cell r="BL26">
            <v>13.138999999999999</v>
          </cell>
          <cell r="BM26">
            <v>0.75</v>
          </cell>
          <cell r="BN26">
            <v>0</v>
          </cell>
          <cell r="BO26">
            <v>1.514</v>
          </cell>
          <cell r="BP26">
            <v>0.247</v>
          </cell>
          <cell r="BQ26">
            <v>5.8999999999999997E-2</v>
          </cell>
          <cell r="BR26">
            <v>0.72</v>
          </cell>
          <cell r="BS26">
            <v>1.026</v>
          </cell>
          <cell r="BT26">
            <v>4.7030000000000003</v>
          </cell>
          <cell r="BU26">
            <v>0.89800000000000002</v>
          </cell>
          <cell r="BV26">
            <v>0</v>
          </cell>
          <cell r="BW26">
            <v>5.601</v>
          </cell>
          <cell r="BX26">
            <v>0.88500000000000001</v>
          </cell>
          <cell r="BY26">
            <v>0</v>
          </cell>
          <cell r="BZ26">
            <v>0.88500000000000001</v>
          </cell>
          <cell r="CA26">
            <v>1.0940000000000001</v>
          </cell>
          <cell r="CB26">
            <v>1.0940000000000001</v>
          </cell>
          <cell r="CC26">
            <v>0.90200000000000002</v>
          </cell>
          <cell r="CD26">
            <v>4.298</v>
          </cell>
          <cell r="CE26">
            <v>2.0999999999999998E-2</v>
          </cell>
          <cell r="CF26">
            <v>5.2210000000000001</v>
          </cell>
          <cell r="CG26">
            <v>2.907</v>
          </cell>
          <cell r="CH26">
            <v>2.907</v>
          </cell>
          <cell r="CI26">
            <v>0</v>
          </cell>
          <cell r="CJ26">
            <v>0.113</v>
          </cell>
          <cell r="CK26">
            <v>0.113</v>
          </cell>
          <cell r="CL26">
            <v>0</v>
          </cell>
          <cell r="CM26">
            <v>0</v>
          </cell>
          <cell r="CN26">
            <v>0</v>
          </cell>
          <cell r="CO26">
            <v>0.71</v>
          </cell>
          <cell r="CP26">
            <v>1.6E-2</v>
          </cell>
          <cell r="CQ26">
            <v>2.294</v>
          </cell>
          <cell r="CR26">
            <v>31.292999999999999</v>
          </cell>
          <cell r="CS26">
            <v>8.7000000000000011</v>
          </cell>
          <cell r="CT26">
            <v>22.594000000000001</v>
          </cell>
          <cell r="CU26">
            <v>13.530000000000001</v>
          </cell>
          <cell r="CV26">
            <v>2.2290000000000001</v>
          </cell>
          <cell r="CW26">
            <v>2.5110000000000001</v>
          </cell>
          <cell r="CX26">
            <v>4.74</v>
          </cell>
          <cell r="CY26">
            <v>0.44600000000000001</v>
          </cell>
          <cell r="CZ26">
            <v>3.7999999999999999E-2</v>
          </cell>
          <cell r="DA26">
            <v>0.48399999999999999</v>
          </cell>
          <cell r="DB26">
            <v>0</v>
          </cell>
          <cell r="DC26">
            <v>3.8380000000000001</v>
          </cell>
          <cell r="DD26">
            <v>14.100999999999999</v>
          </cell>
          <cell r="DE26">
            <v>0.152</v>
          </cell>
          <cell r="DF26">
            <v>7.0180000000000007</v>
          </cell>
          <cell r="DG26">
            <v>21.271000000000001</v>
          </cell>
          <cell r="DH26">
            <v>1.27</v>
          </cell>
          <cell r="DI26">
            <v>3.5309999999999997</v>
          </cell>
          <cell r="DJ26">
            <v>4.8010000000000002</v>
          </cell>
          <cell r="DK26">
            <v>1.2769999999999999</v>
          </cell>
          <cell r="DL26">
            <v>1.9449999999999998</v>
          </cell>
          <cell r="DM26">
            <v>1.228</v>
          </cell>
          <cell r="DN26">
            <v>0.86499999999999999</v>
          </cell>
          <cell r="DO26">
            <v>3.6000000000000004E-2</v>
          </cell>
          <cell r="DP26">
            <v>0.155</v>
          </cell>
          <cell r="DQ26">
            <v>1.0529999999999999</v>
          </cell>
          <cell r="DR26">
            <v>0</v>
          </cell>
          <cell r="DS26">
            <v>9.5269999999999992</v>
          </cell>
          <cell r="DT26">
            <v>1.19</v>
          </cell>
          <cell r="DU26">
            <v>10.716999999999999</v>
          </cell>
          <cell r="DV26">
            <v>16.887999999999998</v>
          </cell>
          <cell r="DW26">
            <v>2.5110000000000001</v>
          </cell>
          <cell r="DX26">
            <v>6.3680000000000003</v>
          </cell>
          <cell r="DY26">
            <v>25.766999999999996</v>
          </cell>
          <cell r="DZ26">
            <v>8.4999999999999992E-2</v>
          </cell>
          <cell r="EA26">
            <v>0</v>
          </cell>
          <cell r="EB26">
            <v>0.09</v>
          </cell>
          <cell r="EC26">
            <v>0.71100000000000008</v>
          </cell>
          <cell r="ED26">
            <v>0.88600000000000012</v>
          </cell>
          <cell r="EE26">
            <v>0</v>
          </cell>
          <cell r="EF26">
            <v>0</v>
          </cell>
          <cell r="EG26">
            <v>16.475999999999999</v>
          </cell>
          <cell r="EH26">
            <v>2.8149999999999999</v>
          </cell>
          <cell r="EI26">
            <v>2.7329999999999997</v>
          </cell>
          <cell r="EJ26">
            <v>22.024000000000001</v>
          </cell>
          <cell r="EK26">
            <v>0.1</v>
          </cell>
          <cell r="EL26">
            <v>0</v>
          </cell>
          <cell r="EM26">
            <v>0.88300000000000001</v>
          </cell>
          <cell r="EN26">
            <v>1.151</v>
          </cell>
          <cell r="EO26">
            <v>0</v>
          </cell>
          <cell r="EP26">
            <v>2.1339999999999999</v>
          </cell>
          <cell r="EQ26">
            <v>41.128</v>
          </cell>
          <cell r="ER26">
            <v>18.457000000000001</v>
          </cell>
          <cell r="ES26">
            <v>13.135000000000002</v>
          </cell>
          <cell r="ET26">
            <v>31.592000000000002</v>
          </cell>
          <cell r="EU26">
            <v>9.5359999999999996</v>
          </cell>
          <cell r="EV26">
            <v>-0.32</v>
          </cell>
          <cell r="EW26">
            <v>0.41299999999999998</v>
          </cell>
          <cell r="EX26">
            <v>1.8069999999999999</v>
          </cell>
          <cell r="EY26">
            <v>1.9</v>
          </cell>
          <cell r="EZ26">
            <v>1.3149999999999999</v>
          </cell>
          <cell r="FA26">
            <v>2.488</v>
          </cell>
          <cell r="FB26">
            <v>3.8029999999999999</v>
          </cell>
          <cell r="FC26">
            <v>7.9260000000000002</v>
          </cell>
          <cell r="FD26">
            <v>-1.7999999999999999E-2</v>
          </cell>
          <cell r="FE26">
            <v>0.48899999999999999</v>
          </cell>
          <cell r="FF26">
            <v>-0.122</v>
          </cell>
          <cell r="FG26">
            <v>13.184000000000001</v>
          </cell>
          <cell r="FH26">
            <v>5.274</v>
          </cell>
          <cell r="FI26">
            <v>22.672000000000001</v>
          </cell>
          <cell r="FJ26">
            <v>65.704000000000008</v>
          </cell>
          <cell r="FK26">
            <v>3.1289999999999996</v>
          </cell>
          <cell r="FL26">
            <v>68.833000000000013</v>
          </cell>
          <cell r="FM26">
            <v>24.637999999999998</v>
          </cell>
          <cell r="FN26">
            <v>0.82099999999999995</v>
          </cell>
          <cell r="FO26">
            <v>25.459</v>
          </cell>
          <cell r="FP26">
            <v>41.066000000000003</v>
          </cell>
          <cell r="FQ26">
            <v>2.3079999999999998</v>
          </cell>
          <cell r="FR26">
            <v>43.374000000000002</v>
          </cell>
          <cell r="FS26">
            <v>5.9640000000000004</v>
          </cell>
          <cell r="FT26">
            <v>1.5190000000000001</v>
          </cell>
          <cell r="FU26">
            <v>7.4830000000000005</v>
          </cell>
          <cell r="FV26">
            <v>1.6340000000000001</v>
          </cell>
          <cell r="FW26">
            <v>0.52100000000000002</v>
          </cell>
          <cell r="FX26">
            <v>2.1550000000000002</v>
          </cell>
          <cell r="FY26">
            <v>5.4000000000000006E-2</v>
          </cell>
          <cell r="FZ26">
            <v>1.1559999999999999</v>
          </cell>
          <cell r="GA26">
            <v>1.21</v>
          </cell>
          <cell r="GB26">
            <v>6.8000000000000005E-2</v>
          </cell>
          <cell r="GC26">
            <v>1.4E-2</v>
          </cell>
          <cell r="GD26">
            <v>8.2000000000000003E-2</v>
          </cell>
          <cell r="GE26">
            <v>1.292</v>
          </cell>
          <cell r="GF26">
            <v>0.21999999999999997</v>
          </cell>
          <cell r="GG26">
            <v>0</v>
          </cell>
          <cell r="GH26">
            <v>0.21999999999999997</v>
          </cell>
          <cell r="GI26">
            <v>32.480000000000004</v>
          </cell>
          <cell r="GJ26">
            <v>0.183</v>
          </cell>
          <cell r="GK26">
            <v>32.663000000000004</v>
          </cell>
          <cell r="GL26">
            <v>69.427999999999997</v>
          </cell>
          <cell r="GM26">
            <v>69.427999999999997</v>
          </cell>
          <cell r="GN26">
            <v>17.193000000000001</v>
          </cell>
          <cell r="GO26">
            <v>4.2030000000000003</v>
          </cell>
          <cell r="GP26">
            <v>21.396000000000001</v>
          </cell>
          <cell r="GQ26">
            <v>3.8380000000000001</v>
          </cell>
          <cell r="GR26">
            <v>8.5000000000000006E-2</v>
          </cell>
          <cell r="GS26">
            <v>3.923</v>
          </cell>
          <cell r="GT26">
            <v>1.228</v>
          </cell>
          <cell r="GU26">
            <v>1.228</v>
          </cell>
          <cell r="GV26">
            <v>1.1950000000000001</v>
          </cell>
          <cell r="GW26">
            <v>0</v>
          </cell>
          <cell r="GX26">
            <v>1.1950000000000001</v>
          </cell>
          <cell r="GY26">
            <v>0.58300000000000007</v>
          </cell>
          <cell r="GZ26">
            <v>0.58300000000000007</v>
          </cell>
          <cell r="HA26">
            <v>1.9159999999999999</v>
          </cell>
          <cell r="HB26">
            <v>0.02</v>
          </cell>
          <cell r="HC26">
            <v>1.9359999999999999</v>
          </cell>
          <cell r="HD26">
            <v>0.47099999999999997</v>
          </cell>
          <cell r="HE26">
            <v>0.47099999999999997</v>
          </cell>
          <cell r="HF26">
            <v>16.322000000000003</v>
          </cell>
          <cell r="HG26">
            <v>5.6150000000000002</v>
          </cell>
          <cell r="HH26">
            <v>2.7530000000000001</v>
          </cell>
          <cell r="HI26">
            <v>24.690000000000005</v>
          </cell>
          <cell r="HJ26">
            <v>2.141</v>
          </cell>
          <cell r="HK26">
            <v>3.3019999999999996</v>
          </cell>
          <cell r="HL26">
            <v>5.4429999999999996</v>
          </cell>
          <cell r="HM26">
            <v>4.0000000000000001E-3</v>
          </cell>
          <cell r="HN26">
            <v>2.089</v>
          </cell>
          <cell r="HO26">
            <v>2.093</v>
          </cell>
          <cell r="HP26">
            <v>7.5359999999999996</v>
          </cell>
          <cell r="HQ26">
            <v>5.7130000000000001</v>
          </cell>
          <cell r="HR26">
            <v>1.19</v>
          </cell>
          <cell r="HS26">
            <v>6.9030000000000005</v>
          </cell>
          <cell r="HT26">
            <v>17.192</v>
          </cell>
          <cell r="HU26">
            <v>4.2030000000000003</v>
          </cell>
          <cell r="HV26">
            <v>7.2029999999999994</v>
          </cell>
          <cell r="HW26">
            <v>28.597999999999999</v>
          </cell>
          <cell r="HX26">
            <v>0.02</v>
          </cell>
          <cell r="HY26">
            <v>0.02</v>
          </cell>
          <cell r="HZ26">
            <v>2.343</v>
          </cell>
          <cell r="IA26">
            <v>3.173</v>
          </cell>
          <cell r="IB26">
            <v>5.516</v>
          </cell>
          <cell r="IC26">
            <v>4.0000000000000001E-3</v>
          </cell>
          <cell r="ID26">
            <v>7.6000000000000012E-2</v>
          </cell>
          <cell r="IE26">
            <v>8.0000000000000016E-2</v>
          </cell>
          <cell r="IF26">
            <v>5.5960000000000001</v>
          </cell>
          <cell r="IG26">
            <v>116.874</v>
          </cell>
          <cell r="IH26">
            <v>2.242</v>
          </cell>
          <cell r="II26">
            <v>119.116</v>
          </cell>
          <cell r="IJ26">
            <v>93.233000000000004</v>
          </cell>
          <cell r="IK26">
            <v>2.8520000000000003</v>
          </cell>
          <cell r="IL26">
            <v>96.085000000000008</v>
          </cell>
          <cell r="IM26">
            <v>23.64</v>
          </cell>
          <cell r="IN26">
            <v>-0.60799999999999998</v>
          </cell>
          <cell r="IO26">
            <v>23.032</v>
          </cell>
          <cell r="IP26">
            <v>5.6999999999999995E-2</v>
          </cell>
          <cell r="IQ26">
            <v>0.313</v>
          </cell>
          <cell r="IR26">
            <v>0.37</v>
          </cell>
          <cell r="IS26">
            <v>0</v>
          </cell>
          <cell r="IT26">
            <v>9.0000000000000011E-3</v>
          </cell>
          <cell r="IU26">
            <v>9.0000000000000011E-3</v>
          </cell>
          <cell r="IV26">
            <v>0.379</v>
          </cell>
          <cell r="IW26">
            <v>0.32</v>
          </cell>
          <cell r="IX26">
            <v>0.252</v>
          </cell>
          <cell r="IY26">
            <v>0.57200000000000006</v>
          </cell>
          <cell r="IZ26">
            <v>0</v>
          </cell>
          <cell r="JA26">
            <v>0.57200000000000006</v>
          </cell>
          <cell r="JB26">
            <v>17.689</v>
          </cell>
          <cell r="JC26">
            <v>0.27100000000000002</v>
          </cell>
          <cell r="JD26">
            <v>17.96</v>
          </cell>
          <cell r="JE26">
            <v>0.58499999999999996</v>
          </cell>
          <cell r="JF26">
            <v>0.58499999999999996</v>
          </cell>
          <cell r="JG26">
            <v>0.184</v>
          </cell>
          <cell r="JH26">
            <v>0.184</v>
          </cell>
          <cell r="JI26">
            <v>-0.158</v>
          </cell>
          <cell r="JJ26">
            <v>-0.158</v>
          </cell>
          <cell r="JK26">
            <v>5.14</v>
          </cell>
          <cell r="JL26">
            <v>-0.871</v>
          </cell>
          <cell r="JM26">
            <v>4.2690000000000001</v>
          </cell>
          <cell r="JN26">
            <v>13.184000000000001</v>
          </cell>
          <cell r="JO26">
            <v>8.1240000000000006</v>
          </cell>
          <cell r="JP26">
            <v>2.8520000000000003</v>
          </cell>
          <cell r="JQ26">
            <v>138.18200000000002</v>
          </cell>
          <cell r="JR26">
            <v>-0.60799999999999998</v>
          </cell>
          <cell r="JS26">
            <v>137.57400000000001</v>
          </cell>
          <cell r="JT26">
            <v>31.456</v>
          </cell>
          <cell r="JU26">
            <v>30.302</v>
          </cell>
          <cell r="JV26">
            <v>1.1559999999999999</v>
          </cell>
          <cell r="JW26">
            <v>0.254</v>
          </cell>
          <cell r="JX26">
            <v>6.2E-2</v>
          </cell>
          <cell r="JY26">
            <v>6.2E-2</v>
          </cell>
          <cell r="JZ26">
            <v>1.246</v>
          </cell>
          <cell r="KA26">
            <v>0.626</v>
          </cell>
          <cell r="KB26">
            <v>0</v>
          </cell>
          <cell r="KC26">
            <v>0</v>
          </cell>
          <cell r="KD26">
            <v>3.7999999999999999E-2</v>
          </cell>
          <cell r="KE26">
            <v>3.7999999999999999E-2</v>
          </cell>
          <cell r="KF26">
            <v>1.8000000000000002E-2</v>
          </cell>
          <cell r="KG26">
            <v>4.0000000000000001E-3</v>
          </cell>
          <cell r="KH26">
            <v>2.2000000000000002E-2</v>
          </cell>
          <cell r="KI26">
            <v>4.9000000000000002E-2</v>
          </cell>
          <cell r="KJ26">
            <v>4.9000000000000002E-2</v>
          </cell>
          <cell r="KK26">
            <v>0.30400000000000005</v>
          </cell>
          <cell r="KL26">
            <v>2.3000000000000003E-2</v>
          </cell>
          <cell r="KM26">
            <v>0.09</v>
          </cell>
          <cell r="KN26">
            <v>0.27600000000000002</v>
          </cell>
          <cell r="KO26">
            <v>0.69300000000000006</v>
          </cell>
          <cell r="KP26">
            <v>0</v>
          </cell>
          <cell r="KQ26">
            <v>7.2999999999999995E-2</v>
          </cell>
          <cell r="KR26">
            <v>4.0000000000000001E-3</v>
          </cell>
          <cell r="KS26">
            <v>4.0000000000000001E-3</v>
          </cell>
          <cell r="KT26">
            <v>0</v>
          </cell>
          <cell r="KU26">
            <v>0.30100000000000005</v>
          </cell>
          <cell r="KV26">
            <v>9.6000000000000002E-2</v>
          </cell>
          <cell r="KW26">
            <v>0.39700000000000002</v>
          </cell>
          <cell r="KX26">
            <v>0</v>
          </cell>
          <cell r="KY26">
            <v>0</v>
          </cell>
          <cell r="KZ26">
            <v>0.57800000000000007</v>
          </cell>
          <cell r="LA26">
            <v>1.9000000000000003E-2</v>
          </cell>
          <cell r="LB26">
            <v>1.5709999999999997</v>
          </cell>
          <cell r="LC26">
            <v>0.193</v>
          </cell>
          <cell r="LD26">
            <v>0</v>
          </cell>
          <cell r="LE26">
            <v>0</v>
          </cell>
          <cell r="LF26">
            <v>7.5000000000000011E-2</v>
          </cell>
          <cell r="LG26">
            <v>1.7000000000000001E-2</v>
          </cell>
          <cell r="LH26">
            <v>9.2000000000000012E-2</v>
          </cell>
          <cell r="LI26">
            <v>0.20199999999999999</v>
          </cell>
          <cell r="LJ26">
            <v>6.2E-2</v>
          </cell>
          <cell r="LK26">
            <v>0</v>
          </cell>
          <cell r="LL26">
            <v>0.26400000000000001</v>
          </cell>
          <cell r="LM26">
            <v>7.0000000000000001E-3</v>
          </cell>
          <cell r="LN26">
            <v>0.14000000000000001</v>
          </cell>
          <cell r="LO26">
            <v>0.88300000000000001</v>
          </cell>
          <cell r="LP26">
            <v>1.607</v>
          </cell>
          <cell r="LQ26">
            <v>0</v>
          </cell>
          <cell r="LR26">
            <v>2.637</v>
          </cell>
          <cell r="LS26">
            <v>6.3E-2</v>
          </cell>
          <cell r="LT26">
            <v>0</v>
          </cell>
          <cell r="LU26">
            <v>6.3E-2</v>
          </cell>
          <cell r="LV26">
            <v>9.1999999999999998E-2</v>
          </cell>
          <cell r="LW26">
            <v>0</v>
          </cell>
          <cell r="LX26">
            <v>9.1999999999999998E-2</v>
          </cell>
          <cell r="LY26">
            <v>-1.7919999999999998</v>
          </cell>
          <cell r="LZ26">
            <v>179.495</v>
          </cell>
        </row>
        <row r="27">
          <cell r="A27">
            <v>1974</v>
          </cell>
          <cell r="B27">
            <v>281.29899999999998</v>
          </cell>
          <cell r="C27">
            <v>180.404</v>
          </cell>
          <cell r="D27">
            <v>100.896</v>
          </cell>
          <cell r="E27">
            <v>54.671999999999997</v>
          </cell>
          <cell r="F27">
            <v>14.397</v>
          </cell>
          <cell r="G27">
            <v>1.9430000000000001</v>
          </cell>
          <cell r="H27">
            <v>16.34</v>
          </cell>
          <cell r="I27">
            <v>0.375</v>
          </cell>
          <cell r="J27">
            <v>1.528</v>
          </cell>
          <cell r="K27">
            <v>1.903</v>
          </cell>
          <cell r="L27">
            <v>1.6639999999999999</v>
          </cell>
          <cell r="M27">
            <v>29.648</v>
          </cell>
          <cell r="N27">
            <v>3.69</v>
          </cell>
          <cell r="O27">
            <v>2.6990000000000003</v>
          </cell>
          <cell r="P27">
            <v>0</v>
          </cell>
          <cell r="Q27">
            <v>0.20099999999999998</v>
          </cell>
          <cell r="R27">
            <v>0</v>
          </cell>
          <cell r="S27">
            <v>9.3889999999999993</v>
          </cell>
          <cell r="T27">
            <v>4.3670000000000009</v>
          </cell>
          <cell r="U27">
            <v>0</v>
          </cell>
          <cell r="V27">
            <v>0.30299999999999999</v>
          </cell>
          <cell r="W27">
            <v>1.9430000000000001</v>
          </cell>
          <cell r="X27">
            <v>0.124</v>
          </cell>
          <cell r="Y27">
            <v>2.0670000000000002</v>
          </cell>
          <cell r="Z27">
            <v>1.2229999999999999</v>
          </cell>
          <cell r="AA27">
            <v>0.122</v>
          </cell>
          <cell r="AB27">
            <v>1.3449999999999998</v>
          </cell>
          <cell r="AC27">
            <v>4.1320000000000006</v>
          </cell>
          <cell r="AD27">
            <v>4.1320000000000006</v>
          </cell>
          <cell r="AE27">
            <v>2.0960000000000001</v>
          </cell>
          <cell r="AF27">
            <v>2.0960000000000001</v>
          </cell>
          <cell r="AG27">
            <v>1.1719999999999999</v>
          </cell>
          <cell r="AH27">
            <v>3.774</v>
          </cell>
          <cell r="AI27">
            <v>4.9459999999999997</v>
          </cell>
          <cell r="AJ27">
            <v>14.417</v>
          </cell>
          <cell r="AK27">
            <v>14.417</v>
          </cell>
          <cell r="AL27">
            <v>1.0270000000000001</v>
          </cell>
          <cell r="AM27">
            <v>0.92699999999999994</v>
          </cell>
          <cell r="AN27">
            <v>1.9540000000000002</v>
          </cell>
          <cell r="AO27">
            <v>0</v>
          </cell>
          <cell r="AP27">
            <v>0.39100000000000001</v>
          </cell>
          <cell r="AQ27">
            <v>0.39100000000000001</v>
          </cell>
          <cell r="AR27">
            <v>24.116</v>
          </cell>
          <cell r="AS27">
            <v>4.2280000000000006</v>
          </cell>
          <cell r="AT27">
            <v>-0.33399999999999996</v>
          </cell>
          <cell r="AU27">
            <v>-12.030999999999999</v>
          </cell>
          <cell r="AV27">
            <v>17.858999999999998</v>
          </cell>
          <cell r="AW27">
            <v>7.7750000000000004</v>
          </cell>
          <cell r="AX27">
            <v>10.083</v>
          </cell>
          <cell r="AY27">
            <v>3.1519999999999997</v>
          </cell>
          <cell r="AZ27">
            <v>0.96500000000000008</v>
          </cell>
          <cell r="BA27">
            <v>7.400000000000001E-2</v>
          </cell>
          <cell r="BB27">
            <v>1.0390000000000001</v>
          </cell>
          <cell r="BC27">
            <v>0.32299999999999995</v>
          </cell>
          <cell r="BD27">
            <v>0.40799999999999997</v>
          </cell>
          <cell r="BE27">
            <v>0.73099999999999987</v>
          </cell>
          <cell r="BF27">
            <v>0.254</v>
          </cell>
          <cell r="BG27">
            <v>5.4169999999999998</v>
          </cell>
          <cell r="BH27">
            <v>23.347999999999999</v>
          </cell>
          <cell r="BI27">
            <v>0.55300000000000005</v>
          </cell>
          <cell r="BJ27">
            <v>0</v>
          </cell>
          <cell r="BK27">
            <v>0.19799999999999998</v>
          </cell>
          <cell r="BL27">
            <v>21.206</v>
          </cell>
          <cell r="BM27">
            <v>1.198</v>
          </cell>
          <cell r="BN27">
            <v>0</v>
          </cell>
          <cell r="BO27">
            <v>1.9860000000000002</v>
          </cell>
          <cell r="BP27">
            <v>0.30000000000000004</v>
          </cell>
          <cell r="BQ27">
            <v>7.400000000000001E-2</v>
          </cell>
          <cell r="BR27">
            <v>0.86299999999999999</v>
          </cell>
          <cell r="BS27">
            <v>1.2370000000000001</v>
          </cell>
          <cell r="BT27">
            <v>5.3490000000000002</v>
          </cell>
          <cell r="BU27">
            <v>1.01</v>
          </cell>
          <cell r="BV27">
            <v>0</v>
          </cell>
          <cell r="BW27">
            <v>6.359</v>
          </cell>
          <cell r="BX27">
            <v>1.923</v>
          </cell>
          <cell r="BY27">
            <v>0</v>
          </cell>
          <cell r="BZ27">
            <v>1.923</v>
          </cell>
          <cell r="CA27">
            <v>1.2829999999999999</v>
          </cell>
          <cell r="CB27">
            <v>1.2829999999999999</v>
          </cell>
          <cell r="CC27">
            <v>1.014</v>
          </cell>
          <cell r="CD27">
            <v>4.9000000000000004</v>
          </cell>
          <cell r="CE27">
            <v>3.1E-2</v>
          </cell>
          <cell r="CF27">
            <v>5.9450000000000003</v>
          </cell>
          <cell r="CG27">
            <v>3.569</v>
          </cell>
          <cell r="CH27">
            <v>3.569</v>
          </cell>
          <cell r="CI27">
            <v>0</v>
          </cell>
          <cell r="CJ27">
            <v>0.16600000000000001</v>
          </cell>
          <cell r="CK27">
            <v>0.16600000000000001</v>
          </cell>
          <cell r="CL27">
            <v>0</v>
          </cell>
          <cell r="CM27">
            <v>3.0000000000000001E-3</v>
          </cell>
          <cell r="CN27">
            <v>3.0000000000000001E-3</v>
          </cell>
          <cell r="CO27">
            <v>0.90200000000000002</v>
          </cell>
          <cell r="CP27">
            <v>2.2000000000000002E-2</v>
          </cell>
          <cell r="CQ27">
            <v>2.8079999999999998</v>
          </cell>
          <cell r="CR27">
            <v>37.516999999999996</v>
          </cell>
          <cell r="CS27">
            <v>10.019</v>
          </cell>
          <cell r="CT27">
            <v>27.498000000000001</v>
          </cell>
          <cell r="CU27">
            <v>16.355</v>
          </cell>
          <cell r="CV27">
            <v>2.734</v>
          </cell>
          <cell r="CW27">
            <v>2.9510000000000001</v>
          </cell>
          <cell r="CX27">
            <v>5.6850000000000005</v>
          </cell>
          <cell r="CY27">
            <v>0.52200000000000002</v>
          </cell>
          <cell r="CZ27">
            <v>4.3999999999999997E-2</v>
          </cell>
          <cell r="DA27">
            <v>0.56600000000000006</v>
          </cell>
          <cell r="DB27">
            <v>0</v>
          </cell>
          <cell r="DC27">
            <v>4.8900000000000006</v>
          </cell>
          <cell r="DD27">
            <v>16.875</v>
          </cell>
          <cell r="DE27">
            <v>0.11</v>
          </cell>
          <cell r="DF27">
            <v>7.427999999999999</v>
          </cell>
          <cell r="DG27">
            <v>24.412999999999997</v>
          </cell>
          <cell r="DH27">
            <v>1.351</v>
          </cell>
          <cell r="DI27">
            <v>2.3940000000000001</v>
          </cell>
          <cell r="DJ27">
            <v>3.7450000000000001</v>
          </cell>
          <cell r="DK27">
            <v>1.4060000000000001</v>
          </cell>
          <cell r="DL27">
            <v>2.141</v>
          </cell>
          <cell r="DM27">
            <v>1.5609999999999999</v>
          </cell>
          <cell r="DN27">
            <v>1.3420000000000001</v>
          </cell>
          <cell r="DO27">
            <v>5.2999999999999999E-2</v>
          </cell>
          <cell r="DP27">
            <v>0.17199999999999999</v>
          </cell>
          <cell r="DQ27">
            <v>1.355</v>
          </cell>
          <cell r="DR27">
            <v>0</v>
          </cell>
          <cell r="DS27">
            <v>13.819000000000001</v>
          </cell>
          <cell r="DT27">
            <v>0.57800000000000007</v>
          </cell>
          <cell r="DU27">
            <v>14.397</v>
          </cell>
          <cell r="DV27">
            <v>20.326999999999998</v>
          </cell>
          <cell r="DW27">
            <v>2.95</v>
          </cell>
          <cell r="DX27">
            <v>7.5410000000000004</v>
          </cell>
          <cell r="DY27">
            <v>30.817999999999998</v>
          </cell>
          <cell r="DZ27">
            <v>9.8000000000000004E-2</v>
          </cell>
          <cell r="EA27">
            <v>0</v>
          </cell>
          <cell r="EB27">
            <v>8.8999999999999996E-2</v>
          </cell>
          <cell r="EC27">
            <v>0.98099999999999998</v>
          </cell>
          <cell r="ED27">
            <v>1.1679999999999999</v>
          </cell>
          <cell r="EE27">
            <v>0</v>
          </cell>
          <cell r="EF27">
            <v>0</v>
          </cell>
          <cell r="EG27">
            <v>19.577999999999999</v>
          </cell>
          <cell r="EH27">
            <v>3.3029999999999999</v>
          </cell>
          <cell r="EI27">
            <v>3.1510000000000002</v>
          </cell>
          <cell r="EJ27">
            <v>26.032</v>
          </cell>
          <cell r="EK27">
            <v>0.114</v>
          </cell>
          <cell r="EL27">
            <v>0</v>
          </cell>
          <cell r="EM27">
            <v>0.94399999999999995</v>
          </cell>
          <cell r="EN27">
            <v>1.3919999999999999</v>
          </cell>
          <cell r="EO27">
            <v>-1.0000000000000009E-3</v>
          </cell>
          <cell r="EP27">
            <v>2.4490000000000003</v>
          </cell>
          <cell r="EQ27">
            <v>49.170999999999999</v>
          </cell>
          <cell r="ER27">
            <v>21.972999999999999</v>
          </cell>
          <cell r="ES27">
            <v>15.77</v>
          </cell>
          <cell r="ET27">
            <v>37.742999999999995</v>
          </cell>
          <cell r="EU27">
            <v>11.427999999999999</v>
          </cell>
          <cell r="EV27">
            <v>-0.36799999999999999</v>
          </cell>
          <cell r="EW27">
            <v>0.501</v>
          </cell>
          <cell r="EX27">
            <v>2.1859999999999999</v>
          </cell>
          <cell r="EY27">
            <v>2.319</v>
          </cell>
          <cell r="EZ27">
            <v>1.5529999999999999</v>
          </cell>
          <cell r="FA27">
            <v>2.9939999999999998</v>
          </cell>
          <cell r="FB27">
            <v>4.5469999999999997</v>
          </cell>
          <cell r="FC27">
            <v>9.3250000000000011</v>
          </cell>
          <cell r="FD27">
            <v>-6.7000000000000004E-2</v>
          </cell>
          <cell r="FE27">
            <v>0.48</v>
          </cell>
          <cell r="FF27">
            <v>0.20000000000000018</v>
          </cell>
          <cell r="FG27">
            <v>15.773999999999999</v>
          </cell>
          <cell r="FH27">
            <v>6.2009999999999996</v>
          </cell>
          <cell r="FI27">
            <v>27.198</v>
          </cell>
          <cell r="FJ27">
            <v>74.099999999999994</v>
          </cell>
          <cell r="FK27">
            <v>3.5709999999999997</v>
          </cell>
          <cell r="FL27">
            <v>77.670999999999992</v>
          </cell>
          <cell r="FM27">
            <v>28.855999999999998</v>
          </cell>
          <cell r="FN27">
            <v>0.82299999999999995</v>
          </cell>
          <cell r="FO27">
            <v>29.678999999999998</v>
          </cell>
          <cell r="FP27">
            <v>45.242999999999995</v>
          </cell>
          <cell r="FQ27">
            <v>2.7480000000000002</v>
          </cell>
          <cell r="FR27">
            <v>47.990999999999993</v>
          </cell>
          <cell r="FS27">
            <v>6.7769999999999992</v>
          </cell>
          <cell r="FT27">
            <v>1.7349999999999999</v>
          </cell>
          <cell r="FU27">
            <v>8.5119999999999987</v>
          </cell>
          <cell r="FV27">
            <v>1.9279999999999999</v>
          </cell>
          <cell r="FW27">
            <v>0.60199999999999998</v>
          </cell>
          <cell r="FX27">
            <v>2.5299999999999998</v>
          </cell>
          <cell r="FY27">
            <v>3.1E-2</v>
          </cell>
          <cell r="FZ27">
            <v>0.39100000000000001</v>
          </cell>
          <cell r="GA27">
            <v>0.42200000000000004</v>
          </cell>
          <cell r="GB27">
            <v>9.9999999999999992E-2</v>
          </cell>
          <cell r="GC27">
            <v>2.1999999999999999E-2</v>
          </cell>
          <cell r="GD27">
            <v>0.122</v>
          </cell>
          <cell r="GE27">
            <v>0.54400000000000004</v>
          </cell>
          <cell r="GF27">
            <v>0.24199999999999999</v>
          </cell>
          <cell r="GG27">
            <v>0</v>
          </cell>
          <cell r="GH27">
            <v>0.24199999999999999</v>
          </cell>
          <cell r="GI27">
            <v>36.356000000000002</v>
          </cell>
          <cell r="GJ27">
            <v>0.28999999999999998</v>
          </cell>
          <cell r="GK27">
            <v>36.646000000000001</v>
          </cell>
          <cell r="GL27">
            <v>82.954999999999998</v>
          </cell>
          <cell r="GM27">
            <v>82.954999999999998</v>
          </cell>
          <cell r="GN27">
            <v>20.707000000000001</v>
          </cell>
          <cell r="GO27">
            <v>4.968</v>
          </cell>
          <cell r="GP27">
            <v>25.675000000000001</v>
          </cell>
          <cell r="GQ27">
            <v>6.375</v>
          </cell>
          <cell r="GR27">
            <v>7.6999999999999985E-2</v>
          </cell>
          <cell r="GS27">
            <v>6.452</v>
          </cell>
          <cell r="GT27">
            <v>1.6179999999999999</v>
          </cell>
          <cell r="GU27">
            <v>1.6179999999999999</v>
          </cell>
          <cell r="GV27">
            <v>1.5329999999999999</v>
          </cell>
          <cell r="GW27">
            <v>0</v>
          </cell>
          <cell r="GX27">
            <v>1.5329999999999999</v>
          </cell>
          <cell r="GY27">
            <v>0.65800000000000003</v>
          </cell>
          <cell r="GZ27">
            <v>0.65800000000000003</v>
          </cell>
          <cell r="HA27">
            <v>3.7909999999999999</v>
          </cell>
          <cell r="HB27">
            <v>2.4E-2</v>
          </cell>
          <cell r="HC27">
            <v>3.8149999999999999</v>
          </cell>
          <cell r="HD27">
            <v>0.52600000000000002</v>
          </cell>
          <cell r="HE27">
            <v>0.52600000000000002</v>
          </cell>
          <cell r="HF27">
            <v>19.380000000000003</v>
          </cell>
          <cell r="HG27">
            <v>6.6110000000000007</v>
          </cell>
          <cell r="HH27">
            <v>3.1759999999999997</v>
          </cell>
          <cell r="HI27">
            <v>29.167000000000002</v>
          </cell>
          <cell r="HJ27">
            <v>2.4329999999999998</v>
          </cell>
          <cell r="HK27">
            <v>4.1040000000000001</v>
          </cell>
          <cell r="HL27">
            <v>6.5369999999999999</v>
          </cell>
          <cell r="HM27">
            <v>4.0000000000000001E-3</v>
          </cell>
          <cell r="HN27">
            <v>2.5550000000000002</v>
          </cell>
          <cell r="HO27">
            <v>2.5590000000000002</v>
          </cell>
          <cell r="HP27">
            <v>9.0960000000000001</v>
          </cell>
          <cell r="HQ27">
            <v>7.7219999999999995</v>
          </cell>
          <cell r="HR27">
            <v>0.57800000000000007</v>
          </cell>
          <cell r="HS27">
            <v>8.2999999999999989</v>
          </cell>
          <cell r="HT27">
            <v>20.709000000000003</v>
          </cell>
          <cell r="HU27">
            <v>4.9669999999999996</v>
          </cell>
          <cell r="HV27">
            <v>8.5500000000000007</v>
          </cell>
          <cell r="HW27">
            <v>34.225999999999999</v>
          </cell>
          <cell r="HX27">
            <v>2.4E-2</v>
          </cell>
          <cell r="HY27">
            <v>2.4E-2</v>
          </cell>
          <cell r="HZ27">
            <v>2.6760000000000002</v>
          </cell>
          <cell r="IA27">
            <v>3.3879999999999999</v>
          </cell>
          <cell r="IB27">
            <v>6.0640000000000001</v>
          </cell>
          <cell r="IC27">
            <v>5.0000000000000001E-3</v>
          </cell>
          <cell r="ID27">
            <v>0.12</v>
          </cell>
          <cell r="IE27">
            <v>0.125</v>
          </cell>
          <cell r="IF27">
            <v>6.1890000000000001</v>
          </cell>
          <cell r="IG27">
            <v>137.97</v>
          </cell>
          <cell r="IH27">
            <v>2.7530000000000001</v>
          </cell>
          <cell r="II27">
            <v>140.72300000000001</v>
          </cell>
          <cell r="IJ27">
            <v>109.711</v>
          </cell>
          <cell r="IK27">
            <v>3.2450000000000001</v>
          </cell>
          <cell r="IL27">
            <v>112.956</v>
          </cell>
          <cell r="IM27">
            <v>28.259</v>
          </cell>
          <cell r="IN27">
            <v>-0.49099999999999999</v>
          </cell>
          <cell r="IO27">
            <v>27.768000000000001</v>
          </cell>
          <cell r="IP27">
            <v>7.0000000000000007E-2</v>
          </cell>
          <cell r="IQ27">
            <v>0.38300000000000001</v>
          </cell>
          <cell r="IR27">
            <v>0.45300000000000001</v>
          </cell>
          <cell r="IS27">
            <v>0</v>
          </cell>
          <cell r="IT27">
            <v>1.3999999999999999E-2</v>
          </cell>
          <cell r="IU27">
            <v>1.3999999999999999E-2</v>
          </cell>
          <cell r="IV27">
            <v>0.46700000000000003</v>
          </cell>
          <cell r="IW27">
            <v>0.36799999999999999</v>
          </cell>
          <cell r="IX27">
            <v>0.28800000000000003</v>
          </cell>
          <cell r="IY27">
            <v>0.65600000000000003</v>
          </cell>
          <cell r="IZ27">
            <v>0</v>
          </cell>
          <cell r="JA27">
            <v>0.65600000000000003</v>
          </cell>
          <cell r="JB27">
            <v>21.549999999999997</v>
          </cell>
          <cell r="JC27">
            <v>0.32599999999999996</v>
          </cell>
          <cell r="JD27">
            <v>21.875999999999998</v>
          </cell>
          <cell r="JE27">
            <v>0.36699999999999999</v>
          </cell>
          <cell r="JF27">
            <v>0.36699999999999999</v>
          </cell>
          <cell r="JG27">
            <v>0.21299999999999999</v>
          </cell>
          <cell r="JH27">
            <v>0.21299999999999999</v>
          </cell>
          <cell r="JI27">
            <v>-0.16700000000000001</v>
          </cell>
          <cell r="JJ27">
            <v>-0.16700000000000001</v>
          </cell>
          <cell r="JK27">
            <v>6.093</v>
          </cell>
          <cell r="JL27">
            <v>-0.8</v>
          </cell>
          <cell r="JM27">
            <v>5.2930000000000001</v>
          </cell>
          <cell r="JN27">
            <v>15.773999999999999</v>
          </cell>
          <cell r="JO27">
            <v>9.4450000000000003</v>
          </cell>
          <cell r="JP27">
            <v>3.2450000000000001</v>
          </cell>
          <cell r="JQ27">
            <v>163.18899999999999</v>
          </cell>
          <cell r="JR27">
            <v>-0.49099999999999999</v>
          </cell>
          <cell r="JS27">
            <v>162.69799999999998</v>
          </cell>
          <cell r="JT27">
            <v>43.192999999999998</v>
          </cell>
          <cell r="JU27">
            <v>45.484999999999999</v>
          </cell>
          <cell r="JV27">
            <v>-2.2930000000000001</v>
          </cell>
          <cell r="JW27">
            <v>0.35699999999999998</v>
          </cell>
          <cell r="JX27">
            <v>8.7999999999999995E-2</v>
          </cell>
          <cell r="JY27">
            <v>8.7999999999999995E-2</v>
          </cell>
          <cell r="JZ27">
            <v>2.1479999999999997</v>
          </cell>
          <cell r="KA27">
            <v>0.79899999999999993</v>
          </cell>
          <cell r="KB27">
            <v>0</v>
          </cell>
          <cell r="KC27">
            <v>0</v>
          </cell>
          <cell r="KD27">
            <v>4.3999999999999997E-2</v>
          </cell>
          <cell r="KE27">
            <v>4.3999999999999997E-2</v>
          </cell>
          <cell r="KF27">
            <v>2.3E-2</v>
          </cell>
          <cell r="KG27">
            <v>4.0000000000000001E-3</v>
          </cell>
          <cell r="KH27">
            <v>2.7E-2</v>
          </cell>
          <cell r="KI27">
            <v>0.06</v>
          </cell>
          <cell r="KJ27">
            <v>0.06</v>
          </cell>
          <cell r="KK27">
            <v>0.378</v>
          </cell>
          <cell r="KL27">
            <v>2.0999999999999998E-2</v>
          </cell>
          <cell r="KM27">
            <v>8.8999999999999996E-2</v>
          </cell>
          <cell r="KN27">
            <v>0.47599999999999998</v>
          </cell>
          <cell r="KO27">
            <v>0.96399999999999997</v>
          </cell>
          <cell r="KP27">
            <v>0</v>
          </cell>
          <cell r="KQ27">
            <v>0.09</v>
          </cell>
          <cell r="KR27">
            <v>4.0000000000000001E-3</v>
          </cell>
          <cell r="KS27">
            <v>4.0000000000000001E-3</v>
          </cell>
          <cell r="KT27">
            <v>0</v>
          </cell>
          <cell r="KU27">
            <v>0.42</v>
          </cell>
          <cell r="KV27">
            <v>0.111</v>
          </cell>
          <cell r="KW27">
            <v>0.53100000000000003</v>
          </cell>
          <cell r="KX27">
            <v>0</v>
          </cell>
          <cell r="KY27">
            <v>0</v>
          </cell>
          <cell r="KZ27">
            <v>0.63700000000000001</v>
          </cell>
          <cell r="LA27">
            <v>0.02</v>
          </cell>
          <cell r="LB27">
            <v>2.8630000000000004</v>
          </cell>
          <cell r="LC27">
            <v>0.154</v>
          </cell>
          <cell r="LD27">
            <v>0</v>
          </cell>
          <cell r="LE27">
            <v>0</v>
          </cell>
          <cell r="LF27">
            <v>0.106</v>
          </cell>
          <cell r="LG27">
            <v>2.4E-2</v>
          </cell>
          <cell r="LH27">
            <v>0.13</v>
          </cell>
          <cell r="LI27">
            <v>0.25800000000000001</v>
          </cell>
          <cell r="LJ27">
            <v>7.1000000000000008E-2</v>
          </cell>
          <cell r="LK27">
            <v>0</v>
          </cell>
          <cell r="LL27">
            <v>0.32900000000000001</v>
          </cell>
          <cell r="LM27">
            <v>1.0999999999999999E-2</v>
          </cell>
          <cell r="LN27">
            <v>0.151</v>
          </cell>
          <cell r="LO27">
            <v>0.94399999999999995</v>
          </cell>
          <cell r="LP27">
            <v>1.4180000000000001</v>
          </cell>
          <cell r="LQ27">
            <v>-1.0000000000000009E-3</v>
          </cell>
          <cell r="LR27">
            <v>2.5230000000000001</v>
          </cell>
          <cell r="LS27">
            <v>6.0999999999999999E-2</v>
          </cell>
          <cell r="LT27">
            <v>0</v>
          </cell>
          <cell r="LU27">
            <v>6.0999999999999999E-2</v>
          </cell>
          <cell r="LV27">
            <v>0.108</v>
          </cell>
          <cell r="LW27">
            <v>0</v>
          </cell>
          <cell r="LX27">
            <v>0.108</v>
          </cell>
          <cell r="LY27">
            <v>0.82499999999999996</v>
          </cell>
          <cell r="LZ27">
            <v>209.36700000000002</v>
          </cell>
        </row>
        <row r="28">
          <cell r="A28">
            <v>1975</v>
          </cell>
          <cell r="B28">
            <v>297.93100000000004</v>
          </cell>
          <cell r="C28">
            <v>183.68399999999997</v>
          </cell>
          <cell r="D28">
            <v>114.247</v>
          </cell>
          <cell r="E28">
            <v>62.701999999999998</v>
          </cell>
          <cell r="F28">
            <v>18.023</v>
          </cell>
          <cell r="G28">
            <v>2.2709999999999999</v>
          </cell>
          <cell r="H28">
            <v>20.294</v>
          </cell>
          <cell r="I28">
            <v>0.57900000000000007</v>
          </cell>
          <cell r="J28">
            <v>2.613</v>
          </cell>
          <cell r="K28">
            <v>3.1920000000000002</v>
          </cell>
          <cell r="L28">
            <v>2.173</v>
          </cell>
          <cell r="M28">
            <v>30.231999999999999</v>
          </cell>
          <cell r="N28">
            <v>4.0030000000000001</v>
          </cell>
          <cell r="O28">
            <v>2.6320000000000001</v>
          </cell>
          <cell r="P28">
            <v>0</v>
          </cell>
          <cell r="Q28">
            <v>0.216</v>
          </cell>
          <cell r="R28">
            <v>0</v>
          </cell>
          <cell r="S28">
            <v>9.7949999999999982</v>
          </cell>
          <cell r="T28">
            <v>4.6139999999999999</v>
          </cell>
          <cell r="U28">
            <v>0</v>
          </cell>
          <cell r="V28">
            <v>0.33499999999999996</v>
          </cell>
          <cell r="W28">
            <v>2.2709999999999999</v>
          </cell>
          <cell r="X28">
            <v>0.14700000000000002</v>
          </cell>
          <cell r="Y28">
            <v>2.4180000000000001</v>
          </cell>
          <cell r="Z28">
            <v>1.458</v>
          </cell>
          <cell r="AA28">
            <v>0.123</v>
          </cell>
          <cell r="AB28">
            <v>1.581</v>
          </cell>
          <cell r="AC28">
            <v>3.012</v>
          </cell>
          <cell r="AD28">
            <v>3.012</v>
          </cell>
          <cell r="AE28">
            <v>2.4699999999999998</v>
          </cell>
          <cell r="AF28">
            <v>2.4699999999999998</v>
          </cell>
          <cell r="AG28">
            <v>1.3090000000000002</v>
          </cell>
          <cell r="AH28">
            <v>3.96</v>
          </cell>
          <cell r="AI28">
            <v>5.2690000000000001</v>
          </cell>
          <cell r="AJ28">
            <v>15.592000000000001</v>
          </cell>
          <cell r="AK28">
            <v>15.592000000000001</v>
          </cell>
          <cell r="AL28">
            <v>1.367</v>
          </cell>
          <cell r="AM28">
            <v>1.2349999999999999</v>
          </cell>
          <cell r="AN28">
            <v>2.6019999999999999</v>
          </cell>
          <cell r="AO28">
            <v>0</v>
          </cell>
          <cell r="AP28">
            <v>0.47799999999999998</v>
          </cell>
          <cell r="AQ28">
            <v>0.47799999999999998</v>
          </cell>
          <cell r="AR28">
            <v>24.972999999999999</v>
          </cell>
          <cell r="AS28">
            <v>-1.5129999999999999</v>
          </cell>
          <cell r="AT28">
            <v>-0.40300000000000002</v>
          </cell>
          <cell r="AU28">
            <v>-5.3410000000000002</v>
          </cell>
          <cell r="AV28">
            <v>18.730999999999998</v>
          </cell>
          <cell r="AW28">
            <v>8.3780000000000001</v>
          </cell>
          <cell r="AX28">
            <v>10.352</v>
          </cell>
          <cell r="AY28">
            <v>3.8299999999999996</v>
          </cell>
          <cell r="AZ28">
            <v>1.1910000000000001</v>
          </cell>
          <cell r="BA28">
            <v>8.5999999999999993E-2</v>
          </cell>
          <cell r="BB28">
            <v>1.2770000000000001</v>
          </cell>
          <cell r="BC28">
            <v>0.41499999999999998</v>
          </cell>
          <cell r="BD28">
            <v>0.52200000000000002</v>
          </cell>
          <cell r="BE28">
            <v>0.93700000000000006</v>
          </cell>
          <cell r="BF28">
            <v>0.33199999999999996</v>
          </cell>
          <cell r="BG28">
            <v>4.6390000000000002</v>
          </cell>
          <cell r="BH28">
            <v>22.464000000000002</v>
          </cell>
          <cell r="BI28">
            <v>0.58599999999999997</v>
          </cell>
          <cell r="BJ28">
            <v>0</v>
          </cell>
          <cell r="BK28">
            <v>0.21099999999999999</v>
          </cell>
          <cell r="BL28">
            <v>20.158999999999999</v>
          </cell>
          <cell r="BM28">
            <v>1.196</v>
          </cell>
          <cell r="BN28">
            <v>0</v>
          </cell>
          <cell r="BO28">
            <v>2.1960000000000002</v>
          </cell>
          <cell r="BP28">
            <v>0.36799999999999999</v>
          </cell>
          <cell r="BQ28">
            <v>8.5999999999999993E-2</v>
          </cell>
          <cell r="BR28">
            <v>1.071</v>
          </cell>
          <cell r="BS28">
            <v>1.5249999999999999</v>
          </cell>
          <cell r="BT28">
            <v>6.2329999999999997</v>
          </cell>
          <cell r="BU28">
            <v>1.2029999999999998</v>
          </cell>
          <cell r="BV28">
            <v>0</v>
          </cell>
          <cell r="BW28">
            <v>7.4359999999999999</v>
          </cell>
          <cell r="BX28">
            <v>1.5550000000000002</v>
          </cell>
          <cell r="BY28">
            <v>0</v>
          </cell>
          <cell r="BZ28">
            <v>1.5550000000000002</v>
          </cell>
          <cell r="CA28">
            <v>1.6120000000000001</v>
          </cell>
          <cell r="CB28">
            <v>1.6120000000000001</v>
          </cell>
          <cell r="CC28">
            <v>1.2089999999999999</v>
          </cell>
          <cell r="CD28">
            <v>5.8769999999999998</v>
          </cell>
          <cell r="CE28">
            <v>0.03</v>
          </cell>
          <cell r="CF28">
            <v>7.1159999999999997</v>
          </cell>
          <cell r="CG28">
            <v>3.032</v>
          </cell>
          <cell r="CH28">
            <v>3.032</v>
          </cell>
          <cell r="CI28">
            <v>0</v>
          </cell>
          <cell r="CJ28">
            <v>0.245</v>
          </cell>
          <cell r="CK28">
            <v>0.245</v>
          </cell>
          <cell r="CL28">
            <v>0</v>
          </cell>
          <cell r="CM28">
            <v>1E-3</v>
          </cell>
          <cell r="CN28">
            <v>1E-3</v>
          </cell>
          <cell r="CO28">
            <v>0.92799999999999994</v>
          </cell>
          <cell r="CP28">
            <v>3.7000000000000005E-2</v>
          </cell>
          <cell r="CQ28">
            <v>2.31</v>
          </cell>
          <cell r="CR28">
            <v>45.902000000000001</v>
          </cell>
          <cell r="CS28">
            <v>12.228999999999999</v>
          </cell>
          <cell r="CT28">
            <v>33.673000000000002</v>
          </cell>
          <cell r="CU28">
            <v>20.02</v>
          </cell>
          <cell r="CV28">
            <v>3.3740000000000001</v>
          </cell>
          <cell r="CW28">
            <v>3.5840000000000001</v>
          </cell>
          <cell r="CX28">
            <v>6.9580000000000002</v>
          </cell>
          <cell r="CY28">
            <v>0.68199999999999994</v>
          </cell>
          <cell r="CZ28">
            <v>5.7999999999999996E-2</v>
          </cell>
          <cell r="DA28">
            <v>0.74</v>
          </cell>
          <cell r="DB28">
            <v>0</v>
          </cell>
          <cell r="DC28">
            <v>5.9550000000000001</v>
          </cell>
          <cell r="DD28">
            <v>19.167999999999999</v>
          </cell>
          <cell r="DE28">
            <v>5.5999999999999994E-2</v>
          </cell>
          <cell r="DF28">
            <v>8.1620000000000008</v>
          </cell>
          <cell r="DG28">
            <v>27.386000000000003</v>
          </cell>
          <cell r="DH28">
            <v>1.839</v>
          </cell>
          <cell r="DI28">
            <v>4.3849999999999998</v>
          </cell>
          <cell r="DJ28">
            <v>6.2240000000000002</v>
          </cell>
          <cell r="DK28">
            <v>1.8360000000000001</v>
          </cell>
          <cell r="DL28">
            <v>2.794</v>
          </cell>
          <cell r="DM28">
            <v>1.6469999999999998</v>
          </cell>
          <cell r="DN28">
            <v>1.4469999999999998</v>
          </cell>
          <cell r="DO28">
            <v>5.2999999999999999E-2</v>
          </cell>
          <cell r="DP28">
            <v>0.21</v>
          </cell>
          <cell r="DQ28">
            <v>2.2770000000000001</v>
          </cell>
          <cell r="DR28">
            <v>0</v>
          </cell>
          <cell r="DS28">
            <v>12.864999999999998</v>
          </cell>
          <cell r="DT28">
            <v>1.5620000000000001</v>
          </cell>
          <cell r="DU28">
            <v>14.426999999999998</v>
          </cell>
          <cell r="DV28">
            <v>25.265999999999998</v>
          </cell>
          <cell r="DW28">
            <v>3.585</v>
          </cell>
          <cell r="DX28">
            <v>9.298</v>
          </cell>
          <cell r="DY28">
            <v>38.149000000000001</v>
          </cell>
          <cell r="DZ28">
            <v>0.11799999999999999</v>
          </cell>
          <cell r="EA28">
            <v>0</v>
          </cell>
          <cell r="EB28">
            <v>0.109</v>
          </cell>
          <cell r="EC28">
            <v>1.147</v>
          </cell>
          <cell r="ED28">
            <v>1.3740000000000001</v>
          </cell>
          <cell r="EE28">
            <v>0</v>
          </cell>
          <cell r="EF28">
            <v>0</v>
          </cell>
          <cell r="EG28">
            <v>24.979999999999997</v>
          </cell>
          <cell r="EH28">
            <v>3.9710000000000001</v>
          </cell>
          <cell r="EI28">
            <v>3.8719999999999999</v>
          </cell>
          <cell r="EJ28">
            <v>32.822999999999993</v>
          </cell>
          <cell r="EK28">
            <v>0.13400000000000001</v>
          </cell>
          <cell r="EL28">
            <v>0</v>
          </cell>
          <cell r="EM28">
            <v>0.79500000000000015</v>
          </cell>
          <cell r="EN28">
            <v>2.2309999999999999</v>
          </cell>
          <cell r="EO28">
            <v>0.67900000000000005</v>
          </cell>
          <cell r="EP28">
            <v>3.8390000000000004</v>
          </cell>
          <cell r="EQ28">
            <v>53.301000000000002</v>
          </cell>
          <cell r="ER28">
            <v>27.083999999999996</v>
          </cell>
          <cell r="ES28">
            <v>19.094999999999999</v>
          </cell>
          <cell r="ET28">
            <v>46.178999999999995</v>
          </cell>
          <cell r="EU28">
            <v>7.1219999999999999</v>
          </cell>
          <cell r="EV28">
            <v>-0.51100000000000001</v>
          </cell>
          <cell r="EW28">
            <v>0.64</v>
          </cell>
          <cell r="EX28">
            <v>2.7969999999999997</v>
          </cell>
          <cell r="EY28">
            <v>2.9259999999999997</v>
          </cell>
          <cell r="EZ28">
            <v>2.0309999999999997</v>
          </cell>
          <cell r="FA28">
            <v>3.91</v>
          </cell>
          <cell r="FB28">
            <v>5.9409999999999998</v>
          </cell>
          <cell r="FC28">
            <v>11.262</v>
          </cell>
          <cell r="FD28">
            <v>0.22600000000000001</v>
          </cell>
          <cell r="FE28">
            <v>0.53</v>
          </cell>
          <cell r="FF28">
            <v>-6.8849999999999998</v>
          </cell>
          <cell r="FG28">
            <v>19.54</v>
          </cell>
          <cell r="FH28">
            <v>7.5460000000000003</v>
          </cell>
          <cell r="FI28">
            <v>26.216999999999999</v>
          </cell>
          <cell r="FJ28">
            <v>81.573999999999998</v>
          </cell>
          <cell r="FK28">
            <v>4.0579999999999998</v>
          </cell>
          <cell r="FL28">
            <v>85.632000000000005</v>
          </cell>
          <cell r="FM28">
            <v>32.134</v>
          </cell>
          <cell r="FN28">
            <v>1.153</v>
          </cell>
          <cell r="FO28">
            <v>33.286999999999999</v>
          </cell>
          <cell r="FP28">
            <v>49.44</v>
          </cell>
          <cell r="FQ28">
            <v>2.9060000000000001</v>
          </cell>
          <cell r="FR28">
            <v>52.345999999999997</v>
          </cell>
          <cell r="FS28">
            <v>7.67</v>
          </cell>
          <cell r="FT28">
            <v>1.9630000000000001</v>
          </cell>
          <cell r="FU28">
            <v>9.6329999999999991</v>
          </cell>
          <cell r="FV28">
            <v>2.3660000000000001</v>
          </cell>
          <cell r="FW28">
            <v>0.67799999999999994</v>
          </cell>
          <cell r="FX28">
            <v>3.044</v>
          </cell>
          <cell r="FY28">
            <v>6.4000000000000001E-2</v>
          </cell>
          <cell r="FZ28">
            <v>1.171</v>
          </cell>
          <cell r="GA28">
            <v>1.2350000000000001</v>
          </cell>
          <cell r="GB28">
            <v>0.1</v>
          </cell>
          <cell r="GC28">
            <v>2.0999999999999998E-2</v>
          </cell>
          <cell r="GD28">
            <v>0.121</v>
          </cell>
          <cell r="GE28">
            <v>1.3560000000000001</v>
          </cell>
          <cell r="GF28">
            <v>0.316</v>
          </cell>
          <cell r="GG28">
            <v>0</v>
          </cell>
          <cell r="GH28">
            <v>0.316</v>
          </cell>
          <cell r="GI28">
            <v>38.483999999999995</v>
          </cell>
          <cell r="GJ28">
            <v>0.14000000000000001</v>
          </cell>
          <cell r="GK28">
            <v>38.623999999999995</v>
          </cell>
          <cell r="GL28">
            <v>96.498999999999995</v>
          </cell>
          <cell r="GM28">
            <v>96.498999999999995</v>
          </cell>
          <cell r="GN28">
            <v>25.73</v>
          </cell>
          <cell r="GO28">
            <v>5.9420000000000002</v>
          </cell>
          <cell r="GP28">
            <v>31.672000000000001</v>
          </cell>
          <cell r="GQ28">
            <v>5.9930000000000003</v>
          </cell>
          <cell r="GR28">
            <v>0.11799999999999999</v>
          </cell>
          <cell r="GS28">
            <v>6.1110000000000007</v>
          </cell>
          <cell r="GT28">
            <v>1.657</v>
          </cell>
          <cell r="GU28">
            <v>1.657</v>
          </cell>
          <cell r="GV28">
            <v>1.712</v>
          </cell>
          <cell r="GW28">
            <v>0</v>
          </cell>
          <cell r="GX28">
            <v>1.712</v>
          </cell>
          <cell r="GY28">
            <v>0.72100000000000009</v>
          </cell>
          <cell r="GZ28">
            <v>0.72100000000000009</v>
          </cell>
          <cell r="HA28">
            <v>2.593</v>
          </cell>
          <cell r="HB28">
            <v>3.2000000000000001E-2</v>
          </cell>
          <cell r="HC28">
            <v>2.625</v>
          </cell>
          <cell r="HD28">
            <v>0.59499999999999997</v>
          </cell>
          <cell r="HE28">
            <v>0.59499999999999997</v>
          </cell>
          <cell r="HF28">
            <v>24.74</v>
          </cell>
          <cell r="HG28">
            <v>7.9690000000000003</v>
          </cell>
          <cell r="HH28">
            <v>3.899</v>
          </cell>
          <cell r="HI28">
            <v>36.607999999999997</v>
          </cell>
          <cell r="HJ28">
            <v>2.9379999999999997</v>
          </cell>
          <cell r="HK28">
            <v>4.4550000000000001</v>
          </cell>
          <cell r="HL28">
            <v>7.3929999999999998</v>
          </cell>
          <cell r="HM28">
            <v>7.0000000000000001E-3</v>
          </cell>
          <cell r="HN28">
            <v>3.0069999999999997</v>
          </cell>
          <cell r="HO28">
            <v>3.0139999999999998</v>
          </cell>
          <cell r="HP28">
            <v>10.407</v>
          </cell>
          <cell r="HQ28">
            <v>8.2460000000000004</v>
          </cell>
          <cell r="HR28">
            <v>1.5620000000000001</v>
          </cell>
          <cell r="HS28">
            <v>9.8079999999999998</v>
          </cell>
          <cell r="HT28">
            <v>25.730999999999998</v>
          </cell>
          <cell r="HU28">
            <v>5.9420000000000002</v>
          </cell>
          <cell r="HV28">
            <v>10.539</v>
          </cell>
          <cell r="HW28">
            <v>42.211999999999996</v>
          </cell>
          <cell r="HX28">
            <v>2.7E-2</v>
          </cell>
          <cell r="HY28">
            <v>2.7E-2</v>
          </cell>
          <cell r="HZ28">
            <v>3.1080000000000001</v>
          </cell>
          <cell r="IA28">
            <v>3.63</v>
          </cell>
          <cell r="IB28">
            <v>6.7379999999999995</v>
          </cell>
          <cell r="IC28">
            <v>8.0000000000000002E-3</v>
          </cell>
          <cell r="ID28">
            <v>0.13100000000000001</v>
          </cell>
          <cell r="IE28">
            <v>0.13900000000000001</v>
          </cell>
          <cell r="IF28">
            <v>6.8769999999999998</v>
          </cell>
          <cell r="IG28">
            <v>158.78799999999998</v>
          </cell>
          <cell r="IH28">
            <v>3.077</v>
          </cell>
          <cell r="II28">
            <v>161.86499999999998</v>
          </cell>
          <cell r="IJ28">
            <v>124.985</v>
          </cell>
          <cell r="IK28">
            <v>3.694</v>
          </cell>
          <cell r="IL28">
            <v>128.679</v>
          </cell>
          <cell r="IM28">
            <v>33.802</v>
          </cell>
          <cell r="IN28">
            <v>-0.6180000000000001</v>
          </cell>
          <cell r="IO28">
            <v>33.183999999999997</v>
          </cell>
          <cell r="IP28">
            <v>9.2999999999999999E-2</v>
          </cell>
          <cell r="IQ28">
            <v>0.505</v>
          </cell>
          <cell r="IR28">
            <v>0.59799999999999998</v>
          </cell>
          <cell r="IS28">
            <v>0</v>
          </cell>
          <cell r="IT28">
            <v>9.0000000000000011E-3</v>
          </cell>
          <cell r="IU28">
            <v>9.0000000000000011E-3</v>
          </cell>
          <cell r="IV28">
            <v>0.60699999999999998</v>
          </cell>
          <cell r="IW28">
            <v>0.51100000000000001</v>
          </cell>
          <cell r="IX28">
            <v>0.40200000000000002</v>
          </cell>
          <cell r="IY28">
            <v>0.91300000000000003</v>
          </cell>
          <cell r="IZ28">
            <v>0</v>
          </cell>
          <cell r="JA28">
            <v>0.91300000000000003</v>
          </cell>
          <cell r="JB28">
            <v>22.453000000000003</v>
          </cell>
          <cell r="JC28">
            <v>0.36699999999999999</v>
          </cell>
          <cell r="JD28">
            <v>22.820000000000004</v>
          </cell>
          <cell r="JE28">
            <v>-0.20600000000000002</v>
          </cell>
          <cell r="JF28">
            <v>-0.20600000000000002</v>
          </cell>
          <cell r="JG28">
            <v>0.22900000000000001</v>
          </cell>
          <cell r="JH28">
            <v>0.22900000000000001</v>
          </cell>
          <cell r="JI28">
            <v>-0.16400000000000001</v>
          </cell>
          <cell r="JJ28">
            <v>-0.16400000000000001</v>
          </cell>
          <cell r="JK28">
            <v>11.173999999999999</v>
          </cell>
          <cell r="JL28">
            <v>-0.97399999999999998</v>
          </cell>
          <cell r="JM28">
            <v>10.199999999999999</v>
          </cell>
          <cell r="JN28">
            <v>19.54</v>
          </cell>
          <cell r="JO28">
            <v>11.239999999999998</v>
          </cell>
          <cell r="JP28">
            <v>3.694</v>
          </cell>
          <cell r="JQ28">
            <v>189.56700000000001</v>
          </cell>
          <cell r="JR28">
            <v>-0.6180000000000001</v>
          </cell>
          <cell r="JS28">
            <v>188.94900000000001</v>
          </cell>
          <cell r="JT28">
            <v>44.423000000000002</v>
          </cell>
          <cell r="JU28">
            <v>42.123999999999995</v>
          </cell>
          <cell r="JV28">
            <v>2.2999999999999998</v>
          </cell>
          <cell r="JW28">
            <v>0.41499999999999998</v>
          </cell>
          <cell r="JX28">
            <v>0.10199999999999999</v>
          </cell>
          <cell r="JY28">
            <v>0.10199999999999999</v>
          </cell>
          <cell r="JZ28">
            <v>2.0910000000000002</v>
          </cell>
          <cell r="KA28">
            <v>0.76200000000000001</v>
          </cell>
          <cell r="KB28">
            <v>0</v>
          </cell>
          <cell r="KC28">
            <v>0</v>
          </cell>
          <cell r="KD28">
            <v>5.0999999999999997E-2</v>
          </cell>
          <cell r="KE28">
            <v>5.0999999999999997E-2</v>
          </cell>
          <cell r="KF28">
            <v>2.5999999999999999E-2</v>
          </cell>
          <cell r="KG28">
            <v>4.0000000000000001E-3</v>
          </cell>
          <cell r="KH28">
            <v>0.03</v>
          </cell>
          <cell r="KI28">
            <v>7.1000000000000008E-2</v>
          </cell>
          <cell r="KJ28">
            <v>7.1000000000000008E-2</v>
          </cell>
          <cell r="KK28">
            <v>0.47899999999999998</v>
          </cell>
          <cell r="KL28">
            <v>2.7E-2</v>
          </cell>
          <cell r="KM28">
            <v>0.109</v>
          </cell>
          <cell r="KN28">
            <v>0.372</v>
          </cell>
          <cell r="KO28">
            <v>0.98699999999999999</v>
          </cell>
          <cell r="KP28">
            <v>0</v>
          </cell>
          <cell r="KQ28">
            <v>0.104</v>
          </cell>
          <cell r="KR28">
            <v>5.0000000000000001E-3</v>
          </cell>
          <cell r="KS28">
            <v>5.0000000000000001E-3</v>
          </cell>
          <cell r="KT28">
            <v>0</v>
          </cell>
          <cell r="KU28">
            <v>0.46599999999999997</v>
          </cell>
          <cell r="KV28">
            <v>7.3999999999999996E-2</v>
          </cell>
          <cell r="KW28">
            <v>0.53999999999999992</v>
          </cell>
          <cell r="KX28">
            <v>0</v>
          </cell>
          <cell r="KY28">
            <v>0</v>
          </cell>
          <cell r="KZ28">
            <v>0.83099999999999996</v>
          </cell>
          <cell r="LA28">
            <v>2.5999999999999999E-2</v>
          </cell>
          <cell r="LB28">
            <v>2.722</v>
          </cell>
          <cell r="LC28">
            <v>0.248</v>
          </cell>
          <cell r="LD28">
            <v>0</v>
          </cell>
          <cell r="LE28">
            <v>0</v>
          </cell>
          <cell r="LF28">
            <v>0.122</v>
          </cell>
          <cell r="LG28">
            <v>2.8000000000000001E-2</v>
          </cell>
          <cell r="LH28">
            <v>0.15</v>
          </cell>
          <cell r="LI28">
            <v>0.312</v>
          </cell>
          <cell r="LJ28">
            <v>8.4999999999999992E-2</v>
          </cell>
          <cell r="LK28">
            <v>0</v>
          </cell>
          <cell r="LL28">
            <v>0.39700000000000002</v>
          </cell>
          <cell r="LM28">
            <v>9.0000000000000011E-3</v>
          </cell>
          <cell r="LN28">
            <v>0.17699999999999999</v>
          </cell>
          <cell r="LO28">
            <v>0.79500000000000015</v>
          </cell>
          <cell r="LP28">
            <v>1.6199999999999999</v>
          </cell>
          <cell r="LQ28">
            <v>0.67900000000000005</v>
          </cell>
          <cell r="LR28">
            <v>3.2800000000000002</v>
          </cell>
          <cell r="LS28">
            <v>8.7999999999999995E-2</v>
          </cell>
          <cell r="LT28">
            <v>0</v>
          </cell>
          <cell r="LU28">
            <v>8.7999999999999995E-2</v>
          </cell>
          <cell r="LV28">
            <v>0.159</v>
          </cell>
          <cell r="LW28">
            <v>0</v>
          </cell>
          <cell r="LX28">
            <v>0.159</v>
          </cell>
          <cell r="LY28">
            <v>-3.0519999999999996</v>
          </cell>
          <cell r="LZ28">
            <v>235.87700000000001</v>
          </cell>
        </row>
        <row r="29">
          <cell r="A29">
            <v>1976</v>
          </cell>
          <cell r="B29">
            <v>345.83600000000001</v>
          </cell>
          <cell r="C29">
            <v>213.62700000000001</v>
          </cell>
          <cell r="D29">
            <v>132.20999999999998</v>
          </cell>
          <cell r="E29">
            <v>72.460000000000008</v>
          </cell>
          <cell r="F29">
            <v>21.233999999999998</v>
          </cell>
          <cell r="G29">
            <v>2.645</v>
          </cell>
          <cell r="H29">
            <v>23.878999999999998</v>
          </cell>
          <cell r="I29">
            <v>0.71199999999999997</v>
          </cell>
          <cell r="J29">
            <v>3.2890000000000001</v>
          </cell>
          <cell r="K29">
            <v>4.0010000000000003</v>
          </cell>
          <cell r="L29">
            <v>2.5750000000000002</v>
          </cell>
          <cell r="M29">
            <v>34.442999999999998</v>
          </cell>
          <cell r="N29">
            <v>4.7880000000000003</v>
          </cell>
          <cell r="O29">
            <v>3.0979999999999999</v>
          </cell>
          <cell r="P29">
            <v>0</v>
          </cell>
          <cell r="Q29">
            <v>0.247</v>
          </cell>
          <cell r="R29">
            <v>0</v>
          </cell>
          <cell r="S29">
            <v>11.173999999999999</v>
          </cell>
          <cell r="T29">
            <v>4.694</v>
          </cell>
          <cell r="U29">
            <v>0</v>
          </cell>
          <cell r="V29">
            <v>0.38600000000000001</v>
          </cell>
          <cell r="W29">
            <v>2.645</v>
          </cell>
          <cell r="X29">
            <v>0.17299999999999999</v>
          </cell>
          <cell r="Y29">
            <v>2.8180000000000001</v>
          </cell>
          <cell r="Z29">
            <v>1.6559999999999999</v>
          </cell>
          <cell r="AA29">
            <v>0.15000000000000002</v>
          </cell>
          <cell r="AB29">
            <v>1.806</v>
          </cell>
          <cell r="AC29">
            <v>4.6610000000000005</v>
          </cell>
          <cell r="AD29">
            <v>4.6610000000000005</v>
          </cell>
          <cell r="AE29">
            <v>2.8109999999999999</v>
          </cell>
          <cell r="AF29">
            <v>2.8109999999999999</v>
          </cell>
          <cell r="AG29">
            <v>1.5329999999999999</v>
          </cell>
          <cell r="AH29">
            <v>4.6639999999999997</v>
          </cell>
          <cell r="AI29">
            <v>6.1969999999999992</v>
          </cell>
          <cell r="AJ29">
            <v>17.276</v>
          </cell>
          <cell r="AK29">
            <v>17.276</v>
          </cell>
          <cell r="AL29">
            <v>2.3280000000000003</v>
          </cell>
          <cell r="AM29">
            <v>2.101</v>
          </cell>
          <cell r="AN29">
            <v>4.4290000000000003</v>
          </cell>
          <cell r="AO29">
            <v>0</v>
          </cell>
          <cell r="AP29">
            <v>0.55300000000000005</v>
          </cell>
          <cell r="AQ29">
            <v>0.55300000000000005</v>
          </cell>
          <cell r="AR29">
            <v>28.923999999999999</v>
          </cell>
          <cell r="AS29">
            <v>3.34</v>
          </cell>
          <cell r="AT29">
            <v>-0.35700000000000004</v>
          </cell>
          <cell r="AU29">
            <v>-10.753</v>
          </cell>
          <cell r="AV29">
            <v>21.98</v>
          </cell>
          <cell r="AW29">
            <v>10.021999999999998</v>
          </cell>
          <cell r="AX29">
            <v>11.958</v>
          </cell>
          <cell r="AY29">
            <v>4.5190000000000001</v>
          </cell>
          <cell r="AZ29">
            <v>1.4249999999999998</v>
          </cell>
          <cell r="BA29">
            <v>0.104</v>
          </cell>
          <cell r="BB29">
            <v>1.5289999999999999</v>
          </cell>
          <cell r="BC29">
            <v>0.46599999999999997</v>
          </cell>
          <cell r="BD29">
            <v>0.58799999999999997</v>
          </cell>
          <cell r="BE29">
            <v>1.0539999999999998</v>
          </cell>
          <cell r="BF29">
            <v>0.39300000000000002</v>
          </cell>
          <cell r="BG29">
            <v>5.2489999999999997</v>
          </cell>
          <cell r="BH29">
            <v>25.841999999999999</v>
          </cell>
          <cell r="BI29">
            <v>0.7599999999999999</v>
          </cell>
          <cell r="BJ29">
            <v>0</v>
          </cell>
          <cell r="BK29">
            <v>0.24</v>
          </cell>
          <cell r="BL29">
            <v>23.263999999999999</v>
          </cell>
          <cell r="BM29">
            <v>1.236</v>
          </cell>
          <cell r="BN29">
            <v>0</v>
          </cell>
          <cell r="BO29">
            <v>2.5459999999999998</v>
          </cell>
          <cell r="BP29">
            <v>0.42799999999999999</v>
          </cell>
          <cell r="BQ29">
            <v>0.104</v>
          </cell>
          <cell r="BR29">
            <v>1.4179999999999999</v>
          </cell>
          <cell r="BS29">
            <v>1.95</v>
          </cell>
          <cell r="BT29">
            <v>7.173</v>
          </cell>
          <cell r="BU29">
            <v>1.3679999999999999</v>
          </cell>
          <cell r="BV29">
            <v>0</v>
          </cell>
          <cell r="BW29">
            <v>8.5410000000000004</v>
          </cell>
          <cell r="BX29">
            <v>1.4649999999999999</v>
          </cell>
          <cell r="BY29">
            <v>0</v>
          </cell>
          <cell r="BZ29">
            <v>1.4649999999999999</v>
          </cell>
          <cell r="CA29">
            <v>1.827</v>
          </cell>
          <cell r="CB29">
            <v>1.827</v>
          </cell>
          <cell r="CC29">
            <v>1.3719999999999999</v>
          </cell>
          <cell r="CD29">
            <v>6.7709999999999999</v>
          </cell>
          <cell r="CE29">
            <v>9.8000000000000004E-2</v>
          </cell>
          <cell r="CF29">
            <v>8.2410000000000014</v>
          </cell>
          <cell r="CG29">
            <v>4</v>
          </cell>
          <cell r="CH29">
            <v>4</v>
          </cell>
          <cell r="CI29">
            <v>0</v>
          </cell>
          <cell r="CJ29">
            <v>0.28100000000000003</v>
          </cell>
          <cell r="CK29">
            <v>0.28100000000000003</v>
          </cell>
          <cell r="CL29">
            <v>0</v>
          </cell>
          <cell r="CM29">
            <v>4.0000000000000001E-3</v>
          </cell>
          <cell r="CN29">
            <v>4.0000000000000001E-3</v>
          </cell>
          <cell r="CO29">
            <v>0.92900000000000005</v>
          </cell>
          <cell r="CP29">
            <v>4.2999999999999997E-2</v>
          </cell>
          <cell r="CQ29">
            <v>3.306</v>
          </cell>
          <cell r="CR29">
            <v>54.064</v>
          </cell>
          <cell r="CS29">
            <v>14.000999999999999</v>
          </cell>
          <cell r="CT29">
            <v>40.064999999999998</v>
          </cell>
          <cell r="CU29">
            <v>23.548999999999999</v>
          </cell>
          <cell r="CV29">
            <v>4.1280000000000001</v>
          </cell>
          <cell r="CW29">
            <v>4.3170000000000002</v>
          </cell>
          <cell r="CX29">
            <v>8.4450000000000003</v>
          </cell>
          <cell r="CY29">
            <v>0.79800000000000004</v>
          </cell>
          <cell r="CZ29">
            <v>6.8000000000000005E-2</v>
          </cell>
          <cell r="DA29">
            <v>0.8660000000000001</v>
          </cell>
          <cell r="DB29">
            <v>0</v>
          </cell>
          <cell r="DC29">
            <v>7.2029999999999994</v>
          </cell>
          <cell r="DD29">
            <v>23.561999999999998</v>
          </cell>
          <cell r="DE29">
            <v>0.11399999999999999</v>
          </cell>
          <cell r="DF29">
            <v>9.0180000000000007</v>
          </cell>
          <cell r="DG29">
            <v>32.694000000000003</v>
          </cell>
          <cell r="DH29">
            <v>2.1840000000000002</v>
          </cell>
          <cell r="DI29">
            <v>5.6979999999999995</v>
          </cell>
          <cell r="DJ29">
            <v>7.8819999999999997</v>
          </cell>
          <cell r="DK29">
            <v>2.177</v>
          </cell>
          <cell r="DL29">
            <v>3.3130000000000002</v>
          </cell>
          <cell r="DM29">
            <v>1.8010000000000002</v>
          </cell>
          <cell r="DN29">
            <v>0.95699999999999996</v>
          </cell>
          <cell r="DO29">
            <v>6.2E-2</v>
          </cell>
          <cell r="DP29">
            <v>0.247</v>
          </cell>
          <cell r="DQ29">
            <v>2.3959999999999999</v>
          </cell>
          <cell r="DR29">
            <v>0</v>
          </cell>
          <cell r="DS29">
            <v>17.012999999999998</v>
          </cell>
          <cell r="DT29">
            <v>1.948</v>
          </cell>
          <cell r="DU29">
            <v>18.960999999999999</v>
          </cell>
          <cell r="DV29">
            <v>29.783999999999999</v>
          </cell>
          <cell r="DW29">
            <v>4.3170000000000002</v>
          </cell>
          <cell r="DX29">
            <v>11.587</v>
          </cell>
          <cell r="DY29">
            <v>45.688000000000002</v>
          </cell>
          <cell r="DZ29">
            <v>0.13400000000000001</v>
          </cell>
          <cell r="EA29">
            <v>0</v>
          </cell>
          <cell r="EB29">
            <v>0.124</v>
          </cell>
          <cell r="EC29">
            <v>1.629</v>
          </cell>
          <cell r="ED29">
            <v>1.887</v>
          </cell>
          <cell r="EE29">
            <v>0</v>
          </cell>
          <cell r="EF29">
            <v>0</v>
          </cell>
          <cell r="EG29">
            <v>28.734999999999999</v>
          </cell>
          <cell r="EH29">
            <v>4.633</v>
          </cell>
          <cell r="EI29">
            <v>4.4690000000000003</v>
          </cell>
          <cell r="EJ29">
            <v>37.837000000000003</v>
          </cell>
          <cell r="EK29">
            <v>0.155</v>
          </cell>
          <cell r="EL29">
            <v>0</v>
          </cell>
          <cell r="EM29">
            <v>0.89800000000000002</v>
          </cell>
          <cell r="EN29">
            <v>2.5060000000000002</v>
          </cell>
          <cell r="EO29">
            <v>0.76400000000000001</v>
          </cell>
          <cell r="EP29">
            <v>4.3230000000000004</v>
          </cell>
          <cell r="EQ29">
            <v>67.341999999999999</v>
          </cell>
          <cell r="ER29">
            <v>31.552</v>
          </cell>
          <cell r="ES29">
            <v>22.635999999999999</v>
          </cell>
          <cell r="ET29">
            <v>54.188000000000002</v>
          </cell>
          <cell r="EU29">
            <v>13.153</v>
          </cell>
          <cell r="EV29">
            <v>-0.41600000000000004</v>
          </cell>
          <cell r="EW29">
            <v>0.61099999999999999</v>
          </cell>
          <cell r="EX29">
            <v>2.6660000000000004</v>
          </cell>
          <cell r="EY29">
            <v>2.8610000000000002</v>
          </cell>
          <cell r="EZ29">
            <v>3.0660000000000003</v>
          </cell>
          <cell r="FA29">
            <v>4.8740000000000006</v>
          </cell>
          <cell r="FB29">
            <v>7.9400000000000013</v>
          </cell>
          <cell r="FC29">
            <v>12.801</v>
          </cell>
          <cell r="FD29">
            <v>5.8000000000000003E-2</v>
          </cell>
          <cell r="FE29">
            <v>0.48899999999999999</v>
          </cell>
          <cell r="FF29">
            <v>-4.4409999999999998</v>
          </cell>
          <cell r="FG29">
            <v>23.028000000000002</v>
          </cell>
          <cell r="FH29">
            <v>8.5240000000000009</v>
          </cell>
          <cell r="FI29">
            <v>35.789000000000001</v>
          </cell>
          <cell r="FJ29">
            <v>90.814999999999998</v>
          </cell>
          <cell r="FK29">
            <v>4.657</v>
          </cell>
          <cell r="FL29">
            <v>95.471999999999994</v>
          </cell>
          <cell r="FM29">
            <v>36.016000000000005</v>
          </cell>
          <cell r="FN29">
            <v>1.2869999999999999</v>
          </cell>
          <cell r="FO29">
            <v>37.303000000000004</v>
          </cell>
          <cell r="FP29">
            <v>54.798000000000002</v>
          </cell>
          <cell r="FQ29">
            <v>3.37</v>
          </cell>
          <cell r="FR29">
            <v>58.167999999999999</v>
          </cell>
          <cell r="FS29">
            <v>8.5349999999999984</v>
          </cell>
          <cell r="FT29">
            <v>2.25</v>
          </cell>
          <cell r="FU29">
            <v>10.784999999999998</v>
          </cell>
          <cell r="FV29">
            <v>2.6390000000000002</v>
          </cell>
          <cell r="FW29">
            <v>0.78699999999999992</v>
          </cell>
          <cell r="FX29">
            <v>3.4260000000000002</v>
          </cell>
          <cell r="FY29">
            <v>7.3000000000000009E-2</v>
          </cell>
          <cell r="FZ29">
            <v>1.7250000000000001</v>
          </cell>
          <cell r="GA29">
            <v>1.798</v>
          </cell>
          <cell r="GB29">
            <v>0.13300000000000001</v>
          </cell>
          <cell r="GC29">
            <v>0.03</v>
          </cell>
          <cell r="GD29">
            <v>0.16300000000000001</v>
          </cell>
          <cell r="GE29">
            <v>1.9610000000000001</v>
          </cell>
          <cell r="GF29">
            <v>0.377</v>
          </cell>
          <cell r="GG29">
            <v>0</v>
          </cell>
          <cell r="GH29">
            <v>0.377</v>
          </cell>
          <cell r="GI29">
            <v>42.201999999999998</v>
          </cell>
          <cell r="GJ29">
            <v>0.17200000000000001</v>
          </cell>
          <cell r="GK29">
            <v>42.373999999999995</v>
          </cell>
          <cell r="GL29">
            <v>111.673</v>
          </cell>
          <cell r="GM29">
            <v>111.673</v>
          </cell>
          <cell r="GN29">
            <v>30.326999999999998</v>
          </cell>
          <cell r="GO29">
            <v>7.0670000000000002</v>
          </cell>
          <cell r="GP29">
            <v>37.393999999999998</v>
          </cell>
          <cell r="GQ29">
            <v>7.0670000000000002</v>
          </cell>
          <cell r="GR29">
            <v>0.13300000000000001</v>
          </cell>
          <cell r="GS29">
            <v>7.2</v>
          </cell>
          <cell r="GT29">
            <v>1.7530000000000001</v>
          </cell>
          <cell r="GU29">
            <v>1.7530000000000001</v>
          </cell>
          <cell r="GV29">
            <v>1.9969999999999999</v>
          </cell>
          <cell r="GW29">
            <v>0</v>
          </cell>
          <cell r="GX29">
            <v>1.9969999999999999</v>
          </cell>
          <cell r="GY29">
            <v>0.7589999999999999</v>
          </cell>
          <cell r="GZ29">
            <v>0.7589999999999999</v>
          </cell>
          <cell r="HA29">
            <v>3.4369999999999998</v>
          </cell>
          <cell r="HB29">
            <v>3.1E-2</v>
          </cell>
          <cell r="HC29">
            <v>3.468</v>
          </cell>
          <cell r="HD29">
            <v>0.61899999999999999</v>
          </cell>
          <cell r="HE29">
            <v>0.61899999999999999</v>
          </cell>
          <cell r="HF29">
            <v>28.462000000000003</v>
          </cell>
          <cell r="HG29">
            <v>9.1840000000000011</v>
          </cell>
          <cell r="HH29">
            <v>4.4989999999999997</v>
          </cell>
          <cell r="HI29">
            <v>42.145000000000003</v>
          </cell>
          <cell r="HJ29">
            <v>3.4289999999999998</v>
          </cell>
          <cell r="HK29">
            <v>5.0240000000000009</v>
          </cell>
          <cell r="HL29">
            <v>8.4530000000000012</v>
          </cell>
          <cell r="HM29">
            <v>8.0000000000000002E-3</v>
          </cell>
          <cell r="HN29">
            <v>3.4189999999999996</v>
          </cell>
          <cell r="HO29">
            <v>3.4269999999999996</v>
          </cell>
          <cell r="HP29">
            <v>11.88</v>
          </cell>
          <cell r="HQ29">
            <v>10.83</v>
          </cell>
          <cell r="HR29">
            <v>1.948</v>
          </cell>
          <cell r="HS29">
            <v>12.778</v>
          </cell>
          <cell r="HT29">
            <v>30.326000000000001</v>
          </cell>
          <cell r="HU29">
            <v>7.0670000000000002</v>
          </cell>
          <cell r="HV29">
            <v>13.204000000000001</v>
          </cell>
          <cell r="HW29">
            <v>50.597000000000001</v>
          </cell>
          <cell r="HX29">
            <v>3.2000000000000001E-2</v>
          </cell>
          <cell r="HY29">
            <v>3.2000000000000001E-2</v>
          </cell>
          <cell r="HZ29">
            <v>3.597</v>
          </cell>
          <cell r="IA29">
            <v>4.0589999999999993</v>
          </cell>
          <cell r="IB29">
            <v>7.6559999999999988</v>
          </cell>
          <cell r="IC29">
            <v>8.0000000000000002E-3</v>
          </cell>
          <cell r="ID29">
            <v>0.223</v>
          </cell>
          <cell r="IE29">
            <v>0.23100000000000001</v>
          </cell>
          <cell r="IF29">
            <v>7.8869999999999987</v>
          </cell>
          <cell r="IG29">
            <v>178.35200000000003</v>
          </cell>
          <cell r="IH29">
            <v>3.4379999999999997</v>
          </cell>
          <cell r="II29">
            <v>181.79000000000002</v>
          </cell>
          <cell r="IJ29">
            <v>144.61700000000002</v>
          </cell>
          <cell r="IK29">
            <v>4.2080000000000002</v>
          </cell>
          <cell r="IL29">
            <v>148.82500000000002</v>
          </cell>
          <cell r="IM29">
            <v>33.734000000000002</v>
          </cell>
          <cell r="IN29">
            <v>-0.77</v>
          </cell>
          <cell r="IO29">
            <v>32.963999999999999</v>
          </cell>
          <cell r="IP29">
            <v>0.128</v>
          </cell>
          <cell r="IQ29">
            <v>0.69</v>
          </cell>
          <cell r="IR29">
            <v>0.81799999999999995</v>
          </cell>
          <cell r="IS29">
            <v>0</v>
          </cell>
          <cell r="IT29">
            <v>1.4000000000000002E-2</v>
          </cell>
          <cell r="IU29">
            <v>1.4000000000000002E-2</v>
          </cell>
          <cell r="IV29">
            <v>0.83199999999999996</v>
          </cell>
          <cell r="IW29">
            <v>0.41600000000000004</v>
          </cell>
          <cell r="IX29">
            <v>0.32700000000000001</v>
          </cell>
          <cell r="IY29">
            <v>0.7430000000000001</v>
          </cell>
          <cell r="IZ29">
            <v>0</v>
          </cell>
          <cell r="JA29">
            <v>0.7430000000000001</v>
          </cell>
          <cell r="JB29">
            <v>25.066999999999997</v>
          </cell>
          <cell r="JC29">
            <v>0.42</v>
          </cell>
          <cell r="JD29">
            <v>25.486999999999998</v>
          </cell>
          <cell r="JE29">
            <v>0.32600000000000001</v>
          </cell>
          <cell r="JF29">
            <v>0.32600000000000001</v>
          </cell>
          <cell r="JG29">
            <v>0.26300000000000001</v>
          </cell>
          <cell r="JH29">
            <v>0.26300000000000001</v>
          </cell>
          <cell r="JI29">
            <v>-0.17699999999999999</v>
          </cell>
          <cell r="JJ29">
            <v>-0.17699999999999999</v>
          </cell>
          <cell r="JK29">
            <v>8.33</v>
          </cell>
          <cell r="JL29">
            <v>-1.1740000000000002</v>
          </cell>
          <cell r="JM29">
            <v>7.1559999999999997</v>
          </cell>
          <cell r="JN29">
            <v>23.028000000000002</v>
          </cell>
          <cell r="JO29">
            <v>12.731999999999999</v>
          </cell>
          <cell r="JP29">
            <v>4.2080000000000002</v>
          </cell>
          <cell r="JQ29">
            <v>214.113</v>
          </cell>
          <cell r="JR29">
            <v>-0.77</v>
          </cell>
          <cell r="JS29">
            <v>213.34299999999999</v>
          </cell>
          <cell r="JT29">
            <v>52.710000000000008</v>
          </cell>
          <cell r="JU29">
            <v>55.244</v>
          </cell>
          <cell r="JV29">
            <v>-2.5329999999999999</v>
          </cell>
          <cell r="JW29">
            <v>0.498</v>
          </cell>
          <cell r="JX29">
            <v>0.121</v>
          </cell>
          <cell r="JY29">
            <v>0.121</v>
          </cell>
          <cell r="JZ29">
            <v>2.3450000000000002</v>
          </cell>
          <cell r="KA29">
            <v>0.94900000000000007</v>
          </cell>
          <cell r="KB29">
            <v>0</v>
          </cell>
          <cell r="KC29">
            <v>0</v>
          </cell>
          <cell r="KD29">
            <v>5.6000000000000001E-2</v>
          </cell>
          <cell r="KE29">
            <v>5.6000000000000001E-2</v>
          </cell>
          <cell r="KF29">
            <v>3.5000000000000003E-2</v>
          </cell>
          <cell r="KG29">
            <v>8.0000000000000002E-3</v>
          </cell>
          <cell r="KH29">
            <v>4.3000000000000003E-2</v>
          </cell>
          <cell r="KI29">
            <v>9.9999999999999992E-2</v>
          </cell>
          <cell r="KJ29">
            <v>9.9999999999999992E-2</v>
          </cell>
          <cell r="KK29">
            <v>0.52600000000000002</v>
          </cell>
          <cell r="KL29">
            <v>2.9000000000000001E-2</v>
          </cell>
          <cell r="KM29">
            <v>0.124</v>
          </cell>
          <cell r="KN29">
            <v>0.39699999999999996</v>
          </cell>
          <cell r="KO29">
            <v>1.0760000000000001</v>
          </cell>
          <cell r="KP29">
            <v>0</v>
          </cell>
          <cell r="KQ29">
            <v>0.13600000000000001</v>
          </cell>
          <cell r="KR29">
            <v>8.0000000000000002E-3</v>
          </cell>
          <cell r="KS29">
            <v>8.0000000000000002E-3</v>
          </cell>
          <cell r="KT29">
            <v>0</v>
          </cell>
          <cell r="KU29">
            <v>0.58500000000000008</v>
          </cell>
          <cell r="KV29">
            <v>9.0999999999999998E-2</v>
          </cell>
          <cell r="KW29">
            <v>0.67600000000000005</v>
          </cell>
          <cell r="KX29">
            <v>0</v>
          </cell>
          <cell r="KY29">
            <v>0</v>
          </cell>
          <cell r="KZ29">
            <v>0.98599999999999999</v>
          </cell>
          <cell r="LA29">
            <v>3.1E-2</v>
          </cell>
          <cell r="LB29">
            <v>3.0169999999999999</v>
          </cell>
          <cell r="LC29">
            <v>0.312</v>
          </cell>
          <cell r="LD29">
            <v>0</v>
          </cell>
          <cell r="LE29">
            <v>0</v>
          </cell>
          <cell r="LF29">
            <v>0.14900000000000002</v>
          </cell>
          <cell r="LG29">
            <v>3.4000000000000002E-2</v>
          </cell>
          <cell r="LH29">
            <v>0.18300000000000002</v>
          </cell>
          <cell r="LI29">
            <v>0.372</v>
          </cell>
          <cell r="LJ29">
            <v>8.6999999999999994E-2</v>
          </cell>
          <cell r="LK29">
            <v>0</v>
          </cell>
          <cell r="LL29">
            <v>0.45899999999999996</v>
          </cell>
          <cell r="LM29">
            <v>1.9000000000000003E-2</v>
          </cell>
          <cell r="LN29">
            <v>0.20499999999999999</v>
          </cell>
          <cell r="LO29">
            <v>0.89800000000000002</v>
          </cell>
          <cell r="LP29">
            <v>1.726</v>
          </cell>
          <cell r="LQ29">
            <v>0.76400000000000001</v>
          </cell>
          <cell r="LR29">
            <v>3.6120000000000001</v>
          </cell>
          <cell r="LS29">
            <v>0.13</v>
          </cell>
          <cell r="LT29">
            <v>0</v>
          </cell>
          <cell r="LU29">
            <v>0.13</v>
          </cell>
          <cell r="LV29">
            <v>0.13</v>
          </cell>
          <cell r="LW29">
            <v>0</v>
          </cell>
          <cell r="LX29">
            <v>0.13</v>
          </cell>
          <cell r="LY29">
            <v>1.5089999999999999</v>
          </cell>
          <cell r="LZ29">
            <v>272.60900000000004</v>
          </cell>
        </row>
        <row r="30">
          <cell r="A30">
            <v>1977</v>
          </cell>
          <cell r="B30">
            <v>385.89499999999998</v>
          </cell>
          <cell r="C30">
            <v>234.18299999999999</v>
          </cell>
          <cell r="D30">
            <v>151.71200000000002</v>
          </cell>
          <cell r="E30">
            <v>81.466000000000008</v>
          </cell>
          <cell r="F30">
            <v>24.591000000000001</v>
          </cell>
          <cell r="G30">
            <v>2.9860000000000002</v>
          </cell>
          <cell r="H30">
            <v>27.577000000000002</v>
          </cell>
          <cell r="I30">
            <v>0.84499999999999997</v>
          </cell>
          <cell r="J30">
            <v>3.8490000000000002</v>
          </cell>
          <cell r="K30">
            <v>4.694</v>
          </cell>
          <cell r="L30">
            <v>3.0289999999999999</v>
          </cell>
          <cell r="M30">
            <v>41.003999999999998</v>
          </cell>
          <cell r="N30">
            <v>5.859</v>
          </cell>
          <cell r="O30">
            <v>3.7149999999999999</v>
          </cell>
          <cell r="P30">
            <v>0</v>
          </cell>
          <cell r="Q30">
            <v>0.29200000000000004</v>
          </cell>
          <cell r="R30">
            <v>0</v>
          </cell>
          <cell r="S30">
            <v>13.331000000000001</v>
          </cell>
          <cell r="T30">
            <v>5.6099999999999994</v>
          </cell>
          <cell r="U30">
            <v>0</v>
          </cell>
          <cell r="V30">
            <v>0.40499999999999997</v>
          </cell>
          <cell r="W30">
            <v>2.9860000000000002</v>
          </cell>
          <cell r="X30">
            <v>0.20199999999999999</v>
          </cell>
          <cell r="Y30">
            <v>3.1880000000000002</v>
          </cell>
          <cell r="Z30">
            <v>1.8639999999999999</v>
          </cell>
          <cell r="AA30">
            <v>0.16</v>
          </cell>
          <cell r="AB30">
            <v>2.024</v>
          </cell>
          <cell r="AC30">
            <v>5.2919999999999998</v>
          </cell>
          <cell r="AD30">
            <v>5.2919999999999998</v>
          </cell>
          <cell r="AE30">
            <v>3.1999999999999997</v>
          </cell>
          <cell r="AF30">
            <v>3.1999999999999997</v>
          </cell>
          <cell r="AG30">
            <v>1.742</v>
          </cell>
          <cell r="AH30">
            <v>5.2110000000000003</v>
          </cell>
          <cell r="AI30">
            <v>6.9530000000000003</v>
          </cell>
          <cell r="AJ30">
            <v>21.286999999999999</v>
          </cell>
          <cell r="AK30">
            <v>21.286999999999999</v>
          </cell>
          <cell r="AL30">
            <v>1.6080000000000001</v>
          </cell>
          <cell r="AM30">
            <v>1.4529999999999998</v>
          </cell>
          <cell r="AN30">
            <v>3.0609999999999999</v>
          </cell>
          <cell r="AO30">
            <v>0</v>
          </cell>
          <cell r="AP30">
            <v>0.58399999999999996</v>
          </cell>
          <cell r="AQ30">
            <v>0.58399999999999996</v>
          </cell>
          <cell r="AR30">
            <v>32.238</v>
          </cell>
          <cell r="AS30">
            <v>4.1539999999999999</v>
          </cell>
          <cell r="AT30">
            <v>-0.32200000000000001</v>
          </cell>
          <cell r="AU30">
            <v>-12.305999999999999</v>
          </cell>
          <cell r="AV30">
            <v>23.298999999999999</v>
          </cell>
          <cell r="AW30">
            <v>11.383000000000001</v>
          </cell>
          <cell r="AX30">
            <v>11.916999999999998</v>
          </cell>
          <cell r="AY30">
            <v>5.1159999999999997</v>
          </cell>
          <cell r="AZ30">
            <v>1.631</v>
          </cell>
          <cell r="BA30">
            <v>0.122</v>
          </cell>
          <cell r="BB30">
            <v>1.7530000000000001</v>
          </cell>
          <cell r="BC30">
            <v>0.502</v>
          </cell>
          <cell r="BD30">
            <v>0.63100000000000001</v>
          </cell>
          <cell r="BE30">
            <v>1.133</v>
          </cell>
          <cell r="BF30">
            <v>0.46299999999999997</v>
          </cell>
          <cell r="BG30">
            <v>4.3760000000000003</v>
          </cell>
          <cell r="BH30">
            <v>32.19</v>
          </cell>
          <cell r="BI30">
            <v>1.0630000000000002</v>
          </cell>
          <cell r="BJ30">
            <v>0</v>
          </cell>
          <cell r="BK30">
            <v>0.29200000000000004</v>
          </cell>
          <cell r="BL30">
            <v>28.185000000000002</v>
          </cell>
          <cell r="BM30">
            <v>1.294</v>
          </cell>
          <cell r="BN30">
            <v>0</v>
          </cell>
          <cell r="BO30">
            <v>2.992</v>
          </cell>
          <cell r="BP30">
            <v>0.49199999999999999</v>
          </cell>
          <cell r="BQ30">
            <v>0.122</v>
          </cell>
          <cell r="BR30">
            <v>1.6860000000000002</v>
          </cell>
          <cell r="BS30">
            <v>2.3000000000000003</v>
          </cell>
          <cell r="BT30">
            <v>8.1549999999999994</v>
          </cell>
          <cell r="BU30">
            <v>1.5680000000000001</v>
          </cell>
          <cell r="BV30">
            <v>0</v>
          </cell>
          <cell r="BW30">
            <v>9.722999999999999</v>
          </cell>
          <cell r="BX30">
            <v>1.2790000000000001</v>
          </cell>
          <cell r="BY30">
            <v>0</v>
          </cell>
          <cell r="BZ30">
            <v>1.2790000000000001</v>
          </cell>
          <cell r="CA30">
            <v>2.032</v>
          </cell>
          <cell r="CB30">
            <v>2.032</v>
          </cell>
          <cell r="CC30">
            <v>1.575</v>
          </cell>
          <cell r="CD30">
            <v>7.6840000000000011</v>
          </cell>
          <cell r="CE30">
            <v>4.5999999999999999E-2</v>
          </cell>
          <cell r="CF30">
            <v>9.3049999999999997</v>
          </cell>
          <cell r="CG30">
            <v>4.8570000000000002</v>
          </cell>
          <cell r="CH30">
            <v>4.8570000000000002</v>
          </cell>
          <cell r="CI30">
            <v>0</v>
          </cell>
          <cell r="CJ30">
            <v>0.33800000000000002</v>
          </cell>
          <cell r="CK30">
            <v>0.33800000000000002</v>
          </cell>
          <cell r="CL30">
            <v>0</v>
          </cell>
          <cell r="CM30">
            <v>4.0000000000000001E-3</v>
          </cell>
          <cell r="CN30">
            <v>4.0000000000000001E-3</v>
          </cell>
          <cell r="CO30">
            <v>1.1449999999999998</v>
          </cell>
          <cell r="CP30">
            <v>6.0999999999999999E-2</v>
          </cell>
          <cell r="CQ30">
            <v>3.9870000000000001</v>
          </cell>
          <cell r="CR30">
            <v>61.572000000000003</v>
          </cell>
          <cell r="CS30">
            <v>15.032</v>
          </cell>
          <cell r="CT30">
            <v>46.54</v>
          </cell>
          <cell r="CU30">
            <v>27.218</v>
          </cell>
          <cell r="CV30">
            <v>5.0510000000000002</v>
          </cell>
          <cell r="CW30">
            <v>4.8479999999999999</v>
          </cell>
          <cell r="CX30">
            <v>9.8990000000000009</v>
          </cell>
          <cell r="CY30">
            <v>0.96899999999999997</v>
          </cell>
          <cell r="CZ30">
            <v>8.3999999999999991E-2</v>
          </cell>
          <cell r="DA30">
            <v>1.0529999999999999</v>
          </cell>
          <cell r="DB30">
            <v>0</v>
          </cell>
          <cell r="DC30">
            <v>8.3699999999999992</v>
          </cell>
          <cell r="DD30">
            <v>23.675000000000001</v>
          </cell>
          <cell r="DE30">
            <v>0.17100000000000001</v>
          </cell>
          <cell r="DF30">
            <v>10.519</v>
          </cell>
          <cell r="DG30">
            <v>34.365000000000002</v>
          </cell>
          <cell r="DH30">
            <v>2.532</v>
          </cell>
          <cell r="DI30">
            <v>6.3659999999999997</v>
          </cell>
          <cell r="DJ30">
            <v>8.8979999999999997</v>
          </cell>
          <cell r="DK30">
            <v>2.5350000000000001</v>
          </cell>
          <cell r="DL30">
            <v>3.8940000000000001</v>
          </cell>
          <cell r="DM30">
            <v>2.1989999999999998</v>
          </cell>
          <cell r="DN30">
            <v>0.94799999999999995</v>
          </cell>
          <cell r="DO30">
            <v>7.5999999999999998E-2</v>
          </cell>
          <cell r="DP30">
            <v>0.29799999999999999</v>
          </cell>
          <cell r="DQ30">
            <v>3.0489999999999995</v>
          </cell>
          <cell r="DR30">
            <v>0</v>
          </cell>
          <cell r="DS30">
            <v>19.445</v>
          </cell>
          <cell r="DT30">
            <v>2.0409999999999999</v>
          </cell>
          <cell r="DU30">
            <v>21.486000000000001</v>
          </cell>
          <cell r="DV30">
            <v>34.682000000000002</v>
          </cell>
          <cell r="DW30">
            <v>4.8470000000000004</v>
          </cell>
          <cell r="DX30">
            <v>13.840000000000002</v>
          </cell>
          <cell r="DY30">
            <v>53.369000000000007</v>
          </cell>
          <cell r="DZ30">
            <v>0.152</v>
          </cell>
          <cell r="EA30">
            <v>0</v>
          </cell>
          <cell r="EB30">
            <v>0.14000000000000001</v>
          </cell>
          <cell r="EC30">
            <v>1.492</v>
          </cell>
          <cell r="ED30">
            <v>1.784</v>
          </cell>
          <cell r="EE30">
            <v>2E-3</v>
          </cell>
          <cell r="EF30">
            <v>2E-3</v>
          </cell>
          <cell r="EG30">
            <v>33.445</v>
          </cell>
          <cell r="EH30">
            <v>5.2080000000000002</v>
          </cell>
          <cell r="EI30">
            <v>4.9479999999999995</v>
          </cell>
          <cell r="EJ30">
            <v>43.600999999999999</v>
          </cell>
          <cell r="EK30">
            <v>0.17499999999999999</v>
          </cell>
          <cell r="EL30">
            <v>0</v>
          </cell>
          <cell r="EM30">
            <v>1.0640000000000001</v>
          </cell>
          <cell r="EN30">
            <v>2.7279999999999998</v>
          </cell>
          <cell r="EO30">
            <v>0.72599999999999998</v>
          </cell>
          <cell r="EP30">
            <v>4.6929999999999996</v>
          </cell>
          <cell r="EQ30">
            <v>74.02300000000001</v>
          </cell>
          <cell r="ER30">
            <v>35.933999999999997</v>
          </cell>
          <cell r="ES30">
            <v>25.927</v>
          </cell>
          <cell r="ET30">
            <v>61.860999999999997</v>
          </cell>
          <cell r="EU30">
            <v>12.163</v>
          </cell>
          <cell r="EV30">
            <v>-0.53900000000000003</v>
          </cell>
          <cell r="EW30">
            <v>0.67300000000000004</v>
          </cell>
          <cell r="EX30">
            <v>2.9419999999999997</v>
          </cell>
          <cell r="EY30">
            <v>3.0759999999999996</v>
          </cell>
          <cell r="EZ30">
            <v>2.3250000000000002</v>
          </cell>
          <cell r="FA30">
            <v>4.3609999999999998</v>
          </cell>
          <cell r="FB30">
            <v>6.6859999999999999</v>
          </cell>
          <cell r="FC30">
            <v>12.951000000000001</v>
          </cell>
          <cell r="FD30">
            <v>-0.29000000000000004</v>
          </cell>
          <cell r="FE30">
            <v>0.46400000000000002</v>
          </cell>
          <cell r="FF30">
            <v>-3.4939999999999998</v>
          </cell>
          <cell r="FG30">
            <v>26.591999999999999</v>
          </cell>
          <cell r="FH30">
            <v>9.3420000000000005</v>
          </cell>
          <cell r="FI30">
            <v>38.088999999999999</v>
          </cell>
          <cell r="FJ30">
            <v>105.71299999999999</v>
          </cell>
          <cell r="FK30">
            <v>5.2330000000000005</v>
          </cell>
          <cell r="FL30">
            <v>110.946</v>
          </cell>
          <cell r="FM30">
            <v>44.582999999999998</v>
          </cell>
          <cell r="FN30">
            <v>1.375</v>
          </cell>
          <cell r="FO30">
            <v>45.957999999999998</v>
          </cell>
          <cell r="FP30">
            <v>61.128</v>
          </cell>
          <cell r="FQ30">
            <v>3.8579999999999997</v>
          </cell>
          <cell r="FR30">
            <v>64.986000000000004</v>
          </cell>
          <cell r="FS30">
            <v>9.5350000000000001</v>
          </cell>
          <cell r="FT30">
            <v>2.5300000000000002</v>
          </cell>
          <cell r="FU30">
            <v>12.065000000000001</v>
          </cell>
          <cell r="FV30">
            <v>3.0240000000000005</v>
          </cell>
          <cell r="FW30">
            <v>0.877</v>
          </cell>
          <cell r="FX30">
            <v>3.9010000000000007</v>
          </cell>
          <cell r="FY30">
            <v>8.5000000000000006E-2</v>
          </cell>
          <cell r="FZ30">
            <v>1.774</v>
          </cell>
          <cell r="GA30">
            <v>1.859</v>
          </cell>
          <cell r="GB30">
            <v>0.13300000000000001</v>
          </cell>
          <cell r="GC30">
            <v>2.8000000000000001E-2</v>
          </cell>
          <cell r="GD30">
            <v>0.161</v>
          </cell>
          <cell r="GE30">
            <v>2.02</v>
          </cell>
          <cell r="GF30">
            <v>0.44099999999999995</v>
          </cell>
          <cell r="GG30">
            <v>0</v>
          </cell>
          <cell r="GH30">
            <v>0.44099999999999995</v>
          </cell>
          <cell r="GI30">
            <v>47.152999999999992</v>
          </cell>
          <cell r="GJ30">
            <v>0.28800000000000003</v>
          </cell>
          <cell r="GK30">
            <v>47.440999999999988</v>
          </cell>
          <cell r="GL30">
            <v>126.34800000000001</v>
          </cell>
          <cell r="GM30">
            <v>126.34800000000001</v>
          </cell>
          <cell r="GN30">
            <v>35.319000000000003</v>
          </cell>
          <cell r="GO30">
            <v>7.9560000000000004</v>
          </cell>
          <cell r="GP30">
            <v>43.275000000000006</v>
          </cell>
          <cell r="GQ30">
            <v>7.9580000000000002</v>
          </cell>
          <cell r="GR30">
            <v>0.14100000000000001</v>
          </cell>
          <cell r="GS30">
            <v>8.0990000000000002</v>
          </cell>
          <cell r="GT30">
            <v>1.9549999999999998</v>
          </cell>
          <cell r="GU30">
            <v>1.9549999999999998</v>
          </cell>
          <cell r="GV30">
            <v>2.33</v>
          </cell>
          <cell r="GW30">
            <v>2E-3</v>
          </cell>
          <cell r="GX30">
            <v>2.3319999999999999</v>
          </cell>
          <cell r="GY30">
            <v>0.78600000000000003</v>
          </cell>
          <cell r="GZ30">
            <v>0.78600000000000003</v>
          </cell>
          <cell r="HA30">
            <v>4.6620000000000008</v>
          </cell>
          <cell r="HB30">
            <v>4.2999999999999997E-2</v>
          </cell>
          <cell r="HC30">
            <v>4.705000000000001</v>
          </cell>
          <cell r="HD30">
            <v>0.67900000000000005</v>
          </cell>
          <cell r="HE30">
            <v>0.67900000000000005</v>
          </cell>
          <cell r="HF30">
            <v>33.119</v>
          </cell>
          <cell r="HG30">
            <v>10.34</v>
          </cell>
          <cell r="HH30">
            <v>4.9770000000000003</v>
          </cell>
          <cell r="HI30">
            <v>48.436000000000007</v>
          </cell>
          <cell r="HJ30">
            <v>3.883</v>
          </cell>
          <cell r="HK30">
            <v>5.8540000000000001</v>
          </cell>
          <cell r="HL30">
            <v>9.7370000000000001</v>
          </cell>
          <cell r="HM30">
            <v>8.0000000000000002E-3</v>
          </cell>
          <cell r="HN30">
            <v>3.8369999999999997</v>
          </cell>
          <cell r="HO30">
            <v>3.8449999999999998</v>
          </cell>
          <cell r="HP30">
            <v>13.582000000000001</v>
          </cell>
          <cell r="HQ30">
            <v>12.795</v>
          </cell>
          <cell r="HR30">
            <v>2.0409999999999999</v>
          </cell>
          <cell r="HS30">
            <v>14.836</v>
          </cell>
          <cell r="HT30">
            <v>35.323</v>
          </cell>
          <cell r="HU30">
            <v>7.9559999999999995</v>
          </cell>
          <cell r="HV30">
            <v>15.763999999999999</v>
          </cell>
          <cell r="HW30">
            <v>59.042999999999992</v>
          </cell>
          <cell r="HX30">
            <v>2.9000000000000001E-2</v>
          </cell>
          <cell r="HY30">
            <v>2.9000000000000001E-2</v>
          </cell>
          <cell r="HZ30">
            <v>4.0910000000000002</v>
          </cell>
          <cell r="IA30">
            <v>4.4509999999999996</v>
          </cell>
          <cell r="IB30">
            <v>8.5419999999999998</v>
          </cell>
          <cell r="IC30">
            <v>8.0000000000000002E-3</v>
          </cell>
          <cell r="ID30">
            <v>0.20500000000000002</v>
          </cell>
          <cell r="IE30">
            <v>0.21300000000000002</v>
          </cell>
          <cell r="IF30">
            <v>8.754999999999999</v>
          </cell>
          <cell r="IG30">
            <v>200.21699999999998</v>
          </cell>
          <cell r="IH30">
            <v>3.9899999999999998</v>
          </cell>
          <cell r="II30">
            <v>204.20699999999999</v>
          </cell>
          <cell r="IJ30">
            <v>162.22300000000001</v>
          </cell>
          <cell r="IK30">
            <v>4.7480000000000002</v>
          </cell>
          <cell r="IL30">
            <v>166.971</v>
          </cell>
          <cell r="IM30">
            <v>37.994</v>
          </cell>
          <cell r="IN30">
            <v>-0.75700000000000001</v>
          </cell>
          <cell r="IO30">
            <v>37.237000000000002</v>
          </cell>
          <cell r="IP30">
            <v>0.11499999999999999</v>
          </cell>
          <cell r="IQ30">
            <v>0.61899999999999999</v>
          </cell>
          <cell r="IR30">
            <v>0.73399999999999999</v>
          </cell>
          <cell r="IS30">
            <v>3.0000000000000001E-3</v>
          </cell>
          <cell r="IT30">
            <v>1.8000000000000002E-2</v>
          </cell>
          <cell r="IU30">
            <v>2.1000000000000001E-2</v>
          </cell>
          <cell r="IV30">
            <v>0.755</v>
          </cell>
          <cell r="IW30">
            <v>0.53900000000000003</v>
          </cell>
          <cell r="IX30">
            <v>0.42399999999999999</v>
          </cell>
          <cell r="IY30">
            <v>0.96300000000000008</v>
          </cell>
          <cell r="IZ30">
            <v>0</v>
          </cell>
          <cell r="JA30">
            <v>0.96300000000000008</v>
          </cell>
          <cell r="JB30">
            <v>27.139000000000003</v>
          </cell>
          <cell r="JC30">
            <v>0.47199999999999998</v>
          </cell>
          <cell r="JD30">
            <v>27.611000000000004</v>
          </cell>
          <cell r="JE30">
            <v>0.40500000000000003</v>
          </cell>
          <cell r="JF30">
            <v>0.40500000000000003</v>
          </cell>
          <cell r="JG30">
            <v>0.28100000000000003</v>
          </cell>
          <cell r="JH30">
            <v>0.28100000000000003</v>
          </cell>
          <cell r="JI30">
            <v>-0.20399999999999999</v>
          </cell>
          <cell r="JJ30">
            <v>-0.20399999999999999</v>
          </cell>
          <cell r="JK30">
            <v>10.146999999999998</v>
          </cell>
          <cell r="JL30">
            <v>-1.21</v>
          </cell>
          <cell r="JM30">
            <v>8.9369999999999976</v>
          </cell>
          <cell r="JN30">
            <v>26.591999999999999</v>
          </cell>
          <cell r="JO30">
            <v>14.088000000000001</v>
          </cell>
          <cell r="JP30">
            <v>4.7480000000000002</v>
          </cell>
          <cell r="JQ30">
            <v>240.898</v>
          </cell>
          <cell r="JR30">
            <v>-0.75700000000000001</v>
          </cell>
          <cell r="JS30">
            <v>240.14099999999999</v>
          </cell>
          <cell r="JT30">
            <v>62.078000000000003</v>
          </cell>
          <cell r="JU30">
            <v>62.596000000000004</v>
          </cell>
          <cell r="JV30">
            <v>-0.51800000000000013</v>
          </cell>
          <cell r="JW30">
            <v>0.63200000000000001</v>
          </cell>
          <cell r="JX30">
            <v>0.155</v>
          </cell>
          <cell r="JY30">
            <v>0.155</v>
          </cell>
          <cell r="JZ30">
            <v>2.7039999999999997</v>
          </cell>
          <cell r="KA30">
            <v>1.036</v>
          </cell>
          <cell r="KB30">
            <v>0</v>
          </cell>
          <cell r="KC30">
            <v>0</v>
          </cell>
          <cell r="KD30">
            <v>7.7000000000000013E-2</v>
          </cell>
          <cell r="KE30">
            <v>7.7000000000000013E-2</v>
          </cell>
          <cell r="KF30">
            <v>3.7000000000000005E-2</v>
          </cell>
          <cell r="KG30">
            <v>8.0000000000000002E-3</v>
          </cell>
          <cell r="KH30">
            <v>4.5000000000000005E-2</v>
          </cell>
          <cell r="KI30">
            <v>0.11</v>
          </cell>
          <cell r="KJ30">
            <v>0.11</v>
          </cell>
          <cell r="KK30">
            <v>0.58299999999999996</v>
          </cell>
          <cell r="KL30">
            <v>3.6000000000000004E-2</v>
          </cell>
          <cell r="KM30">
            <v>0.14000000000000001</v>
          </cell>
          <cell r="KN30">
            <v>0.55400000000000005</v>
          </cell>
          <cell r="KO30">
            <v>1.3130000000000002</v>
          </cell>
          <cell r="KP30">
            <v>0</v>
          </cell>
          <cell r="KQ30">
            <v>0.15100000000000002</v>
          </cell>
          <cell r="KR30">
            <v>8.0000000000000002E-3</v>
          </cell>
          <cell r="KS30">
            <v>8.0000000000000002E-3</v>
          </cell>
          <cell r="KT30">
            <v>0</v>
          </cell>
          <cell r="KU30">
            <v>0.64500000000000002</v>
          </cell>
          <cell r="KV30">
            <v>0.32400000000000001</v>
          </cell>
          <cell r="KW30">
            <v>0.96900000000000008</v>
          </cell>
          <cell r="KX30">
            <v>0</v>
          </cell>
          <cell r="KY30">
            <v>0</v>
          </cell>
          <cell r="KZ30">
            <v>1.1460000000000001</v>
          </cell>
          <cell r="LA30">
            <v>3.5999999999999997E-2</v>
          </cell>
          <cell r="LB30">
            <v>3.6259999999999999</v>
          </cell>
          <cell r="LC30">
            <v>0.25900000000000001</v>
          </cell>
          <cell r="LD30">
            <v>0</v>
          </cell>
          <cell r="LE30">
            <v>0</v>
          </cell>
          <cell r="LF30">
            <v>0.187</v>
          </cell>
          <cell r="LG30">
            <v>4.2999999999999997E-2</v>
          </cell>
          <cell r="LH30">
            <v>0.22999999999999998</v>
          </cell>
          <cell r="LI30">
            <v>0.436</v>
          </cell>
          <cell r="LJ30">
            <v>0.10199999999999999</v>
          </cell>
          <cell r="LK30">
            <v>0</v>
          </cell>
          <cell r="LL30">
            <v>0.53800000000000003</v>
          </cell>
          <cell r="LM30">
            <v>0.02</v>
          </cell>
          <cell r="LN30">
            <v>0.24299999999999999</v>
          </cell>
          <cell r="LO30">
            <v>1.0640000000000001</v>
          </cell>
          <cell r="LP30">
            <v>1.8520000000000001</v>
          </cell>
          <cell r="LQ30">
            <v>0.72599999999999998</v>
          </cell>
          <cell r="LR30">
            <v>3.9050000000000002</v>
          </cell>
          <cell r="LS30">
            <v>8.7000000000000008E-2</v>
          </cell>
          <cell r="LT30">
            <v>0</v>
          </cell>
          <cell r="LU30">
            <v>8.7000000000000008E-2</v>
          </cell>
          <cell r="LV30">
            <v>0.16200000000000001</v>
          </cell>
          <cell r="LW30">
            <v>0</v>
          </cell>
          <cell r="LX30">
            <v>0.16200000000000001</v>
          </cell>
          <cell r="LY30">
            <v>-0.746</v>
          </cell>
          <cell r="LZ30">
            <v>306.80599999999998</v>
          </cell>
          <cell r="MA30">
            <v>0</v>
          </cell>
          <cell r="MB30">
            <v>0</v>
          </cell>
          <cell r="MC30">
            <v>0</v>
          </cell>
          <cell r="MD30">
            <v>0</v>
          </cell>
          <cell r="ME30">
            <v>0</v>
          </cell>
          <cell r="MF30">
            <v>0</v>
          </cell>
          <cell r="MG30">
            <v>0</v>
          </cell>
          <cell r="MH30">
            <v>0</v>
          </cell>
          <cell r="MI30">
            <v>0</v>
          </cell>
          <cell r="MJ30">
            <v>0</v>
          </cell>
          <cell r="MK30">
            <v>0</v>
          </cell>
          <cell r="ML30">
            <v>0</v>
          </cell>
          <cell r="MM30">
            <v>0</v>
          </cell>
          <cell r="MN30">
            <v>0</v>
          </cell>
          <cell r="MO30">
            <v>0</v>
          </cell>
          <cell r="MP30">
            <v>0</v>
          </cell>
          <cell r="MQ30">
            <v>0</v>
          </cell>
          <cell r="MR30">
            <v>0</v>
          </cell>
          <cell r="MS30">
            <v>0</v>
          </cell>
          <cell r="MT30">
            <v>0</v>
          </cell>
          <cell r="MU30">
            <v>0</v>
          </cell>
          <cell r="MV30">
            <v>0</v>
          </cell>
          <cell r="MW30">
            <v>0</v>
          </cell>
          <cell r="MX30">
            <v>0</v>
          </cell>
          <cell r="MY30">
            <v>0</v>
          </cell>
          <cell r="MZ30">
            <v>0</v>
          </cell>
          <cell r="NA30">
            <v>0</v>
          </cell>
          <cell r="NB30">
            <v>0</v>
          </cell>
          <cell r="NC30">
            <v>0</v>
          </cell>
          <cell r="ND30">
            <v>0</v>
          </cell>
          <cell r="NE30">
            <v>0</v>
          </cell>
          <cell r="NF30">
            <v>0</v>
          </cell>
          <cell r="NG30">
            <v>0</v>
          </cell>
          <cell r="NH30">
            <v>0</v>
          </cell>
          <cell r="NI30">
            <v>0</v>
          </cell>
          <cell r="NJ30">
            <v>0</v>
          </cell>
          <cell r="NK30">
            <v>0</v>
          </cell>
          <cell r="NL30">
            <v>0</v>
          </cell>
          <cell r="NM30">
            <v>0</v>
          </cell>
          <cell r="NN30">
            <v>0</v>
          </cell>
          <cell r="NO30">
            <v>0</v>
          </cell>
          <cell r="NP30">
            <v>0</v>
          </cell>
          <cell r="NQ30">
            <v>0</v>
          </cell>
          <cell r="NR30">
            <v>0</v>
          </cell>
          <cell r="NS30">
            <v>0</v>
          </cell>
          <cell r="NT30">
            <v>0</v>
          </cell>
          <cell r="NU30">
            <v>0</v>
          </cell>
          <cell r="NV30">
            <v>0</v>
          </cell>
          <cell r="NW30">
            <v>0</v>
          </cell>
          <cell r="NX30">
            <v>0</v>
          </cell>
          <cell r="NY30">
            <v>0</v>
          </cell>
          <cell r="NZ30">
            <v>0</v>
          </cell>
          <cell r="OA30">
            <v>0</v>
          </cell>
          <cell r="OB30">
            <v>0</v>
          </cell>
          <cell r="OC30">
            <v>0</v>
          </cell>
          <cell r="OD30">
            <v>0</v>
          </cell>
          <cell r="OE30">
            <v>0</v>
          </cell>
          <cell r="OF30">
            <v>0</v>
          </cell>
          <cell r="OG30">
            <v>0</v>
          </cell>
          <cell r="OH30">
            <v>0</v>
          </cell>
          <cell r="OI30">
            <v>0</v>
          </cell>
          <cell r="OJ30">
            <v>0</v>
          </cell>
          <cell r="OK30">
            <v>0</v>
          </cell>
          <cell r="OL30">
            <v>0</v>
          </cell>
          <cell r="OM30">
            <v>0</v>
          </cell>
          <cell r="ON30">
            <v>0</v>
          </cell>
          <cell r="OO30">
            <v>0</v>
          </cell>
          <cell r="OP30">
            <v>0</v>
          </cell>
          <cell r="OQ30">
            <v>0</v>
          </cell>
          <cell r="OR30">
            <v>0</v>
          </cell>
          <cell r="OS30">
            <v>0</v>
          </cell>
          <cell r="OT30">
            <v>0</v>
          </cell>
          <cell r="OU30">
            <v>0</v>
          </cell>
          <cell r="OV30">
            <v>0</v>
          </cell>
          <cell r="OW30">
            <v>0</v>
          </cell>
          <cell r="OX30">
            <v>0</v>
          </cell>
          <cell r="OY30">
            <v>0</v>
          </cell>
          <cell r="OZ30">
            <v>0</v>
          </cell>
          <cell r="PA30">
            <v>0</v>
          </cell>
          <cell r="PB30">
            <v>0</v>
          </cell>
          <cell r="PC30">
            <v>0</v>
          </cell>
          <cell r="PD30">
            <v>0</v>
          </cell>
          <cell r="PE30">
            <v>0</v>
          </cell>
          <cell r="PF30">
            <v>0</v>
          </cell>
          <cell r="PG30">
            <v>0</v>
          </cell>
          <cell r="PH30">
            <v>0</v>
          </cell>
          <cell r="PI30">
            <v>0</v>
          </cell>
          <cell r="PJ30">
            <v>0</v>
          </cell>
          <cell r="PK30">
            <v>0</v>
          </cell>
          <cell r="PL30">
            <v>0</v>
          </cell>
          <cell r="PM30">
            <v>0</v>
          </cell>
          <cell r="PN30">
            <v>0</v>
          </cell>
          <cell r="PO30">
            <v>0</v>
          </cell>
          <cell r="PP30">
            <v>0</v>
          </cell>
          <cell r="PQ30">
            <v>0</v>
          </cell>
          <cell r="PR30">
            <v>0</v>
          </cell>
          <cell r="PS30">
            <v>0</v>
          </cell>
          <cell r="PT30">
            <v>0</v>
          </cell>
          <cell r="PU30">
            <v>0</v>
          </cell>
          <cell r="PV30">
            <v>0</v>
          </cell>
          <cell r="PW30">
            <v>0</v>
          </cell>
          <cell r="PX30">
            <v>0</v>
          </cell>
          <cell r="PY30">
            <v>0</v>
          </cell>
          <cell r="PZ30">
            <v>0</v>
          </cell>
          <cell r="QA30">
            <v>0</v>
          </cell>
          <cell r="QB30">
            <v>0</v>
          </cell>
          <cell r="QC30">
            <v>0</v>
          </cell>
          <cell r="QD30">
            <v>0</v>
          </cell>
          <cell r="QE30">
            <v>0</v>
          </cell>
          <cell r="QF30">
            <v>0</v>
          </cell>
          <cell r="QG30">
            <v>0</v>
          </cell>
          <cell r="QH30">
            <v>0</v>
          </cell>
          <cell r="QI30">
            <v>0</v>
          </cell>
          <cell r="QJ30">
            <v>0</v>
          </cell>
          <cell r="QK30">
            <v>0</v>
          </cell>
          <cell r="QL30">
            <v>0</v>
          </cell>
          <cell r="QM30">
            <v>0</v>
          </cell>
          <cell r="QN30">
            <v>0</v>
          </cell>
          <cell r="QO30">
            <v>0</v>
          </cell>
          <cell r="QP30">
            <v>0</v>
          </cell>
          <cell r="QQ30">
            <v>0</v>
          </cell>
          <cell r="QR30">
            <v>0</v>
          </cell>
          <cell r="QS30">
            <v>0</v>
          </cell>
          <cell r="QT30">
            <v>0</v>
          </cell>
          <cell r="QU30">
            <v>0</v>
          </cell>
          <cell r="QV30">
            <v>0</v>
          </cell>
          <cell r="QW30">
            <v>0</v>
          </cell>
          <cell r="QX30">
            <v>0</v>
          </cell>
          <cell r="QY30">
            <v>0</v>
          </cell>
          <cell r="QZ30">
            <v>0</v>
          </cell>
          <cell r="RA30">
            <v>0</v>
          </cell>
          <cell r="RB30">
            <v>0</v>
          </cell>
          <cell r="RC30">
            <v>0</v>
          </cell>
          <cell r="RD30">
            <v>0</v>
          </cell>
          <cell r="RE30">
            <v>0</v>
          </cell>
          <cell r="RF30">
            <v>0</v>
          </cell>
          <cell r="RG30">
            <v>0</v>
          </cell>
          <cell r="RH30">
            <v>0</v>
          </cell>
          <cell r="RI30">
            <v>0</v>
          </cell>
          <cell r="RJ30">
            <v>0</v>
          </cell>
          <cell r="RK30">
            <v>0</v>
          </cell>
          <cell r="RL30">
            <v>0</v>
          </cell>
          <cell r="RM30">
            <v>0</v>
          </cell>
          <cell r="RN30">
            <v>0</v>
          </cell>
          <cell r="RO30">
            <v>0</v>
          </cell>
          <cell r="RP30">
            <v>0</v>
          </cell>
          <cell r="RQ30">
            <v>0</v>
          </cell>
          <cell r="RR30">
            <v>0</v>
          </cell>
          <cell r="RS30">
            <v>0</v>
          </cell>
          <cell r="RT30">
            <v>0</v>
          </cell>
          <cell r="RU30">
            <v>0</v>
          </cell>
          <cell r="RV30">
            <v>0</v>
          </cell>
          <cell r="RW30">
            <v>0</v>
          </cell>
          <cell r="RX30">
            <v>0</v>
          </cell>
          <cell r="RY30">
            <v>0</v>
          </cell>
          <cell r="RZ30">
            <v>0</v>
          </cell>
          <cell r="SA30">
            <v>0</v>
          </cell>
          <cell r="SB30">
            <v>0</v>
          </cell>
          <cell r="SC30">
            <v>0</v>
          </cell>
          <cell r="SD30">
            <v>0</v>
          </cell>
        </row>
        <row r="31">
          <cell r="A31">
            <v>1978</v>
          </cell>
          <cell r="B31">
            <v>425.95699999999999</v>
          </cell>
          <cell r="C31">
            <v>256.49700000000001</v>
          </cell>
          <cell r="D31">
            <v>169.459</v>
          </cell>
          <cell r="E31">
            <v>91.806999999999988</v>
          </cell>
          <cell r="F31">
            <v>27.166999999999998</v>
          </cell>
          <cell r="G31">
            <v>3.4239999999999999</v>
          </cell>
          <cell r="H31">
            <v>30.590999999999998</v>
          </cell>
          <cell r="I31">
            <v>1.0720000000000001</v>
          </cell>
          <cell r="J31">
            <v>4.891</v>
          </cell>
          <cell r="K31">
            <v>5.9630000000000001</v>
          </cell>
          <cell r="L31">
            <v>3.0229999999999997</v>
          </cell>
          <cell r="M31">
            <v>44.119</v>
          </cell>
          <cell r="N31">
            <v>6.6589999999999989</v>
          </cell>
          <cell r="O31">
            <v>4.3040000000000003</v>
          </cell>
          <cell r="P31">
            <v>0</v>
          </cell>
          <cell r="Q31">
            <v>0.34199999999999997</v>
          </cell>
          <cell r="R31">
            <v>0</v>
          </cell>
          <cell r="S31">
            <v>14.631</v>
          </cell>
          <cell r="T31">
            <v>6.5149999999999997</v>
          </cell>
          <cell r="U31">
            <v>0</v>
          </cell>
          <cell r="V31">
            <v>0.443</v>
          </cell>
          <cell r="W31">
            <v>3.423</v>
          </cell>
          <cell r="X31">
            <v>0.22900000000000001</v>
          </cell>
          <cell r="Y31">
            <v>3.6520000000000001</v>
          </cell>
          <cell r="Z31">
            <v>2.1310000000000002</v>
          </cell>
          <cell r="AA31">
            <v>0.16900000000000001</v>
          </cell>
          <cell r="AB31">
            <v>2.3000000000000003</v>
          </cell>
          <cell r="AC31">
            <v>4.835</v>
          </cell>
          <cell r="AD31">
            <v>4.835</v>
          </cell>
          <cell r="AE31">
            <v>3.59</v>
          </cell>
          <cell r="AF31">
            <v>3.59</v>
          </cell>
          <cell r="AG31">
            <v>2.0099999999999998</v>
          </cell>
          <cell r="AH31">
            <v>5.7169999999999996</v>
          </cell>
          <cell r="AI31">
            <v>7.7269999999999994</v>
          </cell>
          <cell r="AJ31">
            <v>23.632000000000001</v>
          </cell>
          <cell r="AK31">
            <v>23.632000000000001</v>
          </cell>
          <cell r="AL31">
            <v>1.5109999999999999</v>
          </cell>
          <cell r="AM31">
            <v>1.365</v>
          </cell>
          <cell r="AN31">
            <v>2.8759999999999999</v>
          </cell>
          <cell r="AO31">
            <v>0</v>
          </cell>
          <cell r="AP31">
            <v>0.61899999999999999</v>
          </cell>
          <cell r="AQ31">
            <v>0.61899999999999999</v>
          </cell>
          <cell r="AR31">
            <v>35.634999999999998</v>
          </cell>
          <cell r="AS31">
            <v>1.3120000000000001</v>
          </cell>
          <cell r="AT31">
            <v>-0.38300000000000001</v>
          </cell>
          <cell r="AU31">
            <v>-10.673999999999999</v>
          </cell>
          <cell r="AV31">
            <v>26.333000000000002</v>
          </cell>
          <cell r="AW31">
            <v>13.622999999999999</v>
          </cell>
          <cell r="AX31">
            <v>12.71</v>
          </cell>
          <cell r="AY31">
            <v>5.8419999999999996</v>
          </cell>
          <cell r="AZ31">
            <v>1.9249999999999998</v>
          </cell>
          <cell r="BA31">
            <v>0.14300000000000002</v>
          </cell>
          <cell r="BB31">
            <v>2.0679999999999996</v>
          </cell>
          <cell r="BC31">
            <v>0.56600000000000006</v>
          </cell>
          <cell r="BD31">
            <v>0.71399999999999997</v>
          </cell>
          <cell r="BE31">
            <v>1.28</v>
          </cell>
          <cell r="BF31">
            <v>0.46099999999999997</v>
          </cell>
          <cell r="BG31">
            <v>3.984</v>
          </cell>
          <cell r="BH31">
            <v>38.502000000000002</v>
          </cell>
          <cell r="BI31">
            <v>1.1579999999999999</v>
          </cell>
          <cell r="BJ31">
            <v>0</v>
          </cell>
          <cell r="BK31">
            <v>0.377</v>
          </cell>
          <cell r="BL31">
            <v>33.459000000000003</v>
          </cell>
          <cell r="BM31">
            <v>1.286</v>
          </cell>
          <cell r="BN31">
            <v>0</v>
          </cell>
          <cell r="BO31">
            <v>3.6549999999999998</v>
          </cell>
          <cell r="BP31">
            <v>0.55900000000000005</v>
          </cell>
          <cell r="BQ31">
            <v>0.14300000000000002</v>
          </cell>
          <cell r="BR31">
            <v>1.8719999999999999</v>
          </cell>
          <cell r="BS31">
            <v>2.5739999999999998</v>
          </cell>
          <cell r="BT31">
            <v>9.2720000000000002</v>
          </cell>
          <cell r="BU31">
            <v>1.7929999999999999</v>
          </cell>
          <cell r="BV31">
            <v>0</v>
          </cell>
          <cell r="BW31">
            <v>11.065</v>
          </cell>
          <cell r="BX31">
            <v>1.488</v>
          </cell>
          <cell r="BY31">
            <v>0</v>
          </cell>
          <cell r="BZ31">
            <v>1.488</v>
          </cell>
          <cell r="CA31">
            <v>2.48</v>
          </cell>
          <cell r="CB31">
            <v>2.48</v>
          </cell>
          <cell r="CC31">
            <v>1.8</v>
          </cell>
          <cell r="CD31">
            <v>8.7830000000000013</v>
          </cell>
          <cell r="CE31">
            <v>5.6000000000000001E-2</v>
          </cell>
          <cell r="CF31">
            <v>10.639000000000001</v>
          </cell>
          <cell r="CG31">
            <v>4.6539999999999999</v>
          </cell>
          <cell r="CH31">
            <v>4.6539999999999999</v>
          </cell>
          <cell r="CI31">
            <v>0</v>
          </cell>
          <cell r="CJ31">
            <v>0.314</v>
          </cell>
          <cell r="CK31">
            <v>0.314</v>
          </cell>
          <cell r="CL31">
            <v>0</v>
          </cell>
          <cell r="CM31">
            <v>4.0000000000000001E-3</v>
          </cell>
          <cell r="CN31">
            <v>4.0000000000000001E-3</v>
          </cell>
          <cell r="CO31">
            <v>1.22</v>
          </cell>
          <cell r="CP31">
            <v>6.2E-2</v>
          </cell>
          <cell r="CQ31">
            <v>3.6829999999999998</v>
          </cell>
          <cell r="CR31">
            <v>71.829000000000008</v>
          </cell>
          <cell r="CS31">
            <v>17.603999999999999</v>
          </cell>
          <cell r="CT31">
            <v>54.224000000000004</v>
          </cell>
          <cell r="CU31">
            <v>31.163999999999998</v>
          </cell>
          <cell r="CV31">
            <v>6.09</v>
          </cell>
          <cell r="CW31">
            <v>5.8259999999999996</v>
          </cell>
          <cell r="CX31">
            <v>11.916</v>
          </cell>
          <cell r="CY31">
            <v>1.0760000000000001</v>
          </cell>
          <cell r="CZ31">
            <v>9.1999999999999998E-2</v>
          </cell>
          <cell r="DA31">
            <v>1.1680000000000001</v>
          </cell>
          <cell r="DB31">
            <v>0</v>
          </cell>
          <cell r="DC31">
            <v>9.9770000000000003</v>
          </cell>
          <cell r="DD31">
            <v>27.911999999999999</v>
          </cell>
          <cell r="DE31">
            <v>9.9000000000000005E-2</v>
          </cell>
          <cell r="DF31">
            <v>12.231999999999999</v>
          </cell>
          <cell r="DG31">
            <v>40.242999999999995</v>
          </cell>
          <cell r="DH31">
            <v>2.9379999999999997</v>
          </cell>
          <cell r="DI31">
            <v>7.62</v>
          </cell>
          <cell r="DJ31">
            <v>10.558</v>
          </cell>
          <cell r="DK31">
            <v>2.9470000000000001</v>
          </cell>
          <cell r="DL31">
            <v>3.8809999999999998</v>
          </cell>
          <cell r="DM31">
            <v>2.4</v>
          </cell>
          <cell r="DN31">
            <v>0.92099999999999993</v>
          </cell>
          <cell r="DO31">
            <v>0.09</v>
          </cell>
          <cell r="DP31">
            <v>0.29699999999999999</v>
          </cell>
          <cell r="DQ31">
            <v>3.7709999999999999</v>
          </cell>
          <cell r="DR31">
            <v>0</v>
          </cell>
          <cell r="DS31">
            <v>20.910999999999998</v>
          </cell>
          <cell r="DT31">
            <v>2.2989999999999999</v>
          </cell>
          <cell r="DU31">
            <v>23.209999999999997</v>
          </cell>
          <cell r="DV31">
            <v>39.008000000000003</v>
          </cell>
          <cell r="DW31">
            <v>5.8259999999999996</v>
          </cell>
          <cell r="DX31">
            <v>15.946</v>
          </cell>
          <cell r="DY31">
            <v>60.78</v>
          </cell>
          <cell r="DZ31">
            <v>0.17299999999999999</v>
          </cell>
          <cell r="EA31">
            <v>0</v>
          </cell>
          <cell r="EB31">
            <v>0.14000000000000001</v>
          </cell>
          <cell r="EC31">
            <v>1.5139999999999998</v>
          </cell>
          <cell r="ED31">
            <v>1.8269999999999997</v>
          </cell>
          <cell r="EE31">
            <v>0.121</v>
          </cell>
          <cell r="EF31">
            <v>0.121</v>
          </cell>
          <cell r="EG31">
            <v>39.454000000000001</v>
          </cell>
          <cell r="EH31">
            <v>5.9779999999999998</v>
          </cell>
          <cell r="EI31">
            <v>5.9580000000000002</v>
          </cell>
          <cell r="EJ31">
            <v>51.39</v>
          </cell>
          <cell r="EK31">
            <v>0.19800000000000001</v>
          </cell>
          <cell r="EL31">
            <v>0</v>
          </cell>
          <cell r="EM31">
            <v>1.212</v>
          </cell>
          <cell r="EN31">
            <v>3.444</v>
          </cell>
          <cell r="EO31">
            <v>1.2610000000000001</v>
          </cell>
          <cell r="EP31">
            <v>6.1150000000000002</v>
          </cell>
          <cell r="EQ31">
            <v>82.077999999999989</v>
          </cell>
          <cell r="ER31">
            <v>42.373999999999995</v>
          </cell>
          <cell r="ES31">
            <v>29.259</v>
          </cell>
          <cell r="ET31">
            <v>71.632999999999996</v>
          </cell>
          <cell r="EU31">
            <v>10.446</v>
          </cell>
          <cell r="EV31">
            <v>-0.69</v>
          </cell>
          <cell r="EW31">
            <v>0.75500000000000012</v>
          </cell>
          <cell r="EX31">
            <v>3.294</v>
          </cell>
          <cell r="EY31">
            <v>3.359</v>
          </cell>
          <cell r="EZ31">
            <v>2.38</v>
          </cell>
          <cell r="FA31">
            <v>4.6509999999999998</v>
          </cell>
          <cell r="FB31">
            <v>7.0309999999999997</v>
          </cell>
          <cell r="FC31">
            <v>13.894</v>
          </cell>
          <cell r="FD31">
            <v>1.7999999999999999E-2</v>
          </cell>
          <cell r="FE31">
            <v>0.503</v>
          </cell>
          <cell r="FF31">
            <v>-6.2629999999999999</v>
          </cell>
          <cell r="FG31">
            <v>31.43</v>
          </cell>
          <cell r="FH31">
            <v>10.943</v>
          </cell>
          <cell r="FI31">
            <v>39.704999999999998</v>
          </cell>
          <cell r="FJ31">
            <v>118.24499999999999</v>
          </cell>
          <cell r="FK31">
            <v>5.82</v>
          </cell>
          <cell r="FL31">
            <v>124.065</v>
          </cell>
          <cell r="FM31">
            <v>47.737000000000002</v>
          </cell>
          <cell r="FN31">
            <v>1.4889999999999999</v>
          </cell>
          <cell r="FO31">
            <v>49.225999999999999</v>
          </cell>
          <cell r="FP31">
            <v>70.507000000000005</v>
          </cell>
          <cell r="FQ31">
            <v>4.3319999999999999</v>
          </cell>
          <cell r="FR31">
            <v>74.838999999999999</v>
          </cell>
          <cell r="FS31">
            <v>10.830000000000002</v>
          </cell>
          <cell r="FT31">
            <v>2.8099999999999996</v>
          </cell>
          <cell r="FU31">
            <v>13.64</v>
          </cell>
          <cell r="FV31">
            <v>3.4079999999999995</v>
          </cell>
          <cell r="FW31">
            <v>0.97599999999999998</v>
          </cell>
          <cell r="FX31">
            <v>4.3839999999999995</v>
          </cell>
          <cell r="FY31">
            <v>9.7000000000000003E-2</v>
          </cell>
          <cell r="FZ31">
            <v>1.895</v>
          </cell>
          <cell r="GA31">
            <v>1.992</v>
          </cell>
          <cell r="GB31">
            <v>0.127</v>
          </cell>
          <cell r="GC31">
            <v>2.8000000000000001E-2</v>
          </cell>
          <cell r="GD31">
            <v>0.155</v>
          </cell>
          <cell r="GE31">
            <v>2.1469999999999998</v>
          </cell>
          <cell r="GF31">
            <v>0.43900000000000006</v>
          </cell>
          <cell r="GG31">
            <v>0</v>
          </cell>
          <cell r="GH31">
            <v>0.43900000000000006</v>
          </cell>
          <cell r="GI31">
            <v>54.714999999999996</v>
          </cell>
          <cell r="GJ31">
            <v>0.39100000000000001</v>
          </cell>
          <cell r="GK31">
            <v>55.105999999999995</v>
          </cell>
          <cell r="GL31">
            <v>142.94200000000001</v>
          </cell>
          <cell r="GM31">
            <v>142.94200000000001</v>
          </cell>
          <cell r="GN31">
            <v>39.731999999999999</v>
          </cell>
          <cell r="GO31">
            <v>9.3919999999999995</v>
          </cell>
          <cell r="GP31">
            <v>49.123999999999995</v>
          </cell>
          <cell r="GQ31">
            <v>9.3650000000000002</v>
          </cell>
          <cell r="GR31">
            <v>0.157</v>
          </cell>
          <cell r="GS31">
            <v>9.5220000000000002</v>
          </cell>
          <cell r="GT31">
            <v>2.081</v>
          </cell>
          <cell r="GU31">
            <v>2.081</v>
          </cell>
          <cell r="GV31">
            <v>2.8729999999999998</v>
          </cell>
          <cell r="GW31">
            <v>4.0000000000000001E-3</v>
          </cell>
          <cell r="GX31">
            <v>2.8769999999999998</v>
          </cell>
          <cell r="GY31">
            <v>0.85</v>
          </cell>
          <cell r="GZ31">
            <v>0.85</v>
          </cell>
          <cell r="HA31">
            <v>5.3680000000000003</v>
          </cell>
          <cell r="HB31">
            <v>4.1999999999999996E-2</v>
          </cell>
          <cell r="HC31">
            <v>5.41</v>
          </cell>
          <cell r="HD31">
            <v>0.70299999999999985</v>
          </cell>
          <cell r="HE31">
            <v>0.70299999999999985</v>
          </cell>
          <cell r="HF31">
            <v>39.135000000000005</v>
          </cell>
          <cell r="HG31">
            <v>11.934999999999999</v>
          </cell>
          <cell r="HH31">
            <v>5.9989999999999997</v>
          </cell>
          <cell r="HI31">
            <v>57.06900000000001</v>
          </cell>
          <cell r="HJ31">
            <v>4.46</v>
          </cell>
          <cell r="HK31">
            <v>6.5030000000000001</v>
          </cell>
          <cell r="HL31">
            <v>10.963000000000001</v>
          </cell>
          <cell r="HM31">
            <v>8.0000000000000002E-3</v>
          </cell>
          <cell r="HN31">
            <v>4.5270000000000001</v>
          </cell>
          <cell r="HO31">
            <v>4.5350000000000001</v>
          </cell>
          <cell r="HP31">
            <v>15.498000000000001</v>
          </cell>
          <cell r="HQ31">
            <v>14.362000000000002</v>
          </cell>
          <cell r="HR31">
            <v>2.2989999999999999</v>
          </cell>
          <cell r="HS31">
            <v>16.661000000000001</v>
          </cell>
          <cell r="HT31">
            <v>39.724000000000004</v>
          </cell>
          <cell r="HU31">
            <v>9.3919999999999995</v>
          </cell>
          <cell r="HV31">
            <v>18.081</v>
          </cell>
          <cell r="HW31">
            <v>67.197000000000003</v>
          </cell>
          <cell r="HX31">
            <v>4.0999999999999995E-2</v>
          </cell>
          <cell r="HY31">
            <v>4.0999999999999995E-2</v>
          </cell>
          <cell r="HZ31">
            <v>4.6520000000000001</v>
          </cell>
          <cell r="IA31">
            <v>4.9779999999999998</v>
          </cell>
          <cell r="IB31">
            <v>9.629999999999999</v>
          </cell>
          <cell r="IC31">
            <v>1.0999999999999999E-2</v>
          </cell>
          <cell r="ID31">
            <v>0.21</v>
          </cell>
          <cell r="IE31">
            <v>0.221</v>
          </cell>
          <cell r="IF31">
            <v>9.8509999999999991</v>
          </cell>
          <cell r="IG31">
            <v>230.40899999999999</v>
          </cell>
          <cell r="IH31">
            <v>4.7850000000000001</v>
          </cell>
          <cell r="II31">
            <v>235.19399999999999</v>
          </cell>
          <cell r="IJ31">
            <v>183.238</v>
          </cell>
          <cell r="IK31">
            <v>5.3350000000000009</v>
          </cell>
          <cell r="IL31">
            <v>188.57300000000001</v>
          </cell>
          <cell r="IM31">
            <v>47.171999999999997</v>
          </cell>
          <cell r="IN31">
            <v>-0.55100000000000005</v>
          </cell>
          <cell r="IO31">
            <v>46.620999999999995</v>
          </cell>
          <cell r="IP31">
            <v>0.123</v>
          </cell>
          <cell r="IQ31">
            <v>0.66400000000000003</v>
          </cell>
          <cell r="IR31">
            <v>0.78700000000000003</v>
          </cell>
          <cell r="IS31">
            <v>1.7000000000000001E-2</v>
          </cell>
          <cell r="IT31">
            <v>0.17699999999999999</v>
          </cell>
          <cell r="IU31">
            <v>0.19400000000000001</v>
          </cell>
          <cell r="IV31">
            <v>0.98100000000000009</v>
          </cell>
          <cell r="IW31">
            <v>0.69</v>
          </cell>
          <cell r="IX31">
            <v>0.54200000000000004</v>
          </cell>
          <cell r="IY31">
            <v>1.232</v>
          </cell>
          <cell r="IZ31">
            <v>0</v>
          </cell>
          <cell r="JA31">
            <v>1.232</v>
          </cell>
          <cell r="JB31">
            <v>31.196999999999999</v>
          </cell>
          <cell r="JC31">
            <v>0.52900000000000003</v>
          </cell>
          <cell r="JD31">
            <v>31.725999999999999</v>
          </cell>
          <cell r="JE31">
            <v>0.64500000000000002</v>
          </cell>
          <cell r="JF31">
            <v>0.64500000000000002</v>
          </cell>
          <cell r="JG31">
            <v>0.311</v>
          </cell>
          <cell r="JH31">
            <v>0.311</v>
          </cell>
          <cell r="JI31">
            <v>-0.184</v>
          </cell>
          <cell r="JJ31">
            <v>-0.184</v>
          </cell>
          <cell r="JK31">
            <v>14.754999999999999</v>
          </cell>
          <cell r="JL31">
            <v>-0.8849999999999999</v>
          </cell>
          <cell r="JM31">
            <v>13.87</v>
          </cell>
          <cell r="JN31">
            <v>31.43</v>
          </cell>
          <cell r="JO31">
            <v>16.277000000000001</v>
          </cell>
          <cell r="JP31">
            <v>5.3350000000000009</v>
          </cell>
          <cell r="JQ31">
            <v>278.11699999999996</v>
          </cell>
          <cell r="JR31">
            <v>-0.55100000000000005</v>
          </cell>
          <cell r="JS31">
            <v>277.56599999999997</v>
          </cell>
          <cell r="JT31">
            <v>70.569000000000003</v>
          </cell>
          <cell r="JU31">
            <v>66.919999999999987</v>
          </cell>
          <cell r="JV31">
            <v>3.6509999999999998</v>
          </cell>
          <cell r="JW31">
            <v>0.72</v>
          </cell>
          <cell r="JX31">
            <v>0.17599999999999999</v>
          </cell>
          <cell r="JY31">
            <v>0.17599999999999999</v>
          </cell>
          <cell r="JZ31">
            <v>4.359</v>
          </cell>
          <cell r="KA31">
            <v>0.94499999999999995</v>
          </cell>
          <cell r="KB31">
            <v>0</v>
          </cell>
          <cell r="KC31">
            <v>0</v>
          </cell>
          <cell r="KD31">
            <v>0.104</v>
          </cell>
          <cell r="KE31">
            <v>0.104</v>
          </cell>
          <cell r="KF31">
            <v>5.7999999999999996E-2</v>
          </cell>
          <cell r="KG31">
            <v>1.0999999999999999E-2</v>
          </cell>
          <cell r="KH31">
            <v>6.8999999999999992E-2</v>
          </cell>
          <cell r="KI31">
            <v>0.16999999999999998</v>
          </cell>
          <cell r="KJ31">
            <v>0.16999999999999998</v>
          </cell>
          <cell r="KK31">
            <v>0.625</v>
          </cell>
          <cell r="KL31">
            <v>4.5999999999999999E-2</v>
          </cell>
          <cell r="KM31">
            <v>0.14000000000000001</v>
          </cell>
          <cell r="KN31">
            <v>0.65999999999999992</v>
          </cell>
          <cell r="KO31">
            <v>1.4710000000000001</v>
          </cell>
          <cell r="KP31">
            <v>0</v>
          </cell>
          <cell r="KQ31">
            <v>0.23399999999999999</v>
          </cell>
          <cell r="KR31">
            <v>1.2E-2</v>
          </cell>
          <cell r="KS31">
            <v>1.2E-2</v>
          </cell>
          <cell r="KT31">
            <v>0</v>
          </cell>
          <cell r="KU31">
            <v>0.70399999999999996</v>
          </cell>
          <cell r="KV31">
            <v>0.5</v>
          </cell>
          <cell r="KW31">
            <v>1.204</v>
          </cell>
          <cell r="KX31">
            <v>0</v>
          </cell>
          <cell r="KY31">
            <v>0</v>
          </cell>
          <cell r="KZ31">
            <v>1.117</v>
          </cell>
          <cell r="LA31">
            <v>0.04</v>
          </cell>
          <cell r="LB31">
            <v>4.5449999999999999</v>
          </cell>
          <cell r="LC31">
            <v>0.28300000000000003</v>
          </cell>
          <cell r="LD31">
            <v>0</v>
          </cell>
          <cell r="LE31">
            <v>0</v>
          </cell>
          <cell r="LF31">
            <v>0.214</v>
          </cell>
          <cell r="LG31">
            <v>4.7E-2</v>
          </cell>
          <cell r="LH31">
            <v>0.26100000000000001</v>
          </cell>
          <cell r="LI31">
            <v>0.48899999999999999</v>
          </cell>
          <cell r="LJ31">
            <v>0.112</v>
          </cell>
          <cell r="LK31">
            <v>0</v>
          </cell>
          <cell r="LL31">
            <v>0.60099999999999998</v>
          </cell>
          <cell r="LM31">
            <v>2.4E-2</v>
          </cell>
          <cell r="LN31">
            <v>0.26300000000000001</v>
          </cell>
          <cell r="LO31">
            <v>1.212</v>
          </cell>
          <cell r="LP31">
            <v>2.351</v>
          </cell>
          <cell r="LQ31">
            <v>1.2610000000000001</v>
          </cell>
          <cell r="LR31">
            <v>5.1110000000000007</v>
          </cell>
          <cell r="LS31">
            <v>8.8999999999999996E-2</v>
          </cell>
          <cell r="LT31">
            <v>0</v>
          </cell>
          <cell r="LU31">
            <v>8.8999999999999996E-2</v>
          </cell>
          <cell r="LV31">
            <v>0.113</v>
          </cell>
          <cell r="LW31">
            <v>0</v>
          </cell>
          <cell r="LX31">
            <v>0.113</v>
          </cell>
          <cell r="LY31">
            <v>-5.4790000000000001</v>
          </cell>
          <cell r="LZ31">
            <v>348.61599999999999</v>
          </cell>
          <cell r="MA31">
            <v>0</v>
          </cell>
          <cell r="MB31">
            <v>4.1420000000000003</v>
          </cell>
          <cell r="MC31">
            <v>5.8999999999999997E-2</v>
          </cell>
          <cell r="MD31">
            <v>0.60499999999999998</v>
          </cell>
          <cell r="ME31">
            <v>0.60499999999999998</v>
          </cell>
          <cell r="MF31">
            <v>0</v>
          </cell>
          <cell r="MG31">
            <v>17.239000000000001</v>
          </cell>
          <cell r="MH31">
            <v>1.585</v>
          </cell>
          <cell r="MI31">
            <v>0.64200000000000002</v>
          </cell>
          <cell r="MJ31">
            <v>0.94299999999999995</v>
          </cell>
          <cell r="MK31">
            <v>0.22</v>
          </cell>
          <cell r="ML31">
            <v>0</v>
          </cell>
          <cell r="MM31">
            <v>0.34800000000000003</v>
          </cell>
          <cell r="MN31">
            <v>0</v>
          </cell>
          <cell r="MO31">
            <v>37.491</v>
          </cell>
          <cell r="MP31">
            <v>7.8E-2</v>
          </cell>
          <cell r="MQ31">
            <v>0</v>
          </cell>
          <cell r="MR31">
            <v>7.508</v>
          </cell>
          <cell r="MS31">
            <v>7.5119999999999996</v>
          </cell>
          <cell r="MT31">
            <v>-4.0000000000000001E-3</v>
          </cell>
          <cell r="MU31">
            <v>32.565999999999995</v>
          </cell>
          <cell r="MV31">
            <v>1.702</v>
          </cell>
          <cell r="MW31">
            <v>1.363</v>
          </cell>
          <cell r="MX31">
            <v>0.33900000000000002</v>
          </cell>
          <cell r="MY31">
            <v>0</v>
          </cell>
          <cell r="MZ31">
            <v>0</v>
          </cell>
          <cell r="NA31">
            <v>2.2190000000000003</v>
          </cell>
          <cell r="NB31">
            <v>5.3999999999999999E-2</v>
          </cell>
          <cell r="NC31">
            <v>2.23</v>
          </cell>
          <cell r="ND31">
            <v>0</v>
          </cell>
          <cell r="NE31">
            <v>4.7930000000000001</v>
          </cell>
          <cell r="NF31">
            <v>-0.249</v>
          </cell>
          <cell r="NG31">
            <v>-0.249</v>
          </cell>
          <cell r="NH31">
            <v>0</v>
          </cell>
          <cell r="NI31">
            <v>0.34399999999999997</v>
          </cell>
          <cell r="NJ31">
            <v>7.0000000000000001E-3</v>
          </cell>
          <cell r="NK31">
            <v>7.0000000000000001E-3</v>
          </cell>
          <cell r="NL31">
            <v>0</v>
          </cell>
          <cell r="NM31">
            <v>0</v>
          </cell>
          <cell r="NN31">
            <v>0</v>
          </cell>
          <cell r="NO31">
            <v>6.8999999999999992E-2</v>
          </cell>
          <cell r="NP31">
            <v>0</v>
          </cell>
          <cell r="NQ31">
            <v>4.1769999999999996</v>
          </cell>
          <cell r="NR31">
            <v>1.4E-2</v>
          </cell>
          <cell r="NS31">
            <v>0.186</v>
          </cell>
          <cell r="NT31">
            <v>0.16900000000000001</v>
          </cell>
          <cell r="NU31">
            <v>1.7000000000000001E-2</v>
          </cell>
          <cell r="NV31">
            <v>0</v>
          </cell>
          <cell r="NW31">
            <v>0.83899999999999997</v>
          </cell>
          <cell r="NX31">
            <v>0.69199999999999995</v>
          </cell>
          <cell r="NY31">
            <v>0.14699999999999999</v>
          </cell>
          <cell r="NZ31">
            <v>8.9999999999999993E-3</v>
          </cell>
          <cell r="OA31">
            <v>0</v>
          </cell>
          <cell r="OB31">
            <v>3.524</v>
          </cell>
          <cell r="OC31">
            <v>0</v>
          </cell>
          <cell r="OD31">
            <v>26.138000000000002</v>
          </cell>
          <cell r="OE31">
            <v>1.375</v>
          </cell>
          <cell r="OF31">
            <v>3.1190000000000002</v>
          </cell>
          <cell r="OG31">
            <v>2.871</v>
          </cell>
          <cell r="OH31">
            <v>0.248</v>
          </cell>
          <cell r="OI31">
            <v>0</v>
          </cell>
          <cell r="OJ31">
            <v>1.083</v>
          </cell>
          <cell r="OK31">
            <v>1.091</v>
          </cell>
          <cell r="OL31">
            <v>-8.0000000000000002E-3</v>
          </cell>
          <cell r="OM31">
            <v>2.7429999999999999</v>
          </cell>
          <cell r="ON31">
            <v>0</v>
          </cell>
          <cell r="OO31">
            <v>-13.260999999999999</v>
          </cell>
          <cell r="OP31">
            <v>0</v>
          </cell>
          <cell r="OQ31">
            <v>9.6359999999999992</v>
          </cell>
          <cell r="OR31">
            <v>3.3000000000000002E-2</v>
          </cell>
          <cell r="OS31">
            <v>0</v>
          </cell>
          <cell r="OT31">
            <v>0.98599999999999999</v>
          </cell>
          <cell r="OU31">
            <v>0.40699999999999997</v>
          </cell>
          <cell r="OV31">
            <v>0.57899999999999996</v>
          </cell>
          <cell r="OW31">
            <v>5.2249999999999996</v>
          </cell>
          <cell r="OX31">
            <v>1.538</v>
          </cell>
          <cell r="OY31">
            <v>1.444</v>
          </cell>
          <cell r="OZ31">
            <v>0</v>
          </cell>
          <cell r="PA31">
            <v>3.4000000000000002E-2</v>
          </cell>
          <cell r="PB31">
            <v>0</v>
          </cell>
          <cell r="PC31">
            <v>7.1029999999999998</v>
          </cell>
          <cell r="PD31">
            <v>0</v>
          </cell>
          <cell r="PE31">
            <v>0</v>
          </cell>
          <cell r="PF31">
            <v>1.9139999999999999</v>
          </cell>
          <cell r="PG31">
            <v>1.9179999999999999</v>
          </cell>
          <cell r="PH31">
            <v>-4.0000000000000001E-3</v>
          </cell>
          <cell r="PI31">
            <v>32.256</v>
          </cell>
          <cell r="PJ31">
            <v>3.3140000000000001</v>
          </cell>
          <cell r="PK31">
            <v>3.3140000000000001</v>
          </cell>
          <cell r="PL31">
            <v>0</v>
          </cell>
          <cell r="PM31">
            <v>0</v>
          </cell>
          <cell r="PN31">
            <v>0</v>
          </cell>
          <cell r="PO31">
            <v>0</v>
          </cell>
          <cell r="PP31">
            <v>0</v>
          </cell>
          <cell r="PQ31">
            <v>62.911000000000001</v>
          </cell>
          <cell r="PR31">
            <v>0</v>
          </cell>
          <cell r="PS31">
            <v>4.6609999999999996</v>
          </cell>
          <cell r="PT31">
            <v>4.1210000000000004</v>
          </cell>
          <cell r="PU31">
            <v>3.2679999999999998</v>
          </cell>
          <cell r="PV31">
            <v>0.85299999999999998</v>
          </cell>
          <cell r="PW31">
            <v>0</v>
          </cell>
          <cell r="PX31">
            <v>1.974</v>
          </cell>
          <cell r="PY31">
            <v>1.974</v>
          </cell>
          <cell r="PZ31">
            <v>0</v>
          </cell>
          <cell r="QA31">
            <v>3.0060000000000002</v>
          </cell>
          <cell r="QB31">
            <v>0</v>
          </cell>
          <cell r="QC31">
            <v>0</v>
          </cell>
          <cell r="QD31">
            <v>0</v>
          </cell>
          <cell r="QE31">
            <v>4.468</v>
          </cell>
          <cell r="QF31">
            <v>1.423</v>
          </cell>
          <cell r="QG31">
            <v>0</v>
          </cell>
          <cell r="QH31">
            <v>0</v>
          </cell>
          <cell r="QI31">
            <v>0</v>
          </cell>
          <cell r="QJ31">
            <v>0</v>
          </cell>
          <cell r="QK31">
            <v>0</v>
          </cell>
          <cell r="QL31">
            <v>0</v>
          </cell>
          <cell r="QM31">
            <v>0</v>
          </cell>
          <cell r="QN31">
            <v>0</v>
          </cell>
          <cell r="QO31">
            <v>0</v>
          </cell>
          <cell r="QP31">
            <v>0</v>
          </cell>
          <cell r="QQ31">
            <v>0</v>
          </cell>
          <cell r="QR31">
            <v>0</v>
          </cell>
          <cell r="QS31">
            <v>2.5739999999999998</v>
          </cell>
          <cell r="QT31">
            <v>0</v>
          </cell>
          <cell r="QU31">
            <v>5.5019999999999998</v>
          </cell>
          <cell r="QV31">
            <v>5.51</v>
          </cell>
          <cell r="QW31">
            <v>-8.0000000000000002E-3</v>
          </cell>
          <cell r="QX31">
            <v>6.0259999999999998</v>
          </cell>
          <cell r="QY31">
            <v>0</v>
          </cell>
          <cell r="QZ31">
            <v>0</v>
          </cell>
          <cell r="RA31">
            <v>0</v>
          </cell>
          <cell r="RB31">
            <v>0</v>
          </cell>
          <cell r="RC31">
            <v>0</v>
          </cell>
          <cell r="RD31">
            <v>0</v>
          </cell>
          <cell r="RE31">
            <v>0</v>
          </cell>
          <cell r="RF31">
            <v>0</v>
          </cell>
          <cell r="RG31">
            <v>0</v>
          </cell>
          <cell r="RH31">
            <v>0</v>
          </cell>
          <cell r="RI31">
            <v>0</v>
          </cell>
          <cell r="RJ31">
            <v>10.237</v>
          </cell>
          <cell r="RK31">
            <v>0</v>
          </cell>
          <cell r="RL31">
            <v>0</v>
          </cell>
          <cell r="RM31">
            <v>0</v>
          </cell>
          <cell r="RN31">
            <v>0</v>
          </cell>
          <cell r="RO31">
            <v>0</v>
          </cell>
          <cell r="RP31">
            <v>0</v>
          </cell>
          <cell r="RQ31">
            <v>5.3999999999999999E-2</v>
          </cell>
          <cell r="RR31">
            <v>13.863</v>
          </cell>
          <cell r="RS31">
            <v>0</v>
          </cell>
          <cell r="RT31">
            <v>0.13300000000000001</v>
          </cell>
          <cell r="RU31">
            <v>0.61899999999999999</v>
          </cell>
          <cell r="RV31">
            <v>9.9000000000000005E-2</v>
          </cell>
          <cell r="RW31">
            <v>0.52</v>
          </cell>
          <cell r="RX31">
            <v>6.8570000000000002</v>
          </cell>
          <cell r="RY31">
            <v>1.466</v>
          </cell>
          <cell r="RZ31">
            <v>0</v>
          </cell>
          <cell r="SA31">
            <v>1.3720000000000001</v>
          </cell>
          <cell r="SB31">
            <v>0</v>
          </cell>
          <cell r="SC31">
            <v>0</v>
          </cell>
          <cell r="SD31">
            <v>0</v>
          </cell>
        </row>
        <row r="32">
          <cell r="A32">
            <v>1979</v>
          </cell>
          <cell r="B32">
            <v>486.66300000000001</v>
          </cell>
          <cell r="C32">
            <v>294.28100000000001</v>
          </cell>
          <cell r="D32">
            <v>192.38299999999998</v>
          </cell>
          <cell r="E32">
            <v>103.161</v>
          </cell>
          <cell r="F32">
            <v>32.341999999999999</v>
          </cell>
          <cell r="G32">
            <v>3.8040000000000003</v>
          </cell>
          <cell r="H32">
            <v>36.146000000000001</v>
          </cell>
          <cell r="I32">
            <v>1.1639999999999999</v>
          </cell>
          <cell r="J32">
            <v>5.4080000000000004</v>
          </cell>
          <cell r="K32">
            <v>6.5720000000000001</v>
          </cell>
          <cell r="L32">
            <v>3.2389999999999999</v>
          </cell>
          <cell r="M32">
            <v>49.741</v>
          </cell>
          <cell r="N32">
            <v>7.8529999999999998</v>
          </cell>
          <cell r="O32">
            <v>5.0839999999999996</v>
          </cell>
          <cell r="P32">
            <v>0</v>
          </cell>
          <cell r="Q32">
            <v>0.45699999999999996</v>
          </cell>
          <cell r="R32">
            <v>0</v>
          </cell>
          <cell r="S32">
            <v>16.603999999999999</v>
          </cell>
          <cell r="T32">
            <v>7.8010000000000002</v>
          </cell>
          <cell r="U32">
            <v>0</v>
          </cell>
          <cell r="V32">
            <v>0.46600000000000003</v>
          </cell>
          <cell r="W32">
            <v>3.8049999999999997</v>
          </cell>
          <cell r="X32">
            <v>0.25700000000000001</v>
          </cell>
          <cell r="Y32">
            <v>4.0619999999999994</v>
          </cell>
          <cell r="Z32">
            <v>2.4849999999999999</v>
          </cell>
          <cell r="AA32">
            <v>0.10200000000000001</v>
          </cell>
          <cell r="AB32">
            <v>2.5869999999999997</v>
          </cell>
          <cell r="AC32">
            <v>5.9960000000000004</v>
          </cell>
          <cell r="AD32">
            <v>5.9960000000000004</v>
          </cell>
          <cell r="AE32">
            <v>3.9909999999999997</v>
          </cell>
          <cell r="AF32">
            <v>3.9909999999999997</v>
          </cell>
          <cell r="AG32">
            <v>2.2409999999999997</v>
          </cell>
          <cell r="AH32">
            <v>6.3849999999999998</v>
          </cell>
          <cell r="AI32">
            <v>8.6259999999999994</v>
          </cell>
          <cell r="AJ32">
            <v>26.297000000000004</v>
          </cell>
          <cell r="AK32">
            <v>26.297000000000004</v>
          </cell>
          <cell r="AL32">
            <v>1.8109999999999999</v>
          </cell>
          <cell r="AM32">
            <v>1.6359999999999999</v>
          </cell>
          <cell r="AN32">
            <v>3.4470000000000001</v>
          </cell>
          <cell r="AO32">
            <v>0</v>
          </cell>
          <cell r="AP32">
            <v>0.71499999999999986</v>
          </cell>
          <cell r="AQ32">
            <v>0.71499999999999986</v>
          </cell>
          <cell r="AR32">
            <v>40.045000000000002</v>
          </cell>
          <cell r="AS32">
            <v>3.468</v>
          </cell>
          <cell r="AT32">
            <v>-0.34100000000000003</v>
          </cell>
          <cell r="AU32">
            <v>-14.141999999999999</v>
          </cell>
          <cell r="AV32">
            <v>30.242999999999999</v>
          </cell>
          <cell r="AW32">
            <v>15.464</v>
          </cell>
          <cell r="AX32">
            <v>14.779</v>
          </cell>
          <cell r="AY32">
            <v>6.6900000000000013</v>
          </cell>
          <cell r="AZ32">
            <v>2.2320000000000002</v>
          </cell>
          <cell r="BA32">
            <v>0.16799999999999998</v>
          </cell>
          <cell r="BB32">
            <v>2.4000000000000004</v>
          </cell>
          <cell r="BC32">
            <v>0.624</v>
          </cell>
          <cell r="BD32">
            <v>0.78899999999999992</v>
          </cell>
          <cell r="BE32">
            <v>1.4129999999999998</v>
          </cell>
          <cell r="BF32">
            <v>0.44800000000000001</v>
          </cell>
          <cell r="BG32">
            <v>4.7249999999999996</v>
          </cell>
          <cell r="BH32">
            <v>48.667999999999999</v>
          </cell>
          <cell r="BI32">
            <v>1.3859999999999999</v>
          </cell>
          <cell r="BJ32">
            <v>0</v>
          </cell>
          <cell r="BK32">
            <v>0.438</v>
          </cell>
          <cell r="BL32">
            <v>42.441000000000003</v>
          </cell>
          <cell r="BM32">
            <v>1.3680000000000001</v>
          </cell>
          <cell r="BN32">
            <v>0</v>
          </cell>
          <cell r="BO32">
            <v>4.4219999999999997</v>
          </cell>
          <cell r="BP32">
            <v>0.625</v>
          </cell>
          <cell r="BQ32">
            <v>0.16799999999999998</v>
          </cell>
          <cell r="BR32">
            <v>2.1779999999999999</v>
          </cell>
          <cell r="BS32">
            <v>2.9710000000000001</v>
          </cell>
          <cell r="BT32">
            <v>10.552000000000001</v>
          </cell>
          <cell r="BU32">
            <v>2.0960000000000001</v>
          </cell>
          <cell r="BV32">
            <v>0</v>
          </cell>
          <cell r="BW32">
            <v>12.648000000000001</v>
          </cell>
          <cell r="BX32">
            <v>1.5669999999999999</v>
          </cell>
          <cell r="BY32">
            <v>0</v>
          </cell>
          <cell r="BZ32">
            <v>1.5669999999999999</v>
          </cell>
          <cell r="CA32">
            <v>2.8740000000000001</v>
          </cell>
          <cell r="CB32">
            <v>2.8740000000000001</v>
          </cell>
          <cell r="CC32">
            <v>2.0990000000000002</v>
          </cell>
          <cell r="CD32">
            <v>10.265000000000001</v>
          </cell>
          <cell r="CE32">
            <v>6.2E-2</v>
          </cell>
          <cell r="CF32">
            <v>12.426</v>
          </cell>
          <cell r="CG32">
            <v>5.7409999999999997</v>
          </cell>
          <cell r="CH32">
            <v>5.7409999999999997</v>
          </cell>
          <cell r="CI32">
            <v>0</v>
          </cell>
          <cell r="CJ32">
            <v>0.41799999999999998</v>
          </cell>
          <cell r="CK32">
            <v>0.41799999999999998</v>
          </cell>
          <cell r="CL32">
            <v>0</v>
          </cell>
          <cell r="CM32">
            <v>4.0000000000000001E-3</v>
          </cell>
          <cell r="CN32">
            <v>4.0000000000000001E-3</v>
          </cell>
          <cell r="CO32">
            <v>1.5139999999999998</v>
          </cell>
          <cell r="CP32">
            <v>6.7000000000000004E-2</v>
          </cell>
          <cell r="CQ32">
            <v>4.5749999999999993</v>
          </cell>
          <cell r="CR32">
            <v>81.361999999999995</v>
          </cell>
          <cell r="CS32">
            <v>19.486999999999998</v>
          </cell>
          <cell r="CT32">
            <v>61.875</v>
          </cell>
          <cell r="CU32">
            <v>35.385999999999996</v>
          </cell>
          <cell r="CV32">
            <v>7.1320000000000006</v>
          </cell>
          <cell r="CW32">
            <v>6.4260000000000002</v>
          </cell>
          <cell r="CX32">
            <v>13.558</v>
          </cell>
          <cell r="CY32">
            <v>1.2489999999999999</v>
          </cell>
          <cell r="CZ32">
            <v>0.107</v>
          </cell>
          <cell r="DA32">
            <v>1.3559999999999999</v>
          </cell>
          <cell r="DB32">
            <v>0</v>
          </cell>
          <cell r="DC32">
            <v>11.573</v>
          </cell>
          <cell r="DD32">
            <v>33.885999999999996</v>
          </cell>
          <cell r="DE32">
            <v>0.109</v>
          </cell>
          <cell r="DF32">
            <v>14.766999999999999</v>
          </cell>
          <cell r="DG32">
            <v>48.762</v>
          </cell>
          <cell r="DH32">
            <v>3.2800000000000002</v>
          </cell>
          <cell r="DI32">
            <v>8.4959999999999987</v>
          </cell>
          <cell r="DJ32">
            <v>11.776</v>
          </cell>
          <cell r="DK32">
            <v>3.9830000000000001</v>
          </cell>
          <cell r="DL32">
            <v>3.8739999999999997</v>
          </cell>
          <cell r="DM32">
            <v>2.363</v>
          </cell>
          <cell r="DN32">
            <v>0.93900000000000006</v>
          </cell>
          <cell r="DO32">
            <v>0.106</v>
          </cell>
          <cell r="DP32">
            <v>0.318</v>
          </cell>
          <cell r="DQ32">
            <v>4.6819999999999995</v>
          </cell>
          <cell r="DR32">
            <v>0</v>
          </cell>
          <cell r="DS32">
            <v>24.908000000000001</v>
          </cell>
          <cell r="DT32">
            <v>2.63</v>
          </cell>
          <cell r="DU32">
            <v>27.538</v>
          </cell>
          <cell r="DV32">
            <v>45.918000000000006</v>
          </cell>
          <cell r="DW32">
            <v>6.4250000000000007</v>
          </cell>
          <cell r="DX32">
            <v>20.823</v>
          </cell>
          <cell r="DY32">
            <v>73.165999999999997</v>
          </cell>
          <cell r="DZ32">
            <v>0.20499999999999999</v>
          </cell>
          <cell r="EA32">
            <v>0</v>
          </cell>
          <cell r="EB32">
            <v>0.182</v>
          </cell>
          <cell r="EC32">
            <v>1.9870000000000001</v>
          </cell>
          <cell r="ED32">
            <v>2.3740000000000001</v>
          </cell>
          <cell r="EE32">
            <v>0.124</v>
          </cell>
          <cell r="EF32">
            <v>0.124</v>
          </cell>
          <cell r="EG32">
            <v>45.802000000000007</v>
          </cell>
          <cell r="EH32">
            <v>6.7949999999999999</v>
          </cell>
          <cell r="EI32">
            <v>6.2959999999999994</v>
          </cell>
          <cell r="EJ32">
            <v>58.893000000000008</v>
          </cell>
          <cell r="EK32">
            <v>0.22500000000000001</v>
          </cell>
          <cell r="EL32">
            <v>0</v>
          </cell>
          <cell r="EM32">
            <v>1.448</v>
          </cell>
          <cell r="EN32">
            <v>3.8260000000000001</v>
          </cell>
          <cell r="EO32">
            <v>1.6920000000000002</v>
          </cell>
          <cell r="EP32">
            <v>7.1910000000000007</v>
          </cell>
          <cell r="EQ32">
            <v>100.17099999999999</v>
          </cell>
          <cell r="ER32">
            <v>48.147000000000006</v>
          </cell>
          <cell r="ES32">
            <v>33.325000000000003</v>
          </cell>
          <cell r="ET32">
            <v>81.472000000000008</v>
          </cell>
          <cell r="EU32">
            <v>18.7</v>
          </cell>
          <cell r="EV32">
            <v>-0.79199999999999993</v>
          </cell>
          <cell r="EW32">
            <v>0.86799999999999999</v>
          </cell>
          <cell r="EX32">
            <v>3.7879999999999998</v>
          </cell>
          <cell r="EY32">
            <v>3.8639999999999999</v>
          </cell>
          <cell r="EZ32">
            <v>2.9729999999999999</v>
          </cell>
          <cell r="FA32">
            <v>6.2190000000000003</v>
          </cell>
          <cell r="FB32">
            <v>9.1920000000000002</v>
          </cell>
          <cell r="FC32">
            <v>16.002000000000002</v>
          </cell>
          <cell r="FD32">
            <v>0.432</v>
          </cell>
          <cell r="FE32">
            <v>0.441</v>
          </cell>
          <cell r="FF32">
            <v>-1.921</v>
          </cell>
          <cell r="FG32">
            <v>35.502000000000002</v>
          </cell>
          <cell r="FH32">
            <v>12.645</v>
          </cell>
          <cell r="FI32">
            <v>52.024999999999999</v>
          </cell>
          <cell r="FJ32">
            <v>129.24399999999997</v>
          </cell>
          <cell r="FK32">
            <v>6.4529999999999994</v>
          </cell>
          <cell r="FL32">
            <v>135.69699999999997</v>
          </cell>
          <cell r="FM32">
            <v>49.772999999999996</v>
          </cell>
          <cell r="FN32">
            <v>1.6379999999999999</v>
          </cell>
          <cell r="FO32">
            <v>51.410999999999994</v>
          </cell>
          <cell r="FP32">
            <v>79.468999999999994</v>
          </cell>
          <cell r="FQ32">
            <v>4.8129999999999997</v>
          </cell>
          <cell r="FR32">
            <v>84.281999999999996</v>
          </cell>
          <cell r="FS32">
            <v>12.096</v>
          </cell>
          <cell r="FT32">
            <v>3.1219999999999999</v>
          </cell>
          <cell r="FU32">
            <v>15.218</v>
          </cell>
          <cell r="FV32">
            <v>3.7490000000000001</v>
          </cell>
          <cell r="FW32">
            <v>1.0880000000000001</v>
          </cell>
          <cell r="FX32">
            <v>4.8369999999999997</v>
          </cell>
          <cell r="FY32">
            <v>0.113</v>
          </cell>
          <cell r="FZ32">
            <v>2.1639999999999997</v>
          </cell>
          <cell r="GA32">
            <v>2.2769999999999997</v>
          </cell>
          <cell r="GB32">
            <v>0.128</v>
          </cell>
          <cell r="GC32">
            <v>2.8000000000000001E-2</v>
          </cell>
          <cell r="GD32">
            <v>0.156</v>
          </cell>
          <cell r="GE32">
            <v>2.4329999999999998</v>
          </cell>
          <cell r="GF32">
            <v>0.28600000000000003</v>
          </cell>
          <cell r="GG32">
            <v>0</v>
          </cell>
          <cell r="GH32">
            <v>0.28600000000000003</v>
          </cell>
          <cell r="GI32">
            <v>61.634</v>
          </cell>
          <cell r="GJ32">
            <v>0.44600000000000001</v>
          </cell>
          <cell r="GK32">
            <v>62.08</v>
          </cell>
          <cell r="GL32">
            <v>161.09899999999999</v>
          </cell>
          <cell r="GM32">
            <v>161.09899999999999</v>
          </cell>
          <cell r="GN32">
            <v>46.747999999999998</v>
          </cell>
          <cell r="GO32">
            <v>10.398999999999999</v>
          </cell>
          <cell r="GP32">
            <v>57.146999999999998</v>
          </cell>
          <cell r="GQ32">
            <v>11.623000000000001</v>
          </cell>
          <cell r="GR32">
            <v>0.17599999999999999</v>
          </cell>
          <cell r="GS32">
            <v>11.799000000000001</v>
          </cell>
          <cell r="GT32">
            <v>2.5840000000000001</v>
          </cell>
          <cell r="GU32">
            <v>2.5840000000000001</v>
          </cell>
          <cell r="GV32">
            <v>3.4539999999999997</v>
          </cell>
          <cell r="GW32">
            <v>4.0000000000000001E-3</v>
          </cell>
          <cell r="GX32">
            <v>3.4579999999999997</v>
          </cell>
          <cell r="GY32">
            <v>0.88800000000000001</v>
          </cell>
          <cell r="GZ32">
            <v>0.88800000000000001</v>
          </cell>
          <cell r="HA32">
            <v>6.8579999999999997</v>
          </cell>
          <cell r="HB32">
            <v>4.7E-2</v>
          </cell>
          <cell r="HC32">
            <v>6.9049999999999994</v>
          </cell>
          <cell r="HD32">
            <v>0.74</v>
          </cell>
          <cell r="HE32">
            <v>0.74</v>
          </cell>
          <cell r="HF32">
            <v>45.391999999999996</v>
          </cell>
          <cell r="HG32">
            <v>13.554</v>
          </cell>
          <cell r="HH32">
            <v>6.3420000000000005</v>
          </cell>
          <cell r="HI32">
            <v>65.287999999999997</v>
          </cell>
          <cell r="HJ32">
            <v>5.2080000000000002</v>
          </cell>
          <cell r="HK32">
            <v>7.2970000000000006</v>
          </cell>
          <cell r="HL32">
            <v>12.505000000000001</v>
          </cell>
          <cell r="HM32">
            <v>1.2E-2</v>
          </cell>
          <cell r="HN32">
            <v>5.07</v>
          </cell>
          <cell r="HO32">
            <v>5.0819999999999999</v>
          </cell>
          <cell r="HP32">
            <v>17.587</v>
          </cell>
          <cell r="HQ32">
            <v>17.11</v>
          </cell>
          <cell r="HR32">
            <v>2.63</v>
          </cell>
          <cell r="HS32">
            <v>19.739999999999998</v>
          </cell>
          <cell r="HT32">
            <v>46.744</v>
          </cell>
          <cell r="HU32">
            <v>10.398999999999999</v>
          </cell>
          <cell r="HV32">
            <v>23.314</v>
          </cell>
          <cell r="HW32">
            <v>80.456999999999994</v>
          </cell>
          <cell r="HX32">
            <v>4.5999999999999999E-2</v>
          </cell>
          <cell r="HY32">
            <v>4.5999999999999999E-2</v>
          </cell>
          <cell r="HZ32">
            <v>5.2750000000000004</v>
          </cell>
          <cell r="IA32">
            <v>5.8129999999999997</v>
          </cell>
          <cell r="IB32">
            <v>11.088000000000001</v>
          </cell>
          <cell r="IC32">
            <v>1.2E-2</v>
          </cell>
          <cell r="ID32">
            <v>0.22900000000000001</v>
          </cell>
          <cell r="IE32">
            <v>0.24100000000000002</v>
          </cell>
          <cell r="IF32">
            <v>11.329000000000001</v>
          </cell>
          <cell r="IG32">
            <v>257.32600000000002</v>
          </cell>
          <cell r="IH32">
            <v>5.3730000000000002</v>
          </cell>
          <cell r="II32">
            <v>262.69900000000001</v>
          </cell>
          <cell r="IJ32">
            <v>210.16800000000001</v>
          </cell>
          <cell r="IK32">
            <v>6</v>
          </cell>
          <cell r="IL32">
            <v>216.16800000000001</v>
          </cell>
          <cell r="IM32">
            <v>47.157000000000004</v>
          </cell>
          <cell r="IN32">
            <v>-0.627</v>
          </cell>
          <cell r="IO32">
            <v>46.53</v>
          </cell>
          <cell r="IP32">
            <v>0.27900000000000003</v>
          </cell>
          <cell r="IQ32">
            <v>1.5129999999999999</v>
          </cell>
          <cell r="IR32">
            <v>1.7919999999999998</v>
          </cell>
          <cell r="IS32">
            <v>0.02</v>
          </cell>
          <cell r="IT32">
            <v>0.20499999999999999</v>
          </cell>
          <cell r="IU32">
            <v>0.22499999999999998</v>
          </cell>
          <cell r="IV32">
            <v>2.0169999999999999</v>
          </cell>
          <cell r="IW32">
            <v>0.79199999999999993</v>
          </cell>
          <cell r="IX32">
            <v>0.622</v>
          </cell>
          <cell r="IY32">
            <v>1.4139999999999999</v>
          </cell>
          <cell r="IZ32">
            <v>0</v>
          </cell>
          <cell r="JA32">
            <v>1.4139999999999999</v>
          </cell>
          <cell r="JB32">
            <v>35.768000000000001</v>
          </cell>
          <cell r="JC32">
            <v>0.59499999999999997</v>
          </cell>
          <cell r="JD32">
            <v>36.363</v>
          </cell>
          <cell r="JE32">
            <v>0.86399999999999999</v>
          </cell>
          <cell r="JF32">
            <v>0.86399999999999999</v>
          </cell>
          <cell r="JG32">
            <v>0.29399999999999998</v>
          </cell>
          <cell r="JH32">
            <v>0.29399999999999998</v>
          </cell>
          <cell r="JI32">
            <v>-0.16599999999999998</v>
          </cell>
          <cell r="JJ32">
            <v>-0.16599999999999998</v>
          </cell>
          <cell r="JK32">
            <v>10.776</v>
          </cell>
          <cell r="JL32">
            <v>-0.995</v>
          </cell>
          <cell r="JM32">
            <v>9.7810000000000006</v>
          </cell>
          <cell r="JN32">
            <v>35.502000000000002</v>
          </cell>
          <cell r="JO32">
            <v>18.645</v>
          </cell>
          <cell r="JP32">
            <v>6</v>
          </cell>
          <cell r="JQ32">
            <v>311.47199999999998</v>
          </cell>
          <cell r="JR32">
            <v>-0.627</v>
          </cell>
          <cell r="JS32">
            <v>310.84499999999997</v>
          </cell>
          <cell r="JT32">
            <v>82.494</v>
          </cell>
          <cell r="JU32">
            <v>80.906000000000006</v>
          </cell>
          <cell r="JV32">
            <v>1.5860000000000003</v>
          </cell>
          <cell r="JW32">
            <v>0.89900000000000002</v>
          </cell>
          <cell r="JX32">
            <v>0.219</v>
          </cell>
          <cell r="JY32">
            <v>0.219</v>
          </cell>
          <cell r="JZ32">
            <v>7.0460000000000003</v>
          </cell>
          <cell r="KA32">
            <v>1.105</v>
          </cell>
          <cell r="KB32">
            <v>0</v>
          </cell>
          <cell r="KC32">
            <v>0</v>
          </cell>
          <cell r="KD32">
            <v>0.111</v>
          </cell>
          <cell r="KE32">
            <v>0.111</v>
          </cell>
          <cell r="KF32">
            <v>6.3E-2</v>
          </cell>
          <cell r="KG32">
            <v>1.6E-2</v>
          </cell>
          <cell r="KH32">
            <v>7.9000000000000001E-2</v>
          </cell>
          <cell r="KI32">
            <v>0.19700000000000001</v>
          </cell>
          <cell r="KJ32">
            <v>0.19700000000000001</v>
          </cell>
          <cell r="KK32">
            <v>0.75800000000000001</v>
          </cell>
          <cell r="KL32">
            <v>5.7999999999999996E-2</v>
          </cell>
          <cell r="KM32">
            <v>0.182</v>
          </cell>
          <cell r="KN32">
            <v>0.73099999999999987</v>
          </cell>
          <cell r="KO32">
            <v>1.7289999999999999</v>
          </cell>
          <cell r="KP32">
            <v>0</v>
          </cell>
          <cell r="KQ32">
            <v>0.25600000000000001</v>
          </cell>
          <cell r="KR32">
            <v>1.3000000000000001E-2</v>
          </cell>
          <cell r="KS32">
            <v>1.3000000000000001E-2</v>
          </cell>
          <cell r="KT32">
            <v>0</v>
          </cell>
          <cell r="KU32">
            <v>0.77199999999999991</v>
          </cell>
          <cell r="KV32">
            <v>0.37600000000000006</v>
          </cell>
          <cell r="KW32">
            <v>1.1479999999999999</v>
          </cell>
          <cell r="KX32">
            <v>0</v>
          </cell>
          <cell r="KY32">
            <v>0</v>
          </cell>
          <cell r="KZ32">
            <v>1.042</v>
          </cell>
          <cell r="LA32">
            <v>9.8000000000000004E-2</v>
          </cell>
          <cell r="LB32">
            <v>6.9940000000000007</v>
          </cell>
          <cell r="LC32">
            <v>0.28100000000000003</v>
          </cell>
          <cell r="LD32">
            <v>0</v>
          </cell>
          <cell r="LE32">
            <v>0</v>
          </cell>
          <cell r="LF32">
            <v>0.26500000000000001</v>
          </cell>
          <cell r="LG32">
            <v>7.2000000000000008E-2</v>
          </cell>
          <cell r="LH32">
            <v>0.33700000000000002</v>
          </cell>
          <cell r="LI32">
            <v>0.60400000000000009</v>
          </cell>
          <cell r="LJ32">
            <v>0.10600000000000001</v>
          </cell>
          <cell r="LK32">
            <v>0</v>
          </cell>
          <cell r="LL32">
            <v>0.71000000000000008</v>
          </cell>
          <cell r="LM32">
            <v>5.8999999999999997E-2</v>
          </cell>
          <cell r="LN32">
            <v>0.32199999999999995</v>
          </cell>
          <cell r="LO32">
            <v>1.448</v>
          </cell>
          <cell r="LP32">
            <v>2.5890000000000004</v>
          </cell>
          <cell r="LQ32">
            <v>1.6920000000000002</v>
          </cell>
          <cell r="LR32">
            <v>6.11</v>
          </cell>
          <cell r="LS32">
            <v>0.12</v>
          </cell>
          <cell r="LT32">
            <v>0</v>
          </cell>
          <cell r="LU32">
            <v>0.12</v>
          </cell>
          <cell r="LV32">
            <v>0.124</v>
          </cell>
          <cell r="LW32">
            <v>0</v>
          </cell>
          <cell r="LX32">
            <v>0.124</v>
          </cell>
          <cell r="LY32">
            <v>-3.6440000000000001</v>
          </cell>
          <cell r="LZ32">
            <v>398.20599999999996</v>
          </cell>
          <cell r="MA32">
            <v>0</v>
          </cell>
          <cell r="MB32">
            <v>6.7229999999999999</v>
          </cell>
          <cell r="MC32">
            <v>4.8000000000000001E-2</v>
          </cell>
          <cell r="MD32">
            <v>0.437</v>
          </cell>
          <cell r="ME32">
            <v>0.437</v>
          </cell>
          <cell r="MF32">
            <v>0</v>
          </cell>
          <cell r="MG32">
            <v>17.105</v>
          </cell>
          <cell r="MH32">
            <v>0.753</v>
          </cell>
          <cell r="MI32">
            <v>-0.34399999999999997</v>
          </cell>
          <cell r="MJ32">
            <v>1.097</v>
          </cell>
          <cell r="MK32">
            <v>0.28399999999999997</v>
          </cell>
          <cell r="ML32">
            <v>0</v>
          </cell>
          <cell r="MM32">
            <v>-4.6199999999999992</v>
          </cell>
          <cell r="MN32">
            <v>0</v>
          </cell>
          <cell r="MO32">
            <v>31.196999999999999</v>
          </cell>
          <cell r="MP32">
            <v>8.6999999999999994E-2</v>
          </cell>
          <cell r="MQ32">
            <v>0</v>
          </cell>
          <cell r="MR32">
            <v>6.8209999999999997</v>
          </cell>
          <cell r="MS32">
            <v>6.399</v>
          </cell>
          <cell r="MT32">
            <v>0.42199999999999999</v>
          </cell>
          <cell r="MU32">
            <v>39.750999999999998</v>
          </cell>
          <cell r="MV32">
            <v>3.2490000000000001</v>
          </cell>
          <cell r="MW32">
            <v>2.9780000000000002</v>
          </cell>
          <cell r="MX32">
            <v>0.27100000000000002</v>
          </cell>
          <cell r="MY32">
            <v>0</v>
          </cell>
          <cell r="MZ32">
            <v>0</v>
          </cell>
          <cell r="NA32">
            <v>-2.1829999999999998</v>
          </cell>
          <cell r="NB32">
            <v>-2.7130000000000001</v>
          </cell>
          <cell r="NC32">
            <v>3.887</v>
          </cell>
          <cell r="ND32">
            <v>0</v>
          </cell>
          <cell r="NE32">
            <v>-0.69899999999999995</v>
          </cell>
          <cell r="NF32">
            <v>7.8E-2</v>
          </cell>
          <cell r="NG32">
            <v>7.8E-2</v>
          </cell>
          <cell r="NH32">
            <v>0</v>
          </cell>
          <cell r="NI32">
            <v>0.28699999999999998</v>
          </cell>
          <cell r="NJ32">
            <v>3.0000000000000001E-3</v>
          </cell>
          <cell r="NK32">
            <v>2E-3</v>
          </cell>
          <cell r="NL32">
            <v>1E-3</v>
          </cell>
          <cell r="NM32">
            <v>0</v>
          </cell>
          <cell r="NN32">
            <v>0</v>
          </cell>
          <cell r="NO32">
            <v>-9.0000000000000011E-3</v>
          </cell>
          <cell r="NP32">
            <v>0</v>
          </cell>
          <cell r="NQ32">
            <v>1.306</v>
          </cell>
          <cell r="NR32">
            <v>1.2999999999999999E-2</v>
          </cell>
          <cell r="NS32">
            <v>9.7000000000000003E-2</v>
          </cell>
          <cell r="NT32">
            <v>8.5999999999999993E-2</v>
          </cell>
          <cell r="NU32">
            <v>1.0999999999999999E-2</v>
          </cell>
          <cell r="NV32">
            <v>0</v>
          </cell>
          <cell r="NW32">
            <v>1.2829999999999999</v>
          </cell>
          <cell r="NX32">
            <v>1.1080000000000001</v>
          </cell>
          <cell r="NY32">
            <v>0.17499999999999999</v>
          </cell>
          <cell r="NZ32">
            <v>1.0999999999999999E-2</v>
          </cell>
          <cell r="OA32">
            <v>0</v>
          </cell>
          <cell r="OB32">
            <v>5.0760000000000005</v>
          </cell>
          <cell r="OC32">
            <v>0</v>
          </cell>
          <cell r="OD32">
            <v>28.446000000000002</v>
          </cell>
          <cell r="OE32">
            <v>0.85599999999999998</v>
          </cell>
          <cell r="OF32">
            <v>2.5219999999999998</v>
          </cell>
          <cell r="OG32">
            <v>2.4449999999999998</v>
          </cell>
          <cell r="OH32">
            <v>7.6999999999999999E-2</v>
          </cell>
          <cell r="OI32">
            <v>0</v>
          </cell>
          <cell r="OJ32">
            <v>1.294</v>
          </cell>
          <cell r="OK32">
            <v>1.056</v>
          </cell>
          <cell r="OL32">
            <v>0.23799999999999999</v>
          </cell>
          <cell r="OM32">
            <v>3.46</v>
          </cell>
          <cell r="ON32">
            <v>0</v>
          </cell>
          <cell r="OO32">
            <v>-5.085</v>
          </cell>
          <cell r="OP32">
            <v>0</v>
          </cell>
          <cell r="OQ32">
            <v>12.208</v>
          </cell>
          <cell r="OR32">
            <v>0</v>
          </cell>
          <cell r="OS32">
            <v>0</v>
          </cell>
          <cell r="OT32">
            <v>0.42</v>
          </cell>
          <cell r="OU32">
            <v>0.23599999999999999</v>
          </cell>
          <cell r="OV32">
            <v>0.184</v>
          </cell>
          <cell r="OW32">
            <v>3.01</v>
          </cell>
          <cell r="OX32">
            <v>1.6240000000000001</v>
          </cell>
          <cell r="OY32">
            <v>1.3170000000000002</v>
          </cell>
          <cell r="OZ32">
            <v>0</v>
          </cell>
          <cell r="PA32">
            <v>4.2999999999999997E-2</v>
          </cell>
          <cell r="PB32">
            <v>0</v>
          </cell>
          <cell r="PC32">
            <v>6.8209999999999997</v>
          </cell>
          <cell r="PD32">
            <v>0</v>
          </cell>
          <cell r="PE32">
            <v>0</v>
          </cell>
          <cell r="PF32">
            <v>1.853</v>
          </cell>
          <cell r="PG32">
            <v>1.8069999999999999</v>
          </cell>
          <cell r="PH32">
            <v>4.5999999999999999E-2</v>
          </cell>
          <cell r="PI32">
            <v>33.536000000000001</v>
          </cell>
          <cell r="PJ32">
            <v>3.6469999999999998</v>
          </cell>
          <cell r="PK32">
            <v>3.6469999999999998</v>
          </cell>
          <cell r="PL32">
            <v>0</v>
          </cell>
          <cell r="PM32">
            <v>0</v>
          </cell>
          <cell r="PN32">
            <v>0</v>
          </cell>
          <cell r="PO32">
            <v>0</v>
          </cell>
          <cell r="PP32">
            <v>0</v>
          </cell>
          <cell r="PQ32">
            <v>65.652000000000001</v>
          </cell>
          <cell r="PR32">
            <v>0</v>
          </cell>
          <cell r="PS32">
            <v>-0.67499999999999805</v>
          </cell>
          <cell r="PT32">
            <v>4.0990000000000002</v>
          </cell>
          <cell r="PU32">
            <v>4.2430000000000003</v>
          </cell>
          <cell r="PV32">
            <v>-0.14399999999999999</v>
          </cell>
          <cell r="PW32">
            <v>0</v>
          </cell>
          <cell r="PX32">
            <v>2.7690000000000001</v>
          </cell>
          <cell r="PY32">
            <v>2.7690000000000001</v>
          </cell>
          <cell r="PZ32">
            <v>0</v>
          </cell>
          <cell r="QA32">
            <v>3.798</v>
          </cell>
          <cell r="QB32">
            <v>0</v>
          </cell>
          <cell r="QC32">
            <v>0</v>
          </cell>
          <cell r="QD32">
            <v>0</v>
          </cell>
          <cell r="QE32">
            <v>0.875</v>
          </cell>
          <cell r="QF32">
            <v>0.84199999999999997</v>
          </cell>
          <cell r="QG32">
            <v>0</v>
          </cell>
          <cell r="QH32">
            <v>0</v>
          </cell>
          <cell r="QI32">
            <v>0</v>
          </cell>
          <cell r="QJ32">
            <v>0</v>
          </cell>
          <cell r="QK32">
            <v>0</v>
          </cell>
          <cell r="QL32">
            <v>0</v>
          </cell>
          <cell r="QM32">
            <v>0</v>
          </cell>
          <cell r="QN32">
            <v>0</v>
          </cell>
          <cell r="QO32">
            <v>0</v>
          </cell>
          <cell r="QP32">
            <v>0</v>
          </cell>
          <cell r="QQ32">
            <v>0</v>
          </cell>
          <cell r="QR32">
            <v>0</v>
          </cell>
          <cell r="QS32">
            <v>2.3580000000000001</v>
          </cell>
          <cell r="QT32">
            <v>0</v>
          </cell>
          <cell r="QU32">
            <v>3.5619999999999998</v>
          </cell>
          <cell r="QV32">
            <v>3.5760000000000001</v>
          </cell>
          <cell r="QW32">
            <v>-1.4E-2</v>
          </cell>
          <cell r="QX32">
            <v>1.6600000000000001</v>
          </cell>
          <cell r="QY32">
            <v>0</v>
          </cell>
          <cell r="QZ32">
            <v>0</v>
          </cell>
          <cell r="RA32">
            <v>0</v>
          </cell>
          <cell r="RB32">
            <v>0</v>
          </cell>
          <cell r="RC32">
            <v>0</v>
          </cell>
          <cell r="RD32">
            <v>0</v>
          </cell>
          <cell r="RE32">
            <v>0</v>
          </cell>
          <cell r="RF32">
            <v>0</v>
          </cell>
          <cell r="RG32">
            <v>0</v>
          </cell>
          <cell r="RH32">
            <v>0</v>
          </cell>
          <cell r="RI32">
            <v>0</v>
          </cell>
          <cell r="RJ32">
            <v>19.333000000000002</v>
          </cell>
          <cell r="RK32">
            <v>0</v>
          </cell>
          <cell r="RL32">
            <v>0</v>
          </cell>
          <cell r="RM32">
            <v>0</v>
          </cell>
          <cell r="RN32">
            <v>0</v>
          </cell>
          <cell r="RO32">
            <v>0</v>
          </cell>
          <cell r="RP32">
            <v>0</v>
          </cell>
          <cell r="RQ32">
            <v>-2.7130000000000001</v>
          </cell>
          <cell r="RR32">
            <v>14.882</v>
          </cell>
          <cell r="RS32">
            <v>0</v>
          </cell>
          <cell r="RT32">
            <v>-2.3999999999999997E-2</v>
          </cell>
          <cell r="RU32">
            <v>0.85899999999999999</v>
          </cell>
          <cell r="RV32">
            <v>0.13200000000000001</v>
          </cell>
          <cell r="RW32">
            <v>0.72699999999999998</v>
          </cell>
          <cell r="RX32">
            <v>5.6219999999999999</v>
          </cell>
          <cell r="RY32">
            <v>1.7909999999999999</v>
          </cell>
          <cell r="RZ32">
            <v>0</v>
          </cell>
          <cell r="SA32">
            <v>1.484</v>
          </cell>
          <cell r="SB32">
            <v>0</v>
          </cell>
          <cell r="SC32">
            <v>0</v>
          </cell>
          <cell r="SD32">
            <v>0</v>
          </cell>
        </row>
        <row r="33">
          <cell r="A33">
            <v>1980</v>
          </cell>
          <cell r="B33">
            <v>562.28300000000002</v>
          </cell>
          <cell r="C33">
            <v>343.96600000000001</v>
          </cell>
          <cell r="D33">
            <v>218.31799999999998</v>
          </cell>
          <cell r="E33">
            <v>119.175</v>
          </cell>
          <cell r="F33">
            <v>36.611000000000004</v>
          </cell>
          <cell r="G33">
            <v>4.3849999999999998</v>
          </cell>
          <cell r="H33">
            <v>40.996000000000002</v>
          </cell>
          <cell r="I33">
            <v>1.2449999999999999</v>
          </cell>
          <cell r="J33">
            <v>6.2229999999999999</v>
          </cell>
          <cell r="K33">
            <v>7.468</v>
          </cell>
          <cell r="L33">
            <v>4.165</v>
          </cell>
          <cell r="M33">
            <v>54.841000000000008</v>
          </cell>
          <cell r="N33">
            <v>10.212000000000002</v>
          </cell>
          <cell r="O33">
            <v>6.4490000000000007</v>
          </cell>
          <cell r="P33">
            <v>0</v>
          </cell>
          <cell r="Q33">
            <v>0.57400000000000007</v>
          </cell>
          <cell r="R33">
            <v>0</v>
          </cell>
          <cell r="S33">
            <v>20.481000000000002</v>
          </cell>
          <cell r="T33">
            <v>9.4220000000000006</v>
          </cell>
          <cell r="U33">
            <v>0</v>
          </cell>
          <cell r="V33">
            <v>0.50700000000000001</v>
          </cell>
          <cell r="W33">
            <v>4.3849999999999998</v>
          </cell>
          <cell r="X33">
            <v>0.29700000000000004</v>
          </cell>
          <cell r="Y33">
            <v>4.6819999999999995</v>
          </cell>
          <cell r="Z33">
            <v>2.91</v>
          </cell>
          <cell r="AA33">
            <v>0.14700000000000002</v>
          </cell>
          <cell r="AB33">
            <v>3.0570000000000004</v>
          </cell>
          <cell r="AC33">
            <v>7.0010000000000003</v>
          </cell>
          <cell r="AD33">
            <v>7.0010000000000003</v>
          </cell>
          <cell r="AE33">
            <v>4.601</v>
          </cell>
          <cell r="AF33">
            <v>4.601</v>
          </cell>
          <cell r="AG33">
            <v>2.4859999999999998</v>
          </cell>
          <cell r="AH33">
            <v>7.1020000000000003</v>
          </cell>
          <cell r="AI33">
            <v>9.588000000000001</v>
          </cell>
          <cell r="AJ33">
            <v>28.217000000000002</v>
          </cell>
          <cell r="AK33">
            <v>28.217000000000002</v>
          </cell>
          <cell r="AL33">
            <v>1.8570000000000002</v>
          </cell>
          <cell r="AM33">
            <v>1.677</v>
          </cell>
          <cell r="AN33">
            <v>3.5340000000000003</v>
          </cell>
          <cell r="AO33">
            <v>0</v>
          </cell>
          <cell r="AP33">
            <v>0.78800000000000003</v>
          </cell>
          <cell r="AQ33">
            <v>0.78800000000000003</v>
          </cell>
          <cell r="AR33">
            <v>48.229000000000006</v>
          </cell>
          <cell r="AS33">
            <v>4.165</v>
          </cell>
          <cell r="AT33">
            <v>-0.35400000000000004</v>
          </cell>
          <cell r="AU33">
            <v>-21.077000000000002</v>
          </cell>
          <cell r="AV33">
            <v>36.694999999999993</v>
          </cell>
          <cell r="AW33">
            <v>18.561999999999998</v>
          </cell>
          <cell r="AX33">
            <v>18.132999999999999</v>
          </cell>
          <cell r="AY33">
            <v>7.8439999999999994</v>
          </cell>
          <cell r="AZ33">
            <v>2.5859999999999999</v>
          </cell>
          <cell r="BA33">
            <v>0.19500000000000001</v>
          </cell>
          <cell r="BB33">
            <v>2.7809999999999997</v>
          </cell>
          <cell r="BC33">
            <v>0.7619999999999999</v>
          </cell>
          <cell r="BD33">
            <v>0.91200000000000003</v>
          </cell>
          <cell r="BE33">
            <v>1.6739999999999999</v>
          </cell>
          <cell r="BF33">
            <v>0.53200000000000003</v>
          </cell>
          <cell r="BG33">
            <v>6.3650000000000002</v>
          </cell>
          <cell r="BH33">
            <v>65.145999999999987</v>
          </cell>
          <cell r="BI33">
            <v>1.6870000000000001</v>
          </cell>
          <cell r="BJ33">
            <v>0</v>
          </cell>
          <cell r="BK33">
            <v>0.621</v>
          </cell>
          <cell r="BL33">
            <v>56.61</v>
          </cell>
          <cell r="BM33">
            <v>1.5329999999999999</v>
          </cell>
          <cell r="BN33">
            <v>0</v>
          </cell>
          <cell r="BO33">
            <v>5.7150000000000007</v>
          </cell>
          <cell r="BP33">
            <v>0.67500000000000004</v>
          </cell>
          <cell r="BQ33">
            <v>0.19500000000000001</v>
          </cell>
          <cell r="BR33">
            <v>2.42</v>
          </cell>
          <cell r="BS33">
            <v>3.29</v>
          </cell>
          <cell r="BT33">
            <v>11.712</v>
          </cell>
          <cell r="BU33">
            <v>2.4609999999999999</v>
          </cell>
          <cell r="BV33">
            <v>0</v>
          </cell>
          <cell r="BW33">
            <v>14.173</v>
          </cell>
          <cell r="BX33">
            <v>2.3130000000000002</v>
          </cell>
          <cell r="BY33">
            <v>0</v>
          </cell>
          <cell r="BZ33">
            <v>2.3130000000000002</v>
          </cell>
          <cell r="CA33">
            <v>3.1880000000000002</v>
          </cell>
          <cell r="CB33">
            <v>3.1880000000000002</v>
          </cell>
          <cell r="CC33">
            <v>2.4619999999999997</v>
          </cell>
          <cell r="CD33">
            <v>12.049999999999999</v>
          </cell>
          <cell r="CE33">
            <v>6.5000000000000002E-2</v>
          </cell>
          <cell r="CF33">
            <v>14.576999999999998</v>
          </cell>
          <cell r="CG33">
            <v>7.347999999999999</v>
          </cell>
          <cell r="CH33">
            <v>7.347999999999999</v>
          </cell>
          <cell r="CI33">
            <v>0</v>
          </cell>
          <cell r="CJ33">
            <v>0.44</v>
          </cell>
          <cell r="CK33">
            <v>0.44</v>
          </cell>
          <cell r="CL33">
            <v>0</v>
          </cell>
          <cell r="CM33">
            <v>4.0000000000000001E-3</v>
          </cell>
          <cell r="CN33">
            <v>4.0000000000000001E-3</v>
          </cell>
          <cell r="CO33">
            <v>1.571</v>
          </cell>
          <cell r="CP33">
            <v>8.4999999999999992E-2</v>
          </cell>
          <cell r="CQ33">
            <v>6.1300000000000008</v>
          </cell>
          <cell r="CR33">
            <v>95.33</v>
          </cell>
          <cell r="CS33">
            <v>23.255000000000003</v>
          </cell>
          <cell r="CT33">
            <v>72.075000000000003</v>
          </cell>
          <cell r="CU33">
            <v>41.07</v>
          </cell>
          <cell r="CV33">
            <v>8.1120000000000001</v>
          </cell>
          <cell r="CW33">
            <v>7.4409999999999989</v>
          </cell>
          <cell r="CX33">
            <v>15.552999999999999</v>
          </cell>
          <cell r="CY33">
            <v>1.5370000000000001</v>
          </cell>
          <cell r="CZ33">
            <v>0.127</v>
          </cell>
          <cell r="DA33">
            <v>1.6640000000000001</v>
          </cell>
          <cell r="DB33">
            <v>0</v>
          </cell>
          <cell r="DC33">
            <v>13.789000000000001</v>
          </cell>
          <cell r="DD33">
            <v>37.1</v>
          </cell>
          <cell r="DE33">
            <v>0.156</v>
          </cell>
          <cell r="DF33">
            <v>16.365000000000002</v>
          </cell>
          <cell r="DG33">
            <v>53.621000000000002</v>
          </cell>
          <cell r="DH33">
            <v>3.8179999999999996</v>
          </cell>
          <cell r="DI33">
            <v>10.010999999999999</v>
          </cell>
          <cell r="DJ33">
            <v>13.828999999999999</v>
          </cell>
          <cell r="DK33">
            <v>3.8229999999999995</v>
          </cell>
          <cell r="DL33">
            <v>4.9119999999999999</v>
          </cell>
          <cell r="DM33">
            <v>2.8089999999999997</v>
          </cell>
          <cell r="DN33">
            <v>1.0580000000000001</v>
          </cell>
          <cell r="DO33">
            <v>0.121</v>
          </cell>
          <cell r="DP33">
            <v>0.36499999999999999</v>
          </cell>
          <cell r="DQ33">
            <v>5.5079999999999991</v>
          </cell>
          <cell r="DR33">
            <v>0</v>
          </cell>
          <cell r="DS33">
            <v>30.143000000000001</v>
          </cell>
          <cell r="DT33">
            <v>3.1320000000000006</v>
          </cell>
          <cell r="DU33">
            <v>33.274999999999999</v>
          </cell>
          <cell r="DV33">
            <v>52.176999999999992</v>
          </cell>
          <cell r="DW33">
            <v>7.4409999999999989</v>
          </cell>
          <cell r="DX33">
            <v>25.32</v>
          </cell>
          <cell r="DY33">
            <v>84.937999999999988</v>
          </cell>
          <cell r="DZ33">
            <v>0.24199999999999999</v>
          </cell>
          <cell r="EA33">
            <v>0</v>
          </cell>
          <cell r="EB33">
            <v>0.24399999999999999</v>
          </cell>
          <cell r="EC33">
            <v>2.036</v>
          </cell>
          <cell r="ED33">
            <v>2.5220000000000002</v>
          </cell>
          <cell r="EE33">
            <v>0.18</v>
          </cell>
          <cell r="EF33">
            <v>0.18</v>
          </cell>
          <cell r="EG33">
            <v>54.14</v>
          </cell>
          <cell r="EH33">
            <v>7.8120000000000003</v>
          </cell>
          <cell r="EI33">
            <v>6.3100000000000005</v>
          </cell>
          <cell r="EJ33">
            <v>68.262</v>
          </cell>
          <cell r="EK33">
            <v>0.251</v>
          </cell>
          <cell r="EL33">
            <v>0</v>
          </cell>
          <cell r="EM33">
            <v>1.6679999999999999</v>
          </cell>
          <cell r="EN33">
            <v>4.0720000000000001</v>
          </cell>
          <cell r="EO33">
            <v>1.5870000000000002</v>
          </cell>
          <cell r="EP33">
            <v>7.5779999999999994</v>
          </cell>
          <cell r="EQ33">
            <v>116.066</v>
          </cell>
          <cell r="ER33">
            <v>55.934000000000005</v>
          </cell>
          <cell r="ES33">
            <v>39.14</v>
          </cell>
          <cell r="ET33">
            <v>95.074000000000012</v>
          </cell>
          <cell r="EU33">
            <v>20.991999999999997</v>
          </cell>
          <cell r="EV33">
            <v>0.95899999999999996</v>
          </cell>
          <cell r="EW33">
            <v>9.4E-2</v>
          </cell>
          <cell r="EX33">
            <v>0.40800000000000003</v>
          </cell>
          <cell r="EY33">
            <v>1.4609999999999999</v>
          </cell>
          <cell r="EZ33">
            <v>1.9179999999999999</v>
          </cell>
          <cell r="FA33">
            <v>2.798</v>
          </cell>
          <cell r="FB33">
            <v>4.7160000000000002</v>
          </cell>
          <cell r="FC33">
            <v>18.657</v>
          </cell>
          <cell r="FD33">
            <v>0.54800000000000004</v>
          </cell>
          <cell r="FE33">
            <v>0.47599999999999998</v>
          </cell>
          <cell r="FF33">
            <v>-1.944</v>
          </cell>
          <cell r="FG33">
            <v>41.106999999999999</v>
          </cell>
          <cell r="FH33">
            <v>14.825999999999999</v>
          </cell>
          <cell r="FI33">
            <v>60.132999999999996</v>
          </cell>
          <cell r="FJ33">
            <v>143.86699999999999</v>
          </cell>
          <cell r="FK33">
            <v>7.46</v>
          </cell>
          <cell r="FL33">
            <v>151.327</v>
          </cell>
          <cell r="FM33">
            <v>55.010000000000005</v>
          </cell>
          <cell r="FN33">
            <v>1.964</v>
          </cell>
          <cell r="FO33">
            <v>56.974000000000004</v>
          </cell>
          <cell r="FP33">
            <v>88.858000000000004</v>
          </cell>
          <cell r="FQ33">
            <v>5.4960000000000004</v>
          </cell>
          <cell r="FR33">
            <v>94.353999999999999</v>
          </cell>
          <cell r="FS33">
            <v>13.427</v>
          </cell>
          <cell r="FT33">
            <v>3.5510000000000002</v>
          </cell>
          <cell r="FU33">
            <v>16.978000000000002</v>
          </cell>
          <cell r="FV33">
            <v>4.306</v>
          </cell>
          <cell r="FW33">
            <v>1.2349999999999999</v>
          </cell>
          <cell r="FX33">
            <v>5.5410000000000004</v>
          </cell>
          <cell r="FY33">
            <v>0.113</v>
          </cell>
          <cell r="FZ33">
            <v>2.7160000000000002</v>
          </cell>
          <cell r="GA33">
            <v>2.8290000000000002</v>
          </cell>
          <cell r="GB33">
            <v>0.15899999999999997</v>
          </cell>
          <cell r="GC33">
            <v>3.2000000000000001E-2</v>
          </cell>
          <cell r="GD33">
            <v>0.19099999999999998</v>
          </cell>
          <cell r="GE33">
            <v>3.02</v>
          </cell>
          <cell r="GF33">
            <v>0.41</v>
          </cell>
          <cell r="GG33">
            <v>0</v>
          </cell>
          <cell r="GH33">
            <v>0.41</v>
          </cell>
          <cell r="GI33">
            <v>68.702999999999989</v>
          </cell>
          <cell r="GJ33">
            <v>0.51900000000000002</v>
          </cell>
          <cell r="GK33">
            <v>69.221999999999994</v>
          </cell>
          <cell r="GL33">
            <v>185.63</v>
          </cell>
          <cell r="GM33">
            <v>185.63</v>
          </cell>
          <cell r="GN33">
            <v>53.043999999999997</v>
          </cell>
          <cell r="GO33">
            <v>12.021000000000001</v>
          </cell>
          <cell r="GP33">
            <v>65.064999999999998</v>
          </cell>
          <cell r="GQ33">
            <v>13.811</v>
          </cell>
          <cell r="GR33">
            <v>0.185</v>
          </cell>
          <cell r="GS33">
            <v>13.996</v>
          </cell>
          <cell r="GT33">
            <v>2.96</v>
          </cell>
          <cell r="GU33">
            <v>2.96</v>
          </cell>
          <cell r="GV33">
            <v>4.45</v>
          </cell>
          <cell r="GW33">
            <v>4.0000000000000001E-3</v>
          </cell>
          <cell r="GX33">
            <v>4.4539999999999997</v>
          </cell>
          <cell r="GY33">
            <v>0.94399999999999995</v>
          </cell>
          <cell r="GZ33">
            <v>0.94399999999999995</v>
          </cell>
          <cell r="HA33">
            <v>9.4450000000000003</v>
          </cell>
          <cell r="HB33">
            <v>5.2999999999999999E-2</v>
          </cell>
          <cell r="HC33">
            <v>9.4980000000000011</v>
          </cell>
          <cell r="HD33">
            <v>0.80400000000000005</v>
          </cell>
          <cell r="HE33">
            <v>0.80400000000000005</v>
          </cell>
          <cell r="HF33">
            <v>53.688000000000002</v>
          </cell>
          <cell r="HG33">
            <v>15.506</v>
          </cell>
          <cell r="HH33">
            <v>6.3630000000000004</v>
          </cell>
          <cell r="HI33">
            <v>75.557000000000002</v>
          </cell>
          <cell r="HJ33">
            <v>6.1169999999999991</v>
          </cell>
          <cell r="HK33">
            <v>7.8869999999999996</v>
          </cell>
          <cell r="HL33">
            <v>14.003999999999998</v>
          </cell>
          <cell r="HM33">
            <v>1.2E-2</v>
          </cell>
          <cell r="HN33">
            <v>5.7649999999999997</v>
          </cell>
          <cell r="HO33">
            <v>5.7769999999999992</v>
          </cell>
          <cell r="HP33">
            <v>19.780999999999999</v>
          </cell>
          <cell r="HQ33">
            <v>20.524000000000001</v>
          </cell>
          <cell r="HR33">
            <v>3.1320000000000006</v>
          </cell>
          <cell r="HS33">
            <v>23.656000000000002</v>
          </cell>
          <cell r="HT33">
            <v>53.043999999999997</v>
          </cell>
          <cell r="HU33">
            <v>12.021000000000001</v>
          </cell>
          <cell r="HV33">
            <v>28.094000000000001</v>
          </cell>
          <cell r="HW33">
            <v>93.158999999999992</v>
          </cell>
          <cell r="HX33">
            <v>5.3999999999999999E-2</v>
          </cell>
          <cell r="HY33">
            <v>5.3999999999999999E-2</v>
          </cell>
          <cell r="HZ33">
            <v>5.7549999999999999</v>
          </cell>
          <cell r="IA33">
            <v>6.4459999999999997</v>
          </cell>
          <cell r="IB33">
            <v>12.201000000000001</v>
          </cell>
          <cell r="IC33">
            <v>1.2E-2</v>
          </cell>
          <cell r="ID33">
            <v>0.25600000000000001</v>
          </cell>
          <cell r="IE33">
            <v>0.26800000000000002</v>
          </cell>
          <cell r="IF33">
            <v>12.469000000000001</v>
          </cell>
          <cell r="IG33">
            <v>291.85800000000006</v>
          </cell>
          <cell r="IH33">
            <v>6.1120000000000001</v>
          </cell>
          <cell r="II33">
            <v>297.97000000000008</v>
          </cell>
          <cell r="IJ33">
            <v>240.267</v>
          </cell>
          <cell r="IK33">
            <v>6.8810000000000002</v>
          </cell>
          <cell r="IL33">
            <v>247.148</v>
          </cell>
          <cell r="IM33">
            <v>51.591999999999999</v>
          </cell>
          <cell r="IN33">
            <v>-0.76900000000000013</v>
          </cell>
          <cell r="IO33">
            <v>50.823</v>
          </cell>
          <cell r="IP33">
            <v>0.27300000000000002</v>
          </cell>
          <cell r="IQ33">
            <v>1.476</v>
          </cell>
          <cell r="IR33">
            <v>1.7490000000000001</v>
          </cell>
          <cell r="IS33">
            <v>2.4E-2</v>
          </cell>
          <cell r="IT33">
            <v>0.24</v>
          </cell>
          <cell r="IU33">
            <v>0.26400000000000001</v>
          </cell>
          <cell r="IV33">
            <v>2.0129999999999999</v>
          </cell>
          <cell r="IW33">
            <v>0.95899999999999996</v>
          </cell>
          <cell r="IX33">
            <v>0.65300000000000002</v>
          </cell>
          <cell r="IY33">
            <v>1.6120000000000001</v>
          </cell>
          <cell r="IZ33">
            <v>0</v>
          </cell>
          <cell r="JA33">
            <v>1.6120000000000001</v>
          </cell>
          <cell r="JB33">
            <v>41.188000000000002</v>
          </cell>
          <cell r="JC33">
            <v>0.68799999999999994</v>
          </cell>
          <cell r="JD33">
            <v>41.876000000000005</v>
          </cell>
          <cell r="JE33">
            <v>0.8919999999999999</v>
          </cell>
          <cell r="JF33">
            <v>0.8919999999999999</v>
          </cell>
          <cell r="JG33">
            <v>0.34799999999999998</v>
          </cell>
          <cell r="JH33">
            <v>0.34799999999999998</v>
          </cell>
          <cell r="JI33">
            <v>-0.20599999999999999</v>
          </cell>
          <cell r="JJ33">
            <v>-0.20599999999999999</v>
          </cell>
          <cell r="JK33">
            <v>9.5079999999999991</v>
          </cell>
          <cell r="JL33">
            <v>-1.1929999999999998</v>
          </cell>
          <cell r="JM33">
            <v>8.3149999999999995</v>
          </cell>
          <cell r="JN33">
            <v>47.988</v>
          </cell>
          <cell r="JO33">
            <v>14.825999999999999</v>
          </cell>
          <cell r="JP33">
            <v>6.8810000000000002</v>
          </cell>
          <cell r="JQ33">
            <v>354.67200000000003</v>
          </cell>
          <cell r="JR33">
            <v>-0.76900000000000013</v>
          </cell>
          <cell r="JS33">
            <v>353.90300000000002</v>
          </cell>
          <cell r="JT33">
            <v>94.606000000000009</v>
          </cell>
          <cell r="JU33">
            <v>101.49700000000001</v>
          </cell>
          <cell r="JV33">
            <v>-6.891</v>
          </cell>
          <cell r="JW33">
            <v>0.86799999999999999</v>
          </cell>
          <cell r="JX33">
            <v>0.20899999999999999</v>
          </cell>
          <cell r="JY33">
            <v>0.20899999999999999</v>
          </cell>
          <cell r="JZ33">
            <v>11.131</v>
          </cell>
          <cell r="KA33">
            <v>1.5530000000000002</v>
          </cell>
          <cell r="KB33">
            <v>0</v>
          </cell>
          <cell r="KC33">
            <v>5.3999999999999999E-2</v>
          </cell>
          <cell r="KD33">
            <v>0.125</v>
          </cell>
          <cell r="KE33">
            <v>0.125</v>
          </cell>
          <cell r="KF33">
            <v>1.6E-2</v>
          </cell>
          <cell r="KG33">
            <v>2.8000000000000001E-2</v>
          </cell>
          <cell r="KH33">
            <v>4.3999999999999997E-2</v>
          </cell>
          <cell r="KI33">
            <v>0.22899999999999998</v>
          </cell>
          <cell r="KJ33">
            <v>0.22899999999999998</v>
          </cell>
          <cell r="KK33">
            <v>0.82799999999999996</v>
          </cell>
          <cell r="KL33">
            <v>7.1000000000000008E-2</v>
          </cell>
          <cell r="KM33">
            <v>0.24399999999999999</v>
          </cell>
          <cell r="KN33">
            <v>0.80299999999999994</v>
          </cell>
          <cell r="KO33">
            <v>1.946</v>
          </cell>
          <cell r="KP33">
            <v>0</v>
          </cell>
          <cell r="KQ33">
            <v>0.307</v>
          </cell>
          <cell r="KR33">
            <v>1.6E-2</v>
          </cell>
          <cell r="KS33">
            <v>1.6E-2</v>
          </cell>
          <cell r="KT33">
            <v>0</v>
          </cell>
          <cell r="KU33">
            <v>0.90700000000000003</v>
          </cell>
          <cell r="KV33">
            <v>0.26600000000000001</v>
          </cell>
          <cell r="KW33">
            <v>1.173</v>
          </cell>
          <cell r="KX33">
            <v>0</v>
          </cell>
          <cell r="KY33">
            <v>0</v>
          </cell>
          <cell r="KZ33">
            <v>2.2389999999999999</v>
          </cell>
          <cell r="LA33">
            <v>0.19599999999999998</v>
          </cell>
          <cell r="LB33">
            <v>11.065999999999999</v>
          </cell>
          <cell r="LC33">
            <v>0.35300000000000004</v>
          </cell>
          <cell r="LD33">
            <v>0</v>
          </cell>
          <cell r="LE33">
            <v>0</v>
          </cell>
          <cell r="LF33">
            <v>0.20899999999999999</v>
          </cell>
          <cell r="LG33">
            <v>8.4999999999999992E-2</v>
          </cell>
          <cell r="LH33">
            <v>0.29399999999999998</v>
          </cell>
          <cell r="LI33">
            <v>0.68100000000000005</v>
          </cell>
          <cell r="LJ33">
            <v>9.5000000000000001E-2</v>
          </cell>
          <cell r="LK33">
            <v>0</v>
          </cell>
          <cell r="LL33">
            <v>0.77600000000000002</v>
          </cell>
          <cell r="LM33">
            <v>8.4000000000000005E-2</v>
          </cell>
          <cell r="LN33">
            <v>0.378</v>
          </cell>
          <cell r="LO33">
            <v>1.6679999999999999</v>
          </cell>
          <cell r="LP33">
            <v>2.907</v>
          </cell>
          <cell r="LQ33">
            <v>1.5870000000000002</v>
          </cell>
          <cell r="LR33">
            <v>6.6240000000000006</v>
          </cell>
          <cell r="LS33">
            <v>0.12</v>
          </cell>
          <cell r="LT33">
            <v>0</v>
          </cell>
          <cell r="LU33">
            <v>0.12</v>
          </cell>
          <cell r="LV33">
            <v>0.44800000000000001</v>
          </cell>
          <cell r="LW33">
            <v>0</v>
          </cell>
          <cell r="LX33">
            <v>0.44800000000000001</v>
          </cell>
          <cell r="LY33">
            <v>8.5760000000000005</v>
          </cell>
          <cell r="LZ33">
            <v>451.69399999999996</v>
          </cell>
          <cell r="MA33">
            <v>0</v>
          </cell>
          <cell r="MB33">
            <v>3.5590000000000002</v>
          </cell>
          <cell r="MC33">
            <v>-4.0000000000000001E-3</v>
          </cell>
          <cell r="MD33">
            <v>0.98699999999999999</v>
          </cell>
          <cell r="ME33">
            <v>0.98699999999999999</v>
          </cell>
          <cell r="MF33">
            <v>0</v>
          </cell>
          <cell r="MG33">
            <v>22.183</v>
          </cell>
          <cell r="MH33">
            <v>1.952</v>
          </cell>
          <cell r="MI33">
            <v>0.66300000000000003</v>
          </cell>
          <cell r="MJ33">
            <v>1.2889999999999999</v>
          </cell>
          <cell r="MK33">
            <v>0.36499999999999999</v>
          </cell>
          <cell r="ML33">
            <v>0</v>
          </cell>
          <cell r="MM33">
            <v>8.9999999999999969E-2</v>
          </cell>
          <cell r="MN33">
            <v>0</v>
          </cell>
          <cell r="MO33">
            <v>42.006</v>
          </cell>
          <cell r="MP33">
            <v>2.9000000000000001E-2</v>
          </cell>
          <cell r="MQ33">
            <v>0</v>
          </cell>
          <cell r="MR33">
            <v>4.5910000000000002</v>
          </cell>
          <cell r="MS33">
            <v>4.49</v>
          </cell>
          <cell r="MT33">
            <v>0.10100000000000001</v>
          </cell>
          <cell r="MU33">
            <v>45.283999999999999</v>
          </cell>
          <cell r="MV33">
            <v>3.621</v>
          </cell>
          <cell r="MW33">
            <v>2.2789999999999999</v>
          </cell>
          <cell r="MX33">
            <v>1.3420000000000001</v>
          </cell>
          <cell r="MY33">
            <v>0</v>
          </cell>
          <cell r="MZ33">
            <v>0</v>
          </cell>
          <cell r="NA33">
            <v>-5.4759999999999991</v>
          </cell>
          <cell r="NB33">
            <v>-0.12</v>
          </cell>
          <cell r="NC33">
            <v>4.585</v>
          </cell>
          <cell r="ND33">
            <v>0</v>
          </cell>
          <cell r="NE33">
            <v>1.5409999999999999</v>
          </cell>
          <cell r="NF33">
            <v>0.27100000000000002</v>
          </cell>
          <cell r="NG33">
            <v>0.27100000000000002</v>
          </cell>
          <cell r="NH33">
            <v>0</v>
          </cell>
          <cell r="NI33">
            <v>0.3</v>
          </cell>
          <cell r="NJ33">
            <v>4.0000000000000001E-3</v>
          </cell>
          <cell r="NK33">
            <v>4.0000000000000001E-3</v>
          </cell>
          <cell r="NL33">
            <v>0</v>
          </cell>
          <cell r="NM33">
            <v>0</v>
          </cell>
          <cell r="NN33">
            <v>0</v>
          </cell>
          <cell r="NO33">
            <v>-9.1999999999999998E-2</v>
          </cell>
          <cell r="NP33">
            <v>0</v>
          </cell>
          <cell r="NQ33">
            <v>-62.797423302008596</v>
          </cell>
          <cell r="NR33">
            <v>-1.9E-2</v>
          </cell>
          <cell r="NS33">
            <v>0.22</v>
          </cell>
          <cell r="NT33">
            <v>0.23400000000000001</v>
          </cell>
          <cell r="NU33">
            <v>-1.4E-2</v>
          </cell>
          <cell r="NV33">
            <v>0</v>
          </cell>
          <cell r="NW33">
            <v>3.1339999999999999</v>
          </cell>
          <cell r="NX33">
            <v>2.9209999999999998</v>
          </cell>
          <cell r="NY33">
            <v>0.21299999999999999</v>
          </cell>
          <cell r="NZ33">
            <v>1.2999999999999999E-2</v>
          </cell>
          <cell r="OA33">
            <v>0</v>
          </cell>
          <cell r="OB33">
            <v>4.6680000000000001</v>
          </cell>
          <cell r="OC33">
            <v>0</v>
          </cell>
          <cell r="OD33">
            <v>22.47</v>
          </cell>
          <cell r="OE33">
            <v>0.90200000000000002</v>
          </cell>
          <cell r="OF33">
            <v>7.1689999999999996</v>
          </cell>
          <cell r="OG33">
            <v>7.1470000000000002</v>
          </cell>
          <cell r="OH33">
            <v>2.1999999999999999E-2</v>
          </cell>
          <cell r="OI33">
            <v>0</v>
          </cell>
          <cell r="OJ33">
            <v>2.37</v>
          </cell>
          <cell r="OK33">
            <v>2.5499999999999998</v>
          </cell>
          <cell r="OL33">
            <v>-0.18</v>
          </cell>
          <cell r="OM33">
            <v>4.0720000000000001</v>
          </cell>
          <cell r="ON33">
            <v>0</v>
          </cell>
          <cell r="OO33">
            <v>-9.2530000000000001</v>
          </cell>
          <cell r="OP33">
            <v>0</v>
          </cell>
          <cell r="OQ33">
            <v>19.587</v>
          </cell>
          <cell r="OR33">
            <v>-1.6E-2</v>
          </cell>
          <cell r="OS33">
            <v>0</v>
          </cell>
          <cell r="OT33">
            <v>1.9219999999999999</v>
          </cell>
          <cell r="OU33">
            <v>1.079</v>
          </cell>
          <cell r="OV33">
            <v>0.84299999999999997</v>
          </cell>
          <cell r="OW33">
            <v>5.3639999999999999</v>
          </cell>
          <cell r="OX33">
            <v>1.9079999999999999</v>
          </cell>
          <cell r="OY33">
            <v>1.298</v>
          </cell>
          <cell r="OZ33">
            <v>0</v>
          </cell>
          <cell r="PA33">
            <v>5.0999999999999997E-2</v>
          </cell>
          <cell r="PB33">
            <v>0</v>
          </cell>
          <cell r="PC33">
            <v>10.062000000000001</v>
          </cell>
          <cell r="PD33">
            <v>0</v>
          </cell>
          <cell r="PE33">
            <v>0</v>
          </cell>
          <cell r="PF33">
            <v>2.6930000000000001</v>
          </cell>
          <cell r="PG33">
            <v>2.403</v>
          </cell>
          <cell r="PH33">
            <v>0.28999999999999998</v>
          </cell>
          <cell r="PI33">
            <v>45.003999999999998</v>
          </cell>
          <cell r="PJ33">
            <v>6.2240000000000002</v>
          </cell>
          <cell r="PK33">
            <v>6.2240000000000002</v>
          </cell>
          <cell r="PL33">
            <v>0</v>
          </cell>
          <cell r="PM33">
            <v>0</v>
          </cell>
          <cell r="PN33">
            <v>0</v>
          </cell>
          <cell r="PO33">
            <v>0</v>
          </cell>
          <cell r="PP33">
            <v>0</v>
          </cell>
          <cell r="PQ33">
            <v>74.293000000000006</v>
          </cell>
          <cell r="PR33">
            <v>0</v>
          </cell>
          <cell r="PS33">
            <v>1.5840000000000001</v>
          </cell>
          <cell r="PT33">
            <v>8.2669999999999995</v>
          </cell>
          <cell r="PU33">
            <v>7.8940000000000001</v>
          </cell>
          <cell r="PV33">
            <v>0.373</v>
          </cell>
          <cell r="PW33">
            <v>0</v>
          </cell>
          <cell r="PX33">
            <v>4.0469999999999997</v>
          </cell>
          <cell r="PY33">
            <v>4.0469999999999997</v>
          </cell>
          <cell r="PZ33">
            <v>0</v>
          </cell>
          <cell r="QA33">
            <v>4.5010000000000003</v>
          </cell>
          <cell r="QB33">
            <v>0</v>
          </cell>
          <cell r="QC33">
            <v>0</v>
          </cell>
          <cell r="QD33">
            <v>0</v>
          </cell>
          <cell r="QE33">
            <v>-65.6464233020086</v>
          </cell>
          <cell r="QF33">
            <v>1.1060000000000001</v>
          </cell>
          <cell r="QG33">
            <v>0</v>
          </cell>
          <cell r="QH33">
            <v>0</v>
          </cell>
          <cell r="QI33">
            <v>0</v>
          </cell>
          <cell r="QJ33">
            <v>0</v>
          </cell>
          <cell r="QK33">
            <v>0</v>
          </cell>
          <cell r="QL33">
            <v>0</v>
          </cell>
          <cell r="QM33">
            <v>0</v>
          </cell>
          <cell r="QN33">
            <v>0</v>
          </cell>
          <cell r="QO33">
            <v>0</v>
          </cell>
          <cell r="QP33">
            <v>0</v>
          </cell>
          <cell r="QQ33">
            <v>0</v>
          </cell>
          <cell r="QR33">
            <v>0</v>
          </cell>
          <cell r="QS33">
            <v>1.8819999999999999</v>
          </cell>
          <cell r="QT33">
            <v>0</v>
          </cell>
          <cell r="QU33">
            <v>3.552</v>
          </cell>
          <cell r="QV33">
            <v>3.5590000000000002</v>
          </cell>
          <cell r="QW33">
            <v>-7.0000000000000001E-3</v>
          </cell>
          <cell r="QX33">
            <v>6.1349999999999998</v>
          </cell>
          <cell r="QY33">
            <v>0</v>
          </cell>
          <cell r="QZ33">
            <v>0</v>
          </cell>
          <cell r="RA33">
            <v>0</v>
          </cell>
          <cell r="RB33">
            <v>0</v>
          </cell>
          <cell r="RC33">
            <v>0</v>
          </cell>
          <cell r="RD33">
            <v>0</v>
          </cell>
          <cell r="RE33">
            <v>0</v>
          </cell>
          <cell r="RF33">
            <v>0</v>
          </cell>
          <cell r="RG33">
            <v>0</v>
          </cell>
          <cell r="RH33">
            <v>0</v>
          </cell>
          <cell r="RI33">
            <v>0</v>
          </cell>
          <cell r="RJ33">
            <v>15.305999999999999</v>
          </cell>
          <cell r="RK33">
            <v>0</v>
          </cell>
          <cell r="RL33">
            <v>0</v>
          </cell>
          <cell r="RM33">
            <v>0</v>
          </cell>
          <cell r="RN33">
            <v>0</v>
          </cell>
          <cell r="RO33">
            <v>0</v>
          </cell>
          <cell r="RP33">
            <v>0</v>
          </cell>
          <cell r="RQ33">
            <v>-0.12</v>
          </cell>
          <cell r="RR33">
            <v>18.879000000000001</v>
          </cell>
          <cell r="RS33">
            <v>0</v>
          </cell>
          <cell r="RT33">
            <v>-4.2999999999999997E-2</v>
          </cell>
          <cell r="RU33">
            <v>0.65</v>
          </cell>
          <cell r="RV33">
            <v>0.28399999999999997</v>
          </cell>
          <cell r="RW33">
            <v>0.36599999999999999</v>
          </cell>
          <cell r="RX33">
            <v>6.6859999999999999</v>
          </cell>
          <cell r="RY33">
            <v>2.718</v>
          </cell>
          <cell r="RZ33">
            <v>0</v>
          </cell>
          <cell r="SA33">
            <v>2.1080000000000001</v>
          </cell>
          <cell r="SB33">
            <v>0</v>
          </cell>
          <cell r="SC33">
            <v>0</v>
          </cell>
          <cell r="SD33">
            <v>0</v>
          </cell>
        </row>
        <row r="34">
          <cell r="A34">
            <v>1981</v>
          </cell>
          <cell r="B34">
            <v>632.9</v>
          </cell>
          <cell r="C34">
            <v>386.20600000000002</v>
          </cell>
          <cell r="D34">
            <v>246.69599999999997</v>
          </cell>
          <cell r="E34">
            <v>135.21800000000002</v>
          </cell>
          <cell r="F34">
            <v>41.238000000000007</v>
          </cell>
          <cell r="G34">
            <v>4.9980000000000002</v>
          </cell>
          <cell r="H34">
            <v>46.236000000000004</v>
          </cell>
          <cell r="I34">
            <v>1.3569999999999998</v>
          </cell>
          <cell r="J34">
            <v>7.7690000000000001</v>
          </cell>
          <cell r="K34">
            <v>9.1259999999999994</v>
          </cell>
          <cell r="L34">
            <v>4.7789999999999999</v>
          </cell>
          <cell r="M34">
            <v>60.893000000000001</v>
          </cell>
          <cell r="N34">
            <v>13.148</v>
          </cell>
          <cell r="O34">
            <v>7.9370000000000012</v>
          </cell>
          <cell r="P34">
            <v>0</v>
          </cell>
          <cell r="Q34">
            <v>0.71500000000000008</v>
          </cell>
          <cell r="R34">
            <v>0</v>
          </cell>
          <cell r="S34">
            <v>27.905000000000001</v>
          </cell>
          <cell r="T34">
            <v>11.621</v>
          </cell>
          <cell r="U34">
            <v>0</v>
          </cell>
          <cell r="V34">
            <v>0.623</v>
          </cell>
          <cell r="W34">
            <v>4.9980000000000002</v>
          </cell>
          <cell r="X34">
            <v>0.34199999999999997</v>
          </cell>
          <cell r="Y34">
            <v>5.34</v>
          </cell>
          <cell r="Z34">
            <v>3.5269999999999997</v>
          </cell>
          <cell r="AA34">
            <v>9.1000000000000011E-2</v>
          </cell>
          <cell r="AB34">
            <v>3.6179999999999999</v>
          </cell>
          <cell r="AC34">
            <v>7.8079999999999998</v>
          </cell>
          <cell r="AD34">
            <v>7.8079999999999998</v>
          </cell>
          <cell r="AE34">
            <v>5.2480000000000002</v>
          </cell>
          <cell r="AF34">
            <v>5.2480000000000002</v>
          </cell>
          <cell r="AG34">
            <v>3.3089999999999997</v>
          </cell>
          <cell r="AH34">
            <v>7.77</v>
          </cell>
          <cell r="AI34">
            <v>11.078999999999999</v>
          </cell>
          <cell r="AJ34">
            <v>27.366999999999997</v>
          </cell>
          <cell r="AK34">
            <v>27.366999999999997</v>
          </cell>
          <cell r="AL34">
            <v>2.13</v>
          </cell>
          <cell r="AM34">
            <v>2.0939999999999999</v>
          </cell>
          <cell r="AN34">
            <v>4.2240000000000002</v>
          </cell>
          <cell r="AO34">
            <v>0</v>
          </cell>
          <cell r="AP34">
            <v>1.163</v>
          </cell>
          <cell r="AQ34">
            <v>1.163</v>
          </cell>
          <cell r="AR34">
            <v>53.408000000000001</v>
          </cell>
          <cell r="AS34">
            <v>-2.6589999999999998</v>
          </cell>
          <cell r="AT34">
            <v>-0.27200000000000002</v>
          </cell>
          <cell r="AU34">
            <v>-20.048999999999999</v>
          </cell>
          <cell r="AV34">
            <v>42.823999999999998</v>
          </cell>
          <cell r="AW34">
            <v>20.998000000000001</v>
          </cell>
          <cell r="AX34">
            <v>21.826999999999998</v>
          </cell>
          <cell r="AY34">
            <v>9.1370000000000005</v>
          </cell>
          <cell r="AZ34">
            <v>3.0039999999999996</v>
          </cell>
          <cell r="BA34">
            <v>0.23</v>
          </cell>
          <cell r="BB34">
            <v>3.2339999999999995</v>
          </cell>
          <cell r="BC34">
            <v>0.93699999999999994</v>
          </cell>
          <cell r="BD34">
            <v>1.0129999999999999</v>
          </cell>
          <cell r="BE34">
            <v>1.9499999999999997</v>
          </cell>
          <cell r="BF34">
            <v>0.69599999999999995</v>
          </cell>
          <cell r="BG34">
            <v>8.2030000000000012</v>
          </cell>
          <cell r="BH34">
            <v>90.475999999999999</v>
          </cell>
          <cell r="BI34">
            <v>2.1360000000000001</v>
          </cell>
          <cell r="BJ34">
            <v>0</v>
          </cell>
          <cell r="BK34">
            <v>0.85199999999999998</v>
          </cell>
          <cell r="BL34">
            <v>79.588999999999999</v>
          </cell>
          <cell r="BM34">
            <v>2.3119999999999998</v>
          </cell>
          <cell r="BN34">
            <v>0</v>
          </cell>
          <cell r="BO34">
            <v>7.3789999999999996</v>
          </cell>
          <cell r="BP34">
            <v>0.746</v>
          </cell>
          <cell r="BQ34">
            <v>0.23</v>
          </cell>
          <cell r="BR34">
            <v>2.7639999999999998</v>
          </cell>
          <cell r="BS34">
            <v>3.7399999999999998</v>
          </cell>
          <cell r="BT34">
            <v>14.192</v>
          </cell>
          <cell r="BU34">
            <v>2.883</v>
          </cell>
          <cell r="BV34">
            <v>4.0000000000000001E-3</v>
          </cell>
          <cell r="BW34">
            <v>17.079000000000001</v>
          </cell>
          <cell r="BX34">
            <v>2.9039999999999999</v>
          </cell>
          <cell r="BY34">
            <v>0</v>
          </cell>
          <cell r="BZ34">
            <v>2.9039999999999999</v>
          </cell>
          <cell r="CA34">
            <v>3.633</v>
          </cell>
          <cell r="CB34">
            <v>3.633</v>
          </cell>
          <cell r="CC34">
            <v>2.89</v>
          </cell>
          <cell r="CD34">
            <v>14.068</v>
          </cell>
          <cell r="CE34">
            <v>6.7000000000000004E-2</v>
          </cell>
          <cell r="CF34">
            <v>17.024999999999999</v>
          </cell>
          <cell r="CG34">
            <v>9.6390000000000011</v>
          </cell>
          <cell r="CH34">
            <v>9.6390000000000011</v>
          </cell>
          <cell r="CI34">
            <v>0</v>
          </cell>
          <cell r="CJ34">
            <v>0.54800000000000004</v>
          </cell>
          <cell r="CK34">
            <v>0.54800000000000004</v>
          </cell>
          <cell r="CL34">
            <v>0</v>
          </cell>
          <cell r="CM34">
            <v>8.0000000000000002E-3</v>
          </cell>
          <cell r="CN34">
            <v>8.0000000000000002E-3</v>
          </cell>
          <cell r="CO34">
            <v>1.893</v>
          </cell>
          <cell r="CP34">
            <v>9.7000000000000003E-2</v>
          </cell>
          <cell r="CQ34">
            <v>8.1929999999999996</v>
          </cell>
          <cell r="CR34">
            <v>109.81400000000001</v>
          </cell>
          <cell r="CS34">
            <v>26.240999999999996</v>
          </cell>
          <cell r="CT34">
            <v>83.570999999999998</v>
          </cell>
          <cell r="CU34">
            <v>47.714999999999996</v>
          </cell>
          <cell r="CV34">
            <v>9.2169999999999987</v>
          </cell>
          <cell r="CW34">
            <v>8.58</v>
          </cell>
          <cell r="CX34">
            <v>17.796999999999997</v>
          </cell>
          <cell r="CY34">
            <v>1.758</v>
          </cell>
          <cell r="CZ34">
            <v>0.14600000000000002</v>
          </cell>
          <cell r="DA34">
            <v>1.9039999999999999</v>
          </cell>
          <cell r="DB34">
            <v>0</v>
          </cell>
          <cell r="DC34">
            <v>16.155999999999999</v>
          </cell>
          <cell r="DD34">
            <v>42.585000000000001</v>
          </cell>
          <cell r="DE34">
            <v>0.13500000000000001</v>
          </cell>
          <cell r="DF34">
            <v>17.535999999999998</v>
          </cell>
          <cell r="DG34">
            <v>60.256</v>
          </cell>
          <cell r="DH34">
            <v>4.3620000000000001</v>
          </cell>
          <cell r="DI34">
            <v>12.084</v>
          </cell>
          <cell r="DJ34">
            <v>16.445999999999998</v>
          </cell>
          <cell r="DK34">
            <v>4.7050000000000001</v>
          </cell>
          <cell r="DL34">
            <v>5.9530000000000003</v>
          </cell>
          <cell r="DM34">
            <v>3.9340000000000002</v>
          </cell>
          <cell r="DN34">
            <v>1.8620000000000001</v>
          </cell>
          <cell r="DO34">
            <v>0.14500000000000002</v>
          </cell>
          <cell r="DP34">
            <v>0.52100000000000002</v>
          </cell>
          <cell r="DQ34">
            <v>8.6690000000000005</v>
          </cell>
          <cell r="DR34">
            <v>0</v>
          </cell>
          <cell r="DS34">
            <v>34.85</v>
          </cell>
          <cell r="DT34">
            <v>3.4830000000000001</v>
          </cell>
          <cell r="DU34">
            <v>38.332999999999998</v>
          </cell>
          <cell r="DV34">
            <v>58.722999999999999</v>
          </cell>
          <cell r="DW34">
            <v>8.58</v>
          </cell>
          <cell r="DX34">
            <v>28.228999999999999</v>
          </cell>
          <cell r="DY34">
            <v>95.531999999999996</v>
          </cell>
          <cell r="DZ34">
            <v>0.28000000000000003</v>
          </cell>
          <cell r="EA34">
            <v>0</v>
          </cell>
          <cell r="EB34">
            <v>0.26100000000000001</v>
          </cell>
          <cell r="EC34">
            <v>2.36</v>
          </cell>
          <cell r="ED34">
            <v>2.9009999999999998</v>
          </cell>
          <cell r="EE34">
            <v>0.249</v>
          </cell>
          <cell r="EF34">
            <v>0.249</v>
          </cell>
          <cell r="EG34">
            <v>64.88</v>
          </cell>
          <cell r="EH34">
            <v>9.0869999999999997</v>
          </cell>
          <cell r="EI34">
            <v>7.4410000000000007</v>
          </cell>
          <cell r="EJ34">
            <v>81.408000000000001</v>
          </cell>
          <cell r="EK34">
            <v>0.33399999999999996</v>
          </cell>
          <cell r="EL34">
            <v>0</v>
          </cell>
          <cell r="EM34">
            <v>1.7569999999999999</v>
          </cell>
          <cell r="EN34">
            <v>5.3239999999999998</v>
          </cell>
          <cell r="EO34">
            <v>2.2319999999999998</v>
          </cell>
          <cell r="EP34">
            <v>9.6469999999999985</v>
          </cell>
          <cell r="EQ34">
            <v>125.45099999999999</v>
          </cell>
          <cell r="ER34">
            <v>65.192000000000007</v>
          </cell>
          <cell r="ES34">
            <v>45.702999999999996</v>
          </cell>
          <cell r="ET34">
            <v>110.89500000000001</v>
          </cell>
          <cell r="EU34">
            <v>14.556000000000001</v>
          </cell>
          <cell r="EV34">
            <v>1.4770000000000001</v>
          </cell>
          <cell r="EW34">
            <v>0.106</v>
          </cell>
          <cell r="EX34">
            <v>0.627</v>
          </cell>
          <cell r="EY34">
            <v>2.21</v>
          </cell>
          <cell r="EZ34">
            <v>2.359</v>
          </cell>
          <cell r="FA34">
            <v>3.7699999999999996</v>
          </cell>
          <cell r="FB34">
            <v>6.1289999999999996</v>
          </cell>
          <cell r="FC34">
            <v>21.856999999999999</v>
          </cell>
          <cell r="FD34">
            <v>0.59400000000000008</v>
          </cell>
          <cell r="FE34">
            <v>0.40300000000000002</v>
          </cell>
          <cell r="FF34">
            <v>-12.216000000000001</v>
          </cell>
          <cell r="FG34">
            <v>46.93</v>
          </cell>
          <cell r="FH34">
            <v>18.260999999999999</v>
          </cell>
          <cell r="FI34">
            <v>60.260000000000005</v>
          </cell>
          <cell r="FJ34">
            <v>159.435</v>
          </cell>
          <cell r="FK34">
            <v>8.4659999999999993</v>
          </cell>
          <cell r="FL34">
            <v>167.90100000000001</v>
          </cell>
          <cell r="FM34">
            <v>62.372</v>
          </cell>
          <cell r="FN34">
            <v>2.266</v>
          </cell>
          <cell r="FO34">
            <v>64.638000000000005</v>
          </cell>
          <cell r="FP34">
            <v>97.064999999999998</v>
          </cell>
          <cell r="FQ34">
            <v>6.2000000000000011</v>
          </cell>
          <cell r="FR34">
            <v>103.265</v>
          </cell>
          <cell r="FS34">
            <v>14.45</v>
          </cell>
          <cell r="FT34">
            <v>3.9989999999999997</v>
          </cell>
          <cell r="FU34">
            <v>18.448999999999998</v>
          </cell>
          <cell r="FV34">
            <v>4.6209999999999996</v>
          </cell>
          <cell r="FW34">
            <v>1.3900000000000001</v>
          </cell>
          <cell r="FX34">
            <v>6.0109999999999992</v>
          </cell>
          <cell r="FY34">
            <v>0.11900000000000001</v>
          </cell>
          <cell r="FZ34">
            <v>3.1239999999999997</v>
          </cell>
          <cell r="GA34">
            <v>3.2429999999999999</v>
          </cell>
          <cell r="GB34">
            <v>0.189</v>
          </cell>
          <cell r="GC34">
            <v>3.2000000000000001E-2</v>
          </cell>
          <cell r="GD34">
            <v>0.221</v>
          </cell>
          <cell r="GE34">
            <v>3.464</v>
          </cell>
          <cell r="GF34">
            <v>0.72500000000000009</v>
          </cell>
          <cell r="GG34">
            <v>0</v>
          </cell>
          <cell r="GH34">
            <v>0.72500000000000009</v>
          </cell>
          <cell r="GI34">
            <v>75.474000000000018</v>
          </cell>
          <cell r="GJ34">
            <v>0.58700000000000008</v>
          </cell>
          <cell r="GK34">
            <v>76.061000000000021</v>
          </cell>
          <cell r="GL34">
            <v>211.399</v>
          </cell>
          <cell r="GM34">
            <v>211.399</v>
          </cell>
          <cell r="GN34">
            <v>59.748000000000005</v>
          </cell>
          <cell r="GO34">
            <v>13.806999999999999</v>
          </cell>
          <cell r="GP34">
            <v>73.555000000000007</v>
          </cell>
          <cell r="GQ34">
            <v>19.298999999999999</v>
          </cell>
          <cell r="GR34">
            <v>0.22899999999999998</v>
          </cell>
          <cell r="GS34">
            <v>19.527999999999999</v>
          </cell>
          <cell r="GT34">
            <v>3.6120000000000001</v>
          </cell>
          <cell r="GU34">
            <v>3.6120000000000001</v>
          </cell>
          <cell r="GV34">
            <v>5.7229999999999999</v>
          </cell>
          <cell r="GW34">
            <v>8.0000000000000002E-3</v>
          </cell>
          <cell r="GX34">
            <v>5.7309999999999999</v>
          </cell>
          <cell r="GY34">
            <v>1.0350000000000001</v>
          </cell>
          <cell r="GZ34">
            <v>1.0350000000000001</v>
          </cell>
          <cell r="HA34">
            <v>11.908999999999999</v>
          </cell>
          <cell r="HB34">
            <v>0.06</v>
          </cell>
          <cell r="HC34">
            <v>11.968999999999999</v>
          </cell>
          <cell r="HD34">
            <v>0.93400000000000005</v>
          </cell>
          <cell r="HE34">
            <v>0.93400000000000005</v>
          </cell>
          <cell r="HF34">
            <v>64.283000000000001</v>
          </cell>
          <cell r="HG34">
            <v>17.856999999999999</v>
          </cell>
          <cell r="HH34">
            <v>7.5020000000000007</v>
          </cell>
          <cell r="HI34">
            <v>89.641999999999996</v>
          </cell>
          <cell r="HJ34">
            <v>7.0069999999999997</v>
          </cell>
          <cell r="HK34">
            <v>8.7729999999999997</v>
          </cell>
          <cell r="HL34">
            <v>15.78</v>
          </cell>
          <cell r="HM34">
            <v>1.4999999999999999E-2</v>
          </cell>
          <cell r="HN34">
            <v>6.8109999999999999</v>
          </cell>
          <cell r="HO34">
            <v>6.8259999999999996</v>
          </cell>
          <cell r="HP34">
            <v>22.605999999999998</v>
          </cell>
          <cell r="HQ34">
            <v>23.733000000000001</v>
          </cell>
          <cell r="HR34">
            <v>3.4830000000000001</v>
          </cell>
          <cell r="HS34">
            <v>27.216000000000001</v>
          </cell>
          <cell r="HT34">
            <v>59.748000000000005</v>
          </cell>
          <cell r="HU34">
            <v>13.806999999999999</v>
          </cell>
          <cell r="HV34">
            <v>31.414999999999999</v>
          </cell>
          <cell r="HW34">
            <v>104.97</v>
          </cell>
          <cell r="HX34">
            <v>6.2E-2</v>
          </cell>
          <cell r="HY34">
            <v>6.2E-2</v>
          </cell>
          <cell r="HZ34">
            <v>6.7319999999999993</v>
          </cell>
          <cell r="IA34">
            <v>7.1140000000000008</v>
          </cell>
          <cell r="IB34">
            <v>13.846</v>
          </cell>
          <cell r="IC34">
            <v>1.6E-2</v>
          </cell>
          <cell r="ID34">
            <v>0.26700000000000002</v>
          </cell>
          <cell r="IE34">
            <v>0.28300000000000003</v>
          </cell>
          <cell r="IF34">
            <v>14.129</v>
          </cell>
          <cell r="IG34">
            <v>336.64699999999999</v>
          </cell>
          <cell r="IH34">
            <v>7.2450000000000001</v>
          </cell>
          <cell r="II34">
            <v>343.892</v>
          </cell>
          <cell r="IJ34">
            <v>278.64400000000001</v>
          </cell>
          <cell r="IK34">
            <v>7.8049999999999997</v>
          </cell>
          <cell r="IL34">
            <v>286.44900000000001</v>
          </cell>
          <cell r="IM34">
            <v>58.003999999999998</v>
          </cell>
          <cell r="IN34">
            <v>-0.55899999999999994</v>
          </cell>
          <cell r="IO34">
            <v>57.445</v>
          </cell>
          <cell r="IP34">
            <v>0.28000000000000003</v>
          </cell>
          <cell r="IQ34">
            <v>2.2080000000000002</v>
          </cell>
          <cell r="IR34">
            <v>2.4880000000000004</v>
          </cell>
          <cell r="IS34">
            <v>3.2000000000000001E-2</v>
          </cell>
          <cell r="IT34">
            <v>0.26600000000000001</v>
          </cell>
          <cell r="IU34">
            <v>0.29800000000000004</v>
          </cell>
          <cell r="IV34">
            <v>2.7860000000000005</v>
          </cell>
          <cell r="IW34">
            <v>1.4770000000000001</v>
          </cell>
          <cell r="IX34">
            <v>0.80699999999999994</v>
          </cell>
          <cell r="IY34">
            <v>2.2839999999999998</v>
          </cell>
          <cell r="IZ34">
            <v>0</v>
          </cell>
          <cell r="JA34">
            <v>2.2839999999999998</v>
          </cell>
          <cell r="JB34">
            <v>44.01</v>
          </cell>
          <cell r="JC34">
            <v>0.7629999999999999</v>
          </cell>
          <cell r="JD34">
            <v>44.772999999999996</v>
          </cell>
          <cell r="JE34">
            <v>-0.47100000000000003</v>
          </cell>
          <cell r="JF34">
            <v>-0.47100000000000003</v>
          </cell>
          <cell r="JG34">
            <v>0.38100000000000001</v>
          </cell>
          <cell r="JH34">
            <v>0.38100000000000001</v>
          </cell>
          <cell r="JI34">
            <v>-0.22700000000000001</v>
          </cell>
          <cell r="JJ34">
            <v>-0.22700000000000001</v>
          </cell>
          <cell r="JK34">
            <v>14.516000000000002</v>
          </cell>
          <cell r="JL34">
            <v>-1.0230000000000001</v>
          </cell>
          <cell r="JM34">
            <v>13.493000000000002</v>
          </cell>
          <cell r="JN34">
            <v>54.734999999999999</v>
          </cell>
          <cell r="JO34">
            <v>18.260999999999999</v>
          </cell>
          <cell r="JP34">
            <v>7.8049999999999997</v>
          </cell>
          <cell r="JQ34">
            <v>409.64499999999998</v>
          </cell>
          <cell r="JR34">
            <v>-0.55899999999999994</v>
          </cell>
          <cell r="JS34">
            <v>409.08599999999996</v>
          </cell>
          <cell r="JT34">
            <v>111.911</v>
          </cell>
          <cell r="JU34">
            <v>119.32900000000001</v>
          </cell>
          <cell r="JV34">
            <v>-7.4169999999999998</v>
          </cell>
          <cell r="JW34">
            <v>1.2409999999999999</v>
          </cell>
          <cell r="JX34">
            <v>0.29900000000000004</v>
          </cell>
          <cell r="JY34">
            <v>0.29900000000000004</v>
          </cell>
          <cell r="JZ34">
            <v>20.054000000000002</v>
          </cell>
          <cell r="KA34">
            <v>1.917</v>
          </cell>
          <cell r="KB34">
            <v>0</v>
          </cell>
          <cell r="KC34">
            <v>6.6000000000000003E-2</v>
          </cell>
          <cell r="KD34">
            <v>0.15500000000000003</v>
          </cell>
          <cell r="KE34">
            <v>0.15500000000000003</v>
          </cell>
          <cell r="KF34">
            <v>1.9000000000000003E-2</v>
          </cell>
          <cell r="KG34">
            <v>0.03</v>
          </cell>
          <cell r="KH34">
            <v>4.9000000000000002E-2</v>
          </cell>
          <cell r="KI34">
            <v>0.26900000000000002</v>
          </cell>
          <cell r="KJ34">
            <v>0.26900000000000002</v>
          </cell>
          <cell r="KK34">
            <v>1.0389999999999999</v>
          </cell>
          <cell r="KL34">
            <v>8.199999999999999E-2</v>
          </cell>
          <cell r="KM34">
            <v>0.26100000000000001</v>
          </cell>
          <cell r="KN34">
            <v>0.85</v>
          </cell>
          <cell r="KO34">
            <v>2.2320000000000002</v>
          </cell>
          <cell r="KP34">
            <v>0</v>
          </cell>
          <cell r="KQ34">
            <v>0.36</v>
          </cell>
          <cell r="KR34">
            <v>1.9000000000000003E-2</v>
          </cell>
          <cell r="KS34">
            <v>1.9000000000000003E-2</v>
          </cell>
          <cell r="KT34">
            <v>0</v>
          </cell>
          <cell r="KU34">
            <v>1.0030000000000001</v>
          </cell>
          <cell r="KV34">
            <v>0.27800000000000002</v>
          </cell>
          <cell r="KW34">
            <v>1.2810000000000001</v>
          </cell>
          <cell r="KX34">
            <v>0</v>
          </cell>
          <cell r="KY34">
            <v>0</v>
          </cell>
          <cell r="KZ34">
            <v>2.4850000000000003</v>
          </cell>
          <cell r="LA34">
            <v>0.246</v>
          </cell>
          <cell r="LB34">
            <v>21.103000000000002</v>
          </cell>
          <cell r="LC34">
            <v>0.30100000000000005</v>
          </cell>
          <cell r="LD34">
            <v>0</v>
          </cell>
          <cell r="LE34">
            <v>1E-3</v>
          </cell>
          <cell r="LF34">
            <v>0.29900000000000004</v>
          </cell>
          <cell r="LG34">
            <v>0.111</v>
          </cell>
          <cell r="LH34">
            <v>0.41000000000000003</v>
          </cell>
          <cell r="LI34">
            <v>0.86799999999999999</v>
          </cell>
          <cell r="LJ34">
            <v>0.111</v>
          </cell>
          <cell r="LK34">
            <v>0</v>
          </cell>
          <cell r="LL34">
            <v>0.97899999999999998</v>
          </cell>
          <cell r="LM34">
            <v>0.128</v>
          </cell>
          <cell r="LN34">
            <v>0.44</v>
          </cell>
          <cell r="LO34">
            <v>1.7569999999999999</v>
          </cell>
          <cell r="LP34">
            <v>3.3560000000000003</v>
          </cell>
          <cell r="LQ34">
            <v>2.2319999999999998</v>
          </cell>
          <cell r="LR34">
            <v>7.9130000000000003</v>
          </cell>
          <cell r="LS34">
            <v>0.14100000000000001</v>
          </cell>
          <cell r="LT34">
            <v>0</v>
          </cell>
          <cell r="LU34">
            <v>0.14100000000000001</v>
          </cell>
          <cell r="LV34">
            <v>0.32999999999999996</v>
          </cell>
          <cell r="LW34">
            <v>0</v>
          </cell>
          <cell r="LX34">
            <v>0.32999999999999996</v>
          </cell>
          <cell r="LY34">
            <v>10.58</v>
          </cell>
          <cell r="LZ34">
            <v>509.83900000000006</v>
          </cell>
          <cell r="MA34">
            <v>0</v>
          </cell>
          <cell r="MB34">
            <v>7.2039999999999997</v>
          </cell>
          <cell r="MC34">
            <v>8.5000000000000006E-2</v>
          </cell>
          <cell r="MD34">
            <v>1.03</v>
          </cell>
          <cell r="ME34">
            <v>1.03</v>
          </cell>
          <cell r="MF34">
            <v>0</v>
          </cell>
          <cell r="MG34">
            <v>22.225000000000001</v>
          </cell>
          <cell r="MH34">
            <v>3.3570000000000002</v>
          </cell>
          <cell r="MI34">
            <v>0.189</v>
          </cell>
          <cell r="MJ34">
            <v>3.1680000000000001</v>
          </cell>
          <cell r="MK34">
            <v>0.44</v>
          </cell>
          <cell r="ML34">
            <v>0</v>
          </cell>
          <cell r="MM34">
            <v>-1.5589999999999999</v>
          </cell>
          <cell r="MN34">
            <v>0</v>
          </cell>
          <cell r="MO34">
            <v>10.847999999999999</v>
          </cell>
          <cell r="MP34">
            <v>0.183</v>
          </cell>
          <cell r="MQ34">
            <v>0</v>
          </cell>
          <cell r="MR34">
            <v>15.420999999999999</v>
          </cell>
          <cell r="MS34">
            <v>14.627000000000001</v>
          </cell>
          <cell r="MT34">
            <v>0.79400000000000004</v>
          </cell>
          <cell r="MU34">
            <v>58.448999999999998</v>
          </cell>
          <cell r="MV34">
            <v>4.7300000000000004</v>
          </cell>
          <cell r="MW34">
            <v>3.4079999999999999</v>
          </cell>
          <cell r="MX34">
            <v>1.3220000000000001</v>
          </cell>
          <cell r="MY34">
            <v>0</v>
          </cell>
          <cell r="MZ34">
            <v>0</v>
          </cell>
          <cell r="NA34">
            <v>-2.1840000000000002</v>
          </cell>
          <cell r="NB34">
            <v>0.13800000000000001</v>
          </cell>
          <cell r="NC34">
            <v>-3.32</v>
          </cell>
          <cell r="ND34">
            <v>0</v>
          </cell>
          <cell r="NE34">
            <v>2.3140000000000001</v>
          </cell>
          <cell r="NF34">
            <v>-0.47899999999999998</v>
          </cell>
          <cell r="NG34">
            <v>-0.47899999999999998</v>
          </cell>
          <cell r="NH34">
            <v>0</v>
          </cell>
          <cell r="NI34">
            <v>-2.3050000000000002</v>
          </cell>
          <cell r="NJ34">
            <v>1E-3</v>
          </cell>
          <cell r="NK34">
            <v>1E-3</v>
          </cell>
          <cell r="NL34">
            <v>0</v>
          </cell>
          <cell r="NM34">
            <v>0</v>
          </cell>
          <cell r="NN34">
            <v>0</v>
          </cell>
          <cell r="NO34">
            <v>4.2999999999999997E-2</v>
          </cell>
          <cell r="NP34">
            <v>0</v>
          </cell>
          <cell r="NQ34">
            <v>-72.615688006850192</v>
          </cell>
          <cell r="NR34">
            <v>1.0999999999999999E-2</v>
          </cell>
          <cell r="NS34">
            <v>0.317</v>
          </cell>
          <cell r="NT34">
            <v>0.29699999999999999</v>
          </cell>
          <cell r="NU34">
            <v>0.02</v>
          </cell>
          <cell r="NV34">
            <v>0</v>
          </cell>
          <cell r="NW34">
            <v>4.0919999999999996</v>
          </cell>
          <cell r="NX34">
            <v>3.988</v>
          </cell>
          <cell r="NY34">
            <v>0.104</v>
          </cell>
          <cell r="NZ34">
            <v>1.4E-2</v>
          </cell>
          <cell r="OA34">
            <v>0</v>
          </cell>
          <cell r="OB34">
            <v>6.6429999999999998</v>
          </cell>
          <cell r="OC34">
            <v>0</v>
          </cell>
          <cell r="OD34">
            <v>25.641999999999999</v>
          </cell>
          <cell r="OE34">
            <v>2.3519999999999999</v>
          </cell>
          <cell r="OF34">
            <v>5.1449999999999996</v>
          </cell>
          <cell r="OG34">
            <v>5.1870000000000003</v>
          </cell>
          <cell r="OH34">
            <v>-4.2000000000000003E-2</v>
          </cell>
          <cell r="OI34">
            <v>0</v>
          </cell>
          <cell r="OJ34">
            <v>4.3979999999999997</v>
          </cell>
          <cell r="OK34">
            <v>3.891</v>
          </cell>
          <cell r="OL34">
            <v>0.50700000000000001</v>
          </cell>
          <cell r="OM34">
            <v>4.93</v>
          </cell>
          <cell r="ON34">
            <v>0</v>
          </cell>
          <cell r="OO34">
            <v>-8.9179999999999993</v>
          </cell>
          <cell r="OP34">
            <v>0</v>
          </cell>
          <cell r="OQ34">
            <v>13.382</v>
          </cell>
          <cell r="OR34">
            <v>-1.4E-2</v>
          </cell>
          <cell r="OS34">
            <v>0</v>
          </cell>
          <cell r="OT34">
            <v>1.8520000000000001</v>
          </cell>
          <cell r="OU34">
            <v>0.76100000000000001</v>
          </cell>
          <cell r="OV34">
            <v>1.091</v>
          </cell>
          <cell r="OW34">
            <v>4.3949999999999996</v>
          </cell>
          <cell r="OX34">
            <v>1.341</v>
          </cell>
          <cell r="OY34">
            <v>-4.4999999999999929E-2</v>
          </cell>
          <cell r="OZ34">
            <v>0</v>
          </cell>
          <cell r="PA34">
            <v>5.1999999999999998E-2</v>
          </cell>
          <cell r="PB34">
            <v>0</v>
          </cell>
          <cell r="PC34">
            <v>5.976</v>
          </cell>
          <cell r="PD34">
            <v>0</v>
          </cell>
          <cell r="PE34">
            <v>0</v>
          </cell>
          <cell r="PF34">
            <v>1.2310000000000001</v>
          </cell>
          <cell r="PG34">
            <v>0.76900000000000002</v>
          </cell>
          <cell r="PH34">
            <v>0.46200000000000002</v>
          </cell>
          <cell r="PI34">
            <v>50.86</v>
          </cell>
          <cell r="PJ34">
            <v>7.3150000000000004</v>
          </cell>
          <cell r="PK34">
            <v>7.3150000000000004</v>
          </cell>
          <cell r="PL34">
            <v>0</v>
          </cell>
          <cell r="PM34">
            <v>0</v>
          </cell>
          <cell r="PN34">
            <v>0</v>
          </cell>
          <cell r="PO34">
            <v>0</v>
          </cell>
          <cell r="PP34">
            <v>0</v>
          </cell>
          <cell r="PQ34">
            <v>53.256</v>
          </cell>
          <cell r="PR34">
            <v>0</v>
          </cell>
          <cell r="PS34">
            <v>3.8969999999999998</v>
          </cell>
          <cell r="PT34">
            <v>10.199</v>
          </cell>
          <cell r="PU34">
            <v>9.0869999999999997</v>
          </cell>
          <cell r="PV34">
            <v>1.1120000000000001</v>
          </cell>
          <cell r="PW34">
            <v>0</v>
          </cell>
          <cell r="PX34">
            <v>5.4260000000000002</v>
          </cell>
          <cell r="PY34">
            <v>5.4260000000000002</v>
          </cell>
          <cell r="PZ34">
            <v>0</v>
          </cell>
          <cell r="QA34">
            <v>5.4359999999999999</v>
          </cell>
          <cell r="QB34">
            <v>0</v>
          </cell>
          <cell r="QC34">
            <v>0</v>
          </cell>
          <cell r="QD34">
            <v>0</v>
          </cell>
          <cell r="QE34">
            <v>-74.370688006850187</v>
          </cell>
          <cell r="QF34">
            <v>2.5009999999999999</v>
          </cell>
          <cell r="QG34">
            <v>0</v>
          </cell>
          <cell r="QH34">
            <v>0</v>
          </cell>
          <cell r="QI34">
            <v>0</v>
          </cell>
          <cell r="QJ34">
            <v>0</v>
          </cell>
          <cell r="QK34">
            <v>0</v>
          </cell>
          <cell r="QL34">
            <v>0</v>
          </cell>
          <cell r="QM34">
            <v>0</v>
          </cell>
          <cell r="QN34">
            <v>0</v>
          </cell>
          <cell r="QO34">
            <v>0</v>
          </cell>
          <cell r="QP34">
            <v>0</v>
          </cell>
          <cell r="QQ34">
            <v>0</v>
          </cell>
          <cell r="QR34">
            <v>0</v>
          </cell>
          <cell r="QS34">
            <v>2.879</v>
          </cell>
          <cell r="QT34">
            <v>0</v>
          </cell>
          <cell r="QU34">
            <v>11.446999999999999</v>
          </cell>
          <cell r="QV34">
            <v>11.362</v>
          </cell>
          <cell r="QW34">
            <v>8.5000000000000006E-2</v>
          </cell>
          <cell r="QX34">
            <v>8.0139999999999993</v>
          </cell>
          <cell r="QY34">
            <v>0</v>
          </cell>
          <cell r="QZ34">
            <v>0</v>
          </cell>
          <cell r="RA34">
            <v>0</v>
          </cell>
          <cell r="RB34">
            <v>0</v>
          </cell>
          <cell r="RC34">
            <v>0</v>
          </cell>
          <cell r="RD34">
            <v>0</v>
          </cell>
          <cell r="RE34">
            <v>0</v>
          </cell>
          <cell r="RF34">
            <v>0</v>
          </cell>
          <cell r="RG34">
            <v>0</v>
          </cell>
          <cell r="RH34">
            <v>0</v>
          </cell>
          <cell r="RI34">
            <v>0</v>
          </cell>
          <cell r="RJ34">
            <v>13.597999999999999</v>
          </cell>
          <cell r="RK34">
            <v>0</v>
          </cell>
          <cell r="RL34">
            <v>0</v>
          </cell>
          <cell r="RM34">
            <v>0</v>
          </cell>
          <cell r="RN34">
            <v>0</v>
          </cell>
          <cell r="RO34">
            <v>0</v>
          </cell>
          <cell r="RP34">
            <v>0</v>
          </cell>
          <cell r="RQ34">
            <v>0.13800000000000001</v>
          </cell>
          <cell r="RR34">
            <v>-0.621</v>
          </cell>
          <cell r="RS34">
            <v>0</v>
          </cell>
          <cell r="RT34">
            <v>-3.3999999999999996E-2</v>
          </cell>
          <cell r="RU34">
            <v>0.40699999999999997</v>
          </cell>
          <cell r="RV34">
            <v>-7.6999999999999999E-2</v>
          </cell>
          <cell r="RW34">
            <v>0.48399999999999999</v>
          </cell>
          <cell r="RX34">
            <v>10.292</v>
          </cell>
          <cell r="RY34">
            <v>5.1790000000000003</v>
          </cell>
          <cell r="RZ34">
            <v>0</v>
          </cell>
          <cell r="SA34">
            <v>3.7930000000000001</v>
          </cell>
          <cell r="SB34">
            <v>0</v>
          </cell>
          <cell r="SC34">
            <v>0</v>
          </cell>
          <cell r="SD34">
            <v>0</v>
          </cell>
        </row>
        <row r="35">
          <cell r="A35">
            <v>1982</v>
          </cell>
          <cell r="B35">
            <v>708.55599999999993</v>
          </cell>
          <cell r="C35">
            <v>428.077</v>
          </cell>
          <cell r="D35">
            <v>280.48</v>
          </cell>
          <cell r="E35">
            <v>152.84100000000001</v>
          </cell>
          <cell r="F35">
            <v>47.566000000000003</v>
          </cell>
          <cell r="G35">
            <v>5.7469999999999999</v>
          </cell>
          <cell r="H35">
            <v>53.313000000000002</v>
          </cell>
          <cell r="I35">
            <v>1.6099999999999999</v>
          </cell>
          <cell r="J35">
            <v>8.9500000000000011</v>
          </cell>
          <cell r="K35">
            <v>10.56</v>
          </cell>
          <cell r="L35">
            <v>5.5220000000000002</v>
          </cell>
          <cell r="M35">
            <v>69.287999999999997</v>
          </cell>
          <cell r="N35">
            <v>15.368</v>
          </cell>
          <cell r="O35">
            <v>7.0880000000000001</v>
          </cell>
          <cell r="P35">
            <v>0</v>
          </cell>
          <cell r="Q35">
            <v>0.76200000000000001</v>
          </cell>
          <cell r="R35">
            <v>0</v>
          </cell>
          <cell r="S35">
            <v>32.698</v>
          </cell>
          <cell r="T35">
            <v>11.689</v>
          </cell>
          <cell r="U35">
            <v>0</v>
          </cell>
          <cell r="V35">
            <v>0.77200000000000002</v>
          </cell>
          <cell r="W35">
            <v>5.7469999999999999</v>
          </cell>
          <cell r="X35">
            <v>0.39800000000000002</v>
          </cell>
          <cell r="Y35">
            <v>6.1449999999999996</v>
          </cell>
          <cell r="Z35">
            <v>4.3170000000000002</v>
          </cell>
          <cell r="AA35">
            <v>9.9000000000000005E-2</v>
          </cell>
          <cell r="AB35">
            <v>4.4160000000000004</v>
          </cell>
          <cell r="AC35">
            <v>8.0039999999999996</v>
          </cell>
          <cell r="AD35">
            <v>8.0039999999999996</v>
          </cell>
          <cell r="AE35">
            <v>6.0389999999999997</v>
          </cell>
          <cell r="AF35">
            <v>6.0389999999999997</v>
          </cell>
          <cell r="AG35">
            <v>3.7749999999999999</v>
          </cell>
          <cell r="AH35">
            <v>8.8760000000000012</v>
          </cell>
          <cell r="AI35">
            <v>12.651000000000002</v>
          </cell>
          <cell r="AJ35">
            <v>31.212</v>
          </cell>
          <cell r="AK35">
            <v>31.212</v>
          </cell>
          <cell r="AL35">
            <v>2.4039999999999999</v>
          </cell>
          <cell r="AM35">
            <v>2.8559999999999999</v>
          </cell>
          <cell r="AN35">
            <v>5.26</v>
          </cell>
          <cell r="AO35">
            <v>0</v>
          </cell>
          <cell r="AP35">
            <v>1.2470000000000001</v>
          </cell>
          <cell r="AQ35">
            <v>1.2470000000000001</v>
          </cell>
          <cell r="AR35">
            <v>60.738</v>
          </cell>
          <cell r="AS35">
            <v>1.89</v>
          </cell>
          <cell r="AT35">
            <v>-0.35399999999999998</v>
          </cell>
          <cell r="AU35">
            <v>-27.048999999999999</v>
          </cell>
          <cell r="AV35">
            <v>49.754000000000005</v>
          </cell>
          <cell r="AW35">
            <v>24.416000000000004</v>
          </cell>
          <cell r="AX35">
            <v>25.339000000000002</v>
          </cell>
          <cell r="AY35">
            <v>10.702</v>
          </cell>
          <cell r="AZ35">
            <v>3.5869999999999997</v>
          </cell>
          <cell r="BA35">
            <v>0.26500000000000001</v>
          </cell>
          <cell r="BB35">
            <v>3.8519999999999999</v>
          </cell>
          <cell r="BC35">
            <v>1.1079999999999999</v>
          </cell>
          <cell r="BD35">
            <v>1.1919999999999999</v>
          </cell>
          <cell r="BE35">
            <v>2.2999999999999998</v>
          </cell>
          <cell r="BF35">
            <v>0.65300000000000002</v>
          </cell>
          <cell r="BG35">
            <v>9.1370000000000005</v>
          </cell>
          <cell r="BH35">
            <v>103.672</v>
          </cell>
          <cell r="BI35">
            <v>2.7529999999999997</v>
          </cell>
          <cell r="BJ35">
            <v>0</v>
          </cell>
          <cell r="BK35">
            <v>0.996</v>
          </cell>
          <cell r="BL35">
            <v>92.652000000000001</v>
          </cell>
          <cell r="BM35">
            <v>2.1989999999999998</v>
          </cell>
          <cell r="BN35">
            <v>0</v>
          </cell>
          <cell r="BO35">
            <v>8.7169999999999987</v>
          </cell>
          <cell r="BP35">
            <v>0.84799999999999998</v>
          </cell>
          <cell r="BQ35">
            <v>0.26500000000000001</v>
          </cell>
          <cell r="BR35">
            <v>3.3079999999999998</v>
          </cell>
          <cell r="BS35">
            <v>4.4209999999999994</v>
          </cell>
          <cell r="BT35">
            <v>16.742000000000001</v>
          </cell>
          <cell r="BU35">
            <v>3.524</v>
          </cell>
          <cell r="BV35">
            <v>4.0000000000000001E-3</v>
          </cell>
          <cell r="BW35">
            <v>20.270000000000003</v>
          </cell>
          <cell r="BX35">
            <v>4.6849999999999996</v>
          </cell>
          <cell r="BY35">
            <v>0</v>
          </cell>
          <cell r="BZ35">
            <v>4.6849999999999996</v>
          </cell>
          <cell r="CA35">
            <v>4.298</v>
          </cell>
          <cell r="CB35">
            <v>4.298</v>
          </cell>
          <cell r="CC35">
            <v>3.5250000000000004</v>
          </cell>
          <cell r="CD35">
            <v>17.100000000000001</v>
          </cell>
          <cell r="CE35">
            <v>0.15000000000000002</v>
          </cell>
          <cell r="CF35">
            <v>20.774999999999999</v>
          </cell>
          <cell r="CG35">
            <v>7.9220000000000006</v>
          </cell>
          <cell r="CH35">
            <v>7.9220000000000006</v>
          </cell>
          <cell r="CI35">
            <v>0</v>
          </cell>
          <cell r="CJ35">
            <v>0.752</v>
          </cell>
          <cell r="CK35">
            <v>0.752</v>
          </cell>
          <cell r="CL35">
            <v>0</v>
          </cell>
          <cell r="CM35">
            <v>8.0000000000000002E-3</v>
          </cell>
          <cell r="CN35">
            <v>8.0000000000000002E-3</v>
          </cell>
          <cell r="CO35">
            <v>2.1630000000000003</v>
          </cell>
          <cell r="CP35">
            <v>0.10100000000000001</v>
          </cell>
          <cell r="CQ35">
            <v>6.4030000000000005</v>
          </cell>
          <cell r="CR35">
            <v>129.078</v>
          </cell>
          <cell r="CS35">
            <v>30.451999999999998</v>
          </cell>
          <cell r="CT35">
            <v>98.626999999999995</v>
          </cell>
          <cell r="CU35">
            <v>55.349000000000004</v>
          </cell>
          <cell r="CV35">
            <v>11.750999999999999</v>
          </cell>
          <cell r="CW35">
            <v>10.07</v>
          </cell>
          <cell r="CX35">
            <v>21.820999999999998</v>
          </cell>
          <cell r="CY35">
            <v>2.1030000000000002</v>
          </cell>
          <cell r="CZ35">
            <v>0.158</v>
          </cell>
          <cell r="DA35">
            <v>2.2610000000000001</v>
          </cell>
          <cell r="DB35">
            <v>0</v>
          </cell>
          <cell r="DC35">
            <v>19.198</v>
          </cell>
          <cell r="DD35">
            <v>50.255000000000003</v>
          </cell>
          <cell r="DE35">
            <v>0.14900000000000002</v>
          </cell>
          <cell r="DF35">
            <v>20.078999999999997</v>
          </cell>
          <cell r="DG35">
            <v>70.483000000000004</v>
          </cell>
          <cell r="DH35">
            <v>5.1890000000000001</v>
          </cell>
          <cell r="DI35">
            <v>13.968</v>
          </cell>
          <cell r="DJ35">
            <v>19.157</v>
          </cell>
          <cell r="DK35">
            <v>6.0649999999999995</v>
          </cell>
          <cell r="DL35">
            <v>6.4139999999999997</v>
          </cell>
          <cell r="DM35">
            <v>4.7519999999999998</v>
          </cell>
          <cell r="DN35">
            <v>2.335</v>
          </cell>
          <cell r="DO35">
            <v>0.14699999999999999</v>
          </cell>
          <cell r="DP35">
            <v>0.7</v>
          </cell>
          <cell r="DQ35">
            <v>10.251999999999999</v>
          </cell>
          <cell r="DR35">
            <v>0</v>
          </cell>
          <cell r="DS35">
            <v>40.623000000000005</v>
          </cell>
          <cell r="DT35">
            <v>4.3609999999999998</v>
          </cell>
          <cell r="DU35">
            <v>44.984000000000002</v>
          </cell>
          <cell r="DV35">
            <v>68.88600000000001</v>
          </cell>
          <cell r="DW35">
            <v>10.07</v>
          </cell>
          <cell r="DX35">
            <v>33.966000000000001</v>
          </cell>
          <cell r="DY35">
            <v>112.92200000000003</v>
          </cell>
          <cell r="DZ35">
            <v>0.34599999999999997</v>
          </cell>
          <cell r="EA35">
            <v>0</v>
          </cell>
          <cell r="EB35">
            <v>0.36499999999999999</v>
          </cell>
          <cell r="EC35">
            <v>2.9009999999999998</v>
          </cell>
          <cell r="ED35">
            <v>3.6119999999999997</v>
          </cell>
          <cell r="EE35">
            <v>0.25900000000000001</v>
          </cell>
          <cell r="EF35">
            <v>0.25900000000000001</v>
          </cell>
          <cell r="EG35">
            <v>77.652999999999992</v>
          </cell>
          <cell r="EH35">
            <v>10.577999999999999</v>
          </cell>
          <cell r="EI35">
            <v>8.8360000000000003</v>
          </cell>
          <cell r="EJ35">
            <v>97.066999999999993</v>
          </cell>
          <cell r="EK35">
            <v>0.38400000000000001</v>
          </cell>
          <cell r="EL35">
            <v>0</v>
          </cell>
          <cell r="EM35">
            <v>2.4929999999999999</v>
          </cell>
          <cell r="EN35">
            <v>6.1440000000000001</v>
          </cell>
          <cell r="EO35">
            <v>2.847</v>
          </cell>
          <cell r="EP35">
            <v>11.868</v>
          </cell>
          <cell r="EQ35">
            <v>146.36200000000002</v>
          </cell>
          <cell r="ER35">
            <v>76.608000000000004</v>
          </cell>
          <cell r="ES35">
            <v>53.390999999999998</v>
          </cell>
          <cell r="ET35">
            <v>129.999</v>
          </cell>
          <cell r="EU35">
            <v>16.362000000000002</v>
          </cell>
          <cell r="EV35">
            <v>1.3279999999999998</v>
          </cell>
          <cell r="EW35">
            <v>0.11899999999999999</v>
          </cell>
          <cell r="EX35">
            <v>0.91699999999999993</v>
          </cell>
          <cell r="EY35">
            <v>2.3639999999999999</v>
          </cell>
          <cell r="EZ35">
            <v>2.492</v>
          </cell>
          <cell r="FA35">
            <v>5.4909999999999997</v>
          </cell>
          <cell r="FB35">
            <v>7.9829999999999997</v>
          </cell>
          <cell r="FC35">
            <v>25.934000000000001</v>
          </cell>
          <cell r="FD35">
            <v>0.88</v>
          </cell>
          <cell r="FE35">
            <v>0.443</v>
          </cell>
          <cell r="FF35">
            <v>-16.518999999999998</v>
          </cell>
          <cell r="FG35">
            <v>55.423999999999999</v>
          </cell>
          <cell r="FH35">
            <v>21.184000000000001</v>
          </cell>
          <cell r="FI35">
            <v>69.753</v>
          </cell>
          <cell r="FJ35">
            <v>180.83500000000004</v>
          </cell>
          <cell r="FK35">
            <v>9.5730000000000004</v>
          </cell>
          <cell r="FL35">
            <v>190.40800000000004</v>
          </cell>
          <cell r="FM35">
            <v>69.792000000000002</v>
          </cell>
          <cell r="FN35">
            <v>2.5720000000000001</v>
          </cell>
          <cell r="FO35">
            <v>72.364000000000004</v>
          </cell>
          <cell r="FP35">
            <v>111.04600000000001</v>
          </cell>
          <cell r="FQ35">
            <v>7.0010000000000003</v>
          </cell>
          <cell r="FR35">
            <v>118.04700000000001</v>
          </cell>
          <cell r="FS35">
            <v>16.375</v>
          </cell>
          <cell r="FT35">
            <v>4.4950000000000001</v>
          </cell>
          <cell r="FU35">
            <v>20.87</v>
          </cell>
          <cell r="FV35">
            <v>5.266</v>
          </cell>
          <cell r="FW35">
            <v>1.5629999999999999</v>
          </cell>
          <cell r="FX35">
            <v>6.8289999999999997</v>
          </cell>
          <cell r="FY35">
            <v>0.14600000000000002</v>
          </cell>
          <cell r="FZ35">
            <v>3.633</v>
          </cell>
          <cell r="GA35">
            <v>3.7789999999999999</v>
          </cell>
          <cell r="GB35">
            <v>0.222</v>
          </cell>
          <cell r="GC35">
            <v>3.5999999999999997E-2</v>
          </cell>
          <cell r="GD35">
            <v>0.25800000000000001</v>
          </cell>
          <cell r="GE35">
            <v>4.0369999999999999</v>
          </cell>
          <cell r="GF35">
            <v>0.57099999999999995</v>
          </cell>
          <cell r="GG35">
            <v>0</v>
          </cell>
          <cell r="GH35">
            <v>0.57099999999999995</v>
          </cell>
          <cell r="GI35">
            <v>86.194000000000003</v>
          </cell>
          <cell r="GJ35">
            <v>0.68599999999999994</v>
          </cell>
          <cell r="GK35">
            <v>86.88</v>
          </cell>
          <cell r="GL35">
            <v>241.017</v>
          </cell>
          <cell r="GM35">
            <v>241.017</v>
          </cell>
          <cell r="GN35">
            <v>70.116</v>
          </cell>
          <cell r="GO35">
            <v>16.081</v>
          </cell>
          <cell r="GP35">
            <v>86.197000000000003</v>
          </cell>
          <cell r="GQ35">
            <v>22.666999999999998</v>
          </cell>
          <cell r="GR35">
            <v>0.25900000000000001</v>
          </cell>
          <cell r="GS35">
            <v>22.925999999999998</v>
          </cell>
          <cell r="GT35">
            <v>3.2219999999999995</v>
          </cell>
          <cell r="GU35">
            <v>3.2219999999999995</v>
          </cell>
          <cell r="GV35">
            <v>6.8929999999999998</v>
          </cell>
          <cell r="GW35">
            <v>4.0000000000000001E-3</v>
          </cell>
          <cell r="GX35">
            <v>6.8969999999999994</v>
          </cell>
          <cell r="GY35">
            <v>1.2229999999999999</v>
          </cell>
          <cell r="GZ35">
            <v>1.2229999999999999</v>
          </cell>
          <cell r="HA35">
            <v>14.434000000000001</v>
          </cell>
          <cell r="HB35">
            <v>6.8000000000000005E-2</v>
          </cell>
          <cell r="HC35">
            <v>14.502000000000001</v>
          </cell>
          <cell r="HD35">
            <v>1.153</v>
          </cell>
          <cell r="HE35">
            <v>1.153</v>
          </cell>
          <cell r="HF35">
            <v>76.926999999999992</v>
          </cell>
          <cell r="HG35">
            <v>20.751000000000001</v>
          </cell>
          <cell r="HH35">
            <v>8.9030000000000005</v>
          </cell>
          <cell r="HI35">
            <v>106.581</v>
          </cell>
          <cell r="HJ35">
            <v>8.4660000000000011</v>
          </cell>
          <cell r="HK35">
            <v>10.157999999999999</v>
          </cell>
          <cell r="HL35">
            <v>18.624000000000002</v>
          </cell>
          <cell r="HM35">
            <v>0.02</v>
          </cell>
          <cell r="HN35">
            <v>7.6760000000000002</v>
          </cell>
          <cell r="HO35">
            <v>7.6959999999999997</v>
          </cell>
          <cell r="HP35">
            <v>26.32</v>
          </cell>
          <cell r="HQ35">
            <v>27.512999999999998</v>
          </cell>
          <cell r="HR35">
            <v>4.3609999999999998</v>
          </cell>
          <cell r="HS35">
            <v>31.873999999999999</v>
          </cell>
          <cell r="HT35">
            <v>70.116</v>
          </cell>
          <cell r="HU35">
            <v>16.081</v>
          </cell>
          <cell r="HV35">
            <v>37.792000000000002</v>
          </cell>
          <cell r="HW35">
            <v>123.989</v>
          </cell>
          <cell r="HX35">
            <v>6.7000000000000004E-2</v>
          </cell>
          <cell r="HY35">
            <v>6.7000000000000004E-2</v>
          </cell>
          <cell r="HZ35">
            <v>7.8970000000000002</v>
          </cell>
          <cell r="IA35">
            <v>7.9930000000000003</v>
          </cell>
          <cell r="IB35">
            <v>15.89</v>
          </cell>
          <cell r="IC35">
            <v>1.8000000000000002E-2</v>
          </cell>
          <cell r="ID35">
            <v>0.28799999999999998</v>
          </cell>
          <cell r="IE35">
            <v>0.30599999999999999</v>
          </cell>
          <cell r="IF35">
            <v>16.196000000000002</v>
          </cell>
          <cell r="IG35">
            <v>385.28100000000001</v>
          </cell>
          <cell r="IH35">
            <v>8.2029999999999994</v>
          </cell>
          <cell r="II35">
            <v>393.48399999999998</v>
          </cell>
          <cell r="IJ35">
            <v>321.94799999999998</v>
          </cell>
          <cell r="IK35">
            <v>8.8460000000000001</v>
          </cell>
          <cell r="IL35">
            <v>330.79399999999998</v>
          </cell>
          <cell r="IM35">
            <v>63.332999999999998</v>
          </cell>
          <cell r="IN35">
            <v>-0.64300000000000002</v>
          </cell>
          <cell r="IO35">
            <v>62.69</v>
          </cell>
          <cell r="IP35">
            <v>0.35</v>
          </cell>
          <cell r="IQ35">
            <v>3.1629999999999998</v>
          </cell>
          <cell r="IR35">
            <v>3.5129999999999999</v>
          </cell>
          <cell r="IS35">
            <v>3.9999999999999994E-2</v>
          </cell>
          <cell r="IT35">
            <v>0.28000000000000003</v>
          </cell>
          <cell r="IU35">
            <v>0.32</v>
          </cell>
          <cell r="IV35">
            <v>3.8329999999999997</v>
          </cell>
          <cell r="IW35">
            <v>1.3279999999999998</v>
          </cell>
          <cell r="IX35">
            <v>1.224</v>
          </cell>
          <cell r="IY35">
            <v>2.5519999999999996</v>
          </cell>
          <cell r="IZ35">
            <v>0</v>
          </cell>
          <cell r="JA35">
            <v>2.5519999999999996</v>
          </cell>
          <cell r="JB35">
            <v>46.36</v>
          </cell>
          <cell r="JC35">
            <v>0.873</v>
          </cell>
          <cell r="JD35">
            <v>47.232999999999997</v>
          </cell>
          <cell r="JE35">
            <v>-0.14000000000000001</v>
          </cell>
          <cell r="JF35">
            <v>-0.14000000000000001</v>
          </cell>
          <cell r="JG35">
            <v>0.38300000000000001</v>
          </cell>
          <cell r="JH35">
            <v>0.38300000000000001</v>
          </cell>
          <cell r="JI35">
            <v>-0.189</v>
          </cell>
          <cell r="JJ35">
            <v>-0.189</v>
          </cell>
          <cell r="JK35">
            <v>17.881</v>
          </cell>
          <cell r="JL35">
            <v>-1.1970000000000001</v>
          </cell>
          <cell r="JM35">
            <v>16.684000000000001</v>
          </cell>
          <cell r="JN35">
            <v>64.269000000000005</v>
          </cell>
          <cell r="JO35">
            <v>21.184000000000001</v>
          </cell>
          <cell r="JP35">
            <v>8.8460000000000001</v>
          </cell>
          <cell r="JQ35">
            <v>470.73699999999997</v>
          </cell>
          <cell r="JR35">
            <v>-0.64300000000000002</v>
          </cell>
          <cell r="JS35">
            <v>470.09399999999999</v>
          </cell>
          <cell r="JT35">
            <v>125.172</v>
          </cell>
          <cell r="JU35">
            <v>139.399</v>
          </cell>
          <cell r="JV35">
            <v>-14.227999999999998</v>
          </cell>
          <cell r="JW35">
            <v>1.7110000000000001</v>
          </cell>
          <cell r="JX35">
            <v>0.40499999999999997</v>
          </cell>
          <cell r="JY35">
            <v>0.40499999999999997</v>
          </cell>
          <cell r="JZ35">
            <v>22.120999999999999</v>
          </cell>
          <cell r="KA35">
            <v>2.1240000000000001</v>
          </cell>
          <cell r="KB35">
            <v>0</v>
          </cell>
          <cell r="KC35">
            <v>8.4999999999999992E-2</v>
          </cell>
          <cell r="KD35">
            <v>0.16199999999999998</v>
          </cell>
          <cell r="KE35">
            <v>0.16199999999999998</v>
          </cell>
          <cell r="KF35">
            <v>2.3E-2</v>
          </cell>
          <cell r="KG35">
            <v>4.0999999999999995E-2</v>
          </cell>
          <cell r="KH35">
            <v>6.4000000000000001E-2</v>
          </cell>
          <cell r="KI35">
            <v>0.316</v>
          </cell>
          <cell r="KJ35">
            <v>0.316</v>
          </cell>
          <cell r="KK35">
            <v>1.3959999999999999</v>
          </cell>
          <cell r="KL35">
            <v>9.7000000000000003E-2</v>
          </cell>
          <cell r="KM35">
            <v>0.36499999999999999</v>
          </cell>
          <cell r="KN35">
            <v>0.92900000000000005</v>
          </cell>
          <cell r="KO35">
            <v>2.7869999999999999</v>
          </cell>
          <cell r="KP35">
            <v>0</v>
          </cell>
          <cell r="KQ35">
            <v>0.45700000000000002</v>
          </cell>
          <cell r="KR35">
            <v>2.3E-2</v>
          </cell>
          <cell r="KS35">
            <v>2.3E-2</v>
          </cell>
          <cell r="KT35">
            <v>0</v>
          </cell>
          <cell r="KU35">
            <v>1.143</v>
          </cell>
          <cell r="KV35">
            <v>0.42599999999999999</v>
          </cell>
          <cell r="KW35">
            <v>1.569</v>
          </cell>
          <cell r="KX35">
            <v>0</v>
          </cell>
          <cell r="KY35">
            <v>0</v>
          </cell>
          <cell r="KZ35">
            <v>2.8230000000000004</v>
          </cell>
          <cell r="LA35">
            <v>0.33100000000000002</v>
          </cell>
          <cell r="LB35">
            <v>25.509</v>
          </cell>
          <cell r="LC35">
            <v>0.6120000000000001</v>
          </cell>
          <cell r="LD35">
            <v>0</v>
          </cell>
          <cell r="LE35">
            <v>1E-3</v>
          </cell>
          <cell r="LF35">
            <v>0.40499999999999997</v>
          </cell>
          <cell r="LG35">
            <v>0.15999999999999998</v>
          </cell>
          <cell r="LH35">
            <v>0.56499999999999995</v>
          </cell>
          <cell r="LI35">
            <v>1.0430000000000001</v>
          </cell>
          <cell r="LJ35">
            <v>0.16199999999999998</v>
          </cell>
          <cell r="LK35">
            <v>0</v>
          </cell>
          <cell r="LL35">
            <v>1.2050000000000001</v>
          </cell>
          <cell r="LM35">
            <v>0.25600000000000001</v>
          </cell>
          <cell r="LN35">
            <v>0.52400000000000002</v>
          </cell>
          <cell r="LO35">
            <v>2.4929999999999999</v>
          </cell>
          <cell r="LP35">
            <v>3.5419999999999998</v>
          </cell>
          <cell r="LQ35">
            <v>2.847</v>
          </cell>
          <cell r="LR35">
            <v>9.661999999999999</v>
          </cell>
          <cell r="LS35">
            <v>0.13700000000000001</v>
          </cell>
          <cell r="LT35">
            <v>0</v>
          </cell>
          <cell r="LU35">
            <v>0.13700000000000001</v>
          </cell>
          <cell r="LV35">
            <v>0.55800000000000005</v>
          </cell>
          <cell r="LW35">
            <v>0</v>
          </cell>
          <cell r="LX35">
            <v>0.55800000000000005</v>
          </cell>
          <cell r="LY35">
            <v>20.48</v>
          </cell>
          <cell r="LZ35">
            <v>585.60900000000004</v>
          </cell>
          <cell r="MA35">
            <v>0</v>
          </cell>
          <cell r="MB35">
            <v>5.569</v>
          </cell>
          <cell r="MC35">
            <v>7.4999999999999997E-2</v>
          </cell>
          <cell r="MD35">
            <v>1.3</v>
          </cell>
          <cell r="ME35">
            <v>1.3</v>
          </cell>
          <cell r="MF35">
            <v>0</v>
          </cell>
          <cell r="MG35">
            <v>20.189</v>
          </cell>
          <cell r="MH35">
            <v>1.9450000000000001</v>
          </cell>
          <cell r="MI35">
            <v>-1.002</v>
          </cell>
          <cell r="MJ35">
            <v>2.9470000000000001</v>
          </cell>
          <cell r="MK35">
            <v>1.0289999999999999</v>
          </cell>
          <cell r="ML35">
            <v>0</v>
          </cell>
          <cell r="MM35">
            <v>1.496</v>
          </cell>
          <cell r="MN35">
            <v>0</v>
          </cell>
          <cell r="MO35">
            <v>23.430000000000003</v>
          </cell>
          <cell r="MP35">
            <v>0.16</v>
          </cell>
          <cell r="MQ35">
            <v>0</v>
          </cell>
          <cell r="MR35">
            <v>23.931000000000001</v>
          </cell>
          <cell r="MS35">
            <v>23.309000000000001</v>
          </cell>
          <cell r="MT35">
            <v>0.622</v>
          </cell>
          <cell r="MU35">
            <v>62.75</v>
          </cell>
          <cell r="MV35">
            <v>1.819</v>
          </cell>
          <cell r="MW35">
            <v>2.1110000000000002</v>
          </cell>
          <cell r="MX35">
            <v>-0.29199999999999998</v>
          </cell>
          <cell r="MY35">
            <v>0</v>
          </cell>
          <cell r="MZ35">
            <v>0</v>
          </cell>
          <cell r="NA35">
            <v>4.8150000000000013</v>
          </cell>
          <cell r="NB35">
            <v>-0.21099999999999999</v>
          </cell>
          <cell r="NC35">
            <v>-3.1349999999999998</v>
          </cell>
          <cell r="ND35">
            <v>0</v>
          </cell>
          <cell r="NE35">
            <v>14.366</v>
          </cell>
          <cell r="NF35">
            <v>2.6640000000000001</v>
          </cell>
          <cell r="NG35">
            <v>2.6640000000000001</v>
          </cell>
          <cell r="NH35">
            <v>0</v>
          </cell>
          <cell r="NI35">
            <v>5.7000000000000002E-2</v>
          </cell>
          <cell r="NJ35">
            <v>-3.0000000000000001E-3</v>
          </cell>
          <cell r="NK35">
            <v>-3.0000000000000001E-3</v>
          </cell>
          <cell r="NL35">
            <v>0</v>
          </cell>
          <cell r="NM35">
            <v>0</v>
          </cell>
          <cell r="NN35">
            <v>0</v>
          </cell>
          <cell r="NO35">
            <v>-1E-3</v>
          </cell>
          <cell r="NP35">
            <v>0</v>
          </cell>
          <cell r="NQ35">
            <v>21.117172440176301</v>
          </cell>
          <cell r="NR35">
            <v>7.0000000000000001E-3</v>
          </cell>
          <cell r="NS35">
            <v>0.36299999999999999</v>
          </cell>
          <cell r="NT35">
            <v>0.38100000000000001</v>
          </cell>
          <cell r="NU35">
            <v>-1.7999999999999999E-2</v>
          </cell>
          <cell r="NV35">
            <v>0</v>
          </cell>
          <cell r="NW35">
            <v>8.0879999999999992</v>
          </cell>
          <cell r="NX35">
            <v>7.8</v>
          </cell>
          <cell r="NY35">
            <v>0.28799999999999998</v>
          </cell>
          <cell r="NZ35">
            <v>3.1E-2</v>
          </cell>
          <cell r="OA35">
            <v>0</v>
          </cell>
          <cell r="OB35">
            <v>-7.27</v>
          </cell>
          <cell r="OC35">
            <v>0</v>
          </cell>
          <cell r="OD35">
            <v>34.500999999999998</v>
          </cell>
          <cell r="OE35">
            <v>2.3140000000000001</v>
          </cell>
          <cell r="OF35">
            <v>8.7219999999999995</v>
          </cell>
          <cell r="OG35">
            <v>9.2010000000000005</v>
          </cell>
          <cell r="OH35">
            <v>-0.47899999999999998</v>
          </cell>
          <cell r="OI35">
            <v>0</v>
          </cell>
          <cell r="OJ35">
            <v>3.9910000000000001</v>
          </cell>
          <cell r="OK35">
            <v>3.9849999999999999</v>
          </cell>
          <cell r="OL35">
            <v>6.0000000000000001E-3</v>
          </cell>
          <cell r="OM35">
            <v>5.7930000000000001</v>
          </cell>
          <cell r="ON35">
            <v>0</v>
          </cell>
          <cell r="OO35">
            <v>-7.1559999999999997</v>
          </cell>
          <cell r="OP35">
            <v>0</v>
          </cell>
          <cell r="OQ35">
            <v>7.282</v>
          </cell>
          <cell r="OR35">
            <v>-6.0000000000000001E-3</v>
          </cell>
          <cell r="OS35">
            <v>0</v>
          </cell>
          <cell r="OT35">
            <v>8.09</v>
          </cell>
          <cell r="OU35">
            <v>0.39600000000000002</v>
          </cell>
          <cell r="OV35">
            <v>7.694</v>
          </cell>
          <cell r="OW35">
            <v>3.746</v>
          </cell>
          <cell r="OX35">
            <v>1.284</v>
          </cell>
          <cell r="OY35">
            <v>1.474</v>
          </cell>
          <cell r="OZ35">
            <v>0</v>
          </cell>
          <cell r="PA35">
            <v>5.1999999999999998E-2</v>
          </cell>
          <cell r="PB35">
            <v>0</v>
          </cell>
          <cell r="PC35">
            <v>8.1170000000000009</v>
          </cell>
          <cell r="PD35">
            <v>0</v>
          </cell>
          <cell r="PE35">
            <v>0</v>
          </cell>
          <cell r="PF35">
            <v>6.0880000000000001</v>
          </cell>
          <cell r="PG35">
            <v>4.5199999999999996</v>
          </cell>
          <cell r="PH35">
            <v>1.5680000000000001</v>
          </cell>
          <cell r="PI35">
            <v>54.941000000000003</v>
          </cell>
          <cell r="PJ35">
            <v>5.5679999999999996</v>
          </cell>
          <cell r="PK35">
            <v>5.5679999999999996</v>
          </cell>
          <cell r="PL35">
            <v>0</v>
          </cell>
          <cell r="PM35">
            <v>0</v>
          </cell>
          <cell r="PN35">
            <v>0</v>
          </cell>
          <cell r="PO35">
            <v>0</v>
          </cell>
          <cell r="PP35">
            <v>0</v>
          </cell>
          <cell r="PQ35">
            <v>71.819000000000003</v>
          </cell>
          <cell r="PR35">
            <v>0</v>
          </cell>
          <cell r="PS35">
            <v>15.837</v>
          </cell>
          <cell r="PT35">
            <v>21.169</v>
          </cell>
          <cell r="PU35">
            <v>15.079000000000001</v>
          </cell>
          <cell r="PV35">
            <v>6.09</v>
          </cell>
          <cell r="PW35">
            <v>0</v>
          </cell>
          <cell r="PX35">
            <v>8.4489999999999998</v>
          </cell>
          <cell r="PY35">
            <v>8.4489999999999998</v>
          </cell>
          <cell r="PZ35">
            <v>0</v>
          </cell>
          <cell r="QA35">
            <v>6.9050000000000002</v>
          </cell>
          <cell r="QB35">
            <v>0</v>
          </cell>
          <cell r="QC35">
            <v>0</v>
          </cell>
          <cell r="QD35">
            <v>0</v>
          </cell>
          <cell r="QE35">
            <v>11.665172440176303</v>
          </cell>
          <cell r="QF35">
            <v>2.4910000000000001</v>
          </cell>
          <cell r="QG35">
            <v>0</v>
          </cell>
          <cell r="QH35">
            <v>0</v>
          </cell>
          <cell r="QI35">
            <v>0</v>
          </cell>
          <cell r="QJ35">
            <v>0</v>
          </cell>
          <cell r="QK35">
            <v>0</v>
          </cell>
          <cell r="QL35">
            <v>0</v>
          </cell>
          <cell r="QM35">
            <v>0</v>
          </cell>
          <cell r="QN35">
            <v>0</v>
          </cell>
          <cell r="QO35">
            <v>0</v>
          </cell>
          <cell r="QP35">
            <v>0</v>
          </cell>
          <cell r="QQ35">
            <v>0</v>
          </cell>
          <cell r="QR35">
            <v>0</v>
          </cell>
          <cell r="QS35">
            <v>3.5619999999999998</v>
          </cell>
          <cell r="QT35">
            <v>0</v>
          </cell>
          <cell r="QU35">
            <v>17.866</v>
          </cell>
          <cell r="QV35">
            <v>17.869</v>
          </cell>
          <cell r="QW35">
            <v>-3.0000000000000001E-3</v>
          </cell>
          <cell r="QX35">
            <v>3.4770000000000003</v>
          </cell>
          <cell r="QY35">
            <v>0</v>
          </cell>
          <cell r="QZ35">
            <v>0</v>
          </cell>
          <cell r="RA35">
            <v>0</v>
          </cell>
          <cell r="RB35">
            <v>0</v>
          </cell>
          <cell r="RC35">
            <v>0</v>
          </cell>
          <cell r="RD35">
            <v>0</v>
          </cell>
          <cell r="RE35">
            <v>0</v>
          </cell>
          <cell r="RF35">
            <v>0</v>
          </cell>
          <cell r="RG35">
            <v>0</v>
          </cell>
          <cell r="RH35">
            <v>0</v>
          </cell>
          <cell r="RI35">
            <v>0</v>
          </cell>
          <cell r="RJ35">
            <v>22.260999999999999</v>
          </cell>
          <cell r="RK35">
            <v>0</v>
          </cell>
          <cell r="RL35">
            <v>0</v>
          </cell>
          <cell r="RM35">
            <v>0</v>
          </cell>
          <cell r="RN35">
            <v>0</v>
          </cell>
          <cell r="RO35">
            <v>0</v>
          </cell>
          <cell r="RP35">
            <v>0</v>
          </cell>
          <cell r="RQ35">
            <v>-0.21099999999999999</v>
          </cell>
          <cell r="RR35">
            <v>1.716</v>
          </cell>
          <cell r="RS35">
            <v>0</v>
          </cell>
          <cell r="RT35">
            <v>0.13500000000000001</v>
          </cell>
          <cell r="RU35">
            <v>-5.2999999999999999E-2</v>
          </cell>
          <cell r="RV35">
            <v>7.9000000000000001E-2</v>
          </cell>
          <cell r="RW35">
            <v>-0.13200000000000001</v>
          </cell>
          <cell r="RX35">
            <v>6.0629999999999997</v>
          </cell>
          <cell r="RY35">
            <v>3.1070000000000002</v>
          </cell>
          <cell r="RZ35">
            <v>0</v>
          </cell>
          <cell r="SA35">
            <v>3.2970000000000002</v>
          </cell>
          <cell r="SB35">
            <v>0</v>
          </cell>
          <cell r="SC35">
            <v>0</v>
          </cell>
          <cell r="SD35">
            <v>0</v>
          </cell>
        </row>
        <row r="36">
          <cell r="A36">
            <v>1983</v>
          </cell>
          <cell r="B36">
            <v>769.64699999999993</v>
          </cell>
          <cell r="C36">
            <v>460.72200000000004</v>
          </cell>
          <cell r="D36">
            <v>308.92499999999995</v>
          </cell>
          <cell r="E36">
            <v>166.16900000000001</v>
          </cell>
          <cell r="F36">
            <v>53.499000000000002</v>
          </cell>
          <cell r="G36">
            <v>6.4979999999999993</v>
          </cell>
          <cell r="H36">
            <v>59.997</v>
          </cell>
          <cell r="I36">
            <v>1.7450000000000001</v>
          </cell>
          <cell r="J36">
            <v>9.8229999999999986</v>
          </cell>
          <cell r="K36">
            <v>11.567999999999998</v>
          </cell>
          <cell r="L36">
            <v>7.0540000000000003</v>
          </cell>
          <cell r="M36">
            <v>78.245999999999995</v>
          </cell>
          <cell r="N36">
            <v>16.78</v>
          </cell>
          <cell r="O36">
            <v>7.68</v>
          </cell>
          <cell r="P36">
            <v>0</v>
          </cell>
          <cell r="Q36">
            <v>0.92699999999999994</v>
          </cell>
          <cell r="R36">
            <v>0</v>
          </cell>
          <cell r="S36">
            <v>36.714999999999996</v>
          </cell>
          <cell r="T36">
            <v>14.137</v>
          </cell>
          <cell r="U36">
            <v>0</v>
          </cell>
          <cell r="V36">
            <v>0.79699999999999993</v>
          </cell>
          <cell r="W36">
            <v>6.4979999999999993</v>
          </cell>
          <cell r="X36">
            <v>0.45</v>
          </cell>
          <cell r="Y36">
            <v>6.9479999999999995</v>
          </cell>
          <cell r="Z36">
            <v>4.7829999999999995</v>
          </cell>
          <cell r="AA36">
            <v>0.19400000000000001</v>
          </cell>
          <cell r="AB36">
            <v>4.9769999999999994</v>
          </cell>
          <cell r="AC36">
            <v>8.5</v>
          </cell>
          <cell r="AD36">
            <v>8.5</v>
          </cell>
          <cell r="AE36">
            <v>6.83</v>
          </cell>
          <cell r="AF36">
            <v>6.83</v>
          </cell>
          <cell r="AG36">
            <v>4.4640000000000004</v>
          </cell>
          <cell r="AH36">
            <v>9.706999999999999</v>
          </cell>
          <cell r="AI36">
            <v>14.170999999999999</v>
          </cell>
          <cell r="AJ36">
            <v>34.409999999999997</v>
          </cell>
          <cell r="AK36">
            <v>34.409999999999997</v>
          </cell>
          <cell r="AL36">
            <v>3.0179999999999998</v>
          </cell>
          <cell r="AM36">
            <v>2.5640000000000001</v>
          </cell>
          <cell r="AN36">
            <v>5.5819999999999999</v>
          </cell>
          <cell r="AO36">
            <v>0</v>
          </cell>
          <cell r="AP36">
            <v>1.3029999999999999</v>
          </cell>
          <cell r="AQ36">
            <v>1.3029999999999999</v>
          </cell>
          <cell r="AR36">
            <v>63.772999999999996</v>
          </cell>
          <cell r="AS36">
            <v>-2.073</v>
          </cell>
          <cell r="AT36">
            <v>-0.33600000000000002</v>
          </cell>
          <cell r="AU36">
            <v>-22.673999999999999</v>
          </cell>
          <cell r="AV36">
            <v>58.587999999999994</v>
          </cell>
          <cell r="AW36">
            <v>28.011999999999997</v>
          </cell>
          <cell r="AX36">
            <v>30.576000000000001</v>
          </cell>
          <cell r="AY36">
            <v>11.568999999999999</v>
          </cell>
          <cell r="AZ36">
            <v>4.0460000000000003</v>
          </cell>
          <cell r="BA36">
            <v>0.34399999999999997</v>
          </cell>
          <cell r="BB36">
            <v>4.3900000000000006</v>
          </cell>
          <cell r="BC36">
            <v>1.292</v>
          </cell>
          <cell r="BD36">
            <v>1.3120000000000001</v>
          </cell>
          <cell r="BE36">
            <v>2.6040000000000001</v>
          </cell>
          <cell r="BF36">
            <v>0.749</v>
          </cell>
          <cell r="BG36">
            <v>12.76</v>
          </cell>
          <cell r="BH36">
            <v>112.14700000000001</v>
          </cell>
          <cell r="BI36">
            <v>2.8639999999999999</v>
          </cell>
          <cell r="BJ36">
            <v>0</v>
          </cell>
          <cell r="BK36">
            <v>1.2080000000000002</v>
          </cell>
          <cell r="BL36">
            <v>100.13900000000001</v>
          </cell>
          <cell r="BM36">
            <v>2.073</v>
          </cell>
          <cell r="BN36">
            <v>0</v>
          </cell>
          <cell r="BO36">
            <v>11.586</v>
          </cell>
          <cell r="BP36">
            <v>0.90600000000000003</v>
          </cell>
          <cell r="BQ36">
            <v>0.34399999999999997</v>
          </cell>
          <cell r="BR36">
            <v>3.6790000000000003</v>
          </cell>
          <cell r="BS36">
            <v>4.9290000000000003</v>
          </cell>
          <cell r="BT36">
            <v>18.969000000000001</v>
          </cell>
          <cell r="BU36">
            <v>3.9859999999999998</v>
          </cell>
          <cell r="BV36">
            <v>4.0000000000000001E-3</v>
          </cell>
          <cell r="BW36">
            <v>22.959000000000003</v>
          </cell>
          <cell r="BX36">
            <v>4.1399999999999997</v>
          </cell>
          <cell r="BY36">
            <v>0</v>
          </cell>
          <cell r="BZ36">
            <v>4.1399999999999997</v>
          </cell>
          <cell r="CA36">
            <v>4.8250000000000002</v>
          </cell>
          <cell r="CB36">
            <v>4.8250000000000002</v>
          </cell>
          <cell r="CC36">
            <v>3.99</v>
          </cell>
          <cell r="CD36">
            <v>18.870999999999999</v>
          </cell>
          <cell r="CE36">
            <v>8.7000000000000008E-2</v>
          </cell>
          <cell r="CF36">
            <v>22.947999999999997</v>
          </cell>
          <cell r="CG36">
            <v>11.152999999999999</v>
          </cell>
          <cell r="CH36">
            <v>11.152999999999999</v>
          </cell>
          <cell r="CI36">
            <v>0</v>
          </cell>
          <cell r="CJ36">
            <v>0.70399999999999996</v>
          </cell>
          <cell r="CK36">
            <v>0.70399999999999996</v>
          </cell>
          <cell r="CL36">
            <v>0</v>
          </cell>
          <cell r="CM36">
            <v>8.0000000000000002E-3</v>
          </cell>
          <cell r="CN36">
            <v>8.0000000000000002E-3</v>
          </cell>
          <cell r="CO36">
            <v>2.46</v>
          </cell>
          <cell r="CP36">
            <v>9.4E-2</v>
          </cell>
          <cell r="CQ36">
            <v>9.2959999999999994</v>
          </cell>
          <cell r="CR36">
            <v>144.523</v>
          </cell>
          <cell r="CS36">
            <v>34.502000000000002</v>
          </cell>
          <cell r="CT36">
            <v>110.02</v>
          </cell>
          <cell r="CU36">
            <v>61.798999999999999</v>
          </cell>
          <cell r="CV36">
            <v>13.248999999999999</v>
          </cell>
          <cell r="CW36">
            <v>10.906000000000001</v>
          </cell>
          <cell r="CX36">
            <v>24.155000000000001</v>
          </cell>
          <cell r="CY36">
            <v>2.431</v>
          </cell>
          <cell r="CZ36">
            <v>0.182</v>
          </cell>
          <cell r="DA36">
            <v>2.613</v>
          </cell>
          <cell r="DB36">
            <v>0</v>
          </cell>
          <cell r="DC36">
            <v>21.454999999999998</v>
          </cell>
          <cell r="DD36">
            <v>54.853999999999999</v>
          </cell>
          <cell r="DE36">
            <v>0.16199999999999998</v>
          </cell>
          <cell r="DF36">
            <v>22.816000000000003</v>
          </cell>
          <cell r="DG36">
            <v>77.831999999999994</v>
          </cell>
          <cell r="DH36">
            <v>5.8469999999999995</v>
          </cell>
          <cell r="DI36">
            <v>15.68</v>
          </cell>
          <cell r="DJ36">
            <v>21.527000000000001</v>
          </cell>
          <cell r="DK36">
            <v>6.0670000000000002</v>
          </cell>
          <cell r="DL36">
            <v>7.8650000000000002</v>
          </cell>
          <cell r="DM36">
            <v>5.2460000000000004</v>
          </cell>
          <cell r="DN36">
            <v>3.2539999999999996</v>
          </cell>
          <cell r="DO36">
            <v>0.17799999999999999</v>
          </cell>
          <cell r="DP36">
            <v>0.79900000000000015</v>
          </cell>
          <cell r="DQ36">
            <v>14.355</v>
          </cell>
          <cell r="DR36">
            <v>0</v>
          </cell>
          <cell r="DS36">
            <v>45.156000000000006</v>
          </cell>
          <cell r="DT36">
            <v>5.2990000000000004</v>
          </cell>
          <cell r="DU36">
            <v>50.455000000000005</v>
          </cell>
          <cell r="DV36">
            <v>77.396000000000001</v>
          </cell>
          <cell r="DW36">
            <v>10.906000000000001</v>
          </cell>
          <cell r="DX36">
            <v>39.338999999999999</v>
          </cell>
          <cell r="DY36">
            <v>127.64100000000001</v>
          </cell>
          <cell r="DZ36">
            <v>0.377</v>
          </cell>
          <cell r="EA36">
            <v>0</v>
          </cell>
          <cell r="EB36">
            <v>0.43099999999999999</v>
          </cell>
          <cell r="EC36">
            <v>3.3239999999999998</v>
          </cell>
          <cell r="ED36">
            <v>4.1319999999999997</v>
          </cell>
          <cell r="EE36">
            <v>0.28500000000000003</v>
          </cell>
          <cell r="EF36">
            <v>0.28500000000000003</v>
          </cell>
          <cell r="EG36">
            <v>86.616</v>
          </cell>
          <cell r="EH36">
            <v>11.786</v>
          </cell>
          <cell r="EI36">
            <v>10.256</v>
          </cell>
          <cell r="EJ36">
            <v>108.658</v>
          </cell>
          <cell r="EK36">
            <v>0.41299999999999998</v>
          </cell>
          <cell r="EL36">
            <v>0</v>
          </cell>
          <cell r="EM36">
            <v>2.7249999999999996</v>
          </cell>
          <cell r="EN36">
            <v>6.9639999999999995</v>
          </cell>
          <cell r="EO36">
            <v>3.2150000000000003</v>
          </cell>
          <cell r="EP36">
            <v>13.316999999999998</v>
          </cell>
          <cell r="EQ36">
            <v>161.96700000000001</v>
          </cell>
          <cell r="ER36">
            <v>84.97999999999999</v>
          </cell>
          <cell r="ES36">
            <v>60.344999999999999</v>
          </cell>
          <cell r="ET36">
            <v>145.32499999999999</v>
          </cell>
          <cell r="EU36">
            <v>16.644000000000002</v>
          </cell>
          <cell r="EV36">
            <v>1.5830000000000002</v>
          </cell>
          <cell r="EW36">
            <v>0.13100000000000001</v>
          </cell>
          <cell r="EX36">
            <v>0.61799999999999999</v>
          </cell>
          <cell r="EY36">
            <v>2.3320000000000003</v>
          </cell>
          <cell r="EZ36">
            <v>3.0070000000000001</v>
          </cell>
          <cell r="FA36">
            <v>3.8129999999999997</v>
          </cell>
          <cell r="FB36">
            <v>6.82</v>
          </cell>
          <cell r="FC36">
            <v>27.351999999999997</v>
          </cell>
          <cell r="FD36">
            <v>0.755</v>
          </cell>
          <cell r="FE36">
            <v>0.47199999999999998</v>
          </cell>
          <cell r="FF36">
            <v>-16.425000000000001</v>
          </cell>
          <cell r="FG36">
            <v>61.474999999999994</v>
          </cell>
          <cell r="FH36">
            <v>23.504999999999999</v>
          </cell>
          <cell r="FI36">
            <v>76.988</v>
          </cell>
          <cell r="FJ36">
            <v>196.03899999999999</v>
          </cell>
          <cell r="FK36">
            <v>10.597</v>
          </cell>
          <cell r="FL36">
            <v>206.636</v>
          </cell>
          <cell r="FM36">
            <v>73.475999999999985</v>
          </cell>
          <cell r="FN36">
            <v>2.9779999999999998</v>
          </cell>
          <cell r="FO36">
            <v>76.453999999999979</v>
          </cell>
          <cell r="FP36">
            <v>122.562</v>
          </cell>
          <cell r="FQ36">
            <v>7.6180000000000003</v>
          </cell>
          <cell r="FR36">
            <v>130.18</v>
          </cell>
          <cell r="FS36">
            <v>17.212</v>
          </cell>
          <cell r="FT36">
            <v>4.9000000000000004</v>
          </cell>
          <cell r="FU36">
            <v>22.112000000000002</v>
          </cell>
          <cell r="FV36">
            <v>5.8040000000000003</v>
          </cell>
          <cell r="FW36">
            <v>1.702</v>
          </cell>
          <cell r="FX36">
            <v>7.5060000000000002</v>
          </cell>
          <cell r="FY36">
            <v>0.157</v>
          </cell>
          <cell r="FZ36">
            <v>4.3289999999999997</v>
          </cell>
          <cell r="GA36">
            <v>4.4859999999999998</v>
          </cell>
          <cell r="GB36">
            <v>0.224</v>
          </cell>
          <cell r="GC36">
            <v>3.5999999999999997E-2</v>
          </cell>
          <cell r="GD36">
            <v>0.26</v>
          </cell>
          <cell r="GE36">
            <v>4.7459999999999996</v>
          </cell>
          <cell r="GF36">
            <v>0.59599999999999997</v>
          </cell>
          <cell r="GG36">
            <v>0</v>
          </cell>
          <cell r="GH36">
            <v>0.59599999999999997</v>
          </cell>
          <cell r="GI36">
            <v>95.658000000000001</v>
          </cell>
          <cell r="GJ36">
            <v>0.75800000000000001</v>
          </cell>
          <cell r="GK36">
            <v>96.415999999999997</v>
          </cell>
          <cell r="GL36">
            <v>262.84800000000001</v>
          </cell>
          <cell r="GM36">
            <v>262.84800000000001</v>
          </cell>
          <cell r="GN36">
            <v>78.692999999999998</v>
          </cell>
          <cell r="GO36">
            <v>17.749000000000002</v>
          </cell>
          <cell r="GP36">
            <v>96.442000000000007</v>
          </cell>
          <cell r="GQ36">
            <v>25.027999999999999</v>
          </cell>
          <cell r="GR36">
            <v>0.28000000000000003</v>
          </cell>
          <cell r="GS36">
            <v>25.308</v>
          </cell>
          <cell r="GT36">
            <v>3.6969999999999996</v>
          </cell>
          <cell r="GU36">
            <v>3.6969999999999996</v>
          </cell>
          <cell r="GV36">
            <v>9.3079999999999998</v>
          </cell>
          <cell r="GW36">
            <v>1.7999999999999999E-2</v>
          </cell>
          <cell r="GX36">
            <v>9.3260000000000005</v>
          </cell>
          <cell r="GY36">
            <v>1.2490000000000001</v>
          </cell>
          <cell r="GZ36">
            <v>1.2490000000000001</v>
          </cell>
          <cell r="HA36">
            <v>15.949</v>
          </cell>
          <cell r="HB36">
            <v>7.3999999999999996E-2</v>
          </cell>
          <cell r="HC36">
            <v>16.023</v>
          </cell>
          <cell r="HD36">
            <v>1.25</v>
          </cell>
          <cell r="HE36">
            <v>1.25</v>
          </cell>
          <cell r="HF36">
            <v>85.885000000000005</v>
          </cell>
          <cell r="HG36">
            <v>23.273</v>
          </cell>
          <cell r="HH36">
            <v>10.329000000000001</v>
          </cell>
          <cell r="HI36">
            <v>119.48699999999999</v>
          </cell>
          <cell r="HJ36">
            <v>9.3409999999999993</v>
          </cell>
          <cell r="HK36">
            <v>10.959999999999999</v>
          </cell>
          <cell r="HL36">
            <v>20.300999999999998</v>
          </cell>
          <cell r="HM36">
            <v>0.02</v>
          </cell>
          <cell r="HN36">
            <v>8.1559999999999988</v>
          </cell>
          <cell r="HO36">
            <v>8.1759999999999984</v>
          </cell>
          <cell r="HP36">
            <v>28.476999999999997</v>
          </cell>
          <cell r="HQ36">
            <v>32.052999999999997</v>
          </cell>
          <cell r="HR36">
            <v>5.2990000000000004</v>
          </cell>
          <cell r="HS36">
            <v>37.351999999999997</v>
          </cell>
          <cell r="HT36">
            <v>78.692999999999998</v>
          </cell>
          <cell r="HU36">
            <v>17.749000000000002</v>
          </cell>
          <cell r="HV36">
            <v>43.584999999999994</v>
          </cell>
          <cell r="HW36">
            <v>140.02699999999999</v>
          </cell>
          <cell r="HX36">
            <v>7.2999999999999995E-2</v>
          </cell>
          <cell r="HY36">
            <v>7.2999999999999995E-2</v>
          </cell>
          <cell r="HZ36">
            <v>9.1180000000000003</v>
          </cell>
          <cell r="IA36">
            <v>8.379999999999999</v>
          </cell>
          <cell r="IB36">
            <v>17.497999999999998</v>
          </cell>
          <cell r="IC36">
            <v>2.0999999999999998E-2</v>
          </cell>
          <cell r="ID36">
            <v>0.27800000000000002</v>
          </cell>
          <cell r="IE36">
            <v>0.29900000000000004</v>
          </cell>
          <cell r="IF36">
            <v>17.796999999999997</v>
          </cell>
          <cell r="IG36">
            <v>421.94400000000002</v>
          </cell>
          <cell r="IH36">
            <v>8.7859999999999996</v>
          </cell>
          <cell r="II36">
            <v>430.73</v>
          </cell>
          <cell r="IJ36">
            <v>355.39599999999996</v>
          </cell>
          <cell r="IK36">
            <v>9.6679999999999993</v>
          </cell>
          <cell r="IL36">
            <v>365.06399999999996</v>
          </cell>
          <cell r="IM36">
            <v>66.549000000000007</v>
          </cell>
          <cell r="IN36">
            <v>-0.8819999999999999</v>
          </cell>
          <cell r="IO36">
            <v>65.667000000000002</v>
          </cell>
          <cell r="IP36">
            <v>0.41899999999999998</v>
          </cell>
          <cell r="IQ36">
            <v>2.052</v>
          </cell>
          <cell r="IR36">
            <v>2.4710000000000001</v>
          </cell>
          <cell r="IS36">
            <v>4.7E-2</v>
          </cell>
          <cell r="IT36">
            <v>0.248</v>
          </cell>
          <cell r="IU36">
            <v>0.29499999999999998</v>
          </cell>
          <cell r="IV36">
            <v>2.766</v>
          </cell>
          <cell r="IW36">
            <v>1.5830000000000002</v>
          </cell>
          <cell r="IX36">
            <v>1.0649999999999999</v>
          </cell>
          <cell r="IY36">
            <v>2.6480000000000001</v>
          </cell>
          <cell r="IZ36">
            <v>0</v>
          </cell>
          <cell r="JA36">
            <v>2.6480000000000001</v>
          </cell>
          <cell r="JB36">
            <v>48.107999999999997</v>
          </cell>
          <cell r="JC36">
            <v>0.95699999999999996</v>
          </cell>
          <cell r="JD36">
            <v>49.064999999999998</v>
          </cell>
          <cell r="JE36">
            <v>-0.71100000000000008</v>
          </cell>
          <cell r="JF36">
            <v>-0.71100000000000008</v>
          </cell>
          <cell r="JG36">
            <v>0.51</v>
          </cell>
          <cell r="JH36">
            <v>0.51</v>
          </cell>
          <cell r="JI36">
            <v>-0.23099999999999998</v>
          </cell>
          <cell r="JJ36">
            <v>-0.23099999999999998</v>
          </cell>
          <cell r="JK36">
            <v>18.695</v>
          </cell>
          <cell r="JL36">
            <v>-1.5449999999999999</v>
          </cell>
          <cell r="JM36">
            <v>17.149999999999999</v>
          </cell>
          <cell r="JN36">
            <v>71.143000000000001</v>
          </cell>
          <cell r="JO36">
            <v>23.504999999999999</v>
          </cell>
          <cell r="JP36">
            <v>9.6679999999999993</v>
          </cell>
          <cell r="JQ36">
            <v>516.59299999999996</v>
          </cell>
          <cell r="JR36">
            <v>-0.8819999999999999</v>
          </cell>
          <cell r="JS36">
            <v>515.71100000000001</v>
          </cell>
          <cell r="JT36">
            <v>145.845</v>
          </cell>
          <cell r="JU36">
            <v>147.495</v>
          </cell>
          <cell r="JV36">
            <v>-1.6500000000000004</v>
          </cell>
          <cell r="JW36">
            <v>1.7950000000000002</v>
          </cell>
          <cell r="JX36">
            <v>0.42</v>
          </cell>
          <cell r="JY36">
            <v>0.42</v>
          </cell>
          <cell r="JZ36">
            <v>17.033000000000001</v>
          </cell>
          <cell r="KA36">
            <v>2.0570000000000004</v>
          </cell>
          <cell r="KB36">
            <v>0</v>
          </cell>
          <cell r="KC36">
            <v>0.14400000000000002</v>
          </cell>
          <cell r="KD36">
            <v>0.17799999999999999</v>
          </cell>
          <cell r="KE36">
            <v>0.17799999999999999</v>
          </cell>
          <cell r="KF36">
            <v>0.03</v>
          </cell>
          <cell r="KG36">
            <v>5.5E-2</v>
          </cell>
          <cell r="KH36">
            <v>8.4999999999999992E-2</v>
          </cell>
          <cell r="KI36">
            <v>0.31900000000000001</v>
          </cell>
          <cell r="KJ36">
            <v>0.31900000000000001</v>
          </cell>
          <cell r="KK36">
            <v>1.2550000000000001</v>
          </cell>
          <cell r="KL36">
            <v>0.11</v>
          </cell>
          <cell r="KM36">
            <v>0.43099999999999999</v>
          </cell>
          <cell r="KN36">
            <v>1.081</v>
          </cell>
          <cell r="KO36">
            <v>2.8770000000000002</v>
          </cell>
          <cell r="KP36">
            <v>0</v>
          </cell>
          <cell r="KQ36">
            <v>0.59400000000000008</v>
          </cell>
          <cell r="KR36">
            <v>0.03</v>
          </cell>
          <cell r="KS36">
            <v>0.03</v>
          </cell>
          <cell r="KT36">
            <v>0</v>
          </cell>
          <cell r="KU36">
            <v>1.167</v>
          </cell>
          <cell r="KV36">
            <v>0.66799999999999993</v>
          </cell>
          <cell r="KW36">
            <v>1.835</v>
          </cell>
          <cell r="KX36">
            <v>0</v>
          </cell>
          <cell r="KY36">
            <v>0</v>
          </cell>
          <cell r="KZ36">
            <v>3.4329999999999998</v>
          </cell>
          <cell r="LA36">
            <v>0.53500000000000003</v>
          </cell>
          <cell r="LB36">
            <v>24.782</v>
          </cell>
          <cell r="LC36">
            <v>0.77200000000000002</v>
          </cell>
          <cell r="LD36">
            <v>0</v>
          </cell>
          <cell r="LE36">
            <v>9.0999999999999998E-2</v>
          </cell>
          <cell r="LF36">
            <v>0.42</v>
          </cell>
          <cell r="LG36">
            <v>0.17299999999999999</v>
          </cell>
          <cell r="LH36">
            <v>0.59299999999999997</v>
          </cell>
          <cell r="LI36">
            <v>1.0510000000000002</v>
          </cell>
          <cell r="LJ36">
            <v>0.16899999999999998</v>
          </cell>
          <cell r="LK36">
            <v>0</v>
          </cell>
          <cell r="LL36">
            <v>1.2200000000000002</v>
          </cell>
          <cell r="LM36">
            <v>0.29599999999999999</v>
          </cell>
          <cell r="LN36">
            <v>0.47099999999999997</v>
          </cell>
          <cell r="LO36">
            <v>2.7249999999999996</v>
          </cell>
          <cell r="LP36">
            <v>3.863</v>
          </cell>
          <cell r="LQ36">
            <v>3.2150000000000003</v>
          </cell>
          <cell r="LR36">
            <v>10.57</v>
          </cell>
          <cell r="LS36">
            <v>0.156</v>
          </cell>
          <cell r="LT36">
            <v>0</v>
          </cell>
          <cell r="LU36">
            <v>0.156</v>
          </cell>
          <cell r="LV36">
            <v>0.76300000000000012</v>
          </cell>
          <cell r="LW36">
            <v>0</v>
          </cell>
          <cell r="LX36">
            <v>0.76300000000000012</v>
          </cell>
          <cell r="LY36">
            <v>12.654</v>
          </cell>
          <cell r="LZ36">
            <v>650.05100000000004</v>
          </cell>
          <cell r="MA36">
            <v>0</v>
          </cell>
          <cell r="MB36">
            <v>11.436999999999999</v>
          </cell>
          <cell r="MC36">
            <v>6.7000000000000004E-2</v>
          </cell>
          <cell r="MD36">
            <v>1.0660000000000001</v>
          </cell>
          <cell r="ME36">
            <v>1.0660000000000001</v>
          </cell>
          <cell r="MF36">
            <v>0</v>
          </cell>
          <cell r="MG36">
            <v>26.905000000000001</v>
          </cell>
          <cell r="MH36">
            <v>6.048</v>
          </cell>
          <cell r="MI36">
            <v>4.524</v>
          </cell>
          <cell r="MJ36">
            <v>1.524</v>
          </cell>
          <cell r="MK36">
            <v>0.66</v>
          </cell>
          <cell r="ML36">
            <v>0</v>
          </cell>
          <cell r="MM36">
            <v>-0.90899999999999981</v>
          </cell>
          <cell r="MN36">
            <v>0</v>
          </cell>
          <cell r="MO36">
            <v>41.747</v>
          </cell>
          <cell r="MP36">
            <v>0.123</v>
          </cell>
          <cell r="MQ36">
            <v>0</v>
          </cell>
          <cell r="MR36">
            <v>23.638000000000002</v>
          </cell>
          <cell r="MS36">
            <v>22.488</v>
          </cell>
          <cell r="MT36">
            <v>1.1499999999999999</v>
          </cell>
          <cell r="MU36">
            <v>56.866</v>
          </cell>
          <cell r="MV36">
            <v>6.2510000000000003</v>
          </cell>
          <cell r="MW36">
            <v>5.0720000000000001</v>
          </cell>
          <cell r="MX36">
            <v>1.179</v>
          </cell>
          <cell r="MY36">
            <v>0</v>
          </cell>
          <cell r="MZ36">
            <v>0</v>
          </cell>
          <cell r="NA36">
            <v>-4.38</v>
          </cell>
          <cell r="NB36">
            <v>-0.58799999999999997</v>
          </cell>
          <cell r="NC36">
            <v>5.1669999999999998</v>
          </cell>
          <cell r="ND36">
            <v>0</v>
          </cell>
          <cell r="NE36">
            <v>-5.7510000000000003</v>
          </cell>
          <cell r="NF36">
            <v>-0.22600000000000001</v>
          </cell>
          <cell r="NG36">
            <v>-0.22600000000000001</v>
          </cell>
          <cell r="NH36">
            <v>0</v>
          </cell>
          <cell r="NI36">
            <v>0.89700000000000002</v>
          </cell>
          <cell r="NJ36">
            <v>7.0000000000000001E-3</v>
          </cell>
          <cell r="NK36">
            <v>7.0000000000000001E-3</v>
          </cell>
          <cell r="NL36">
            <v>0</v>
          </cell>
          <cell r="NM36">
            <v>0</v>
          </cell>
          <cell r="NN36">
            <v>0</v>
          </cell>
          <cell r="NO36">
            <v>0.13400000000000001</v>
          </cell>
          <cell r="NP36">
            <v>0</v>
          </cell>
          <cell r="NQ36">
            <v>-87.129435270833497</v>
          </cell>
          <cell r="NR36">
            <v>8.0000000000000002E-3</v>
          </cell>
          <cell r="NS36">
            <v>0.74</v>
          </cell>
          <cell r="NT36">
            <v>0.75600000000000001</v>
          </cell>
          <cell r="NU36">
            <v>-1.6E-2</v>
          </cell>
          <cell r="NV36">
            <v>0</v>
          </cell>
          <cell r="NW36">
            <v>3.2469999999999999</v>
          </cell>
          <cell r="NX36">
            <v>2.9630000000000001</v>
          </cell>
          <cell r="NY36">
            <v>0.28399999999999997</v>
          </cell>
          <cell r="NZ36">
            <v>0.02</v>
          </cell>
          <cell r="OA36">
            <v>0</v>
          </cell>
          <cell r="OB36">
            <v>7.2089999999999996</v>
          </cell>
          <cell r="OC36">
            <v>0</v>
          </cell>
          <cell r="OD36">
            <v>28.227</v>
          </cell>
          <cell r="OE36">
            <v>1.766</v>
          </cell>
          <cell r="OF36">
            <v>4.8339999999999996</v>
          </cell>
          <cell r="OG36">
            <v>4.63</v>
          </cell>
          <cell r="OH36">
            <v>0.20399999999999999</v>
          </cell>
          <cell r="OI36">
            <v>0</v>
          </cell>
          <cell r="OJ36">
            <v>11.651999999999999</v>
          </cell>
          <cell r="OK36">
            <v>11.968999999999999</v>
          </cell>
          <cell r="OL36">
            <v>-0.317</v>
          </cell>
          <cell r="OM36">
            <v>6.9180000000000001</v>
          </cell>
          <cell r="ON36">
            <v>0</v>
          </cell>
          <cell r="OO36">
            <v>-7.9640000000000004</v>
          </cell>
          <cell r="OP36">
            <v>0</v>
          </cell>
          <cell r="OQ36">
            <v>-1.0389999999999999</v>
          </cell>
          <cell r="OR36">
            <v>8.9999999999999993E-3</v>
          </cell>
          <cell r="OS36">
            <v>0</v>
          </cell>
          <cell r="OT36">
            <v>9.8160000000000007</v>
          </cell>
          <cell r="OU36">
            <v>1.24</v>
          </cell>
          <cell r="OV36">
            <v>8.5760000000000005</v>
          </cell>
          <cell r="OW36">
            <v>4.4969999999999999</v>
          </cell>
          <cell r="OX36">
            <v>2.331</v>
          </cell>
          <cell r="OY36">
            <v>1.8919999999999999</v>
          </cell>
          <cell r="OZ36">
            <v>0</v>
          </cell>
          <cell r="PA36">
            <v>6.5000000000000002E-2</v>
          </cell>
          <cell r="PB36">
            <v>0</v>
          </cell>
          <cell r="PC36">
            <v>5.9109999999999996</v>
          </cell>
          <cell r="PD36">
            <v>0</v>
          </cell>
          <cell r="PE36">
            <v>0</v>
          </cell>
          <cell r="PF36">
            <v>5.67</v>
          </cell>
          <cell r="PG36">
            <v>4.0990000000000002</v>
          </cell>
          <cell r="PH36">
            <v>1.571</v>
          </cell>
          <cell r="PI36">
            <v>56.741999999999997</v>
          </cell>
          <cell r="PJ36">
            <v>9.4450000000000003</v>
          </cell>
          <cell r="PK36">
            <v>9.4450000000000003</v>
          </cell>
          <cell r="PL36">
            <v>0</v>
          </cell>
          <cell r="PM36">
            <v>0</v>
          </cell>
          <cell r="PN36">
            <v>0</v>
          </cell>
          <cell r="PO36">
            <v>0</v>
          </cell>
          <cell r="PP36">
            <v>0</v>
          </cell>
          <cell r="PQ36">
            <v>72.840999999999994</v>
          </cell>
          <cell r="PR36">
            <v>0</v>
          </cell>
          <cell r="PS36">
            <v>-5.9509999999999996</v>
          </cell>
          <cell r="PT36">
            <v>19.074999999999999</v>
          </cell>
          <cell r="PU36">
            <v>11.467000000000001</v>
          </cell>
          <cell r="PV36">
            <v>7.6079999999999997</v>
          </cell>
          <cell r="PW36">
            <v>0</v>
          </cell>
          <cell r="PX36">
            <v>17.187000000000001</v>
          </cell>
          <cell r="PY36">
            <v>17.187000000000001</v>
          </cell>
          <cell r="PZ36">
            <v>0</v>
          </cell>
          <cell r="QA36">
            <v>7.6630000000000003</v>
          </cell>
          <cell r="QB36">
            <v>0</v>
          </cell>
          <cell r="QC36">
            <v>0</v>
          </cell>
          <cell r="QD36">
            <v>0</v>
          </cell>
          <cell r="QE36">
            <v>-83.299435270833499</v>
          </cell>
          <cell r="QF36">
            <v>1.871</v>
          </cell>
          <cell r="QG36">
            <v>0</v>
          </cell>
          <cell r="QH36">
            <v>0</v>
          </cell>
          <cell r="QI36">
            <v>0</v>
          </cell>
          <cell r="QJ36">
            <v>0</v>
          </cell>
          <cell r="QK36">
            <v>0</v>
          </cell>
          <cell r="QL36">
            <v>0</v>
          </cell>
          <cell r="QM36">
            <v>0</v>
          </cell>
          <cell r="QN36">
            <v>0</v>
          </cell>
          <cell r="QO36">
            <v>0</v>
          </cell>
          <cell r="QP36">
            <v>0</v>
          </cell>
          <cell r="QQ36">
            <v>0</v>
          </cell>
          <cell r="QR36">
            <v>0</v>
          </cell>
          <cell r="QS36">
            <v>2.6760000000000002</v>
          </cell>
          <cell r="QT36">
            <v>0</v>
          </cell>
          <cell r="QU36">
            <v>13.444000000000001</v>
          </cell>
          <cell r="QV36">
            <v>13.444000000000001</v>
          </cell>
          <cell r="QW36">
            <v>0</v>
          </cell>
          <cell r="QX36">
            <v>7.2320000000000002</v>
          </cell>
          <cell r="QY36">
            <v>0</v>
          </cell>
          <cell r="QZ36">
            <v>0</v>
          </cell>
          <cell r="RA36">
            <v>0</v>
          </cell>
          <cell r="RB36">
            <v>0</v>
          </cell>
          <cell r="RC36">
            <v>0</v>
          </cell>
          <cell r="RD36">
            <v>0</v>
          </cell>
          <cell r="RE36">
            <v>0</v>
          </cell>
          <cell r="RF36">
            <v>0</v>
          </cell>
          <cell r="RG36">
            <v>0</v>
          </cell>
          <cell r="RH36">
            <v>0</v>
          </cell>
          <cell r="RI36">
            <v>0</v>
          </cell>
          <cell r="RJ36">
            <v>20.621000000000002</v>
          </cell>
          <cell r="RK36">
            <v>0</v>
          </cell>
          <cell r="RL36">
            <v>0</v>
          </cell>
          <cell r="RM36">
            <v>0</v>
          </cell>
          <cell r="RN36">
            <v>0</v>
          </cell>
          <cell r="RO36">
            <v>0</v>
          </cell>
          <cell r="RP36">
            <v>0</v>
          </cell>
          <cell r="RQ36">
            <v>-0.58799999999999997</v>
          </cell>
          <cell r="RR36">
            <v>6.1909999999999998</v>
          </cell>
          <cell r="RS36">
            <v>0</v>
          </cell>
          <cell r="RT36">
            <v>-9.000000000000008E-3</v>
          </cell>
          <cell r="RU36">
            <v>1.679</v>
          </cell>
          <cell r="RV36">
            <v>0.16300000000000001</v>
          </cell>
          <cell r="RW36">
            <v>1.516</v>
          </cell>
          <cell r="RX36">
            <v>4.569</v>
          </cell>
          <cell r="RY36">
            <v>2.9020000000000001</v>
          </cell>
          <cell r="RZ36">
            <v>0</v>
          </cell>
          <cell r="SA36">
            <v>2.4630000000000001</v>
          </cell>
          <cell r="SB36">
            <v>0</v>
          </cell>
          <cell r="SC36">
            <v>0</v>
          </cell>
          <cell r="SD36">
            <v>0</v>
          </cell>
        </row>
        <row r="37">
          <cell r="A37">
            <v>1984</v>
          </cell>
          <cell r="B37">
            <v>838.50200000000007</v>
          </cell>
          <cell r="C37">
            <v>501.68899999999996</v>
          </cell>
          <cell r="D37">
            <v>336.81400000000002</v>
          </cell>
          <cell r="E37">
            <v>176.00099999999998</v>
          </cell>
          <cell r="F37">
            <v>58.174999999999997</v>
          </cell>
          <cell r="G37">
            <v>7.0110000000000001</v>
          </cell>
          <cell r="H37">
            <v>65.185999999999993</v>
          </cell>
          <cell r="I37">
            <v>1.851</v>
          </cell>
          <cell r="J37">
            <v>11.906000000000001</v>
          </cell>
          <cell r="K37">
            <v>13.757000000000001</v>
          </cell>
          <cell r="L37">
            <v>9.5269999999999992</v>
          </cell>
          <cell r="M37">
            <v>91.395999999999987</v>
          </cell>
          <cell r="N37">
            <v>17.948999999999998</v>
          </cell>
          <cell r="O37">
            <v>9.0749999999999993</v>
          </cell>
          <cell r="P37">
            <v>0</v>
          </cell>
          <cell r="Q37">
            <v>1.339</v>
          </cell>
          <cell r="R37">
            <v>0</v>
          </cell>
          <cell r="S37">
            <v>40.953000000000003</v>
          </cell>
          <cell r="T37">
            <v>15.015000000000001</v>
          </cell>
          <cell r="U37">
            <v>0</v>
          </cell>
          <cell r="V37">
            <v>0.78800000000000003</v>
          </cell>
          <cell r="W37">
            <v>7.0110000000000001</v>
          </cell>
          <cell r="X37">
            <v>0.48199999999999998</v>
          </cell>
          <cell r="Y37">
            <v>7.4930000000000003</v>
          </cell>
          <cell r="Z37">
            <v>5.266</v>
          </cell>
          <cell r="AA37">
            <v>0.24099999999999999</v>
          </cell>
          <cell r="AB37">
            <v>5.5069999999999997</v>
          </cell>
          <cell r="AC37">
            <v>9.0310000000000006</v>
          </cell>
          <cell r="AD37">
            <v>9.0310000000000006</v>
          </cell>
          <cell r="AE37">
            <v>7.3660000000000005</v>
          </cell>
          <cell r="AF37">
            <v>7.3660000000000005</v>
          </cell>
          <cell r="AG37">
            <v>4.8920000000000003</v>
          </cell>
          <cell r="AH37">
            <v>10.536</v>
          </cell>
          <cell r="AI37">
            <v>15.428000000000001</v>
          </cell>
          <cell r="AJ37">
            <v>44.177</v>
          </cell>
          <cell r="AK37">
            <v>44.177</v>
          </cell>
          <cell r="AL37">
            <v>3.508</v>
          </cell>
          <cell r="AM37">
            <v>3.3579999999999997</v>
          </cell>
          <cell r="AN37">
            <v>6.8659999999999997</v>
          </cell>
          <cell r="AO37">
            <v>0</v>
          </cell>
          <cell r="AP37">
            <v>1.5130000000000001</v>
          </cell>
          <cell r="AQ37">
            <v>1.5130000000000001</v>
          </cell>
          <cell r="AR37">
            <v>67.418999999999997</v>
          </cell>
          <cell r="AS37">
            <v>-0.77700000000000002</v>
          </cell>
          <cell r="AT37">
            <v>-0.35100000000000003</v>
          </cell>
          <cell r="AU37">
            <v>-16.762999999999998</v>
          </cell>
          <cell r="AV37">
            <v>67.617000000000004</v>
          </cell>
          <cell r="AW37">
            <v>32.966000000000001</v>
          </cell>
          <cell r="AX37">
            <v>34.650999999999996</v>
          </cell>
          <cell r="AY37">
            <v>12.661999999999999</v>
          </cell>
          <cell r="AZ37">
            <v>4.4759999999999991</v>
          </cell>
          <cell r="BA37">
            <v>0.35499999999999998</v>
          </cell>
          <cell r="BB37">
            <v>4.8309999999999995</v>
          </cell>
          <cell r="BC37">
            <v>1.48</v>
          </cell>
          <cell r="BD37">
            <v>1.5329999999999999</v>
          </cell>
          <cell r="BE37">
            <v>3.0129999999999999</v>
          </cell>
          <cell r="BF37">
            <v>0.93399999999999994</v>
          </cell>
          <cell r="BG37">
            <v>15.079000000000001</v>
          </cell>
          <cell r="BH37">
            <v>125.63</v>
          </cell>
          <cell r="BI37">
            <v>3.3260000000000001</v>
          </cell>
          <cell r="BJ37">
            <v>0</v>
          </cell>
          <cell r="BK37">
            <v>1.7280000000000002</v>
          </cell>
          <cell r="BL37">
            <v>110.51300000000001</v>
          </cell>
          <cell r="BM37">
            <v>3.0260000000000002</v>
          </cell>
          <cell r="BN37">
            <v>0</v>
          </cell>
          <cell r="BO37">
            <v>15.668000000000001</v>
          </cell>
          <cell r="BP37">
            <v>0.97299999999999998</v>
          </cell>
          <cell r="BQ37">
            <v>0.35499999999999998</v>
          </cell>
          <cell r="BR37">
            <v>4.13</v>
          </cell>
          <cell r="BS37">
            <v>5.4580000000000002</v>
          </cell>
          <cell r="BT37">
            <v>21.128</v>
          </cell>
          <cell r="BU37">
            <v>4.3130000000000006</v>
          </cell>
          <cell r="BV37">
            <v>4.0000000000000001E-3</v>
          </cell>
          <cell r="BW37">
            <v>25.445000000000004</v>
          </cell>
          <cell r="BX37">
            <v>4.4219999999999997</v>
          </cell>
          <cell r="BY37">
            <v>0</v>
          </cell>
          <cell r="BZ37">
            <v>4.4219999999999997</v>
          </cell>
          <cell r="CA37">
            <v>5.3550000000000004</v>
          </cell>
          <cell r="CB37">
            <v>5.3550000000000004</v>
          </cell>
          <cell r="CC37">
            <v>4.32</v>
          </cell>
          <cell r="CD37">
            <v>20.657</v>
          </cell>
          <cell r="CE37">
            <v>8.199999999999999E-2</v>
          </cell>
          <cell r="CF37">
            <v>25.059000000000001</v>
          </cell>
          <cell r="CG37">
            <v>12.620000000000001</v>
          </cell>
          <cell r="CH37">
            <v>12.620000000000001</v>
          </cell>
          <cell r="CI37">
            <v>0</v>
          </cell>
          <cell r="CJ37">
            <v>0.86399999999999999</v>
          </cell>
          <cell r="CK37">
            <v>0.86399999999999999</v>
          </cell>
          <cell r="CL37">
            <v>0</v>
          </cell>
          <cell r="CM37">
            <v>8.0000000000000002E-3</v>
          </cell>
          <cell r="CN37">
            <v>8.0000000000000002E-3</v>
          </cell>
          <cell r="CO37">
            <v>3.1270000000000002</v>
          </cell>
          <cell r="CP37">
            <v>0.12</v>
          </cell>
          <cell r="CQ37">
            <v>10.229999999999999</v>
          </cell>
          <cell r="CR37">
            <v>157.79900000000001</v>
          </cell>
          <cell r="CS37">
            <v>37.06</v>
          </cell>
          <cell r="CT37">
            <v>120.739</v>
          </cell>
          <cell r="CU37">
            <v>67.536999999999992</v>
          </cell>
          <cell r="CV37">
            <v>14.420999999999999</v>
          </cell>
          <cell r="CW37">
            <v>11.913</v>
          </cell>
          <cell r="CX37">
            <v>26.334</v>
          </cell>
          <cell r="CY37">
            <v>2.9509999999999996</v>
          </cell>
          <cell r="CZ37">
            <v>0.20399999999999999</v>
          </cell>
          <cell r="DA37">
            <v>3.1549999999999998</v>
          </cell>
          <cell r="DB37">
            <v>0</v>
          </cell>
          <cell r="DC37">
            <v>23.713000000000001</v>
          </cell>
          <cell r="DD37">
            <v>58.452999999999996</v>
          </cell>
          <cell r="DE37">
            <v>0.189</v>
          </cell>
          <cell r="DF37">
            <v>26.152000000000001</v>
          </cell>
          <cell r="DG37">
            <v>84.793999999999997</v>
          </cell>
          <cell r="DH37">
            <v>6.7039999999999997</v>
          </cell>
          <cell r="DI37">
            <v>18.77</v>
          </cell>
          <cell r="DJ37">
            <v>25.474</v>
          </cell>
          <cell r="DK37">
            <v>7.1960000000000006</v>
          </cell>
          <cell r="DL37">
            <v>10.715</v>
          </cell>
          <cell r="DM37">
            <v>5.6400000000000006</v>
          </cell>
          <cell r="DN37">
            <v>2.9010000000000002</v>
          </cell>
          <cell r="DO37">
            <v>0.253</v>
          </cell>
          <cell r="DP37">
            <v>0.80099999999999993</v>
          </cell>
          <cell r="DQ37">
            <v>16.484999999999999</v>
          </cell>
          <cell r="DR37">
            <v>0</v>
          </cell>
          <cell r="DS37">
            <v>50.016999999999996</v>
          </cell>
          <cell r="DT37">
            <v>6.4550000000000001</v>
          </cell>
          <cell r="DU37">
            <v>56.471999999999994</v>
          </cell>
          <cell r="DV37">
            <v>84.177000000000007</v>
          </cell>
          <cell r="DW37">
            <v>11.913</v>
          </cell>
          <cell r="DX37">
            <v>45.318999999999996</v>
          </cell>
          <cell r="DY37">
            <v>141.40899999999999</v>
          </cell>
          <cell r="DZ37">
            <v>0.40799999999999997</v>
          </cell>
          <cell r="EA37">
            <v>0</v>
          </cell>
          <cell r="EB37">
            <v>0.48199999999999998</v>
          </cell>
          <cell r="EC37">
            <v>3.5910000000000002</v>
          </cell>
          <cell r="ED37">
            <v>4.4809999999999999</v>
          </cell>
          <cell r="EE37">
            <v>0.33299999999999996</v>
          </cell>
          <cell r="EF37">
            <v>0.33299999999999996</v>
          </cell>
          <cell r="EG37">
            <v>92.432000000000016</v>
          </cell>
          <cell r="EH37">
            <v>13.241</v>
          </cell>
          <cell r="EI37">
            <v>13.755999999999998</v>
          </cell>
          <cell r="EJ37">
            <v>119.42900000000002</v>
          </cell>
          <cell r="EK37">
            <v>0.45500000000000002</v>
          </cell>
          <cell r="EL37">
            <v>0</v>
          </cell>
          <cell r="EM37">
            <v>2.544</v>
          </cell>
          <cell r="EN37">
            <v>8.3629999999999995</v>
          </cell>
          <cell r="EO37">
            <v>3.2669999999999999</v>
          </cell>
          <cell r="EP37">
            <v>14.629</v>
          </cell>
          <cell r="EQ37">
            <v>177.14800000000002</v>
          </cell>
          <cell r="ER37">
            <v>93.286000000000001</v>
          </cell>
          <cell r="ES37">
            <v>65.959999999999994</v>
          </cell>
          <cell r="ET37">
            <v>159.24599999999998</v>
          </cell>
          <cell r="EU37">
            <v>17.904</v>
          </cell>
          <cell r="EV37">
            <v>1.6459999999999999</v>
          </cell>
          <cell r="EW37">
            <v>0.159</v>
          </cell>
          <cell r="EX37">
            <v>0.81599999999999995</v>
          </cell>
          <cell r="EY37">
            <v>2.621</v>
          </cell>
          <cell r="EZ37">
            <v>3.714</v>
          </cell>
          <cell r="FA37">
            <v>5.601</v>
          </cell>
          <cell r="FB37">
            <v>9.3149999999999995</v>
          </cell>
          <cell r="FC37">
            <v>29.500999999999998</v>
          </cell>
          <cell r="FD37">
            <v>0.47399999999999998</v>
          </cell>
          <cell r="FE37">
            <v>0.48499999999999999</v>
          </cell>
          <cell r="FF37">
            <v>-19.253</v>
          </cell>
          <cell r="FG37">
            <v>66.47999999999999</v>
          </cell>
          <cell r="FH37">
            <v>26.805999999999997</v>
          </cell>
          <cell r="FI37">
            <v>83.864000000000004</v>
          </cell>
          <cell r="FJ37">
            <v>211.64099999999999</v>
          </cell>
          <cell r="FK37">
            <v>11.311</v>
          </cell>
          <cell r="FL37">
            <v>222.952</v>
          </cell>
          <cell r="FM37">
            <v>80.945999999999998</v>
          </cell>
          <cell r="FN37">
            <v>3.1750000000000003</v>
          </cell>
          <cell r="FO37">
            <v>84.120999999999995</v>
          </cell>
          <cell r="FP37">
            <v>130.69399999999999</v>
          </cell>
          <cell r="FQ37">
            <v>8.1349999999999998</v>
          </cell>
          <cell r="FR37">
            <v>138.82899999999998</v>
          </cell>
          <cell r="FS37">
            <v>18.299999999999997</v>
          </cell>
          <cell r="FT37">
            <v>5.2050000000000001</v>
          </cell>
          <cell r="FU37">
            <v>23.504999999999995</v>
          </cell>
          <cell r="FV37">
            <v>6.2689999999999992</v>
          </cell>
          <cell r="FW37">
            <v>1.8110000000000002</v>
          </cell>
          <cell r="FX37">
            <v>8.08</v>
          </cell>
          <cell r="FY37">
            <v>0.16999999999999998</v>
          </cell>
          <cell r="FZ37">
            <v>5.0879999999999992</v>
          </cell>
          <cell r="GA37">
            <v>5.2579999999999991</v>
          </cell>
          <cell r="GB37">
            <v>0.254</v>
          </cell>
          <cell r="GC37">
            <v>3.5999999999999997E-2</v>
          </cell>
          <cell r="GD37">
            <v>0.28999999999999998</v>
          </cell>
          <cell r="GE37">
            <v>5.5479999999999992</v>
          </cell>
          <cell r="GF37">
            <v>0.68399999999999994</v>
          </cell>
          <cell r="GG37">
            <v>0</v>
          </cell>
          <cell r="GH37">
            <v>0.68399999999999994</v>
          </cell>
          <cell r="GI37">
            <v>101.55</v>
          </cell>
          <cell r="GJ37">
            <v>0.82699999999999996</v>
          </cell>
          <cell r="GK37">
            <v>102.377</v>
          </cell>
          <cell r="GL37">
            <v>280.846</v>
          </cell>
          <cell r="GM37">
            <v>280.846</v>
          </cell>
          <cell r="GN37">
            <v>85.56</v>
          </cell>
          <cell r="GO37">
            <v>19.279</v>
          </cell>
          <cell r="GP37">
            <v>104.839</v>
          </cell>
          <cell r="GQ37">
            <v>27.041000000000004</v>
          </cell>
          <cell r="GR37">
            <v>0.29499999999999998</v>
          </cell>
          <cell r="GS37">
            <v>27.336000000000006</v>
          </cell>
          <cell r="GT37">
            <v>3.9639999999999995</v>
          </cell>
          <cell r="GU37">
            <v>3.9639999999999995</v>
          </cell>
          <cell r="GV37">
            <v>12.333</v>
          </cell>
          <cell r="GW37">
            <v>7.0999999999999994E-2</v>
          </cell>
          <cell r="GX37">
            <v>12.404</v>
          </cell>
          <cell r="GY37">
            <v>1.2270000000000001</v>
          </cell>
          <cell r="GZ37">
            <v>1.2270000000000001</v>
          </cell>
          <cell r="HA37">
            <v>17.519000000000002</v>
          </cell>
          <cell r="HB37">
            <v>0.08</v>
          </cell>
          <cell r="HC37">
            <v>17.599</v>
          </cell>
          <cell r="HD37">
            <v>1.2389999999999999</v>
          </cell>
          <cell r="HE37">
            <v>1.2389999999999999</v>
          </cell>
          <cell r="HF37">
            <v>91.651999999999987</v>
          </cell>
          <cell r="HG37">
            <v>25.776000000000003</v>
          </cell>
          <cell r="HH37">
            <v>13.834</v>
          </cell>
          <cell r="HI37">
            <v>131.262</v>
          </cell>
          <cell r="HJ37">
            <v>10.234999999999999</v>
          </cell>
          <cell r="HK37">
            <v>11.948999999999998</v>
          </cell>
          <cell r="HL37">
            <v>22.183999999999997</v>
          </cell>
          <cell r="HM37">
            <v>2.4E-2</v>
          </cell>
          <cell r="HN37">
            <v>9.2929999999999993</v>
          </cell>
          <cell r="HO37">
            <v>9.3169999999999984</v>
          </cell>
          <cell r="HP37">
            <v>31.500999999999998</v>
          </cell>
          <cell r="HQ37">
            <v>36.019999999999996</v>
          </cell>
          <cell r="HR37">
            <v>6.4550000000000001</v>
          </cell>
          <cell r="HS37">
            <v>42.474999999999994</v>
          </cell>
          <cell r="HT37">
            <v>85.56</v>
          </cell>
          <cell r="HU37">
            <v>19.279</v>
          </cell>
          <cell r="HV37">
            <v>50.050000000000004</v>
          </cell>
          <cell r="HW37">
            <v>154.88900000000001</v>
          </cell>
          <cell r="HX37">
            <v>7.8E-2</v>
          </cell>
          <cell r="HY37">
            <v>7.8E-2</v>
          </cell>
          <cell r="HZ37">
            <v>10.245999999999999</v>
          </cell>
          <cell r="IA37">
            <v>8.1940000000000008</v>
          </cell>
          <cell r="IB37">
            <v>18.439999999999998</v>
          </cell>
          <cell r="IC37">
            <v>2.4E-2</v>
          </cell>
          <cell r="ID37">
            <v>0.29599999999999999</v>
          </cell>
          <cell r="IE37">
            <v>0.32</v>
          </cell>
          <cell r="IF37">
            <v>18.759999999999998</v>
          </cell>
          <cell r="IG37">
            <v>450.68800000000005</v>
          </cell>
          <cell r="IH37">
            <v>10.029999999999999</v>
          </cell>
          <cell r="II37">
            <v>460.71800000000002</v>
          </cell>
          <cell r="IJ37">
            <v>386.35800000000006</v>
          </cell>
          <cell r="IK37">
            <v>10.323</v>
          </cell>
          <cell r="IL37">
            <v>396.68100000000004</v>
          </cell>
          <cell r="IM37">
            <v>64.33</v>
          </cell>
          <cell r="IN37">
            <v>-0.29200000000000004</v>
          </cell>
          <cell r="IO37">
            <v>64.037999999999997</v>
          </cell>
          <cell r="IP37">
            <v>0.38600000000000001</v>
          </cell>
          <cell r="IQ37">
            <v>2.9050000000000002</v>
          </cell>
          <cell r="IR37">
            <v>3.2910000000000004</v>
          </cell>
          <cell r="IS37">
            <v>5.6000000000000001E-2</v>
          </cell>
          <cell r="IT37">
            <v>0.24299999999999999</v>
          </cell>
          <cell r="IU37">
            <v>0.29899999999999999</v>
          </cell>
          <cell r="IV37">
            <v>3.5900000000000003</v>
          </cell>
          <cell r="IW37">
            <v>1.6459999999999999</v>
          </cell>
          <cell r="IX37">
            <v>1.0640000000000001</v>
          </cell>
          <cell r="IY37">
            <v>2.71</v>
          </cell>
          <cell r="IZ37">
            <v>0</v>
          </cell>
          <cell r="JA37">
            <v>2.71</v>
          </cell>
          <cell r="JB37">
            <v>49.522000000000006</v>
          </cell>
          <cell r="JC37">
            <v>1.022</v>
          </cell>
          <cell r="JD37">
            <v>50.544000000000004</v>
          </cell>
          <cell r="JE37">
            <v>-0.20199999999999999</v>
          </cell>
          <cell r="JF37">
            <v>-0.20199999999999999</v>
          </cell>
          <cell r="JG37">
            <v>0.52900000000000003</v>
          </cell>
          <cell r="JH37">
            <v>0.52900000000000003</v>
          </cell>
          <cell r="JI37">
            <v>-0.254</v>
          </cell>
          <cell r="JJ37">
            <v>-0.254</v>
          </cell>
          <cell r="JK37">
            <v>15.318</v>
          </cell>
          <cell r="JL37">
            <v>-1.0150000000000001</v>
          </cell>
          <cell r="JM37">
            <v>14.302999999999999</v>
          </cell>
          <cell r="JN37">
            <v>76.802000000000007</v>
          </cell>
          <cell r="JO37">
            <v>26.805999999999997</v>
          </cell>
          <cell r="JP37">
            <v>10.323</v>
          </cell>
          <cell r="JQ37">
            <v>554.29600000000005</v>
          </cell>
          <cell r="JR37">
            <v>-0.29200000000000004</v>
          </cell>
          <cell r="JS37">
            <v>554.00400000000002</v>
          </cell>
          <cell r="JT37">
            <v>168.55799999999999</v>
          </cell>
          <cell r="JU37">
            <v>167.70400000000001</v>
          </cell>
          <cell r="JV37">
            <v>0.85400000000000009</v>
          </cell>
          <cell r="JW37">
            <v>1.9430000000000001</v>
          </cell>
          <cell r="JX37">
            <v>0.44900000000000001</v>
          </cell>
          <cell r="JY37">
            <v>0.44900000000000001</v>
          </cell>
          <cell r="JZ37">
            <v>21.270000000000003</v>
          </cell>
          <cell r="KA37">
            <v>1.9060000000000001</v>
          </cell>
          <cell r="KB37">
            <v>0</v>
          </cell>
          <cell r="KC37">
            <v>0.20199999999999999</v>
          </cell>
          <cell r="KD37">
            <v>0.21099999999999999</v>
          </cell>
          <cell r="KE37">
            <v>0.21099999999999999</v>
          </cell>
          <cell r="KF37">
            <v>3.9999999999999994E-2</v>
          </cell>
          <cell r="KG37">
            <v>8.0999999999999989E-2</v>
          </cell>
          <cell r="KH37">
            <v>0.12099999999999998</v>
          </cell>
          <cell r="KI37">
            <v>0.34799999999999998</v>
          </cell>
          <cell r="KJ37">
            <v>0.34799999999999998</v>
          </cell>
          <cell r="KK37">
            <v>1.522</v>
          </cell>
          <cell r="KL37">
            <v>0.15600000000000003</v>
          </cell>
          <cell r="KM37">
            <v>0.48199999999999998</v>
          </cell>
          <cell r="KN37">
            <v>1.3460000000000001</v>
          </cell>
          <cell r="KO37">
            <v>3.5060000000000002</v>
          </cell>
          <cell r="KP37">
            <v>0</v>
          </cell>
          <cell r="KQ37">
            <v>0.80399999999999994</v>
          </cell>
          <cell r="KR37">
            <v>3.9999999999999994E-2</v>
          </cell>
          <cell r="KS37">
            <v>3.9999999999999994E-2</v>
          </cell>
          <cell r="KT37">
            <v>0</v>
          </cell>
          <cell r="KU37">
            <v>1.2690000000000001</v>
          </cell>
          <cell r="KV37">
            <v>0.80499999999999994</v>
          </cell>
          <cell r="KW37">
            <v>2.0739999999999998</v>
          </cell>
          <cell r="KX37">
            <v>0</v>
          </cell>
          <cell r="KY37">
            <v>0</v>
          </cell>
          <cell r="KZ37">
            <v>3.3040000000000003</v>
          </cell>
          <cell r="LA37">
            <v>0.43</v>
          </cell>
          <cell r="LB37">
            <v>30.265000000000001</v>
          </cell>
          <cell r="LC37">
            <v>0.67799999999999994</v>
          </cell>
          <cell r="LD37">
            <v>0</v>
          </cell>
          <cell r="LE37">
            <v>0.14800000000000002</v>
          </cell>
          <cell r="LF37">
            <v>0.44900000000000001</v>
          </cell>
          <cell r="LG37">
            <v>0.19899999999999998</v>
          </cell>
          <cell r="LH37">
            <v>0.64800000000000002</v>
          </cell>
          <cell r="LI37">
            <v>1.1279999999999999</v>
          </cell>
          <cell r="LJ37">
            <v>0.188</v>
          </cell>
          <cell r="LK37">
            <v>0</v>
          </cell>
          <cell r="LL37">
            <v>1.3159999999999998</v>
          </cell>
          <cell r="LM37">
            <v>0.32800000000000001</v>
          </cell>
          <cell r="LN37">
            <v>0.57000000000000006</v>
          </cell>
          <cell r="LO37">
            <v>2.544</v>
          </cell>
          <cell r="LP37">
            <v>3.738</v>
          </cell>
          <cell r="LQ37">
            <v>3.2669999999999999</v>
          </cell>
          <cell r="LR37">
            <v>10.446999999999999</v>
          </cell>
          <cell r="LS37">
            <v>0.17099999999999999</v>
          </cell>
          <cell r="LT37">
            <v>0</v>
          </cell>
          <cell r="LU37">
            <v>0.17099999999999999</v>
          </cell>
          <cell r="LV37">
            <v>0.56699999999999995</v>
          </cell>
          <cell r="LW37">
            <v>0</v>
          </cell>
          <cell r="LX37">
            <v>0.56699999999999995</v>
          </cell>
          <cell r="LY37">
            <v>11.481999999999999</v>
          </cell>
          <cell r="LZ37">
            <v>707.10699999999997</v>
          </cell>
          <cell r="MA37">
            <v>0</v>
          </cell>
          <cell r="MB37">
            <v>5.2309999999999999</v>
          </cell>
          <cell r="MC37">
            <v>4.3999999999999997E-2</v>
          </cell>
          <cell r="MD37">
            <v>0.20599999999999999</v>
          </cell>
          <cell r="ME37">
            <v>0.20599999999999999</v>
          </cell>
          <cell r="MF37">
            <v>0</v>
          </cell>
          <cell r="MG37">
            <v>32.167999999999999</v>
          </cell>
          <cell r="MH37">
            <v>10.692</v>
          </cell>
          <cell r="MI37">
            <v>8.7379999999999995</v>
          </cell>
          <cell r="MJ37">
            <v>1.954</v>
          </cell>
          <cell r="MK37">
            <v>0.22600000000000001</v>
          </cell>
          <cell r="ML37">
            <v>0</v>
          </cell>
          <cell r="MM37">
            <v>-1.1440000000000001</v>
          </cell>
          <cell r="MN37">
            <v>0</v>
          </cell>
          <cell r="MO37">
            <v>50.468999999999994</v>
          </cell>
          <cell r="MP37">
            <v>0.108</v>
          </cell>
          <cell r="MQ37">
            <v>0</v>
          </cell>
          <cell r="MR37">
            <v>29.093</v>
          </cell>
          <cell r="MS37">
            <v>28.946000000000002</v>
          </cell>
          <cell r="MT37">
            <v>0.14699999999999999</v>
          </cell>
          <cell r="MU37">
            <v>53.189</v>
          </cell>
          <cell r="MV37">
            <v>9.5649999999999995</v>
          </cell>
          <cell r="MW37">
            <v>8.5060000000000002</v>
          </cell>
          <cell r="MX37">
            <v>1.0589999999999999</v>
          </cell>
          <cell r="MY37">
            <v>0</v>
          </cell>
          <cell r="MZ37">
            <v>0</v>
          </cell>
          <cell r="NA37">
            <v>-3.3510000000000009</v>
          </cell>
          <cell r="NB37">
            <v>0.22600000000000001</v>
          </cell>
          <cell r="NC37">
            <v>3.65</v>
          </cell>
          <cell r="ND37">
            <v>0</v>
          </cell>
          <cell r="NE37">
            <v>-7.0549999999999997</v>
          </cell>
          <cell r="NF37">
            <v>4.4379999999999997</v>
          </cell>
          <cell r="NG37">
            <v>4.4379999999999997</v>
          </cell>
          <cell r="NH37">
            <v>0</v>
          </cell>
          <cell r="NI37">
            <v>0.90800000000000003</v>
          </cell>
          <cell r="NJ37">
            <v>1E-3</v>
          </cell>
          <cell r="NK37">
            <v>1E-3</v>
          </cell>
          <cell r="NL37">
            <v>0</v>
          </cell>
          <cell r="NM37">
            <v>0</v>
          </cell>
          <cell r="NN37">
            <v>0</v>
          </cell>
          <cell r="NO37">
            <v>0.125</v>
          </cell>
          <cell r="NP37">
            <v>0</v>
          </cell>
          <cell r="NQ37">
            <v>-42.876168684277395</v>
          </cell>
          <cell r="NR37">
            <v>8.9999999999999993E-3</v>
          </cell>
          <cell r="NS37">
            <v>0.435</v>
          </cell>
          <cell r="NT37">
            <v>0.61</v>
          </cell>
          <cell r="NU37">
            <v>-0.17499999999999999</v>
          </cell>
          <cell r="NV37">
            <v>0</v>
          </cell>
          <cell r="NW37">
            <v>3.4430000000000001</v>
          </cell>
          <cell r="NX37">
            <v>3.137</v>
          </cell>
          <cell r="NY37">
            <v>0.30599999999999999</v>
          </cell>
          <cell r="NZ37">
            <v>2.1999999999999999E-2</v>
          </cell>
          <cell r="OA37">
            <v>0</v>
          </cell>
          <cell r="OB37">
            <v>-1.331</v>
          </cell>
          <cell r="OC37">
            <v>0</v>
          </cell>
          <cell r="OD37">
            <v>26.562999999999999</v>
          </cell>
          <cell r="OE37">
            <v>1.1000000000000001</v>
          </cell>
          <cell r="OF37">
            <v>2.3940000000000001</v>
          </cell>
          <cell r="OG37">
            <v>1.875</v>
          </cell>
          <cell r="OH37">
            <v>0.51900000000000002</v>
          </cell>
          <cell r="OI37">
            <v>0</v>
          </cell>
          <cell r="OJ37">
            <v>13.054</v>
          </cell>
          <cell r="OK37">
            <v>13.592000000000001</v>
          </cell>
          <cell r="OL37">
            <v>-0.53800000000000003</v>
          </cell>
          <cell r="OM37">
            <v>9.2260000000000009</v>
          </cell>
          <cell r="ON37">
            <v>0</v>
          </cell>
          <cell r="OO37">
            <v>-4.2359999999999998</v>
          </cell>
          <cell r="OP37">
            <v>0</v>
          </cell>
          <cell r="OQ37">
            <v>10.098000000000001</v>
          </cell>
          <cell r="OR37">
            <v>-2.5000000000000001E-2</v>
          </cell>
          <cell r="OS37">
            <v>0</v>
          </cell>
          <cell r="OT37">
            <v>11.284000000000001</v>
          </cell>
          <cell r="OU37">
            <v>0.85699999999999998</v>
          </cell>
          <cell r="OV37">
            <v>10.427</v>
          </cell>
          <cell r="OW37">
            <v>6.8849999999999998</v>
          </cell>
          <cell r="OX37">
            <v>3.214</v>
          </cell>
          <cell r="OY37">
            <v>3.3250000000000002</v>
          </cell>
          <cell r="OZ37">
            <v>0</v>
          </cell>
          <cell r="PA37">
            <v>7.5999999999999998E-2</v>
          </cell>
          <cell r="PB37">
            <v>0</v>
          </cell>
          <cell r="PC37">
            <v>9.9390000000000001</v>
          </cell>
          <cell r="PD37">
            <v>0</v>
          </cell>
          <cell r="PE37">
            <v>0</v>
          </cell>
          <cell r="PF37">
            <v>4.3780000000000001</v>
          </cell>
          <cell r="PG37">
            <v>3.1419999999999999</v>
          </cell>
          <cell r="PH37">
            <v>1.236</v>
          </cell>
          <cell r="PI37">
            <v>52.206000000000003</v>
          </cell>
          <cell r="PJ37">
            <v>9.8710000000000004</v>
          </cell>
          <cell r="PK37">
            <v>9.8710000000000004</v>
          </cell>
          <cell r="PL37">
            <v>0</v>
          </cell>
          <cell r="PM37">
            <v>0</v>
          </cell>
          <cell r="PN37">
            <v>0</v>
          </cell>
          <cell r="PO37">
            <v>0</v>
          </cell>
          <cell r="PP37">
            <v>0</v>
          </cell>
          <cell r="PQ37">
            <v>85.414000000000001</v>
          </cell>
          <cell r="PR37">
            <v>0</v>
          </cell>
          <cell r="PS37">
            <v>-4.3470000000000004</v>
          </cell>
          <cell r="PT37">
            <v>22.707000000000001</v>
          </cell>
          <cell r="PU37">
            <v>12.935</v>
          </cell>
          <cell r="PV37">
            <v>9.7720000000000002</v>
          </cell>
          <cell r="PW37">
            <v>0</v>
          </cell>
          <cell r="PX37">
            <v>27.093</v>
          </cell>
          <cell r="PY37">
            <v>27.093</v>
          </cell>
          <cell r="PZ37">
            <v>0</v>
          </cell>
          <cell r="QA37">
            <v>9.5500000000000007</v>
          </cell>
          <cell r="QB37">
            <v>0</v>
          </cell>
          <cell r="QC37">
            <v>0</v>
          </cell>
          <cell r="QD37">
            <v>0</v>
          </cell>
          <cell r="QE37">
            <v>-51.669168684277395</v>
          </cell>
          <cell r="QF37">
            <v>1.1499999999999999</v>
          </cell>
          <cell r="QG37">
            <v>0</v>
          </cell>
          <cell r="QH37">
            <v>0</v>
          </cell>
          <cell r="QI37">
            <v>0</v>
          </cell>
          <cell r="QJ37">
            <v>0</v>
          </cell>
          <cell r="QK37">
            <v>0</v>
          </cell>
          <cell r="QL37">
            <v>0</v>
          </cell>
          <cell r="QM37">
            <v>0</v>
          </cell>
          <cell r="QN37">
            <v>0</v>
          </cell>
          <cell r="QO37">
            <v>0</v>
          </cell>
          <cell r="QP37">
            <v>0</v>
          </cell>
          <cell r="QQ37">
            <v>0</v>
          </cell>
          <cell r="QR37">
            <v>0</v>
          </cell>
          <cell r="QS37">
            <v>2.798</v>
          </cell>
          <cell r="QT37">
            <v>0</v>
          </cell>
          <cell r="QU37">
            <v>20.006</v>
          </cell>
          <cell r="QV37">
            <v>20.006</v>
          </cell>
          <cell r="QW37">
            <v>0</v>
          </cell>
          <cell r="QX37">
            <v>4.9240000000000004</v>
          </cell>
          <cell r="QY37">
            <v>0</v>
          </cell>
          <cell r="QZ37">
            <v>0</v>
          </cell>
          <cell r="RA37">
            <v>0</v>
          </cell>
          <cell r="RB37">
            <v>0</v>
          </cell>
          <cell r="RC37">
            <v>0</v>
          </cell>
          <cell r="RD37">
            <v>0</v>
          </cell>
          <cell r="RE37">
            <v>0</v>
          </cell>
          <cell r="RF37">
            <v>0</v>
          </cell>
          <cell r="RG37">
            <v>0</v>
          </cell>
          <cell r="RH37">
            <v>0</v>
          </cell>
          <cell r="RI37">
            <v>0</v>
          </cell>
          <cell r="RJ37">
            <v>27.619</v>
          </cell>
          <cell r="RK37">
            <v>0</v>
          </cell>
          <cell r="RL37">
            <v>0</v>
          </cell>
          <cell r="RM37">
            <v>0</v>
          </cell>
          <cell r="RN37">
            <v>0</v>
          </cell>
          <cell r="RO37">
            <v>0</v>
          </cell>
          <cell r="RP37">
            <v>0</v>
          </cell>
          <cell r="RQ37">
            <v>0.22600000000000001</v>
          </cell>
          <cell r="RR37">
            <v>16.591000000000001</v>
          </cell>
          <cell r="RS37">
            <v>0</v>
          </cell>
          <cell r="RT37">
            <v>3.4000000000000002E-2</v>
          </cell>
          <cell r="RU37">
            <v>0.75900000000000001</v>
          </cell>
          <cell r="RV37">
            <v>7.0999999999999994E-2</v>
          </cell>
          <cell r="RW37">
            <v>0.68799999999999994</v>
          </cell>
          <cell r="RX37">
            <v>8.4019999999999992</v>
          </cell>
          <cell r="RY37">
            <v>3.0049999999999999</v>
          </cell>
          <cell r="RZ37">
            <v>0</v>
          </cell>
          <cell r="SA37">
            <v>3.1160000000000001</v>
          </cell>
          <cell r="SB37">
            <v>0</v>
          </cell>
          <cell r="SC37">
            <v>0</v>
          </cell>
          <cell r="SD37">
            <v>0</v>
          </cell>
        </row>
        <row r="38">
          <cell r="A38">
            <v>1985</v>
          </cell>
          <cell r="B38">
            <v>901.45099999999991</v>
          </cell>
          <cell r="C38">
            <v>539.80899999999997</v>
          </cell>
          <cell r="D38">
            <v>361.642</v>
          </cell>
          <cell r="E38">
            <v>185.142</v>
          </cell>
          <cell r="F38">
            <v>61.977000000000004</v>
          </cell>
          <cell r="G38">
            <v>7.49</v>
          </cell>
          <cell r="H38">
            <v>69.466999999999999</v>
          </cell>
          <cell r="I38">
            <v>2.39</v>
          </cell>
          <cell r="J38">
            <v>11.708</v>
          </cell>
          <cell r="K38">
            <v>14.098000000000001</v>
          </cell>
          <cell r="L38">
            <v>9.4320000000000004</v>
          </cell>
          <cell r="M38">
            <v>102.36799999999999</v>
          </cell>
          <cell r="N38">
            <v>18.823</v>
          </cell>
          <cell r="O38">
            <v>9.6039999999999992</v>
          </cell>
          <cell r="P38">
            <v>0</v>
          </cell>
          <cell r="Q38">
            <v>2.532</v>
          </cell>
          <cell r="R38">
            <v>0</v>
          </cell>
          <cell r="S38">
            <v>42.524999999999999</v>
          </cell>
          <cell r="T38">
            <v>17.256</v>
          </cell>
          <cell r="U38">
            <v>0</v>
          </cell>
          <cell r="V38">
            <v>0.81899999999999995</v>
          </cell>
          <cell r="W38">
            <v>7.49</v>
          </cell>
          <cell r="X38">
            <v>0.51</v>
          </cell>
          <cell r="Y38">
            <v>8</v>
          </cell>
          <cell r="Z38">
            <v>5.593</v>
          </cell>
          <cell r="AA38">
            <v>0.77499999999999991</v>
          </cell>
          <cell r="AB38">
            <v>6.3680000000000003</v>
          </cell>
          <cell r="AC38">
            <v>10.770999999999999</v>
          </cell>
          <cell r="AD38">
            <v>10.770999999999999</v>
          </cell>
          <cell r="AE38">
            <v>7.8650000000000002</v>
          </cell>
          <cell r="AF38">
            <v>7.8650000000000002</v>
          </cell>
          <cell r="AG38">
            <v>4.9819999999999993</v>
          </cell>
          <cell r="AH38">
            <v>11.064</v>
          </cell>
          <cell r="AI38">
            <v>16.045999999999999</v>
          </cell>
          <cell r="AJ38">
            <v>52.414000000000001</v>
          </cell>
          <cell r="AK38">
            <v>52.414000000000001</v>
          </cell>
          <cell r="AL38">
            <v>3.835</v>
          </cell>
          <cell r="AM38">
            <v>2.452</v>
          </cell>
          <cell r="AN38">
            <v>6.2869999999999999</v>
          </cell>
          <cell r="AO38">
            <v>0</v>
          </cell>
          <cell r="AP38">
            <v>2.2949999999999999</v>
          </cell>
          <cell r="AQ38">
            <v>2.2949999999999999</v>
          </cell>
          <cell r="AR38">
            <v>73.771000000000001</v>
          </cell>
          <cell r="AS38">
            <v>-0.49299999999999994</v>
          </cell>
          <cell r="AT38">
            <v>-0.26400000000000001</v>
          </cell>
          <cell r="AU38">
            <v>-16.606999999999999</v>
          </cell>
          <cell r="AV38">
            <v>75.292000000000002</v>
          </cell>
          <cell r="AW38">
            <v>37.320000000000007</v>
          </cell>
          <cell r="AX38">
            <v>37.972999999999999</v>
          </cell>
          <cell r="AY38">
            <v>13.689</v>
          </cell>
          <cell r="AZ38">
            <v>4.8950000000000005</v>
          </cell>
          <cell r="BA38">
            <v>0.38100000000000001</v>
          </cell>
          <cell r="BB38">
            <v>5.2760000000000007</v>
          </cell>
          <cell r="BC38">
            <v>1.3960000000000001</v>
          </cell>
          <cell r="BD38">
            <v>1.631</v>
          </cell>
          <cell r="BE38">
            <v>3.0270000000000001</v>
          </cell>
          <cell r="BF38">
            <v>1.0249999999999999</v>
          </cell>
          <cell r="BG38">
            <v>17.005000000000003</v>
          </cell>
          <cell r="BH38">
            <v>136.28300000000002</v>
          </cell>
          <cell r="BI38">
            <v>4.6500000000000004</v>
          </cell>
          <cell r="BJ38">
            <v>0</v>
          </cell>
          <cell r="BK38">
            <v>2.2389999999999999</v>
          </cell>
          <cell r="BL38">
            <v>118.096</v>
          </cell>
          <cell r="BM38">
            <v>4.4079999999999995</v>
          </cell>
          <cell r="BN38">
            <v>0</v>
          </cell>
          <cell r="BO38">
            <v>19.803000000000001</v>
          </cell>
          <cell r="BP38">
            <v>1.0780000000000001</v>
          </cell>
          <cell r="BQ38">
            <v>0.38100000000000001</v>
          </cell>
          <cell r="BR38">
            <v>4.74</v>
          </cell>
          <cell r="BS38">
            <v>6.1989999999999998</v>
          </cell>
          <cell r="BT38">
            <v>22.545000000000002</v>
          </cell>
          <cell r="BU38">
            <v>4.5419999999999998</v>
          </cell>
          <cell r="BV38">
            <v>4.0000000000000001E-3</v>
          </cell>
          <cell r="BW38">
            <v>27.091000000000005</v>
          </cell>
          <cell r="BX38">
            <v>4.0779999999999994</v>
          </cell>
          <cell r="BY38">
            <v>0</v>
          </cell>
          <cell r="BZ38">
            <v>4.0779999999999994</v>
          </cell>
          <cell r="CA38">
            <v>6.1029999999999998</v>
          </cell>
          <cell r="CB38">
            <v>6.1029999999999998</v>
          </cell>
          <cell r="CC38">
            <v>4.5500000000000007</v>
          </cell>
          <cell r="CD38">
            <v>21.970999999999997</v>
          </cell>
          <cell r="CE38">
            <v>0.11599999999999999</v>
          </cell>
          <cell r="CF38">
            <v>26.636999999999997</v>
          </cell>
          <cell r="CG38">
            <v>14.341999999999999</v>
          </cell>
          <cell r="CH38">
            <v>14.341999999999999</v>
          </cell>
          <cell r="CI38">
            <v>0</v>
          </cell>
          <cell r="CJ38">
            <v>0.88400000000000001</v>
          </cell>
          <cell r="CK38">
            <v>0.88400000000000001</v>
          </cell>
          <cell r="CL38">
            <v>0</v>
          </cell>
          <cell r="CM38">
            <v>8.0000000000000002E-3</v>
          </cell>
          <cell r="CN38">
            <v>8.0000000000000002E-3</v>
          </cell>
          <cell r="CO38">
            <v>3.43</v>
          </cell>
          <cell r="CP38">
            <v>0.11</v>
          </cell>
          <cell r="CQ38">
            <v>11.681000000000001</v>
          </cell>
          <cell r="CR38">
            <v>167.75200000000001</v>
          </cell>
          <cell r="CS38">
            <v>39.685000000000002</v>
          </cell>
          <cell r="CT38">
            <v>128.06599999999997</v>
          </cell>
          <cell r="CU38">
            <v>71.751000000000005</v>
          </cell>
          <cell r="CV38">
            <v>15.760999999999999</v>
          </cell>
          <cell r="CW38">
            <v>12.850000000000001</v>
          </cell>
          <cell r="CX38">
            <v>28.611000000000001</v>
          </cell>
          <cell r="CY38">
            <v>2.0300000000000002</v>
          </cell>
          <cell r="CZ38">
            <v>0.222</v>
          </cell>
          <cell r="DA38">
            <v>2.2520000000000002</v>
          </cell>
          <cell r="DB38">
            <v>0</v>
          </cell>
          <cell r="DC38">
            <v>25.454000000000001</v>
          </cell>
          <cell r="DD38">
            <v>63.171000000000006</v>
          </cell>
          <cell r="DE38">
            <v>0.18099999999999999</v>
          </cell>
          <cell r="DF38">
            <v>29.785999999999998</v>
          </cell>
          <cell r="DG38">
            <v>93.138000000000005</v>
          </cell>
          <cell r="DH38">
            <v>6.2719999999999994</v>
          </cell>
          <cell r="DI38">
            <v>19.375</v>
          </cell>
          <cell r="DJ38">
            <v>25.646999999999998</v>
          </cell>
          <cell r="DK38">
            <v>7.4339999999999993</v>
          </cell>
          <cell r="DL38">
            <v>10.598000000000001</v>
          </cell>
          <cell r="DM38">
            <v>6.1579999999999995</v>
          </cell>
          <cell r="DN38">
            <v>4.5140000000000002</v>
          </cell>
          <cell r="DO38">
            <v>0.27900000000000003</v>
          </cell>
          <cell r="DP38">
            <v>0.878</v>
          </cell>
          <cell r="DQ38">
            <v>19.143999999999998</v>
          </cell>
          <cell r="DR38">
            <v>0</v>
          </cell>
          <cell r="DS38">
            <v>52.150999999999996</v>
          </cell>
          <cell r="DT38">
            <v>7.4469999999999992</v>
          </cell>
          <cell r="DU38">
            <v>59.597999999999999</v>
          </cell>
          <cell r="DV38">
            <v>89.948999999999998</v>
          </cell>
          <cell r="DW38">
            <v>12.850000000000001</v>
          </cell>
          <cell r="DX38">
            <v>48.478000000000002</v>
          </cell>
          <cell r="DY38">
            <v>151.27700000000002</v>
          </cell>
          <cell r="DZ38">
            <v>0.433</v>
          </cell>
          <cell r="EA38">
            <v>0</v>
          </cell>
          <cell r="EB38">
            <v>0.56799999999999995</v>
          </cell>
          <cell r="EC38">
            <v>3.8689999999999998</v>
          </cell>
          <cell r="ED38">
            <v>4.8699999999999992</v>
          </cell>
          <cell r="EE38">
            <v>0.373</v>
          </cell>
          <cell r="EF38">
            <v>0.373</v>
          </cell>
          <cell r="EG38">
            <v>98.488</v>
          </cell>
          <cell r="EH38">
            <v>14.178000000000001</v>
          </cell>
          <cell r="EI38">
            <v>16.910999999999998</v>
          </cell>
          <cell r="EJ38">
            <v>129.577</v>
          </cell>
          <cell r="EK38">
            <v>0.48199999999999998</v>
          </cell>
          <cell r="EL38">
            <v>0</v>
          </cell>
          <cell r="EM38">
            <v>3.3769999999999998</v>
          </cell>
          <cell r="EN38">
            <v>9.0330000000000013</v>
          </cell>
          <cell r="EO38">
            <v>3.8540000000000001</v>
          </cell>
          <cell r="EP38">
            <v>16.746000000000002</v>
          </cell>
          <cell r="EQ38">
            <v>187.94</v>
          </cell>
          <cell r="ER38">
            <v>100.19099999999999</v>
          </cell>
          <cell r="ES38">
            <v>71.046999999999997</v>
          </cell>
          <cell r="ET38">
            <v>171.238</v>
          </cell>
          <cell r="EU38">
            <v>16.702000000000002</v>
          </cell>
          <cell r="EV38">
            <v>1.821</v>
          </cell>
          <cell r="EW38">
            <v>0.17599999999999999</v>
          </cell>
          <cell r="EX38">
            <v>1.4710000000000001</v>
          </cell>
          <cell r="EY38">
            <v>3.468</v>
          </cell>
          <cell r="EZ38">
            <v>4.1890000000000001</v>
          </cell>
          <cell r="FA38">
            <v>4.327</v>
          </cell>
          <cell r="FB38">
            <v>8.516</v>
          </cell>
          <cell r="FC38">
            <v>32.739999999999995</v>
          </cell>
          <cell r="FD38">
            <v>1.238</v>
          </cell>
          <cell r="FE38">
            <v>0.34699999999999998</v>
          </cell>
          <cell r="FF38">
            <v>-22.671999999999997</v>
          </cell>
          <cell r="FG38">
            <v>69.516999999999996</v>
          </cell>
          <cell r="FH38">
            <v>30.673999999999999</v>
          </cell>
          <cell r="FI38">
            <v>87.749000000000009</v>
          </cell>
          <cell r="FJ38">
            <v>217.42499999999998</v>
          </cell>
          <cell r="FK38">
            <v>11.645999999999999</v>
          </cell>
          <cell r="FL38">
            <v>229.07099999999997</v>
          </cell>
          <cell r="FM38">
            <v>78.532000000000011</v>
          </cell>
          <cell r="FN38">
            <v>3.0979999999999999</v>
          </cell>
          <cell r="FO38">
            <v>81.63000000000001</v>
          </cell>
          <cell r="FP38">
            <v>138.892</v>
          </cell>
          <cell r="FQ38">
            <v>8.548</v>
          </cell>
          <cell r="FR38">
            <v>147.44</v>
          </cell>
          <cell r="FS38">
            <v>18.763999999999999</v>
          </cell>
          <cell r="FT38">
            <v>5.49</v>
          </cell>
          <cell r="FU38">
            <v>24.253999999999998</v>
          </cell>
          <cell r="FV38">
            <v>6.5049999999999999</v>
          </cell>
          <cell r="FW38">
            <v>1.8900000000000001</v>
          </cell>
          <cell r="FX38">
            <v>8.3949999999999996</v>
          </cell>
          <cell r="FY38">
            <v>0.20400000000000001</v>
          </cell>
          <cell r="FZ38">
            <v>5.7750000000000004</v>
          </cell>
          <cell r="GA38">
            <v>5.9790000000000001</v>
          </cell>
          <cell r="GB38">
            <v>0.252</v>
          </cell>
          <cell r="GC38">
            <v>0.04</v>
          </cell>
          <cell r="GD38">
            <v>0.29199999999999998</v>
          </cell>
          <cell r="GE38">
            <v>6.2709999999999999</v>
          </cell>
          <cell r="GF38">
            <v>0.69300000000000006</v>
          </cell>
          <cell r="GG38">
            <v>0</v>
          </cell>
          <cell r="GH38">
            <v>0.69300000000000006</v>
          </cell>
          <cell r="GI38">
            <v>108.339</v>
          </cell>
          <cell r="GJ38">
            <v>0.876</v>
          </cell>
          <cell r="GK38">
            <v>109.215</v>
          </cell>
          <cell r="GL38">
            <v>296.36399999999998</v>
          </cell>
          <cell r="GM38">
            <v>296.36399999999998</v>
          </cell>
          <cell r="GN38">
            <v>91.640000000000015</v>
          </cell>
          <cell r="GO38">
            <v>20.719000000000001</v>
          </cell>
          <cell r="GP38">
            <v>112.35900000000001</v>
          </cell>
          <cell r="GQ38">
            <v>29.354000000000003</v>
          </cell>
          <cell r="GR38">
            <v>0.29199999999999998</v>
          </cell>
          <cell r="GS38">
            <v>29.646000000000004</v>
          </cell>
          <cell r="GT38">
            <v>4.3630000000000004</v>
          </cell>
          <cell r="GU38">
            <v>4.3630000000000004</v>
          </cell>
          <cell r="GV38">
            <v>14.624000000000001</v>
          </cell>
          <cell r="GW38">
            <v>0.17299999999999999</v>
          </cell>
          <cell r="GX38">
            <v>14.797000000000001</v>
          </cell>
          <cell r="GY38">
            <v>1.2349999999999999</v>
          </cell>
          <cell r="GZ38">
            <v>1.2349999999999999</v>
          </cell>
          <cell r="HA38">
            <v>18.906999999999996</v>
          </cell>
          <cell r="HB38">
            <v>0.08</v>
          </cell>
          <cell r="HC38">
            <v>18.986999999999995</v>
          </cell>
          <cell r="HD38">
            <v>1.2949999999999999</v>
          </cell>
          <cell r="HE38">
            <v>1.2949999999999999</v>
          </cell>
          <cell r="HF38">
            <v>97.772999999999996</v>
          </cell>
          <cell r="HG38">
            <v>27.946000000000005</v>
          </cell>
          <cell r="HH38">
            <v>16.993000000000002</v>
          </cell>
          <cell r="HI38">
            <v>142.71199999999999</v>
          </cell>
          <cell r="HJ38">
            <v>10.930999999999999</v>
          </cell>
          <cell r="HK38">
            <v>12.770000000000001</v>
          </cell>
          <cell r="HL38">
            <v>23.701000000000001</v>
          </cell>
          <cell r="HM38">
            <v>2.4E-2</v>
          </cell>
          <cell r="HN38">
            <v>9.8439999999999994</v>
          </cell>
          <cell r="HO38">
            <v>9.8679999999999986</v>
          </cell>
          <cell r="HP38">
            <v>33.569000000000003</v>
          </cell>
          <cell r="HQ38">
            <v>36.676000000000002</v>
          </cell>
          <cell r="HR38">
            <v>7.4469999999999992</v>
          </cell>
          <cell r="HS38">
            <v>44.123000000000005</v>
          </cell>
          <cell r="HT38">
            <v>91.640000000000015</v>
          </cell>
          <cell r="HU38">
            <v>20.719000000000001</v>
          </cell>
          <cell r="HV38">
            <v>53.89</v>
          </cell>
          <cell r="HW38">
            <v>166.24900000000002</v>
          </cell>
          <cell r="HX38">
            <v>8.2000000000000003E-2</v>
          </cell>
          <cell r="HY38">
            <v>8.2000000000000003E-2</v>
          </cell>
          <cell r="HZ38">
            <v>11.023</v>
          </cell>
          <cell r="IA38">
            <v>9.1189999999999998</v>
          </cell>
          <cell r="IB38">
            <v>20.141999999999999</v>
          </cell>
          <cell r="IC38">
            <v>2.5999999999999999E-2</v>
          </cell>
          <cell r="ID38">
            <v>0.32200000000000001</v>
          </cell>
          <cell r="IE38">
            <v>0.34800000000000003</v>
          </cell>
          <cell r="IF38">
            <v>20.49</v>
          </cell>
          <cell r="IG38">
            <v>482.33699999999999</v>
          </cell>
          <cell r="IH38">
            <v>10.698</v>
          </cell>
          <cell r="II38">
            <v>493.03499999999997</v>
          </cell>
          <cell r="IJ38">
            <v>418.14</v>
          </cell>
          <cell r="IK38">
            <v>10.818</v>
          </cell>
          <cell r="IL38">
            <v>428.95799999999997</v>
          </cell>
          <cell r="IM38">
            <v>64.198000000000008</v>
          </cell>
          <cell r="IN38">
            <v>-0.11899999999999999</v>
          </cell>
          <cell r="IO38">
            <v>64.079000000000008</v>
          </cell>
          <cell r="IP38">
            <v>0.36499999999999999</v>
          </cell>
          <cell r="IQ38">
            <v>2.3290000000000002</v>
          </cell>
          <cell r="IR38">
            <v>2.694</v>
          </cell>
          <cell r="IS38">
            <v>9.0999999999999998E-2</v>
          </cell>
          <cell r="IT38">
            <v>0.29699999999999999</v>
          </cell>
          <cell r="IU38">
            <v>0.38800000000000001</v>
          </cell>
          <cell r="IV38">
            <v>3.0819999999999999</v>
          </cell>
          <cell r="IW38">
            <v>1.821</v>
          </cell>
          <cell r="IX38">
            <v>0.80499999999999994</v>
          </cell>
          <cell r="IY38">
            <v>2.6259999999999999</v>
          </cell>
          <cell r="IZ38">
            <v>0</v>
          </cell>
          <cell r="JA38">
            <v>2.6259999999999999</v>
          </cell>
          <cell r="JB38">
            <v>49.622</v>
          </cell>
          <cell r="JC38">
            <v>1.0710000000000002</v>
          </cell>
          <cell r="JD38">
            <v>50.692999999999998</v>
          </cell>
          <cell r="JE38">
            <v>-1.2549999999999999</v>
          </cell>
          <cell r="JF38">
            <v>-1.2549999999999999</v>
          </cell>
          <cell r="JG38">
            <v>0.56600000000000006</v>
          </cell>
          <cell r="JH38">
            <v>0.56600000000000006</v>
          </cell>
          <cell r="JI38">
            <v>-0.193</v>
          </cell>
          <cell r="JJ38">
            <v>-0.193</v>
          </cell>
          <cell r="JK38">
            <v>15.526</v>
          </cell>
          <cell r="JL38">
            <v>-0.80300000000000005</v>
          </cell>
          <cell r="JM38">
            <v>14.722999999999999</v>
          </cell>
          <cell r="JN38">
            <v>80.334999999999994</v>
          </cell>
          <cell r="JO38">
            <v>30.673999999999999</v>
          </cell>
          <cell r="JP38">
            <v>10.818</v>
          </cell>
          <cell r="JQ38">
            <v>593.34799999999996</v>
          </cell>
          <cell r="JR38">
            <v>-0.11899999999999999</v>
          </cell>
          <cell r="JS38">
            <v>593.22899999999993</v>
          </cell>
          <cell r="JT38">
            <v>176.917</v>
          </cell>
          <cell r="JU38">
            <v>179.61599999999999</v>
          </cell>
          <cell r="JV38">
            <v>-2.6989999999999998</v>
          </cell>
          <cell r="JW38">
            <v>2.5760000000000001</v>
          </cell>
          <cell r="JX38">
            <v>0.67199999999999993</v>
          </cell>
          <cell r="JY38">
            <v>0.67199999999999993</v>
          </cell>
          <cell r="JZ38">
            <v>24.719000000000001</v>
          </cell>
          <cell r="KA38">
            <v>2.282</v>
          </cell>
          <cell r="KB38">
            <v>0</v>
          </cell>
          <cell r="KC38">
            <v>0.252</v>
          </cell>
          <cell r="KD38">
            <v>0.253</v>
          </cell>
          <cell r="KE38">
            <v>0.253</v>
          </cell>
          <cell r="KF38">
            <v>0.06</v>
          </cell>
          <cell r="KG38">
            <v>0.108</v>
          </cell>
          <cell r="KH38">
            <v>0.16799999999999998</v>
          </cell>
          <cell r="KI38">
            <v>0.42599999999999999</v>
          </cell>
          <cell r="KJ38">
            <v>0.42599999999999999</v>
          </cell>
          <cell r="KK38">
            <v>1.8509999999999998</v>
          </cell>
          <cell r="KL38">
            <v>0.14500000000000002</v>
          </cell>
          <cell r="KM38">
            <v>0.56799999999999995</v>
          </cell>
          <cell r="KN38">
            <v>1.427</v>
          </cell>
          <cell r="KO38">
            <v>3.9909999999999997</v>
          </cell>
          <cell r="KP38">
            <v>0</v>
          </cell>
          <cell r="KQ38">
            <v>1.0470000000000002</v>
          </cell>
          <cell r="KR38">
            <v>0.06</v>
          </cell>
          <cell r="KS38">
            <v>0.06</v>
          </cell>
          <cell r="KT38">
            <v>0</v>
          </cell>
          <cell r="KU38">
            <v>1.2949999999999999</v>
          </cell>
          <cell r="KV38">
            <v>0.63600000000000001</v>
          </cell>
          <cell r="KW38">
            <v>1.931</v>
          </cell>
          <cell r="KX38">
            <v>0</v>
          </cell>
          <cell r="KY38">
            <v>0</v>
          </cell>
          <cell r="KZ38">
            <v>4.57</v>
          </cell>
          <cell r="LA38">
            <v>0.55100000000000005</v>
          </cell>
          <cell r="LB38">
            <v>32.56</v>
          </cell>
          <cell r="LC38">
            <v>0.81299999999999994</v>
          </cell>
          <cell r="LD38">
            <v>0</v>
          </cell>
          <cell r="LE38">
            <v>0.20799999999999999</v>
          </cell>
          <cell r="LF38">
            <v>0.67199999999999993</v>
          </cell>
          <cell r="LG38">
            <v>0.27</v>
          </cell>
          <cell r="LH38">
            <v>0.94199999999999995</v>
          </cell>
          <cell r="LI38">
            <v>1.1419999999999999</v>
          </cell>
          <cell r="LJ38">
            <v>0.19800000000000001</v>
          </cell>
          <cell r="LK38">
            <v>0</v>
          </cell>
          <cell r="LL38">
            <v>1.3399999999999999</v>
          </cell>
          <cell r="LM38">
            <v>0.36799999999999999</v>
          </cell>
          <cell r="LN38">
            <v>0.59399999999999997</v>
          </cell>
          <cell r="LO38">
            <v>3.3769999999999998</v>
          </cell>
          <cell r="LP38">
            <v>3.82</v>
          </cell>
          <cell r="LQ38">
            <v>3.8540000000000001</v>
          </cell>
          <cell r="LR38">
            <v>12.012999999999998</v>
          </cell>
          <cell r="LS38">
            <v>0.16600000000000001</v>
          </cell>
          <cell r="LT38">
            <v>0</v>
          </cell>
          <cell r="LU38">
            <v>0.16600000000000001</v>
          </cell>
          <cell r="LV38">
            <v>0.44400000000000001</v>
          </cell>
          <cell r="LW38">
            <v>0</v>
          </cell>
          <cell r="LX38">
            <v>0.44400000000000001</v>
          </cell>
          <cell r="LY38">
            <v>12.875999999999999</v>
          </cell>
          <cell r="LZ38">
            <v>758.24800000000005</v>
          </cell>
          <cell r="MA38">
            <v>0</v>
          </cell>
          <cell r="MB38">
            <v>-0.71399999999999997</v>
          </cell>
          <cell r="MC38">
            <v>4.4999999999999998E-2</v>
          </cell>
          <cell r="MD38">
            <v>2.746</v>
          </cell>
          <cell r="ME38">
            <v>2.746</v>
          </cell>
          <cell r="MF38">
            <v>0</v>
          </cell>
          <cell r="MG38">
            <v>5.3339999999999996</v>
          </cell>
          <cell r="MH38">
            <v>6.9</v>
          </cell>
          <cell r="MI38">
            <v>4.1369999999999996</v>
          </cell>
          <cell r="MJ38">
            <v>2.7629999999999999</v>
          </cell>
          <cell r="MK38">
            <v>0.53400000000000003</v>
          </cell>
          <cell r="ML38">
            <v>0</v>
          </cell>
          <cell r="MM38">
            <v>-11.262</v>
          </cell>
          <cell r="MN38">
            <v>0</v>
          </cell>
          <cell r="MO38">
            <v>18.265000000000001</v>
          </cell>
          <cell r="MP38">
            <v>0.11600000000000001</v>
          </cell>
          <cell r="MQ38">
            <v>0</v>
          </cell>
          <cell r="MR38">
            <v>50.985999999999997</v>
          </cell>
          <cell r="MS38">
            <v>49.005000000000003</v>
          </cell>
          <cell r="MT38">
            <v>1.9810000000000001</v>
          </cell>
          <cell r="MU38">
            <v>37.927999999999997</v>
          </cell>
          <cell r="MV38">
            <v>7.9020000000000001</v>
          </cell>
          <cell r="MW38">
            <v>7.8079999999999998</v>
          </cell>
          <cell r="MX38">
            <v>9.4E-2</v>
          </cell>
          <cell r="MY38">
            <v>0</v>
          </cell>
          <cell r="MZ38">
            <v>0</v>
          </cell>
          <cell r="NA38">
            <v>15.199000000000002</v>
          </cell>
          <cell r="NB38">
            <v>0.32200000000000001</v>
          </cell>
          <cell r="NC38">
            <v>3.5649999999999999</v>
          </cell>
          <cell r="ND38">
            <v>0</v>
          </cell>
          <cell r="NE38">
            <v>-1.48</v>
          </cell>
          <cell r="NF38">
            <v>-4.7610000000000001</v>
          </cell>
          <cell r="NG38">
            <v>-4.7610000000000001</v>
          </cell>
          <cell r="NH38">
            <v>0</v>
          </cell>
          <cell r="NI38">
            <v>1.8460000000000001</v>
          </cell>
          <cell r="NJ38">
            <v>0.01</v>
          </cell>
          <cell r="NK38">
            <v>0.01</v>
          </cell>
          <cell r="NL38">
            <v>0</v>
          </cell>
          <cell r="NM38">
            <v>0</v>
          </cell>
          <cell r="NN38">
            <v>0</v>
          </cell>
          <cell r="NO38">
            <v>3.9369999999999998</v>
          </cell>
          <cell r="NP38">
            <v>0</v>
          </cell>
          <cell r="NQ38">
            <v>-16.7281574386637</v>
          </cell>
          <cell r="NR38">
            <v>7.0000000000000001E-3</v>
          </cell>
          <cell r="NS38">
            <v>4.6479999999999997</v>
          </cell>
          <cell r="NT38">
            <v>4.6189999999999998</v>
          </cell>
          <cell r="NU38">
            <v>2.9000000000000001E-2</v>
          </cell>
          <cell r="NV38">
            <v>0</v>
          </cell>
          <cell r="NW38">
            <v>5.0229999999999997</v>
          </cell>
          <cell r="NX38">
            <v>4.8259999999999996</v>
          </cell>
          <cell r="NY38">
            <v>0.19700000000000001</v>
          </cell>
          <cell r="NZ38">
            <v>0.02</v>
          </cell>
          <cell r="OA38">
            <v>0</v>
          </cell>
          <cell r="OB38">
            <v>-1.4279999999999999</v>
          </cell>
          <cell r="OC38">
            <v>0</v>
          </cell>
          <cell r="OD38">
            <v>24.178000000000001</v>
          </cell>
          <cell r="OE38">
            <v>1.212</v>
          </cell>
          <cell r="OF38">
            <v>0.76800000000000002</v>
          </cell>
          <cell r="OG38">
            <v>-0.314</v>
          </cell>
          <cell r="OH38">
            <v>1.0820000000000001</v>
          </cell>
          <cell r="OI38">
            <v>0</v>
          </cell>
          <cell r="OJ38">
            <v>25.2</v>
          </cell>
          <cell r="OK38">
            <v>25.619</v>
          </cell>
          <cell r="OL38">
            <v>-0.41899999999999998</v>
          </cell>
          <cell r="OM38">
            <v>10.583</v>
          </cell>
          <cell r="ON38">
            <v>0</v>
          </cell>
          <cell r="OO38">
            <v>-19.696999999999999</v>
          </cell>
          <cell r="OP38">
            <v>0</v>
          </cell>
          <cell r="OQ38">
            <v>7.6150000000000002</v>
          </cell>
          <cell r="OR38">
            <v>-2.5000000000000001E-2</v>
          </cell>
          <cell r="OS38">
            <v>0</v>
          </cell>
          <cell r="OT38">
            <v>8.923</v>
          </cell>
          <cell r="OU38">
            <v>-0.41699999999999998</v>
          </cell>
          <cell r="OV38">
            <v>9.34</v>
          </cell>
          <cell r="OW38">
            <v>-0.92900000000000005</v>
          </cell>
          <cell r="OX38">
            <v>5.4109999999999996</v>
          </cell>
          <cell r="OY38">
            <v>6.2279999999999998</v>
          </cell>
          <cell r="OZ38">
            <v>0</v>
          </cell>
          <cell r="PA38">
            <v>5.1999999999999998E-2</v>
          </cell>
          <cell r="PB38">
            <v>0</v>
          </cell>
          <cell r="PC38">
            <v>13.251000000000001</v>
          </cell>
          <cell r="PD38">
            <v>0</v>
          </cell>
          <cell r="PE38">
            <v>0</v>
          </cell>
          <cell r="PF38">
            <v>3.3570000000000002</v>
          </cell>
          <cell r="PG38">
            <v>2.12</v>
          </cell>
          <cell r="PH38">
            <v>1.2370000000000001</v>
          </cell>
          <cell r="PI38">
            <v>10.323</v>
          </cell>
          <cell r="PJ38">
            <v>15.144</v>
          </cell>
          <cell r="PK38">
            <v>15.144</v>
          </cell>
          <cell r="PL38">
            <v>0</v>
          </cell>
          <cell r="PM38">
            <v>0</v>
          </cell>
          <cell r="PN38">
            <v>0</v>
          </cell>
          <cell r="PO38">
            <v>0</v>
          </cell>
          <cell r="PP38">
            <v>0</v>
          </cell>
          <cell r="PQ38">
            <v>42.671999999999997</v>
          </cell>
          <cell r="PR38">
            <v>0</v>
          </cell>
          <cell r="PS38">
            <v>-0.47899999999999998</v>
          </cell>
          <cell r="PT38">
            <v>38.167000000000002</v>
          </cell>
          <cell r="PU38">
            <v>29.724</v>
          </cell>
          <cell r="PV38">
            <v>8.4429999999999996</v>
          </cell>
          <cell r="PW38">
            <v>0</v>
          </cell>
          <cell r="PX38">
            <v>32.707000000000001</v>
          </cell>
          <cell r="PY38">
            <v>32.707000000000001</v>
          </cell>
          <cell r="PZ38">
            <v>0</v>
          </cell>
          <cell r="QA38">
            <v>11.189</v>
          </cell>
          <cell r="QB38">
            <v>0</v>
          </cell>
          <cell r="QC38">
            <v>0</v>
          </cell>
          <cell r="QD38">
            <v>0</v>
          </cell>
          <cell r="QE38">
            <v>-24.572157438663698</v>
          </cell>
          <cell r="QF38">
            <v>1.2790000000000001</v>
          </cell>
          <cell r="QG38">
            <v>0</v>
          </cell>
          <cell r="QH38">
            <v>0</v>
          </cell>
          <cell r="QI38">
            <v>0</v>
          </cell>
          <cell r="QJ38">
            <v>0</v>
          </cell>
          <cell r="QK38">
            <v>0</v>
          </cell>
          <cell r="QL38">
            <v>0</v>
          </cell>
          <cell r="QM38">
            <v>0</v>
          </cell>
          <cell r="QN38">
            <v>0</v>
          </cell>
          <cell r="QO38">
            <v>0</v>
          </cell>
          <cell r="QP38">
            <v>0</v>
          </cell>
          <cell r="QQ38">
            <v>0</v>
          </cell>
          <cell r="QR38">
            <v>0</v>
          </cell>
          <cell r="QS38">
            <v>8.6259999999999994</v>
          </cell>
          <cell r="QT38">
            <v>0</v>
          </cell>
          <cell r="QU38">
            <v>17.236000000000001</v>
          </cell>
          <cell r="QV38">
            <v>17.260000000000002</v>
          </cell>
          <cell r="QW38">
            <v>-2.4E-2</v>
          </cell>
          <cell r="QX38">
            <v>11.954000000000001</v>
          </cell>
          <cell r="QY38">
            <v>0</v>
          </cell>
          <cell r="QZ38">
            <v>0</v>
          </cell>
          <cell r="RA38">
            <v>0</v>
          </cell>
          <cell r="RB38">
            <v>0</v>
          </cell>
          <cell r="RC38">
            <v>0</v>
          </cell>
          <cell r="RD38">
            <v>0</v>
          </cell>
          <cell r="RE38">
            <v>0</v>
          </cell>
          <cell r="RF38">
            <v>0</v>
          </cell>
          <cell r="RG38">
            <v>0</v>
          </cell>
          <cell r="RH38">
            <v>0</v>
          </cell>
          <cell r="RI38">
            <v>0</v>
          </cell>
          <cell r="RJ38">
            <v>21.991</v>
          </cell>
          <cell r="RK38">
            <v>0</v>
          </cell>
          <cell r="RL38">
            <v>0</v>
          </cell>
          <cell r="RM38">
            <v>0</v>
          </cell>
          <cell r="RN38">
            <v>0</v>
          </cell>
          <cell r="RO38">
            <v>0</v>
          </cell>
          <cell r="RP38">
            <v>0</v>
          </cell>
          <cell r="RQ38">
            <v>0.32200000000000001</v>
          </cell>
          <cell r="RR38">
            <v>9.4540000000000006</v>
          </cell>
          <cell r="RS38">
            <v>0</v>
          </cell>
          <cell r="RT38">
            <v>-0.23800000000000002</v>
          </cell>
          <cell r="RU38">
            <v>4.548</v>
          </cell>
          <cell r="RV38">
            <v>0.60299999999999998</v>
          </cell>
          <cell r="RW38">
            <v>3.9449999999999998</v>
          </cell>
          <cell r="RX38">
            <v>-9.2999999999999999E-2</v>
          </cell>
          <cell r="RY38">
            <v>2.5950000000000002</v>
          </cell>
          <cell r="RZ38">
            <v>0</v>
          </cell>
          <cell r="SA38">
            <v>3.4119999999999999</v>
          </cell>
          <cell r="SB38">
            <v>0</v>
          </cell>
          <cell r="SC38">
            <v>0</v>
          </cell>
          <cell r="SD38">
            <v>0</v>
          </cell>
        </row>
        <row r="39">
          <cell r="A39">
            <v>1986</v>
          </cell>
          <cell r="B39">
            <v>926.7650000000001</v>
          </cell>
          <cell r="C39">
            <v>529.572</v>
          </cell>
          <cell r="D39">
            <v>397.19299999999998</v>
          </cell>
          <cell r="E39">
            <v>195.04300000000001</v>
          </cell>
          <cell r="F39">
            <v>64.018000000000001</v>
          </cell>
          <cell r="G39">
            <v>7.8850000000000007</v>
          </cell>
          <cell r="H39">
            <v>71.903000000000006</v>
          </cell>
          <cell r="I39">
            <v>2.5049999999999999</v>
          </cell>
          <cell r="J39">
            <v>12.506</v>
          </cell>
          <cell r="K39">
            <v>15.010999999999999</v>
          </cell>
          <cell r="L39">
            <v>10.361000000000001</v>
          </cell>
          <cell r="M39">
            <v>125.595</v>
          </cell>
          <cell r="N39">
            <v>18.419</v>
          </cell>
          <cell r="O39">
            <v>10.403</v>
          </cell>
          <cell r="P39">
            <v>0</v>
          </cell>
          <cell r="Q39">
            <v>2.4769999999999999</v>
          </cell>
          <cell r="R39">
            <v>0</v>
          </cell>
          <cell r="S39">
            <v>40.355999999999995</v>
          </cell>
          <cell r="T39">
            <v>19.301000000000002</v>
          </cell>
          <cell r="U39">
            <v>0</v>
          </cell>
          <cell r="V39">
            <v>0.80400000000000005</v>
          </cell>
          <cell r="W39">
            <v>7.8850000000000007</v>
          </cell>
          <cell r="X39">
            <v>0.52300000000000002</v>
          </cell>
          <cell r="Y39">
            <v>8.4080000000000013</v>
          </cell>
          <cell r="Z39">
            <v>5.7939999999999996</v>
          </cell>
          <cell r="AA39">
            <v>0.99199999999999999</v>
          </cell>
          <cell r="AB39">
            <v>6.7859999999999996</v>
          </cell>
          <cell r="AC39">
            <v>12.7</v>
          </cell>
          <cell r="AD39">
            <v>12.7</v>
          </cell>
          <cell r="AE39">
            <v>8.2690000000000001</v>
          </cell>
          <cell r="AF39">
            <v>8.2690000000000001</v>
          </cell>
          <cell r="AG39">
            <v>5.4950000000000001</v>
          </cell>
          <cell r="AH39">
            <v>11.628999999999998</v>
          </cell>
          <cell r="AI39">
            <v>17.123999999999999</v>
          </cell>
          <cell r="AJ39">
            <v>73.536000000000001</v>
          </cell>
          <cell r="AK39">
            <v>73.536000000000001</v>
          </cell>
          <cell r="AL39">
            <v>4.3239999999999998</v>
          </cell>
          <cell r="AM39">
            <v>2.77</v>
          </cell>
          <cell r="AN39">
            <v>7.0939999999999994</v>
          </cell>
          <cell r="AO39">
            <v>0</v>
          </cell>
          <cell r="AP39">
            <v>1.581</v>
          </cell>
          <cell r="AQ39">
            <v>1.581</v>
          </cell>
          <cell r="AR39">
            <v>80.738</v>
          </cell>
          <cell r="AS39">
            <v>3.19</v>
          </cell>
          <cell r="AT39">
            <v>-0.24399999999999999</v>
          </cell>
          <cell r="AU39">
            <v>-4.633</v>
          </cell>
          <cell r="AV39">
            <v>80.751999999999995</v>
          </cell>
          <cell r="AW39">
            <v>40.280999999999999</v>
          </cell>
          <cell r="AX39">
            <v>40.471000000000004</v>
          </cell>
          <cell r="AY39">
            <v>14.247</v>
          </cell>
          <cell r="AZ39">
            <v>5.13</v>
          </cell>
          <cell r="BA39">
            <v>0.39300000000000002</v>
          </cell>
          <cell r="BB39">
            <v>5.5229999999999997</v>
          </cell>
          <cell r="BC39">
            <v>1.5029999999999999</v>
          </cell>
          <cell r="BD39">
            <v>1.7530000000000001</v>
          </cell>
          <cell r="BE39">
            <v>3.2560000000000002</v>
          </cell>
          <cell r="BF39">
            <v>1.5860000000000001</v>
          </cell>
          <cell r="BG39">
            <v>19.03</v>
          </cell>
          <cell r="BH39">
            <v>137.83600000000001</v>
          </cell>
          <cell r="BI39">
            <v>5.8870000000000005</v>
          </cell>
          <cell r="BJ39">
            <v>0</v>
          </cell>
          <cell r="BK39">
            <v>2.3450000000000002</v>
          </cell>
          <cell r="BL39">
            <v>117.131</v>
          </cell>
          <cell r="BM39">
            <v>5.62</v>
          </cell>
          <cell r="BN39">
            <v>0</v>
          </cell>
          <cell r="BO39">
            <v>22.206</v>
          </cell>
          <cell r="BP39">
            <v>1.1819999999999999</v>
          </cell>
          <cell r="BQ39">
            <v>0.39300000000000002</v>
          </cell>
          <cell r="BR39">
            <v>5.4969999999999999</v>
          </cell>
          <cell r="BS39">
            <v>7.0720000000000001</v>
          </cell>
          <cell r="BT39">
            <v>23.849</v>
          </cell>
          <cell r="BU39">
            <v>4.665</v>
          </cell>
          <cell r="BV39">
            <v>4.0000000000000001E-3</v>
          </cell>
          <cell r="BW39">
            <v>28.518000000000001</v>
          </cell>
          <cell r="BX39">
            <v>4.7350000000000003</v>
          </cell>
          <cell r="BY39">
            <v>0</v>
          </cell>
          <cell r="BZ39">
            <v>4.7350000000000003</v>
          </cell>
          <cell r="CA39">
            <v>6.98</v>
          </cell>
          <cell r="CB39">
            <v>6.98</v>
          </cell>
          <cell r="CC39">
            <v>4.68</v>
          </cell>
          <cell r="CD39">
            <v>22.744</v>
          </cell>
          <cell r="CE39">
            <v>0.111</v>
          </cell>
          <cell r="CF39">
            <v>27.535</v>
          </cell>
          <cell r="CG39">
            <v>16.486000000000001</v>
          </cell>
          <cell r="CH39">
            <v>16.486000000000001</v>
          </cell>
          <cell r="CI39">
            <v>0</v>
          </cell>
          <cell r="CJ39">
            <v>0.79200000000000004</v>
          </cell>
          <cell r="CK39">
            <v>0.79200000000000004</v>
          </cell>
          <cell r="CL39">
            <v>0</v>
          </cell>
          <cell r="CM39">
            <v>8.0000000000000002E-3</v>
          </cell>
          <cell r="CN39">
            <v>8.0000000000000002E-3</v>
          </cell>
          <cell r="CO39">
            <v>3.9000000000000004</v>
          </cell>
          <cell r="CP39">
            <v>0.129</v>
          </cell>
          <cell r="CQ39">
            <v>13.241000000000001</v>
          </cell>
          <cell r="CR39">
            <v>177.137</v>
          </cell>
          <cell r="CS39">
            <v>41.024999999999999</v>
          </cell>
          <cell r="CT39">
            <v>136.11199999999999</v>
          </cell>
          <cell r="CU39">
            <v>75.586999999999989</v>
          </cell>
          <cell r="CV39">
            <v>17.176000000000002</v>
          </cell>
          <cell r="CW39">
            <v>13.99</v>
          </cell>
          <cell r="CX39">
            <v>31.166000000000004</v>
          </cell>
          <cell r="CY39">
            <v>2.109</v>
          </cell>
          <cell r="CZ39">
            <v>0.24199999999999999</v>
          </cell>
          <cell r="DA39">
            <v>2.351</v>
          </cell>
          <cell r="DB39">
            <v>0</v>
          </cell>
          <cell r="DC39">
            <v>27.007999999999999</v>
          </cell>
          <cell r="DD39">
            <v>65.667000000000002</v>
          </cell>
          <cell r="DE39">
            <v>0.217</v>
          </cell>
          <cell r="DF39">
            <v>32.668999999999997</v>
          </cell>
          <cell r="DG39">
            <v>98.552999999999997</v>
          </cell>
          <cell r="DH39">
            <v>6.5810000000000004</v>
          </cell>
          <cell r="DI39">
            <v>20.83</v>
          </cell>
          <cell r="DJ39">
            <v>27.410999999999998</v>
          </cell>
          <cell r="DK39">
            <v>7.6709999999999994</v>
          </cell>
          <cell r="DL39">
            <v>12.228000000000002</v>
          </cell>
          <cell r="DM39">
            <v>6.117</v>
          </cell>
          <cell r="DN39">
            <v>5.8540000000000001</v>
          </cell>
          <cell r="DO39">
            <v>0.28000000000000003</v>
          </cell>
          <cell r="DP39">
            <v>0.83600000000000008</v>
          </cell>
          <cell r="DQ39">
            <v>20.811</v>
          </cell>
          <cell r="DR39">
            <v>0</v>
          </cell>
          <cell r="DS39">
            <v>55.860999999999997</v>
          </cell>
          <cell r="DT39">
            <v>8.1440000000000001</v>
          </cell>
          <cell r="DU39">
            <v>64.004999999999995</v>
          </cell>
          <cell r="DV39">
            <v>93.572000000000003</v>
          </cell>
          <cell r="DW39">
            <v>13.99</v>
          </cell>
          <cell r="DX39">
            <v>51.494</v>
          </cell>
          <cell r="DY39">
            <v>159.05599999999998</v>
          </cell>
          <cell r="DZ39">
            <v>0.45700000000000002</v>
          </cell>
          <cell r="EA39">
            <v>0</v>
          </cell>
          <cell r="EB39">
            <v>0.46699999999999997</v>
          </cell>
          <cell r="EC39">
            <v>4.1300000000000008</v>
          </cell>
          <cell r="ED39">
            <v>5.0540000000000003</v>
          </cell>
          <cell r="EE39">
            <v>0.33600000000000002</v>
          </cell>
          <cell r="EF39">
            <v>0.33600000000000002</v>
          </cell>
          <cell r="EG39">
            <v>104.19200000000001</v>
          </cell>
          <cell r="EH39">
            <v>14.908999999999999</v>
          </cell>
          <cell r="EI39">
            <v>18.716000000000001</v>
          </cell>
          <cell r="EJ39">
            <v>137.81700000000001</v>
          </cell>
          <cell r="EK39">
            <v>0.50700000000000001</v>
          </cell>
          <cell r="EL39">
            <v>0</v>
          </cell>
          <cell r="EM39">
            <v>3.0060000000000002</v>
          </cell>
          <cell r="EN39">
            <v>8.995000000000001</v>
          </cell>
          <cell r="EO39">
            <v>5.4369999999999994</v>
          </cell>
          <cell r="EP39">
            <v>17.945</v>
          </cell>
          <cell r="EQ39">
            <v>197.36399999999998</v>
          </cell>
          <cell r="ER39">
            <v>106.089</v>
          </cell>
          <cell r="ES39">
            <v>75.647999999999996</v>
          </cell>
          <cell r="ET39">
            <v>181.73699999999999</v>
          </cell>
          <cell r="EU39">
            <v>15.625999999999999</v>
          </cell>
          <cell r="EV39">
            <v>2.4970000000000003</v>
          </cell>
          <cell r="EW39">
            <v>0.184</v>
          </cell>
          <cell r="EX39">
            <v>0.83799999999999997</v>
          </cell>
          <cell r="EY39">
            <v>3.5190000000000006</v>
          </cell>
          <cell r="EZ39">
            <v>4.5350000000000001</v>
          </cell>
          <cell r="FA39">
            <v>4.0819999999999999</v>
          </cell>
          <cell r="FB39">
            <v>8.6170000000000009</v>
          </cell>
          <cell r="FC39">
            <v>34.866</v>
          </cell>
          <cell r="FD39">
            <v>1.3199999999999998</v>
          </cell>
          <cell r="FE39">
            <v>0.39200000000000002</v>
          </cell>
          <cell r="FF39">
            <v>-26.052</v>
          </cell>
          <cell r="FG39">
            <v>72.65100000000001</v>
          </cell>
          <cell r="FH39">
            <v>33.438000000000002</v>
          </cell>
          <cell r="FI39">
            <v>91.274000000000001</v>
          </cell>
          <cell r="FJ39">
            <v>230.47899999999998</v>
          </cell>
          <cell r="FK39">
            <v>12.234</v>
          </cell>
          <cell r="FL39">
            <v>242.71299999999999</v>
          </cell>
          <cell r="FM39">
            <v>86.013999999999996</v>
          </cell>
          <cell r="FN39">
            <v>3.2989999999999999</v>
          </cell>
          <cell r="FO39">
            <v>89.313000000000002</v>
          </cell>
          <cell r="FP39">
            <v>144.465</v>
          </cell>
          <cell r="FQ39">
            <v>8.9369999999999994</v>
          </cell>
          <cell r="FR39">
            <v>153.40200000000002</v>
          </cell>
          <cell r="FS39">
            <v>19.009</v>
          </cell>
          <cell r="FT39">
            <v>5.7359999999999998</v>
          </cell>
          <cell r="FU39">
            <v>24.745000000000001</v>
          </cell>
          <cell r="FV39">
            <v>6.4559999999999995</v>
          </cell>
          <cell r="FW39">
            <v>1.9749999999999999</v>
          </cell>
          <cell r="FX39">
            <v>8.4309999999999992</v>
          </cell>
          <cell r="FY39">
            <v>0.20900000000000002</v>
          </cell>
          <cell r="FZ39">
            <v>6.2839999999999998</v>
          </cell>
          <cell r="GA39">
            <v>6.4929999999999994</v>
          </cell>
          <cell r="GB39">
            <v>0.255</v>
          </cell>
          <cell r="GC39">
            <v>4.2999999999999997E-2</v>
          </cell>
          <cell r="GD39">
            <v>0.29799999999999999</v>
          </cell>
          <cell r="GE39">
            <v>6.7909999999999995</v>
          </cell>
          <cell r="GF39">
            <v>0.81600000000000006</v>
          </cell>
          <cell r="GG39">
            <v>0</v>
          </cell>
          <cell r="GH39">
            <v>0.81600000000000006</v>
          </cell>
          <cell r="GI39">
            <v>113.32300000000001</v>
          </cell>
          <cell r="GJ39">
            <v>0.92600000000000005</v>
          </cell>
          <cell r="GK39">
            <v>114.24900000000001</v>
          </cell>
          <cell r="GL39">
            <v>311.57</v>
          </cell>
          <cell r="GM39">
            <v>311.57</v>
          </cell>
          <cell r="GN39">
            <v>95.504000000000005</v>
          </cell>
          <cell r="GO39">
            <v>22.268999999999998</v>
          </cell>
          <cell r="GP39">
            <v>117.773</v>
          </cell>
          <cell r="GQ39">
            <v>29.117999999999999</v>
          </cell>
          <cell r="GR39">
            <v>0.313</v>
          </cell>
          <cell r="GS39">
            <v>29.430999999999997</v>
          </cell>
          <cell r="GT39">
            <v>4.4129999999999994</v>
          </cell>
          <cell r="GU39">
            <v>4.4129999999999994</v>
          </cell>
          <cell r="GV39">
            <v>16.980999999999998</v>
          </cell>
          <cell r="GW39">
            <v>0.17299999999999999</v>
          </cell>
          <cell r="GX39">
            <v>17.153999999999996</v>
          </cell>
          <cell r="GY39">
            <v>1.268</v>
          </cell>
          <cell r="GZ39">
            <v>1.268</v>
          </cell>
          <cell r="HA39">
            <v>18.184000000000001</v>
          </cell>
          <cell r="HB39">
            <v>0.08</v>
          </cell>
          <cell r="HC39">
            <v>18.263999999999999</v>
          </cell>
          <cell r="HD39">
            <v>1.3009999999999999</v>
          </cell>
          <cell r="HE39">
            <v>1.3009999999999999</v>
          </cell>
          <cell r="HF39">
            <v>103.53</v>
          </cell>
          <cell r="HG39">
            <v>29.914000000000001</v>
          </cell>
          <cell r="HH39">
            <v>18.8</v>
          </cell>
          <cell r="HI39">
            <v>152.24400000000003</v>
          </cell>
          <cell r="HJ39">
            <v>11.411000000000001</v>
          </cell>
          <cell r="HK39">
            <v>13.648000000000001</v>
          </cell>
          <cell r="HL39">
            <v>25.059000000000005</v>
          </cell>
          <cell r="HM39">
            <v>2.4E-2</v>
          </cell>
          <cell r="HN39">
            <v>10.132000000000001</v>
          </cell>
          <cell r="HO39">
            <v>10.156000000000001</v>
          </cell>
          <cell r="HP39">
            <v>35.215000000000003</v>
          </cell>
          <cell r="HQ39">
            <v>37.816000000000003</v>
          </cell>
          <cell r="HR39">
            <v>8.1440000000000001</v>
          </cell>
          <cell r="HS39">
            <v>45.96</v>
          </cell>
          <cell r="HT39">
            <v>95.504000000000005</v>
          </cell>
          <cell r="HU39">
            <v>22.268999999999998</v>
          </cell>
          <cell r="HV39">
            <v>57.728999999999999</v>
          </cell>
          <cell r="HW39">
            <v>175.50200000000001</v>
          </cell>
          <cell r="HX39">
            <v>8.4999999999999992E-2</v>
          </cell>
          <cell r="HY39">
            <v>8.4999999999999992E-2</v>
          </cell>
          <cell r="HZ39">
            <v>11.786</v>
          </cell>
          <cell r="IA39">
            <v>9.843</v>
          </cell>
          <cell r="IB39">
            <v>21.628999999999998</v>
          </cell>
          <cell r="IC39">
            <v>2.8000000000000001E-2</v>
          </cell>
          <cell r="ID39">
            <v>0.33100000000000002</v>
          </cell>
          <cell r="IE39">
            <v>0.35900000000000004</v>
          </cell>
          <cell r="IF39">
            <v>21.988</v>
          </cell>
          <cell r="IG39">
            <v>509.17400000000004</v>
          </cell>
          <cell r="IH39">
            <v>11.043000000000001</v>
          </cell>
          <cell r="II39">
            <v>520.21699999999998</v>
          </cell>
          <cell r="IJ39">
            <v>445.25100000000003</v>
          </cell>
          <cell r="IK39">
            <v>11.326000000000001</v>
          </cell>
          <cell r="IL39">
            <v>456.57700000000006</v>
          </cell>
          <cell r="IM39">
            <v>63.923000000000002</v>
          </cell>
          <cell r="IN39">
            <v>-0.28100000000000003</v>
          </cell>
          <cell r="IO39">
            <v>63.642000000000003</v>
          </cell>
          <cell r="IP39">
            <v>0.41499999999999998</v>
          </cell>
          <cell r="IQ39">
            <v>1.9369999999999998</v>
          </cell>
          <cell r="IR39">
            <v>2.3519999999999999</v>
          </cell>
          <cell r="IS39">
            <v>8.6999999999999994E-2</v>
          </cell>
          <cell r="IT39">
            <v>0.30900000000000005</v>
          </cell>
          <cell r="IU39">
            <v>0.39600000000000002</v>
          </cell>
          <cell r="IV39">
            <v>2.7479999999999998</v>
          </cell>
          <cell r="IW39">
            <v>2.4970000000000003</v>
          </cell>
          <cell r="IX39">
            <v>0.97799999999999998</v>
          </cell>
          <cell r="IY39">
            <v>3.4750000000000005</v>
          </cell>
          <cell r="IZ39">
            <v>0</v>
          </cell>
          <cell r="JA39">
            <v>3.4750000000000005</v>
          </cell>
          <cell r="JB39">
            <v>52.248000000000005</v>
          </cell>
          <cell r="JC39">
            <v>1.155</v>
          </cell>
          <cell r="JD39">
            <v>53.403000000000006</v>
          </cell>
          <cell r="JE39">
            <v>-0.76700000000000013</v>
          </cell>
          <cell r="JF39">
            <v>-0.76700000000000013</v>
          </cell>
          <cell r="JG39">
            <v>0.59099999999999997</v>
          </cell>
          <cell r="JH39">
            <v>0.59099999999999997</v>
          </cell>
          <cell r="JI39">
            <v>-0.27800000000000002</v>
          </cell>
          <cell r="JJ39">
            <v>-0.27800000000000002</v>
          </cell>
          <cell r="JK39">
            <v>11.008000000000001</v>
          </cell>
          <cell r="JL39">
            <v>-1.0390000000000001</v>
          </cell>
          <cell r="JM39">
            <v>9.9690000000000012</v>
          </cell>
          <cell r="JN39">
            <v>83.977000000000004</v>
          </cell>
          <cell r="JO39">
            <v>33.438000000000002</v>
          </cell>
          <cell r="JP39">
            <v>11.326000000000001</v>
          </cell>
          <cell r="JQ39">
            <v>626.58699999999999</v>
          </cell>
          <cell r="JR39">
            <v>-0.28100000000000003</v>
          </cell>
          <cell r="JS39">
            <v>626.30600000000004</v>
          </cell>
          <cell r="JT39">
            <v>166.05399999999997</v>
          </cell>
          <cell r="JU39">
            <v>166.88600000000002</v>
          </cell>
          <cell r="JV39">
            <v>-0.83099999999999996</v>
          </cell>
          <cell r="JW39">
            <v>2.9750000000000001</v>
          </cell>
          <cell r="JX39">
            <v>0.80899999999999994</v>
          </cell>
          <cell r="JY39">
            <v>0.80899999999999994</v>
          </cell>
          <cell r="JZ39">
            <v>21.398999999999997</v>
          </cell>
          <cell r="KA39">
            <v>2.3249999999999997</v>
          </cell>
          <cell r="KB39">
            <v>0</v>
          </cell>
          <cell r="KC39">
            <v>0.28200000000000003</v>
          </cell>
          <cell r="KD39">
            <v>0.27500000000000002</v>
          </cell>
          <cell r="KE39">
            <v>0.27500000000000002</v>
          </cell>
          <cell r="KF39">
            <v>0.06</v>
          </cell>
          <cell r="KG39">
            <v>0.109</v>
          </cell>
          <cell r="KH39">
            <v>0.16899999999999998</v>
          </cell>
          <cell r="KI39">
            <v>0.47699999999999998</v>
          </cell>
          <cell r="KJ39">
            <v>0.47699999999999998</v>
          </cell>
          <cell r="KK39">
            <v>1.4729999999999999</v>
          </cell>
          <cell r="KL39">
            <v>0.13200000000000001</v>
          </cell>
          <cell r="KM39">
            <v>0.46699999999999997</v>
          </cell>
          <cell r="KN39">
            <v>1.6339999999999999</v>
          </cell>
          <cell r="KO39">
            <v>3.706</v>
          </cell>
          <cell r="KP39">
            <v>0</v>
          </cell>
          <cell r="KQ39">
            <v>1.028</v>
          </cell>
          <cell r="KR39">
            <v>0.06</v>
          </cell>
          <cell r="KS39">
            <v>0.06</v>
          </cell>
          <cell r="KT39">
            <v>0</v>
          </cell>
          <cell r="KU39">
            <v>1.3089999999999999</v>
          </cell>
          <cell r="KV39">
            <v>0.80799999999999994</v>
          </cell>
          <cell r="KW39">
            <v>2.117</v>
          </cell>
          <cell r="KX39">
            <v>0</v>
          </cell>
          <cell r="KY39">
            <v>0</v>
          </cell>
          <cell r="KZ39">
            <v>5.4569999999999999</v>
          </cell>
          <cell r="LA39">
            <v>0.53400000000000003</v>
          </cell>
          <cell r="LB39">
            <v>26.157</v>
          </cell>
          <cell r="LC39">
            <v>0.69099999999999995</v>
          </cell>
          <cell r="LD39">
            <v>0</v>
          </cell>
          <cell r="LE39">
            <v>0.23299999999999998</v>
          </cell>
          <cell r="LF39">
            <v>0.80899999999999994</v>
          </cell>
          <cell r="LG39">
            <v>0.32700000000000001</v>
          </cell>
          <cell r="LH39">
            <v>1.1359999999999999</v>
          </cell>
          <cell r="LI39">
            <v>1.1399999999999999</v>
          </cell>
          <cell r="LJ39">
            <v>0.245</v>
          </cell>
          <cell r="LK39">
            <v>0</v>
          </cell>
          <cell r="LL39">
            <v>1.3849999999999998</v>
          </cell>
          <cell r="LM39">
            <v>0.12</v>
          </cell>
          <cell r="LN39">
            <v>0.52600000000000002</v>
          </cell>
          <cell r="LO39">
            <v>3.0060000000000002</v>
          </cell>
          <cell r="LP39">
            <v>3.6379999999999999</v>
          </cell>
          <cell r="LQ39">
            <v>5.4369999999999994</v>
          </cell>
          <cell r="LR39">
            <v>12.727</v>
          </cell>
          <cell r="LS39">
            <v>0.158</v>
          </cell>
          <cell r="LT39">
            <v>0</v>
          </cell>
          <cell r="LU39">
            <v>0.158</v>
          </cell>
          <cell r="LV39">
            <v>0.63500000000000001</v>
          </cell>
          <cell r="LW39">
            <v>0</v>
          </cell>
          <cell r="LX39">
            <v>0.63500000000000001</v>
          </cell>
          <cell r="LY39">
            <v>7.4740000000000002</v>
          </cell>
          <cell r="LZ39">
            <v>814.82299999999998</v>
          </cell>
          <cell r="MA39">
            <v>0</v>
          </cell>
          <cell r="MB39">
            <v>2.9140000000000001</v>
          </cell>
          <cell r="MC39">
            <v>4.1000000000000002E-2</v>
          </cell>
          <cell r="MD39">
            <v>1.641</v>
          </cell>
          <cell r="ME39">
            <v>1.641</v>
          </cell>
          <cell r="MF39">
            <v>0</v>
          </cell>
          <cell r="MG39">
            <v>17.141999999999999</v>
          </cell>
          <cell r="MH39">
            <v>17.202000000000002</v>
          </cell>
          <cell r="MI39">
            <v>12.198</v>
          </cell>
          <cell r="MJ39">
            <v>5.0039999999999996</v>
          </cell>
          <cell r="MK39">
            <v>0.56699999999999995</v>
          </cell>
          <cell r="ML39">
            <v>1.0999999999999999E-2</v>
          </cell>
          <cell r="MM39">
            <v>6.4209999999999994</v>
          </cell>
          <cell r="MN39">
            <v>0</v>
          </cell>
          <cell r="MO39">
            <v>35.979999999999997</v>
          </cell>
          <cell r="MP39">
            <v>9.8000000000000004E-2</v>
          </cell>
          <cell r="MQ39">
            <v>0</v>
          </cell>
          <cell r="MR39">
            <v>57.665999999999997</v>
          </cell>
          <cell r="MS39">
            <v>50.972999999999999</v>
          </cell>
          <cell r="MT39">
            <v>6.6929999999999996</v>
          </cell>
          <cell r="MU39">
            <v>31.247</v>
          </cell>
          <cell r="MV39">
            <v>14.143000000000001</v>
          </cell>
          <cell r="MW39">
            <v>13.249000000000001</v>
          </cell>
          <cell r="MX39">
            <v>0.89400000000000002</v>
          </cell>
          <cell r="MY39">
            <v>0</v>
          </cell>
          <cell r="MZ39">
            <v>0</v>
          </cell>
          <cell r="NA39">
            <v>17.457000000000001</v>
          </cell>
          <cell r="NB39">
            <v>0.28799999999999998</v>
          </cell>
          <cell r="NC39">
            <v>1.6339999999999999</v>
          </cell>
          <cell r="ND39">
            <v>0</v>
          </cell>
          <cell r="NE39">
            <v>-3.649</v>
          </cell>
          <cell r="NF39">
            <v>1.0569999999999999</v>
          </cell>
          <cell r="NG39">
            <v>1.0569999999999999</v>
          </cell>
          <cell r="NH39">
            <v>0</v>
          </cell>
          <cell r="NI39">
            <v>0.28100000000000003</v>
          </cell>
          <cell r="NJ39">
            <v>1.4999999999999999E-2</v>
          </cell>
          <cell r="NK39">
            <v>1.4999999999999999E-2</v>
          </cell>
          <cell r="NL39">
            <v>0</v>
          </cell>
          <cell r="NM39">
            <v>0</v>
          </cell>
          <cell r="NN39">
            <v>0</v>
          </cell>
          <cell r="NO39">
            <v>-0.14499999999999999</v>
          </cell>
          <cell r="NP39">
            <v>0</v>
          </cell>
          <cell r="NQ39">
            <v>2.11898256269959</v>
          </cell>
          <cell r="NR39">
            <v>8.9999999999999993E-3</v>
          </cell>
          <cell r="NS39">
            <v>3.5049999999999999</v>
          </cell>
          <cell r="NT39">
            <v>3.0430000000000001</v>
          </cell>
          <cell r="NU39">
            <v>0.46200000000000002</v>
          </cell>
          <cell r="NV39">
            <v>0</v>
          </cell>
          <cell r="NW39">
            <v>8.0839999999999996</v>
          </cell>
          <cell r="NX39">
            <v>7.7210000000000001</v>
          </cell>
          <cell r="NY39">
            <v>0.36299999999999999</v>
          </cell>
          <cell r="NZ39">
            <v>1.9E-2</v>
          </cell>
          <cell r="OA39">
            <v>0</v>
          </cell>
          <cell r="OB39">
            <v>-8.6370000000000005</v>
          </cell>
          <cell r="OC39">
            <v>0</v>
          </cell>
          <cell r="OD39">
            <v>16.390999999999998</v>
          </cell>
          <cell r="OE39">
            <v>0.91100000000000003</v>
          </cell>
          <cell r="OF39">
            <v>3.5350000000000001</v>
          </cell>
          <cell r="OG39">
            <v>3.1459999999999999</v>
          </cell>
          <cell r="OH39">
            <v>0.38900000000000001</v>
          </cell>
          <cell r="OI39">
            <v>0</v>
          </cell>
          <cell r="OJ39">
            <v>35.96</v>
          </cell>
          <cell r="OK39">
            <v>35.734000000000002</v>
          </cell>
          <cell r="OL39">
            <v>0.22600000000000001</v>
          </cell>
          <cell r="OM39">
            <v>13.323</v>
          </cell>
          <cell r="ON39">
            <v>0</v>
          </cell>
          <cell r="OO39">
            <v>-34.634</v>
          </cell>
          <cell r="OP39">
            <v>0</v>
          </cell>
          <cell r="OQ39">
            <v>15.128</v>
          </cell>
          <cell r="OR39">
            <v>-2.1000000000000001E-2</v>
          </cell>
          <cell r="OS39">
            <v>0</v>
          </cell>
          <cell r="OT39">
            <v>5.2830000000000004</v>
          </cell>
          <cell r="OU39">
            <v>3.431</v>
          </cell>
          <cell r="OV39">
            <v>1.8520000000000001</v>
          </cell>
          <cell r="OW39">
            <v>-1.665</v>
          </cell>
          <cell r="OX39">
            <v>6.94</v>
          </cell>
          <cell r="OY39">
            <v>5.4030000000000005</v>
          </cell>
          <cell r="OZ39">
            <v>0</v>
          </cell>
          <cell r="PA39">
            <v>4.3999999999999997E-2</v>
          </cell>
          <cell r="PB39">
            <v>0</v>
          </cell>
          <cell r="PC39">
            <v>19.536999999999999</v>
          </cell>
          <cell r="PD39">
            <v>0</v>
          </cell>
          <cell r="PE39">
            <v>0</v>
          </cell>
          <cell r="PF39">
            <v>11.222</v>
          </cell>
          <cell r="PG39">
            <v>9.8339999999999996</v>
          </cell>
          <cell r="PH39">
            <v>1.3879999999999999</v>
          </cell>
          <cell r="PI39">
            <v>16.321000000000002</v>
          </cell>
          <cell r="PJ39">
            <v>27.437000000000001</v>
          </cell>
          <cell r="PK39">
            <v>27.437000000000001</v>
          </cell>
          <cell r="PL39">
            <v>0</v>
          </cell>
          <cell r="PM39">
            <v>0</v>
          </cell>
          <cell r="PN39">
            <v>0</v>
          </cell>
          <cell r="PO39">
            <v>0</v>
          </cell>
          <cell r="PP39">
            <v>0</v>
          </cell>
          <cell r="PQ39">
            <v>61.406999999999996</v>
          </cell>
          <cell r="PR39">
            <v>0</v>
          </cell>
          <cell r="PS39">
            <v>-4.1929999999999996</v>
          </cell>
          <cell r="PT39">
            <v>28.364999999999998</v>
          </cell>
          <cell r="PU39">
            <v>25.431000000000001</v>
          </cell>
          <cell r="PV39">
            <v>2.9340000000000002</v>
          </cell>
          <cell r="PW39">
            <v>0</v>
          </cell>
          <cell r="PX39">
            <v>47.716999999999999</v>
          </cell>
          <cell r="PY39">
            <v>47.716999999999999</v>
          </cell>
          <cell r="PZ39">
            <v>0</v>
          </cell>
          <cell r="QA39">
            <v>13.953000000000001</v>
          </cell>
          <cell r="QB39">
            <v>1.100000000000001E-2</v>
          </cell>
          <cell r="QC39">
            <v>0</v>
          </cell>
          <cell r="QD39">
            <v>0</v>
          </cell>
          <cell r="QE39">
            <v>3.8299825626995898</v>
          </cell>
          <cell r="QF39">
            <v>0.93699999999999994</v>
          </cell>
          <cell r="QG39">
            <v>0</v>
          </cell>
          <cell r="QH39">
            <v>0</v>
          </cell>
          <cell r="QI39">
            <v>0</v>
          </cell>
          <cell r="QJ39">
            <v>0</v>
          </cell>
          <cell r="QK39">
            <v>0</v>
          </cell>
          <cell r="QL39">
            <v>0</v>
          </cell>
          <cell r="QM39">
            <v>0</v>
          </cell>
          <cell r="QN39">
            <v>0</v>
          </cell>
          <cell r="QO39">
            <v>0</v>
          </cell>
          <cell r="QP39">
            <v>0</v>
          </cell>
          <cell r="QQ39">
            <v>0</v>
          </cell>
          <cell r="QR39">
            <v>0</v>
          </cell>
          <cell r="QS39">
            <v>-1.1759999999999999</v>
          </cell>
          <cell r="QT39">
            <v>0</v>
          </cell>
          <cell r="QU39">
            <v>22.776</v>
          </cell>
          <cell r="QV39">
            <v>22.048999999999999</v>
          </cell>
          <cell r="QW39">
            <v>0.72699999999999998</v>
          </cell>
          <cell r="QX39">
            <v>6.2149999999999999</v>
          </cell>
          <cell r="QY39">
            <v>0</v>
          </cell>
          <cell r="QZ39">
            <v>0</v>
          </cell>
          <cell r="RA39">
            <v>0</v>
          </cell>
          <cell r="RB39">
            <v>0</v>
          </cell>
          <cell r="RC39">
            <v>0</v>
          </cell>
          <cell r="RD39">
            <v>0</v>
          </cell>
          <cell r="RE39">
            <v>0</v>
          </cell>
          <cell r="RF39">
            <v>0</v>
          </cell>
          <cell r="RG39">
            <v>0</v>
          </cell>
          <cell r="RH39">
            <v>0</v>
          </cell>
          <cell r="RI39">
            <v>0</v>
          </cell>
          <cell r="RJ39">
            <v>19.695</v>
          </cell>
          <cell r="RK39">
            <v>0</v>
          </cell>
          <cell r="RL39">
            <v>0</v>
          </cell>
          <cell r="RM39">
            <v>0</v>
          </cell>
          <cell r="RN39">
            <v>0</v>
          </cell>
          <cell r="RO39">
            <v>0</v>
          </cell>
          <cell r="RP39">
            <v>0</v>
          </cell>
          <cell r="RQ39">
            <v>0.28799999999999998</v>
          </cell>
          <cell r="RR39">
            <v>10.105</v>
          </cell>
          <cell r="RS39">
            <v>0</v>
          </cell>
          <cell r="RT39">
            <v>-6.5000000000000002E-2</v>
          </cell>
          <cell r="RU39">
            <v>10.323</v>
          </cell>
          <cell r="RV39">
            <v>4.9269999999999996</v>
          </cell>
          <cell r="RW39">
            <v>5.3959999999999999</v>
          </cell>
          <cell r="RX39">
            <v>4.7729999999999997</v>
          </cell>
          <cell r="RY39">
            <v>7.1890000000000001</v>
          </cell>
          <cell r="RZ39">
            <v>0</v>
          </cell>
          <cell r="SA39">
            <v>5.6520000000000001</v>
          </cell>
          <cell r="SB39">
            <v>0</v>
          </cell>
          <cell r="SC39">
            <v>0</v>
          </cell>
          <cell r="SD39">
            <v>0</v>
          </cell>
        </row>
        <row r="40">
          <cell r="A40">
            <v>1987</v>
          </cell>
          <cell r="B40">
            <v>966.96699999999998</v>
          </cell>
          <cell r="C40">
            <v>546.07300000000009</v>
          </cell>
          <cell r="D40">
            <v>420.89499999999998</v>
          </cell>
          <cell r="E40">
            <v>204.24199999999999</v>
          </cell>
          <cell r="F40">
            <v>68.354000000000013</v>
          </cell>
          <cell r="G40">
            <v>8.1269999999999989</v>
          </cell>
          <cell r="H40">
            <v>76.481000000000009</v>
          </cell>
          <cell r="I40">
            <v>2.573</v>
          </cell>
          <cell r="J40">
            <v>13.099999999999998</v>
          </cell>
          <cell r="K40">
            <v>15.672999999999998</v>
          </cell>
          <cell r="L40">
            <v>9.3189999999999991</v>
          </cell>
          <cell r="M40">
            <v>133.81799999999998</v>
          </cell>
          <cell r="N40">
            <v>18.154</v>
          </cell>
          <cell r="O40">
            <v>11.827</v>
          </cell>
          <cell r="P40">
            <v>0</v>
          </cell>
          <cell r="Q40">
            <v>3.407</v>
          </cell>
          <cell r="R40">
            <v>0</v>
          </cell>
          <cell r="S40">
            <v>41.33</v>
          </cell>
          <cell r="T40">
            <v>22.76</v>
          </cell>
          <cell r="U40">
            <v>-1E-3</v>
          </cell>
          <cell r="V40">
            <v>0.78500000000000014</v>
          </cell>
          <cell r="W40">
            <v>8.1269999999999989</v>
          </cell>
          <cell r="X40">
            <v>0.52400000000000002</v>
          </cell>
          <cell r="Y40">
            <v>8.6509999999999998</v>
          </cell>
          <cell r="Z40">
            <v>6.1509999999999998</v>
          </cell>
          <cell r="AA40">
            <v>1.0489999999999999</v>
          </cell>
          <cell r="AB40">
            <v>7.1999999999999993</v>
          </cell>
          <cell r="AC40">
            <v>14.273999999999999</v>
          </cell>
          <cell r="AD40">
            <v>14.273999999999999</v>
          </cell>
          <cell r="AE40">
            <v>8.5069999999999997</v>
          </cell>
          <cell r="AF40">
            <v>8.5069999999999997</v>
          </cell>
          <cell r="AG40">
            <v>6.9569999999999999</v>
          </cell>
          <cell r="AH40">
            <v>12.151</v>
          </cell>
          <cell r="AI40">
            <v>19.108000000000001</v>
          </cell>
          <cell r="AJ40">
            <v>76.292000000000002</v>
          </cell>
          <cell r="AK40">
            <v>76.292000000000002</v>
          </cell>
          <cell r="AL40">
            <v>4.6049999999999995</v>
          </cell>
          <cell r="AM40">
            <v>2.1189999999999998</v>
          </cell>
          <cell r="AN40">
            <v>6.7239999999999993</v>
          </cell>
          <cell r="AO40">
            <v>0</v>
          </cell>
          <cell r="AP40">
            <v>1.6159999999999999</v>
          </cell>
          <cell r="AQ40">
            <v>1.6159999999999999</v>
          </cell>
          <cell r="AR40">
            <v>87.955999999999989</v>
          </cell>
          <cell r="AS40">
            <v>2.407</v>
          </cell>
          <cell r="AT40">
            <v>3.5000000000000003E-2</v>
          </cell>
          <cell r="AU40">
            <v>-8.9979999999999993</v>
          </cell>
          <cell r="AV40">
            <v>83.863</v>
          </cell>
          <cell r="AW40">
            <v>41.997999999999998</v>
          </cell>
          <cell r="AX40">
            <v>41.863999999999997</v>
          </cell>
          <cell r="AY40">
            <v>14.946999999999999</v>
          </cell>
          <cell r="AZ40">
            <v>5.391</v>
          </cell>
          <cell r="BA40">
            <v>0.40400000000000003</v>
          </cell>
          <cell r="BB40">
            <v>5.7949999999999999</v>
          </cell>
          <cell r="BC40">
            <v>1.575</v>
          </cell>
          <cell r="BD40">
            <v>1.891</v>
          </cell>
          <cell r="BE40">
            <v>3.4660000000000002</v>
          </cell>
          <cell r="BF40">
            <v>1.242</v>
          </cell>
          <cell r="BG40">
            <v>18.899000000000001</v>
          </cell>
          <cell r="BH40">
            <v>139.01400000000001</v>
          </cell>
          <cell r="BI40">
            <v>6.3239999999999998</v>
          </cell>
          <cell r="BJ40">
            <v>0</v>
          </cell>
          <cell r="BK40">
            <v>3.5060000000000002</v>
          </cell>
          <cell r="BL40">
            <v>111.075</v>
          </cell>
          <cell r="BM40">
            <v>5.8929999999999998</v>
          </cell>
          <cell r="BN40">
            <v>0</v>
          </cell>
          <cell r="BO40">
            <v>30.771000000000001</v>
          </cell>
          <cell r="BP40">
            <v>1.2810000000000001</v>
          </cell>
          <cell r="BQ40">
            <v>0.40400000000000003</v>
          </cell>
          <cell r="BR40">
            <v>6.2490000000000006</v>
          </cell>
          <cell r="BS40">
            <v>7.9340000000000011</v>
          </cell>
          <cell r="BT40">
            <v>25.280999999999999</v>
          </cell>
          <cell r="BU40">
            <v>4.9070000000000009</v>
          </cell>
          <cell r="BV40">
            <v>4.0000000000000001E-3</v>
          </cell>
          <cell r="BW40">
            <v>30.192</v>
          </cell>
          <cell r="BX40">
            <v>4.8289999999999997</v>
          </cell>
          <cell r="BY40">
            <v>0</v>
          </cell>
          <cell r="BZ40">
            <v>4.8289999999999997</v>
          </cell>
          <cell r="CA40">
            <v>7.8350000000000009</v>
          </cell>
          <cell r="CB40">
            <v>7.8350000000000009</v>
          </cell>
          <cell r="CC40">
            <v>4.9240000000000004</v>
          </cell>
          <cell r="CD40">
            <v>24.144999999999996</v>
          </cell>
          <cell r="CE40">
            <v>0.111</v>
          </cell>
          <cell r="CF40">
            <v>29.179999999999996</v>
          </cell>
          <cell r="CG40">
            <v>16.283999999999999</v>
          </cell>
          <cell r="CH40">
            <v>16.283999999999999</v>
          </cell>
          <cell r="CI40">
            <v>0</v>
          </cell>
          <cell r="CJ40">
            <v>0.8</v>
          </cell>
          <cell r="CK40">
            <v>0.8</v>
          </cell>
          <cell r="CL40">
            <v>0</v>
          </cell>
          <cell r="CM40">
            <v>8.0000000000000002E-3</v>
          </cell>
          <cell r="CN40">
            <v>8.0000000000000002E-3</v>
          </cell>
          <cell r="CO40">
            <v>4.2960000000000003</v>
          </cell>
          <cell r="CP40">
            <v>0.13200000000000001</v>
          </cell>
          <cell r="CQ40">
            <v>12.645999999999999</v>
          </cell>
          <cell r="CR40">
            <v>184.74099999999999</v>
          </cell>
          <cell r="CS40">
            <v>44.146999999999998</v>
          </cell>
          <cell r="CT40">
            <v>140.59500000000003</v>
          </cell>
          <cell r="CU40">
            <v>77.663000000000011</v>
          </cell>
          <cell r="CV40">
            <v>17.632999999999999</v>
          </cell>
          <cell r="CW40">
            <v>14.358000000000001</v>
          </cell>
          <cell r="CX40">
            <v>31.991</v>
          </cell>
          <cell r="CY40">
            <v>2.2120000000000002</v>
          </cell>
          <cell r="CZ40">
            <v>0.27500000000000002</v>
          </cell>
          <cell r="DA40">
            <v>2.4870000000000001</v>
          </cell>
          <cell r="DB40">
            <v>0</v>
          </cell>
          <cell r="DC40">
            <v>28.454000000000001</v>
          </cell>
          <cell r="DD40">
            <v>70.902000000000001</v>
          </cell>
          <cell r="DE40">
            <v>0.218</v>
          </cell>
          <cell r="DF40">
            <v>34.313999999999993</v>
          </cell>
          <cell r="DG40">
            <v>105.434</v>
          </cell>
          <cell r="DH40">
            <v>6.8549999999999995</v>
          </cell>
          <cell r="DI40">
            <v>21.667000000000002</v>
          </cell>
          <cell r="DJ40">
            <v>28.522000000000002</v>
          </cell>
          <cell r="DK40">
            <v>8.652000000000001</v>
          </cell>
          <cell r="DL40">
            <v>11.154</v>
          </cell>
          <cell r="DM40">
            <v>5.17</v>
          </cell>
          <cell r="DN40">
            <v>5.6249999999999991</v>
          </cell>
          <cell r="DO40">
            <v>0.42199999999999999</v>
          </cell>
          <cell r="DP40">
            <v>0.78500000000000014</v>
          </cell>
          <cell r="DQ40">
            <v>21.082000000000001</v>
          </cell>
          <cell r="DR40">
            <v>0</v>
          </cell>
          <cell r="DS40">
            <v>59.999000000000002</v>
          </cell>
          <cell r="DT40">
            <v>7.8769999999999998</v>
          </cell>
          <cell r="DU40">
            <v>67.876000000000005</v>
          </cell>
          <cell r="DV40">
            <v>98.707000000000008</v>
          </cell>
          <cell r="DW40">
            <v>14.358000000000001</v>
          </cell>
          <cell r="DX40">
            <v>56.089000000000006</v>
          </cell>
          <cell r="DY40">
            <v>169.15400000000002</v>
          </cell>
          <cell r="DZ40">
            <v>0.47499999999999998</v>
          </cell>
          <cell r="EA40">
            <v>0</v>
          </cell>
          <cell r="EB40">
            <v>0.59900000000000009</v>
          </cell>
          <cell r="EC40">
            <v>4.8140000000000001</v>
          </cell>
          <cell r="ED40">
            <v>5.8879999999999999</v>
          </cell>
          <cell r="EE40">
            <v>0.27200000000000002</v>
          </cell>
          <cell r="EF40">
            <v>0.27200000000000002</v>
          </cell>
          <cell r="EG40">
            <v>108.105</v>
          </cell>
          <cell r="EH40">
            <v>15.806999999999999</v>
          </cell>
          <cell r="EI40">
            <v>18.673999999999999</v>
          </cell>
          <cell r="EJ40">
            <v>142.58600000000001</v>
          </cell>
          <cell r="EK40">
            <v>0.53200000000000003</v>
          </cell>
          <cell r="EL40">
            <v>0</v>
          </cell>
          <cell r="EM40">
            <v>3.1579999999999999</v>
          </cell>
          <cell r="EN40">
            <v>9.6900000000000013</v>
          </cell>
          <cell r="EO40">
            <v>5.8639999999999999</v>
          </cell>
          <cell r="EP40">
            <v>19.244</v>
          </cell>
          <cell r="EQ40">
            <v>214.34100000000001</v>
          </cell>
          <cell r="ER40">
            <v>110.953</v>
          </cell>
          <cell r="ES40">
            <v>78.65100000000001</v>
          </cell>
          <cell r="ET40">
            <v>189.60400000000001</v>
          </cell>
          <cell r="EU40">
            <v>24.737000000000002</v>
          </cell>
          <cell r="EV40">
            <v>2.6280000000000001</v>
          </cell>
          <cell r="EW40">
            <v>0.187</v>
          </cell>
          <cell r="EX40">
            <v>1.5720000000000001</v>
          </cell>
          <cell r="EY40">
            <v>4.3870000000000005</v>
          </cell>
          <cell r="EZ40">
            <v>4.6710000000000003</v>
          </cell>
          <cell r="FA40">
            <v>4.157</v>
          </cell>
          <cell r="FB40">
            <v>8.8279999999999994</v>
          </cell>
          <cell r="FC40">
            <v>37.418000000000006</v>
          </cell>
          <cell r="FD40">
            <v>-6.6000000000000003E-2</v>
          </cell>
          <cell r="FE40">
            <v>0.19800000000000001</v>
          </cell>
          <cell r="FF40">
            <v>-17.253</v>
          </cell>
          <cell r="FG40">
            <v>75.942999999999998</v>
          </cell>
          <cell r="FH40">
            <v>35.01</v>
          </cell>
          <cell r="FI40">
            <v>103.387</v>
          </cell>
          <cell r="FJ40">
            <v>237.07500000000002</v>
          </cell>
          <cell r="FK40">
            <v>13.093999999999999</v>
          </cell>
          <cell r="FL40">
            <v>250.16900000000001</v>
          </cell>
          <cell r="FM40">
            <v>86.168000000000006</v>
          </cell>
          <cell r="FN40">
            <v>3.6850000000000005</v>
          </cell>
          <cell r="FO40">
            <v>89.853000000000009</v>
          </cell>
          <cell r="FP40">
            <v>150.90600000000001</v>
          </cell>
          <cell r="FQ40">
            <v>9.41</v>
          </cell>
          <cell r="FR40">
            <v>160.316</v>
          </cell>
          <cell r="FS40">
            <v>19.434000000000001</v>
          </cell>
          <cell r="FT40">
            <v>6.0149999999999997</v>
          </cell>
          <cell r="FU40">
            <v>25.449000000000002</v>
          </cell>
          <cell r="FV40">
            <v>6.5410000000000004</v>
          </cell>
          <cell r="FW40">
            <v>2.0699999999999998</v>
          </cell>
          <cell r="FX40">
            <v>8.6110000000000007</v>
          </cell>
          <cell r="FY40">
            <v>0.20800000000000002</v>
          </cell>
          <cell r="FZ40">
            <v>6.351</v>
          </cell>
          <cell r="GA40">
            <v>6.5590000000000002</v>
          </cell>
          <cell r="GB40">
            <v>0.28700000000000003</v>
          </cell>
          <cell r="GC40">
            <v>4.9000000000000002E-2</v>
          </cell>
          <cell r="GD40">
            <v>0.33600000000000002</v>
          </cell>
          <cell r="GE40">
            <v>6.8950000000000005</v>
          </cell>
          <cell r="GF40">
            <v>1.101</v>
          </cell>
          <cell r="GG40">
            <v>0</v>
          </cell>
          <cell r="GH40">
            <v>1.101</v>
          </cell>
          <cell r="GI40">
            <v>119.47200000000001</v>
          </cell>
          <cell r="GJ40">
            <v>0.98899999999999999</v>
          </cell>
          <cell r="GK40">
            <v>120.46100000000001</v>
          </cell>
          <cell r="GL40">
            <v>324.36</v>
          </cell>
          <cell r="GM40">
            <v>324.36</v>
          </cell>
          <cell r="GN40">
            <v>100.74799999999999</v>
          </cell>
          <cell r="GO40">
            <v>22.888999999999999</v>
          </cell>
          <cell r="GP40">
            <v>123.63699999999999</v>
          </cell>
          <cell r="GQ40">
            <v>28.349999999999998</v>
          </cell>
          <cell r="GR40">
            <v>0.32900000000000001</v>
          </cell>
          <cell r="GS40">
            <v>28.678999999999998</v>
          </cell>
          <cell r="GT40">
            <v>5.7869999999999999</v>
          </cell>
          <cell r="GU40">
            <v>5.7869999999999999</v>
          </cell>
          <cell r="GV40">
            <v>23.143999999999998</v>
          </cell>
          <cell r="GW40">
            <v>0.27100000000000002</v>
          </cell>
          <cell r="GX40">
            <v>23.414999999999999</v>
          </cell>
          <cell r="GY40">
            <v>1.288</v>
          </cell>
          <cell r="GZ40">
            <v>1.288</v>
          </cell>
          <cell r="HA40">
            <v>19.242000000000001</v>
          </cell>
          <cell r="HB40">
            <v>8.2000000000000003E-2</v>
          </cell>
          <cell r="HC40">
            <v>19.324000000000002</v>
          </cell>
          <cell r="HD40">
            <v>1.288</v>
          </cell>
          <cell r="HE40">
            <v>1.288</v>
          </cell>
          <cell r="HF40">
            <v>107.279</v>
          </cell>
          <cell r="HG40">
            <v>31.951000000000001</v>
          </cell>
          <cell r="HH40">
            <v>18.765999999999998</v>
          </cell>
          <cell r="HI40">
            <v>157.99599999999998</v>
          </cell>
          <cell r="HJ40">
            <v>12.254999999999999</v>
          </cell>
          <cell r="HK40">
            <v>13.898999999999999</v>
          </cell>
          <cell r="HL40">
            <v>26.153999999999996</v>
          </cell>
          <cell r="HM40">
            <v>2.8000000000000001E-2</v>
          </cell>
          <cell r="HN40">
            <v>10.429</v>
          </cell>
          <cell r="HO40">
            <v>10.457000000000001</v>
          </cell>
          <cell r="HP40">
            <v>36.610999999999997</v>
          </cell>
          <cell r="HQ40">
            <v>40.298000000000002</v>
          </cell>
          <cell r="HR40">
            <v>7.8769999999999998</v>
          </cell>
          <cell r="HS40">
            <v>48.175000000000004</v>
          </cell>
          <cell r="HT40">
            <v>100.74799999999999</v>
          </cell>
          <cell r="HU40">
            <v>22.888999999999999</v>
          </cell>
          <cell r="HV40">
            <v>63.097000000000008</v>
          </cell>
          <cell r="HW40">
            <v>186.73399999999998</v>
          </cell>
          <cell r="HX40">
            <v>9.1999999999999998E-2</v>
          </cell>
          <cell r="HY40">
            <v>9.1999999999999998E-2</v>
          </cell>
          <cell r="HZ40">
            <v>12.540000000000001</v>
          </cell>
          <cell r="IA40">
            <v>9.8550000000000004</v>
          </cell>
          <cell r="IB40">
            <v>22.395000000000003</v>
          </cell>
          <cell r="IC40">
            <v>0.03</v>
          </cell>
          <cell r="ID40">
            <v>0.35899999999999999</v>
          </cell>
          <cell r="IE40">
            <v>0.38900000000000001</v>
          </cell>
          <cell r="IF40">
            <v>22.784000000000002</v>
          </cell>
          <cell r="IG40">
            <v>532.35500000000002</v>
          </cell>
          <cell r="IH40">
            <v>11.485000000000001</v>
          </cell>
          <cell r="II40">
            <v>543.84</v>
          </cell>
          <cell r="IJ40">
            <v>473.19500000000005</v>
          </cell>
          <cell r="IK40">
            <v>11.89</v>
          </cell>
          <cell r="IL40">
            <v>485.08500000000004</v>
          </cell>
          <cell r="IM40">
            <v>59.158999999999999</v>
          </cell>
          <cell r="IN40">
            <v>-0.40499999999999997</v>
          </cell>
          <cell r="IO40">
            <v>58.753999999999998</v>
          </cell>
          <cell r="IP40">
            <v>0.47799999999999998</v>
          </cell>
          <cell r="IQ40">
            <v>1.518</v>
          </cell>
          <cell r="IR40">
            <v>1.996</v>
          </cell>
          <cell r="IS40">
            <v>9.8000000000000004E-2</v>
          </cell>
          <cell r="IT40">
            <v>0.48</v>
          </cell>
          <cell r="IU40">
            <v>0.57799999999999996</v>
          </cell>
          <cell r="IV40">
            <v>2.5739999999999998</v>
          </cell>
          <cell r="IW40">
            <v>2.6280000000000001</v>
          </cell>
          <cell r="IX40">
            <v>0.70799999999999996</v>
          </cell>
          <cell r="IY40">
            <v>3.3360000000000003</v>
          </cell>
          <cell r="IZ40">
            <v>0</v>
          </cell>
          <cell r="JA40">
            <v>3.3360000000000003</v>
          </cell>
          <cell r="JB40">
            <v>56.164000000000001</v>
          </cell>
          <cell r="JC40">
            <v>1.2249999999999999</v>
          </cell>
          <cell r="JD40">
            <v>57.389000000000003</v>
          </cell>
          <cell r="JE40">
            <v>0.65599999999999992</v>
          </cell>
          <cell r="JF40">
            <v>0.65599999999999992</v>
          </cell>
          <cell r="JG40">
            <v>0.60299999999999998</v>
          </cell>
          <cell r="JH40">
            <v>0.60299999999999998</v>
          </cell>
          <cell r="JI40">
            <v>-0.36299999999999999</v>
          </cell>
          <cell r="JJ40">
            <v>-0.36299999999999999</v>
          </cell>
          <cell r="JK40">
            <v>0.76300000000000012</v>
          </cell>
          <cell r="JL40">
            <v>-1.0529999999999999</v>
          </cell>
          <cell r="JM40">
            <v>-0.28999999999999981</v>
          </cell>
          <cell r="JN40">
            <v>87.832999999999998</v>
          </cell>
          <cell r="JO40">
            <v>35.01</v>
          </cell>
          <cell r="JP40">
            <v>11.89</v>
          </cell>
          <cell r="JQ40">
            <v>655.19800000000009</v>
          </cell>
          <cell r="JR40">
            <v>-0.40499999999999997</v>
          </cell>
          <cell r="JS40">
            <v>654.79300000000012</v>
          </cell>
          <cell r="JT40">
            <v>167.78899999999999</v>
          </cell>
          <cell r="JU40">
            <v>177.06300000000002</v>
          </cell>
          <cell r="JV40">
            <v>-9.2729999999999997</v>
          </cell>
          <cell r="JW40">
            <v>2.9550000000000001</v>
          </cell>
          <cell r="JX40">
            <v>0.81199999999999994</v>
          </cell>
          <cell r="JY40">
            <v>0.81199999999999994</v>
          </cell>
          <cell r="JZ40">
            <v>22.151000000000003</v>
          </cell>
          <cell r="KA40">
            <v>2.3969999999999998</v>
          </cell>
          <cell r="KB40">
            <v>0</v>
          </cell>
          <cell r="KC40">
            <v>0.28799999999999998</v>
          </cell>
          <cell r="KD40">
            <v>0.32499999999999996</v>
          </cell>
          <cell r="KE40">
            <v>0.32499999999999996</v>
          </cell>
          <cell r="KF40">
            <v>5.2999999999999999E-2</v>
          </cell>
          <cell r="KG40">
            <v>9.9000000000000005E-2</v>
          </cell>
          <cell r="KH40">
            <v>0.152</v>
          </cell>
          <cell r="KI40">
            <v>0.505</v>
          </cell>
          <cell r="KJ40">
            <v>0.505</v>
          </cell>
          <cell r="KK40">
            <v>0.85199999999999987</v>
          </cell>
          <cell r="KL40">
            <v>0.30599999999999999</v>
          </cell>
          <cell r="KM40">
            <v>0.59900000000000009</v>
          </cell>
          <cell r="KN40">
            <v>1.5429999999999999</v>
          </cell>
          <cell r="KO40">
            <v>3.3</v>
          </cell>
          <cell r="KP40">
            <v>0</v>
          </cell>
          <cell r="KQ40">
            <v>0.89500000000000002</v>
          </cell>
          <cell r="KR40">
            <v>5.2999999999999999E-2</v>
          </cell>
          <cell r="KS40">
            <v>5.2999999999999999E-2</v>
          </cell>
          <cell r="KT40">
            <v>0</v>
          </cell>
          <cell r="KU40">
            <v>1.431</v>
          </cell>
          <cell r="KV40">
            <v>1.083</v>
          </cell>
          <cell r="KW40">
            <v>2.5140000000000002</v>
          </cell>
          <cell r="KX40">
            <v>0</v>
          </cell>
          <cell r="KY40">
            <v>0</v>
          </cell>
          <cell r="KZ40">
            <v>6.8929999999999989</v>
          </cell>
          <cell r="LA40">
            <v>0.50900000000000001</v>
          </cell>
          <cell r="LB40">
            <v>23.947000000000003</v>
          </cell>
          <cell r="LC40">
            <v>1.4880000000000002</v>
          </cell>
          <cell r="LD40">
            <v>-1E-3</v>
          </cell>
          <cell r="LE40">
            <v>0.31</v>
          </cell>
          <cell r="LF40">
            <v>0.81199999999999994</v>
          </cell>
          <cell r="LG40">
            <v>0.33299999999999996</v>
          </cell>
          <cell r="LH40">
            <v>1.145</v>
          </cell>
          <cell r="LI40">
            <v>1.331</v>
          </cell>
          <cell r="LJ40">
            <v>0.19900000000000001</v>
          </cell>
          <cell r="LK40">
            <v>0</v>
          </cell>
          <cell r="LL40">
            <v>1.53</v>
          </cell>
          <cell r="LM40">
            <v>0.55200000000000005</v>
          </cell>
          <cell r="LN40">
            <v>0.63700000000000001</v>
          </cell>
          <cell r="LO40">
            <v>3.1579999999999999</v>
          </cell>
          <cell r="LP40">
            <v>3.51</v>
          </cell>
          <cell r="LQ40">
            <v>5.8639999999999999</v>
          </cell>
          <cell r="LR40">
            <v>13.721</v>
          </cell>
          <cell r="LS40">
            <v>0.15599999999999997</v>
          </cell>
          <cell r="LT40">
            <v>0</v>
          </cell>
          <cell r="LU40">
            <v>0.15599999999999997</v>
          </cell>
          <cell r="LV40">
            <v>0.85399999999999998</v>
          </cell>
          <cell r="LW40">
            <v>0</v>
          </cell>
          <cell r="LX40">
            <v>0.85399999999999998</v>
          </cell>
          <cell r="LY40">
            <v>13.894</v>
          </cell>
          <cell r="LZ40">
            <v>856.36900000000003</v>
          </cell>
          <cell r="MA40">
            <v>0</v>
          </cell>
          <cell r="MB40">
            <v>7.1260000000000003</v>
          </cell>
          <cell r="MC40">
            <v>5.0999999999999997E-2</v>
          </cell>
          <cell r="MD40">
            <v>12.414999999999999</v>
          </cell>
          <cell r="ME40">
            <v>12.414999999999999</v>
          </cell>
          <cell r="MF40">
            <v>0</v>
          </cell>
          <cell r="MG40">
            <v>25.437999999999999</v>
          </cell>
          <cell r="MH40">
            <v>17.001999999999999</v>
          </cell>
          <cell r="MI40">
            <v>8.6199999999999992</v>
          </cell>
          <cell r="MJ40">
            <v>8.3819999999999997</v>
          </cell>
          <cell r="MK40">
            <v>0.65200000000000002</v>
          </cell>
          <cell r="ML40">
            <v>7.4999999999999997E-2</v>
          </cell>
          <cell r="MM40">
            <v>11.917</v>
          </cell>
          <cell r="MN40">
            <v>0</v>
          </cell>
          <cell r="MO40">
            <v>25.255000000000003</v>
          </cell>
          <cell r="MP40">
            <v>7.5999999999999998E-2</v>
          </cell>
          <cell r="MQ40">
            <v>0</v>
          </cell>
          <cell r="MR40">
            <v>50.48</v>
          </cell>
          <cell r="MS40">
            <v>49.963000000000001</v>
          </cell>
          <cell r="MT40">
            <v>0.51700000000000002</v>
          </cell>
          <cell r="MU40">
            <v>73.509</v>
          </cell>
          <cell r="MV40">
            <v>27.661999999999999</v>
          </cell>
          <cell r="MW40">
            <v>28.584</v>
          </cell>
          <cell r="MX40">
            <v>-0.92200000000000004</v>
          </cell>
          <cell r="MY40">
            <v>0</v>
          </cell>
          <cell r="MZ40">
            <v>0</v>
          </cell>
          <cell r="NA40">
            <v>9.6029999999999998</v>
          </cell>
          <cell r="NB40">
            <v>3.0000000000000001E-3</v>
          </cell>
          <cell r="NC40">
            <v>-2.23</v>
          </cell>
          <cell r="ND40">
            <v>0</v>
          </cell>
          <cell r="NE40">
            <v>13.028</v>
          </cell>
          <cell r="NF40">
            <v>-1.8180000000000001</v>
          </cell>
          <cell r="NG40">
            <v>-1.8180000000000001</v>
          </cell>
          <cell r="NH40">
            <v>0</v>
          </cell>
          <cell r="NI40">
            <v>1.6890000000000001</v>
          </cell>
          <cell r="NJ40">
            <v>0</v>
          </cell>
          <cell r="NK40">
            <v>0</v>
          </cell>
          <cell r="NL40">
            <v>0</v>
          </cell>
          <cell r="NM40">
            <v>0</v>
          </cell>
          <cell r="NN40">
            <v>0</v>
          </cell>
          <cell r="NO40">
            <v>9.3529999999999998</v>
          </cell>
          <cell r="NP40">
            <v>0</v>
          </cell>
          <cell r="NQ40">
            <v>-61.917907240233802</v>
          </cell>
          <cell r="NR40">
            <v>8.9999999999999993E-3</v>
          </cell>
          <cell r="NS40">
            <v>1.988</v>
          </cell>
          <cell r="NT40">
            <v>1.6020000000000001</v>
          </cell>
          <cell r="NU40">
            <v>0.38600000000000001</v>
          </cell>
          <cell r="NV40">
            <v>0</v>
          </cell>
          <cell r="NW40">
            <v>-1.4670000000000001</v>
          </cell>
          <cell r="NX40">
            <v>-2.0219999999999998</v>
          </cell>
          <cell r="NY40">
            <v>0.55500000000000005</v>
          </cell>
          <cell r="NZ40">
            <v>0.02</v>
          </cell>
          <cell r="OA40">
            <v>0</v>
          </cell>
          <cell r="OB40">
            <v>-5.0170000000000003</v>
          </cell>
          <cell r="OC40">
            <v>0</v>
          </cell>
          <cell r="OD40">
            <v>25.643999999999998</v>
          </cell>
          <cell r="OE40">
            <v>1.3160000000000001</v>
          </cell>
          <cell r="OF40">
            <v>-3.4590000000000001</v>
          </cell>
          <cell r="OG40">
            <v>-2.3039999999999998</v>
          </cell>
          <cell r="OH40">
            <v>-1.155</v>
          </cell>
          <cell r="OI40">
            <v>0</v>
          </cell>
          <cell r="OJ40">
            <v>19.981000000000002</v>
          </cell>
          <cell r="OK40">
            <v>18.475000000000001</v>
          </cell>
          <cell r="OL40">
            <v>1.506</v>
          </cell>
          <cell r="OM40">
            <v>15.974</v>
          </cell>
          <cell r="ON40">
            <v>0</v>
          </cell>
          <cell r="OO40">
            <v>-25.819000000000003</v>
          </cell>
          <cell r="OP40">
            <v>0</v>
          </cell>
          <cell r="OQ40">
            <v>45.837000000000003</v>
          </cell>
          <cell r="OR40">
            <v>2.3E-2</v>
          </cell>
          <cell r="OS40">
            <v>0</v>
          </cell>
          <cell r="OT40">
            <v>7.5030000000000001</v>
          </cell>
          <cell r="OU40">
            <v>6.0220000000000002</v>
          </cell>
          <cell r="OV40">
            <v>1.4810000000000001</v>
          </cell>
          <cell r="OW40">
            <v>1.159</v>
          </cell>
          <cell r="OX40">
            <v>6.7130000000000001</v>
          </cell>
          <cell r="OY40">
            <v>4.7350000000000003</v>
          </cell>
          <cell r="OZ40">
            <v>0</v>
          </cell>
          <cell r="PA40">
            <v>4.1000000000000002E-2</v>
          </cell>
          <cell r="PB40">
            <v>0</v>
          </cell>
          <cell r="PC40">
            <v>-3.9E-2</v>
          </cell>
          <cell r="PD40">
            <v>0</v>
          </cell>
          <cell r="PE40">
            <v>0</v>
          </cell>
          <cell r="PF40">
            <v>6.5739999999999998</v>
          </cell>
          <cell r="PG40">
            <v>5.968</v>
          </cell>
          <cell r="PH40">
            <v>0.60599999999999998</v>
          </cell>
          <cell r="PI40">
            <v>53.695999999999998</v>
          </cell>
          <cell r="PJ40">
            <v>26.343</v>
          </cell>
          <cell r="PK40">
            <v>26.343</v>
          </cell>
          <cell r="PL40">
            <v>0</v>
          </cell>
          <cell r="PM40">
            <v>0</v>
          </cell>
          <cell r="PN40">
            <v>0</v>
          </cell>
          <cell r="PO40">
            <v>0</v>
          </cell>
          <cell r="PP40">
            <v>0</v>
          </cell>
          <cell r="PQ40">
            <v>77.067999999999998</v>
          </cell>
          <cell r="PR40">
            <v>0</v>
          </cell>
          <cell r="PS40">
            <v>12.047000000000001</v>
          </cell>
          <cell r="PT40">
            <v>52.329000000000001</v>
          </cell>
          <cell r="PU40">
            <v>47.796999999999997</v>
          </cell>
          <cell r="PV40">
            <v>4.532</v>
          </cell>
          <cell r="PW40">
            <v>0</v>
          </cell>
          <cell r="PX40">
            <v>33.658999999999999</v>
          </cell>
          <cell r="PY40">
            <v>33.658999999999999</v>
          </cell>
          <cell r="PZ40">
            <v>0</v>
          </cell>
          <cell r="QA40">
            <v>16.687000000000001</v>
          </cell>
          <cell r="QB40">
            <v>0.69499999999999984</v>
          </cell>
          <cell r="QC40">
            <v>0</v>
          </cell>
          <cell r="QD40">
            <v>0</v>
          </cell>
          <cell r="QE40">
            <v>-72.028907240233792</v>
          </cell>
          <cell r="QF40">
            <v>1.3859999999999999</v>
          </cell>
          <cell r="QG40">
            <v>0</v>
          </cell>
          <cell r="QH40">
            <v>0</v>
          </cell>
          <cell r="QI40">
            <v>0</v>
          </cell>
          <cell r="QJ40">
            <v>0</v>
          </cell>
          <cell r="QK40">
            <v>0</v>
          </cell>
          <cell r="QL40">
            <v>0</v>
          </cell>
          <cell r="QM40">
            <v>0</v>
          </cell>
          <cell r="QN40">
            <v>0</v>
          </cell>
          <cell r="QO40">
            <v>0</v>
          </cell>
          <cell r="QP40">
            <v>0</v>
          </cell>
          <cell r="QQ40">
            <v>0</v>
          </cell>
          <cell r="QR40">
            <v>0</v>
          </cell>
          <cell r="QS40">
            <v>5.9210000000000003</v>
          </cell>
          <cell r="QT40">
            <v>0</v>
          </cell>
          <cell r="QU40">
            <v>11.265000000000001</v>
          </cell>
          <cell r="QV40">
            <v>10.645</v>
          </cell>
          <cell r="QW40">
            <v>0.62</v>
          </cell>
          <cell r="QX40">
            <v>6.5110000000000001</v>
          </cell>
          <cell r="QY40">
            <v>0</v>
          </cell>
          <cell r="QZ40">
            <v>0</v>
          </cell>
          <cell r="RA40">
            <v>0</v>
          </cell>
          <cell r="RB40">
            <v>0</v>
          </cell>
          <cell r="RC40">
            <v>0</v>
          </cell>
          <cell r="RD40">
            <v>0</v>
          </cell>
          <cell r="RE40">
            <v>0</v>
          </cell>
          <cell r="RF40">
            <v>0</v>
          </cell>
          <cell r="RG40">
            <v>0</v>
          </cell>
          <cell r="RH40">
            <v>0</v>
          </cell>
          <cell r="RI40">
            <v>0</v>
          </cell>
          <cell r="RJ40">
            <v>30.062999999999999</v>
          </cell>
          <cell r="RK40">
            <v>0</v>
          </cell>
          <cell r="RL40">
            <v>0</v>
          </cell>
          <cell r="RM40">
            <v>0</v>
          </cell>
          <cell r="RN40">
            <v>0</v>
          </cell>
          <cell r="RO40">
            <v>0</v>
          </cell>
          <cell r="RP40">
            <v>0</v>
          </cell>
          <cell r="RQ40">
            <v>3.0000000000000001E-3</v>
          </cell>
          <cell r="RR40">
            <v>28.753</v>
          </cell>
          <cell r="RS40">
            <v>0</v>
          </cell>
          <cell r="RT40">
            <v>0.193</v>
          </cell>
          <cell r="RU40">
            <v>-3.06</v>
          </cell>
          <cell r="RV40">
            <v>-2.4670000000000001</v>
          </cell>
          <cell r="RW40">
            <v>-0.59299999999999997</v>
          </cell>
          <cell r="RX40">
            <v>11.528</v>
          </cell>
          <cell r="RY40">
            <v>9.8919999999999995</v>
          </cell>
          <cell r="RZ40">
            <v>0</v>
          </cell>
          <cell r="SA40">
            <v>7.9139999999999997</v>
          </cell>
          <cell r="SB40">
            <v>0</v>
          </cell>
          <cell r="SC40">
            <v>-0.62</v>
          </cell>
          <cell r="SD40">
            <v>0</v>
          </cell>
        </row>
        <row r="41">
          <cell r="A41">
            <v>1988</v>
          </cell>
          <cell r="B41">
            <v>1043.8989999999999</v>
          </cell>
          <cell r="C41">
            <v>583.26400000000001</v>
          </cell>
          <cell r="D41">
            <v>460.63599999999997</v>
          </cell>
          <cell r="E41">
            <v>217.24</v>
          </cell>
          <cell r="F41">
            <v>72.73</v>
          </cell>
          <cell r="G41">
            <v>8.5730000000000004</v>
          </cell>
          <cell r="H41">
            <v>81.302999999999997</v>
          </cell>
          <cell r="I41">
            <v>2.3919999999999999</v>
          </cell>
          <cell r="J41">
            <v>14.273999999999999</v>
          </cell>
          <cell r="K41">
            <v>16.666</v>
          </cell>
          <cell r="L41">
            <v>8.4580000000000002</v>
          </cell>
          <cell r="M41">
            <v>153.88</v>
          </cell>
          <cell r="N41">
            <v>20.018999999999998</v>
          </cell>
          <cell r="O41">
            <v>14.766999999999999</v>
          </cell>
          <cell r="P41">
            <v>0</v>
          </cell>
          <cell r="Q41">
            <v>3.5150000000000001</v>
          </cell>
          <cell r="R41">
            <v>0</v>
          </cell>
          <cell r="S41">
            <v>44.798999999999999</v>
          </cell>
          <cell r="T41">
            <v>24.582000000000001</v>
          </cell>
          <cell r="U41">
            <v>0</v>
          </cell>
          <cell r="V41">
            <v>0.85</v>
          </cell>
          <cell r="W41">
            <v>8.5730000000000004</v>
          </cell>
          <cell r="X41">
            <v>0.53800000000000003</v>
          </cell>
          <cell r="Y41">
            <v>9.1110000000000007</v>
          </cell>
          <cell r="Z41">
            <v>6.4030000000000005</v>
          </cell>
          <cell r="AA41">
            <v>1.5229999999999999</v>
          </cell>
          <cell r="AB41">
            <v>7.9260000000000002</v>
          </cell>
          <cell r="AC41">
            <v>16.816000000000003</v>
          </cell>
          <cell r="AD41">
            <v>16.816000000000003</v>
          </cell>
          <cell r="AE41">
            <v>8.9580000000000002</v>
          </cell>
          <cell r="AF41">
            <v>8.9580000000000002</v>
          </cell>
          <cell r="AG41">
            <v>6.4229999999999992</v>
          </cell>
          <cell r="AH41">
            <v>12.948</v>
          </cell>
          <cell r="AI41">
            <v>19.370999999999999</v>
          </cell>
          <cell r="AJ41">
            <v>93.844999999999999</v>
          </cell>
          <cell r="AK41">
            <v>93.844999999999999</v>
          </cell>
          <cell r="AL41">
            <v>4.6319999999999997</v>
          </cell>
          <cell r="AM41">
            <v>1.9350000000000001</v>
          </cell>
          <cell r="AN41">
            <v>6.5670000000000002</v>
          </cell>
          <cell r="AO41">
            <v>0</v>
          </cell>
          <cell r="AP41">
            <v>1.62</v>
          </cell>
          <cell r="AQ41">
            <v>1.62</v>
          </cell>
          <cell r="AR41">
            <v>98.882000000000005</v>
          </cell>
          <cell r="AS41">
            <v>4.7050000000000001</v>
          </cell>
          <cell r="AT41">
            <v>0.14499999999999999</v>
          </cell>
          <cell r="AU41">
            <v>-4.9409999999999998</v>
          </cell>
          <cell r="AV41">
            <v>90.923999999999992</v>
          </cell>
          <cell r="AW41">
            <v>44.95</v>
          </cell>
          <cell r="AX41">
            <v>45.972999999999999</v>
          </cell>
          <cell r="AY41">
            <v>15.612000000000002</v>
          </cell>
          <cell r="AZ41">
            <v>5.71</v>
          </cell>
          <cell r="BA41">
            <v>0.42099999999999999</v>
          </cell>
          <cell r="BB41">
            <v>6.1310000000000002</v>
          </cell>
          <cell r="BC41">
            <v>1.659</v>
          </cell>
          <cell r="BD41">
            <v>2.1029999999999998</v>
          </cell>
          <cell r="BE41">
            <v>3.7619999999999996</v>
          </cell>
          <cell r="BF41">
            <v>0.89900000000000002</v>
          </cell>
          <cell r="BG41">
            <v>21.369</v>
          </cell>
          <cell r="BH41">
            <v>153.23400000000001</v>
          </cell>
          <cell r="BI41">
            <v>7.4109999999999996</v>
          </cell>
          <cell r="BJ41">
            <v>0</v>
          </cell>
          <cell r="BK41">
            <v>3.8099999999999996</v>
          </cell>
          <cell r="BL41">
            <v>124.49799999999999</v>
          </cell>
          <cell r="BM41">
            <v>7.5729999999999995</v>
          </cell>
          <cell r="BN41">
            <v>0</v>
          </cell>
          <cell r="BO41">
            <v>30.42</v>
          </cell>
          <cell r="BP41">
            <v>1.3480000000000001</v>
          </cell>
          <cell r="BQ41">
            <v>0.42099999999999999</v>
          </cell>
          <cell r="BR41">
            <v>6.9970000000000008</v>
          </cell>
          <cell r="BS41">
            <v>8.7660000000000018</v>
          </cell>
          <cell r="BT41">
            <v>26.421000000000003</v>
          </cell>
          <cell r="BU41">
            <v>4.9620000000000006</v>
          </cell>
          <cell r="BV41">
            <v>4.0000000000000001E-3</v>
          </cell>
          <cell r="BW41">
            <v>31.387000000000004</v>
          </cell>
          <cell r="BX41">
            <v>5.0009999999999994</v>
          </cell>
          <cell r="BY41">
            <v>0</v>
          </cell>
          <cell r="BZ41">
            <v>5.0009999999999994</v>
          </cell>
          <cell r="CA41">
            <v>8.6739999999999995</v>
          </cell>
          <cell r="CB41">
            <v>8.6739999999999995</v>
          </cell>
          <cell r="CC41">
            <v>4.984</v>
          </cell>
          <cell r="CD41">
            <v>25.278000000000002</v>
          </cell>
          <cell r="CE41">
            <v>0.108</v>
          </cell>
          <cell r="CF41">
            <v>30.37</v>
          </cell>
          <cell r="CG41">
            <v>19.433</v>
          </cell>
          <cell r="CH41">
            <v>19.433</v>
          </cell>
          <cell r="CI41">
            <v>0</v>
          </cell>
          <cell r="CJ41">
            <v>0.84</v>
          </cell>
          <cell r="CK41">
            <v>0.84</v>
          </cell>
          <cell r="CL41">
            <v>0</v>
          </cell>
          <cell r="CM41">
            <v>8.0000000000000002E-3</v>
          </cell>
          <cell r="CN41">
            <v>8.0000000000000002E-3</v>
          </cell>
          <cell r="CO41">
            <v>4.9799999999999995</v>
          </cell>
          <cell r="CP41">
            <v>0.13400000000000001</v>
          </cell>
          <cell r="CQ41">
            <v>15.151</v>
          </cell>
          <cell r="CR41">
            <v>194.30600000000004</v>
          </cell>
          <cell r="CS41">
            <v>47.724000000000004</v>
          </cell>
          <cell r="CT41">
            <v>146.58200000000002</v>
          </cell>
          <cell r="CU41">
            <v>80.08</v>
          </cell>
          <cell r="CV41">
            <v>18.712</v>
          </cell>
          <cell r="CW41">
            <v>15.013000000000002</v>
          </cell>
          <cell r="CX41">
            <v>33.725000000000001</v>
          </cell>
          <cell r="CY41">
            <v>2.3250000000000002</v>
          </cell>
          <cell r="CZ41">
            <v>0.28900000000000003</v>
          </cell>
          <cell r="DA41">
            <v>2.6140000000000003</v>
          </cell>
          <cell r="DB41">
            <v>0</v>
          </cell>
          <cell r="DC41">
            <v>30.163</v>
          </cell>
          <cell r="DD41">
            <v>75.155000000000001</v>
          </cell>
          <cell r="DE41">
            <v>0.22799999999999998</v>
          </cell>
          <cell r="DF41">
            <v>36.573999999999998</v>
          </cell>
          <cell r="DG41">
            <v>111.95699999999999</v>
          </cell>
          <cell r="DH41">
            <v>6.9019999999999992</v>
          </cell>
          <cell r="DI41">
            <v>23.385000000000002</v>
          </cell>
          <cell r="DJ41">
            <v>30.286999999999999</v>
          </cell>
          <cell r="DK41">
            <v>8.1780000000000008</v>
          </cell>
          <cell r="DL41">
            <v>9.6929999999999996</v>
          </cell>
          <cell r="DM41">
            <v>4.9239999999999995</v>
          </cell>
          <cell r="DN41">
            <v>4.9020000000000001</v>
          </cell>
          <cell r="DO41">
            <v>0.52900000000000003</v>
          </cell>
          <cell r="DP41">
            <v>0.878</v>
          </cell>
          <cell r="DQ41">
            <v>21.927</v>
          </cell>
          <cell r="DR41">
            <v>0</v>
          </cell>
          <cell r="DS41">
            <v>62.14</v>
          </cell>
          <cell r="DT41">
            <v>7.9789999999999992</v>
          </cell>
          <cell r="DU41">
            <v>70.119</v>
          </cell>
          <cell r="DV41">
            <v>104.896</v>
          </cell>
          <cell r="DW41">
            <v>15.013000000000002</v>
          </cell>
          <cell r="DX41">
            <v>60.445999999999998</v>
          </cell>
          <cell r="DY41">
            <v>180.35500000000002</v>
          </cell>
          <cell r="DZ41">
            <v>0.49199999999999999</v>
          </cell>
          <cell r="EA41">
            <v>0</v>
          </cell>
          <cell r="EB41">
            <v>0.78399999999999992</v>
          </cell>
          <cell r="EC41">
            <v>5.4050000000000002</v>
          </cell>
          <cell r="ED41">
            <v>6.681</v>
          </cell>
          <cell r="EE41">
            <v>0.249</v>
          </cell>
          <cell r="EF41">
            <v>0.249</v>
          </cell>
          <cell r="EG41">
            <v>115.831</v>
          </cell>
          <cell r="EH41">
            <v>16.355</v>
          </cell>
          <cell r="EI41">
            <v>19.305</v>
          </cell>
          <cell r="EJ41">
            <v>151.49100000000001</v>
          </cell>
          <cell r="EK41">
            <v>0.56000000000000005</v>
          </cell>
          <cell r="EL41">
            <v>0</v>
          </cell>
          <cell r="EM41">
            <v>3.282</v>
          </cell>
          <cell r="EN41">
            <v>10.762</v>
          </cell>
          <cell r="EO41">
            <v>7.927999999999999</v>
          </cell>
          <cell r="EP41">
            <v>22.532</v>
          </cell>
          <cell r="EQ41">
            <v>226.726</v>
          </cell>
          <cell r="ER41">
            <v>116.764</v>
          </cell>
          <cell r="ES41">
            <v>83.793999999999997</v>
          </cell>
          <cell r="ET41">
            <v>200.55799999999999</v>
          </cell>
          <cell r="EU41">
            <v>26.169</v>
          </cell>
          <cell r="EV41">
            <v>3.1219999999999999</v>
          </cell>
          <cell r="EW41">
            <v>0.20599999999999999</v>
          </cell>
          <cell r="EX41">
            <v>1.1890000000000001</v>
          </cell>
          <cell r="EY41">
            <v>4.5169999999999995</v>
          </cell>
          <cell r="EZ41">
            <v>4.3979999999999997</v>
          </cell>
          <cell r="FA41">
            <v>6.4290000000000003</v>
          </cell>
          <cell r="FB41">
            <v>10.827</v>
          </cell>
          <cell r="FC41">
            <v>42.495000000000005</v>
          </cell>
          <cell r="FD41">
            <v>0.71199999999999997</v>
          </cell>
          <cell r="FE41">
            <v>0.23300000000000001</v>
          </cell>
          <cell r="FF41">
            <v>-23.582000000000001</v>
          </cell>
          <cell r="FG41">
            <v>78.603000000000009</v>
          </cell>
          <cell r="FH41">
            <v>38.160000000000004</v>
          </cell>
          <cell r="FI41">
            <v>109.96299999999999</v>
          </cell>
          <cell r="FJ41">
            <v>250.39500000000001</v>
          </cell>
          <cell r="FK41">
            <v>14.145</v>
          </cell>
          <cell r="FL41">
            <v>264.54000000000002</v>
          </cell>
          <cell r="FM41">
            <v>90.008999999999986</v>
          </cell>
          <cell r="FN41">
            <v>4.0979999999999999</v>
          </cell>
          <cell r="FO41">
            <v>94.106999999999985</v>
          </cell>
          <cell r="FP41">
            <v>160.387</v>
          </cell>
          <cell r="FQ41">
            <v>10.047999999999998</v>
          </cell>
          <cell r="FR41">
            <v>170.435</v>
          </cell>
          <cell r="FS41">
            <v>20.562999999999999</v>
          </cell>
          <cell r="FT41">
            <v>6.407</v>
          </cell>
          <cell r="FU41">
            <v>26.97</v>
          </cell>
          <cell r="FV41">
            <v>6.88</v>
          </cell>
          <cell r="FW41">
            <v>2.21</v>
          </cell>
          <cell r="FX41">
            <v>9.09</v>
          </cell>
          <cell r="FY41">
            <v>0.20400000000000001</v>
          </cell>
          <cell r="FZ41">
            <v>6.6619999999999999</v>
          </cell>
          <cell r="GA41">
            <v>6.8659999999999997</v>
          </cell>
          <cell r="GB41">
            <v>0.32</v>
          </cell>
          <cell r="GC41">
            <v>5.1999999999999998E-2</v>
          </cell>
          <cell r="GD41">
            <v>0.372</v>
          </cell>
          <cell r="GE41">
            <v>7.2379999999999995</v>
          </cell>
          <cell r="GF41">
            <v>0.8</v>
          </cell>
          <cell r="GG41">
            <v>0</v>
          </cell>
          <cell r="GH41">
            <v>0.8</v>
          </cell>
          <cell r="GI41">
            <v>126.876</v>
          </cell>
          <cell r="GJ41">
            <v>1.0590000000000002</v>
          </cell>
          <cell r="GK41">
            <v>127.935</v>
          </cell>
          <cell r="GL41">
            <v>343.03899999999999</v>
          </cell>
          <cell r="GM41">
            <v>343.03899999999999</v>
          </cell>
          <cell r="GN41">
            <v>107.34700000000001</v>
          </cell>
          <cell r="GO41">
            <v>24.006</v>
          </cell>
          <cell r="GP41">
            <v>131.35300000000001</v>
          </cell>
          <cell r="GQ41">
            <v>31.937000000000005</v>
          </cell>
          <cell r="GR41">
            <v>0.36099999999999999</v>
          </cell>
          <cell r="GS41">
            <v>32.298000000000002</v>
          </cell>
          <cell r="GT41">
            <v>5.6059999999999999</v>
          </cell>
          <cell r="GU41">
            <v>5.6059999999999999</v>
          </cell>
          <cell r="GV41">
            <v>22.383000000000003</v>
          </cell>
          <cell r="GW41">
            <v>0.254</v>
          </cell>
          <cell r="GX41">
            <v>22.637000000000004</v>
          </cell>
          <cell r="GY41">
            <v>1.3279999999999998</v>
          </cell>
          <cell r="GZ41">
            <v>1.3279999999999998</v>
          </cell>
          <cell r="HA41">
            <v>21.603999999999999</v>
          </cell>
          <cell r="HB41">
            <v>8.7999999999999995E-2</v>
          </cell>
          <cell r="HC41">
            <v>21.692</v>
          </cell>
          <cell r="HD41">
            <v>1.357</v>
          </cell>
          <cell r="HE41">
            <v>1.357</v>
          </cell>
          <cell r="HF41">
            <v>114.97800000000001</v>
          </cell>
          <cell r="HG41">
            <v>33.739000000000004</v>
          </cell>
          <cell r="HH41">
            <v>19.404</v>
          </cell>
          <cell r="HI41">
            <v>168.12100000000001</v>
          </cell>
          <cell r="HJ41">
            <v>12.844999999999999</v>
          </cell>
          <cell r="HK41">
            <v>14.856</v>
          </cell>
          <cell r="HL41">
            <v>27.701000000000001</v>
          </cell>
          <cell r="HM41">
            <v>2.8000000000000001E-2</v>
          </cell>
          <cell r="HN41">
            <v>10.897</v>
          </cell>
          <cell r="HO41">
            <v>10.925000000000001</v>
          </cell>
          <cell r="HP41">
            <v>38.626000000000005</v>
          </cell>
          <cell r="HQ41">
            <v>39.716999999999999</v>
          </cell>
          <cell r="HR41">
            <v>7.9789999999999992</v>
          </cell>
          <cell r="HS41">
            <v>47.695999999999998</v>
          </cell>
          <cell r="HT41">
            <v>107.34700000000001</v>
          </cell>
          <cell r="HU41">
            <v>24.006</v>
          </cell>
          <cell r="HV41">
            <v>68.35799999999999</v>
          </cell>
          <cell r="HW41">
            <v>199.71100000000001</v>
          </cell>
          <cell r="HX41">
            <v>9.9000000000000005E-2</v>
          </cell>
          <cell r="HY41">
            <v>9.9000000000000005E-2</v>
          </cell>
          <cell r="HZ41">
            <v>13.228000000000002</v>
          </cell>
          <cell r="IA41">
            <v>10.151999999999999</v>
          </cell>
          <cell r="IB41">
            <v>23.380000000000003</v>
          </cell>
          <cell r="IC41">
            <v>3.2000000000000001E-2</v>
          </cell>
          <cell r="ID41">
            <v>0.4</v>
          </cell>
          <cell r="IE41">
            <v>0.43200000000000005</v>
          </cell>
          <cell r="IF41">
            <v>23.812000000000001</v>
          </cell>
          <cell r="IG41">
            <v>564.59899999999993</v>
          </cell>
          <cell r="IH41">
            <v>11.98</v>
          </cell>
          <cell r="II41">
            <v>576.57899999999995</v>
          </cell>
          <cell r="IJ41">
            <v>501.02799999999996</v>
          </cell>
          <cell r="IK41">
            <v>12.701000000000001</v>
          </cell>
          <cell r="IL41">
            <v>513.72899999999993</v>
          </cell>
          <cell r="IM41">
            <v>63.570999999999998</v>
          </cell>
          <cell r="IN41">
            <v>-0.72199999999999998</v>
          </cell>
          <cell r="IO41">
            <v>62.848999999999997</v>
          </cell>
          <cell r="IP41">
            <v>0.55300000000000005</v>
          </cell>
          <cell r="IQ41">
            <v>4.7650000000000006</v>
          </cell>
          <cell r="IR41">
            <v>5.3180000000000005</v>
          </cell>
          <cell r="IS41">
            <v>0.11899999999999999</v>
          </cell>
          <cell r="IT41">
            <v>0.437</v>
          </cell>
          <cell r="IU41">
            <v>0.55600000000000005</v>
          </cell>
          <cell r="IV41">
            <v>5.8740000000000006</v>
          </cell>
          <cell r="IW41">
            <v>3.1219999999999999</v>
          </cell>
          <cell r="IX41">
            <v>0.89900000000000002</v>
          </cell>
          <cell r="IY41">
            <v>4.0209999999999999</v>
          </cell>
          <cell r="IZ41">
            <v>0</v>
          </cell>
          <cell r="JA41">
            <v>4.0209999999999999</v>
          </cell>
          <cell r="JB41">
            <v>61.489999999999995</v>
          </cell>
          <cell r="JC41">
            <v>1.302</v>
          </cell>
          <cell r="JD41">
            <v>62.791999999999994</v>
          </cell>
          <cell r="JE41">
            <v>0.70900000000000007</v>
          </cell>
          <cell r="JF41">
            <v>0.70900000000000007</v>
          </cell>
          <cell r="JG41">
            <v>0.65300000000000002</v>
          </cell>
          <cell r="JH41">
            <v>0.65300000000000002</v>
          </cell>
          <cell r="JI41">
            <v>-0.51200000000000001</v>
          </cell>
          <cell r="JJ41">
            <v>-0.51200000000000001</v>
          </cell>
          <cell r="JK41">
            <v>2.5279999999999996</v>
          </cell>
          <cell r="JL41">
            <v>-1.4690000000000003</v>
          </cell>
          <cell r="JM41">
            <v>1.0589999999999993</v>
          </cell>
          <cell r="JN41">
            <v>91.304000000000002</v>
          </cell>
          <cell r="JO41">
            <v>38.160000000000004</v>
          </cell>
          <cell r="JP41">
            <v>12.701000000000001</v>
          </cell>
          <cell r="JQ41">
            <v>694.0630000000001</v>
          </cell>
          <cell r="JR41">
            <v>-0.72199999999999998</v>
          </cell>
          <cell r="JS41">
            <v>693.34100000000012</v>
          </cell>
          <cell r="JT41">
            <v>188.19299999999998</v>
          </cell>
          <cell r="JU41">
            <v>194.244</v>
          </cell>
          <cell r="JV41">
            <v>-6.05</v>
          </cell>
          <cell r="JW41">
            <v>4.2239999999999993</v>
          </cell>
          <cell r="JX41">
            <v>1.169</v>
          </cell>
          <cell r="JY41">
            <v>1.169</v>
          </cell>
          <cell r="JZ41">
            <v>22.837</v>
          </cell>
          <cell r="KA41">
            <v>2.3250000000000002</v>
          </cell>
          <cell r="KB41">
            <v>1E-3</v>
          </cell>
          <cell r="KC41">
            <v>0.30399999999999999</v>
          </cell>
          <cell r="KD41">
            <v>0.35899999999999999</v>
          </cell>
          <cell r="KE41">
            <v>0.35899999999999999</v>
          </cell>
          <cell r="KF41">
            <v>6.5000000000000002E-2</v>
          </cell>
          <cell r="KG41">
            <v>0.127</v>
          </cell>
          <cell r="KH41">
            <v>0.192</v>
          </cell>
          <cell r="KI41">
            <v>0.61499999999999999</v>
          </cell>
          <cell r="KJ41">
            <v>0.61499999999999999</v>
          </cell>
          <cell r="KK41">
            <v>1.294</v>
          </cell>
          <cell r="KL41">
            <v>7.7999999999999986E-2</v>
          </cell>
          <cell r="KM41">
            <v>0.78399999999999992</v>
          </cell>
          <cell r="KN41">
            <v>1.744</v>
          </cell>
          <cell r="KO41">
            <v>3.9000000000000004</v>
          </cell>
          <cell r="KP41">
            <v>0</v>
          </cell>
          <cell r="KQ41">
            <v>1.0830000000000002</v>
          </cell>
          <cell r="KR41">
            <v>6.5000000000000002E-2</v>
          </cell>
          <cell r="KS41">
            <v>6.5000000000000002E-2</v>
          </cell>
          <cell r="KT41">
            <v>0</v>
          </cell>
          <cell r="KU41">
            <v>1.6259999999999999</v>
          </cell>
          <cell r="KV41">
            <v>1.41</v>
          </cell>
          <cell r="KW41">
            <v>3.0359999999999996</v>
          </cell>
          <cell r="KX41">
            <v>0</v>
          </cell>
          <cell r="KY41">
            <v>0</v>
          </cell>
          <cell r="KZ41">
            <v>6.2759999999999998</v>
          </cell>
          <cell r="LA41">
            <v>0.46399999999999997</v>
          </cell>
          <cell r="LB41">
            <v>25.279</v>
          </cell>
          <cell r="LC41">
            <v>1.7930000000000001</v>
          </cell>
          <cell r="LD41">
            <v>0</v>
          </cell>
          <cell r="LE41">
            <v>0.23199999999999998</v>
          </cell>
          <cell r="LF41">
            <v>1.169</v>
          </cell>
          <cell r="LG41">
            <v>0.503</v>
          </cell>
          <cell r="LH41">
            <v>1.6720000000000002</v>
          </cell>
          <cell r="LI41">
            <v>1.4699999999999998</v>
          </cell>
          <cell r="LJ41">
            <v>0.248</v>
          </cell>
          <cell r="LK41">
            <v>0</v>
          </cell>
          <cell r="LL41">
            <v>1.7179999999999997</v>
          </cell>
          <cell r="LM41">
            <v>9.6000000000000002E-2</v>
          </cell>
          <cell r="LN41">
            <v>0.628</v>
          </cell>
          <cell r="LO41">
            <v>3.282</v>
          </cell>
          <cell r="LP41">
            <v>3.4319999999999999</v>
          </cell>
          <cell r="LQ41">
            <v>7.927999999999999</v>
          </cell>
          <cell r="LR41">
            <v>15.366</v>
          </cell>
          <cell r="LS41">
            <v>0.218</v>
          </cell>
          <cell r="LT41">
            <v>0</v>
          </cell>
          <cell r="LU41">
            <v>0.218</v>
          </cell>
          <cell r="LV41">
            <v>1.331</v>
          </cell>
          <cell r="LW41">
            <v>0.20399999999999999</v>
          </cell>
          <cell r="LX41">
            <v>1.5349999999999999</v>
          </cell>
          <cell r="LY41">
            <v>12.314</v>
          </cell>
          <cell r="LZ41">
            <v>924.30100000000004</v>
          </cell>
          <cell r="MA41">
            <v>0</v>
          </cell>
          <cell r="MB41">
            <v>1.1870000000000001</v>
          </cell>
          <cell r="MC41">
            <v>7.9000000000000001E-2</v>
          </cell>
          <cell r="MD41">
            <v>0.878</v>
          </cell>
          <cell r="ME41">
            <v>0.878</v>
          </cell>
          <cell r="MF41">
            <v>0</v>
          </cell>
          <cell r="MG41">
            <v>48.807000000000002</v>
          </cell>
          <cell r="MH41">
            <v>26.167000000000002</v>
          </cell>
          <cell r="MI41">
            <v>15.46</v>
          </cell>
          <cell r="MJ41">
            <v>10.707000000000001</v>
          </cell>
          <cell r="MK41">
            <v>0.59599999999999997</v>
          </cell>
          <cell r="ML41">
            <v>3.4000000000000002E-2</v>
          </cell>
          <cell r="MM41">
            <v>27.45</v>
          </cell>
          <cell r="MN41">
            <v>0</v>
          </cell>
          <cell r="MO41">
            <v>49.554000000000002</v>
          </cell>
          <cell r="MP41">
            <v>0.14599999999999999</v>
          </cell>
          <cell r="MQ41">
            <v>0</v>
          </cell>
          <cell r="MR41">
            <v>75.423000000000002</v>
          </cell>
          <cell r="MS41">
            <v>72.198999999999998</v>
          </cell>
          <cell r="MT41">
            <v>3.2240000000000002</v>
          </cell>
          <cell r="MU41">
            <v>74.765999999999991</v>
          </cell>
          <cell r="MV41">
            <v>17.143000000000001</v>
          </cell>
          <cell r="MW41">
            <v>16.065999999999999</v>
          </cell>
          <cell r="MX41">
            <v>1.077</v>
          </cell>
          <cell r="MY41">
            <v>0</v>
          </cell>
          <cell r="MZ41">
            <v>0</v>
          </cell>
          <cell r="NA41">
            <v>13.483000000000001</v>
          </cell>
          <cell r="NB41">
            <v>-3.1E-2</v>
          </cell>
          <cell r="NC41">
            <v>-4.6440000000000001</v>
          </cell>
          <cell r="ND41">
            <v>0</v>
          </cell>
          <cell r="NE41">
            <v>6.1260000000000003</v>
          </cell>
          <cell r="NF41">
            <v>0.151</v>
          </cell>
          <cell r="NG41">
            <v>0.151</v>
          </cell>
          <cell r="NH41">
            <v>0</v>
          </cell>
          <cell r="NI41">
            <v>8.6999999999999994E-2</v>
          </cell>
          <cell r="NJ41">
            <v>3.0000000000000001E-3</v>
          </cell>
          <cell r="NK41">
            <v>3.0000000000000001E-3</v>
          </cell>
          <cell r="NL41">
            <v>0</v>
          </cell>
          <cell r="NM41">
            <v>0</v>
          </cell>
          <cell r="NN41">
            <v>0</v>
          </cell>
          <cell r="NO41">
            <v>-9.3099999999999987</v>
          </cell>
          <cell r="NP41">
            <v>0</v>
          </cell>
          <cell r="NQ41">
            <v>-28.7477115325276</v>
          </cell>
          <cell r="NR41">
            <v>1.4E-2</v>
          </cell>
          <cell r="NS41">
            <v>0.745</v>
          </cell>
          <cell r="NT41">
            <v>1.087</v>
          </cell>
          <cell r="NU41">
            <v>-0.34200000000000003</v>
          </cell>
          <cell r="NV41">
            <v>0</v>
          </cell>
          <cell r="NW41">
            <v>3.2189999999999999</v>
          </cell>
          <cell r="NX41">
            <v>2.8479999999999999</v>
          </cell>
          <cell r="NY41">
            <v>0.371</v>
          </cell>
          <cell r="NZ41">
            <v>1.9E-2</v>
          </cell>
          <cell r="OA41">
            <v>0</v>
          </cell>
          <cell r="OB41">
            <v>-8.270999999999999</v>
          </cell>
          <cell r="OC41">
            <v>0</v>
          </cell>
          <cell r="OD41">
            <v>25.251999999999999</v>
          </cell>
          <cell r="OE41">
            <v>1.968</v>
          </cell>
          <cell r="OF41">
            <v>4.8129999999999997</v>
          </cell>
          <cell r="OG41">
            <v>3.7069999999999999</v>
          </cell>
          <cell r="OH41">
            <v>1.1060000000000001</v>
          </cell>
          <cell r="OI41">
            <v>0</v>
          </cell>
          <cell r="OJ41">
            <v>30.321000000000002</v>
          </cell>
          <cell r="OK41">
            <v>31.611999999999998</v>
          </cell>
          <cell r="OL41">
            <v>-1.2909999999999999</v>
          </cell>
          <cell r="OM41">
            <v>21.26</v>
          </cell>
          <cell r="ON41">
            <v>0</v>
          </cell>
          <cell r="OO41">
            <v>-33.4</v>
          </cell>
          <cell r="OP41">
            <v>0</v>
          </cell>
          <cell r="OQ41">
            <v>16.978000000000002</v>
          </cell>
          <cell r="OR41">
            <v>5.0000000000000001E-3</v>
          </cell>
          <cell r="OS41">
            <v>0</v>
          </cell>
          <cell r="OT41">
            <v>12.896000000000001</v>
          </cell>
          <cell r="OU41">
            <v>5.1840000000000002</v>
          </cell>
          <cell r="OV41">
            <v>7.7119999999999997</v>
          </cell>
          <cell r="OW41">
            <v>10.574999999999999</v>
          </cell>
          <cell r="OX41">
            <v>7.74</v>
          </cell>
          <cell r="OY41">
            <v>7.0289999999999999</v>
          </cell>
          <cell r="OZ41">
            <v>0</v>
          </cell>
          <cell r="PA41">
            <v>3.4000000000000002E-2</v>
          </cell>
          <cell r="PB41">
            <v>0</v>
          </cell>
          <cell r="PC41">
            <v>10.047000000000001</v>
          </cell>
          <cell r="PD41">
            <v>0</v>
          </cell>
          <cell r="PE41">
            <v>0</v>
          </cell>
          <cell r="PF41">
            <v>11.135999999999999</v>
          </cell>
          <cell r="PG41">
            <v>8.5950000000000006</v>
          </cell>
          <cell r="PH41">
            <v>2.5409999999999999</v>
          </cell>
          <cell r="PI41">
            <v>81.462999999999994</v>
          </cell>
          <cell r="PJ41">
            <v>23.574999999999999</v>
          </cell>
          <cell r="PK41">
            <v>23.574999999999999</v>
          </cell>
          <cell r="PL41">
            <v>0</v>
          </cell>
          <cell r="PM41">
            <v>0</v>
          </cell>
          <cell r="PN41">
            <v>0</v>
          </cell>
          <cell r="PO41">
            <v>0</v>
          </cell>
          <cell r="PP41">
            <v>0</v>
          </cell>
          <cell r="PQ41">
            <v>61.521999999999998</v>
          </cell>
          <cell r="PR41">
            <v>0</v>
          </cell>
          <cell r="PS41">
            <v>4.8440000000000003</v>
          </cell>
          <cell r="PT41">
            <v>65.174999999999997</v>
          </cell>
          <cell r="PU41">
            <v>58.781999999999996</v>
          </cell>
          <cell r="PV41">
            <v>6.3929999999999998</v>
          </cell>
          <cell r="PW41">
            <v>0</v>
          </cell>
          <cell r="PX41">
            <v>49.207999999999998</v>
          </cell>
          <cell r="PY41">
            <v>49.207999999999998</v>
          </cell>
          <cell r="PZ41">
            <v>0</v>
          </cell>
          <cell r="QA41">
            <v>21.909000000000002</v>
          </cell>
          <cell r="QB41">
            <v>0.4870000000000001</v>
          </cell>
          <cell r="QC41">
            <v>0</v>
          </cell>
          <cell r="QD41">
            <v>0</v>
          </cell>
          <cell r="QE41">
            <v>-19.812711532527601</v>
          </cell>
          <cell r="QF41">
            <v>2.0620000000000003</v>
          </cell>
          <cell r="QG41">
            <v>0</v>
          </cell>
          <cell r="QH41">
            <v>0</v>
          </cell>
          <cell r="QI41">
            <v>0</v>
          </cell>
          <cell r="QJ41">
            <v>0</v>
          </cell>
          <cell r="QK41">
            <v>0</v>
          </cell>
          <cell r="QL41">
            <v>0</v>
          </cell>
          <cell r="QM41">
            <v>0</v>
          </cell>
          <cell r="QN41">
            <v>0</v>
          </cell>
          <cell r="QO41">
            <v>0</v>
          </cell>
          <cell r="QP41">
            <v>0</v>
          </cell>
          <cell r="QQ41">
            <v>0</v>
          </cell>
          <cell r="QR41">
            <v>0</v>
          </cell>
          <cell r="QS41">
            <v>-1.4710000000000001</v>
          </cell>
          <cell r="QT41">
            <v>0</v>
          </cell>
          <cell r="QU41">
            <v>12.693</v>
          </cell>
          <cell r="QV41">
            <v>13.23</v>
          </cell>
          <cell r="QW41">
            <v>-0.53700000000000003</v>
          </cell>
          <cell r="QX41">
            <v>0.52300000000000058</v>
          </cell>
          <cell r="QY41">
            <v>0</v>
          </cell>
          <cell r="QZ41">
            <v>0</v>
          </cell>
          <cell r="RA41">
            <v>0</v>
          </cell>
          <cell r="RB41">
            <v>0</v>
          </cell>
          <cell r="RC41">
            <v>0</v>
          </cell>
          <cell r="RD41">
            <v>0</v>
          </cell>
          <cell r="RE41">
            <v>0</v>
          </cell>
          <cell r="RF41">
            <v>0</v>
          </cell>
          <cell r="RG41">
            <v>0</v>
          </cell>
          <cell r="RH41">
            <v>0</v>
          </cell>
          <cell r="RI41">
            <v>0</v>
          </cell>
          <cell r="RJ41">
            <v>44.971000000000004</v>
          </cell>
          <cell r="RK41">
            <v>0</v>
          </cell>
          <cell r="RL41">
            <v>0</v>
          </cell>
          <cell r="RM41">
            <v>0</v>
          </cell>
          <cell r="RN41">
            <v>0</v>
          </cell>
          <cell r="RO41">
            <v>0</v>
          </cell>
          <cell r="RP41">
            <v>0</v>
          </cell>
          <cell r="RQ41">
            <v>-3.1E-2</v>
          </cell>
          <cell r="RR41">
            <v>19.34</v>
          </cell>
          <cell r="RS41">
            <v>0</v>
          </cell>
          <cell r="RT41">
            <v>0.17899999999999999</v>
          </cell>
          <cell r="RU41">
            <v>5.9020000000000001</v>
          </cell>
          <cell r="RV41">
            <v>2.5270000000000001</v>
          </cell>
          <cell r="RW41">
            <v>3.375</v>
          </cell>
          <cell r="RX41">
            <v>7.282</v>
          </cell>
          <cell r="RY41">
            <v>11.808999999999999</v>
          </cell>
          <cell r="RZ41">
            <v>0</v>
          </cell>
          <cell r="SA41">
            <v>11.098000000000001</v>
          </cell>
          <cell r="SB41">
            <v>0</v>
          </cell>
          <cell r="SC41">
            <v>-0.45300000000000001</v>
          </cell>
          <cell r="SD41">
            <v>0</v>
          </cell>
        </row>
        <row r="42">
          <cell r="A42">
            <v>1989</v>
          </cell>
          <cell r="B42">
            <v>1146.761</v>
          </cell>
          <cell r="C42">
            <v>649.37799999999993</v>
          </cell>
          <cell r="D42">
            <v>497.38300000000004</v>
          </cell>
          <cell r="E42">
            <v>232.642</v>
          </cell>
          <cell r="F42">
            <v>78.222999999999999</v>
          </cell>
          <cell r="G42">
            <v>9.1709999999999994</v>
          </cell>
          <cell r="H42">
            <v>87.394000000000005</v>
          </cell>
          <cell r="I42">
            <v>2.734</v>
          </cell>
          <cell r="J42">
            <v>14.844000000000001</v>
          </cell>
          <cell r="K42">
            <v>17.578000000000003</v>
          </cell>
          <cell r="L42">
            <v>7.8</v>
          </cell>
          <cell r="M42">
            <v>167.56699999999998</v>
          </cell>
          <cell r="N42">
            <v>22.864000000000001</v>
          </cell>
          <cell r="O42">
            <v>19.014999999999997</v>
          </cell>
          <cell r="P42">
            <v>0</v>
          </cell>
          <cell r="Q42">
            <v>4.5839999999999996</v>
          </cell>
          <cell r="R42">
            <v>0</v>
          </cell>
          <cell r="S42">
            <v>52.082000000000001</v>
          </cell>
          <cell r="T42">
            <v>31.65</v>
          </cell>
          <cell r="U42">
            <v>0</v>
          </cell>
          <cell r="V42">
            <v>0.94499999999999995</v>
          </cell>
          <cell r="W42">
            <v>9.1709999999999994</v>
          </cell>
          <cell r="X42">
            <v>0.58699999999999997</v>
          </cell>
          <cell r="Y42">
            <v>9.7579999999999991</v>
          </cell>
          <cell r="Z42">
            <v>6.0869999999999997</v>
          </cell>
          <cell r="AA42">
            <v>1.8490000000000002</v>
          </cell>
          <cell r="AB42">
            <v>7.9359999999999999</v>
          </cell>
          <cell r="AC42">
            <v>18.911000000000001</v>
          </cell>
          <cell r="AD42">
            <v>18.911000000000001</v>
          </cell>
          <cell r="AE42">
            <v>9.5950000000000006</v>
          </cell>
          <cell r="AF42">
            <v>9.5950000000000006</v>
          </cell>
          <cell r="AG42">
            <v>6.048</v>
          </cell>
          <cell r="AH42">
            <v>13.933</v>
          </cell>
          <cell r="AI42">
            <v>19.981000000000002</v>
          </cell>
          <cell r="AJ42">
            <v>98.557999999999993</v>
          </cell>
          <cell r="AK42">
            <v>98.557999999999993</v>
          </cell>
          <cell r="AL42">
            <v>5.1100000000000003</v>
          </cell>
          <cell r="AM42">
            <v>2.097</v>
          </cell>
          <cell r="AN42">
            <v>7.2070000000000007</v>
          </cell>
          <cell r="AO42">
            <v>0</v>
          </cell>
          <cell r="AP42">
            <v>1.389</v>
          </cell>
          <cell r="AQ42">
            <v>1.389</v>
          </cell>
          <cell r="AR42">
            <v>110.60299999999999</v>
          </cell>
          <cell r="AS42">
            <v>8.35</v>
          </cell>
          <cell r="AT42">
            <v>3.6000000000000004E-2</v>
          </cell>
          <cell r="AU42">
            <v>-14.613</v>
          </cell>
          <cell r="AV42">
            <v>104.17699999999999</v>
          </cell>
          <cell r="AW42">
            <v>50.650000000000006</v>
          </cell>
          <cell r="AX42">
            <v>53.524999999999999</v>
          </cell>
          <cell r="AY42">
            <v>16.256999999999998</v>
          </cell>
          <cell r="AZ42">
            <v>6.1289999999999996</v>
          </cell>
          <cell r="BA42">
            <v>0.46699999999999997</v>
          </cell>
          <cell r="BB42">
            <v>6.5959999999999992</v>
          </cell>
          <cell r="BC42">
            <v>1.786</v>
          </cell>
          <cell r="BD42">
            <v>1.7009999999999998</v>
          </cell>
          <cell r="BE42">
            <v>3.4870000000000001</v>
          </cell>
          <cell r="BF42">
            <v>0.58799999999999997</v>
          </cell>
          <cell r="BG42">
            <v>27.777000000000001</v>
          </cell>
          <cell r="BH42">
            <v>171.505</v>
          </cell>
          <cell r="BI42">
            <v>9.5399999999999991</v>
          </cell>
          <cell r="BJ42">
            <v>0</v>
          </cell>
          <cell r="BK42">
            <v>5.798</v>
          </cell>
          <cell r="BL42">
            <v>139.04600000000002</v>
          </cell>
          <cell r="BM42">
            <v>8.7140000000000004</v>
          </cell>
          <cell r="BN42">
            <v>0</v>
          </cell>
          <cell r="BO42">
            <v>39.972999999999999</v>
          </cell>
          <cell r="BP42">
            <v>1.395</v>
          </cell>
          <cell r="BQ42">
            <v>0.46699999999999997</v>
          </cell>
          <cell r="BR42">
            <v>7.4890000000000008</v>
          </cell>
          <cell r="BS42">
            <v>9.3510000000000009</v>
          </cell>
          <cell r="BT42">
            <v>27.990000000000002</v>
          </cell>
          <cell r="BU42">
            <v>5.1029999999999998</v>
          </cell>
          <cell r="BV42">
            <v>8.0000000000000002E-3</v>
          </cell>
          <cell r="BW42">
            <v>33.101000000000006</v>
          </cell>
          <cell r="BX42">
            <v>5.45</v>
          </cell>
          <cell r="BY42">
            <v>0</v>
          </cell>
          <cell r="BZ42">
            <v>5.45</v>
          </cell>
          <cell r="CA42">
            <v>9.2680000000000007</v>
          </cell>
          <cell r="CB42">
            <v>9.2680000000000007</v>
          </cell>
          <cell r="CC42">
            <v>5.1379999999999999</v>
          </cell>
          <cell r="CD42">
            <v>25.387999999999998</v>
          </cell>
          <cell r="CE42">
            <v>0.112</v>
          </cell>
          <cell r="CF42">
            <v>30.637999999999995</v>
          </cell>
          <cell r="CG42">
            <v>23.978000000000002</v>
          </cell>
          <cell r="CH42">
            <v>23.978000000000002</v>
          </cell>
          <cell r="CI42">
            <v>0</v>
          </cell>
          <cell r="CJ42">
            <v>0.84399999999999997</v>
          </cell>
          <cell r="CK42">
            <v>0.84399999999999997</v>
          </cell>
          <cell r="CL42">
            <v>0</v>
          </cell>
          <cell r="CM42">
            <v>8.0000000000000002E-3</v>
          </cell>
          <cell r="CN42">
            <v>8.0000000000000002E-3</v>
          </cell>
          <cell r="CO42">
            <v>5.1069999999999993</v>
          </cell>
          <cell r="CP42">
            <v>0.17499999999999999</v>
          </cell>
          <cell r="CQ42">
            <v>19.530999999999999</v>
          </cell>
          <cell r="CR42">
            <v>203.05200000000002</v>
          </cell>
          <cell r="CS42">
            <v>48.646999999999998</v>
          </cell>
          <cell r="CT42">
            <v>154.404</v>
          </cell>
          <cell r="CU42">
            <v>84.588999999999999</v>
          </cell>
          <cell r="CV42">
            <v>19.68</v>
          </cell>
          <cell r="CW42">
            <v>15.154</v>
          </cell>
          <cell r="CX42">
            <v>34.834000000000003</v>
          </cell>
          <cell r="CY42">
            <v>2.5550000000000002</v>
          </cell>
          <cell r="CZ42">
            <v>0.39999999999999997</v>
          </cell>
          <cell r="DA42">
            <v>2.9550000000000001</v>
          </cell>
          <cell r="DB42">
            <v>0</v>
          </cell>
          <cell r="DC42">
            <v>32.027000000000001</v>
          </cell>
          <cell r="DD42">
            <v>77.850999999999999</v>
          </cell>
          <cell r="DE42">
            <v>0.2</v>
          </cell>
          <cell r="DF42">
            <v>39.335999999999999</v>
          </cell>
          <cell r="DG42">
            <v>117.387</v>
          </cell>
          <cell r="DH42">
            <v>7.6300000000000008</v>
          </cell>
          <cell r="DI42">
            <v>23.866000000000003</v>
          </cell>
          <cell r="DJ42">
            <v>31.496000000000002</v>
          </cell>
          <cell r="DK42">
            <v>8.6539999999999999</v>
          </cell>
          <cell r="DL42">
            <v>8.7959999999999994</v>
          </cell>
          <cell r="DM42">
            <v>5.0030000000000001</v>
          </cell>
          <cell r="DN42">
            <v>6.1170000000000009</v>
          </cell>
          <cell r="DO42">
            <v>0.81399999999999995</v>
          </cell>
          <cell r="DP42">
            <v>0.94400000000000006</v>
          </cell>
          <cell r="DQ42">
            <v>24.456</v>
          </cell>
          <cell r="DR42">
            <v>0</v>
          </cell>
          <cell r="DS42">
            <v>66.556000000000012</v>
          </cell>
          <cell r="DT42">
            <v>9.3789999999999996</v>
          </cell>
          <cell r="DU42">
            <v>75.935000000000016</v>
          </cell>
          <cell r="DV42">
            <v>112.34399999999999</v>
          </cell>
          <cell r="DW42">
            <v>15.154</v>
          </cell>
          <cell r="DX42">
            <v>67.611000000000004</v>
          </cell>
          <cell r="DY42">
            <v>195.10899999999998</v>
          </cell>
          <cell r="DZ42">
            <v>0.42699999999999999</v>
          </cell>
          <cell r="EA42">
            <v>0</v>
          </cell>
          <cell r="EB42">
            <v>0.749</v>
          </cell>
          <cell r="EC42">
            <v>6.0290000000000008</v>
          </cell>
          <cell r="ED42">
            <v>7.205000000000001</v>
          </cell>
          <cell r="EE42">
            <v>0.28000000000000003</v>
          </cell>
          <cell r="EF42">
            <v>0.28000000000000003</v>
          </cell>
          <cell r="EG42">
            <v>122.91800000000001</v>
          </cell>
          <cell r="EH42">
            <v>17.214000000000002</v>
          </cell>
          <cell r="EI42">
            <v>20.209</v>
          </cell>
          <cell r="EJ42">
            <v>160.34100000000001</v>
          </cell>
          <cell r="EK42">
            <v>0.59099999999999997</v>
          </cell>
          <cell r="EL42">
            <v>0</v>
          </cell>
          <cell r="EM42">
            <v>3.4610000000000003</v>
          </cell>
          <cell r="EN42">
            <v>11.654</v>
          </cell>
          <cell r="EO42">
            <v>7.3159999999999998</v>
          </cell>
          <cell r="EP42">
            <v>23.021999999999998</v>
          </cell>
          <cell r="EQ42">
            <v>246.49300000000002</v>
          </cell>
          <cell r="ER42">
            <v>124.96099999999998</v>
          </cell>
          <cell r="ES42">
            <v>85.924999999999997</v>
          </cell>
          <cell r="ET42">
            <v>210.88599999999997</v>
          </cell>
          <cell r="EU42">
            <v>35.607999999999997</v>
          </cell>
          <cell r="EV42">
            <v>3.35</v>
          </cell>
          <cell r="EW42">
            <v>0.22800000000000001</v>
          </cell>
          <cell r="EX42">
            <v>1.3320000000000001</v>
          </cell>
          <cell r="EY42">
            <v>4.91</v>
          </cell>
          <cell r="EZ42">
            <v>5.1820000000000004</v>
          </cell>
          <cell r="FA42">
            <v>5.8469999999999995</v>
          </cell>
          <cell r="FB42">
            <v>11.029</v>
          </cell>
          <cell r="FC42">
            <v>45.664999999999999</v>
          </cell>
          <cell r="FD42">
            <v>1.0820000000000001</v>
          </cell>
          <cell r="FE42">
            <v>0.59600000000000009</v>
          </cell>
          <cell r="FF42">
            <v>-17.853999999999999</v>
          </cell>
          <cell r="FG42">
            <v>83.89</v>
          </cell>
          <cell r="FH42">
            <v>41.072000000000003</v>
          </cell>
          <cell r="FI42">
            <v>121.53099999999998</v>
          </cell>
          <cell r="FJ42">
            <v>266.95099999999996</v>
          </cell>
          <cell r="FK42">
            <v>15.056999999999999</v>
          </cell>
          <cell r="FL42">
            <v>282.00799999999998</v>
          </cell>
          <cell r="FM42">
            <v>91.841000000000008</v>
          </cell>
          <cell r="FN42">
            <v>4.3490000000000002</v>
          </cell>
          <cell r="FO42">
            <v>96.190000000000012</v>
          </cell>
          <cell r="FP42">
            <v>175.113</v>
          </cell>
          <cell r="FQ42">
            <v>10.708</v>
          </cell>
          <cell r="FR42">
            <v>185.821</v>
          </cell>
          <cell r="FS42">
            <v>21.625999999999998</v>
          </cell>
          <cell r="FT42">
            <v>6.8439999999999994</v>
          </cell>
          <cell r="FU42">
            <v>28.47</v>
          </cell>
          <cell r="FV42">
            <v>7.3450000000000006</v>
          </cell>
          <cell r="FW42">
            <v>2.363</v>
          </cell>
          <cell r="FX42">
            <v>9.7080000000000002</v>
          </cell>
          <cell r="FY42">
            <v>0.23299999999999998</v>
          </cell>
          <cell r="FZ42">
            <v>6.8680000000000003</v>
          </cell>
          <cell r="GA42">
            <v>7.101</v>
          </cell>
          <cell r="GB42">
            <v>0.32400000000000001</v>
          </cell>
          <cell r="GC42">
            <v>5.6000000000000001E-2</v>
          </cell>
          <cell r="GD42">
            <v>0.38</v>
          </cell>
          <cell r="GE42">
            <v>7.4809999999999999</v>
          </cell>
          <cell r="GF42">
            <v>0.80300000000000005</v>
          </cell>
          <cell r="GG42">
            <v>0</v>
          </cell>
          <cell r="GH42">
            <v>0.80300000000000005</v>
          </cell>
          <cell r="GI42">
            <v>139.846</v>
          </cell>
          <cell r="GJ42">
            <v>1.123</v>
          </cell>
          <cell r="GK42">
            <v>140.96899999999999</v>
          </cell>
          <cell r="GL42">
            <v>365.12399999999997</v>
          </cell>
          <cell r="GM42">
            <v>365.12399999999997</v>
          </cell>
          <cell r="GN42">
            <v>114.816</v>
          </cell>
          <cell r="GO42">
            <v>24.792000000000002</v>
          </cell>
          <cell r="GP42">
            <v>139.608</v>
          </cell>
          <cell r="GQ42">
            <v>36.014000000000003</v>
          </cell>
          <cell r="GR42">
            <v>0.376</v>
          </cell>
          <cell r="GS42">
            <v>36.39</v>
          </cell>
          <cell r="GT42">
            <v>6.7340000000000009</v>
          </cell>
          <cell r="GU42">
            <v>6.7340000000000009</v>
          </cell>
          <cell r="GV42">
            <v>28.527000000000001</v>
          </cell>
          <cell r="GW42">
            <v>0.30000000000000004</v>
          </cell>
          <cell r="GX42">
            <v>28.827000000000002</v>
          </cell>
          <cell r="GY42">
            <v>1.49</v>
          </cell>
          <cell r="GZ42">
            <v>1.49</v>
          </cell>
          <cell r="HA42">
            <v>24.477</v>
          </cell>
          <cell r="HB42">
            <v>8.4999999999999992E-2</v>
          </cell>
          <cell r="HC42">
            <v>24.562000000000001</v>
          </cell>
          <cell r="HD42">
            <v>1.4890000000000001</v>
          </cell>
          <cell r="HE42">
            <v>1.4890000000000001</v>
          </cell>
          <cell r="HF42">
            <v>121.94</v>
          </cell>
          <cell r="HG42">
            <v>35.820999999999998</v>
          </cell>
          <cell r="HH42">
            <v>20.314</v>
          </cell>
          <cell r="HI42">
            <v>178.07499999999999</v>
          </cell>
          <cell r="HJ42">
            <v>13.236000000000001</v>
          </cell>
          <cell r="HK42">
            <v>16.082000000000001</v>
          </cell>
          <cell r="HL42">
            <v>29.318000000000001</v>
          </cell>
          <cell r="HM42">
            <v>2.7E-2</v>
          </cell>
          <cell r="HN42">
            <v>11.827</v>
          </cell>
          <cell r="HO42">
            <v>11.853999999999999</v>
          </cell>
          <cell r="HP42">
            <v>41.171999999999997</v>
          </cell>
          <cell r="HQ42">
            <v>41.419999999999995</v>
          </cell>
          <cell r="HR42">
            <v>9.3789999999999996</v>
          </cell>
          <cell r="HS42">
            <v>50.798999999999992</v>
          </cell>
          <cell r="HT42">
            <v>114.816</v>
          </cell>
          <cell r="HU42">
            <v>24.792000000000002</v>
          </cell>
          <cell r="HV42">
            <v>76.084000000000003</v>
          </cell>
          <cell r="HW42">
            <v>215.69200000000001</v>
          </cell>
          <cell r="HX42">
            <v>0.106</v>
          </cell>
          <cell r="HY42">
            <v>0.106</v>
          </cell>
          <cell r="HZ42">
            <v>14.130999999999998</v>
          </cell>
          <cell r="IA42">
            <v>11.155000000000001</v>
          </cell>
          <cell r="IB42">
            <v>25.286000000000001</v>
          </cell>
          <cell r="IC42">
            <v>3.2000000000000001E-2</v>
          </cell>
          <cell r="ID42">
            <v>0.40700000000000003</v>
          </cell>
          <cell r="IE42">
            <v>0.43900000000000006</v>
          </cell>
          <cell r="IF42">
            <v>25.725000000000001</v>
          </cell>
          <cell r="IG42">
            <v>606.995</v>
          </cell>
          <cell r="IH42">
            <v>13.021000000000001</v>
          </cell>
          <cell r="II42">
            <v>620.01599999999996</v>
          </cell>
          <cell r="IJ42">
            <v>538.03199999999993</v>
          </cell>
          <cell r="IK42">
            <v>13.63</v>
          </cell>
          <cell r="IL42">
            <v>551.66199999999992</v>
          </cell>
          <cell r="IM42">
            <v>68.964999999999989</v>
          </cell>
          <cell r="IN42">
            <v>-0.60899999999999999</v>
          </cell>
          <cell r="IO42">
            <v>68.355999999999995</v>
          </cell>
          <cell r="IP42">
            <v>0.46899999999999997</v>
          </cell>
          <cell r="IQ42">
            <v>3.2970000000000002</v>
          </cell>
          <cell r="IR42">
            <v>3.766</v>
          </cell>
          <cell r="IS42">
            <v>0.14400000000000002</v>
          </cell>
          <cell r="IT42">
            <v>0.54700000000000004</v>
          </cell>
          <cell r="IU42">
            <v>0.69100000000000006</v>
          </cell>
          <cell r="IV42">
            <v>4.4569999999999999</v>
          </cell>
          <cell r="IW42">
            <v>3.35</v>
          </cell>
          <cell r="IX42">
            <v>0.92199999999999993</v>
          </cell>
          <cell r="IY42">
            <v>4.2720000000000002</v>
          </cell>
          <cell r="IZ42">
            <v>0</v>
          </cell>
          <cell r="JA42">
            <v>4.2720000000000002</v>
          </cell>
          <cell r="JB42">
            <v>68.382999999999996</v>
          </cell>
          <cell r="JC42">
            <v>1.399</v>
          </cell>
          <cell r="JD42">
            <v>69.781999999999996</v>
          </cell>
          <cell r="JE42">
            <v>0.79400000000000004</v>
          </cell>
          <cell r="JF42">
            <v>0.79400000000000004</v>
          </cell>
          <cell r="JG42">
            <v>0.76</v>
          </cell>
          <cell r="JH42">
            <v>0.76</v>
          </cell>
          <cell r="JI42">
            <v>-0.80699999999999994</v>
          </cell>
          <cell r="JJ42">
            <v>-0.80699999999999994</v>
          </cell>
          <cell r="JK42">
            <v>-0.66899999999999993</v>
          </cell>
          <cell r="JL42">
            <v>-1.3180000000000001</v>
          </cell>
          <cell r="JM42">
            <v>-1.9870000000000001</v>
          </cell>
          <cell r="JN42">
            <v>97.519000000000005</v>
          </cell>
          <cell r="JO42">
            <v>41.072000000000003</v>
          </cell>
          <cell r="JP42">
            <v>13.63</v>
          </cell>
          <cell r="JQ42">
            <v>745.58699999999999</v>
          </cell>
          <cell r="JR42">
            <v>-0.60899999999999999</v>
          </cell>
          <cell r="JS42">
            <v>744.97799999999995</v>
          </cell>
          <cell r="JT42">
            <v>216.05500000000001</v>
          </cell>
          <cell r="JU42">
            <v>223.34100000000001</v>
          </cell>
          <cell r="JV42">
            <v>-7.2859999999999996</v>
          </cell>
          <cell r="JW42">
            <v>3.9889999999999999</v>
          </cell>
          <cell r="JX42">
            <v>1.125</v>
          </cell>
          <cell r="JY42">
            <v>1.125</v>
          </cell>
          <cell r="JZ42">
            <v>25.490000000000002</v>
          </cell>
          <cell r="KA42">
            <v>3.14</v>
          </cell>
          <cell r="KB42">
            <v>0</v>
          </cell>
          <cell r="KC42">
            <v>0.39100000000000001</v>
          </cell>
          <cell r="KD42">
            <v>0.495</v>
          </cell>
          <cell r="KE42">
            <v>0.495</v>
          </cell>
          <cell r="KF42">
            <v>4.9000000000000002E-2</v>
          </cell>
          <cell r="KG42">
            <v>9.8000000000000004E-2</v>
          </cell>
          <cell r="KH42">
            <v>0.14700000000000002</v>
          </cell>
          <cell r="KI42">
            <v>0.59399999999999997</v>
          </cell>
          <cell r="KJ42">
            <v>0.59399999999999997</v>
          </cell>
          <cell r="KK42">
            <v>2.1669999999999998</v>
          </cell>
          <cell r="KL42">
            <v>0.17099999999999999</v>
          </cell>
          <cell r="KM42">
            <v>0.749</v>
          </cell>
          <cell r="KN42">
            <v>2.0970000000000004</v>
          </cell>
          <cell r="KO42">
            <v>5.1840000000000002</v>
          </cell>
          <cell r="KP42">
            <v>0</v>
          </cell>
          <cell r="KQ42">
            <v>0.81800000000000006</v>
          </cell>
          <cell r="KR42">
            <v>4.9000000000000002E-2</v>
          </cell>
          <cell r="KS42">
            <v>4.9000000000000002E-2</v>
          </cell>
          <cell r="KT42">
            <v>0</v>
          </cell>
          <cell r="KU42">
            <v>1.706</v>
          </cell>
          <cell r="KV42">
            <v>1.0860000000000001</v>
          </cell>
          <cell r="KW42">
            <v>2.7919999999999998</v>
          </cell>
          <cell r="KX42">
            <v>0</v>
          </cell>
          <cell r="KY42">
            <v>0</v>
          </cell>
          <cell r="KZ42">
            <v>5.2569999999999997</v>
          </cell>
          <cell r="LA42">
            <v>0.39300000000000002</v>
          </cell>
          <cell r="LB42">
            <v>29.874000000000002</v>
          </cell>
          <cell r="LC42">
            <v>2.0979999999999999</v>
          </cell>
          <cell r="LD42">
            <v>0</v>
          </cell>
          <cell r="LE42">
            <v>0.34199999999999997</v>
          </cell>
          <cell r="LF42">
            <v>1.125</v>
          </cell>
          <cell r="LG42">
            <v>0.497</v>
          </cell>
          <cell r="LH42">
            <v>1.6219999999999999</v>
          </cell>
          <cell r="LI42">
            <v>1.5699999999999998</v>
          </cell>
          <cell r="LJ42">
            <v>0.25600000000000001</v>
          </cell>
          <cell r="LK42">
            <v>0</v>
          </cell>
          <cell r="LL42">
            <v>1.8259999999999998</v>
          </cell>
          <cell r="LM42">
            <v>0.11600000000000001</v>
          </cell>
          <cell r="LN42">
            <v>0.67900000000000005</v>
          </cell>
          <cell r="LO42">
            <v>3.4610000000000003</v>
          </cell>
          <cell r="LP42">
            <v>3.5670000000000002</v>
          </cell>
          <cell r="LQ42">
            <v>7.3159999999999998</v>
          </cell>
          <cell r="LR42">
            <v>15.138999999999999</v>
          </cell>
          <cell r="LS42">
            <v>0.17499999999999999</v>
          </cell>
          <cell r="LT42">
            <v>6.8000000000000005E-2</v>
          </cell>
          <cell r="LU42">
            <v>0.24299999999999999</v>
          </cell>
          <cell r="LV42">
            <v>0.94499999999999995</v>
          </cell>
          <cell r="LW42">
            <v>0.02</v>
          </cell>
          <cell r="LX42">
            <v>0.96499999999999997</v>
          </cell>
          <cell r="LY42">
            <v>14.924999999999999</v>
          </cell>
          <cell r="LZ42">
            <v>997.78100000000006</v>
          </cell>
          <cell r="MA42">
            <v>0</v>
          </cell>
          <cell r="MB42">
            <v>12.563000000000001</v>
          </cell>
          <cell r="MC42">
            <v>0.23899999999999999</v>
          </cell>
          <cell r="MD42">
            <v>13.523</v>
          </cell>
          <cell r="ME42">
            <v>12.522</v>
          </cell>
          <cell r="MF42">
            <v>1.0009999999999999</v>
          </cell>
          <cell r="MG42">
            <v>30.382000000000001</v>
          </cell>
          <cell r="MH42">
            <v>36.798000000000002</v>
          </cell>
          <cell r="MI42">
            <v>21.251999999999999</v>
          </cell>
          <cell r="MJ42">
            <v>15.545999999999999</v>
          </cell>
          <cell r="MK42">
            <v>-1.7050000000000001</v>
          </cell>
          <cell r="ML42">
            <v>6.9000000000000006E-2</v>
          </cell>
          <cell r="MM42">
            <v>31.838000000000001</v>
          </cell>
          <cell r="MN42">
            <v>0</v>
          </cell>
          <cell r="MO42">
            <v>57.049000000000007</v>
          </cell>
          <cell r="MP42">
            <v>-8.8999999999999996E-2</v>
          </cell>
          <cell r="MQ42">
            <v>0</v>
          </cell>
          <cell r="MR42">
            <v>66.853999999999999</v>
          </cell>
          <cell r="MS42">
            <v>61.439</v>
          </cell>
          <cell r="MT42">
            <v>5.415</v>
          </cell>
          <cell r="MU42">
            <v>94.238</v>
          </cell>
          <cell r="MV42">
            <v>11.073</v>
          </cell>
          <cell r="MW42">
            <v>9.2240000000000002</v>
          </cell>
          <cell r="MX42">
            <v>1.849</v>
          </cell>
          <cell r="MY42">
            <v>0</v>
          </cell>
          <cell r="MZ42">
            <v>0</v>
          </cell>
          <cell r="NA42">
            <v>19.79</v>
          </cell>
          <cell r="NB42">
            <v>-2.5000000000000001E-2</v>
          </cell>
          <cell r="NC42">
            <v>-0.53</v>
          </cell>
          <cell r="ND42">
            <v>0</v>
          </cell>
          <cell r="NE42">
            <v>7.556</v>
          </cell>
          <cell r="NF42">
            <v>0.189</v>
          </cell>
          <cell r="NG42">
            <v>0.189</v>
          </cell>
          <cell r="NH42">
            <v>0</v>
          </cell>
          <cell r="NI42">
            <v>-1.204</v>
          </cell>
          <cell r="NJ42">
            <v>1.0999999999999999E-2</v>
          </cell>
          <cell r="NK42">
            <v>1.0999999999999999E-2</v>
          </cell>
          <cell r="NL42">
            <v>0</v>
          </cell>
          <cell r="NM42">
            <v>0</v>
          </cell>
          <cell r="NN42">
            <v>0</v>
          </cell>
          <cell r="NO42">
            <v>3.593</v>
          </cell>
          <cell r="NP42">
            <v>0</v>
          </cell>
          <cell r="NQ42">
            <v>-33.190742909402005</v>
          </cell>
          <cell r="NR42">
            <v>1.2999999999999999E-2</v>
          </cell>
          <cell r="NS42">
            <v>1.03</v>
          </cell>
          <cell r="NT42">
            <v>0.51900000000000002</v>
          </cell>
          <cell r="NU42">
            <v>0.51100000000000001</v>
          </cell>
          <cell r="NV42">
            <v>0</v>
          </cell>
          <cell r="NW42">
            <v>4.88</v>
          </cell>
          <cell r="NX42">
            <v>4.4290000000000003</v>
          </cell>
          <cell r="NY42">
            <v>0.45100000000000001</v>
          </cell>
          <cell r="NZ42">
            <v>-0.155</v>
          </cell>
          <cell r="OA42">
            <v>0</v>
          </cell>
          <cell r="OB42">
            <v>-7.6070000000000011</v>
          </cell>
          <cell r="OC42">
            <v>0</v>
          </cell>
          <cell r="OD42">
            <v>17.321999999999999</v>
          </cell>
          <cell r="OE42">
            <v>1.95</v>
          </cell>
          <cell r="OF42">
            <v>-2.0649999999999999</v>
          </cell>
          <cell r="OG42">
            <v>-2.1379999999999999</v>
          </cell>
          <cell r="OH42">
            <v>7.2999999999999995E-2</v>
          </cell>
          <cell r="OI42">
            <v>0</v>
          </cell>
          <cell r="OJ42">
            <v>33.164999999999999</v>
          </cell>
          <cell r="OK42">
            <v>33.006</v>
          </cell>
          <cell r="OL42">
            <v>0.159</v>
          </cell>
          <cell r="OM42">
            <v>31.021000000000001</v>
          </cell>
          <cell r="ON42">
            <v>0</v>
          </cell>
          <cell r="OO42">
            <v>-47.064999999999998</v>
          </cell>
          <cell r="OP42">
            <v>0</v>
          </cell>
          <cell r="OQ42">
            <v>56.709000000000003</v>
          </cell>
          <cell r="OR42">
            <v>-1.4E-2</v>
          </cell>
          <cell r="OS42">
            <v>0</v>
          </cell>
          <cell r="OT42">
            <v>32.277999999999999</v>
          </cell>
          <cell r="OU42">
            <v>26.317</v>
          </cell>
          <cell r="OV42">
            <v>5.9610000000000003</v>
          </cell>
          <cell r="OW42">
            <v>-0.09</v>
          </cell>
          <cell r="OX42">
            <v>15.263999999999999</v>
          </cell>
          <cell r="OY42">
            <v>13.152999999999999</v>
          </cell>
          <cell r="OZ42">
            <v>0</v>
          </cell>
          <cell r="PA42">
            <v>0.10299999999999999</v>
          </cell>
          <cell r="PB42">
            <v>0</v>
          </cell>
          <cell r="PC42">
            <v>-0.54799999999999993</v>
          </cell>
          <cell r="PD42">
            <v>0</v>
          </cell>
          <cell r="PE42">
            <v>0</v>
          </cell>
          <cell r="PF42">
            <v>18.635000000000002</v>
          </cell>
          <cell r="PG42">
            <v>15.62</v>
          </cell>
          <cell r="PH42">
            <v>3.0150000000000001</v>
          </cell>
          <cell r="PI42">
            <v>91.156000000000006</v>
          </cell>
          <cell r="PJ42">
            <v>35.052999999999997</v>
          </cell>
          <cell r="PK42">
            <v>35.052999999999997</v>
          </cell>
          <cell r="PL42">
            <v>0</v>
          </cell>
          <cell r="PM42">
            <v>0</v>
          </cell>
          <cell r="PN42">
            <v>0</v>
          </cell>
          <cell r="PO42">
            <v>0</v>
          </cell>
          <cell r="PP42">
            <v>0</v>
          </cell>
          <cell r="PQ42">
            <v>94.771000000000001</v>
          </cell>
          <cell r="PR42">
            <v>0</v>
          </cell>
          <cell r="PS42">
            <v>8.4489999999999998</v>
          </cell>
          <cell r="PT42">
            <v>56.808</v>
          </cell>
          <cell r="PU42">
            <v>51.936999999999998</v>
          </cell>
          <cell r="PV42">
            <v>4.8710000000000004</v>
          </cell>
          <cell r="PW42">
            <v>0</v>
          </cell>
          <cell r="PX42">
            <v>47.412999999999997</v>
          </cell>
          <cell r="PY42">
            <v>47.412999999999997</v>
          </cell>
          <cell r="PZ42">
            <v>0</v>
          </cell>
          <cell r="QA42">
            <v>29.264000000000003</v>
          </cell>
          <cell r="QB42">
            <v>0.62000000000000011</v>
          </cell>
          <cell r="QC42">
            <v>0</v>
          </cell>
          <cell r="QD42">
            <v>0</v>
          </cell>
          <cell r="QE42">
            <v>-38.176742909402009</v>
          </cell>
          <cell r="QF42">
            <v>1.9570000000000001</v>
          </cell>
          <cell r="QG42">
            <v>0</v>
          </cell>
          <cell r="QH42">
            <v>0</v>
          </cell>
          <cell r="QI42">
            <v>0</v>
          </cell>
          <cell r="QJ42">
            <v>0</v>
          </cell>
          <cell r="QK42">
            <v>0</v>
          </cell>
          <cell r="QL42">
            <v>0</v>
          </cell>
          <cell r="QM42">
            <v>0</v>
          </cell>
          <cell r="QN42">
            <v>0</v>
          </cell>
          <cell r="QO42">
            <v>0</v>
          </cell>
          <cell r="QP42">
            <v>0</v>
          </cell>
          <cell r="QQ42">
            <v>0</v>
          </cell>
          <cell r="QR42">
            <v>0</v>
          </cell>
          <cell r="QS42">
            <v>2.556</v>
          </cell>
          <cell r="QT42">
            <v>0</v>
          </cell>
          <cell r="QU42">
            <v>21.288</v>
          </cell>
          <cell r="QV42">
            <v>18.888999999999999</v>
          </cell>
          <cell r="QW42">
            <v>2.399</v>
          </cell>
          <cell r="QX42">
            <v>-1.6860000000000004</v>
          </cell>
          <cell r="QY42">
            <v>0</v>
          </cell>
          <cell r="QZ42">
            <v>0</v>
          </cell>
          <cell r="RA42">
            <v>0</v>
          </cell>
          <cell r="RB42">
            <v>0</v>
          </cell>
          <cell r="RC42">
            <v>0</v>
          </cell>
          <cell r="RD42">
            <v>0</v>
          </cell>
          <cell r="RE42">
            <v>0</v>
          </cell>
          <cell r="RF42">
            <v>0</v>
          </cell>
          <cell r="RG42">
            <v>0</v>
          </cell>
          <cell r="RH42">
            <v>0</v>
          </cell>
          <cell r="RI42">
            <v>0</v>
          </cell>
          <cell r="RJ42">
            <v>27.407000000000004</v>
          </cell>
          <cell r="RK42">
            <v>0</v>
          </cell>
          <cell r="RL42">
            <v>0</v>
          </cell>
          <cell r="RM42">
            <v>0</v>
          </cell>
          <cell r="RN42">
            <v>0</v>
          </cell>
          <cell r="RO42">
            <v>0</v>
          </cell>
          <cell r="RP42">
            <v>0</v>
          </cell>
          <cell r="RQ42">
            <v>-2.5000000000000001E-2</v>
          </cell>
          <cell r="RR42">
            <v>50.773000000000003</v>
          </cell>
          <cell r="RS42">
            <v>0</v>
          </cell>
          <cell r="RT42">
            <v>-2.0209999999999999</v>
          </cell>
          <cell r="RU42">
            <v>15.079000000000001</v>
          </cell>
          <cell r="RV42">
            <v>9.2680000000000007</v>
          </cell>
          <cell r="RW42">
            <v>5.8109999999999999</v>
          </cell>
          <cell r="RX42">
            <v>6.4509999999999996</v>
          </cell>
          <cell r="RY42">
            <v>18.724</v>
          </cell>
          <cell r="RZ42">
            <v>0</v>
          </cell>
          <cell r="SA42">
            <v>16.613</v>
          </cell>
          <cell r="SB42">
            <v>0</v>
          </cell>
          <cell r="SC42">
            <v>-0.55100000000000005</v>
          </cell>
          <cell r="SD42">
            <v>0</v>
          </cell>
        </row>
        <row r="43">
          <cell r="A43">
            <v>1990</v>
          </cell>
          <cell r="B43">
            <v>1208.9929999999999</v>
          </cell>
          <cell r="C43">
            <v>677.31700000000001</v>
          </cell>
          <cell r="D43">
            <v>531.67700000000002</v>
          </cell>
          <cell r="E43">
            <v>251.11100000000002</v>
          </cell>
          <cell r="F43">
            <v>83.044000000000011</v>
          </cell>
          <cell r="G43">
            <v>9.7920000000000016</v>
          </cell>
          <cell r="H43">
            <v>92.836000000000013</v>
          </cell>
          <cell r="I43">
            <v>2.9380000000000002</v>
          </cell>
          <cell r="J43">
            <v>17.177999999999997</v>
          </cell>
          <cell r="K43">
            <v>20.115999999999996</v>
          </cell>
          <cell r="L43">
            <v>8.0869999999999997</v>
          </cell>
          <cell r="M43">
            <v>175.69900000000001</v>
          </cell>
          <cell r="N43">
            <v>25.394000000000002</v>
          </cell>
          <cell r="O43">
            <v>19.986000000000001</v>
          </cell>
          <cell r="P43">
            <v>0</v>
          </cell>
          <cell r="Q43">
            <v>5.7610000000000001</v>
          </cell>
          <cell r="R43">
            <v>0</v>
          </cell>
          <cell r="S43">
            <v>60.324999999999996</v>
          </cell>
          <cell r="T43">
            <v>34.662999999999997</v>
          </cell>
          <cell r="U43">
            <v>0</v>
          </cell>
          <cell r="V43">
            <v>0.97499999999999998</v>
          </cell>
          <cell r="W43">
            <v>9.7920000000000016</v>
          </cell>
          <cell r="X43">
            <v>0.60299999999999998</v>
          </cell>
          <cell r="Y43">
            <v>10.395000000000001</v>
          </cell>
          <cell r="Z43">
            <v>7.8909999999999991</v>
          </cell>
          <cell r="AA43">
            <v>2.1029999999999998</v>
          </cell>
          <cell r="AB43">
            <v>9.9939999999999998</v>
          </cell>
          <cell r="AC43">
            <v>18.256</v>
          </cell>
          <cell r="AD43">
            <v>18.256</v>
          </cell>
          <cell r="AE43">
            <v>10.220000000000001</v>
          </cell>
          <cell r="AF43">
            <v>10.220000000000001</v>
          </cell>
          <cell r="AG43">
            <v>7.3109999999999999</v>
          </cell>
          <cell r="AH43">
            <v>14.457000000000001</v>
          </cell>
          <cell r="AI43">
            <v>21.768000000000001</v>
          </cell>
          <cell r="AJ43">
            <v>101.02199999999999</v>
          </cell>
          <cell r="AK43">
            <v>101.02199999999999</v>
          </cell>
          <cell r="AL43">
            <v>6.077</v>
          </cell>
          <cell r="AM43">
            <v>2.8390000000000004</v>
          </cell>
          <cell r="AN43">
            <v>8.9160000000000004</v>
          </cell>
          <cell r="AO43">
            <v>0</v>
          </cell>
          <cell r="AP43">
            <v>1.6059999999999999</v>
          </cell>
          <cell r="AQ43">
            <v>1.6059999999999999</v>
          </cell>
          <cell r="AR43">
            <v>121.111</v>
          </cell>
          <cell r="AS43">
            <v>8.6629999999999985</v>
          </cell>
          <cell r="AT43">
            <v>0.17399999999999999</v>
          </cell>
          <cell r="AU43">
            <v>-21.617000000000001</v>
          </cell>
          <cell r="AV43">
            <v>108.92500000000001</v>
          </cell>
          <cell r="AW43">
            <v>55.505000000000003</v>
          </cell>
          <cell r="AX43">
            <v>53.42</v>
          </cell>
          <cell r="AY43">
            <v>17.041999999999998</v>
          </cell>
          <cell r="AZ43">
            <v>6.5409999999999995</v>
          </cell>
          <cell r="BA43">
            <v>0.48899999999999999</v>
          </cell>
          <cell r="BB43">
            <v>7.0299999999999994</v>
          </cell>
          <cell r="BC43">
            <v>1.9019999999999999</v>
          </cell>
          <cell r="BD43">
            <v>1.8030000000000002</v>
          </cell>
          <cell r="BE43">
            <v>3.7050000000000001</v>
          </cell>
          <cell r="BF43">
            <v>0.61699999999999999</v>
          </cell>
          <cell r="BG43">
            <v>26.259</v>
          </cell>
          <cell r="BH43">
            <v>202.398</v>
          </cell>
          <cell r="BI43">
            <v>10.834</v>
          </cell>
          <cell r="BJ43">
            <v>0</v>
          </cell>
          <cell r="BK43">
            <v>6.2610000000000001</v>
          </cell>
          <cell r="BL43">
            <v>159.94999999999999</v>
          </cell>
          <cell r="BM43">
            <v>8.4489999999999998</v>
          </cell>
          <cell r="BN43">
            <v>0</v>
          </cell>
          <cell r="BO43">
            <v>49.561</v>
          </cell>
          <cell r="BP43">
            <v>1.43</v>
          </cell>
          <cell r="BQ43">
            <v>0.48899999999999999</v>
          </cell>
          <cell r="BR43">
            <v>7.9960000000000004</v>
          </cell>
          <cell r="BS43">
            <v>9.9150000000000009</v>
          </cell>
          <cell r="BT43">
            <v>30.462999999999997</v>
          </cell>
          <cell r="BU43">
            <v>6.3070000000000004</v>
          </cell>
          <cell r="BV43">
            <v>8.0000000000000002E-3</v>
          </cell>
          <cell r="BW43">
            <v>36.777999999999999</v>
          </cell>
          <cell r="BX43">
            <v>5.57</v>
          </cell>
          <cell r="BY43">
            <v>0</v>
          </cell>
          <cell r="BZ43">
            <v>5.57</v>
          </cell>
          <cell r="CA43">
            <v>9.8449999999999989</v>
          </cell>
          <cell r="CB43">
            <v>9.8449999999999989</v>
          </cell>
          <cell r="CC43">
            <v>6.3010000000000002</v>
          </cell>
          <cell r="CD43">
            <v>30.909999999999997</v>
          </cell>
          <cell r="CE43">
            <v>0.129</v>
          </cell>
          <cell r="CF43">
            <v>37.339999999999996</v>
          </cell>
          <cell r="CG43">
            <v>21.729000000000003</v>
          </cell>
          <cell r="CH43">
            <v>21.729000000000003</v>
          </cell>
          <cell r="CI43">
            <v>0</v>
          </cell>
          <cell r="CJ43">
            <v>1.0840000000000001</v>
          </cell>
          <cell r="CK43">
            <v>1.0840000000000001</v>
          </cell>
          <cell r="CL43">
            <v>0</v>
          </cell>
          <cell r="CM43">
            <v>8.0000000000000002E-3</v>
          </cell>
          <cell r="CN43">
            <v>8.0000000000000002E-3</v>
          </cell>
          <cell r="CO43">
            <v>5.7370000000000001</v>
          </cell>
          <cell r="CP43">
            <v>0.23499999999999999</v>
          </cell>
          <cell r="CQ43">
            <v>16.837</v>
          </cell>
          <cell r="CR43">
            <v>214.35299999999998</v>
          </cell>
          <cell r="CS43">
            <v>51.817</v>
          </cell>
          <cell r="CT43">
            <v>162.53699999999998</v>
          </cell>
          <cell r="CU43">
            <v>89.938999999999993</v>
          </cell>
          <cell r="CV43">
            <v>20.224000000000004</v>
          </cell>
          <cell r="CW43">
            <v>15.904</v>
          </cell>
          <cell r="CX43">
            <v>36.128</v>
          </cell>
          <cell r="CY43">
            <v>2.8260000000000001</v>
          </cell>
          <cell r="CZ43">
            <v>0.38400000000000001</v>
          </cell>
          <cell r="DA43">
            <v>3.21</v>
          </cell>
          <cell r="DB43">
            <v>0</v>
          </cell>
          <cell r="DC43">
            <v>33.262</v>
          </cell>
          <cell r="DD43">
            <v>79.585000000000008</v>
          </cell>
          <cell r="DE43">
            <v>0.27100000000000002</v>
          </cell>
          <cell r="DF43">
            <v>41.698999999999998</v>
          </cell>
          <cell r="DG43">
            <v>121.55500000000001</v>
          </cell>
          <cell r="DH43">
            <v>8.2740000000000009</v>
          </cell>
          <cell r="DI43">
            <v>26.777999999999999</v>
          </cell>
          <cell r="DJ43">
            <v>35.052</v>
          </cell>
          <cell r="DK43">
            <v>8.4</v>
          </cell>
          <cell r="DL43">
            <v>9.3120000000000012</v>
          </cell>
          <cell r="DM43">
            <v>5.2029999999999994</v>
          </cell>
          <cell r="DN43">
            <v>6.8369999999999997</v>
          </cell>
          <cell r="DO43">
            <v>1.2650000000000001</v>
          </cell>
          <cell r="DP43">
            <v>1.052</v>
          </cell>
          <cell r="DQ43">
            <v>28.114000000000004</v>
          </cell>
          <cell r="DR43">
            <v>0</v>
          </cell>
          <cell r="DS43">
            <v>72.49799999999999</v>
          </cell>
          <cell r="DT43">
            <v>9.6169999999999991</v>
          </cell>
          <cell r="DU43">
            <v>82.114999999999995</v>
          </cell>
          <cell r="DV43">
            <v>118.77499999999999</v>
          </cell>
          <cell r="DW43">
            <v>15.904</v>
          </cell>
          <cell r="DX43">
            <v>72.086999999999989</v>
          </cell>
          <cell r="DY43">
            <v>206.76599999999999</v>
          </cell>
          <cell r="DZ43">
            <v>0.59200000000000008</v>
          </cell>
          <cell r="EA43">
            <v>0</v>
          </cell>
          <cell r="EB43">
            <v>0.70900000000000007</v>
          </cell>
          <cell r="EC43">
            <v>5.9809999999999999</v>
          </cell>
          <cell r="ED43">
            <v>7.282</v>
          </cell>
          <cell r="EE43">
            <v>0.27100000000000002</v>
          </cell>
          <cell r="EF43">
            <v>0.27100000000000002</v>
          </cell>
          <cell r="EG43">
            <v>131.45999999999998</v>
          </cell>
          <cell r="EH43">
            <v>18.091999999999999</v>
          </cell>
          <cell r="EI43">
            <v>20.897000000000002</v>
          </cell>
          <cell r="EJ43">
            <v>170.44899999999996</v>
          </cell>
          <cell r="EK43">
            <v>0.628</v>
          </cell>
          <cell r="EL43">
            <v>0</v>
          </cell>
          <cell r="EM43">
            <v>3.4460000000000002</v>
          </cell>
          <cell r="EN43">
            <v>13.977000000000002</v>
          </cell>
          <cell r="EO43">
            <v>6.6920000000000002</v>
          </cell>
          <cell r="EP43">
            <v>24.743000000000002</v>
          </cell>
          <cell r="EQ43">
            <v>259.09799999999996</v>
          </cell>
          <cell r="ER43">
            <v>133.804</v>
          </cell>
          <cell r="ES43">
            <v>89.259000000000015</v>
          </cell>
          <cell r="ET43">
            <v>223.06300000000002</v>
          </cell>
          <cell r="EU43">
            <v>36.034999999999997</v>
          </cell>
          <cell r="EV43">
            <v>3.8600000000000003</v>
          </cell>
          <cell r="EW43">
            <v>0.26500000000000001</v>
          </cell>
          <cell r="EX43">
            <v>1.0529999999999999</v>
          </cell>
          <cell r="EY43">
            <v>5.1779999999999999</v>
          </cell>
          <cell r="EZ43">
            <v>6.3849999999999998</v>
          </cell>
          <cell r="FA43">
            <v>10.146000000000001</v>
          </cell>
          <cell r="FB43">
            <v>16.530999999999999</v>
          </cell>
          <cell r="FC43">
            <v>48.626999999999995</v>
          </cell>
          <cell r="FD43">
            <v>1.2989999999999999</v>
          </cell>
          <cell r="FE43">
            <v>0.499</v>
          </cell>
          <cell r="FF43">
            <v>-25.742999999999999</v>
          </cell>
          <cell r="FG43">
            <v>89.981999999999999</v>
          </cell>
          <cell r="FH43">
            <v>43.823</v>
          </cell>
          <cell r="FI43">
            <v>125.29300000000001</v>
          </cell>
          <cell r="FJ43">
            <v>276.82399999999996</v>
          </cell>
          <cell r="FK43">
            <v>16.311</v>
          </cell>
          <cell r="FL43">
            <v>293.13499999999993</v>
          </cell>
          <cell r="FM43">
            <v>91.42</v>
          </cell>
          <cell r="FN43">
            <v>4.7829999999999995</v>
          </cell>
          <cell r="FO43">
            <v>96.203000000000003</v>
          </cell>
          <cell r="FP43">
            <v>185.404</v>
          </cell>
          <cell r="FQ43">
            <v>11.529</v>
          </cell>
          <cell r="FR43">
            <v>196.93299999999999</v>
          </cell>
          <cell r="FS43">
            <v>22.466000000000001</v>
          </cell>
          <cell r="FT43">
            <v>7.3719999999999999</v>
          </cell>
          <cell r="FU43">
            <v>29.838000000000001</v>
          </cell>
          <cell r="FV43">
            <v>7.8469999999999995</v>
          </cell>
          <cell r="FW43">
            <v>2.5500000000000003</v>
          </cell>
          <cell r="FX43">
            <v>10.397</v>
          </cell>
          <cell r="FY43">
            <v>0.247</v>
          </cell>
          <cell r="FZ43">
            <v>7.3520000000000003</v>
          </cell>
          <cell r="GA43">
            <v>7.5990000000000002</v>
          </cell>
          <cell r="GB43">
            <v>0.36099999999999999</v>
          </cell>
          <cell r="GC43">
            <v>6.0999999999999999E-2</v>
          </cell>
          <cell r="GD43">
            <v>0.42199999999999999</v>
          </cell>
          <cell r="GE43">
            <v>8.0210000000000008</v>
          </cell>
          <cell r="GF43">
            <v>1.022</v>
          </cell>
          <cell r="GG43">
            <v>0</v>
          </cell>
          <cell r="GH43">
            <v>1.022</v>
          </cell>
          <cell r="GI43">
            <v>148.51599999999999</v>
          </cell>
          <cell r="GJ43">
            <v>1.1870000000000001</v>
          </cell>
          <cell r="GK43">
            <v>149.703</v>
          </cell>
          <cell r="GL43">
            <v>390.96600000000001</v>
          </cell>
          <cell r="GM43">
            <v>390.96600000000001</v>
          </cell>
          <cell r="GN43">
            <v>121.196</v>
          </cell>
          <cell r="GO43">
            <v>26.183999999999997</v>
          </cell>
          <cell r="GP43">
            <v>147.38</v>
          </cell>
          <cell r="GQ43">
            <v>36.963999999999999</v>
          </cell>
          <cell r="GR43">
            <v>0.40699999999999997</v>
          </cell>
          <cell r="GS43">
            <v>37.370999999999995</v>
          </cell>
          <cell r="GT43">
            <v>6.4059999999999997</v>
          </cell>
          <cell r="GU43">
            <v>6.4059999999999997</v>
          </cell>
          <cell r="GV43">
            <v>35.82</v>
          </cell>
          <cell r="GW43">
            <v>0.40899999999999997</v>
          </cell>
          <cell r="GX43">
            <v>36.228999999999999</v>
          </cell>
          <cell r="GY43">
            <v>1.5620000000000001</v>
          </cell>
          <cell r="GZ43">
            <v>1.5620000000000001</v>
          </cell>
          <cell r="HA43">
            <v>27.073</v>
          </cell>
          <cell r="HB43">
            <v>9.0999999999999998E-2</v>
          </cell>
          <cell r="HC43">
            <v>27.164000000000001</v>
          </cell>
          <cell r="HD43">
            <v>1.637</v>
          </cell>
          <cell r="HE43">
            <v>1.637</v>
          </cell>
          <cell r="HF43">
            <v>130.55700000000002</v>
          </cell>
          <cell r="HG43">
            <v>37.905000000000001</v>
          </cell>
          <cell r="HH43">
            <v>21.010999999999999</v>
          </cell>
          <cell r="HI43">
            <v>189.47300000000001</v>
          </cell>
          <cell r="HJ43">
            <v>15.474</v>
          </cell>
          <cell r="HK43">
            <v>17.559999999999999</v>
          </cell>
          <cell r="HL43">
            <v>33.033999999999999</v>
          </cell>
          <cell r="HM43">
            <v>3.9E-2</v>
          </cell>
          <cell r="HN43">
            <v>13.164000000000001</v>
          </cell>
          <cell r="HO43">
            <v>13.203000000000001</v>
          </cell>
          <cell r="HP43">
            <v>46.237000000000002</v>
          </cell>
          <cell r="HQ43">
            <v>47.937999999999995</v>
          </cell>
          <cell r="HR43">
            <v>9.6169999999999991</v>
          </cell>
          <cell r="HS43">
            <v>57.554999999999993</v>
          </cell>
          <cell r="HT43">
            <v>121.196</v>
          </cell>
          <cell r="HU43">
            <v>26.183999999999997</v>
          </cell>
          <cell r="HV43">
            <v>81.061000000000007</v>
          </cell>
          <cell r="HW43">
            <v>228.441</v>
          </cell>
          <cell r="HX43">
            <v>0.114</v>
          </cell>
          <cell r="HY43">
            <v>0.114</v>
          </cell>
          <cell r="HZ43">
            <v>14.911999999999999</v>
          </cell>
          <cell r="IA43">
            <v>11.497</v>
          </cell>
          <cell r="IB43">
            <v>26.408999999999999</v>
          </cell>
          <cell r="IC43">
            <v>3.5000000000000003E-2</v>
          </cell>
          <cell r="ID43">
            <v>0.40799999999999997</v>
          </cell>
          <cell r="IE43">
            <v>0.44299999999999995</v>
          </cell>
          <cell r="IF43">
            <v>26.852</v>
          </cell>
          <cell r="IG43">
            <v>649.00099999999998</v>
          </cell>
          <cell r="IH43">
            <v>14.558</v>
          </cell>
          <cell r="II43">
            <v>663.55899999999997</v>
          </cell>
          <cell r="IJ43">
            <v>566.92100000000005</v>
          </cell>
          <cell r="IK43">
            <v>14.709</v>
          </cell>
          <cell r="IL43">
            <v>581.63</v>
          </cell>
          <cell r="IM43">
            <v>82.08</v>
          </cell>
          <cell r="IN43">
            <v>-0.15</v>
          </cell>
          <cell r="IO43">
            <v>81.929999999999993</v>
          </cell>
          <cell r="IP43">
            <v>0.65399999999999991</v>
          </cell>
          <cell r="IQ43">
            <v>4.3329999999999993</v>
          </cell>
          <cell r="IR43">
            <v>4.9869999999999992</v>
          </cell>
          <cell r="IS43">
            <v>0.17199999999999999</v>
          </cell>
          <cell r="IT43">
            <v>0.48099999999999998</v>
          </cell>
          <cell r="IU43">
            <v>0.65300000000000002</v>
          </cell>
          <cell r="IV43">
            <v>5.6399999999999988</v>
          </cell>
          <cell r="IW43">
            <v>3.8600000000000003</v>
          </cell>
          <cell r="IX43">
            <v>0.87</v>
          </cell>
          <cell r="IY43">
            <v>4.7300000000000004</v>
          </cell>
          <cell r="IZ43">
            <v>0</v>
          </cell>
          <cell r="JA43">
            <v>4.7300000000000004</v>
          </cell>
          <cell r="JB43">
            <v>69.465000000000003</v>
          </cell>
          <cell r="JC43">
            <v>1.4780000000000002</v>
          </cell>
          <cell r="JD43">
            <v>70.942999999999998</v>
          </cell>
          <cell r="JE43">
            <v>0.64200000000000002</v>
          </cell>
          <cell r="JF43">
            <v>0.64200000000000002</v>
          </cell>
          <cell r="JG43">
            <v>0.83</v>
          </cell>
          <cell r="JH43">
            <v>0.83</v>
          </cell>
          <cell r="JI43">
            <v>-0.90700000000000003</v>
          </cell>
          <cell r="JJ43">
            <v>-0.90700000000000003</v>
          </cell>
          <cell r="JK43">
            <v>12.309000000000001</v>
          </cell>
          <cell r="JL43">
            <v>-0.97599999999999998</v>
          </cell>
          <cell r="JM43">
            <v>11.333000000000002</v>
          </cell>
          <cell r="JN43">
            <v>104.69</v>
          </cell>
          <cell r="JO43">
            <v>43.823</v>
          </cell>
          <cell r="JP43">
            <v>14.709</v>
          </cell>
          <cell r="JQ43">
            <v>797.5150000000001</v>
          </cell>
          <cell r="JR43">
            <v>-0.15</v>
          </cell>
          <cell r="JS43">
            <v>797.36500000000012</v>
          </cell>
          <cell r="JT43">
            <v>221.33600000000001</v>
          </cell>
          <cell r="JU43">
            <v>229.66399999999999</v>
          </cell>
          <cell r="JV43">
            <v>-8.3290000000000006</v>
          </cell>
          <cell r="JW43">
            <v>4.0150000000000006</v>
          </cell>
          <cell r="JX43">
            <v>1.044</v>
          </cell>
          <cell r="JY43">
            <v>1.044</v>
          </cell>
          <cell r="JZ43">
            <v>27.686</v>
          </cell>
          <cell r="KA43">
            <v>3.1680000000000001</v>
          </cell>
          <cell r="KB43">
            <v>-9.9999999999999915E-4</v>
          </cell>
          <cell r="KC43">
            <v>0.4</v>
          </cell>
          <cell r="KD43">
            <v>0.46</v>
          </cell>
          <cell r="KE43">
            <v>0.46</v>
          </cell>
          <cell r="KF43">
            <v>5.3999999999999999E-2</v>
          </cell>
          <cell r="KG43">
            <v>0.11699999999999999</v>
          </cell>
          <cell r="KH43">
            <v>0.17099999999999999</v>
          </cell>
          <cell r="KI43">
            <v>0.61099999999999999</v>
          </cell>
          <cell r="KJ43">
            <v>0.61099999999999999</v>
          </cell>
          <cell r="KK43">
            <v>2.9409999999999998</v>
          </cell>
          <cell r="KL43">
            <v>0.33599999999999997</v>
          </cell>
          <cell r="KM43">
            <v>0.70900000000000007</v>
          </cell>
          <cell r="KN43">
            <v>2.1740000000000004</v>
          </cell>
          <cell r="KO43">
            <v>6.16</v>
          </cell>
          <cell r="KP43">
            <v>0</v>
          </cell>
          <cell r="KQ43">
            <v>0.98</v>
          </cell>
          <cell r="KR43">
            <v>5.3999999999999999E-2</v>
          </cell>
          <cell r="KS43">
            <v>5.3999999999999999E-2</v>
          </cell>
          <cell r="KT43">
            <v>0</v>
          </cell>
          <cell r="KU43">
            <v>1.667</v>
          </cell>
          <cell r="KV43">
            <v>0.78700000000000003</v>
          </cell>
          <cell r="KW43">
            <v>2.4540000000000002</v>
          </cell>
          <cell r="KX43">
            <v>0</v>
          </cell>
          <cell r="KY43">
            <v>0</v>
          </cell>
          <cell r="KZ43">
            <v>5.9600000000000009</v>
          </cell>
          <cell r="LA43">
            <v>0.41499999999999998</v>
          </cell>
          <cell r="LB43">
            <v>32.875</v>
          </cell>
          <cell r="LC43">
            <v>2.218</v>
          </cell>
          <cell r="LD43">
            <v>0</v>
          </cell>
          <cell r="LE43">
            <v>0.44500000000000001</v>
          </cell>
          <cell r="LF43">
            <v>1.044</v>
          </cell>
          <cell r="LG43">
            <v>0.49399999999999999</v>
          </cell>
          <cell r="LH43">
            <v>1.538</v>
          </cell>
          <cell r="LI43">
            <v>1.512</v>
          </cell>
          <cell r="LJ43">
            <v>0.252</v>
          </cell>
          <cell r="LK43">
            <v>0</v>
          </cell>
          <cell r="LL43">
            <v>1.764</v>
          </cell>
          <cell r="LM43">
            <v>1.6639999999999999</v>
          </cell>
          <cell r="LN43">
            <v>0.94399999999999995</v>
          </cell>
          <cell r="LO43">
            <v>3.4460000000000002</v>
          </cell>
          <cell r="LP43">
            <v>3.8250000000000002</v>
          </cell>
          <cell r="LQ43">
            <v>6.6920000000000002</v>
          </cell>
          <cell r="LR43">
            <v>16.571000000000002</v>
          </cell>
          <cell r="LS43">
            <v>0.19500000000000001</v>
          </cell>
          <cell r="LT43">
            <v>3.08</v>
          </cell>
          <cell r="LU43">
            <v>3.2749999999999999</v>
          </cell>
          <cell r="LV43">
            <v>0.97599999999999998</v>
          </cell>
          <cell r="LW43">
            <v>0.24</v>
          </cell>
          <cell r="LX43">
            <v>1.216</v>
          </cell>
          <cell r="LY43">
            <v>19.189999999999998</v>
          </cell>
          <cell r="LZ43">
            <v>1054.1690000000001</v>
          </cell>
          <cell r="MA43">
            <v>0</v>
          </cell>
          <cell r="MB43">
            <v>12.483000000000001</v>
          </cell>
          <cell r="MC43">
            <v>-4.5999999999999999E-2</v>
          </cell>
          <cell r="MD43">
            <v>8.7919999999999998</v>
          </cell>
          <cell r="ME43">
            <v>9.0050000000000008</v>
          </cell>
          <cell r="MF43">
            <v>-0.21299999999999999</v>
          </cell>
          <cell r="MG43">
            <v>30.556999999999999</v>
          </cell>
          <cell r="MH43">
            <v>39.783999999999999</v>
          </cell>
          <cell r="MI43">
            <v>21.658999999999999</v>
          </cell>
          <cell r="MJ43">
            <v>18.125</v>
          </cell>
          <cell r="MK43">
            <v>1.724</v>
          </cell>
          <cell r="ML43">
            <v>-0.66400000000000003</v>
          </cell>
          <cell r="MM43">
            <v>7.827</v>
          </cell>
          <cell r="MN43">
            <v>0</v>
          </cell>
          <cell r="MO43">
            <v>58.153999999999996</v>
          </cell>
          <cell r="MP43">
            <v>0.33900000000000002</v>
          </cell>
          <cell r="MQ43">
            <v>0</v>
          </cell>
          <cell r="MR43">
            <v>80.167000000000002</v>
          </cell>
          <cell r="MS43">
            <v>73.965999999999994</v>
          </cell>
          <cell r="MT43">
            <v>6.2009999999999996</v>
          </cell>
          <cell r="MU43">
            <v>98.286000000000001</v>
          </cell>
          <cell r="MV43">
            <v>21.744</v>
          </cell>
          <cell r="MW43">
            <v>19.763999999999999</v>
          </cell>
          <cell r="MX43">
            <v>1.98</v>
          </cell>
          <cell r="MY43">
            <v>0</v>
          </cell>
          <cell r="MZ43">
            <v>0</v>
          </cell>
          <cell r="NA43">
            <v>8.6449999999999996</v>
          </cell>
          <cell r="NB43">
            <v>-0.124</v>
          </cell>
          <cell r="NC43">
            <v>9.0990000000000002</v>
          </cell>
          <cell r="ND43">
            <v>0</v>
          </cell>
          <cell r="NE43">
            <v>-13.407</v>
          </cell>
          <cell r="NF43">
            <v>1.9730000000000001</v>
          </cell>
          <cell r="NG43">
            <v>1.9730000000000001</v>
          </cell>
          <cell r="NH43">
            <v>0</v>
          </cell>
          <cell r="NI43">
            <v>1.54</v>
          </cell>
          <cell r="NJ43">
            <v>3.9E-2</v>
          </cell>
          <cell r="NK43">
            <v>3.7999999999999999E-2</v>
          </cell>
          <cell r="NL43">
            <v>1E-3</v>
          </cell>
          <cell r="NM43">
            <v>0</v>
          </cell>
          <cell r="NN43">
            <v>0</v>
          </cell>
          <cell r="NO43">
            <v>0</v>
          </cell>
          <cell r="NP43">
            <v>0</v>
          </cell>
          <cell r="NQ43">
            <v>17.250862632077599</v>
          </cell>
          <cell r="NR43">
            <v>7.0000000000000001E-3</v>
          </cell>
          <cell r="NS43">
            <v>0.56100000000000005</v>
          </cell>
          <cell r="NT43">
            <v>0.86899999999999999</v>
          </cell>
          <cell r="NU43">
            <v>-0.308</v>
          </cell>
          <cell r="NV43">
            <v>0</v>
          </cell>
          <cell r="NW43">
            <v>10.311999999999999</v>
          </cell>
          <cell r="NX43">
            <v>10.006</v>
          </cell>
          <cell r="NY43">
            <v>0.30599999999999999</v>
          </cell>
          <cell r="NZ43">
            <v>0.14199999999999999</v>
          </cell>
          <cell r="OA43">
            <v>0</v>
          </cell>
          <cell r="OB43">
            <v>-10.411999999999999</v>
          </cell>
          <cell r="OC43">
            <v>0</v>
          </cell>
          <cell r="OD43">
            <v>16.713000000000001</v>
          </cell>
          <cell r="OE43">
            <v>1.196</v>
          </cell>
          <cell r="OF43">
            <v>3.387</v>
          </cell>
          <cell r="OG43">
            <v>0.53300000000000003</v>
          </cell>
          <cell r="OH43">
            <v>2.8540000000000001</v>
          </cell>
          <cell r="OI43">
            <v>0</v>
          </cell>
          <cell r="OJ43">
            <v>33.911999999999999</v>
          </cell>
          <cell r="OK43">
            <v>34.012</v>
          </cell>
          <cell r="OL43">
            <v>-0.1</v>
          </cell>
          <cell r="OM43">
            <v>26.303999999999998</v>
          </cell>
          <cell r="ON43">
            <v>0</v>
          </cell>
          <cell r="OO43">
            <v>-21.042000000000002</v>
          </cell>
          <cell r="OP43">
            <v>0</v>
          </cell>
          <cell r="OQ43">
            <v>59.518999999999998</v>
          </cell>
          <cell r="OR43">
            <v>-6.4000000000000001E-2</v>
          </cell>
          <cell r="OS43">
            <v>0</v>
          </cell>
          <cell r="OT43">
            <v>38.811999999999998</v>
          </cell>
          <cell r="OU43">
            <v>29.390999999999998</v>
          </cell>
          <cell r="OV43">
            <v>9.4209999999999994</v>
          </cell>
          <cell r="OW43">
            <v>7.774</v>
          </cell>
          <cell r="OX43">
            <v>11.032999999999999</v>
          </cell>
          <cell r="OY43">
            <v>10.677</v>
          </cell>
          <cell r="OZ43">
            <v>0</v>
          </cell>
          <cell r="PA43">
            <v>1.6E-2</v>
          </cell>
          <cell r="PB43">
            <v>0</v>
          </cell>
          <cell r="PC43">
            <v>14.98</v>
          </cell>
          <cell r="PD43">
            <v>0</v>
          </cell>
          <cell r="PE43">
            <v>0</v>
          </cell>
          <cell r="PF43">
            <v>14.929</v>
          </cell>
          <cell r="PG43">
            <v>13.005000000000001</v>
          </cell>
          <cell r="PH43">
            <v>1.9239999999999999</v>
          </cell>
          <cell r="PI43">
            <v>76.992999999999995</v>
          </cell>
          <cell r="PJ43">
            <v>35.561999999999998</v>
          </cell>
          <cell r="PK43">
            <v>35.561999999999998</v>
          </cell>
          <cell r="PL43">
            <v>0</v>
          </cell>
          <cell r="PM43">
            <v>0</v>
          </cell>
          <cell r="PN43">
            <v>0</v>
          </cell>
          <cell r="PO43">
            <v>0</v>
          </cell>
          <cell r="PP43">
            <v>0</v>
          </cell>
          <cell r="PQ43">
            <v>99.622</v>
          </cell>
          <cell r="PR43">
            <v>0</v>
          </cell>
          <cell r="PS43">
            <v>-15.083</v>
          </cell>
          <cell r="PT43">
            <v>70.055000000000007</v>
          </cell>
          <cell r="PU43">
            <v>60.774000000000001</v>
          </cell>
          <cell r="PV43">
            <v>9.2810000000000006</v>
          </cell>
          <cell r="PW43">
            <v>0</v>
          </cell>
          <cell r="PX43">
            <v>60.167999999999999</v>
          </cell>
          <cell r="PY43">
            <v>60.167999999999999</v>
          </cell>
          <cell r="PZ43">
            <v>0</v>
          </cell>
          <cell r="QA43">
            <v>28.186999999999998</v>
          </cell>
          <cell r="QB43">
            <v>3.0760000000000001</v>
          </cell>
          <cell r="QC43">
            <v>0</v>
          </cell>
          <cell r="QD43">
            <v>0</v>
          </cell>
          <cell r="QE43">
            <v>18.131862632077599</v>
          </cell>
          <cell r="QF43">
            <v>1.3320000000000001</v>
          </cell>
          <cell r="QG43">
            <v>0</v>
          </cell>
          <cell r="QH43">
            <v>0</v>
          </cell>
          <cell r="QI43">
            <v>0</v>
          </cell>
          <cell r="QJ43">
            <v>0</v>
          </cell>
          <cell r="QK43">
            <v>0</v>
          </cell>
          <cell r="QL43">
            <v>0</v>
          </cell>
          <cell r="QM43">
            <v>0</v>
          </cell>
          <cell r="QN43">
            <v>0</v>
          </cell>
          <cell r="QO43">
            <v>0</v>
          </cell>
          <cell r="QP43">
            <v>0</v>
          </cell>
          <cell r="QQ43">
            <v>0</v>
          </cell>
          <cell r="QR43">
            <v>0</v>
          </cell>
          <cell r="QS43">
            <v>0.309</v>
          </cell>
          <cell r="QT43">
            <v>0</v>
          </cell>
          <cell r="QU43">
            <v>16.152000000000001</v>
          </cell>
          <cell r="QV43">
            <v>12.493</v>
          </cell>
          <cell r="QW43">
            <v>3.6589999999999998</v>
          </cell>
          <cell r="QX43">
            <v>9.2839999999999989</v>
          </cell>
          <cell r="QY43">
            <v>0</v>
          </cell>
          <cell r="QZ43">
            <v>0</v>
          </cell>
          <cell r="RA43">
            <v>0</v>
          </cell>
          <cell r="RB43">
            <v>0</v>
          </cell>
          <cell r="RC43">
            <v>0</v>
          </cell>
          <cell r="RD43">
            <v>0</v>
          </cell>
          <cell r="RE43">
            <v>0</v>
          </cell>
          <cell r="RF43">
            <v>0</v>
          </cell>
          <cell r="RG43">
            <v>0</v>
          </cell>
          <cell r="RH43">
            <v>0</v>
          </cell>
          <cell r="RI43">
            <v>0</v>
          </cell>
          <cell r="RJ43">
            <v>45.256999999999998</v>
          </cell>
          <cell r="RK43">
            <v>0</v>
          </cell>
          <cell r="RL43">
            <v>0</v>
          </cell>
          <cell r="RM43">
            <v>0</v>
          </cell>
          <cell r="RN43">
            <v>0</v>
          </cell>
          <cell r="RO43">
            <v>0</v>
          </cell>
          <cell r="RP43">
            <v>0</v>
          </cell>
          <cell r="RQ43">
            <v>-0.124</v>
          </cell>
          <cell r="RR43">
            <v>55.155000000000001</v>
          </cell>
          <cell r="RS43">
            <v>0</v>
          </cell>
          <cell r="RT43">
            <v>0.7260000000000002</v>
          </cell>
          <cell r="RU43">
            <v>32.557000000000002</v>
          </cell>
          <cell r="RV43">
            <v>24.206</v>
          </cell>
          <cell r="RW43">
            <v>8.3510000000000009</v>
          </cell>
          <cell r="RX43">
            <v>6.6230000000000002</v>
          </cell>
          <cell r="RY43">
            <v>21.094999999999999</v>
          </cell>
          <cell r="RZ43">
            <v>0</v>
          </cell>
          <cell r="SA43">
            <v>20.739000000000001</v>
          </cell>
          <cell r="SB43">
            <v>0</v>
          </cell>
          <cell r="SC43">
            <v>-3.74</v>
          </cell>
          <cell r="SD43">
            <v>0</v>
          </cell>
        </row>
        <row r="44">
          <cell r="A44">
            <v>1991</v>
          </cell>
          <cell r="B44">
            <v>1253.9369999999999</v>
          </cell>
          <cell r="C44">
            <v>702.25400000000002</v>
          </cell>
          <cell r="D44">
            <v>551.68299999999999</v>
          </cell>
          <cell r="E44">
            <v>262.84800000000001</v>
          </cell>
          <cell r="F44">
            <v>85.540999999999997</v>
          </cell>
          <cell r="G44">
            <v>10.200000000000001</v>
          </cell>
          <cell r="H44">
            <v>95.741</v>
          </cell>
          <cell r="I44">
            <v>3.05</v>
          </cell>
          <cell r="J44">
            <v>18.760000000000002</v>
          </cell>
          <cell r="K44">
            <v>21.810000000000002</v>
          </cell>
          <cell r="L44">
            <v>9.0589999999999993</v>
          </cell>
          <cell r="M44">
            <v>180.34499999999997</v>
          </cell>
          <cell r="N44">
            <v>30.227999999999998</v>
          </cell>
          <cell r="O44">
            <v>25.968</v>
          </cell>
          <cell r="P44">
            <v>-1.0000000000000009E-3</v>
          </cell>
          <cell r="Q44">
            <v>6.06</v>
          </cell>
          <cell r="R44">
            <v>0</v>
          </cell>
          <cell r="S44">
            <v>66.093999999999994</v>
          </cell>
          <cell r="T44">
            <v>40.257999999999996</v>
          </cell>
          <cell r="U44">
            <v>-1.0000000000000009E-3</v>
          </cell>
          <cell r="V44">
            <v>0.96199999999999997</v>
          </cell>
          <cell r="W44">
            <v>10.200000000000001</v>
          </cell>
          <cell r="X44">
            <v>0.56599999999999995</v>
          </cell>
          <cell r="Y44">
            <v>10.766000000000002</v>
          </cell>
          <cell r="Z44">
            <v>7.6159999999999997</v>
          </cell>
          <cell r="AA44">
            <v>2.2230000000000003</v>
          </cell>
          <cell r="AB44">
            <v>9.8390000000000004</v>
          </cell>
          <cell r="AC44">
            <v>16.824000000000002</v>
          </cell>
          <cell r="AD44">
            <v>16.824000000000002</v>
          </cell>
          <cell r="AE44">
            <v>10.586</v>
          </cell>
          <cell r="AF44">
            <v>10.586</v>
          </cell>
          <cell r="AG44">
            <v>7.5969999999999995</v>
          </cell>
          <cell r="AH44">
            <v>15.231</v>
          </cell>
          <cell r="AI44">
            <v>22.827999999999999</v>
          </cell>
          <cell r="AJ44">
            <v>105.65899999999999</v>
          </cell>
          <cell r="AK44">
            <v>105.65899999999999</v>
          </cell>
          <cell r="AL44">
            <v>6.5229999999999997</v>
          </cell>
          <cell r="AM44">
            <v>2.895</v>
          </cell>
          <cell r="AN44">
            <v>9.4179999999999993</v>
          </cell>
          <cell r="AO44">
            <v>0</v>
          </cell>
          <cell r="AP44">
            <v>1.6559999999999999</v>
          </cell>
          <cell r="AQ44">
            <v>1.6559999999999999</v>
          </cell>
          <cell r="AR44">
            <v>126.83199999999999</v>
          </cell>
          <cell r="AS44">
            <v>2.3840000000000003</v>
          </cell>
          <cell r="AT44">
            <v>0.17600000000000002</v>
          </cell>
          <cell r="AU44">
            <v>-15.973000000000001</v>
          </cell>
          <cell r="AV44">
            <v>107.34200000000001</v>
          </cell>
          <cell r="AW44">
            <v>53.111999999999995</v>
          </cell>
          <cell r="AX44">
            <v>54.231000000000002</v>
          </cell>
          <cell r="AY44">
            <v>17.863</v>
          </cell>
          <cell r="AZ44">
            <v>6.8780000000000001</v>
          </cell>
          <cell r="BA44">
            <v>0.52100000000000002</v>
          </cell>
          <cell r="BB44">
            <v>7.399</v>
          </cell>
          <cell r="BC44">
            <v>2.0049999999999999</v>
          </cell>
          <cell r="BD44">
            <v>1.8120000000000001</v>
          </cell>
          <cell r="BE44">
            <v>3.8170000000000002</v>
          </cell>
          <cell r="BF44">
            <v>0.46799999999999997</v>
          </cell>
          <cell r="BG44">
            <v>25.619</v>
          </cell>
          <cell r="BH44">
            <v>204.40800000000002</v>
          </cell>
          <cell r="BI44">
            <v>11.958</v>
          </cell>
          <cell r="BJ44">
            <v>1.0000000000000009E-3</v>
          </cell>
          <cell r="BK44">
            <v>6.0749999999999993</v>
          </cell>
          <cell r="BL44">
            <v>161.745</v>
          </cell>
          <cell r="BM44">
            <v>12.415999999999999</v>
          </cell>
          <cell r="BN44">
            <v>1.0000000000000009E-3</v>
          </cell>
          <cell r="BO44">
            <v>49.882000000000005</v>
          </cell>
          <cell r="BP44">
            <v>1.4510000000000001</v>
          </cell>
          <cell r="BQ44">
            <v>0.52100000000000002</v>
          </cell>
          <cell r="BR44">
            <v>8.5109999999999992</v>
          </cell>
          <cell r="BS44">
            <v>10.482999999999999</v>
          </cell>
          <cell r="BT44">
            <v>31.88</v>
          </cell>
          <cell r="BU44">
            <v>6.5229999999999997</v>
          </cell>
          <cell r="BV44">
            <v>8.0000000000000002E-3</v>
          </cell>
          <cell r="BW44">
            <v>38.411000000000001</v>
          </cell>
          <cell r="BX44">
            <v>5.0630000000000006</v>
          </cell>
          <cell r="BY44">
            <v>0</v>
          </cell>
          <cell r="BZ44">
            <v>5.0630000000000006</v>
          </cell>
          <cell r="CA44">
            <v>10.434000000000001</v>
          </cell>
          <cell r="CB44">
            <v>10.434000000000001</v>
          </cell>
          <cell r="CC44">
            <v>6.54</v>
          </cell>
          <cell r="CD44">
            <v>31.262999999999998</v>
          </cell>
          <cell r="CE44">
            <v>0.11600000000000001</v>
          </cell>
          <cell r="CF44">
            <v>37.918999999999997</v>
          </cell>
          <cell r="CG44">
            <v>19.496000000000002</v>
          </cell>
          <cell r="CH44">
            <v>19.496000000000002</v>
          </cell>
          <cell r="CI44">
            <v>0</v>
          </cell>
          <cell r="CJ44">
            <v>0.78</v>
          </cell>
          <cell r="CK44">
            <v>0.78</v>
          </cell>
          <cell r="CL44">
            <v>0</v>
          </cell>
          <cell r="CM44">
            <v>8.0000000000000002E-3</v>
          </cell>
          <cell r="CN44">
            <v>8.0000000000000002E-3</v>
          </cell>
          <cell r="CO44">
            <v>6.4059999999999997</v>
          </cell>
          <cell r="CP44">
            <v>0.191</v>
          </cell>
          <cell r="CQ44">
            <v>13.672000000000001</v>
          </cell>
          <cell r="CR44">
            <v>227.374</v>
          </cell>
          <cell r="CS44">
            <v>55.480000000000004</v>
          </cell>
          <cell r="CT44">
            <v>171.89400000000001</v>
          </cell>
          <cell r="CU44">
            <v>94.740000000000009</v>
          </cell>
          <cell r="CV44">
            <v>21.053000000000001</v>
          </cell>
          <cell r="CW44">
            <v>16.824999999999999</v>
          </cell>
          <cell r="CX44">
            <v>37.878</v>
          </cell>
          <cell r="CY44">
            <v>3.0380000000000003</v>
          </cell>
          <cell r="CZ44">
            <v>0.45799999999999996</v>
          </cell>
          <cell r="DA44">
            <v>3.4960000000000004</v>
          </cell>
          <cell r="DB44">
            <v>0</v>
          </cell>
          <cell r="DC44">
            <v>35.777999999999999</v>
          </cell>
          <cell r="DD44">
            <v>80.73</v>
          </cell>
          <cell r="DE44">
            <v>0.27100000000000002</v>
          </cell>
          <cell r="DF44">
            <v>42.59</v>
          </cell>
          <cell r="DG44">
            <v>123.59100000000001</v>
          </cell>
          <cell r="DH44">
            <v>8.7259999999999991</v>
          </cell>
          <cell r="DI44">
            <v>28.606000000000002</v>
          </cell>
          <cell r="DJ44">
            <v>37.332000000000001</v>
          </cell>
          <cell r="DK44">
            <v>7.7899999999999991</v>
          </cell>
          <cell r="DL44">
            <v>9.8179999999999996</v>
          </cell>
          <cell r="DM44">
            <v>5.5409999999999995</v>
          </cell>
          <cell r="DN44">
            <v>8.7759999999999998</v>
          </cell>
          <cell r="DO44">
            <v>1.218</v>
          </cell>
          <cell r="DP44">
            <v>1.073</v>
          </cell>
          <cell r="DQ44">
            <v>30.543999999999997</v>
          </cell>
          <cell r="DR44">
            <v>0</v>
          </cell>
          <cell r="DS44">
            <v>75.766999999999996</v>
          </cell>
          <cell r="DT44">
            <v>10.877999999999998</v>
          </cell>
          <cell r="DU44">
            <v>86.644999999999996</v>
          </cell>
          <cell r="DV44">
            <v>122.626</v>
          </cell>
          <cell r="DW44">
            <v>16.824999999999999</v>
          </cell>
          <cell r="DX44">
            <v>74.924000000000007</v>
          </cell>
          <cell r="DY44">
            <v>214.375</v>
          </cell>
          <cell r="DZ44">
            <v>0.60399999999999998</v>
          </cell>
          <cell r="EA44">
            <v>0</v>
          </cell>
          <cell r="EB44">
            <v>1.59</v>
          </cell>
          <cell r="EC44">
            <v>6.9369999999999994</v>
          </cell>
          <cell r="ED44">
            <v>9.1310000000000002</v>
          </cell>
          <cell r="EE44">
            <v>0.26500000000000001</v>
          </cell>
          <cell r="EF44">
            <v>0.26500000000000001</v>
          </cell>
          <cell r="EG44">
            <v>140.85</v>
          </cell>
          <cell r="EH44">
            <v>18.803999999999998</v>
          </cell>
          <cell r="EI44">
            <v>21.774000000000001</v>
          </cell>
          <cell r="EJ44">
            <v>181.428</v>
          </cell>
          <cell r="EK44">
            <v>0.69199999999999995</v>
          </cell>
          <cell r="EL44">
            <v>0</v>
          </cell>
          <cell r="EM44">
            <v>4.3969999999999994</v>
          </cell>
          <cell r="EN44">
            <v>14.338000000000001</v>
          </cell>
          <cell r="EO44">
            <v>9.3529999999999998</v>
          </cell>
          <cell r="EP44">
            <v>28.78</v>
          </cell>
          <cell r="EQ44">
            <v>264.83600000000001</v>
          </cell>
          <cell r="ER44">
            <v>142.02199999999999</v>
          </cell>
          <cell r="ES44">
            <v>94.48</v>
          </cell>
          <cell r="ET44">
            <v>236.50200000000001</v>
          </cell>
          <cell r="EU44">
            <v>28.334</v>
          </cell>
          <cell r="EV44">
            <v>4.3460000000000001</v>
          </cell>
          <cell r="EW44">
            <v>0.27600000000000002</v>
          </cell>
          <cell r="EX44">
            <v>1.085</v>
          </cell>
          <cell r="EY44">
            <v>5.7069999999999999</v>
          </cell>
          <cell r="EZ44">
            <v>6.8159999999999998</v>
          </cell>
          <cell r="FA44">
            <v>4.9039999999999999</v>
          </cell>
          <cell r="FB44">
            <v>11.719999999999999</v>
          </cell>
          <cell r="FC44">
            <v>51.994999999999997</v>
          </cell>
          <cell r="FD44">
            <v>0.98199999999999998</v>
          </cell>
          <cell r="FE44">
            <v>0.64999999999999991</v>
          </cell>
          <cell r="FF44">
            <v>-31.308</v>
          </cell>
          <cell r="FG44">
            <v>95.306999999999988</v>
          </cell>
          <cell r="FH44">
            <v>46.716000000000001</v>
          </cell>
          <cell r="FI44">
            <v>122.815</v>
          </cell>
          <cell r="FJ44">
            <v>276.37900000000002</v>
          </cell>
          <cell r="FK44">
            <v>17.159000000000002</v>
          </cell>
          <cell r="FL44">
            <v>293.53800000000001</v>
          </cell>
          <cell r="FM44">
            <v>86.418000000000006</v>
          </cell>
          <cell r="FN44">
            <v>5.0510000000000002</v>
          </cell>
          <cell r="FO44">
            <v>91.469000000000008</v>
          </cell>
          <cell r="FP44">
            <v>189.96099999999998</v>
          </cell>
          <cell r="FQ44">
            <v>12.108000000000001</v>
          </cell>
          <cell r="FR44">
            <v>202.06899999999999</v>
          </cell>
          <cell r="FS44">
            <v>23.070999999999998</v>
          </cell>
          <cell r="FT44">
            <v>7.7109999999999994</v>
          </cell>
          <cell r="FU44">
            <v>30.781999999999996</v>
          </cell>
          <cell r="FV44">
            <v>7.9339999999999993</v>
          </cell>
          <cell r="FW44">
            <v>2.6700000000000004</v>
          </cell>
          <cell r="FX44">
            <v>10.603999999999999</v>
          </cell>
          <cell r="FY44">
            <v>0.23799999999999999</v>
          </cell>
          <cell r="FZ44">
            <v>7.5110000000000001</v>
          </cell>
          <cell r="GA44">
            <v>7.7490000000000006</v>
          </cell>
          <cell r="GB44">
            <v>0.39400000000000002</v>
          </cell>
          <cell r="GC44">
            <v>6.5000000000000002E-2</v>
          </cell>
          <cell r="GD44">
            <v>0.45900000000000002</v>
          </cell>
          <cell r="GE44">
            <v>8.2080000000000002</v>
          </cell>
          <cell r="GF44">
            <v>0.86299999999999999</v>
          </cell>
          <cell r="GG44">
            <v>0</v>
          </cell>
          <cell r="GH44">
            <v>0.86299999999999999</v>
          </cell>
          <cell r="GI44">
            <v>152.071</v>
          </cell>
          <cell r="GJ44">
            <v>1.2649999999999999</v>
          </cell>
          <cell r="GK44">
            <v>153.33599999999998</v>
          </cell>
          <cell r="GL44">
            <v>410.2</v>
          </cell>
          <cell r="GM44">
            <v>410.2</v>
          </cell>
          <cell r="GN44">
            <v>125.32300000000001</v>
          </cell>
          <cell r="GO44">
            <v>27.545999999999999</v>
          </cell>
          <cell r="GP44">
            <v>152.869</v>
          </cell>
          <cell r="GQ44">
            <v>35.635999999999996</v>
          </cell>
          <cell r="GR44">
            <v>0.38300000000000001</v>
          </cell>
          <cell r="GS44">
            <v>36.018999999999998</v>
          </cell>
          <cell r="GT44">
            <v>7.9250000000000007</v>
          </cell>
          <cell r="GU44">
            <v>7.9250000000000007</v>
          </cell>
          <cell r="GV44">
            <v>35.835999999999999</v>
          </cell>
          <cell r="GW44">
            <v>0.42799999999999999</v>
          </cell>
          <cell r="GX44">
            <v>36.263999999999996</v>
          </cell>
          <cell r="GY44">
            <v>1.4929999999999999</v>
          </cell>
          <cell r="GZ44">
            <v>1.4929999999999999</v>
          </cell>
          <cell r="HA44">
            <v>26.013000000000002</v>
          </cell>
          <cell r="HB44">
            <v>8.8999999999999996E-2</v>
          </cell>
          <cell r="HC44">
            <v>26.102</v>
          </cell>
          <cell r="HD44">
            <v>1.605</v>
          </cell>
          <cell r="HE44">
            <v>1.605</v>
          </cell>
          <cell r="HF44">
            <v>140.012</v>
          </cell>
          <cell r="HG44">
            <v>39.569000000000003</v>
          </cell>
          <cell r="HH44">
            <v>21.898</v>
          </cell>
          <cell r="HI44">
            <v>201.47900000000001</v>
          </cell>
          <cell r="HJ44">
            <v>15.956</v>
          </cell>
          <cell r="HK44">
            <v>17.776</v>
          </cell>
          <cell r="HL44">
            <v>33.731999999999999</v>
          </cell>
          <cell r="HM44">
            <v>3.5999999999999997E-2</v>
          </cell>
          <cell r="HN44">
            <v>14.001000000000001</v>
          </cell>
          <cell r="HO44">
            <v>14.037000000000001</v>
          </cell>
          <cell r="HP44">
            <v>47.768999999999998</v>
          </cell>
          <cell r="HQ44">
            <v>53.073</v>
          </cell>
          <cell r="HR44">
            <v>10.877999999999998</v>
          </cell>
          <cell r="HS44">
            <v>63.951000000000001</v>
          </cell>
          <cell r="HT44">
            <v>125.32300000000001</v>
          </cell>
          <cell r="HU44">
            <v>27.545999999999999</v>
          </cell>
          <cell r="HV44">
            <v>84.494</v>
          </cell>
          <cell r="HW44">
            <v>237.363</v>
          </cell>
          <cell r="HX44">
            <v>0.124</v>
          </cell>
          <cell r="HY44">
            <v>0.124</v>
          </cell>
          <cell r="HZ44">
            <v>15.891999999999999</v>
          </cell>
          <cell r="IA44">
            <v>12.498000000000001</v>
          </cell>
          <cell r="IB44">
            <v>28.39</v>
          </cell>
          <cell r="IC44">
            <v>3.5999999999999997E-2</v>
          </cell>
          <cell r="ID44">
            <v>0.44800000000000001</v>
          </cell>
          <cell r="IE44">
            <v>0.48399999999999999</v>
          </cell>
          <cell r="IF44">
            <v>28.874000000000002</v>
          </cell>
          <cell r="IG44">
            <v>673.91700000000003</v>
          </cell>
          <cell r="IH44">
            <v>15.415000000000001</v>
          </cell>
          <cell r="II44">
            <v>689.33199999999999</v>
          </cell>
          <cell r="IJ44">
            <v>585.68200000000002</v>
          </cell>
          <cell r="IK44">
            <v>15.457000000000001</v>
          </cell>
          <cell r="IL44">
            <v>601.13900000000001</v>
          </cell>
          <cell r="IM44">
            <v>88.235000000000014</v>
          </cell>
          <cell r="IN44">
            <v>-4.1999999999999996E-2</v>
          </cell>
          <cell r="IO44">
            <v>88.193000000000012</v>
          </cell>
          <cell r="IP44">
            <v>0.81899999999999995</v>
          </cell>
          <cell r="IQ44">
            <v>2.5919999999999996</v>
          </cell>
          <cell r="IR44">
            <v>3.4109999999999996</v>
          </cell>
          <cell r="IS44">
            <v>0.17699999999999999</v>
          </cell>
          <cell r="IT44">
            <v>0.51900000000000002</v>
          </cell>
          <cell r="IU44">
            <v>0.69599999999999995</v>
          </cell>
          <cell r="IV44">
            <v>4.1069999999999993</v>
          </cell>
          <cell r="IW44">
            <v>4.3460000000000001</v>
          </cell>
          <cell r="IX44">
            <v>1.494</v>
          </cell>
          <cell r="IY44">
            <v>5.84</v>
          </cell>
          <cell r="IZ44">
            <v>0</v>
          </cell>
          <cell r="JA44">
            <v>5.84</v>
          </cell>
          <cell r="JB44">
            <v>66.353999999999999</v>
          </cell>
          <cell r="JC44">
            <v>1.5450000000000002</v>
          </cell>
          <cell r="JD44">
            <v>67.899000000000001</v>
          </cell>
          <cell r="JE44">
            <v>0.34599999999999997</v>
          </cell>
          <cell r="JF44">
            <v>0.34599999999999997</v>
          </cell>
          <cell r="JG44">
            <v>0.78699999999999992</v>
          </cell>
          <cell r="JH44">
            <v>0.78699999999999992</v>
          </cell>
          <cell r="JI44">
            <v>-1.018</v>
          </cell>
          <cell r="JJ44">
            <v>-1.018</v>
          </cell>
          <cell r="JK44">
            <v>19.338000000000001</v>
          </cell>
          <cell r="JL44">
            <v>-0.89100000000000001</v>
          </cell>
          <cell r="JM44">
            <v>18.447000000000003</v>
          </cell>
          <cell r="JN44">
            <v>110.76300000000001</v>
          </cell>
          <cell r="JO44">
            <v>46.716000000000001</v>
          </cell>
          <cell r="JP44">
            <v>15.457000000000001</v>
          </cell>
          <cell r="JQ44">
            <v>831.39499999999998</v>
          </cell>
          <cell r="JR44">
            <v>-4.1999999999999996E-2</v>
          </cell>
          <cell r="JS44">
            <v>831.35299999999995</v>
          </cell>
          <cell r="JT44">
            <v>232.90199999999999</v>
          </cell>
          <cell r="JU44">
            <v>236.18</v>
          </cell>
          <cell r="JV44">
            <v>-3.2769999999999997</v>
          </cell>
          <cell r="JW44">
            <v>5.0229999999999997</v>
          </cell>
          <cell r="JX44">
            <v>1.3049999999999999</v>
          </cell>
          <cell r="JY44">
            <v>1.3049999999999999</v>
          </cell>
          <cell r="JZ44">
            <v>31.173999999999999</v>
          </cell>
          <cell r="KA44">
            <v>4.2829999999999995</v>
          </cell>
          <cell r="KB44">
            <v>0</v>
          </cell>
          <cell r="KC44">
            <v>0.376</v>
          </cell>
          <cell r="KD44">
            <v>0.54200000000000004</v>
          </cell>
          <cell r="KE44">
            <v>0.54200000000000004</v>
          </cell>
          <cell r="KF44">
            <v>5.7999999999999996E-2</v>
          </cell>
          <cell r="KG44">
            <v>0.128</v>
          </cell>
          <cell r="KH44">
            <v>0.186</v>
          </cell>
          <cell r="KI44">
            <v>0.70300000000000007</v>
          </cell>
          <cell r="KJ44">
            <v>0.70300000000000007</v>
          </cell>
          <cell r="KK44">
            <v>2.633</v>
          </cell>
          <cell r="KL44">
            <v>0.31900000000000001</v>
          </cell>
          <cell r="KM44">
            <v>1.59</v>
          </cell>
          <cell r="KN44">
            <v>2.0220000000000002</v>
          </cell>
          <cell r="KO44">
            <v>6.5640000000000001</v>
          </cell>
          <cell r="KP44">
            <v>0</v>
          </cell>
          <cell r="KQ44">
            <v>1.0580000000000001</v>
          </cell>
          <cell r="KR44">
            <v>5.7999999999999996E-2</v>
          </cell>
          <cell r="KS44">
            <v>5.7999999999999996E-2</v>
          </cell>
          <cell r="KT44">
            <v>0</v>
          </cell>
          <cell r="KU44">
            <v>1.7989999999999999</v>
          </cell>
          <cell r="KV44">
            <v>1.3169999999999999</v>
          </cell>
          <cell r="KW44">
            <v>3.1159999999999997</v>
          </cell>
          <cell r="KX44">
            <v>0</v>
          </cell>
          <cell r="KY44">
            <v>0</v>
          </cell>
          <cell r="KZ44">
            <v>6.7939999999999996</v>
          </cell>
          <cell r="LA44">
            <v>0.57100000000000006</v>
          </cell>
          <cell r="LB44">
            <v>39.460999999999999</v>
          </cell>
          <cell r="LC44">
            <v>2.3279999999999998</v>
          </cell>
          <cell r="LD44">
            <v>0</v>
          </cell>
          <cell r="LE44">
            <v>0.64100000000000001</v>
          </cell>
          <cell r="LF44">
            <v>1.3049999999999999</v>
          </cell>
          <cell r="LG44">
            <v>0.61799999999999999</v>
          </cell>
          <cell r="LH44">
            <v>1.923</v>
          </cell>
          <cell r="LI44">
            <v>1.54</v>
          </cell>
          <cell r="LJ44">
            <v>0.254</v>
          </cell>
          <cell r="LK44">
            <v>0</v>
          </cell>
          <cell r="LL44">
            <v>1.794</v>
          </cell>
          <cell r="LM44">
            <v>1.512</v>
          </cell>
          <cell r="LN44">
            <v>0.84699999999999998</v>
          </cell>
          <cell r="LO44">
            <v>4.3969999999999994</v>
          </cell>
          <cell r="LP44">
            <v>3.7100000000000004</v>
          </cell>
          <cell r="LQ44">
            <v>9.3529999999999998</v>
          </cell>
          <cell r="LR44">
            <v>19.818999999999999</v>
          </cell>
          <cell r="LS44">
            <v>0.214</v>
          </cell>
          <cell r="LT44">
            <v>0.44800000000000001</v>
          </cell>
          <cell r="LU44">
            <v>0.66200000000000003</v>
          </cell>
          <cell r="LV44">
            <v>1.1919999999999999</v>
          </cell>
          <cell r="LW44">
            <v>0.26</v>
          </cell>
          <cell r="LX44">
            <v>1.452</v>
          </cell>
          <cell r="LY44">
            <v>15.161</v>
          </cell>
          <cell r="LZ44">
            <v>1092.6379999999999</v>
          </cell>
          <cell r="MA44">
            <v>0</v>
          </cell>
          <cell r="MB44">
            <v>-7.5620000000000003</v>
          </cell>
          <cell r="MC44">
            <v>5.7000000000000002E-2</v>
          </cell>
          <cell r="MD44">
            <v>-1.6040000000000001</v>
          </cell>
          <cell r="ME44">
            <v>-1.722</v>
          </cell>
          <cell r="MF44">
            <v>0.11799999999999999</v>
          </cell>
          <cell r="MG44">
            <v>31.881</v>
          </cell>
          <cell r="MH44">
            <v>27.161999999999999</v>
          </cell>
          <cell r="MI44">
            <v>11.657999999999999</v>
          </cell>
          <cell r="MJ44">
            <v>15.504</v>
          </cell>
          <cell r="MK44">
            <v>1.1299999999999999</v>
          </cell>
          <cell r="ML44">
            <v>-0.20999999999999996</v>
          </cell>
          <cell r="MM44">
            <v>17.197000000000003</v>
          </cell>
          <cell r="MN44">
            <v>0</v>
          </cell>
          <cell r="MO44">
            <v>2.9020000000000001</v>
          </cell>
          <cell r="MP44">
            <v>0.111</v>
          </cell>
          <cell r="MQ44">
            <v>0</v>
          </cell>
          <cell r="MR44">
            <v>69.503</v>
          </cell>
          <cell r="MS44">
            <v>61.933</v>
          </cell>
          <cell r="MT44">
            <v>7.57</v>
          </cell>
          <cell r="MU44">
            <v>50.38</v>
          </cell>
          <cell r="MV44">
            <v>16.129000000000001</v>
          </cell>
          <cell r="MW44">
            <v>13.032</v>
          </cell>
          <cell r="MX44">
            <v>3.097</v>
          </cell>
          <cell r="MY44">
            <v>0</v>
          </cell>
          <cell r="MZ44">
            <v>0</v>
          </cell>
          <cell r="NA44">
            <v>15.003</v>
          </cell>
          <cell r="NB44">
            <v>0.03</v>
          </cell>
          <cell r="NC44">
            <v>-4.09</v>
          </cell>
          <cell r="ND44">
            <v>0</v>
          </cell>
          <cell r="NE44">
            <v>2.1160000000000001</v>
          </cell>
          <cell r="NF44">
            <v>0.86299999999999999</v>
          </cell>
          <cell r="NG44">
            <v>0.86299999999999999</v>
          </cell>
          <cell r="NH44">
            <v>0</v>
          </cell>
          <cell r="NI44">
            <v>-1.845</v>
          </cell>
          <cell r="NJ44">
            <v>1.4999999999999999E-2</v>
          </cell>
          <cell r="NK44">
            <v>1.6E-2</v>
          </cell>
          <cell r="NL44">
            <v>-1E-3</v>
          </cell>
          <cell r="NM44">
            <v>0</v>
          </cell>
          <cell r="NN44">
            <v>0</v>
          </cell>
          <cell r="NO44">
            <v>0</v>
          </cell>
          <cell r="NP44">
            <v>0</v>
          </cell>
          <cell r="NQ44">
            <v>-4.6525212865086898</v>
          </cell>
          <cell r="NR44">
            <v>2E-3</v>
          </cell>
          <cell r="NS44">
            <v>1.4139999999999999</v>
          </cell>
          <cell r="NT44">
            <v>0.96799999999999997</v>
          </cell>
          <cell r="NU44">
            <v>0.44600000000000001</v>
          </cell>
          <cell r="NV44">
            <v>0</v>
          </cell>
          <cell r="NW44">
            <v>1.6930000000000001</v>
          </cell>
          <cell r="NX44">
            <v>1.151</v>
          </cell>
          <cell r="NY44">
            <v>0.54200000000000004</v>
          </cell>
          <cell r="NZ44">
            <v>-1.2E-2</v>
          </cell>
          <cell r="OA44">
            <v>0</v>
          </cell>
          <cell r="OB44">
            <v>-11.305</v>
          </cell>
          <cell r="OC44">
            <v>0</v>
          </cell>
          <cell r="OD44">
            <v>8.5030000000000001</v>
          </cell>
          <cell r="OE44">
            <v>-0.40500000000000003</v>
          </cell>
          <cell r="OF44">
            <v>4.859</v>
          </cell>
          <cell r="OG44">
            <v>7.5049999999999999</v>
          </cell>
          <cell r="OH44">
            <v>-2.6459999999999999</v>
          </cell>
          <cell r="OI44">
            <v>0</v>
          </cell>
          <cell r="OJ44">
            <v>45.274999999999999</v>
          </cell>
          <cell r="OK44">
            <v>44.914000000000001</v>
          </cell>
          <cell r="OL44">
            <v>0.36099999999999999</v>
          </cell>
          <cell r="OM44">
            <v>30.021000000000001</v>
          </cell>
          <cell r="ON44">
            <v>0</v>
          </cell>
          <cell r="OO44">
            <v>-30.926000000000002</v>
          </cell>
          <cell r="OP44">
            <v>0</v>
          </cell>
          <cell r="OQ44">
            <v>-8.1890000000000001</v>
          </cell>
          <cell r="OR44">
            <v>2.1000000000000001E-2</v>
          </cell>
          <cell r="OS44">
            <v>0</v>
          </cell>
          <cell r="OT44">
            <v>29.617999999999999</v>
          </cell>
          <cell r="OU44">
            <v>16.553000000000001</v>
          </cell>
          <cell r="OV44">
            <v>13.065</v>
          </cell>
          <cell r="OW44">
            <v>4.5039999999999996</v>
          </cell>
          <cell r="OX44">
            <v>15.494</v>
          </cell>
          <cell r="OY44">
            <v>12.032</v>
          </cell>
          <cell r="OZ44">
            <v>0</v>
          </cell>
          <cell r="PA44">
            <v>0.09</v>
          </cell>
          <cell r="PB44">
            <v>0</v>
          </cell>
          <cell r="PC44">
            <v>10.031000000000001</v>
          </cell>
          <cell r="PD44">
            <v>0</v>
          </cell>
          <cell r="PE44">
            <v>0</v>
          </cell>
          <cell r="PF44">
            <v>11.52</v>
          </cell>
          <cell r="PG44">
            <v>10.387</v>
          </cell>
          <cell r="PH44">
            <v>1.133</v>
          </cell>
          <cell r="PI44">
            <v>44.670999999999999</v>
          </cell>
          <cell r="PJ44">
            <v>36.786999999999999</v>
          </cell>
          <cell r="PK44">
            <v>36.786999999999999</v>
          </cell>
          <cell r="PL44">
            <v>0</v>
          </cell>
          <cell r="PM44">
            <v>0</v>
          </cell>
          <cell r="PN44">
            <v>0</v>
          </cell>
          <cell r="PO44">
            <v>0</v>
          </cell>
          <cell r="PP44">
            <v>0</v>
          </cell>
          <cell r="PQ44">
            <v>5.1260000000000003</v>
          </cell>
          <cell r="PR44">
            <v>0</v>
          </cell>
          <cell r="PS44">
            <v>-1.5649999999999999</v>
          </cell>
          <cell r="PT44">
            <v>56.75</v>
          </cell>
          <cell r="PU44">
            <v>49.078000000000003</v>
          </cell>
          <cell r="PV44">
            <v>7.6719999999999997</v>
          </cell>
          <cell r="PW44">
            <v>0</v>
          </cell>
          <cell r="PX44">
            <v>48.506999999999998</v>
          </cell>
          <cell r="PY44">
            <v>48.506999999999998</v>
          </cell>
          <cell r="PZ44">
            <v>0</v>
          </cell>
          <cell r="QA44">
            <v>31.228999999999999</v>
          </cell>
          <cell r="QB44">
            <v>-0.54699999999999971</v>
          </cell>
          <cell r="QC44">
            <v>0</v>
          </cell>
          <cell r="QD44">
            <v>0</v>
          </cell>
          <cell r="QE44">
            <v>-0.17652128650868937</v>
          </cell>
          <cell r="QF44">
            <v>-0.23</v>
          </cell>
          <cell r="QG44">
            <v>0</v>
          </cell>
          <cell r="QH44">
            <v>0</v>
          </cell>
          <cell r="QI44">
            <v>0</v>
          </cell>
          <cell r="QJ44">
            <v>0</v>
          </cell>
          <cell r="QK44">
            <v>0</v>
          </cell>
          <cell r="QL44">
            <v>0</v>
          </cell>
          <cell r="QM44">
            <v>0</v>
          </cell>
          <cell r="QN44">
            <v>0</v>
          </cell>
          <cell r="QO44">
            <v>0</v>
          </cell>
          <cell r="QP44">
            <v>0</v>
          </cell>
          <cell r="QQ44">
            <v>0</v>
          </cell>
          <cell r="QR44">
            <v>0</v>
          </cell>
          <cell r="QS44">
            <v>-2.0739999999999998</v>
          </cell>
          <cell r="QT44">
            <v>0</v>
          </cell>
          <cell r="QU44">
            <v>17.376999999999999</v>
          </cell>
          <cell r="QV44">
            <v>14.449</v>
          </cell>
          <cell r="QW44">
            <v>2.9279999999999999</v>
          </cell>
          <cell r="QX44">
            <v>3.9239999999999999</v>
          </cell>
          <cell r="QY44">
            <v>0</v>
          </cell>
          <cell r="QZ44">
            <v>0</v>
          </cell>
          <cell r="RA44">
            <v>0</v>
          </cell>
          <cell r="RB44">
            <v>0</v>
          </cell>
          <cell r="RC44">
            <v>0</v>
          </cell>
          <cell r="RD44">
            <v>0</v>
          </cell>
          <cell r="RE44">
            <v>0</v>
          </cell>
          <cell r="RF44">
            <v>0</v>
          </cell>
          <cell r="RG44">
            <v>0</v>
          </cell>
          <cell r="RH44">
            <v>0</v>
          </cell>
          <cell r="RI44">
            <v>0</v>
          </cell>
          <cell r="RJ44">
            <v>27.265000000000001</v>
          </cell>
          <cell r="RK44">
            <v>0</v>
          </cell>
          <cell r="RL44">
            <v>0</v>
          </cell>
          <cell r="RM44">
            <v>0</v>
          </cell>
          <cell r="RN44">
            <v>0</v>
          </cell>
          <cell r="RO44">
            <v>0</v>
          </cell>
          <cell r="RP44">
            <v>0</v>
          </cell>
          <cell r="RQ44">
            <v>0.03</v>
          </cell>
          <cell r="RR44">
            <v>-15.961</v>
          </cell>
          <cell r="RS44">
            <v>0</v>
          </cell>
          <cell r="RT44">
            <v>3.0309999999999997</v>
          </cell>
          <cell r="RU44">
            <v>19.004999999999999</v>
          </cell>
          <cell r="RV44">
            <v>10.956</v>
          </cell>
          <cell r="RW44">
            <v>8.0489999999999995</v>
          </cell>
          <cell r="RX44">
            <v>9.0579999999999998</v>
          </cell>
          <cell r="RY44">
            <v>20.475000000000001</v>
          </cell>
          <cell r="RZ44">
            <v>0</v>
          </cell>
          <cell r="SA44">
            <v>17.013000000000002</v>
          </cell>
          <cell r="SB44">
            <v>0</v>
          </cell>
          <cell r="SC44">
            <v>0.33699999999999974</v>
          </cell>
          <cell r="SD44">
            <v>0</v>
          </cell>
        </row>
        <row r="45">
          <cell r="A45">
            <v>1992</v>
          </cell>
          <cell r="B45">
            <v>1270.4780000000001</v>
          </cell>
          <cell r="C45">
            <v>699.75399999999991</v>
          </cell>
          <cell r="D45">
            <v>570.72400000000005</v>
          </cell>
          <cell r="E45">
            <v>269.36099999999999</v>
          </cell>
          <cell r="F45">
            <v>90.352000000000004</v>
          </cell>
          <cell r="G45">
            <v>11.001000000000001</v>
          </cell>
          <cell r="H45">
            <v>101.35300000000001</v>
          </cell>
          <cell r="I45">
            <v>3.9169999999999998</v>
          </cell>
          <cell r="J45">
            <v>20.009</v>
          </cell>
          <cell r="K45">
            <v>23.926000000000002</v>
          </cell>
          <cell r="L45">
            <v>9.3170000000000002</v>
          </cell>
          <cell r="M45">
            <v>185.40100000000001</v>
          </cell>
          <cell r="N45">
            <v>28.712</v>
          </cell>
          <cell r="O45">
            <v>28.593999999999998</v>
          </cell>
          <cell r="P45">
            <v>-0.60199999999999998</v>
          </cell>
          <cell r="Q45">
            <v>6.0250000000000004</v>
          </cell>
          <cell r="R45">
            <v>0</v>
          </cell>
          <cell r="S45">
            <v>70.805000000000007</v>
          </cell>
          <cell r="T45">
            <v>41.183999999999997</v>
          </cell>
          <cell r="U45">
            <v>-3.0179999999999998</v>
          </cell>
          <cell r="V45">
            <v>0.98099999999999998</v>
          </cell>
          <cell r="W45">
            <v>11.001000000000001</v>
          </cell>
          <cell r="X45">
            <v>0.60199999999999998</v>
          </cell>
          <cell r="Y45">
            <v>11.603000000000002</v>
          </cell>
          <cell r="Z45">
            <v>8.1010000000000009</v>
          </cell>
          <cell r="AA45">
            <v>2.0910000000000002</v>
          </cell>
          <cell r="AB45">
            <v>10.192</v>
          </cell>
          <cell r="AC45">
            <v>12.708</v>
          </cell>
          <cell r="AD45">
            <v>12.708</v>
          </cell>
          <cell r="AE45">
            <v>11.405999999999999</v>
          </cell>
          <cell r="AF45">
            <v>11.405999999999999</v>
          </cell>
          <cell r="AG45">
            <v>7.45</v>
          </cell>
          <cell r="AH45">
            <v>15.101999999999999</v>
          </cell>
          <cell r="AI45">
            <v>22.552</v>
          </cell>
          <cell r="AJ45">
            <v>113.30699999999999</v>
          </cell>
          <cell r="AK45">
            <v>113.30699999999999</v>
          </cell>
          <cell r="AL45">
            <v>7.5519999999999996</v>
          </cell>
          <cell r="AM45">
            <v>4.26</v>
          </cell>
          <cell r="AN45">
            <v>11.811999999999999</v>
          </cell>
          <cell r="AO45">
            <v>0</v>
          </cell>
          <cell r="AP45">
            <v>1.6539999999999999</v>
          </cell>
          <cell r="AQ45">
            <v>1.6539999999999999</v>
          </cell>
          <cell r="AR45">
            <v>124.679</v>
          </cell>
          <cell r="AS45">
            <v>-2.2010000000000001</v>
          </cell>
          <cell r="AT45">
            <v>-0.47400000000000003</v>
          </cell>
          <cell r="AU45">
            <v>1.4630000000000001</v>
          </cell>
          <cell r="AV45">
            <v>108.85299999999999</v>
          </cell>
          <cell r="AW45">
            <v>54.078000000000003</v>
          </cell>
          <cell r="AX45">
            <v>54.775000000000006</v>
          </cell>
          <cell r="AY45">
            <v>18.491000000000003</v>
          </cell>
          <cell r="AZ45">
            <v>7.1069999999999993</v>
          </cell>
          <cell r="BA45">
            <v>0.53900000000000003</v>
          </cell>
          <cell r="BB45">
            <v>7.645999999999999</v>
          </cell>
          <cell r="BC45">
            <v>2.0970000000000004</v>
          </cell>
          <cell r="BD45">
            <v>1.9000000000000001</v>
          </cell>
          <cell r="BE45">
            <v>3.9970000000000008</v>
          </cell>
          <cell r="BF45">
            <v>0.40200000000000002</v>
          </cell>
          <cell r="BG45">
            <v>25.045000000000002</v>
          </cell>
          <cell r="BH45">
            <v>217.85599999999999</v>
          </cell>
          <cell r="BI45">
            <v>12.320999999999998</v>
          </cell>
          <cell r="BJ45">
            <v>-0.15</v>
          </cell>
          <cell r="BK45">
            <v>6.2759999999999998</v>
          </cell>
          <cell r="BL45">
            <v>169.07399999999998</v>
          </cell>
          <cell r="BM45">
            <v>13.351000000000001</v>
          </cell>
          <cell r="BN45">
            <v>-0.122</v>
          </cell>
          <cell r="BO45">
            <v>54.752000000000002</v>
          </cell>
          <cell r="BP45">
            <v>1.419</v>
          </cell>
          <cell r="BQ45">
            <v>0.53900000000000003</v>
          </cell>
          <cell r="BR45">
            <v>8.9609999999999985</v>
          </cell>
          <cell r="BS45">
            <v>10.918999999999999</v>
          </cell>
          <cell r="BT45">
            <v>34.257000000000005</v>
          </cell>
          <cell r="BU45">
            <v>7.5859999999999994</v>
          </cell>
          <cell r="BV45">
            <v>8.0000000000000002E-3</v>
          </cell>
          <cell r="BW45">
            <v>41.851000000000006</v>
          </cell>
          <cell r="BX45">
            <v>4.867</v>
          </cell>
          <cell r="BY45">
            <v>0</v>
          </cell>
          <cell r="BZ45">
            <v>4.867</v>
          </cell>
          <cell r="CA45">
            <v>10.9</v>
          </cell>
          <cell r="CB45">
            <v>10.9</v>
          </cell>
          <cell r="CC45">
            <v>7.5850000000000009</v>
          </cell>
          <cell r="CD45">
            <v>35.259</v>
          </cell>
          <cell r="CE45">
            <v>0.14700000000000002</v>
          </cell>
          <cell r="CF45">
            <v>42.991</v>
          </cell>
          <cell r="CG45">
            <v>18.302</v>
          </cell>
          <cell r="CH45">
            <v>18.302</v>
          </cell>
          <cell r="CI45">
            <v>0</v>
          </cell>
          <cell r="CJ45">
            <v>1.052</v>
          </cell>
          <cell r="CK45">
            <v>1.052</v>
          </cell>
          <cell r="CL45">
            <v>0</v>
          </cell>
          <cell r="CM45">
            <v>8.4000000000000005E-2</v>
          </cell>
          <cell r="CN45">
            <v>8.4000000000000005E-2</v>
          </cell>
          <cell r="CO45">
            <v>6.1189999999999998</v>
          </cell>
          <cell r="CP45">
            <v>0.245</v>
          </cell>
          <cell r="CQ45">
            <v>12.904</v>
          </cell>
          <cell r="CR45">
            <v>242.04300000000001</v>
          </cell>
          <cell r="CS45">
            <v>60.329000000000001</v>
          </cell>
          <cell r="CT45">
            <v>181.715</v>
          </cell>
          <cell r="CU45">
            <v>100.444</v>
          </cell>
          <cell r="CV45">
            <v>22.228000000000002</v>
          </cell>
          <cell r="CW45">
            <v>18.061999999999998</v>
          </cell>
          <cell r="CX45">
            <v>40.29</v>
          </cell>
          <cell r="CY45">
            <v>3.3220000000000001</v>
          </cell>
          <cell r="CZ45">
            <v>0.49399999999999999</v>
          </cell>
          <cell r="DA45">
            <v>3.8159999999999998</v>
          </cell>
          <cell r="DB45">
            <v>0</v>
          </cell>
          <cell r="DC45">
            <v>37.164000000000001</v>
          </cell>
          <cell r="DD45">
            <v>80.778999999999996</v>
          </cell>
          <cell r="DE45">
            <v>0.26900000000000002</v>
          </cell>
          <cell r="DF45">
            <v>43.066000000000003</v>
          </cell>
          <cell r="DG45">
            <v>124.114</v>
          </cell>
          <cell r="DH45">
            <v>10.030000000000001</v>
          </cell>
          <cell r="DI45">
            <v>30.129000000000001</v>
          </cell>
          <cell r="DJ45">
            <v>40.159000000000006</v>
          </cell>
          <cell r="DK45">
            <v>7.9220000000000006</v>
          </cell>
          <cell r="DL45">
            <v>9.7170000000000005</v>
          </cell>
          <cell r="DM45">
            <v>5.8220000000000001</v>
          </cell>
          <cell r="DN45">
            <v>8.3539999999999992</v>
          </cell>
          <cell r="DO45">
            <v>1.2269999999999999</v>
          </cell>
          <cell r="DP45">
            <v>1.0720000000000001</v>
          </cell>
          <cell r="DQ45">
            <v>33.664000000000001</v>
          </cell>
          <cell r="DR45">
            <v>0</v>
          </cell>
          <cell r="DS45">
            <v>75.58</v>
          </cell>
          <cell r="DT45">
            <v>11.638</v>
          </cell>
          <cell r="DU45">
            <v>87.218000000000004</v>
          </cell>
          <cell r="DV45">
            <v>128.827</v>
          </cell>
          <cell r="DW45">
            <v>18.061999999999998</v>
          </cell>
          <cell r="DX45">
            <v>78.194000000000003</v>
          </cell>
          <cell r="DY45">
            <v>225.08300000000003</v>
          </cell>
          <cell r="DZ45">
            <v>0.68100000000000005</v>
          </cell>
          <cell r="EA45">
            <v>0</v>
          </cell>
          <cell r="EB45">
            <v>1.1640000000000001</v>
          </cell>
          <cell r="EC45">
            <v>7.508</v>
          </cell>
          <cell r="ED45">
            <v>9.3529999999999998</v>
          </cell>
          <cell r="EE45">
            <v>0.252</v>
          </cell>
          <cell r="EF45">
            <v>0.252</v>
          </cell>
          <cell r="EG45">
            <v>150.57800000000003</v>
          </cell>
          <cell r="EH45">
            <v>19.753</v>
          </cell>
          <cell r="EI45">
            <v>22.052</v>
          </cell>
          <cell r="EJ45">
            <v>192.38300000000001</v>
          </cell>
          <cell r="EK45">
            <v>0.72199999999999998</v>
          </cell>
          <cell r="EL45">
            <v>0</v>
          </cell>
          <cell r="EM45">
            <v>4.125</v>
          </cell>
          <cell r="EN45">
            <v>17.346</v>
          </cell>
          <cell r="EO45">
            <v>9.2809999999999988</v>
          </cell>
          <cell r="EP45">
            <v>31.473999999999997</v>
          </cell>
          <cell r="EQ45">
            <v>264.15500000000003</v>
          </cell>
          <cell r="ER45">
            <v>151.45099999999999</v>
          </cell>
          <cell r="ES45">
            <v>100.155</v>
          </cell>
          <cell r="ET45">
            <v>251.60599999999999</v>
          </cell>
          <cell r="EU45">
            <v>12.549999999999999</v>
          </cell>
          <cell r="EV45">
            <v>4.3710000000000004</v>
          </cell>
          <cell r="EW45">
            <v>0.29299999999999998</v>
          </cell>
          <cell r="EX45">
            <v>1.3919999999999999</v>
          </cell>
          <cell r="EY45">
            <v>6.0560000000000009</v>
          </cell>
          <cell r="EZ45">
            <v>8.1310000000000002</v>
          </cell>
          <cell r="FA45">
            <v>7.7360000000000007</v>
          </cell>
          <cell r="FB45">
            <v>15.867000000000001</v>
          </cell>
          <cell r="FC45">
            <v>53.416999999999994</v>
          </cell>
          <cell r="FD45">
            <v>0.36599999999999999</v>
          </cell>
          <cell r="FE45">
            <v>0.74900000000000011</v>
          </cell>
          <cell r="FF45">
            <v>-51.794000000000004</v>
          </cell>
          <cell r="FG45">
            <v>102.727</v>
          </cell>
          <cell r="FH45">
            <v>48.722999999999992</v>
          </cell>
          <cell r="FI45">
            <v>112.70400000000001</v>
          </cell>
          <cell r="FJ45">
            <v>290.19600000000003</v>
          </cell>
          <cell r="FK45">
            <v>17.933</v>
          </cell>
          <cell r="FL45">
            <v>308.12900000000002</v>
          </cell>
          <cell r="FM45">
            <v>90.748999999999995</v>
          </cell>
          <cell r="FN45">
            <v>5.5460000000000003</v>
          </cell>
          <cell r="FO45">
            <v>96.295000000000002</v>
          </cell>
          <cell r="FP45">
            <v>199.44800000000001</v>
          </cell>
          <cell r="FQ45">
            <v>12.387</v>
          </cell>
          <cell r="FR45">
            <v>211.83500000000001</v>
          </cell>
          <cell r="FS45">
            <v>23.302</v>
          </cell>
          <cell r="FT45">
            <v>7.8819999999999997</v>
          </cell>
          <cell r="FU45">
            <v>31.183999999999997</v>
          </cell>
          <cell r="FV45">
            <v>7.8289999999999997</v>
          </cell>
          <cell r="FW45">
            <v>2.7310000000000003</v>
          </cell>
          <cell r="FX45">
            <v>10.56</v>
          </cell>
          <cell r="FY45">
            <v>0.29000000000000004</v>
          </cell>
          <cell r="FZ45">
            <v>7.6560000000000006</v>
          </cell>
          <cell r="GA45">
            <v>7.9460000000000006</v>
          </cell>
          <cell r="GB45">
            <v>0.40100000000000002</v>
          </cell>
          <cell r="GC45">
            <v>7.0000000000000007E-2</v>
          </cell>
          <cell r="GD45">
            <v>0.47100000000000003</v>
          </cell>
          <cell r="GE45">
            <v>8.4169999999999998</v>
          </cell>
          <cell r="GF45">
            <v>0.98899999999999988</v>
          </cell>
          <cell r="GG45">
            <v>0</v>
          </cell>
          <cell r="GH45">
            <v>0.98899999999999988</v>
          </cell>
          <cell r="GI45">
            <v>161.35899999999998</v>
          </cell>
          <cell r="GJ45">
            <v>1.3009999999999999</v>
          </cell>
          <cell r="GK45">
            <v>162.65999999999997</v>
          </cell>
          <cell r="GL45">
            <v>423.03099999999995</v>
          </cell>
          <cell r="GM45">
            <v>423.03099999999995</v>
          </cell>
          <cell r="GN45">
            <v>131.42099999999999</v>
          </cell>
          <cell r="GO45">
            <v>29.601000000000003</v>
          </cell>
          <cell r="GP45">
            <v>161.02199999999999</v>
          </cell>
          <cell r="GQ45">
            <v>36.644999999999996</v>
          </cell>
          <cell r="GR45">
            <v>0.34699999999999998</v>
          </cell>
          <cell r="GS45">
            <v>36.991999999999997</v>
          </cell>
          <cell r="GT45">
            <v>7.8029999999999999</v>
          </cell>
          <cell r="GU45">
            <v>7.8029999999999999</v>
          </cell>
          <cell r="GV45">
            <v>40.308</v>
          </cell>
          <cell r="GW45">
            <v>0.55700000000000005</v>
          </cell>
          <cell r="GX45">
            <v>40.865000000000002</v>
          </cell>
          <cell r="GY45">
            <v>1.528</v>
          </cell>
          <cell r="GZ45">
            <v>1.528</v>
          </cell>
          <cell r="HA45">
            <v>26.591000000000001</v>
          </cell>
          <cell r="HB45">
            <v>0.12</v>
          </cell>
          <cell r="HC45">
            <v>26.711000000000002</v>
          </cell>
          <cell r="HD45">
            <v>1.6180000000000003</v>
          </cell>
          <cell r="HE45">
            <v>1.6180000000000003</v>
          </cell>
          <cell r="HF45">
            <v>149.64599999999999</v>
          </cell>
          <cell r="HG45">
            <v>41.825000000000003</v>
          </cell>
          <cell r="HH45">
            <v>22.193000000000001</v>
          </cell>
          <cell r="HI45">
            <v>213.66400000000002</v>
          </cell>
          <cell r="HJ45">
            <v>18.186</v>
          </cell>
          <cell r="HK45">
            <v>18.79</v>
          </cell>
          <cell r="HL45">
            <v>36.975999999999999</v>
          </cell>
          <cell r="HM45">
            <v>4.1999999999999996E-2</v>
          </cell>
          <cell r="HN45">
            <v>15.523</v>
          </cell>
          <cell r="HO45">
            <v>15.565</v>
          </cell>
          <cell r="HP45">
            <v>52.540999999999997</v>
          </cell>
          <cell r="HQ45">
            <v>57.232999999999997</v>
          </cell>
          <cell r="HR45">
            <v>11.638</v>
          </cell>
          <cell r="HS45">
            <v>68.870999999999995</v>
          </cell>
          <cell r="HT45">
            <v>131.42099999999999</v>
          </cell>
          <cell r="HU45">
            <v>29.601000000000003</v>
          </cell>
          <cell r="HV45">
            <v>88.216999999999985</v>
          </cell>
          <cell r="HW45">
            <v>249.23899999999998</v>
          </cell>
          <cell r="HX45">
            <v>0.14300000000000002</v>
          </cell>
          <cell r="HY45">
            <v>0.14300000000000002</v>
          </cell>
          <cell r="HZ45">
            <v>17.036000000000001</v>
          </cell>
          <cell r="IA45">
            <v>12.388999999999999</v>
          </cell>
          <cell r="IB45">
            <v>29.425000000000001</v>
          </cell>
          <cell r="IC45">
            <v>3.9E-2</v>
          </cell>
          <cell r="ID45">
            <v>0.51500000000000001</v>
          </cell>
          <cell r="IE45">
            <v>0.55400000000000005</v>
          </cell>
          <cell r="IF45">
            <v>29.978999999999999</v>
          </cell>
          <cell r="IG45">
            <v>706.59099999999989</v>
          </cell>
          <cell r="IH45">
            <v>16.959</v>
          </cell>
          <cell r="II45">
            <v>723.54999999999984</v>
          </cell>
          <cell r="IJ45">
            <v>605.24599999999998</v>
          </cell>
          <cell r="IK45">
            <v>17.228999999999999</v>
          </cell>
          <cell r="IL45">
            <v>622.47500000000002</v>
          </cell>
          <cell r="IM45">
            <v>101.34599999999999</v>
          </cell>
          <cell r="IN45">
            <v>-0.27200000000000002</v>
          </cell>
          <cell r="IO45">
            <v>101.07399999999998</v>
          </cell>
          <cell r="IP45">
            <v>0.80400000000000005</v>
          </cell>
          <cell r="IQ45">
            <v>3.4360000000000004</v>
          </cell>
          <cell r="IR45">
            <v>4.24</v>
          </cell>
          <cell r="IS45">
            <v>0.193</v>
          </cell>
          <cell r="IT45">
            <v>0.54500000000000004</v>
          </cell>
          <cell r="IU45">
            <v>0.73799999999999999</v>
          </cell>
          <cell r="IV45">
            <v>4.9779999999999998</v>
          </cell>
          <cell r="IW45">
            <v>4.3710000000000004</v>
          </cell>
          <cell r="IX45">
            <v>0.97299999999999998</v>
          </cell>
          <cell r="IY45">
            <v>5.3440000000000003</v>
          </cell>
          <cell r="IZ45">
            <v>4.0000000000000001E-3</v>
          </cell>
          <cell r="JA45">
            <v>5.3479999999999999</v>
          </cell>
          <cell r="JB45">
            <v>63.771000000000001</v>
          </cell>
          <cell r="JC45">
            <v>1.651</v>
          </cell>
          <cell r="JD45">
            <v>65.421999999999997</v>
          </cell>
          <cell r="JE45">
            <v>-9.9000000000000005E-2</v>
          </cell>
          <cell r="JF45">
            <v>-9.9000000000000005E-2</v>
          </cell>
          <cell r="JG45">
            <v>0.69600000000000006</v>
          </cell>
          <cell r="JH45">
            <v>0.69600000000000006</v>
          </cell>
          <cell r="JI45">
            <v>-0.52</v>
          </cell>
          <cell r="JJ45">
            <v>-0.52</v>
          </cell>
          <cell r="JK45">
            <v>36.391999999999996</v>
          </cell>
          <cell r="JL45">
            <v>-1.1879999999999999</v>
          </cell>
          <cell r="JM45">
            <v>35.203999999999994</v>
          </cell>
          <cell r="JN45">
            <v>119.958</v>
          </cell>
          <cell r="JO45">
            <v>48.722999999999992</v>
          </cell>
          <cell r="JP45">
            <v>17.228999999999999</v>
          </cell>
          <cell r="JQ45">
            <v>875.27099999999996</v>
          </cell>
          <cell r="JR45">
            <v>-0.27200000000000002</v>
          </cell>
          <cell r="JS45">
            <v>874.99899999999991</v>
          </cell>
          <cell r="JT45">
            <v>240.79699999999997</v>
          </cell>
          <cell r="JU45">
            <v>233.04400000000001</v>
          </cell>
          <cell r="JV45">
            <v>7.7519999999999998</v>
          </cell>
          <cell r="JW45">
            <v>4.7899999999999991</v>
          </cell>
          <cell r="JX45">
            <v>1.2430000000000001</v>
          </cell>
          <cell r="JY45">
            <v>1.2430000000000001</v>
          </cell>
          <cell r="JZ45">
            <v>32.766999999999996</v>
          </cell>
          <cell r="KA45">
            <v>5.4319999999999995</v>
          </cell>
          <cell r="KB45">
            <v>-0.75299999999999989</v>
          </cell>
          <cell r="KC45">
            <v>0.37</v>
          </cell>
          <cell r="KD45">
            <v>0.52200000000000002</v>
          </cell>
          <cell r="KE45">
            <v>0.52200000000000002</v>
          </cell>
          <cell r="KF45">
            <v>6.9000000000000006E-2</v>
          </cell>
          <cell r="KG45">
            <v>0.156</v>
          </cell>
          <cell r="KH45">
            <v>0.22500000000000001</v>
          </cell>
          <cell r="KI45">
            <v>0.73799999999999999</v>
          </cell>
          <cell r="KJ45">
            <v>0.73799999999999999</v>
          </cell>
          <cell r="KK45">
            <v>3.1139999999999999</v>
          </cell>
          <cell r="KL45">
            <v>0.315</v>
          </cell>
          <cell r="KM45">
            <v>1.1640000000000001</v>
          </cell>
          <cell r="KN45">
            <v>2.5129999999999999</v>
          </cell>
          <cell r="KO45">
            <v>7.1059999999999999</v>
          </cell>
          <cell r="KP45">
            <v>0</v>
          </cell>
          <cell r="KQ45">
            <v>1.2389999999999999</v>
          </cell>
          <cell r="KR45">
            <v>6.9000000000000006E-2</v>
          </cell>
          <cell r="KS45">
            <v>6.9000000000000006E-2</v>
          </cell>
          <cell r="KT45">
            <v>0</v>
          </cell>
          <cell r="KU45">
            <v>1.609</v>
          </cell>
          <cell r="KV45">
            <v>0.67</v>
          </cell>
          <cell r="KW45">
            <v>2.2789999999999999</v>
          </cell>
          <cell r="KX45">
            <v>0</v>
          </cell>
          <cell r="KY45">
            <v>0</v>
          </cell>
          <cell r="KZ45">
            <v>7.2930000000000001</v>
          </cell>
          <cell r="LA45">
            <v>0.9890000000000001</v>
          </cell>
          <cell r="LB45">
            <v>43.638999999999996</v>
          </cell>
          <cell r="LC45">
            <v>2.8949999999999996</v>
          </cell>
          <cell r="LD45">
            <v>-3.1379999999999999</v>
          </cell>
          <cell r="LE45">
            <v>0.72699999999999987</v>
          </cell>
          <cell r="LF45">
            <v>1.2430000000000001</v>
          </cell>
          <cell r="LG45">
            <v>0.61599999999999999</v>
          </cell>
          <cell r="LH45">
            <v>1.859</v>
          </cell>
          <cell r="LI45">
            <v>1.67</v>
          </cell>
          <cell r="LJ45">
            <v>0.23299999999999998</v>
          </cell>
          <cell r="LK45">
            <v>0</v>
          </cell>
          <cell r="LL45">
            <v>1.903</v>
          </cell>
          <cell r="LM45">
            <v>1.6879999999999999</v>
          </cell>
          <cell r="LN45">
            <v>0.98099999999999998</v>
          </cell>
          <cell r="LO45">
            <v>4.125</v>
          </cell>
          <cell r="LP45">
            <v>4.0919999999999996</v>
          </cell>
          <cell r="LQ45">
            <v>9.2809999999999988</v>
          </cell>
          <cell r="LR45">
            <v>20.166999999999998</v>
          </cell>
          <cell r="LS45">
            <v>0.31100000000000005</v>
          </cell>
          <cell r="LT45">
            <v>0.19600000000000001</v>
          </cell>
          <cell r="LU45">
            <v>0.50700000000000012</v>
          </cell>
          <cell r="LV45">
            <v>1.0209999999999999</v>
          </cell>
          <cell r="LW45">
            <v>0.42799999999999999</v>
          </cell>
          <cell r="LX45">
            <v>1.4489999999999998</v>
          </cell>
          <cell r="LY45">
            <v>2.2229999999999999</v>
          </cell>
          <cell r="LZ45">
            <v>1130.855</v>
          </cell>
          <cell r="MA45">
            <v>0</v>
          </cell>
          <cell r="MB45">
            <v>-0.503</v>
          </cell>
          <cell r="MC45">
            <v>9.6000000000000002E-2</v>
          </cell>
          <cell r="MD45">
            <v>3.9820000000000002</v>
          </cell>
          <cell r="ME45">
            <v>3.7</v>
          </cell>
          <cell r="MF45">
            <v>0.28199999999999997</v>
          </cell>
          <cell r="MG45">
            <v>64.197999999999993</v>
          </cell>
          <cell r="MH45">
            <v>40.840000000000003</v>
          </cell>
          <cell r="MI45">
            <v>25.788</v>
          </cell>
          <cell r="MJ45">
            <v>15.052</v>
          </cell>
          <cell r="MK45">
            <v>0.46200000000000002</v>
          </cell>
          <cell r="ML45">
            <v>0.41100000000000025</v>
          </cell>
          <cell r="MM45">
            <v>-3.2570000000000001</v>
          </cell>
          <cell r="MN45">
            <v>0</v>
          </cell>
          <cell r="MO45">
            <v>34.235999999999997</v>
          </cell>
          <cell r="MP45">
            <v>0.13500000000000001</v>
          </cell>
          <cell r="MQ45">
            <v>0</v>
          </cell>
          <cell r="MR45">
            <v>81.382999999999996</v>
          </cell>
          <cell r="MS45">
            <v>72.778000000000006</v>
          </cell>
          <cell r="MT45">
            <v>8.6050000000000004</v>
          </cell>
          <cell r="MU45">
            <v>26.54</v>
          </cell>
          <cell r="MV45">
            <v>18.577000000000002</v>
          </cell>
          <cell r="MW45">
            <v>18.696999999999999</v>
          </cell>
          <cell r="MX45">
            <v>-0.12</v>
          </cell>
          <cell r="MY45">
            <v>0</v>
          </cell>
          <cell r="MZ45">
            <v>0</v>
          </cell>
          <cell r="NA45">
            <v>21.806999999999999</v>
          </cell>
          <cell r="NB45">
            <v>-0.90500000000000003</v>
          </cell>
          <cell r="NC45">
            <v>7.6999999999999999E-2</v>
          </cell>
          <cell r="ND45">
            <v>0</v>
          </cell>
          <cell r="NE45">
            <v>13.905000000000001</v>
          </cell>
          <cell r="NF45">
            <v>0.93400000000000005</v>
          </cell>
          <cell r="NG45">
            <v>0.93400000000000005</v>
          </cell>
          <cell r="NH45">
            <v>0</v>
          </cell>
          <cell r="NI45">
            <v>2.1930000000000001</v>
          </cell>
          <cell r="NJ45">
            <v>0.02</v>
          </cell>
          <cell r="NK45">
            <v>0.02</v>
          </cell>
          <cell r="NL45">
            <v>0</v>
          </cell>
          <cell r="NM45">
            <v>0</v>
          </cell>
          <cell r="NN45">
            <v>0</v>
          </cell>
          <cell r="NO45">
            <v>-3.85</v>
          </cell>
          <cell r="NP45">
            <v>0</v>
          </cell>
          <cell r="NQ45">
            <v>-22.008378992816901</v>
          </cell>
          <cell r="NR45">
            <v>0.01</v>
          </cell>
          <cell r="NS45">
            <v>0.41199999999999998</v>
          </cell>
          <cell r="NT45">
            <v>-0.52900000000000003</v>
          </cell>
          <cell r="NU45">
            <v>0.94099999999999995</v>
          </cell>
          <cell r="NV45">
            <v>0</v>
          </cell>
          <cell r="NW45">
            <v>-1.84</v>
          </cell>
          <cell r="NX45">
            <v>-2.3769999999999998</v>
          </cell>
          <cell r="NY45">
            <v>0.53700000000000003</v>
          </cell>
          <cell r="NZ45">
            <v>4.1000000000000002E-2</v>
          </cell>
          <cell r="OA45">
            <v>0</v>
          </cell>
          <cell r="OB45">
            <v>-2.4339999999999997</v>
          </cell>
          <cell r="OC45">
            <v>0</v>
          </cell>
          <cell r="OD45">
            <v>9.5939999999999994</v>
          </cell>
          <cell r="OE45">
            <v>0.161</v>
          </cell>
          <cell r="OF45">
            <v>7.62</v>
          </cell>
          <cell r="OG45">
            <v>9.4819999999999993</v>
          </cell>
          <cell r="OH45">
            <v>-1.8620000000000001</v>
          </cell>
          <cell r="OI45">
            <v>0</v>
          </cell>
          <cell r="OJ45">
            <v>25.478999999999999</v>
          </cell>
          <cell r="OK45">
            <v>25.077000000000002</v>
          </cell>
          <cell r="OL45">
            <v>0.40200000000000002</v>
          </cell>
          <cell r="OM45">
            <v>34.113999999999997</v>
          </cell>
          <cell r="ON45">
            <v>0</v>
          </cell>
          <cell r="OO45">
            <v>-24.73</v>
          </cell>
          <cell r="OP45">
            <v>0</v>
          </cell>
          <cell r="OQ45">
            <v>11.41</v>
          </cell>
          <cell r="OR45">
            <v>-3.4000000000000002E-2</v>
          </cell>
          <cell r="OS45">
            <v>0</v>
          </cell>
          <cell r="OT45">
            <v>38.601999999999997</v>
          </cell>
          <cell r="OU45">
            <v>33.018000000000001</v>
          </cell>
          <cell r="OV45">
            <v>5.5839999999999996</v>
          </cell>
          <cell r="OW45">
            <v>4.6849999999999996</v>
          </cell>
          <cell r="OX45">
            <v>15.955</v>
          </cell>
          <cell r="OY45">
            <v>15.058</v>
          </cell>
          <cell r="OZ45">
            <v>0</v>
          </cell>
          <cell r="PA45">
            <v>0.13600000000000001</v>
          </cell>
          <cell r="PB45">
            <v>0</v>
          </cell>
          <cell r="PC45">
            <v>12.463000000000001</v>
          </cell>
          <cell r="PD45">
            <v>0</v>
          </cell>
          <cell r="PE45">
            <v>0</v>
          </cell>
          <cell r="PF45">
            <v>12.13</v>
          </cell>
          <cell r="PG45">
            <v>10.36</v>
          </cell>
          <cell r="PH45">
            <v>1.77</v>
          </cell>
          <cell r="PI45">
            <v>61.316000000000003</v>
          </cell>
          <cell r="PJ45">
            <v>35.435000000000002</v>
          </cell>
          <cell r="PK45">
            <v>35.435000000000002</v>
          </cell>
          <cell r="PL45">
            <v>0</v>
          </cell>
          <cell r="PM45">
            <v>0</v>
          </cell>
          <cell r="PN45">
            <v>0</v>
          </cell>
          <cell r="PO45">
            <v>0</v>
          </cell>
          <cell r="PP45">
            <v>0</v>
          </cell>
          <cell r="PQ45">
            <v>37.396999999999998</v>
          </cell>
          <cell r="PR45">
            <v>0</v>
          </cell>
          <cell r="PS45">
            <v>2.1850000000000001</v>
          </cell>
          <cell r="PT45">
            <v>62.454999999999998</v>
          </cell>
          <cell r="PU45">
            <v>59.290999999999997</v>
          </cell>
          <cell r="PV45">
            <v>3.1640000000000001</v>
          </cell>
          <cell r="PW45">
            <v>0</v>
          </cell>
          <cell r="PX45">
            <v>48.09</v>
          </cell>
          <cell r="PY45">
            <v>48.09</v>
          </cell>
          <cell r="PZ45">
            <v>0</v>
          </cell>
          <cell r="QA45">
            <v>34.754000000000005</v>
          </cell>
          <cell r="QB45">
            <v>1.25</v>
          </cell>
          <cell r="QC45">
            <v>0</v>
          </cell>
          <cell r="QD45">
            <v>0</v>
          </cell>
          <cell r="QE45">
            <v>-27.361378992816899</v>
          </cell>
          <cell r="QF45">
            <v>0.25900000000000001</v>
          </cell>
          <cell r="QG45">
            <v>0</v>
          </cell>
          <cell r="QH45">
            <v>0</v>
          </cell>
          <cell r="QI45">
            <v>0</v>
          </cell>
          <cell r="QJ45">
            <v>0</v>
          </cell>
          <cell r="QK45">
            <v>0</v>
          </cell>
          <cell r="QL45">
            <v>0</v>
          </cell>
          <cell r="QM45">
            <v>0</v>
          </cell>
          <cell r="QN45">
            <v>0</v>
          </cell>
          <cell r="QO45">
            <v>0</v>
          </cell>
          <cell r="QP45">
            <v>0</v>
          </cell>
          <cell r="QQ45">
            <v>0</v>
          </cell>
          <cell r="QR45">
            <v>0</v>
          </cell>
          <cell r="QS45">
            <v>-1.8120000000000001</v>
          </cell>
          <cell r="QT45">
            <v>0</v>
          </cell>
          <cell r="QU45">
            <v>45.283000000000001</v>
          </cell>
          <cell r="QV45">
            <v>42.396000000000001</v>
          </cell>
          <cell r="QW45">
            <v>2.887</v>
          </cell>
          <cell r="QX45">
            <v>8.729000000000001</v>
          </cell>
          <cell r="QY45">
            <v>0</v>
          </cell>
          <cell r="QZ45">
            <v>0</v>
          </cell>
          <cell r="RA45">
            <v>0</v>
          </cell>
          <cell r="RB45">
            <v>0</v>
          </cell>
          <cell r="RC45">
            <v>0</v>
          </cell>
          <cell r="RD45">
            <v>0</v>
          </cell>
          <cell r="RE45">
            <v>0</v>
          </cell>
          <cell r="RF45">
            <v>0</v>
          </cell>
          <cell r="RG45">
            <v>0</v>
          </cell>
          <cell r="RH45">
            <v>0</v>
          </cell>
          <cell r="RI45">
            <v>0</v>
          </cell>
          <cell r="RJ45">
            <v>8.5530000000000008</v>
          </cell>
          <cell r="RK45">
            <v>0</v>
          </cell>
          <cell r="RL45">
            <v>0</v>
          </cell>
          <cell r="RM45">
            <v>0</v>
          </cell>
          <cell r="RN45">
            <v>0</v>
          </cell>
          <cell r="RO45">
            <v>0</v>
          </cell>
          <cell r="RP45">
            <v>0</v>
          </cell>
          <cell r="RQ45">
            <v>-0.90500000000000003</v>
          </cell>
          <cell r="RR45">
            <v>24.581</v>
          </cell>
          <cell r="RS45">
            <v>0</v>
          </cell>
          <cell r="RT45">
            <v>11.227999999999998</v>
          </cell>
          <cell r="RU45">
            <v>13.064</v>
          </cell>
          <cell r="RV45">
            <v>8.6300000000000008</v>
          </cell>
          <cell r="RW45">
            <v>4.4340000000000002</v>
          </cell>
          <cell r="RX45">
            <v>19.015000000000001</v>
          </cell>
          <cell r="RY45">
            <v>15.505000000000001</v>
          </cell>
          <cell r="RZ45">
            <v>0</v>
          </cell>
          <cell r="SA45">
            <v>14.608000000000001</v>
          </cell>
          <cell r="SB45">
            <v>0</v>
          </cell>
          <cell r="SC45">
            <v>-0.83899999999999864</v>
          </cell>
          <cell r="SD45">
            <v>0</v>
          </cell>
        </row>
        <row r="46">
          <cell r="A46">
            <v>1993</v>
          </cell>
          <cell r="B46">
            <v>1249.5619999999999</v>
          </cell>
          <cell r="C46">
            <v>683.21800000000007</v>
          </cell>
          <cell r="D46">
            <v>566.34400000000005</v>
          </cell>
          <cell r="E46">
            <v>268.87200000000001</v>
          </cell>
          <cell r="F46">
            <v>90.478000000000009</v>
          </cell>
          <cell r="G46">
            <v>10.954000000000001</v>
          </cell>
          <cell r="H46">
            <v>101.43200000000002</v>
          </cell>
          <cell r="I46">
            <v>4.2970000000000006</v>
          </cell>
          <cell r="J46">
            <v>22.073</v>
          </cell>
          <cell r="K46">
            <v>26.37</v>
          </cell>
          <cell r="L46">
            <v>9.843</v>
          </cell>
          <cell r="M46">
            <v>179.512</v>
          </cell>
          <cell r="N46">
            <v>30.024999999999999</v>
          </cell>
          <cell r="O46">
            <v>35.058999999999997</v>
          </cell>
          <cell r="P46">
            <v>-0.68600000000000005</v>
          </cell>
          <cell r="Q46">
            <v>5.6329999999999991</v>
          </cell>
          <cell r="R46">
            <v>0</v>
          </cell>
          <cell r="S46">
            <v>71.563999999999993</v>
          </cell>
          <cell r="T46">
            <v>46.753999999999998</v>
          </cell>
          <cell r="U46">
            <v>-3.6770000000000005</v>
          </cell>
          <cell r="V46">
            <v>1.0900000000000001</v>
          </cell>
          <cell r="W46">
            <v>10.954000000000001</v>
          </cell>
          <cell r="X46">
            <v>0.625</v>
          </cell>
          <cell r="Y46">
            <v>11.579000000000001</v>
          </cell>
          <cell r="Z46">
            <v>8.048</v>
          </cell>
          <cell r="AA46">
            <v>2.202</v>
          </cell>
          <cell r="AB46">
            <v>10.25</v>
          </cell>
          <cell r="AC46">
            <v>12.875999999999999</v>
          </cell>
          <cell r="AD46">
            <v>12.875999999999999</v>
          </cell>
          <cell r="AE46">
            <v>11.387</v>
          </cell>
          <cell r="AF46">
            <v>11.387</v>
          </cell>
          <cell r="AG46">
            <v>7.6379999999999999</v>
          </cell>
          <cell r="AH46">
            <v>15.431000000000001</v>
          </cell>
          <cell r="AI46">
            <v>23.069000000000003</v>
          </cell>
          <cell r="AJ46">
            <v>108.31</v>
          </cell>
          <cell r="AK46">
            <v>108.31</v>
          </cell>
          <cell r="AL46">
            <v>8.0299999999999994</v>
          </cell>
          <cell r="AM46">
            <v>11.206999999999999</v>
          </cell>
          <cell r="AN46">
            <v>19.236999999999998</v>
          </cell>
          <cell r="AO46">
            <v>0</v>
          </cell>
          <cell r="AP46">
            <v>1.669</v>
          </cell>
          <cell r="AQ46">
            <v>1.669</v>
          </cell>
          <cell r="AR46">
            <v>115.04500000000002</v>
          </cell>
          <cell r="AS46">
            <v>-12.392999999999999</v>
          </cell>
          <cell r="AT46">
            <v>-0.26600000000000001</v>
          </cell>
          <cell r="AU46">
            <v>23.492999999999999</v>
          </cell>
          <cell r="AV46">
            <v>111.566</v>
          </cell>
          <cell r="AW46">
            <v>51.877000000000002</v>
          </cell>
          <cell r="AX46">
            <v>59.689000000000007</v>
          </cell>
          <cell r="AY46">
            <v>19.541</v>
          </cell>
          <cell r="AZ46">
            <v>7.4930000000000003</v>
          </cell>
          <cell r="BA46">
            <v>0.58199999999999996</v>
          </cell>
          <cell r="BB46">
            <v>8.0750000000000011</v>
          </cell>
          <cell r="BC46">
            <v>2.1970000000000001</v>
          </cell>
          <cell r="BD46">
            <v>1.988</v>
          </cell>
          <cell r="BE46">
            <v>4.1850000000000005</v>
          </cell>
          <cell r="BF46">
            <v>0.376</v>
          </cell>
          <cell r="BG46">
            <v>28.263999999999999</v>
          </cell>
          <cell r="BH46">
            <v>224.48099999999999</v>
          </cell>
          <cell r="BI46">
            <v>11.315999999999999</v>
          </cell>
          <cell r="BJ46">
            <v>-0.17</v>
          </cell>
          <cell r="BK46">
            <v>5.9539999999999997</v>
          </cell>
          <cell r="BL46">
            <v>176.39699999999999</v>
          </cell>
          <cell r="BM46">
            <v>13.443</v>
          </cell>
          <cell r="BN46">
            <v>-0.14699999999999999</v>
          </cell>
          <cell r="BO46">
            <v>52.820999999999998</v>
          </cell>
          <cell r="BP46">
            <v>1.484</v>
          </cell>
          <cell r="BQ46">
            <v>0.58199999999999996</v>
          </cell>
          <cell r="BR46">
            <v>9.754999999999999</v>
          </cell>
          <cell r="BS46">
            <v>11.820999999999998</v>
          </cell>
          <cell r="BT46">
            <v>36.15</v>
          </cell>
          <cell r="BU46">
            <v>8.0779999999999994</v>
          </cell>
          <cell r="BV46">
            <v>0.39200000000000002</v>
          </cell>
          <cell r="BW46">
            <v>44.62</v>
          </cell>
          <cell r="BX46">
            <v>5.03</v>
          </cell>
          <cell r="BY46">
            <v>0</v>
          </cell>
          <cell r="BZ46">
            <v>5.03</v>
          </cell>
          <cell r="CA46">
            <v>11.811999999999999</v>
          </cell>
          <cell r="CB46">
            <v>11.811999999999999</v>
          </cell>
          <cell r="CC46">
            <v>8.1020000000000003</v>
          </cell>
          <cell r="CD46">
            <v>36.493000000000002</v>
          </cell>
          <cell r="CE46">
            <v>0.14000000000000001</v>
          </cell>
          <cell r="CF46">
            <v>44.734999999999999</v>
          </cell>
          <cell r="CG46">
            <v>22.196000000000002</v>
          </cell>
          <cell r="CH46">
            <v>22.196000000000002</v>
          </cell>
          <cell r="CI46">
            <v>0</v>
          </cell>
          <cell r="CJ46">
            <v>1.036</v>
          </cell>
          <cell r="CK46">
            <v>1.036</v>
          </cell>
          <cell r="CL46">
            <v>0</v>
          </cell>
          <cell r="CM46">
            <v>0.29599999999999999</v>
          </cell>
          <cell r="CN46">
            <v>0.29599999999999999</v>
          </cell>
          <cell r="CO46">
            <v>6.1189999999999998</v>
          </cell>
          <cell r="CP46">
            <v>0.12299999999999998</v>
          </cell>
          <cell r="CQ46">
            <v>16.692</v>
          </cell>
          <cell r="CR46">
            <v>255.66200000000003</v>
          </cell>
          <cell r="CS46">
            <v>65.662999999999997</v>
          </cell>
          <cell r="CT46">
            <v>189.99799999999999</v>
          </cell>
          <cell r="CU46">
            <v>106.05500000000001</v>
          </cell>
          <cell r="CV46">
            <v>23.268000000000001</v>
          </cell>
          <cell r="CW46">
            <v>19.192999999999998</v>
          </cell>
          <cell r="CX46">
            <v>42.460999999999999</v>
          </cell>
          <cell r="CY46">
            <v>3.4800000000000004</v>
          </cell>
          <cell r="CZ46">
            <v>0.56800000000000006</v>
          </cell>
          <cell r="DA46">
            <v>4.048</v>
          </cell>
          <cell r="DB46">
            <v>1.2869999999999999</v>
          </cell>
          <cell r="DC46">
            <v>38.723999999999997</v>
          </cell>
          <cell r="DD46">
            <v>80.920999999999992</v>
          </cell>
          <cell r="DE46">
            <v>0.22599999999999998</v>
          </cell>
          <cell r="DF46">
            <v>45.156999999999996</v>
          </cell>
          <cell r="DG46">
            <v>126.30399999999999</v>
          </cell>
          <cell r="DH46">
            <v>10.699</v>
          </cell>
          <cell r="DI46">
            <v>33.1</v>
          </cell>
          <cell r="DJ46">
            <v>43.798999999999999</v>
          </cell>
          <cell r="DK46">
            <v>7.5400000000000009</v>
          </cell>
          <cell r="DL46">
            <v>10.872999999999999</v>
          </cell>
          <cell r="DM46">
            <v>6.3119999999999994</v>
          </cell>
          <cell r="DN46">
            <v>7.4830000000000005</v>
          </cell>
          <cell r="DO46">
            <v>1.0190000000000001</v>
          </cell>
          <cell r="DP46">
            <v>1.0900000000000001</v>
          </cell>
          <cell r="DQ46">
            <v>36.758000000000003</v>
          </cell>
          <cell r="DR46">
            <v>0</v>
          </cell>
          <cell r="DS46">
            <v>77.710999999999999</v>
          </cell>
          <cell r="DT46">
            <v>11.936</v>
          </cell>
          <cell r="DU46">
            <v>89.646999999999991</v>
          </cell>
          <cell r="DV46">
            <v>130.358</v>
          </cell>
          <cell r="DW46">
            <v>19.192999999999998</v>
          </cell>
          <cell r="DX46">
            <v>80.156999999999996</v>
          </cell>
          <cell r="DY46">
            <v>229.70799999999997</v>
          </cell>
          <cell r="DZ46">
            <v>0.68</v>
          </cell>
          <cell r="EA46">
            <v>0</v>
          </cell>
          <cell r="EB46">
            <v>1.0310000000000001</v>
          </cell>
          <cell r="EC46">
            <v>7.6579999999999995</v>
          </cell>
          <cell r="ED46">
            <v>9.3689999999999998</v>
          </cell>
          <cell r="EE46">
            <v>0.2</v>
          </cell>
          <cell r="EF46">
            <v>0.2</v>
          </cell>
          <cell r="EG46">
            <v>157.631</v>
          </cell>
          <cell r="EH46">
            <v>20.733000000000001</v>
          </cell>
          <cell r="EI46">
            <v>24.757000000000001</v>
          </cell>
          <cell r="EJ46">
            <v>203.12100000000001</v>
          </cell>
          <cell r="EK46">
            <v>0.76400000000000001</v>
          </cell>
          <cell r="EL46">
            <v>0</v>
          </cell>
          <cell r="EM46">
            <v>4.0510000000000002</v>
          </cell>
          <cell r="EN46">
            <v>17.829000000000001</v>
          </cell>
          <cell r="EO46">
            <v>9.9899999999999984</v>
          </cell>
          <cell r="EP46">
            <v>32.634</v>
          </cell>
          <cell r="EQ46">
            <v>262.32499999999999</v>
          </cell>
          <cell r="ER46">
            <v>159.69800000000001</v>
          </cell>
          <cell r="ES46">
            <v>107.63</v>
          </cell>
          <cell r="ET46">
            <v>267.32799999999997</v>
          </cell>
          <cell r="EU46">
            <v>-5.0030000000000001</v>
          </cell>
          <cell r="EV46">
            <v>4.26</v>
          </cell>
          <cell r="EW46">
            <v>0.20400000000000001</v>
          </cell>
          <cell r="EX46">
            <v>2.1469999999999998</v>
          </cell>
          <cell r="EY46">
            <v>6.6109999999999989</v>
          </cell>
          <cell r="EZ46">
            <v>8.5150000000000006</v>
          </cell>
          <cell r="FA46">
            <v>14.588000000000001</v>
          </cell>
          <cell r="FB46">
            <v>23.103000000000002</v>
          </cell>
          <cell r="FC46">
            <v>52.206000000000003</v>
          </cell>
          <cell r="FD46">
            <v>-1.869</v>
          </cell>
          <cell r="FE46">
            <v>0.64400000000000002</v>
          </cell>
          <cell r="FF46">
            <v>-72.474999999999994</v>
          </cell>
          <cell r="FG46">
            <v>107.57299999999999</v>
          </cell>
          <cell r="FH46">
            <v>52.125</v>
          </cell>
          <cell r="FI46">
            <v>102.62700000000001</v>
          </cell>
          <cell r="FJ46">
            <v>287.28199999999998</v>
          </cell>
          <cell r="FK46">
            <v>20.591000000000001</v>
          </cell>
          <cell r="FL46">
            <v>307.87299999999999</v>
          </cell>
          <cell r="FM46">
            <v>87.491</v>
          </cell>
          <cell r="FN46">
            <v>6.5779999999999994</v>
          </cell>
          <cell r="FO46">
            <v>94.069000000000003</v>
          </cell>
          <cell r="FP46">
            <v>199.792</v>
          </cell>
          <cell r="FQ46">
            <v>14.013</v>
          </cell>
          <cell r="FR46">
            <v>213.80500000000001</v>
          </cell>
          <cell r="FS46">
            <v>22.686</v>
          </cell>
          <cell r="FT46">
            <v>9.0410000000000004</v>
          </cell>
          <cell r="FU46">
            <v>31.727</v>
          </cell>
          <cell r="FV46">
            <v>7.4770000000000003</v>
          </cell>
          <cell r="FW46">
            <v>3.129</v>
          </cell>
          <cell r="FX46">
            <v>10.606</v>
          </cell>
          <cell r="FY46">
            <v>0.29900000000000004</v>
          </cell>
          <cell r="FZ46">
            <v>8.3870000000000005</v>
          </cell>
          <cell r="GA46">
            <v>8.6859999999999999</v>
          </cell>
          <cell r="GB46">
            <v>0.42499999999999999</v>
          </cell>
          <cell r="GC46">
            <v>8.3999999999999991E-2</v>
          </cell>
          <cell r="GD46">
            <v>0.50900000000000001</v>
          </cell>
          <cell r="GE46">
            <v>9.1950000000000003</v>
          </cell>
          <cell r="GF46">
            <v>1.0750000000000002</v>
          </cell>
          <cell r="GG46">
            <v>2.4E-2</v>
          </cell>
          <cell r="GH46">
            <v>1.0990000000000002</v>
          </cell>
          <cell r="GI46">
            <v>162.02000000000001</v>
          </cell>
          <cell r="GJ46">
            <v>1.359</v>
          </cell>
          <cell r="GK46">
            <v>163.37900000000002</v>
          </cell>
          <cell r="GL46">
            <v>430.08299999999997</v>
          </cell>
          <cell r="GM46">
            <v>430.08299999999997</v>
          </cell>
          <cell r="GN46">
            <v>133.08799999999999</v>
          </cell>
          <cell r="GO46">
            <v>30.726999999999997</v>
          </cell>
          <cell r="GP46">
            <v>163.815</v>
          </cell>
          <cell r="GQ46">
            <v>35.411999999999999</v>
          </cell>
          <cell r="GR46">
            <v>0.48299999999999998</v>
          </cell>
          <cell r="GS46">
            <v>35.894999999999996</v>
          </cell>
          <cell r="GT46">
            <v>8.9260000000000002</v>
          </cell>
          <cell r="GU46">
            <v>8.9260000000000002</v>
          </cell>
          <cell r="GV46">
            <v>39.516000000000005</v>
          </cell>
          <cell r="GW46">
            <v>0.54300000000000004</v>
          </cell>
          <cell r="GX46">
            <v>40.059000000000005</v>
          </cell>
          <cell r="GY46">
            <v>1.6629999999999998</v>
          </cell>
          <cell r="GZ46">
            <v>1.6629999999999998</v>
          </cell>
          <cell r="HA46">
            <v>25.343</v>
          </cell>
          <cell r="HB46">
            <v>9.0000000000000011E-2</v>
          </cell>
          <cell r="HC46">
            <v>25.433</v>
          </cell>
          <cell r="HD46">
            <v>1.6639999999999999</v>
          </cell>
          <cell r="HE46">
            <v>1.6639999999999999</v>
          </cell>
          <cell r="HF46">
            <v>156.67500000000001</v>
          </cell>
          <cell r="HG46">
            <v>43.688000000000002</v>
          </cell>
          <cell r="HH46">
            <v>24.902000000000001</v>
          </cell>
          <cell r="HI46">
            <v>225.26499999999999</v>
          </cell>
          <cell r="HJ46">
            <v>19.03</v>
          </cell>
          <cell r="HK46">
            <v>17.457999999999998</v>
          </cell>
          <cell r="HL46">
            <v>36.488</v>
          </cell>
          <cell r="HM46">
            <v>3.9E-2</v>
          </cell>
          <cell r="HN46">
            <v>17.963999999999999</v>
          </cell>
          <cell r="HO46">
            <v>18.003</v>
          </cell>
          <cell r="HP46">
            <v>54.491</v>
          </cell>
          <cell r="HQ46">
            <v>59.031999999999996</v>
          </cell>
          <cell r="HR46">
            <v>11.936</v>
          </cell>
          <cell r="HS46">
            <v>70.967999999999989</v>
          </cell>
          <cell r="HT46">
            <v>133.08799999999999</v>
          </cell>
          <cell r="HU46">
            <v>30.726999999999997</v>
          </cell>
          <cell r="HV46">
            <v>91.039000000000001</v>
          </cell>
          <cell r="HW46">
            <v>254.85399999999998</v>
          </cell>
          <cell r="HX46">
            <v>0.14799999999999999</v>
          </cell>
          <cell r="HY46">
            <v>0.14799999999999999</v>
          </cell>
          <cell r="HZ46">
            <v>18.097000000000001</v>
          </cell>
          <cell r="IA46">
            <v>12.964</v>
          </cell>
          <cell r="IB46">
            <v>31.061</v>
          </cell>
          <cell r="IC46">
            <v>0.04</v>
          </cell>
          <cell r="ID46">
            <v>0.53500000000000003</v>
          </cell>
          <cell r="IE46">
            <v>0.57500000000000007</v>
          </cell>
          <cell r="IF46">
            <v>31.635999999999999</v>
          </cell>
          <cell r="IG46">
            <v>719.30200000000002</v>
          </cell>
          <cell r="IH46">
            <v>19.573</v>
          </cell>
          <cell r="II46">
            <v>738.875</v>
          </cell>
          <cell r="IJ46">
            <v>614.86300000000006</v>
          </cell>
          <cell r="IK46">
            <v>17.824999999999999</v>
          </cell>
          <cell r="IL46">
            <v>632.6880000000001</v>
          </cell>
          <cell r="IM46">
            <v>104.438</v>
          </cell>
          <cell r="IN46">
            <v>1.7480000000000002</v>
          </cell>
          <cell r="IO46">
            <v>106.18600000000001</v>
          </cell>
          <cell r="IP46">
            <v>0.86599999999999999</v>
          </cell>
          <cell r="IQ46">
            <v>3.488</v>
          </cell>
          <cell r="IR46">
            <v>4.3540000000000001</v>
          </cell>
          <cell r="IS46">
            <v>0.192</v>
          </cell>
          <cell r="IT46">
            <v>0.55800000000000005</v>
          </cell>
          <cell r="IU46">
            <v>0.75</v>
          </cell>
          <cell r="IV46">
            <v>5.1040000000000001</v>
          </cell>
          <cell r="IW46">
            <v>4.26</v>
          </cell>
          <cell r="IX46">
            <v>1.611</v>
          </cell>
          <cell r="IY46">
            <v>5.8709999999999996</v>
          </cell>
          <cell r="IZ46">
            <v>0</v>
          </cell>
          <cell r="JA46">
            <v>5.8709999999999996</v>
          </cell>
          <cell r="JB46">
            <v>61.227999999999994</v>
          </cell>
          <cell r="JC46">
            <v>1.6769999999999998</v>
          </cell>
          <cell r="JD46">
            <v>62.904999999999994</v>
          </cell>
          <cell r="JE46">
            <v>-0.189</v>
          </cell>
          <cell r="JF46">
            <v>-0.189</v>
          </cell>
          <cell r="JG46">
            <v>0.67900000000000005</v>
          </cell>
          <cell r="JH46">
            <v>0.67900000000000005</v>
          </cell>
          <cell r="JI46">
            <v>-0.502</v>
          </cell>
          <cell r="JJ46">
            <v>-0.502</v>
          </cell>
          <cell r="JK46">
            <v>41.704000000000001</v>
          </cell>
          <cell r="JL46">
            <v>0.81800000000000006</v>
          </cell>
          <cell r="JM46">
            <v>42.521999999999998</v>
          </cell>
          <cell r="JN46">
            <v>125.398</v>
          </cell>
          <cell r="JO46">
            <v>52.125</v>
          </cell>
          <cell r="JP46">
            <v>17.824999999999999</v>
          </cell>
          <cell r="JQ46">
            <v>896.82599999999991</v>
          </cell>
          <cell r="JR46">
            <v>1.7480000000000002</v>
          </cell>
          <cell r="JS46">
            <v>898.57399999999996</v>
          </cell>
          <cell r="JT46">
            <v>237.084</v>
          </cell>
          <cell r="JU46">
            <v>217.69299999999998</v>
          </cell>
          <cell r="JV46">
            <v>19.390999999999998</v>
          </cell>
          <cell r="JW46">
            <v>5.0549999999999997</v>
          </cell>
          <cell r="JX46">
            <v>1.31</v>
          </cell>
          <cell r="JY46">
            <v>1.31</v>
          </cell>
          <cell r="JZ46">
            <v>33.099000000000004</v>
          </cell>
          <cell r="KA46">
            <v>5.9630000000000001</v>
          </cell>
          <cell r="KB46">
            <v>-0.85599999999999998</v>
          </cell>
          <cell r="KC46">
            <v>0.42200000000000004</v>
          </cell>
          <cell r="KD46">
            <v>0.57500000000000007</v>
          </cell>
          <cell r="KE46">
            <v>0.57500000000000007</v>
          </cell>
          <cell r="KF46">
            <v>6.5000000000000002E-2</v>
          </cell>
          <cell r="KG46">
            <v>0.15</v>
          </cell>
          <cell r="KH46">
            <v>0.215</v>
          </cell>
          <cell r="KI46">
            <v>0.81299999999999994</v>
          </cell>
          <cell r="KJ46">
            <v>0.81299999999999994</v>
          </cell>
          <cell r="KK46">
            <v>2.996</v>
          </cell>
          <cell r="KL46">
            <v>0.32799999999999996</v>
          </cell>
          <cell r="KM46">
            <v>1.0310000000000001</v>
          </cell>
          <cell r="KN46">
            <v>3.1379999999999999</v>
          </cell>
          <cell r="KO46">
            <v>7.4930000000000003</v>
          </cell>
          <cell r="KP46">
            <v>0</v>
          </cell>
          <cell r="KQ46">
            <v>1.1659999999999999</v>
          </cell>
          <cell r="KR46">
            <v>6.5000000000000002E-2</v>
          </cell>
          <cell r="KS46">
            <v>6.5000000000000002E-2</v>
          </cell>
          <cell r="KT46">
            <v>0</v>
          </cell>
          <cell r="KU46">
            <v>1.5660000000000001</v>
          </cell>
          <cell r="KV46">
            <v>0.56800000000000006</v>
          </cell>
          <cell r="KW46">
            <v>2.1340000000000003</v>
          </cell>
          <cell r="KX46">
            <v>0</v>
          </cell>
          <cell r="KY46">
            <v>0</v>
          </cell>
          <cell r="KZ46">
            <v>8.8209999999999997</v>
          </cell>
          <cell r="LA46">
            <v>1.7320000000000002</v>
          </cell>
          <cell r="LB46">
            <v>46.536999999999999</v>
          </cell>
          <cell r="LC46">
            <v>3.3769999999999998</v>
          </cell>
          <cell r="LD46">
            <v>-3.8239999999999998</v>
          </cell>
          <cell r="LE46">
            <v>0.57899999999999996</v>
          </cell>
          <cell r="LF46">
            <v>1.31</v>
          </cell>
          <cell r="LG46">
            <v>0.65200000000000002</v>
          </cell>
          <cell r="LH46">
            <v>1.9620000000000002</v>
          </cell>
          <cell r="LI46">
            <v>1.77</v>
          </cell>
          <cell r="LJ46">
            <v>0.24299999999999999</v>
          </cell>
          <cell r="LK46">
            <v>0</v>
          </cell>
          <cell r="LL46">
            <v>2.0129999999999999</v>
          </cell>
          <cell r="LM46">
            <v>1.488</v>
          </cell>
          <cell r="LN46">
            <v>0.94499999999999995</v>
          </cell>
          <cell r="LO46">
            <v>4.0510000000000002</v>
          </cell>
          <cell r="LP46">
            <v>4.3639999999999999</v>
          </cell>
          <cell r="LQ46">
            <v>9.9899999999999984</v>
          </cell>
          <cell r="LR46">
            <v>20.837999999999997</v>
          </cell>
          <cell r="LS46">
            <v>0.38300000000000001</v>
          </cell>
          <cell r="LT46">
            <v>0.24</v>
          </cell>
          <cell r="LU46">
            <v>0.623</v>
          </cell>
          <cell r="LV46">
            <v>1.161</v>
          </cell>
          <cell r="LW46">
            <v>0.51200000000000001</v>
          </cell>
          <cell r="LX46">
            <v>1.673</v>
          </cell>
          <cell r="LY46">
            <v>-10.233000000000001</v>
          </cell>
          <cell r="LZ46">
            <v>1141.5329999999999</v>
          </cell>
          <cell r="MA46">
            <v>0</v>
          </cell>
          <cell r="MB46">
            <v>-4.851</v>
          </cell>
          <cell r="MC46">
            <v>-0.14099999999999999</v>
          </cell>
          <cell r="MD46">
            <v>17.306000000000001</v>
          </cell>
          <cell r="ME46">
            <v>18.09</v>
          </cell>
          <cell r="MF46">
            <v>-0.78400000000000003</v>
          </cell>
          <cell r="MG46">
            <v>18.692</v>
          </cell>
          <cell r="MH46">
            <v>32.439</v>
          </cell>
          <cell r="MI46">
            <v>24.038</v>
          </cell>
          <cell r="MJ46">
            <v>8.4009999999999998</v>
          </cell>
          <cell r="MK46">
            <v>0.41299999999999998</v>
          </cell>
          <cell r="ML46">
            <v>1.6400000000000001</v>
          </cell>
          <cell r="MM46">
            <v>-34.308</v>
          </cell>
          <cell r="MN46">
            <v>0</v>
          </cell>
          <cell r="MO46">
            <v>81.506999999999991</v>
          </cell>
          <cell r="MP46">
            <v>-0.16</v>
          </cell>
          <cell r="MQ46">
            <v>0</v>
          </cell>
          <cell r="MR46">
            <v>30.768000000000001</v>
          </cell>
          <cell r="MS46">
            <v>24.88</v>
          </cell>
          <cell r="MT46">
            <v>5.8879999999999999</v>
          </cell>
          <cell r="MU46">
            <v>9.6769999999999996</v>
          </cell>
          <cell r="MV46">
            <v>35.241999999999997</v>
          </cell>
          <cell r="MW46">
            <v>32.473999999999997</v>
          </cell>
          <cell r="MX46">
            <v>2.7679999999999998</v>
          </cell>
          <cell r="MY46">
            <v>0</v>
          </cell>
          <cell r="MZ46">
            <v>0</v>
          </cell>
          <cell r="NA46">
            <v>18.318999999999999</v>
          </cell>
          <cell r="NB46">
            <v>0.14899999999999999</v>
          </cell>
          <cell r="NC46">
            <v>-4.8079999999999998</v>
          </cell>
          <cell r="ND46">
            <v>0</v>
          </cell>
          <cell r="NE46">
            <v>6.125</v>
          </cell>
          <cell r="NF46">
            <v>-1.8759999999999999</v>
          </cell>
          <cell r="NG46">
            <v>-1.8759999999999999</v>
          </cell>
          <cell r="NH46">
            <v>0</v>
          </cell>
          <cell r="NI46">
            <v>-0.73</v>
          </cell>
          <cell r="NJ46">
            <v>1.7999999999999999E-2</v>
          </cell>
          <cell r="NK46">
            <v>1.7000000000000001E-2</v>
          </cell>
          <cell r="NL46">
            <v>1E-3</v>
          </cell>
          <cell r="NM46">
            <v>0</v>
          </cell>
          <cell r="NN46">
            <v>0</v>
          </cell>
          <cell r="NO46">
            <v>-3.476</v>
          </cell>
          <cell r="NP46">
            <v>0</v>
          </cell>
          <cell r="NQ46">
            <v>-35.529398168474401</v>
          </cell>
          <cell r="NR46">
            <v>-1.2E-2</v>
          </cell>
          <cell r="NS46">
            <v>-3.3719999999999999</v>
          </cell>
          <cell r="NT46">
            <v>-3.45</v>
          </cell>
          <cell r="NU46">
            <v>7.8E-2</v>
          </cell>
          <cell r="NV46">
            <v>0</v>
          </cell>
          <cell r="NW46">
            <v>-6.8710000000000004</v>
          </cell>
          <cell r="NX46">
            <v>-7.3319999999999999</v>
          </cell>
          <cell r="NY46">
            <v>0.46100000000000002</v>
          </cell>
          <cell r="NZ46">
            <v>1.0999999999999999E-2</v>
          </cell>
          <cell r="OA46">
            <v>0</v>
          </cell>
          <cell r="OB46">
            <v>5.3870000000000005</v>
          </cell>
          <cell r="OC46">
            <v>0</v>
          </cell>
          <cell r="OD46">
            <v>23.251999999999999</v>
          </cell>
          <cell r="OE46">
            <v>0.16200000000000001</v>
          </cell>
          <cell r="OF46">
            <v>11.962</v>
          </cell>
          <cell r="OG46">
            <v>12.964</v>
          </cell>
          <cell r="OH46">
            <v>-1.002</v>
          </cell>
          <cell r="OI46">
            <v>0</v>
          </cell>
          <cell r="OJ46">
            <v>0.51700000000000002</v>
          </cell>
          <cell r="OK46">
            <v>2.9000000000000001E-2</v>
          </cell>
          <cell r="OL46">
            <v>0.48799999999999999</v>
          </cell>
          <cell r="OM46">
            <v>43.953000000000003</v>
          </cell>
          <cell r="ON46">
            <v>0</v>
          </cell>
          <cell r="OO46">
            <v>-8.3000000000000185E-2</v>
          </cell>
          <cell r="OP46">
            <v>0</v>
          </cell>
          <cell r="OQ46">
            <v>-36.155999999999999</v>
          </cell>
          <cell r="OR46">
            <v>0</v>
          </cell>
          <cell r="OS46">
            <v>0</v>
          </cell>
          <cell r="OT46">
            <v>8.1120000000000001</v>
          </cell>
          <cell r="OU46">
            <v>1.5109999999999999</v>
          </cell>
          <cell r="OV46">
            <v>6.601</v>
          </cell>
          <cell r="OW46">
            <v>4.2949999999999999</v>
          </cell>
          <cell r="OX46">
            <v>22.855</v>
          </cell>
          <cell r="OY46">
            <v>20.536999999999999</v>
          </cell>
          <cell r="OZ46">
            <v>0</v>
          </cell>
          <cell r="PA46">
            <v>3.4000000000000002E-2</v>
          </cell>
          <cell r="PB46">
            <v>0</v>
          </cell>
          <cell r="PC46">
            <v>14.161000000000001</v>
          </cell>
          <cell r="PD46">
            <v>0</v>
          </cell>
          <cell r="PE46">
            <v>0</v>
          </cell>
          <cell r="PF46">
            <v>6.73</v>
          </cell>
          <cell r="PG46">
            <v>7.8010000000000002</v>
          </cell>
          <cell r="PH46">
            <v>-1.071</v>
          </cell>
          <cell r="PI46">
            <v>-24.568000000000001</v>
          </cell>
          <cell r="PJ46">
            <v>32.719000000000001</v>
          </cell>
          <cell r="PK46">
            <v>32.719000000000001</v>
          </cell>
          <cell r="PL46">
            <v>0</v>
          </cell>
          <cell r="PM46">
            <v>0</v>
          </cell>
          <cell r="PN46">
            <v>0</v>
          </cell>
          <cell r="PO46">
            <v>0</v>
          </cell>
          <cell r="PP46">
            <v>0</v>
          </cell>
          <cell r="PQ46">
            <v>53.061</v>
          </cell>
          <cell r="PR46">
            <v>0</v>
          </cell>
          <cell r="PS46">
            <v>10.404</v>
          </cell>
          <cell r="PT46">
            <v>11.156000000000001</v>
          </cell>
          <cell r="PU46">
            <v>14.558999999999999</v>
          </cell>
          <cell r="PV46">
            <v>-3.403</v>
          </cell>
          <cell r="PW46">
            <v>0</v>
          </cell>
          <cell r="PX46">
            <v>39.262999999999998</v>
          </cell>
          <cell r="PY46">
            <v>39.262999999999998</v>
          </cell>
          <cell r="PZ46">
            <v>0</v>
          </cell>
          <cell r="QA46">
            <v>44.41</v>
          </cell>
          <cell r="QB46">
            <v>1.365000000000002</v>
          </cell>
          <cell r="QC46">
            <v>0</v>
          </cell>
          <cell r="QD46">
            <v>0</v>
          </cell>
          <cell r="QE46">
            <v>-43.469398168474399</v>
          </cell>
          <cell r="QF46">
            <v>-2.8999999999999998E-2</v>
          </cell>
          <cell r="QG46">
            <v>0</v>
          </cell>
          <cell r="QH46">
            <v>0</v>
          </cell>
          <cell r="QI46">
            <v>0</v>
          </cell>
          <cell r="QJ46">
            <v>0</v>
          </cell>
          <cell r="QK46">
            <v>0</v>
          </cell>
          <cell r="QL46">
            <v>0</v>
          </cell>
          <cell r="QM46">
            <v>0</v>
          </cell>
          <cell r="QN46">
            <v>0</v>
          </cell>
          <cell r="QO46">
            <v>0</v>
          </cell>
          <cell r="QP46">
            <v>0</v>
          </cell>
          <cell r="QQ46">
            <v>0</v>
          </cell>
          <cell r="QR46">
            <v>0</v>
          </cell>
          <cell r="QS46">
            <v>1.272</v>
          </cell>
          <cell r="QT46">
            <v>0</v>
          </cell>
          <cell r="QU46">
            <v>59.901000000000003</v>
          </cell>
          <cell r="QV46">
            <v>56.276000000000003</v>
          </cell>
          <cell r="QW46">
            <v>3.625</v>
          </cell>
          <cell r="QX46">
            <v>13.976000000000001</v>
          </cell>
          <cell r="QY46">
            <v>0</v>
          </cell>
          <cell r="QZ46">
            <v>0</v>
          </cell>
          <cell r="RA46">
            <v>0</v>
          </cell>
          <cell r="RB46">
            <v>0</v>
          </cell>
          <cell r="RC46">
            <v>0</v>
          </cell>
          <cell r="RD46">
            <v>0</v>
          </cell>
          <cell r="RE46">
            <v>0</v>
          </cell>
          <cell r="RF46">
            <v>0</v>
          </cell>
          <cell r="RG46">
            <v>0</v>
          </cell>
          <cell r="RH46">
            <v>0</v>
          </cell>
          <cell r="RI46">
            <v>0</v>
          </cell>
          <cell r="RJ46">
            <v>24.198999999999998</v>
          </cell>
          <cell r="RK46">
            <v>0</v>
          </cell>
          <cell r="RL46">
            <v>0</v>
          </cell>
          <cell r="RM46">
            <v>0</v>
          </cell>
          <cell r="RN46">
            <v>0</v>
          </cell>
          <cell r="RO46">
            <v>0</v>
          </cell>
          <cell r="RP46">
            <v>0</v>
          </cell>
          <cell r="RQ46">
            <v>0.14899999999999999</v>
          </cell>
          <cell r="RR46">
            <v>12.548999999999999</v>
          </cell>
          <cell r="RS46">
            <v>0</v>
          </cell>
          <cell r="RT46">
            <v>-4.6509999999999998</v>
          </cell>
          <cell r="RU46">
            <v>-14.888999999999999</v>
          </cell>
          <cell r="RV46">
            <v>-21.95</v>
          </cell>
          <cell r="RW46">
            <v>7.0609999999999999</v>
          </cell>
          <cell r="RX46">
            <v>18.327999999999999</v>
          </cell>
          <cell r="RY46">
            <v>12.217000000000001</v>
          </cell>
          <cell r="RZ46">
            <v>0</v>
          </cell>
          <cell r="SA46">
            <v>9.8989999999999991</v>
          </cell>
          <cell r="SB46">
            <v>0</v>
          </cell>
          <cell r="SC46">
            <v>0.27499999999999858</v>
          </cell>
          <cell r="SD46">
            <v>0</v>
          </cell>
        </row>
        <row r="47">
          <cell r="A47">
            <v>1994</v>
          </cell>
          <cell r="B47">
            <v>1292.498</v>
          </cell>
          <cell r="C47">
            <v>712.68100000000004</v>
          </cell>
          <cell r="D47">
            <v>579.8180000000001</v>
          </cell>
          <cell r="E47">
            <v>273.63</v>
          </cell>
          <cell r="F47">
            <v>92.146999999999991</v>
          </cell>
          <cell r="G47">
            <v>10.885999999999999</v>
          </cell>
          <cell r="H47">
            <v>103.03299999999999</v>
          </cell>
          <cell r="I47">
            <v>5.18</v>
          </cell>
          <cell r="J47">
            <v>22.721999999999998</v>
          </cell>
          <cell r="K47">
            <v>27.901999999999997</v>
          </cell>
          <cell r="L47">
            <v>9.270999999999999</v>
          </cell>
          <cell r="M47">
            <v>184.524</v>
          </cell>
          <cell r="N47">
            <v>28.35</v>
          </cell>
          <cell r="O47">
            <v>37.656999999999996</v>
          </cell>
          <cell r="P47">
            <v>1.0189999999999999</v>
          </cell>
          <cell r="Q47">
            <v>5.5279999999999996</v>
          </cell>
          <cell r="R47">
            <v>0</v>
          </cell>
          <cell r="S47">
            <v>67.590999999999994</v>
          </cell>
          <cell r="T47">
            <v>50.164999999999999</v>
          </cell>
          <cell r="U47">
            <v>-0.59500000000000008</v>
          </cell>
          <cell r="V47">
            <v>1.1340000000000001</v>
          </cell>
          <cell r="W47">
            <v>10.885999999999999</v>
          </cell>
          <cell r="X47">
            <v>0.63600000000000001</v>
          </cell>
          <cell r="Y47">
            <v>11.521999999999998</v>
          </cell>
          <cell r="Z47">
            <v>7.585</v>
          </cell>
          <cell r="AA47">
            <v>2.2479999999999998</v>
          </cell>
          <cell r="AB47">
            <v>9.8330000000000002</v>
          </cell>
          <cell r="AC47">
            <v>14.18</v>
          </cell>
          <cell r="AD47">
            <v>14.18</v>
          </cell>
          <cell r="AE47">
            <v>11.356999999999999</v>
          </cell>
          <cell r="AF47">
            <v>11.356999999999999</v>
          </cell>
          <cell r="AG47">
            <v>7.1049999999999995</v>
          </cell>
          <cell r="AH47">
            <v>13.543999999999999</v>
          </cell>
          <cell r="AI47">
            <v>20.648999999999997</v>
          </cell>
          <cell r="AJ47">
            <v>113.952</v>
          </cell>
          <cell r="AK47">
            <v>113.952</v>
          </cell>
          <cell r="AL47">
            <v>7.1139999999999999</v>
          </cell>
          <cell r="AM47">
            <v>4.7509999999999994</v>
          </cell>
          <cell r="AN47">
            <v>11.864999999999998</v>
          </cell>
          <cell r="AO47">
            <v>0</v>
          </cell>
          <cell r="AP47">
            <v>2.2219999999999995</v>
          </cell>
          <cell r="AQ47">
            <v>2.2219999999999995</v>
          </cell>
          <cell r="AR47">
            <v>116.675</v>
          </cell>
          <cell r="AS47">
            <v>-2.528</v>
          </cell>
          <cell r="AT47">
            <v>-0.317</v>
          </cell>
          <cell r="AU47">
            <v>9.7659999999999982</v>
          </cell>
          <cell r="AV47">
            <v>108.96799999999999</v>
          </cell>
          <cell r="AW47">
            <v>51.383000000000003</v>
          </cell>
          <cell r="AX47">
            <v>57.585000000000001</v>
          </cell>
          <cell r="AY47">
            <v>19.664000000000001</v>
          </cell>
          <cell r="AZ47">
            <v>7.2889999999999997</v>
          </cell>
          <cell r="BA47">
            <v>0.55300000000000005</v>
          </cell>
          <cell r="BB47">
            <v>7.8419999999999996</v>
          </cell>
          <cell r="BC47">
            <v>2.117</v>
          </cell>
          <cell r="BD47">
            <v>1.974</v>
          </cell>
          <cell r="BE47">
            <v>4.0910000000000002</v>
          </cell>
          <cell r="BF47">
            <v>0.34300000000000003</v>
          </cell>
          <cell r="BG47">
            <v>26.330000000000002</v>
          </cell>
          <cell r="BH47">
            <v>195.89300000000003</v>
          </cell>
          <cell r="BI47">
            <v>11.287000000000001</v>
          </cell>
          <cell r="BJ47">
            <v>0.252</v>
          </cell>
          <cell r="BK47">
            <v>5.5129999999999999</v>
          </cell>
          <cell r="BL47">
            <v>145.113</v>
          </cell>
          <cell r="BM47">
            <v>13.254999999999999</v>
          </cell>
          <cell r="BN47">
            <v>-2.4E-2</v>
          </cell>
          <cell r="BO47">
            <v>48.624000000000002</v>
          </cell>
          <cell r="BP47">
            <v>1.268</v>
          </cell>
          <cell r="BQ47">
            <v>0.55300000000000005</v>
          </cell>
          <cell r="BR47">
            <v>9.5109999999999992</v>
          </cell>
          <cell r="BS47">
            <v>11.331999999999999</v>
          </cell>
          <cell r="BT47">
            <v>37.22</v>
          </cell>
          <cell r="BU47">
            <v>8.4870000000000001</v>
          </cell>
          <cell r="BV47">
            <v>5.1999999999999998E-2</v>
          </cell>
          <cell r="BW47">
            <v>45.759</v>
          </cell>
          <cell r="BX47">
            <v>5.1129999999999995</v>
          </cell>
          <cell r="BY47">
            <v>0</v>
          </cell>
          <cell r="BZ47">
            <v>5.1129999999999995</v>
          </cell>
          <cell r="CA47">
            <v>12.291</v>
          </cell>
          <cell r="CB47">
            <v>12.291</v>
          </cell>
          <cell r="CC47">
            <v>8.5149999999999988</v>
          </cell>
          <cell r="CD47">
            <v>36.085000000000001</v>
          </cell>
          <cell r="CE47">
            <v>0.17399999999999999</v>
          </cell>
          <cell r="CF47">
            <v>44.774000000000001</v>
          </cell>
          <cell r="CG47">
            <v>27.22</v>
          </cell>
          <cell r="CH47">
            <v>27.22</v>
          </cell>
          <cell r="CI47">
            <v>0</v>
          </cell>
          <cell r="CJ47">
            <v>1.1719999999999999</v>
          </cell>
          <cell r="CK47">
            <v>1.1719999999999999</v>
          </cell>
          <cell r="CL47">
            <v>4.0000000000000001E-3</v>
          </cell>
          <cell r="CM47">
            <v>0.60799999999999998</v>
          </cell>
          <cell r="CN47">
            <v>0.61199999999999999</v>
          </cell>
          <cell r="CO47">
            <v>4.8360000000000003</v>
          </cell>
          <cell r="CP47">
            <v>1.2E-2</v>
          </cell>
          <cell r="CQ47">
            <v>22.937999999999999</v>
          </cell>
          <cell r="CR47">
            <v>260.14100000000002</v>
          </cell>
          <cell r="CS47">
            <v>62.789000000000001</v>
          </cell>
          <cell r="CT47">
            <v>197.35300000000001</v>
          </cell>
          <cell r="CU47">
            <v>109.68100000000001</v>
          </cell>
          <cell r="CV47">
            <v>24.438000000000002</v>
          </cell>
          <cell r="CW47">
            <v>19.934999999999999</v>
          </cell>
          <cell r="CX47">
            <v>44.373000000000005</v>
          </cell>
          <cell r="CY47">
            <v>3.6850000000000001</v>
          </cell>
          <cell r="CZ47">
            <v>0.82199999999999995</v>
          </cell>
          <cell r="DA47">
            <v>4.5069999999999997</v>
          </cell>
          <cell r="DB47">
            <v>1.306</v>
          </cell>
          <cell r="DC47">
            <v>40.099999999999994</v>
          </cell>
          <cell r="DD47">
            <v>85.374000000000009</v>
          </cell>
          <cell r="DE47">
            <v>0.23699999999999999</v>
          </cell>
          <cell r="DF47">
            <v>49.728999999999999</v>
          </cell>
          <cell r="DG47">
            <v>135.34</v>
          </cell>
          <cell r="DH47">
            <v>11.76</v>
          </cell>
          <cell r="DI47">
            <v>34.510999999999996</v>
          </cell>
          <cell r="DJ47">
            <v>46.270999999999994</v>
          </cell>
          <cell r="DK47">
            <v>7.3689999999999998</v>
          </cell>
          <cell r="DL47">
            <v>10.561999999999999</v>
          </cell>
          <cell r="DM47">
            <v>6.25</v>
          </cell>
          <cell r="DN47">
            <v>6.9530000000000003</v>
          </cell>
          <cell r="DO47">
            <v>0.76800000000000002</v>
          </cell>
          <cell r="DP47">
            <v>1.1739999999999999</v>
          </cell>
          <cell r="DQ47">
            <v>39.167000000000002</v>
          </cell>
          <cell r="DR47">
            <v>0</v>
          </cell>
          <cell r="DS47">
            <v>81.799999999999983</v>
          </cell>
          <cell r="DT47">
            <v>12.776</v>
          </cell>
          <cell r="DU47">
            <v>94.575999999999979</v>
          </cell>
          <cell r="DV47">
            <v>133.17000000000002</v>
          </cell>
          <cell r="DW47">
            <v>19.934999999999999</v>
          </cell>
          <cell r="DX47">
            <v>82.210000000000008</v>
          </cell>
          <cell r="DY47">
            <v>235.31500000000003</v>
          </cell>
          <cell r="DZ47">
            <v>0.66600000000000004</v>
          </cell>
          <cell r="EA47">
            <v>0</v>
          </cell>
          <cell r="EB47">
            <v>1.236</v>
          </cell>
          <cell r="EC47">
            <v>7.5799999999999992</v>
          </cell>
          <cell r="ED47">
            <v>9.4819999999999993</v>
          </cell>
          <cell r="EE47">
            <v>0.24399999999999999</v>
          </cell>
          <cell r="EF47">
            <v>0.24399999999999999</v>
          </cell>
          <cell r="EG47">
            <v>161.91499999999999</v>
          </cell>
          <cell r="EH47">
            <v>21.513000000000002</v>
          </cell>
          <cell r="EI47">
            <v>25.823</v>
          </cell>
          <cell r="EJ47">
            <v>209.251</v>
          </cell>
          <cell r="EK47">
            <v>0.77</v>
          </cell>
          <cell r="EL47">
            <v>0</v>
          </cell>
          <cell r="EM47">
            <v>4.1740000000000004</v>
          </cell>
          <cell r="EN47">
            <v>18.817</v>
          </cell>
          <cell r="EO47">
            <v>10.898</v>
          </cell>
          <cell r="EP47">
            <v>34.659000000000006</v>
          </cell>
          <cell r="EQ47">
            <v>274.98199999999997</v>
          </cell>
          <cell r="ER47">
            <v>164.72200000000001</v>
          </cell>
          <cell r="ES47">
            <v>108.798</v>
          </cell>
          <cell r="ET47">
            <v>273.52</v>
          </cell>
          <cell r="EU47">
            <v>1.4630000000000001</v>
          </cell>
          <cell r="EV47">
            <v>4.5650000000000004</v>
          </cell>
          <cell r="EW47">
            <v>0.251</v>
          </cell>
          <cell r="EX47">
            <v>2.552</v>
          </cell>
          <cell r="EY47">
            <v>7.3680000000000003</v>
          </cell>
          <cell r="EZ47">
            <v>7.8390000000000004</v>
          </cell>
          <cell r="FA47">
            <v>11.503</v>
          </cell>
          <cell r="FB47">
            <v>19.341999999999999</v>
          </cell>
          <cell r="FC47">
            <v>52.762</v>
          </cell>
          <cell r="FD47">
            <v>0.23700000000000002</v>
          </cell>
          <cell r="FE47">
            <v>0.52</v>
          </cell>
          <cell r="FF47">
            <v>-64.033000000000001</v>
          </cell>
          <cell r="FG47">
            <v>111.06400000000001</v>
          </cell>
          <cell r="FH47">
            <v>53.656999999999996</v>
          </cell>
          <cell r="FI47">
            <v>110.26100000000001</v>
          </cell>
          <cell r="FJ47">
            <v>291.57599999999996</v>
          </cell>
          <cell r="FK47">
            <v>21.551000000000002</v>
          </cell>
          <cell r="FL47">
            <v>313.12699999999995</v>
          </cell>
          <cell r="FM47">
            <v>84.415999999999997</v>
          </cell>
          <cell r="FN47">
            <v>6.8569999999999993</v>
          </cell>
          <cell r="FO47">
            <v>91.272999999999996</v>
          </cell>
          <cell r="FP47">
            <v>207.161</v>
          </cell>
          <cell r="FQ47">
            <v>14.693</v>
          </cell>
          <cell r="FR47">
            <v>221.85400000000001</v>
          </cell>
          <cell r="FS47">
            <v>22.573</v>
          </cell>
          <cell r="FT47">
            <v>9.4680000000000017</v>
          </cell>
          <cell r="FU47">
            <v>32.041000000000004</v>
          </cell>
          <cell r="FV47">
            <v>7.2989999999999995</v>
          </cell>
          <cell r="FW47">
            <v>3.266</v>
          </cell>
          <cell r="FX47">
            <v>10.565</v>
          </cell>
          <cell r="FY47">
            <v>0.33100000000000002</v>
          </cell>
          <cell r="FZ47">
            <v>8.9039999999999999</v>
          </cell>
          <cell r="GA47">
            <v>9.2349999999999994</v>
          </cell>
          <cell r="GB47">
            <v>0.44900000000000001</v>
          </cell>
          <cell r="GC47">
            <v>8.7999999999999995E-2</v>
          </cell>
          <cell r="GD47">
            <v>0.53700000000000003</v>
          </cell>
          <cell r="GE47">
            <v>9.7720000000000002</v>
          </cell>
          <cell r="GF47">
            <v>1.1330000000000002</v>
          </cell>
          <cell r="GG47">
            <v>2.4E-2</v>
          </cell>
          <cell r="GH47">
            <v>1.1570000000000003</v>
          </cell>
          <cell r="GI47">
            <v>169.18899999999999</v>
          </cell>
          <cell r="GJ47">
            <v>1.4449999999999998</v>
          </cell>
          <cell r="GK47">
            <v>170.63399999999999</v>
          </cell>
          <cell r="GL47">
            <v>439.41300000000001</v>
          </cell>
          <cell r="GM47">
            <v>439.41300000000001</v>
          </cell>
          <cell r="GN47">
            <v>135.81399999999999</v>
          </cell>
          <cell r="GO47">
            <v>31.374999999999996</v>
          </cell>
          <cell r="GP47">
            <v>167.18899999999999</v>
          </cell>
          <cell r="GQ47">
            <v>32.445999999999998</v>
          </cell>
          <cell r="GR47">
            <v>0.53400000000000003</v>
          </cell>
          <cell r="GS47">
            <v>32.979999999999997</v>
          </cell>
          <cell r="GT47">
            <v>9.6640000000000015</v>
          </cell>
          <cell r="GU47">
            <v>9.6640000000000015</v>
          </cell>
          <cell r="GV47">
            <v>35.998999999999995</v>
          </cell>
          <cell r="GW47">
            <v>0.53300000000000003</v>
          </cell>
          <cell r="GX47">
            <v>36.531999999999996</v>
          </cell>
          <cell r="GY47">
            <v>1.738</v>
          </cell>
          <cell r="GZ47">
            <v>1.738</v>
          </cell>
          <cell r="HA47">
            <v>24.027000000000001</v>
          </cell>
          <cell r="HB47">
            <v>8.7999999999999995E-2</v>
          </cell>
          <cell r="HC47">
            <v>24.115000000000002</v>
          </cell>
          <cell r="HD47">
            <v>1.778</v>
          </cell>
          <cell r="HE47">
            <v>1.778</v>
          </cell>
          <cell r="HF47">
            <v>160.93099999999998</v>
          </cell>
          <cell r="HG47">
            <v>44.921999999999997</v>
          </cell>
          <cell r="HH47">
            <v>25.973999999999997</v>
          </cell>
          <cell r="HI47">
            <v>231.82699999999997</v>
          </cell>
          <cell r="HJ47">
            <v>18.732999999999997</v>
          </cell>
          <cell r="HK47">
            <v>16.599</v>
          </cell>
          <cell r="HL47">
            <v>35.331999999999994</v>
          </cell>
          <cell r="HM47">
            <v>3.5999999999999997E-2</v>
          </cell>
          <cell r="HN47">
            <v>18.876000000000001</v>
          </cell>
          <cell r="HO47">
            <v>18.912000000000003</v>
          </cell>
          <cell r="HP47">
            <v>54.244</v>
          </cell>
          <cell r="HQ47">
            <v>61.715000000000003</v>
          </cell>
          <cell r="HR47">
            <v>12.776</v>
          </cell>
          <cell r="HS47">
            <v>74.491</v>
          </cell>
          <cell r="HT47">
            <v>135.81399999999999</v>
          </cell>
          <cell r="HU47">
            <v>31.374999999999996</v>
          </cell>
          <cell r="HV47">
            <v>92.926999999999992</v>
          </cell>
          <cell r="HW47">
            <v>260.11599999999999</v>
          </cell>
          <cell r="HX47">
            <v>0.151</v>
          </cell>
          <cell r="HY47">
            <v>0.151</v>
          </cell>
          <cell r="HZ47">
            <v>18.992999999999999</v>
          </cell>
          <cell r="IA47">
            <v>13.523</v>
          </cell>
          <cell r="IB47">
            <v>32.515999999999998</v>
          </cell>
          <cell r="IC47">
            <v>0.04</v>
          </cell>
          <cell r="ID47">
            <v>0.55400000000000005</v>
          </cell>
          <cell r="IE47">
            <v>0.59400000000000008</v>
          </cell>
          <cell r="IF47">
            <v>33.11</v>
          </cell>
          <cell r="IG47">
            <v>729.86999999999989</v>
          </cell>
          <cell r="IH47">
            <v>20.588999999999999</v>
          </cell>
          <cell r="II47">
            <v>750.45899999999983</v>
          </cell>
          <cell r="IJ47">
            <v>629.75100000000009</v>
          </cell>
          <cell r="IK47">
            <v>18.771000000000001</v>
          </cell>
          <cell r="IL47">
            <v>648.52200000000005</v>
          </cell>
          <cell r="IM47">
            <v>100.12</v>
          </cell>
          <cell r="IN47">
            <v>1.819</v>
          </cell>
          <cell r="IO47">
            <v>101.93900000000001</v>
          </cell>
          <cell r="IP47">
            <v>0.89200000000000002</v>
          </cell>
          <cell r="IQ47">
            <v>3.3539999999999996</v>
          </cell>
          <cell r="IR47">
            <v>4.2459999999999996</v>
          </cell>
          <cell r="IS47">
            <v>0.17799999999999999</v>
          </cell>
          <cell r="IT47">
            <v>0.56999999999999995</v>
          </cell>
          <cell r="IU47">
            <v>0.748</v>
          </cell>
          <cell r="IV47">
            <v>4.9939999999999998</v>
          </cell>
          <cell r="IW47">
            <v>4.5619999999999994</v>
          </cell>
          <cell r="IX47">
            <v>1.542</v>
          </cell>
          <cell r="IY47">
            <v>6.1039999999999992</v>
          </cell>
          <cell r="IZ47">
            <v>4.0000000000000001E-3</v>
          </cell>
          <cell r="JA47">
            <v>6.1079999999999988</v>
          </cell>
          <cell r="JB47">
            <v>64.894999999999996</v>
          </cell>
          <cell r="JC47">
            <v>1.784</v>
          </cell>
          <cell r="JD47">
            <v>66.679000000000002</v>
          </cell>
          <cell r="JE47">
            <v>0.27599999999999997</v>
          </cell>
          <cell r="JF47">
            <v>0.27599999999999997</v>
          </cell>
          <cell r="JG47">
            <v>0.67700000000000005</v>
          </cell>
          <cell r="JH47">
            <v>0.67700000000000005</v>
          </cell>
          <cell r="JI47">
            <v>-0.21299999999999999</v>
          </cell>
          <cell r="JJ47">
            <v>-0.21299999999999999</v>
          </cell>
          <cell r="JK47">
            <v>32.626999999999995</v>
          </cell>
          <cell r="JL47">
            <v>0.77700000000000002</v>
          </cell>
          <cell r="JM47">
            <v>33.403999999999996</v>
          </cell>
          <cell r="JN47">
            <v>129.83499999999998</v>
          </cell>
          <cell r="JO47">
            <v>53.656999999999996</v>
          </cell>
          <cell r="JP47">
            <v>18.771000000000001</v>
          </cell>
          <cell r="JQ47">
            <v>913.36200000000008</v>
          </cell>
          <cell r="JR47">
            <v>1.819</v>
          </cell>
          <cell r="JS47">
            <v>915.18100000000004</v>
          </cell>
          <cell r="JT47">
            <v>255.327</v>
          </cell>
          <cell r="JU47">
            <v>237.71099999999998</v>
          </cell>
          <cell r="JV47">
            <v>17.618000000000002</v>
          </cell>
          <cell r="JW47">
            <v>5.5500000000000007</v>
          </cell>
          <cell r="JX47">
            <v>1.44</v>
          </cell>
          <cell r="JY47">
            <v>1.44</v>
          </cell>
          <cell r="JZ47">
            <v>28.7</v>
          </cell>
          <cell r="KA47">
            <v>6.1459999999999999</v>
          </cell>
          <cell r="KB47">
            <v>1.272</v>
          </cell>
          <cell r="KC47">
            <v>0.246</v>
          </cell>
          <cell r="KD47">
            <v>0.55000000000000004</v>
          </cell>
          <cell r="KE47">
            <v>0.55000000000000004</v>
          </cell>
          <cell r="KF47">
            <v>6.4000000000000001E-2</v>
          </cell>
          <cell r="KG47">
            <v>0.14699999999999999</v>
          </cell>
          <cell r="KH47">
            <v>0.21099999999999999</v>
          </cell>
          <cell r="KI47">
            <v>0.90500000000000003</v>
          </cell>
          <cell r="KJ47">
            <v>0.90500000000000003</v>
          </cell>
          <cell r="KK47">
            <v>3.0580000000000003</v>
          </cell>
          <cell r="KL47">
            <v>0.46599999999999997</v>
          </cell>
          <cell r="KM47">
            <v>1.236</v>
          </cell>
          <cell r="KN47">
            <v>3.0060000000000002</v>
          </cell>
          <cell r="KO47">
            <v>7.766</v>
          </cell>
          <cell r="KP47">
            <v>0</v>
          </cell>
          <cell r="KQ47">
            <v>1.151</v>
          </cell>
          <cell r="KR47">
            <v>6.4000000000000001E-2</v>
          </cell>
          <cell r="KS47">
            <v>6.4000000000000001E-2</v>
          </cell>
          <cell r="KT47">
            <v>0</v>
          </cell>
          <cell r="KU47">
            <v>1.478</v>
          </cell>
          <cell r="KV47">
            <v>0.67199999999999993</v>
          </cell>
          <cell r="KW47">
            <v>2.15</v>
          </cell>
          <cell r="KX47">
            <v>0</v>
          </cell>
          <cell r="KY47">
            <v>0</v>
          </cell>
          <cell r="KZ47">
            <v>7.4619999999999997</v>
          </cell>
          <cell r="LA47">
            <v>1.516</v>
          </cell>
          <cell r="LB47">
            <v>41.208999999999996</v>
          </cell>
          <cell r="LC47">
            <v>4.0060000000000002</v>
          </cell>
          <cell r="LD47">
            <v>-0.62000000000000011</v>
          </cell>
          <cell r="LE47">
            <v>0.52700000000000002</v>
          </cell>
          <cell r="LF47">
            <v>1.44</v>
          </cell>
          <cell r="LG47">
            <v>0.71500000000000008</v>
          </cell>
          <cell r="LH47">
            <v>2.1550000000000002</v>
          </cell>
          <cell r="LI47">
            <v>1.8890000000000002</v>
          </cell>
          <cell r="LJ47">
            <v>0.23699999999999999</v>
          </cell>
          <cell r="LK47">
            <v>0</v>
          </cell>
          <cell r="LL47">
            <v>2.1260000000000003</v>
          </cell>
          <cell r="LM47">
            <v>1.264</v>
          </cell>
          <cell r="LN47">
            <v>1.044</v>
          </cell>
          <cell r="LO47">
            <v>4.1740000000000004</v>
          </cell>
          <cell r="LP47">
            <v>4.2649999999999997</v>
          </cell>
          <cell r="LQ47">
            <v>10.898</v>
          </cell>
          <cell r="LR47">
            <v>21.645</v>
          </cell>
          <cell r="LS47">
            <v>0.27300000000000002</v>
          </cell>
          <cell r="LT47">
            <v>3.9279999999999999</v>
          </cell>
          <cell r="LU47">
            <v>4.2009999999999996</v>
          </cell>
          <cell r="LV47">
            <v>0.86899999999999999</v>
          </cell>
          <cell r="LW47">
            <v>0.44800000000000001</v>
          </cell>
          <cell r="LX47">
            <v>1.3169999999999999</v>
          </cell>
          <cell r="LY47">
            <v>-2.0760000000000001</v>
          </cell>
          <cell r="LZ47">
            <v>1179.1659999999999</v>
          </cell>
          <cell r="MA47">
            <v>0</v>
          </cell>
          <cell r="MB47">
            <v>1.581</v>
          </cell>
          <cell r="MC47">
            <v>-8.9999999999999993E-3</v>
          </cell>
          <cell r="MD47">
            <v>9.3279999999999994</v>
          </cell>
          <cell r="ME47">
            <v>8.7100000000000009</v>
          </cell>
          <cell r="MF47">
            <v>0.61799999999999999</v>
          </cell>
          <cell r="MG47">
            <v>69.227999999999994</v>
          </cell>
          <cell r="MH47">
            <v>15.646000000000001</v>
          </cell>
          <cell r="MI47">
            <v>4.673</v>
          </cell>
          <cell r="MJ47">
            <v>10.973000000000001</v>
          </cell>
          <cell r="MK47">
            <v>0.318</v>
          </cell>
          <cell r="ML47">
            <v>9.0000000000003411E-3</v>
          </cell>
          <cell r="MM47">
            <v>-3.4350000000000001</v>
          </cell>
          <cell r="MN47">
            <v>0</v>
          </cell>
          <cell r="MO47">
            <v>45.442</v>
          </cell>
          <cell r="MP47">
            <v>0.2</v>
          </cell>
          <cell r="MQ47">
            <v>0</v>
          </cell>
          <cell r="MR47">
            <v>77.888999999999996</v>
          </cell>
          <cell r="MS47">
            <v>70.399000000000001</v>
          </cell>
          <cell r="MT47">
            <v>7.49</v>
          </cell>
          <cell r="MU47">
            <v>-18.704999999999998</v>
          </cell>
          <cell r="MV47">
            <v>37.991999999999997</v>
          </cell>
          <cell r="MW47">
            <v>38.18</v>
          </cell>
          <cell r="MX47">
            <v>-0.188</v>
          </cell>
          <cell r="MY47">
            <v>0</v>
          </cell>
          <cell r="MZ47">
            <v>0</v>
          </cell>
          <cell r="NA47">
            <v>24.9</v>
          </cell>
          <cell r="NB47">
            <v>8.9999999999999993E-3</v>
          </cell>
          <cell r="NC47">
            <v>2.7869999999999999</v>
          </cell>
          <cell r="ND47">
            <v>0</v>
          </cell>
          <cell r="NE47">
            <v>-12.839</v>
          </cell>
          <cell r="NF47">
            <v>1.2290000000000001</v>
          </cell>
          <cell r="NG47">
            <v>1.2290000000000001</v>
          </cell>
          <cell r="NH47">
            <v>0</v>
          </cell>
          <cell r="NI47">
            <v>-2.202</v>
          </cell>
          <cell r="NJ47">
            <v>-1E-3</v>
          </cell>
          <cell r="NK47">
            <v>2.7E-2</v>
          </cell>
          <cell r="NL47">
            <v>-2.8000000000000001E-2</v>
          </cell>
          <cell r="NM47">
            <v>0</v>
          </cell>
          <cell r="NN47">
            <v>0</v>
          </cell>
          <cell r="NO47">
            <v>-0.28399999999999997</v>
          </cell>
          <cell r="NP47">
            <v>0</v>
          </cell>
          <cell r="NQ47">
            <v>-44.809921423304004</v>
          </cell>
          <cell r="NR47">
            <v>1.7999999999999999E-2</v>
          </cell>
          <cell r="NS47">
            <v>0.21099999999999999</v>
          </cell>
          <cell r="NT47">
            <v>-1.4139999999999999</v>
          </cell>
          <cell r="NU47">
            <v>1.625</v>
          </cell>
          <cell r="NV47">
            <v>0</v>
          </cell>
          <cell r="NW47">
            <v>-5.8860000000000001</v>
          </cell>
          <cell r="NX47">
            <v>-6.7140000000000004</v>
          </cell>
          <cell r="NY47">
            <v>0.82799999999999996</v>
          </cell>
          <cell r="NZ47">
            <v>0.01</v>
          </cell>
          <cell r="OA47">
            <v>0</v>
          </cell>
          <cell r="OB47">
            <v>5.7029999999999994</v>
          </cell>
          <cell r="OC47">
            <v>0</v>
          </cell>
          <cell r="OD47">
            <v>35.789000000000001</v>
          </cell>
          <cell r="OE47">
            <v>2.774</v>
          </cell>
          <cell r="OF47">
            <v>6.1269999999999998</v>
          </cell>
          <cell r="OG47">
            <v>4.72</v>
          </cell>
          <cell r="OH47">
            <v>1.407</v>
          </cell>
          <cell r="OI47">
            <v>0</v>
          </cell>
          <cell r="OJ47">
            <v>-9.3089999999999993</v>
          </cell>
          <cell r="OK47">
            <v>-9.6780000000000008</v>
          </cell>
          <cell r="OL47">
            <v>0.36899999999999999</v>
          </cell>
          <cell r="OM47">
            <v>47.484999999999999</v>
          </cell>
          <cell r="ON47">
            <v>0</v>
          </cell>
          <cell r="OO47">
            <v>-32.673999999999999</v>
          </cell>
          <cell r="OP47">
            <v>0</v>
          </cell>
          <cell r="OQ47">
            <v>22.890999999999998</v>
          </cell>
          <cell r="OR47">
            <v>0</v>
          </cell>
          <cell r="OS47">
            <v>0</v>
          </cell>
          <cell r="OT47">
            <v>-28.556000000000001</v>
          </cell>
          <cell r="OU47">
            <v>-27.702000000000002</v>
          </cell>
          <cell r="OV47">
            <v>-0.85399999999999998</v>
          </cell>
          <cell r="OW47">
            <v>17.094000000000001</v>
          </cell>
          <cell r="OX47">
            <v>11.539</v>
          </cell>
          <cell r="OY47">
            <v>10.554</v>
          </cell>
          <cell r="OZ47">
            <v>0</v>
          </cell>
          <cell r="PA47">
            <v>2.3E-2</v>
          </cell>
          <cell r="PB47">
            <v>0</v>
          </cell>
          <cell r="PC47">
            <v>5.7880000000000003</v>
          </cell>
          <cell r="PD47">
            <v>0</v>
          </cell>
          <cell r="PE47">
            <v>1.6E-2</v>
          </cell>
          <cell r="PF47">
            <v>5.6760000000000002</v>
          </cell>
          <cell r="PG47">
            <v>4.9050000000000002</v>
          </cell>
          <cell r="PH47">
            <v>0.77100000000000002</v>
          </cell>
          <cell r="PI47">
            <v>46.981999999999999</v>
          </cell>
          <cell r="PJ47">
            <v>39.186999999999998</v>
          </cell>
          <cell r="PK47">
            <v>39.186999999999998</v>
          </cell>
          <cell r="PL47">
            <v>0</v>
          </cell>
          <cell r="PM47">
            <v>0</v>
          </cell>
          <cell r="PN47">
            <v>0</v>
          </cell>
          <cell r="PO47">
            <v>0</v>
          </cell>
          <cell r="PP47">
            <v>0</v>
          </cell>
          <cell r="PQ47">
            <v>86.745000000000005</v>
          </cell>
          <cell r="PR47">
            <v>0</v>
          </cell>
          <cell r="PS47">
            <v>9.06</v>
          </cell>
          <cell r="PT47">
            <v>-6.6020000000000003</v>
          </cell>
          <cell r="PU47">
            <v>-4.431</v>
          </cell>
          <cell r="PV47">
            <v>-2.1709999999999998</v>
          </cell>
          <cell r="PW47">
            <v>0</v>
          </cell>
          <cell r="PX47">
            <v>1.341</v>
          </cell>
          <cell r="PY47">
            <v>1.341</v>
          </cell>
          <cell r="PZ47">
            <v>0</v>
          </cell>
          <cell r="QA47">
            <v>47.835000000000001</v>
          </cell>
          <cell r="QB47">
            <v>-0.25800000000000267</v>
          </cell>
          <cell r="QC47">
            <v>0</v>
          </cell>
          <cell r="QD47">
            <v>0</v>
          </cell>
          <cell r="QE47">
            <v>-34.380921423304002</v>
          </cell>
          <cell r="QF47">
            <v>2.9119999999999999</v>
          </cell>
          <cell r="QG47">
            <v>0</v>
          </cell>
          <cell r="QH47">
            <v>0</v>
          </cell>
          <cell r="QI47">
            <v>0</v>
          </cell>
          <cell r="QJ47">
            <v>0</v>
          </cell>
          <cell r="QK47">
            <v>0</v>
          </cell>
          <cell r="QL47">
            <v>-1.754</v>
          </cell>
          <cell r="QM47">
            <v>-1.754</v>
          </cell>
          <cell r="QN47">
            <v>0</v>
          </cell>
          <cell r="QO47">
            <v>0</v>
          </cell>
          <cell r="QP47">
            <v>0</v>
          </cell>
          <cell r="QQ47">
            <v>0</v>
          </cell>
          <cell r="QR47">
            <v>0</v>
          </cell>
          <cell r="QS47">
            <v>3.4369999999999998</v>
          </cell>
          <cell r="QT47">
            <v>0</v>
          </cell>
          <cell r="QU47">
            <v>53.679000000000002</v>
          </cell>
          <cell r="QV47">
            <v>49.134</v>
          </cell>
          <cell r="QW47">
            <v>4.5449999999999999</v>
          </cell>
          <cell r="QX47">
            <v>-4.4169999999999998</v>
          </cell>
          <cell r="QY47">
            <v>0</v>
          </cell>
          <cell r="QZ47">
            <v>0</v>
          </cell>
          <cell r="RA47">
            <v>0</v>
          </cell>
          <cell r="RB47">
            <v>0</v>
          </cell>
          <cell r="RC47">
            <v>0</v>
          </cell>
          <cell r="RD47">
            <v>0</v>
          </cell>
          <cell r="RE47">
            <v>0</v>
          </cell>
          <cell r="RF47">
            <v>0</v>
          </cell>
          <cell r="RG47">
            <v>0</v>
          </cell>
          <cell r="RH47">
            <v>0</v>
          </cell>
          <cell r="RI47">
            <v>0</v>
          </cell>
          <cell r="RJ47">
            <v>4.7639999999999993</v>
          </cell>
          <cell r="RK47">
            <v>0</v>
          </cell>
          <cell r="RL47">
            <v>0</v>
          </cell>
          <cell r="RM47">
            <v>0</v>
          </cell>
          <cell r="RN47">
            <v>0</v>
          </cell>
          <cell r="RO47">
            <v>0</v>
          </cell>
          <cell r="RP47">
            <v>0</v>
          </cell>
          <cell r="RQ47">
            <v>8.9999999999999993E-3</v>
          </cell>
          <cell r="RR47">
            <v>7.859</v>
          </cell>
          <cell r="RS47">
            <v>0</v>
          </cell>
          <cell r="RT47">
            <v>-22.134</v>
          </cell>
          <cell r="RU47">
            <v>13.475</v>
          </cell>
          <cell r="RV47">
            <v>7.3150000000000004</v>
          </cell>
          <cell r="RW47">
            <v>6.16</v>
          </cell>
          <cell r="RX47">
            <v>18.085999999999999</v>
          </cell>
          <cell r="RY47">
            <v>11.207000000000001</v>
          </cell>
          <cell r="RZ47">
            <v>0</v>
          </cell>
          <cell r="SA47">
            <v>10.222</v>
          </cell>
          <cell r="SB47">
            <v>0</v>
          </cell>
          <cell r="SC47">
            <v>0.26699999999999946</v>
          </cell>
          <cell r="SD47">
            <v>0</v>
          </cell>
        </row>
        <row r="48">
          <cell r="A48">
            <v>1995</v>
          </cell>
          <cell r="B48">
            <v>1360.4360000000001</v>
          </cell>
          <cell r="C48">
            <v>754.67799999999988</v>
          </cell>
          <cell r="D48">
            <v>605.75900000000001</v>
          </cell>
          <cell r="E48">
            <v>283.47199999999998</v>
          </cell>
          <cell r="F48">
            <v>92.832999999999998</v>
          </cell>
          <cell r="G48">
            <v>11.455</v>
          </cell>
          <cell r="H48">
            <v>104.288</v>
          </cell>
          <cell r="I48">
            <v>5.5969999999999995</v>
          </cell>
          <cell r="J48">
            <v>24.146999999999998</v>
          </cell>
          <cell r="K48">
            <v>29.744</v>
          </cell>
          <cell r="L48">
            <v>9.027000000000001</v>
          </cell>
          <cell r="M48">
            <v>197.27999999999997</v>
          </cell>
          <cell r="N48">
            <v>29.852999999999998</v>
          </cell>
          <cell r="O48">
            <v>40.213999999999999</v>
          </cell>
          <cell r="P48">
            <v>-1.8800000000000001</v>
          </cell>
          <cell r="Q48">
            <v>5.718</v>
          </cell>
          <cell r="R48">
            <v>0</v>
          </cell>
          <cell r="S48">
            <v>67.135000000000005</v>
          </cell>
          <cell r="T48">
            <v>56.367999999999995</v>
          </cell>
          <cell r="U48">
            <v>-0.51300000000000001</v>
          </cell>
          <cell r="V48">
            <v>1.1919999999999999</v>
          </cell>
          <cell r="W48">
            <v>11.455</v>
          </cell>
          <cell r="X48">
            <v>0.65400000000000003</v>
          </cell>
          <cell r="Y48">
            <v>12.109</v>
          </cell>
          <cell r="Z48">
            <v>7.1680000000000001</v>
          </cell>
          <cell r="AA48">
            <v>2.0670000000000002</v>
          </cell>
          <cell r="AB48">
            <v>9.2349999999999994</v>
          </cell>
          <cell r="AC48">
            <v>18.064</v>
          </cell>
          <cell r="AD48">
            <v>18.064</v>
          </cell>
          <cell r="AE48">
            <v>11.882999999999999</v>
          </cell>
          <cell r="AF48">
            <v>11.882999999999999</v>
          </cell>
          <cell r="AG48">
            <v>6.2680000000000007</v>
          </cell>
          <cell r="AH48">
            <v>13.829000000000001</v>
          </cell>
          <cell r="AI48">
            <v>20.097000000000001</v>
          </cell>
          <cell r="AJ48">
            <v>118.301</v>
          </cell>
          <cell r="AK48">
            <v>118.301</v>
          </cell>
          <cell r="AL48">
            <v>6.407</v>
          </cell>
          <cell r="AM48">
            <v>3.9010000000000002</v>
          </cell>
          <cell r="AN48">
            <v>10.308</v>
          </cell>
          <cell r="AO48">
            <v>0</v>
          </cell>
          <cell r="AP48">
            <v>2.0599999999999996</v>
          </cell>
          <cell r="AQ48">
            <v>2.0599999999999996</v>
          </cell>
          <cell r="AR48">
            <v>120.01900000000001</v>
          </cell>
          <cell r="AS48">
            <v>2.4529999999999998</v>
          </cell>
          <cell r="AT48">
            <v>-0.29699999999999999</v>
          </cell>
          <cell r="AU48">
            <v>4.3739999999999997</v>
          </cell>
          <cell r="AV48">
            <v>109.84700000000001</v>
          </cell>
          <cell r="AW48">
            <v>58.507999999999996</v>
          </cell>
          <cell r="AX48">
            <v>51.338000000000001</v>
          </cell>
          <cell r="AY48">
            <v>20.578000000000003</v>
          </cell>
          <cell r="AZ48">
            <v>7.7940000000000005</v>
          </cell>
          <cell r="BA48">
            <v>0.57399999999999995</v>
          </cell>
          <cell r="BB48">
            <v>8.3680000000000003</v>
          </cell>
          <cell r="BC48">
            <v>2.3719999999999999</v>
          </cell>
          <cell r="BD48">
            <v>2.085</v>
          </cell>
          <cell r="BE48">
            <v>4.4569999999999999</v>
          </cell>
          <cell r="BF48">
            <v>0.33500000000000002</v>
          </cell>
          <cell r="BG48">
            <v>18.270999999999997</v>
          </cell>
          <cell r="BH48">
            <v>209.43400000000003</v>
          </cell>
          <cell r="BI48">
            <v>11.786000000000001</v>
          </cell>
          <cell r="BJ48">
            <v>-0.46499999999999997</v>
          </cell>
          <cell r="BK48">
            <v>6.75</v>
          </cell>
          <cell r="BL48">
            <v>153.82</v>
          </cell>
          <cell r="BM48">
            <v>12.506</v>
          </cell>
          <cell r="BN48">
            <v>-2.1000000000000001E-2</v>
          </cell>
          <cell r="BO48">
            <v>51.88</v>
          </cell>
          <cell r="BP48">
            <v>1.3080000000000001</v>
          </cell>
          <cell r="BQ48">
            <v>0.57399999999999995</v>
          </cell>
          <cell r="BR48">
            <v>10.53</v>
          </cell>
          <cell r="BS48">
            <v>12.411999999999999</v>
          </cell>
          <cell r="BT48">
            <v>37.918000000000006</v>
          </cell>
          <cell r="BU48">
            <v>8.8439999999999994</v>
          </cell>
          <cell r="BV48">
            <v>1.0680000000000001</v>
          </cell>
          <cell r="BW48">
            <v>47.830000000000005</v>
          </cell>
          <cell r="BX48">
            <v>2.8810000000000002</v>
          </cell>
          <cell r="BY48">
            <v>0</v>
          </cell>
          <cell r="BZ48">
            <v>2.8810000000000002</v>
          </cell>
          <cell r="CA48">
            <v>12.605</v>
          </cell>
          <cell r="CB48">
            <v>12.605</v>
          </cell>
          <cell r="CC48">
            <v>8.8680000000000003</v>
          </cell>
          <cell r="CD48">
            <v>36.167999999999999</v>
          </cell>
          <cell r="CE48">
            <v>0.51300000000000001</v>
          </cell>
          <cell r="CF48">
            <v>45.548999999999999</v>
          </cell>
          <cell r="CG48">
            <v>26.797000000000001</v>
          </cell>
          <cell r="CH48">
            <v>26.797000000000001</v>
          </cell>
          <cell r="CI48">
            <v>4.0000000000000001E-3</v>
          </cell>
          <cell r="CJ48">
            <v>8.1039999999999992</v>
          </cell>
          <cell r="CK48">
            <v>8.1079999999999988</v>
          </cell>
          <cell r="CL48">
            <v>0</v>
          </cell>
          <cell r="CM48">
            <v>0.20799999999999999</v>
          </cell>
          <cell r="CN48">
            <v>0.20799999999999999</v>
          </cell>
          <cell r="CO48">
            <v>5.7379999999999995</v>
          </cell>
          <cell r="CP48">
            <v>0.15</v>
          </cell>
          <cell r="CQ48">
            <v>28.805999999999997</v>
          </cell>
          <cell r="CR48">
            <v>269.03000000000003</v>
          </cell>
          <cell r="CS48">
            <v>62.688000000000002</v>
          </cell>
          <cell r="CT48">
            <v>206.34300000000002</v>
          </cell>
          <cell r="CU48">
            <v>114.28099999999999</v>
          </cell>
          <cell r="CV48">
            <v>26.327999999999999</v>
          </cell>
          <cell r="CW48">
            <v>20.739000000000001</v>
          </cell>
          <cell r="CX48">
            <v>47.067</v>
          </cell>
          <cell r="CY48">
            <v>3.9369999999999998</v>
          </cell>
          <cell r="CZ48">
            <v>1.381</v>
          </cell>
          <cell r="DA48">
            <v>5.3179999999999996</v>
          </cell>
          <cell r="DB48">
            <v>1.522</v>
          </cell>
          <cell r="DC48">
            <v>41.201999999999998</v>
          </cell>
          <cell r="DD48">
            <v>89.361999999999995</v>
          </cell>
          <cell r="DE48">
            <v>0.247</v>
          </cell>
          <cell r="DF48">
            <v>51.064</v>
          </cell>
          <cell r="DG48">
            <v>140.673</v>
          </cell>
          <cell r="DH48">
            <v>12.710999999999999</v>
          </cell>
          <cell r="DI48">
            <v>36.977999999999994</v>
          </cell>
          <cell r="DJ48">
            <v>49.688999999999993</v>
          </cell>
          <cell r="DK48">
            <v>7.343</v>
          </cell>
          <cell r="DL48">
            <v>10.791</v>
          </cell>
          <cell r="DM48">
            <v>6.93</v>
          </cell>
          <cell r="DN48">
            <v>8.3390000000000004</v>
          </cell>
          <cell r="DO48">
            <v>0.67799999999999994</v>
          </cell>
          <cell r="DP48">
            <v>1.0289999999999999</v>
          </cell>
          <cell r="DQ48">
            <v>42.023000000000003</v>
          </cell>
          <cell r="DR48">
            <v>0</v>
          </cell>
          <cell r="DS48">
            <v>84.483000000000004</v>
          </cell>
          <cell r="DT48">
            <v>13.308</v>
          </cell>
          <cell r="DU48">
            <v>97.790999999999997</v>
          </cell>
          <cell r="DV48">
            <v>136.39699999999999</v>
          </cell>
          <cell r="DW48">
            <v>20.739000000000001</v>
          </cell>
          <cell r="DX48">
            <v>85.331999999999994</v>
          </cell>
          <cell r="DY48">
            <v>242.46799999999999</v>
          </cell>
          <cell r="DZ48">
            <v>0.67100000000000004</v>
          </cell>
          <cell r="EA48">
            <v>0</v>
          </cell>
          <cell r="EB48">
            <v>0.96199999999999997</v>
          </cell>
          <cell r="EC48">
            <v>8.2379999999999995</v>
          </cell>
          <cell r="ED48">
            <v>9.8709999999999987</v>
          </cell>
          <cell r="EE48">
            <v>0.25</v>
          </cell>
          <cell r="EF48">
            <v>0.25</v>
          </cell>
          <cell r="EG48">
            <v>166.96200000000002</v>
          </cell>
          <cell r="EH48">
            <v>22.592000000000002</v>
          </cell>
          <cell r="EI48">
            <v>26.196999999999999</v>
          </cell>
          <cell r="EJ48">
            <v>215.75100000000003</v>
          </cell>
          <cell r="EK48">
            <v>0.70399999999999996</v>
          </cell>
          <cell r="EL48">
            <v>0</v>
          </cell>
          <cell r="EM48">
            <v>4.048</v>
          </cell>
          <cell r="EN48">
            <v>20.001999999999999</v>
          </cell>
          <cell r="EO48">
            <v>10.178000000000001</v>
          </cell>
          <cell r="EP48">
            <v>34.932000000000002</v>
          </cell>
          <cell r="EQ48">
            <v>287.58000000000004</v>
          </cell>
          <cell r="ER48">
            <v>173.619</v>
          </cell>
          <cell r="ES48">
            <v>108.836</v>
          </cell>
          <cell r="ET48">
            <v>282.45499999999998</v>
          </cell>
          <cell r="EU48">
            <v>5.125</v>
          </cell>
          <cell r="EV48">
            <v>4.2610000000000001</v>
          </cell>
          <cell r="EW48">
            <v>0.27500000000000002</v>
          </cell>
          <cell r="EX48">
            <v>2.56</v>
          </cell>
          <cell r="EY48">
            <v>7.0960000000000001</v>
          </cell>
          <cell r="EZ48">
            <v>7.2669999999999995</v>
          </cell>
          <cell r="FA48">
            <v>14.032</v>
          </cell>
          <cell r="FB48">
            <v>21.298999999999999</v>
          </cell>
          <cell r="FC48">
            <v>51.161999999999999</v>
          </cell>
          <cell r="FD48">
            <v>1.3620000000000001</v>
          </cell>
          <cell r="FE48">
            <v>0.81499999999999995</v>
          </cell>
          <cell r="FF48">
            <v>-62.416000000000004</v>
          </cell>
          <cell r="FG48">
            <v>117.32300000000001</v>
          </cell>
          <cell r="FH48">
            <v>56.296000000000006</v>
          </cell>
          <cell r="FI48">
            <v>113.961</v>
          </cell>
          <cell r="FJ48">
            <v>299.57400000000001</v>
          </cell>
          <cell r="FK48">
            <v>23.103999999999999</v>
          </cell>
          <cell r="FL48">
            <v>322.678</v>
          </cell>
          <cell r="FM48">
            <v>87.23299999999999</v>
          </cell>
          <cell r="FN48">
            <v>7.6029999999999998</v>
          </cell>
          <cell r="FO48">
            <v>94.835999999999984</v>
          </cell>
          <cell r="FP48">
            <v>212.34100000000001</v>
          </cell>
          <cell r="FQ48">
            <v>15.5</v>
          </cell>
          <cell r="FR48">
            <v>227.84100000000001</v>
          </cell>
          <cell r="FS48">
            <v>23.387999999999998</v>
          </cell>
          <cell r="FT48">
            <v>10.041</v>
          </cell>
          <cell r="FU48">
            <v>33.429000000000002</v>
          </cell>
          <cell r="FV48">
            <v>7.298</v>
          </cell>
          <cell r="FW48">
            <v>3.452</v>
          </cell>
          <cell r="FX48">
            <v>10.75</v>
          </cell>
          <cell r="FY48">
            <v>0.35100000000000003</v>
          </cell>
          <cell r="FZ48">
            <v>9.2720000000000002</v>
          </cell>
          <cell r="GA48">
            <v>9.6230000000000011</v>
          </cell>
          <cell r="GB48">
            <v>0.45600000000000002</v>
          </cell>
          <cell r="GC48">
            <v>9.2999999999999999E-2</v>
          </cell>
          <cell r="GD48">
            <v>0.54900000000000004</v>
          </cell>
          <cell r="GE48">
            <v>10.172000000000001</v>
          </cell>
          <cell r="GF48">
            <v>1.0470000000000002</v>
          </cell>
          <cell r="GG48">
            <v>2.8000000000000001E-2</v>
          </cell>
          <cell r="GH48">
            <v>1.0750000000000002</v>
          </cell>
          <cell r="GI48">
            <v>173.07999999999998</v>
          </cell>
          <cell r="GJ48">
            <v>1.486</v>
          </cell>
          <cell r="GK48">
            <v>174.56599999999997</v>
          </cell>
          <cell r="GL48">
            <v>456.404</v>
          </cell>
          <cell r="GM48">
            <v>456.404</v>
          </cell>
          <cell r="GN48">
            <v>139.13200000000001</v>
          </cell>
          <cell r="GO48">
            <v>32.768000000000001</v>
          </cell>
          <cell r="GP48">
            <v>171.9</v>
          </cell>
          <cell r="GQ48">
            <v>30.138999999999999</v>
          </cell>
          <cell r="GR48">
            <v>0.45500000000000002</v>
          </cell>
          <cell r="GS48">
            <v>30.593999999999998</v>
          </cell>
          <cell r="GT48">
            <v>10.748000000000001</v>
          </cell>
          <cell r="GU48">
            <v>10.748000000000001</v>
          </cell>
          <cell r="GV48">
            <v>37.823</v>
          </cell>
          <cell r="GW48">
            <v>0.58799999999999997</v>
          </cell>
          <cell r="GX48">
            <v>38.411000000000001</v>
          </cell>
          <cell r="GY48">
            <v>1.7990000000000002</v>
          </cell>
          <cell r="GZ48">
            <v>1.7990000000000002</v>
          </cell>
          <cell r="HA48">
            <v>22.837</v>
          </cell>
          <cell r="HB48">
            <v>8.2000000000000003E-2</v>
          </cell>
          <cell r="HC48">
            <v>22.919</v>
          </cell>
          <cell r="HD48">
            <v>1.6359999999999999</v>
          </cell>
          <cell r="HE48">
            <v>1.6359999999999999</v>
          </cell>
          <cell r="HF48">
            <v>165.66900000000001</v>
          </cell>
          <cell r="HG48">
            <v>46.825000000000003</v>
          </cell>
          <cell r="HH48">
            <v>26.35</v>
          </cell>
          <cell r="HI48">
            <v>238.84400000000002</v>
          </cell>
          <cell r="HJ48">
            <v>18.817</v>
          </cell>
          <cell r="HK48">
            <v>17.135999999999999</v>
          </cell>
          <cell r="HL48">
            <v>35.953000000000003</v>
          </cell>
          <cell r="HM48">
            <v>3.5999999999999997E-2</v>
          </cell>
          <cell r="HN48">
            <v>19.984999999999999</v>
          </cell>
          <cell r="HO48">
            <v>20.021000000000001</v>
          </cell>
          <cell r="HP48">
            <v>55.974000000000004</v>
          </cell>
          <cell r="HQ48">
            <v>62.779999999999994</v>
          </cell>
          <cell r="HR48">
            <v>13.308</v>
          </cell>
          <cell r="HS48">
            <v>76.087999999999994</v>
          </cell>
          <cell r="HT48">
            <v>139.13200000000001</v>
          </cell>
          <cell r="HU48">
            <v>32.768000000000001</v>
          </cell>
          <cell r="HV48">
            <v>97.100999999999999</v>
          </cell>
          <cell r="HW48">
            <v>269.00099999999998</v>
          </cell>
          <cell r="HX48">
            <v>0.154</v>
          </cell>
          <cell r="HY48">
            <v>0.154</v>
          </cell>
          <cell r="HZ48">
            <v>19.971</v>
          </cell>
          <cell r="IA48">
            <v>14.478999999999999</v>
          </cell>
          <cell r="IB48">
            <v>34.450000000000003</v>
          </cell>
          <cell r="IC48">
            <v>0.04</v>
          </cell>
          <cell r="ID48">
            <v>0.53400000000000003</v>
          </cell>
          <cell r="IE48">
            <v>0.57400000000000007</v>
          </cell>
          <cell r="IF48">
            <v>35.024000000000001</v>
          </cell>
          <cell r="IG48">
            <v>752.67700000000002</v>
          </cell>
          <cell r="IH48">
            <v>21.740000000000002</v>
          </cell>
          <cell r="II48">
            <v>774.41700000000003</v>
          </cell>
          <cell r="IJ48">
            <v>646.57900000000006</v>
          </cell>
          <cell r="IK48">
            <v>20.588000000000001</v>
          </cell>
          <cell r="IL48">
            <v>667.16700000000003</v>
          </cell>
          <cell r="IM48">
            <v>106.09699999999999</v>
          </cell>
          <cell r="IN48">
            <v>1.151</v>
          </cell>
          <cell r="IO48">
            <v>107.24799999999999</v>
          </cell>
          <cell r="IP48">
            <v>0.86399999999999999</v>
          </cell>
          <cell r="IQ48">
            <v>3.0289999999999999</v>
          </cell>
          <cell r="IR48">
            <v>3.8929999999999998</v>
          </cell>
          <cell r="IS48">
            <v>0.157</v>
          </cell>
          <cell r="IT48">
            <v>0.56200000000000006</v>
          </cell>
          <cell r="IU48">
            <v>0.71900000000000008</v>
          </cell>
          <cell r="IV48">
            <v>4.6120000000000001</v>
          </cell>
          <cell r="IW48">
            <v>4.2610000000000001</v>
          </cell>
          <cell r="IX48">
            <v>1.7360000000000002</v>
          </cell>
          <cell r="IY48">
            <v>5.9969999999999999</v>
          </cell>
          <cell r="IZ48">
            <v>4.0000000000000001E-3</v>
          </cell>
          <cell r="JA48">
            <v>6.0009999999999994</v>
          </cell>
          <cell r="JB48">
            <v>65.90100000000001</v>
          </cell>
          <cell r="JC48">
            <v>1.8769999999999998</v>
          </cell>
          <cell r="JD48">
            <v>67.778000000000006</v>
          </cell>
          <cell r="JE48">
            <v>0.54200000000000004</v>
          </cell>
          <cell r="JF48">
            <v>0.54200000000000004</v>
          </cell>
          <cell r="JG48">
            <v>0.70599999999999996</v>
          </cell>
          <cell r="JH48">
            <v>0.70599999999999996</v>
          </cell>
          <cell r="JI48">
            <v>-0.66999999999999993</v>
          </cell>
          <cell r="JJ48">
            <v>-0.66999999999999993</v>
          </cell>
          <cell r="JK48">
            <v>37.516000000000005</v>
          </cell>
          <cell r="JL48">
            <v>-8.9999999999999941E-3</v>
          </cell>
          <cell r="JM48">
            <v>37.507000000000005</v>
          </cell>
          <cell r="JN48">
            <v>137.91200000000001</v>
          </cell>
          <cell r="JO48">
            <v>56.296000000000006</v>
          </cell>
          <cell r="JP48">
            <v>20.588000000000001</v>
          </cell>
          <cell r="JQ48">
            <v>946.88499999999988</v>
          </cell>
          <cell r="JR48">
            <v>1.151</v>
          </cell>
          <cell r="JS48">
            <v>948.03599999999983</v>
          </cell>
          <cell r="JT48">
            <v>275.90299999999996</v>
          </cell>
          <cell r="JU48">
            <v>256.51900000000001</v>
          </cell>
          <cell r="JV48">
            <v>19.382999999999999</v>
          </cell>
          <cell r="JW48">
            <v>5.7379999999999995</v>
          </cell>
          <cell r="JX48">
            <v>1.4870000000000001</v>
          </cell>
          <cell r="JY48">
            <v>1.4870000000000001</v>
          </cell>
          <cell r="JZ48">
            <v>33.536999999999999</v>
          </cell>
          <cell r="KA48">
            <v>6.2800000000000011</v>
          </cell>
          <cell r="KB48">
            <v>-2.3460000000000001</v>
          </cell>
          <cell r="KC48">
            <v>0.32799999999999996</v>
          </cell>
          <cell r="KD48">
            <v>0.50600000000000001</v>
          </cell>
          <cell r="KE48">
            <v>0.50600000000000001</v>
          </cell>
          <cell r="KF48">
            <v>6.0999999999999999E-2</v>
          </cell>
          <cell r="KG48">
            <v>0.152</v>
          </cell>
          <cell r="KH48">
            <v>0.21299999999999999</v>
          </cell>
          <cell r="KI48">
            <v>1.2150000000000001</v>
          </cell>
          <cell r="KJ48">
            <v>1.2150000000000001</v>
          </cell>
          <cell r="KK48">
            <v>3.2080000000000002</v>
          </cell>
          <cell r="KL48">
            <v>0.32100000000000001</v>
          </cell>
          <cell r="KM48">
            <v>0.96199999999999997</v>
          </cell>
          <cell r="KN48">
            <v>3.5089999999999999</v>
          </cell>
          <cell r="KO48">
            <v>8</v>
          </cell>
          <cell r="KP48">
            <v>0</v>
          </cell>
          <cell r="KQ48">
            <v>1.0939999999999999</v>
          </cell>
          <cell r="KR48">
            <v>6.0999999999999999E-2</v>
          </cell>
          <cell r="KS48">
            <v>6.0999999999999999E-2</v>
          </cell>
          <cell r="KT48">
            <v>0</v>
          </cell>
          <cell r="KU48">
            <v>1.526</v>
          </cell>
          <cell r="KV48">
            <v>0.68400000000000005</v>
          </cell>
          <cell r="KW48">
            <v>2.21</v>
          </cell>
          <cell r="KX48">
            <v>0</v>
          </cell>
          <cell r="KY48">
            <v>0</v>
          </cell>
          <cell r="KZ48">
            <v>8.0569999999999986</v>
          </cell>
          <cell r="LA48">
            <v>1.169</v>
          </cell>
          <cell r="LB48">
            <v>42.624000000000002</v>
          </cell>
          <cell r="LC48">
            <v>4.0670000000000002</v>
          </cell>
          <cell r="LD48">
            <v>-0.53500000000000003</v>
          </cell>
          <cell r="LE48">
            <v>0.65</v>
          </cell>
          <cell r="LF48">
            <v>1.4870000000000001</v>
          </cell>
          <cell r="LG48">
            <v>0.73899999999999988</v>
          </cell>
          <cell r="LH48">
            <v>2.226</v>
          </cell>
          <cell r="LI48">
            <v>2.5070000000000001</v>
          </cell>
          <cell r="LJ48">
            <v>0.254</v>
          </cell>
          <cell r="LK48">
            <v>0</v>
          </cell>
          <cell r="LL48">
            <v>2.7610000000000001</v>
          </cell>
          <cell r="LM48">
            <v>1.1439999999999999</v>
          </cell>
          <cell r="LN48">
            <v>0.95099999999999996</v>
          </cell>
          <cell r="LO48">
            <v>4.048</v>
          </cell>
          <cell r="LP48">
            <v>4.3729999999999993</v>
          </cell>
          <cell r="LQ48">
            <v>10.178000000000001</v>
          </cell>
          <cell r="LR48">
            <v>20.693999999999999</v>
          </cell>
          <cell r="LS48">
            <v>0.308</v>
          </cell>
          <cell r="LT48">
            <v>0.26800000000000002</v>
          </cell>
          <cell r="LU48">
            <v>0.57600000000000007</v>
          </cell>
          <cell r="LV48">
            <v>0.74499999999999988</v>
          </cell>
          <cell r="LW48">
            <v>0.38800000000000001</v>
          </cell>
          <cell r="LX48">
            <v>1.133</v>
          </cell>
          <cell r="LY48">
            <v>-8.270999999999999</v>
          </cell>
          <cell r="LZ48">
            <v>1219.3910000000001</v>
          </cell>
          <cell r="MA48">
            <v>0</v>
          </cell>
          <cell r="MB48">
            <v>4.9980000000000002</v>
          </cell>
          <cell r="MC48">
            <v>4.1000000000000002E-2</v>
          </cell>
          <cell r="MD48">
            <v>17.581</v>
          </cell>
          <cell r="ME48">
            <v>14.323</v>
          </cell>
          <cell r="MF48">
            <v>3.258</v>
          </cell>
          <cell r="MG48">
            <v>18.79</v>
          </cell>
          <cell r="MH48">
            <v>22.065000000000001</v>
          </cell>
          <cell r="MI48">
            <v>19.588999999999999</v>
          </cell>
          <cell r="MJ48">
            <v>2.476</v>
          </cell>
          <cell r="MK48">
            <v>9.8000000000000004E-2</v>
          </cell>
          <cell r="ML48">
            <v>-0.39899999999999991</v>
          </cell>
          <cell r="MM48">
            <v>-9.2390000000000008</v>
          </cell>
          <cell r="MN48">
            <v>0</v>
          </cell>
          <cell r="MO48">
            <v>72.336000000000013</v>
          </cell>
          <cell r="MP48">
            <v>0.20699999999999999</v>
          </cell>
          <cell r="MQ48">
            <v>0</v>
          </cell>
          <cell r="MR48">
            <v>18.378</v>
          </cell>
          <cell r="MS48">
            <v>17.617000000000001</v>
          </cell>
          <cell r="MT48">
            <v>0.76100000000000001</v>
          </cell>
          <cell r="MU48">
            <v>41.985000000000007</v>
          </cell>
          <cell r="MV48">
            <v>12.308</v>
          </cell>
          <cell r="MW48">
            <v>10.72</v>
          </cell>
          <cell r="MX48">
            <v>1.5880000000000001</v>
          </cell>
          <cell r="MY48">
            <v>0</v>
          </cell>
          <cell r="MZ48">
            <v>0</v>
          </cell>
          <cell r="NA48">
            <v>17.314</v>
          </cell>
          <cell r="NB48">
            <v>0.46899999999999997</v>
          </cell>
          <cell r="NC48">
            <v>-0.78500000000000003</v>
          </cell>
          <cell r="ND48">
            <v>0</v>
          </cell>
          <cell r="NE48">
            <v>-13.667999999999999</v>
          </cell>
          <cell r="NF48">
            <v>-1.4430000000000001</v>
          </cell>
          <cell r="NG48">
            <v>-1.4430000000000001</v>
          </cell>
          <cell r="NH48">
            <v>0</v>
          </cell>
          <cell r="NI48">
            <v>-0.17199999999999999</v>
          </cell>
          <cell r="NJ48">
            <v>7.0999999999999994E-2</v>
          </cell>
          <cell r="NK48">
            <v>7.1999999999999995E-2</v>
          </cell>
          <cell r="NL48">
            <v>-1E-3</v>
          </cell>
          <cell r="NM48">
            <v>0</v>
          </cell>
          <cell r="NN48">
            <v>-1E-3</v>
          </cell>
          <cell r="NO48">
            <v>4.2460000000000004</v>
          </cell>
          <cell r="NP48">
            <v>0</v>
          </cell>
          <cell r="NQ48">
            <v>26.8756069167883</v>
          </cell>
          <cell r="NR48">
            <v>0</v>
          </cell>
          <cell r="NS48">
            <v>0.23799999999999999</v>
          </cell>
          <cell r="NT48">
            <v>-0.156</v>
          </cell>
          <cell r="NU48">
            <v>0.39400000000000002</v>
          </cell>
          <cell r="NV48">
            <v>0</v>
          </cell>
          <cell r="NW48">
            <v>6.3440000000000003</v>
          </cell>
          <cell r="NX48">
            <v>5.7789999999999999</v>
          </cell>
          <cell r="NY48">
            <v>0.56499999999999995</v>
          </cell>
          <cell r="NZ48">
            <v>6.5000000000000002E-2</v>
          </cell>
          <cell r="OA48">
            <v>0</v>
          </cell>
          <cell r="OB48">
            <v>-9.134999999999998</v>
          </cell>
          <cell r="OC48">
            <v>0</v>
          </cell>
          <cell r="OD48">
            <v>60.851999999999997</v>
          </cell>
          <cell r="OE48">
            <v>0.36599999999999999</v>
          </cell>
          <cell r="OF48">
            <v>3.3570000000000002</v>
          </cell>
          <cell r="OG48">
            <v>3.0209999999999999</v>
          </cell>
          <cell r="OH48">
            <v>0.33600000000000002</v>
          </cell>
          <cell r="OI48">
            <v>0</v>
          </cell>
          <cell r="OJ48">
            <v>-32.984999999999999</v>
          </cell>
          <cell r="OK48">
            <v>-31.646000000000001</v>
          </cell>
          <cell r="OL48">
            <v>-1.339</v>
          </cell>
          <cell r="OM48">
            <v>56.584000000000003</v>
          </cell>
          <cell r="ON48">
            <v>0</v>
          </cell>
          <cell r="OO48">
            <v>-3.0860000000000003</v>
          </cell>
          <cell r="OP48">
            <v>0</v>
          </cell>
          <cell r="OQ48">
            <v>-8.7970000000000006</v>
          </cell>
          <cell r="OR48">
            <v>-2.7E-2</v>
          </cell>
          <cell r="OS48">
            <v>0</v>
          </cell>
          <cell r="OT48">
            <v>1.665</v>
          </cell>
          <cell r="OU48">
            <v>2.702</v>
          </cell>
          <cell r="OV48">
            <v>-1.0369999999999999</v>
          </cell>
          <cell r="OW48">
            <v>7.8559999999999999</v>
          </cell>
          <cell r="OX48">
            <v>14.14</v>
          </cell>
          <cell r="OY48">
            <v>15.558</v>
          </cell>
          <cell r="OZ48">
            <v>0</v>
          </cell>
          <cell r="PA48">
            <v>0.71499999999999997</v>
          </cell>
          <cell r="PB48">
            <v>0</v>
          </cell>
          <cell r="PC48">
            <v>-0.10000000000000003</v>
          </cell>
          <cell r="PD48">
            <v>0</v>
          </cell>
          <cell r="PE48">
            <v>0</v>
          </cell>
          <cell r="PF48">
            <v>-1.774</v>
          </cell>
          <cell r="PG48">
            <v>-1.7729999999999999</v>
          </cell>
          <cell r="PH48">
            <v>-1E-3</v>
          </cell>
          <cell r="PI48">
            <v>40.997999999999998</v>
          </cell>
          <cell r="PJ48">
            <v>37.225999999999999</v>
          </cell>
          <cell r="PK48">
            <v>37.225999999999999</v>
          </cell>
          <cell r="PL48">
            <v>0</v>
          </cell>
          <cell r="PM48">
            <v>0</v>
          </cell>
          <cell r="PN48">
            <v>0</v>
          </cell>
          <cell r="PO48">
            <v>0</v>
          </cell>
          <cell r="PP48">
            <v>0</v>
          </cell>
          <cell r="PQ48">
            <v>125.351</v>
          </cell>
          <cell r="PR48">
            <v>0</v>
          </cell>
          <cell r="PS48">
            <v>-12.76</v>
          </cell>
          <cell r="PT48">
            <v>-12.352</v>
          </cell>
          <cell r="PU48">
            <v>-16.785</v>
          </cell>
          <cell r="PV48">
            <v>4.4329999999999998</v>
          </cell>
          <cell r="PW48">
            <v>0</v>
          </cell>
          <cell r="PX48">
            <v>-17.875</v>
          </cell>
          <cell r="PY48">
            <v>-17.875</v>
          </cell>
          <cell r="PZ48">
            <v>0</v>
          </cell>
          <cell r="QA48">
            <v>57.463000000000001</v>
          </cell>
          <cell r="QB48">
            <v>1.0030000000000001</v>
          </cell>
          <cell r="QC48">
            <v>0</v>
          </cell>
          <cell r="QD48">
            <v>0</v>
          </cell>
          <cell r="QE48">
            <v>20.129606916788298</v>
          </cell>
          <cell r="QF48">
            <v>0.33899999999999997</v>
          </cell>
          <cell r="QG48">
            <v>0</v>
          </cell>
          <cell r="QH48">
            <v>0</v>
          </cell>
          <cell r="QI48">
            <v>0</v>
          </cell>
          <cell r="QJ48">
            <v>0</v>
          </cell>
          <cell r="QK48">
            <v>0</v>
          </cell>
          <cell r="QL48">
            <v>-4.2000000000000003E-2</v>
          </cell>
          <cell r="QM48">
            <v>-4.2000000000000003E-2</v>
          </cell>
          <cell r="QN48">
            <v>0</v>
          </cell>
          <cell r="QO48">
            <v>0</v>
          </cell>
          <cell r="QP48">
            <v>0</v>
          </cell>
          <cell r="QQ48">
            <v>0</v>
          </cell>
          <cell r="QR48">
            <v>0</v>
          </cell>
          <cell r="QS48">
            <v>2.6629999999999998</v>
          </cell>
          <cell r="QT48">
            <v>0</v>
          </cell>
          <cell r="QU48">
            <v>55.075000000000003</v>
          </cell>
          <cell r="QV48">
            <v>49.939</v>
          </cell>
          <cell r="QW48">
            <v>5.1360000000000001</v>
          </cell>
          <cell r="QX48">
            <v>8.7510000000000012</v>
          </cell>
          <cell r="QY48">
            <v>0</v>
          </cell>
          <cell r="QZ48">
            <v>0</v>
          </cell>
          <cell r="RA48">
            <v>0</v>
          </cell>
          <cell r="RB48">
            <v>0</v>
          </cell>
          <cell r="RC48">
            <v>0</v>
          </cell>
          <cell r="RD48">
            <v>0</v>
          </cell>
          <cell r="RE48">
            <v>0</v>
          </cell>
          <cell r="RF48">
            <v>0</v>
          </cell>
          <cell r="RG48">
            <v>0</v>
          </cell>
          <cell r="RH48">
            <v>0</v>
          </cell>
          <cell r="RI48">
            <v>0</v>
          </cell>
          <cell r="RJ48">
            <v>9.8849999999999998</v>
          </cell>
          <cell r="RK48">
            <v>0</v>
          </cell>
          <cell r="RL48">
            <v>0</v>
          </cell>
          <cell r="RM48">
            <v>0</v>
          </cell>
          <cell r="RN48">
            <v>0</v>
          </cell>
          <cell r="RO48">
            <v>0</v>
          </cell>
          <cell r="RP48">
            <v>0</v>
          </cell>
          <cell r="RQ48">
            <v>0.46899999999999997</v>
          </cell>
          <cell r="RR48">
            <v>7.3380000000000001</v>
          </cell>
          <cell r="RS48">
            <v>0</v>
          </cell>
          <cell r="RT48">
            <v>1.9299999999999997</v>
          </cell>
          <cell r="RU48">
            <v>-1.1739999999999999</v>
          </cell>
          <cell r="RV48">
            <v>-3.9630000000000001</v>
          </cell>
          <cell r="RW48">
            <v>2.7890000000000001</v>
          </cell>
          <cell r="RX48">
            <v>8.82</v>
          </cell>
          <cell r="RY48">
            <v>2.6339999999999999</v>
          </cell>
          <cell r="RZ48">
            <v>0</v>
          </cell>
          <cell r="SA48">
            <v>4.0519999999999996</v>
          </cell>
          <cell r="SB48">
            <v>0</v>
          </cell>
          <cell r="SC48">
            <v>-1.4030000000000022</v>
          </cell>
          <cell r="SD48">
            <v>0</v>
          </cell>
        </row>
        <row r="49">
          <cell r="A49">
            <v>1996</v>
          </cell>
          <cell r="B49">
            <v>1378.8510000000001</v>
          </cell>
          <cell r="C49">
            <v>765.92600000000016</v>
          </cell>
          <cell r="D49">
            <v>612.92399999999998</v>
          </cell>
          <cell r="E49">
            <v>290.584</v>
          </cell>
          <cell r="F49">
            <v>94.358999999999995</v>
          </cell>
          <cell r="G49">
            <v>11.696000000000002</v>
          </cell>
          <cell r="H49">
            <v>106.05499999999999</v>
          </cell>
          <cell r="I49">
            <v>6.0549999999999997</v>
          </cell>
          <cell r="J49">
            <v>26.320999999999998</v>
          </cell>
          <cell r="K49">
            <v>32.375999999999998</v>
          </cell>
          <cell r="L49">
            <v>9.8079999999999998</v>
          </cell>
          <cell r="M49">
            <v>193.71500000000003</v>
          </cell>
          <cell r="N49">
            <v>32.472999999999999</v>
          </cell>
          <cell r="O49">
            <v>42.091000000000001</v>
          </cell>
          <cell r="P49">
            <v>1.3240000000000001</v>
          </cell>
          <cell r="Q49">
            <v>4.4209999999999994</v>
          </cell>
          <cell r="R49">
            <v>0</v>
          </cell>
          <cell r="S49">
            <v>62.56</v>
          </cell>
          <cell r="T49">
            <v>57.112000000000009</v>
          </cell>
          <cell r="U49">
            <v>0.38700000000000001</v>
          </cell>
          <cell r="V49">
            <v>1.4160000000000001</v>
          </cell>
          <cell r="W49">
            <v>11.696000000000002</v>
          </cell>
          <cell r="X49">
            <v>0.65400000000000003</v>
          </cell>
          <cell r="Y49">
            <v>12.350000000000001</v>
          </cell>
          <cell r="Z49">
            <v>5.7810000000000006</v>
          </cell>
          <cell r="AA49">
            <v>2.5209999999999999</v>
          </cell>
          <cell r="AB49">
            <v>8.3019999999999996</v>
          </cell>
          <cell r="AC49">
            <v>18.274000000000001</v>
          </cell>
          <cell r="AD49">
            <v>18.274000000000001</v>
          </cell>
          <cell r="AE49">
            <v>12.126000000000001</v>
          </cell>
          <cell r="AF49">
            <v>12.126000000000001</v>
          </cell>
          <cell r="AG49">
            <v>5.3760000000000003</v>
          </cell>
          <cell r="AH49">
            <v>14.850999999999999</v>
          </cell>
          <cell r="AI49">
            <v>20.227</v>
          </cell>
          <cell r="AJ49">
            <v>122.571</v>
          </cell>
          <cell r="AK49">
            <v>122.571</v>
          </cell>
          <cell r="AL49">
            <v>7.4979999999999993</v>
          </cell>
          <cell r="AM49">
            <v>5.23</v>
          </cell>
          <cell r="AN49">
            <v>12.728</v>
          </cell>
          <cell r="AO49">
            <v>0</v>
          </cell>
          <cell r="AP49">
            <v>1.8520000000000001</v>
          </cell>
          <cell r="AQ49">
            <v>1.8520000000000001</v>
          </cell>
          <cell r="AR49">
            <v>122.929</v>
          </cell>
          <cell r="AS49">
            <v>-4.5090000000000003</v>
          </cell>
          <cell r="AT49">
            <v>-0.79699999999999993</v>
          </cell>
          <cell r="AU49">
            <v>15.823</v>
          </cell>
          <cell r="AV49">
            <v>112.762</v>
          </cell>
          <cell r="AW49">
            <v>59.882999999999996</v>
          </cell>
          <cell r="AX49">
            <v>52.88</v>
          </cell>
          <cell r="AY49">
            <v>21.372999999999998</v>
          </cell>
          <cell r="AZ49">
            <v>7.9689999999999994</v>
          </cell>
          <cell r="BA49">
            <v>0.58699999999999997</v>
          </cell>
          <cell r="BB49">
            <v>8.5559999999999992</v>
          </cell>
          <cell r="BC49">
            <v>2.4849999999999999</v>
          </cell>
          <cell r="BD49">
            <v>2.1219999999999999</v>
          </cell>
          <cell r="BE49">
            <v>4.6069999999999993</v>
          </cell>
          <cell r="BF49">
            <v>0.318</v>
          </cell>
          <cell r="BG49">
            <v>18.664999999999999</v>
          </cell>
          <cell r="BH49">
            <v>189.88200000000001</v>
          </cell>
          <cell r="BI49">
            <v>12.858000000000001</v>
          </cell>
          <cell r="BJ49">
            <v>0.32800000000000001</v>
          </cell>
          <cell r="BK49">
            <v>7.0379999999999994</v>
          </cell>
          <cell r="BL49">
            <v>136.869</v>
          </cell>
          <cell r="BM49">
            <v>12.066000000000001</v>
          </cell>
          <cell r="BN49">
            <v>1.6E-2</v>
          </cell>
          <cell r="BO49">
            <v>52.45</v>
          </cell>
          <cell r="BP49">
            <v>1.492</v>
          </cell>
          <cell r="BQ49">
            <v>0.58699999999999997</v>
          </cell>
          <cell r="BR49">
            <v>11.496</v>
          </cell>
          <cell r="BS49">
            <v>13.574999999999999</v>
          </cell>
          <cell r="BT49">
            <v>36.986999999999995</v>
          </cell>
          <cell r="BU49">
            <v>8.0779999999999994</v>
          </cell>
          <cell r="BV49">
            <v>0.08</v>
          </cell>
          <cell r="BW49">
            <v>45.144999999999996</v>
          </cell>
          <cell r="BX49">
            <v>6.4080000000000004</v>
          </cell>
          <cell r="BY49">
            <v>0</v>
          </cell>
          <cell r="BZ49">
            <v>6.4080000000000004</v>
          </cell>
          <cell r="CA49">
            <v>13.8</v>
          </cell>
          <cell r="CB49">
            <v>13.8</v>
          </cell>
          <cell r="CC49">
            <v>8.1079999999999988</v>
          </cell>
          <cell r="CD49">
            <v>33.847999999999999</v>
          </cell>
          <cell r="CE49">
            <v>1.8109999999999999</v>
          </cell>
          <cell r="CF49">
            <v>43.766999999999996</v>
          </cell>
          <cell r="CG49">
            <v>22.116</v>
          </cell>
          <cell r="CH49">
            <v>22.116</v>
          </cell>
          <cell r="CI49">
            <v>4.0000000000000001E-3</v>
          </cell>
          <cell r="CJ49">
            <v>1.5640000000000001</v>
          </cell>
          <cell r="CK49">
            <v>1.5680000000000001</v>
          </cell>
          <cell r="CL49">
            <v>0</v>
          </cell>
          <cell r="CM49">
            <v>0.36799999999999999</v>
          </cell>
          <cell r="CN49">
            <v>0.36799999999999999</v>
          </cell>
          <cell r="CO49">
            <v>6.4319999999999995</v>
          </cell>
          <cell r="CP49">
            <v>0.114</v>
          </cell>
          <cell r="CQ49">
            <v>16.773</v>
          </cell>
          <cell r="CR49">
            <v>281.67500000000001</v>
          </cell>
          <cell r="CS49">
            <v>67.058999999999997</v>
          </cell>
          <cell r="CT49">
            <v>214.61500000000001</v>
          </cell>
          <cell r="CU49">
            <v>118.268</v>
          </cell>
          <cell r="CV49">
            <v>27.298000000000002</v>
          </cell>
          <cell r="CW49">
            <v>22.434999999999999</v>
          </cell>
          <cell r="CX49">
            <v>49.733000000000004</v>
          </cell>
          <cell r="CY49">
            <v>4.016</v>
          </cell>
          <cell r="CZ49">
            <v>1.631</v>
          </cell>
          <cell r="DA49">
            <v>5.6470000000000002</v>
          </cell>
          <cell r="DB49">
            <v>1.4510000000000001</v>
          </cell>
          <cell r="DC49">
            <v>42.420999999999999</v>
          </cell>
          <cell r="DD49">
            <v>96.096000000000004</v>
          </cell>
          <cell r="DE49">
            <v>0.224</v>
          </cell>
          <cell r="DF49">
            <v>52.618000000000002</v>
          </cell>
          <cell r="DG49">
            <v>148.93800000000002</v>
          </cell>
          <cell r="DH49">
            <v>13.402000000000001</v>
          </cell>
          <cell r="DI49">
            <v>40.081999999999994</v>
          </cell>
          <cell r="DJ49">
            <v>53.483999999999995</v>
          </cell>
          <cell r="DK49">
            <v>7.1589999999999998</v>
          </cell>
          <cell r="DL49">
            <v>11.611000000000001</v>
          </cell>
          <cell r="DM49">
            <v>6.1989999999999998</v>
          </cell>
          <cell r="DN49">
            <v>5.8179999999999996</v>
          </cell>
          <cell r="DO49">
            <v>0.92500000000000004</v>
          </cell>
          <cell r="DP49">
            <v>1.131</v>
          </cell>
          <cell r="DQ49">
            <v>44.631999999999998</v>
          </cell>
          <cell r="DR49">
            <v>0</v>
          </cell>
          <cell r="DS49">
            <v>92.853999999999999</v>
          </cell>
          <cell r="DT49">
            <v>14.232000000000001</v>
          </cell>
          <cell r="DU49">
            <v>107.086</v>
          </cell>
          <cell r="DV49">
            <v>138.91</v>
          </cell>
          <cell r="DW49">
            <v>22.434999999999999</v>
          </cell>
          <cell r="DX49">
            <v>89.599000000000004</v>
          </cell>
          <cell r="DY49">
            <v>250.94400000000002</v>
          </cell>
          <cell r="DZ49">
            <v>0.65400000000000003</v>
          </cell>
          <cell r="EA49">
            <v>0</v>
          </cell>
          <cell r="EB49">
            <v>1.038</v>
          </cell>
          <cell r="EC49">
            <v>9.8109999999999999</v>
          </cell>
          <cell r="ED49">
            <v>11.503</v>
          </cell>
          <cell r="EE49">
            <v>0.19500000000000001</v>
          </cell>
          <cell r="EF49">
            <v>0.19500000000000001</v>
          </cell>
          <cell r="EG49">
            <v>173.512</v>
          </cell>
          <cell r="EH49">
            <v>23.492999999999999</v>
          </cell>
          <cell r="EI49">
            <v>25.745000000000001</v>
          </cell>
          <cell r="EJ49">
            <v>222.75</v>
          </cell>
          <cell r="EK49">
            <v>0.72899999999999987</v>
          </cell>
          <cell r="EL49">
            <v>0</v>
          </cell>
          <cell r="EM49">
            <v>3.762</v>
          </cell>
          <cell r="EN49">
            <v>20.512</v>
          </cell>
          <cell r="EO49">
            <v>10.801000000000002</v>
          </cell>
          <cell r="EP49">
            <v>35.804000000000002</v>
          </cell>
          <cell r="EQ49">
            <v>306.30200000000002</v>
          </cell>
          <cell r="ER49">
            <v>178.517</v>
          </cell>
          <cell r="ES49">
            <v>115.40400000000001</v>
          </cell>
          <cell r="ET49">
            <v>293.92099999999999</v>
          </cell>
          <cell r="EU49">
            <v>12.381000000000002</v>
          </cell>
          <cell r="EV49">
            <v>4.8420000000000005</v>
          </cell>
          <cell r="EW49">
            <v>0.30099999999999999</v>
          </cell>
          <cell r="EX49">
            <v>4.1499999999999995</v>
          </cell>
          <cell r="EY49">
            <v>9.2929999999999993</v>
          </cell>
          <cell r="EZ49">
            <v>8.5839999999999996</v>
          </cell>
          <cell r="FA49">
            <v>8.4850000000000012</v>
          </cell>
          <cell r="FB49">
            <v>17.069000000000003</v>
          </cell>
          <cell r="FC49">
            <v>51.919000000000004</v>
          </cell>
          <cell r="FD49">
            <v>0.80500000000000016</v>
          </cell>
          <cell r="FE49">
            <v>0.81599999999999995</v>
          </cell>
          <cell r="FF49">
            <v>-48.936999999999998</v>
          </cell>
          <cell r="FG49">
            <v>119.40600000000001</v>
          </cell>
          <cell r="FH49">
            <v>59.111999999999995</v>
          </cell>
          <cell r="FI49">
            <v>127.78399999999999</v>
          </cell>
          <cell r="FJ49">
            <v>307.95399999999995</v>
          </cell>
          <cell r="FK49">
            <v>24.79</v>
          </cell>
          <cell r="FL49">
            <v>332.74399999999997</v>
          </cell>
          <cell r="FM49">
            <v>87.793999999999997</v>
          </cell>
          <cell r="FN49">
            <v>8.3560000000000016</v>
          </cell>
          <cell r="FO49">
            <v>96.15</v>
          </cell>
          <cell r="FP49">
            <v>220.15800000000002</v>
          </cell>
          <cell r="FQ49">
            <v>16.435000000000002</v>
          </cell>
          <cell r="FR49">
            <v>236.59300000000002</v>
          </cell>
          <cell r="FS49">
            <v>23.545000000000002</v>
          </cell>
          <cell r="FT49">
            <v>10.679</v>
          </cell>
          <cell r="FU49">
            <v>34.224000000000004</v>
          </cell>
          <cell r="FV49">
            <v>7.1310000000000002</v>
          </cell>
          <cell r="FW49">
            <v>3.6460000000000004</v>
          </cell>
          <cell r="FX49">
            <v>10.777000000000001</v>
          </cell>
          <cell r="FY49">
            <v>0.36800000000000005</v>
          </cell>
          <cell r="FZ49">
            <v>9.9120000000000008</v>
          </cell>
          <cell r="GA49">
            <v>10.280000000000001</v>
          </cell>
          <cell r="GB49">
            <v>0.47799999999999998</v>
          </cell>
          <cell r="GC49">
            <v>9.8000000000000004E-2</v>
          </cell>
          <cell r="GD49">
            <v>0.57599999999999996</v>
          </cell>
          <cell r="GE49">
            <v>10.856000000000002</v>
          </cell>
          <cell r="GF49">
            <v>1.129</v>
          </cell>
          <cell r="GG49">
            <v>0.03</v>
          </cell>
          <cell r="GH49">
            <v>1.159</v>
          </cell>
          <cell r="GI49">
            <v>180.33199999999999</v>
          </cell>
          <cell r="GJ49">
            <v>1.5630000000000002</v>
          </cell>
          <cell r="GK49">
            <v>181.89499999999998</v>
          </cell>
          <cell r="GL49">
            <v>469.28100000000001</v>
          </cell>
          <cell r="GM49">
            <v>469.28100000000001</v>
          </cell>
          <cell r="GN49">
            <v>141.83299999999997</v>
          </cell>
          <cell r="GO49">
            <v>34.715999999999994</v>
          </cell>
          <cell r="GP49">
            <v>176.54899999999998</v>
          </cell>
          <cell r="GQ49">
            <v>29.315000000000001</v>
          </cell>
          <cell r="GR49">
            <v>0.53600000000000003</v>
          </cell>
          <cell r="GS49">
            <v>29.851000000000003</v>
          </cell>
          <cell r="GT49">
            <v>11.153</v>
          </cell>
          <cell r="GU49">
            <v>11.153</v>
          </cell>
          <cell r="GV49">
            <v>39.717999999999996</v>
          </cell>
          <cell r="GW49">
            <v>0.54500000000000004</v>
          </cell>
          <cell r="GX49">
            <v>40.262999999999998</v>
          </cell>
          <cell r="GY49">
            <v>1.9340000000000002</v>
          </cell>
          <cell r="GZ49">
            <v>1.9340000000000002</v>
          </cell>
          <cell r="HA49">
            <v>21.566000000000003</v>
          </cell>
          <cell r="HB49">
            <v>9.4E-2</v>
          </cell>
          <cell r="HC49">
            <v>21.660000000000004</v>
          </cell>
          <cell r="HD49">
            <v>1.6469999999999998</v>
          </cell>
          <cell r="HE49">
            <v>1.6469999999999998</v>
          </cell>
          <cell r="HF49">
            <v>172.06800000000001</v>
          </cell>
          <cell r="HG49">
            <v>49.165999999999997</v>
          </cell>
          <cell r="HH49">
            <v>25.904</v>
          </cell>
          <cell r="HI49">
            <v>247.13800000000001</v>
          </cell>
          <cell r="HJ49">
            <v>18.571999999999999</v>
          </cell>
          <cell r="HK49">
            <v>17.195</v>
          </cell>
          <cell r="HL49">
            <v>35.766999999999996</v>
          </cell>
          <cell r="HM49">
            <v>3.5999999999999997E-2</v>
          </cell>
          <cell r="HN49">
            <v>21.329000000000001</v>
          </cell>
          <cell r="HO49">
            <v>21.365000000000002</v>
          </cell>
          <cell r="HP49">
            <v>57.131999999999998</v>
          </cell>
          <cell r="HQ49">
            <v>67.24799999999999</v>
          </cell>
          <cell r="HR49">
            <v>14.232000000000001</v>
          </cell>
          <cell r="HS49">
            <v>81.47999999999999</v>
          </cell>
          <cell r="HT49">
            <v>141.83299999999997</v>
          </cell>
          <cell r="HU49">
            <v>34.715999999999994</v>
          </cell>
          <cell r="HV49">
            <v>102.36199999999999</v>
          </cell>
          <cell r="HW49">
            <v>278.91099999999994</v>
          </cell>
          <cell r="HX49">
            <v>0.158</v>
          </cell>
          <cell r="HY49">
            <v>0.158</v>
          </cell>
          <cell r="HZ49">
            <v>20.518999999999998</v>
          </cell>
          <cell r="IA49">
            <v>14.690999999999999</v>
          </cell>
          <cell r="IB49">
            <v>35.209999999999994</v>
          </cell>
          <cell r="IC49">
            <v>4.3999999999999997E-2</v>
          </cell>
          <cell r="ID49">
            <v>0.55500000000000005</v>
          </cell>
          <cell r="IE49">
            <v>0.59900000000000009</v>
          </cell>
          <cell r="IF49">
            <v>35.80899999999999</v>
          </cell>
          <cell r="IG49">
            <v>772.37400000000002</v>
          </cell>
          <cell r="IH49">
            <v>23.159999999999997</v>
          </cell>
          <cell r="II49">
            <v>795.53399999999999</v>
          </cell>
          <cell r="IJ49">
            <v>668.01799999999992</v>
          </cell>
          <cell r="IK49">
            <v>22.056999999999999</v>
          </cell>
          <cell r="IL49">
            <v>690.07499999999993</v>
          </cell>
          <cell r="IM49">
            <v>104.355</v>
          </cell>
          <cell r="IN49">
            <v>1.1020000000000001</v>
          </cell>
          <cell r="IO49">
            <v>105.45700000000001</v>
          </cell>
          <cell r="IP49">
            <v>1.373</v>
          </cell>
          <cell r="IQ49">
            <v>2.5620000000000003</v>
          </cell>
          <cell r="IR49">
            <v>3.9350000000000005</v>
          </cell>
          <cell r="IS49">
            <v>0.14100000000000001</v>
          </cell>
          <cell r="IT49">
            <v>0.58399999999999996</v>
          </cell>
          <cell r="IU49">
            <v>0.72499999999999998</v>
          </cell>
          <cell r="IV49">
            <v>4.66</v>
          </cell>
          <cell r="IW49">
            <v>4.8420000000000005</v>
          </cell>
          <cell r="IX49">
            <v>3.4559999999999995</v>
          </cell>
          <cell r="IY49">
            <v>8.298</v>
          </cell>
          <cell r="IZ49">
            <v>4.0000000000000001E-3</v>
          </cell>
          <cell r="JA49">
            <v>8.3019999999999996</v>
          </cell>
          <cell r="JB49">
            <v>65.439000000000007</v>
          </cell>
          <cell r="JC49">
            <v>1.9239999999999999</v>
          </cell>
          <cell r="JD49">
            <v>67.363000000000014</v>
          </cell>
          <cell r="JE49">
            <v>0.31600000000000006</v>
          </cell>
          <cell r="JF49">
            <v>0.31600000000000006</v>
          </cell>
          <cell r="JG49">
            <v>0.69</v>
          </cell>
          <cell r="JH49">
            <v>0.69</v>
          </cell>
          <cell r="JI49">
            <v>-0.13300000000000001</v>
          </cell>
          <cell r="JJ49">
            <v>-0.13300000000000001</v>
          </cell>
          <cell r="JK49">
            <v>33.681000000000004</v>
          </cell>
          <cell r="JL49">
            <v>-9.6000000000000016E-2</v>
          </cell>
          <cell r="JM49">
            <v>33.585000000000008</v>
          </cell>
          <cell r="JN49">
            <v>141.46199999999999</v>
          </cell>
          <cell r="JO49">
            <v>59.111999999999995</v>
          </cell>
          <cell r="JP49">
            <v>22.056999999999999</v>
          </cell>
          <cell r="JQ49">
            <v>972.94800000000009</v>
          </cell>
          <cell r="JR49">
            <v>1.1020000000000001</v>
          </cell>
          <cell r="JS49">
            <v>974.05000000000007</v>
          </cell>
          <cell r="JT49">
            <v>288.791</v>
          </cell>
          <cell r="JU49">
            <v>266.346</v>
          </cell>
          <cell r="JV49">
            <v>22.445</v>
          </cell>
          <cell r="JW49">
            <v>5.7039999999999997</v>
          </cell>
          <cell r="JX49">
            <v>1.48</v>
          </cell>
          <cell r="JY49">
            <v>1.48</v>
          </cell>
          <cell r="JZ49">
            <v>33.183</v>
          </cell>
          <cell r="KA49">
            <v>7.452</v>
          </cell>
          <cell r="KB49">
            <v>1.6519999999999999</v>
          </cell>
          <cell r="KC49">
            <v>0.33100000000000002</v>
          </cell>
          <cell r="KD49">
            <v>0.72799999999999998</v>
          </cell>
          <cell r="KE49">
            <v>0.72799999999999998</v>
          </cell>
          <cell r="KF49">
            <v>4.9000000000000002E-2</v>
          </cell>
          <cell r="KG49">
            <v>0.122</v>
          </cell>
          <cell r="KH49">
            <v>0.17099999999999999</v>
          </cell>
          <cell r="KI49">
            <v>1.2870000000000001</v>
          </cell>
          <cell r="KJ49">
            <v>1.2870000000000001</v>
          </cell>
          <cell r="KK49">
            <v>3.54</v>
          </cell>
          <cell r="KL49">
            <v>0.32200000000000001</v>
          </cell>
          <cell r="KM49">
            <v>1.038</v>
          </cell>
          <cell r="KN49">
            <v>3</v>
          </cell>
          <cell r="KO49">
            <v>7.9</v>
          </cell>
          <cell r="KP49">
            <v>0</v>
          </cell>
          <cell r="KQ49">
            <v>0.874</v>
          </cell>
          <cell r="KR49">
            <v>4.9000000000000002E-2</v>
          </cell>
          <cell r="KS49">
            <v>4.9000000000000002E-2</v>
          </cell>
          <cell r="KT49">
            <v>0</v>
          </cell>
          <cell r="KU49">
            <v>1.3089999999999999</v>
          </cell>
          <cell r="KV49">
            <v>0.49399999999999999</v>
          </cell>
          <cell r="KW49">
            <v>1.8029999999999999</v>
          </cell>
          <cell r="KX49">
            <v>0</v>
          </cell>
          <cell r="KY49">
            <v>0</v>
          </cell>
          <cell r="KZ49">
            <v>8.2110000000000003</v>
          </cell>
          <cell r="LA49">
            <v>1.1279999999999999</v>
          </cell>
          <cell r="LB49">
            <v>40.497</v>
          </cell>
          <cell r="LC49">
            <v>4.7110000000000003</v>
          </cell>
          <cell r="LD49">
            <v>0.40200000000000002</v>
          </cell>
          <cell r="LE49">
            <v>0.13300000000000001</v>
          </cell>
          <cell r="LF49">
            <v>1.48</v>
          </cell>
          <cell r="LG49">
            <v>0.73599999999999999</v>
          </cell>
          <cell r="LH49">
            <v>2.2160000000000002</v>
          </cell>
          <cell r="LI49">
            <v>2.7319999999999998</v>
          </cell>
          <cell r="LJ49">
            <v>0.252</v>
          </cell>
          <cell r="LK49">
            <v>0</v>
          </cell>
          <cell r="LL49">
            <v>2.984</v>
          </cell>
          <cell r="LM49">
            <v>1.3240000000000001</v>
          </cell>
          <cell r="LN49">
            <v>1.0489999999999999</v>
          </cell>
          <cell r="LO49">
            <v>3.762</v>
          </cell>
          <cell r="LP49">
            <v>4.4859999999999998</v>
          </cell>
          <cell r="LQ49">
            <v>10.801000000000002</v>
          </cell>
          <cell r="LR49">
            <v>21.422000000000001</v>
          </cell>
          <cell r="LS49">
            <v>0.28900000000000003</v>
          </cell>
          <cell r="LT49">
            <v>0.49199999999999999</v>
          </cell>
          <cell r="LU49">
            <v>0.78100000000000003</v>
          </cell>
          <cell r="LV49">
            <v>1.02</v>
          </cell>
          <cell r="LW49">
            <v>0.42</v>
          </cell>
          <cell r="LX49">
            <v>1.44</v>
          </cell>
          <cell r="LY49">
            <v>-17.241</v>
          </cell>
          <cell r="LZ49">
            <v>1252.664</v>
          </cell>
          <cell r="MA49" t="str">
            <v/>
          </cell>
          <cell r="MB49">
            <v>5.4921920000000002</v>
          </cell>
          <cell r="MC49">
            <v>9.300000000000001E-3</v>
          </cell>
          <cell r="MD49">
            <v>10.788663</v>
          </cell>
          <cell r="ME49">
            <v>9.7836769999999991</v>
          </cell>
          <cell r="MF49">
            <v>1.00498</v>
          </cell>
          <cell r="MG49">
            <v>22.022231999999999</v>
          </cell>
          <cell r="MH49">
            <v>49.892727000000001</v>
          </cell>
          <cell r="MI49">
            <v>42.539341</v>
          </cell>
          <cell r="MJ49">
            <v>7.3533869999999997</v>
          </cell>
          <cell r="MK49">
            <v>2.082516</v>
          </cell>
          <cell r="ML49">
            <v>1.7700000000000493E-2</v>
          </cell>
          <cell r="MM49">
            <v>-1.7620260000000005</v>
          </cell>
          <cell r="MN49">
            <v>0</v>
          </cell>
          <cell r="MO49">
            <v>27.137120999999997</v>
          </cell>
          <cell r="MP49">
            <v>0.192</v>
          </cell>
          <cell r="MQ49">
            <v>0</v>
          </cell>
          <cell r="MR49">
            <v>111.722857</v>
          </cell>
          <cell r="MS49">
            <v>79.103786999999997</v>
          </cell>
          <cell r="MT49">
            <v>32.619070000000001</v>
          </cell>
          <cell r="MU49">
            <v>-11.127418</v>
          </cell>
          <cell r="MV49">
            <v>24.854742999999999</v>
          </cell>
          <cell r="MW49">
            <v>20.958437</v>
          </cell>
          <cell r="MX49">
            <v>3.8963200000000002</v>
          </cell>
          <cell r="MY49">
            <v>0</v>
          </cell>
          <cell r="MZ49">
            <v>0</v>
          </cell>
          <cell r="NA49">
            <v>25.930436999999998</v>
          </cell>
          <cell r="NB49">
            <v>-0.02</v>
          </cell>
          <cell r="NC49">
            <v>2.5671879999999998</v>
          </cell>
          <cell r="ND49">
            <v>0</v>
          </cell>
          <cell r="NE49">
            <v>-1.4558</v>
          </cell>
          <cell r="NF49">
            <v>-5.3999999999999999E-2</v>
          </cell>
          <cell r="NG49">
            <v>-9.1268000000000002E-2</v>
          </cell>
          <cell r="NH49">
            <v>3.7273000000000001E-2</v>
          </cell>
          <cell r="NI49">
            <v>-0.45610099999999998</v>
          </cell>
          <cell r="NJ49">
            <v>0.22734100000000002</v>
          </cell>
          <cell r="NK49">
            <v>0.22184299999999998</v>
          </cell>
          <cell r="NL49">
            <v>5.4999999999999997E-3</v>
          </cell>
          <cell r="NM49" t="str">
            <v/>
          </cell>
          <cell r="NN49" t="str">
            <v/>
          </cell>
          <cell r="NO49">
            <v>-4.4610220000000007</v>
          </cell>
          <cell r="NP49" t="str">
            <v/>
          </cell>
          <cell r="NQ49">
            <v>3.5230210000000008</v>
          </cell>
          <cell r="NR49">
            <v>0</v>
          </cell>
          <cell r="NS49">
            <v>0.88060000000000005</v>
          </cell>
          <cell r="NT49">
            <v>0.17403299999999999</v>
          </cell>
          <cell r="NU49">
            <v>0.70653700000000008</v>
          </cell>
          <cell r="NV49">
            <v>0</v>
          </cell>
          <cell r="NW49">
            <v>0.60724599999999995</v>
          </cell>
          <cell r="NX49">
            <v>0.25839600000000001</v>
          </cell>
          <cell r="NY49">
            <v>0.34885700000000003</v>
          </cell>
          <cell r="NZ49">
            <v>3.4000000000000002E-2</v>
          </cell>
          <cell r="OA49">
            <v>3.7998999999999998E-2</v>
          </cell>
          <cell r="OB49">
            <v>6.7458099999999988</v>
          </cell>
          <cell r="OC49" t="str">
            <v/>
          </cell>
          <cell r="OD49">
            <v>30.113822000000003</v>
          </cell>
          <cell r="OE49">
            <v>0.16290000000000002</v>
          </cell>
          <cell r="OF49">
            <v>-5.3463329999999996</v>
          </cell>
          <cell r="OG49">
            <v>-5.35006</v>
          </cell>
          <cell r="OH49">
            <v>3.7320000000000001E-3</v>
          </cell>
          <cell r="OI49">
            <v>0</v>
          </cell>
          <cell r="OJ49">
            <v>-16.033978999999999</v>
          </cell>
          <cell r="OK49">
            <v>-18.274809000000001</v>
          </cell>
          <cell r="OL49">
            <v>2.2408359999999998</v>
          </cell>
          <cell r="OM49">
            <v>63.601776999999998</v>
          </cell>
          <cell r="ON49">
            <v>0</v>
          </cell>
          <cell r="OO49">
            <v>-23.478670000000001</v>
          </cell>
          <cell r="OP49">
            <v>0</v>
          </cell>
          <cell r="OQ49">
            <v>18.056100000000001</v>
          </cell>
          <cell r="OR49">
            <v>0</v>
          </cell>
          <cell r="OS49">
            <v>0</v>
          </cell>
          <cell r="OT49">
            <v>83.62016899999999</v>
          </cell>
          <cell r="OU49">
            <v>83.62016899999999</v>
          </cell>
          <cell r="OV49">
            <v>-30.907177999999998</v>
          </cell>
          <cell r="OW49">
            <v>30.049685999999998</v>
          </cell>
          <cell r="OX49">
            <v>15.607987999999999</v>
          </cell>
          <cell r="OY49">
            <v>15.607987999999999</v>
          </cell>
          <cell r="OZ49" t="str">
            <v/>
          </cell>
          <cell r="PA49">
            <v>-1.4592289999999934</v>
          </cell>
          <cell r="PB49">
            <v>0</v>
          </cell>
          <cell r="PC49">
            <v>-2.974529000000004</v>
          </cell>
          <cell r="PD49" t="str">
            <v/>
          </cell>
          <cell r="PE49" t="str">
            <v/>
          </cell>
          <cell r="PF49">
            <v>9.2639990000000001</v>
          </cell>
          <cell r="PG49">
            <v>10.738582000000001</v>
          </cell>
          <cell r="PH49">
            <v>-1.4745870000000001</v>
          </cell>
          <cell r="PI49">
            <v>23.843665000000001</v>
          </cell>
          <cell r="PJ49">
            <v>35.642802000000003</v>
          </cell>
          <cell r="PK49">
            <v>35.642802000000003</v>
          </cell>
          <cell r="PL49" t="str">
            <v/>
          </cell>
          <cell r="PM49" t="str">
            <v/>
          </cell>
          <cell r="PN49">
            <v>0</v>
          </cell>
          <cell r="PO49">
            <v>0</v>
          </cell>
          <cell r="PP49">
            <v>0</v>
          </cell>
          <cell r="PQ49">
            <v>79.967140999999998</v>
          </cell>
          <cell r="PR49">
            <v>0</v>
          </cell>
          <cell r="PS49">
            <v>17.691899999999997</v>
          </cell>
          <cell r="PT49">
            <v>-24.7286</v>
          </cell>
          <cell r="PU49">
            <v>-0.30764400000000003</v>
          </cell>
          <cell r="PV49">
            <v>-24.420961999999999</v>
          </cell>
          <cell r="PW49">
            <v>0</v>
          </cell>
          <cell r="PX49">
            <v>25.811397000000003</v>
          </cell>
          <cell r="PY49">
            <v>25.811397000000003</v>
          </cell>
          <cell r="PZ49" t="str">
            <v/>
          </cell>
          <cell r="QA49">
            <v>64.259064000000009</v>
          </cell>
          <cell r="QB49">
            <v>1.3869980000000055</v>
          </cell>
          <cell r="QC49">
            <v>0</v>
          </cell>
          <cell r="QD49"/>
          <cell r="QE49">
            <v>-8.5899999999999199E-2</v>
          </cell>
          <cell r="QF49">
            <v>0.36419999999999997</v>
          </cell>
          <cell r="QG49">
            <v>0</v>
          </cell>
          <cell r="QH49" t="str">
            <v/>
          </cell>
          <cell r="QI49" t="str">
            <v/>
          </cell>
          <cell r="QJ49" t="str">
            <v/>
          </cell>
          <cell r="QK49">
            <v>0</v>
          </cell>
          <cell r="QL49">
            <v>-0.14299999999999999</v>
          </cell>
          <cell r="QM49">
            <v>-0.14299999999999999</v>
          </cell>
          <cell r="QN49" t="str">
            <v/>
          </cell>
          <cell r="QO49" t="str">
            <v/>
          </cell>
          <cell r="QP49" t="str">
            <v/>
          </cell>
          <cell r="QQ49">
            <v>0</v>
          </cell>
          <cell r="QR49" t="str">
            <v/>
          </cell>
          <cell r="QS49">
            <v>0.99689700000000003</v>
          </cell>
          <cell r="QT49">
            <v>0</v>
          </cell>
          <cell r="QU49">
            <v>68.177596999999992</v>
          </cell>
          <cell r="QV49">
            <v>73.189231000000007</v>
          </cell>
          <cell r="QW49">
            <v>-5.0116350000000001</v>
          </cell>
          <cell r="QX49">
            <v>-15.302647</v>
          </cell>
          <cell r="QY49">
            <v>0</v>
          </cell>
          <cell r="QZ49">
            <v>0</v>
          </cell>
          <cell r="RA49">
            <v>0</v>
          </cell>
          <cell r="RB49">
            <v>0</v>
          </cell>
          <cell r="RC49">
            <v>0</v>
          </cell>
          <cell r="RD49">
            <v>0</v>
          </cell>
          <cell r="RE49" t="str">
            <v/>
          </cell>
          <cell r="RF49">
            <v>0</v>
          </cell>
          <cell r="RG49" t="str">
            <v/>
          </cell>
          <cell r="RH49" t="str">
            <v/>
          </cell>
          <cell r="RI49" t="str">
            <v/>
          </cell>
          <cell r="RJ49">
            <v>16.717383000000002</v>
          </cell>
          <cell r="RK49">
            <v>0</v>
          </cell>
          <cell r="RL49">
            <v>0</v>
          </cell>
          <cell r="RM49">
            <v>0</v>
          </cell>
          <cell r="RN49" t="str">
            <v/>
          </cell>
          <cell r="RO49" t="str">
            <v/>
          </cell>
          <cell r="RP49">
            <v>0</v>
          </cell>
          <cell r="RQ49">
            <v>-0.02</v>
          </cell>
          <cell r="RR49">
            <v>6.0113060000000029</v>
          </cell>
          <cell r="RS49">
            <v>0</v>
          </cell>
          <cell r="RT49">
            <v>-19.1477</v>
          </cell>
          <cell r="RU49">
            <v>117.991787</v>
          </cell>
          <cell r="RV49">
            <v>83.62016899999999</v>
          </cell>
          <cell r="RW49">
            <v>34.371608000000002</v>
          </cell>
          <cell r="RX49">
            <v>15.229997999999998</v>
          </cell>
          <cell r="RY49">
            <v>13.844899999999999</v>
          </cell>
          <cell r="RZ49">
            <v>0</v>
          </cell>
          <cell r="SA49">
            <v>13.844899999999999</v>
          </cell>
          <cell r="SB49">
            <v>0</v>
          </cell>
          <cell r="SC49">
            <v>-1.3312990000000013</v>
          </cell>
          <cell r="SD49">
            <v>0</v>
          </cell>
        </row>
        <row r="50">
          <cell r="A50">
            <v>1997</v>
          </cell>
          <cell r="B50">
            <v>1439.3709999999999</v>
          </cell>
          <cell r="C50">
            <v>798.71500000000003</v>
          </cell>
          <cell r="D50">
            <v>640.65499999999997</v>
          </cell>
          <cell r="E50">
            <v>299.85199999999998</v>
          </cell>
          <cell r="F50">
            <v>98.002999999999986</v>
          </cell>
          <cell r="G50">
            <v>10.285999999999998</v>
          </cell>
          <cell r="H50">
            <v>108.28899999999999</v>
          </cell>
          <cell r="I50">
            <v>6.048</v>
          </cell>
          <cell r="J50">
            <v>28.516999999999999</v>
          </cell>
          <cell r="K50">
            <v>34.564999999999998</v>
          </cell>
          <cell r="L50">
            <v>8.782</v>
          </cell>
          <cell r="M50">
            <v>206.732</v>
          </cell>
          <cell r="N50">
            <v>32.124000000000002</v>
          </cell>
          <cell r="O50">
            <v>53.972999999999999</v>
          </cell>
          <cell r="P50">
            <v>3.4529999999999998</v>
          </cell>
          <cell r="Q50">
            <v>4.2089999999999996</v>
          </cell>
          <cell r="R50">
            <v>0</v>
          </cell>
          <cell r="S50">
            <v>60.544999999999995</v>
          </cell>
          <cell r="T50">
            <v>69.736999999999995</v>
          </cell>
          <cell r="U50">
            <v>2.359</v>
          </cell>
          <cell r="V50">
            <v>1.6579999999999999</v>
          </cell>
          <cell r="W50">
            <v>10.285999999999998</v>
          </cell>
          <cell r="X50">
            <v>0.71</v>
          </cell>
          <cell r="Y50">
            <v>10.995999999999999</v>
          </cell>
          <cell r="Z50">
            <v>5.0469999999999997</v>
          </cell>
          <cell r="AA50">
            <v>1.6910000000000001</v>
          </cell>
          <cell r="AB50">
            <v>6.7379999999999995</v>
          </cell>
          <cell r="AC50">
            <v>21.052999999999997</v>
          </cell>
          <cell r="AD50">
            <v>21.052999999999997</v>
          </cell>
          <cell r="AE50">
            <v>10.765000000000001</v>
          </cell>
          <cell r="AF50">
            <v>10.765000000000001</v>
          </cell>
          <cell r="AG50">
            <v>4.9669999999999996</v>
          </cell>
          <cell r="AH50">
            <v>13.856999999999999</v>
          </cell>
          <cell r="AI50">
            <v>18.823999999999998</v>
          </cell>
          <cell r="AJ50">
            <v>133.28699999999998</v>
          </cell>
          <cell r="AK50">
            <v>133.28699999999998</v>
          </cell>
          <cell r="AL50">
            <v>5.99</v>
          </cell>
          <cell r="AM50">
            <v>9.0969999999999995</v>
          </cell>
          <cell r="AN50">
            <v>15.087</v>
          </cell>
          <cell r="AO50">
            <v>0</v>
          </cell>
          <cell r="AP50">
            <v>1.0670000000000002</v>
          </cell>
          <cell r="AQ50">
            <v>1.0670000000000002</v>
          </cell>
          <cell r="AR50">
            <v>124.27600000000001</v>
          </cell>
          <cell r="AS50">
            <v>0.5379999999999997</v>
          </cell>
          <cell r="AT50">
            <v>-1.1019999999999999</v>
          </cell>
          <cell r="AU50">
            <v>23.596</v>
          </cell>
          <cell r="AV50">
            <v>115.29500000000002</v>
          </cell>
          <cell r="AW50">
            <v>63.503</v>
          </cell>
          <cell r="AX50">
            <v>51.791000000000004</v>
          </cell>
          <cell r="AY50">
            <v>21.863</v>
          </cell>
          <cell r="AZ50">
            <v>8.077</v>
          </cell>
          <cell r="BA50">
            <v>0.59899999999999998</v>
          </cell>
          <cell r="BB50">
            <v>8.6760000000000002</v>
          </cell>
          <cell r="BC50">
            <v>2.5149999999999997</v>
          </cell>
          <cell r="BD50">
            <v>2.1480000000000001</v>
          </cell>
          <cell r="BE50">
            <v>4.6630000000000003</v>
          </cell>
          <cell r="BF50">
            <v>0.30499999999999999</v>
          </cell>
          <cell r="BG50">
            <v>16.894000000000002</v>
          </cell>
          <cell r="BH50">
            <v>192.22200000000001</v>
          </cell>
          <cell r="BI50">
            <v>15.374999999999998</v>
          </cell>
          <cell r="BJ50">
            <v>0.85499999999999998</v>
          </cell>
          <cell r="BK50">
            <v>6.7130000000000001</v>
          </cell>
          <cell r="BL50">
            <v>136.19100000000003</v>
          </cell>
          <cell r="BM50">
            <v>12.002000000000001</v>
          </cell>
          <cell r="BN50">
            <v>9.6999999999999989E-2</v>
          </cell>
          <cell r="BO50">
            <v>52.585999999999999</v>
          </cell>
          <cell r="BP50">
            <v>1.6</v>
          </cell>
          <cell r="BQ50">
            <v>0.59899999999999998</v>
          </cell>
          <cell r="BR50">
            <v>12.33</v>
          </cell>
          <cell r="BS50">
            <v>14.529</v>
          </cell>
          <cell r="BT50">
            <v>36.054000000000002</v>
          </cell>
          <cell r="BU50">
            <v>7.8460000000000001</v>
          </cell>
          <cell r="BV50">
            <v>0.48</v>
          </cell>
          <cell r="BW50">
            <v>44.38</v>
          </cell>
          <cell r="BX50">
            <v>7.0730000000000004</v>
          </cell>
          <cell r="BY50">
            <v>0</v>
          </cell>
          <cell r="BZ50">
            <v>7.0730000000000004</v>
          </cell>
          <cell r="CA50">
            <v>14.774000000000001</v>
          </cell>
          <cell r="CB50">
            <v>14.774000000000001</v>
          </cell>
          <cell r="CC50">
            <v>7.8770000000000007</v>
          </cell>
          <cell r="CD50">
            <v>33.567</v>
          </cell>
          <cell r="CE50">
            <v>1.3560000000000001</v>
          </cell>
          <cell r="CF50">
            <v>42.800000000000004</v>
          </cell>
          <cell r="CG50">
            <v>25.443999999999996</v>
          </cell>
          <cell r="CH50">
            <v>25.443999999999996</v>
          </cell>
          <cell r="CI50">
            <v>1.6E-2</v>
          </cell>
          <cell r="CJ50">
            <v>1.224</v>
          </cell>
          <cell r="CK50">
            <v>1.24</v>
          </cell>
          <cell r="CL50">
            <v>0</v>
          </cell>
          <cell r="CM50">
            <v>0.35199999999999998</v>
          </cell>
          <cell r="CN50">
            <v>0.35199999999999998</v>
          </cell>
          <cell r="CO50">
            <v>7.4540000000000006</v>
          </cell>
          <cell r="CP50">
            <v>0.216</v>
          </cell>
          <cell r="CQ50">
            <v>18.666</v>
          </cell>
          <cell r="CR50">
            <v>289.83500000000004</v>
          </cell>
          <cell r="CS50">
            <v>69.84</v>
          </cell>
          <cell r="CT50">
            <v>219.995</v>
          </cell>
          <cell r="CU50">
            <v>120.601</v>
          </cell>
          <cell r="CV50">
            <v>28.050999999999998</v>
          </cell>
          <cell r="CW50">
            <v>23.273</v>
          </cell>
          <cell r="CX50">
            <v>51.323999999999998</v>
          </cell>
          <cell r="CY50">
            <v>3.9870000000000001</v>
          </cell>
          <cell r="CZ50">
            <v>1.5150000000000001</v>
          </cell>
          <cell r="DA50">
            <v>5.5020000000000007</v>
          </cell>
          <cell r="DB50">
            <v>1.0409999999999999</v>
          </cell>
          <cell r="DC50">
            <v>43.605999999999995</v>
          </cell>
          <cell r="DD50">
            <v>98.935999999999993</v>
          </cell>
          <cell r="DE50">
            <v>0.254</v>
          </cell>
          <cell r="DF50">
            <v>54.463999999999999</v>
          </cell>
          <cell r="DG50">
            <v>153.654</v>
          </cell>
          <cell r="DH50">
            <v>13.372</v>
          </cell>
          <cell r="DI50">
            <v>42.027000000000001</v>
          </cell>
          <cell r="DJ50">
            <v>55.399000000000001</v>
          </cell>
          <cell r="DK50">
            <v>8.5459999999999994</v>
          </cell>
          <cell r="DL50">
            <v>10.076000000000001</v>
          </cell>
          <cell r="DM50">
            <v>6.7640000000000002</v>
          </cell>
          <cell r="DN50">
            <v>4.5410000000000004</v>
          </cell>
          <cell r="DO50">
            <v>0.82000000000000006</v>
          </cell>
          <cell r="DP50">
            <v>1.2529999999999999</v>
          </cell>
          <cell r="DQ50">
            <v>45.56</v>
          </cell>
          <cell r="DR50">
            <v>5.1999999999999998E-2</v>
          </cell>
          <cell r="DS50">
            <v>103.38999999999999</v>
          </cell>
          <cell r="DT50">
            <v>14.635</v>
          </cell>
          <cell r="DU50">
            <v>118.02499999999999</v>
          </cell>
          <cell r="DV50">
            <v>143.285</v>
          </cell>
          <cell r="DW50">
            <v>23.273</v>
          </cell>
          <cell r="DX50">
            <v>86.663999999999987</v>
          </cell>
          <cell r="DY50">
            <v>253.22199999999998</v>
          </cell>
          <cell r="DZ50">
            <v>0.65800000000000003</v>
          </cell>
          <cell r="EA50">
            <v>0</v>
          </cell>
          <cell r="EB50">
            <v>1.236</v>
          </cell>
          <cell r="EC50">
            <v>8.4830000000000005</v>
          </cell>
          <cell r="ED50">
            <v>10.377000000000001</v>
          </cell>
          <cell r="EE50">
            <v>0.26400000000000001</v>
          </cell>
          <cell r="EF50">
            <v>0.26400000000000001</v>
          </cell>
          <cell r="EG50">
            <v>180.458</v>
          </cell>
          <cell r="EH50">
            <v>24.188000000000002</v>
          </cell>
          <cell r="EI50">
            <v>26.324999999999996</v>
          </cell>
          <cell r="EJ50">
            <v>230.971</v>
          </cell>
          <cell r="EK50">
            <v>0.72899999999999987</v>
          </cell>
          <cell r="EL50">
            <v>0</v>
          </cell>
          <cell r="EM50">
            <v>3.544</v>
          </cell>
          <cell r="EN50">
            <v>19.814999999999998</v>
          </cell>
          <cell r="EO50">
            <v>11.750999999999999</v>
          </cell>
          <cell r="EP50">
            <v>35.838999999999999</v>
          </cell>
          <cell r="EQ50">
            <v>316.35199999999998</v>
          </cell>
          <cell r="ER50">
            <v>182.28399999999999</v>
          </cell>
          <cell r="ES50">
            <v>120.22999999999999</v>
          </cell>
          <cell r="ET50">
            <v>302.51400000000001</v>
          </cell>
          <cell r="EU50">
            <v>13.839000000000002</v>
          </cell>
          <cell r="EV50">
            <v>6.0940000000000003</v>
          </cell>
          <cell r="EW50">
            <v>0.29000000000000004</v>
          </cell>
          <cell r="EX50">
            <v>2.6009999999999995</v>
          </cell>
          <cell r="EY50">
            <v>8.9849999999999994</v>
          </cell>
          <cell r="EZ50">
            <v>7.2789999999999999</v>
          </cell>
          <cell r="FA50">
            <v>13.376999999999999</v>
          </cell>
          <cell r="FB50">
            <v>20.655999999999999</v>
          </cell>
          <cell r="FC50">
            <v>49.665999999999997</v>
          </cell>
          <cell r="FD50">
            <v>-1.845</v>
          </cell>
          <cell r="FE50">
            <v>1.6139999999999999</v>
          </cell>
          <cell r="FF50">
            <v>-47.267000000000003</v>
          </cell>
          <cell r="FG50">
            <v>121.21000000000001</v>
          </cell>
          <cell r="FH50">
            <v>61.075000000000003</v>
          </cell>
          <cell r="FI50">
            <v>134.06899999999999</v>
          </cell>
          <cell r="FJ50">
            <v>317.42200000000003</v>
          </cell>
          <cell r="FK50">
            <v>25.408000000000001</v>
          </cell>
          <cell r="FL50">
            <v>342.83000000000004</v>
          </cell>
          <cell r="FM50">
            <v>92.741</v>
          </cell>
          <cell r="FN50">
            <v>8.3800000000000008</v>
          </cell>
          <cell r="FO50">
            <v>101.121</v>
          </cell>
          <cell r="FP50">
            <v>224.68200000000002</v>
          </cell>
          <cell r="FQ50">
            <v>17.03</v>
          </cell>
          <cell r="FR50">
            <v>241.71200000000002</v>
          </cell>
          <cell r="FS50">
            <v>23.747999999999998</v>
          </cell>
          <cell r="FT50">
            <v>11.071</v>
          </cell>
          <cell r="FU50">
            <v>34.818999999999996</v>
          </cell>
          <cell r="FV50">
            <v>6.9949999999999992</v>
          </cell>
          <cell r="FW50">
            <v>3.7590000000000003</v>
          </cell>
          <cell r="FX50">
            <v>10.754</v>
          </cell>
          <cell r="FY50">
            <v>0.33200000000000002</v>
          </cell>
          <cell r="FZ50">
            <v>9.7439999999999998</v>
          </cell>
          <cell r="GA50">
            <v>10.076000000000001</v>
          </cell>
          <cell r="GB50">
            <v>0.49</v>
          </cell>
          <cell r="GC50">
            <v>0.105</v>
          </cell>
          <cell r="GD50">
            <v>0.59499999999999997</v>
          </cell>
          <cell r="GE50">
            <v>10.671000000000001</v>
          </cell>
          <cell r="GF50">
            <v>1.1040000000000001</v>
          </cell>
          <cell r="GG50">
            <v>2.3999999999999997E-2</v>
          </cell>
          <cell r="GH50">
            <v>1.1280000000000001</v>
          </cell>
          <cell r="GI50">
            <v>184.96799999999999</v>
          </cell>
          <cell r="GJ50">
            <v>1.6300000000000001</v>
          </cell>
          <cell r="GK50">
            <v>186.59799999999998</v>
          </cell>
          <cell r="GL50">
            <v>482.05799999999999</v>
          </cell>
          <cell r="GM50">
            <v>482.05799999999999</v>
          </cell>
          <cell r="GN50">
            <v>146.34899999999999</v>
          </cell>
          <cell r="GO50">
            <v>34.158999999999999</v>
          </cell>
          <cell r="GP50">
            <v>180.50799999999998</v>
          </cell>
          <cell r="GQ50">
            <v>27.689</v>
          </cell>
          <cell r="GR50">
            <v>0.52100000000000002</v>
          </cell>
          <cell r="GS50">
            <v>28.21</v>
          </cell>
          <cell r="GT50">
            <v>12.076000000000001</v>
          </cell>
          <cell r="GU50">
            <v>12.076000000000001</v>
          </cell>
          <cell r="GV50">
            <v>40.472000000000001</v>
          </cell>
          <cell r="GW50">
            <v>0.57600000000000007</v>
          </cell>
          <cell r="GX50">
            <v>41.048000000000002</v>
          </cell>
          <cell r="GY50">
            <v>2.0390000000000001</v>
          </cell>
          <cell r="GZ50">
            <v>2.0390000000000001</v>
          </cell>
          <cell r="HA50">
            <v>21.442999999999998</v>
          </cell>
          <cell r="HB50">
            <v>0.125</v>
          </cell>
          <cell r="HC50">
            <v>21.567999999999998</v>
          </cell>
          <cell r="HD50">
            <v>1.5820000000000001</v>
          </cell>
          <cell r="HE50">
            <v>1.5820000000000001</v>
          </cell>
          <cell r="HF50">
            <v>178.57599999999999</v>
          </cell>
          <cell r="HG50">
            <v>49.471999999999994</v>
          </cell>
          <cell r="HH50">
            <v>26.492999999999999</v>
          </cell>
          <cell r="HI50">
            <v>254.541</v>
          </cell>
          <cell r="HJ50">
            <v>18.939</v>
          </cell>
          <cell r="HK50">
            <v>15.81</v>
          </cell>
          <cell r="HL50">
            <v>34.749000000000002</v>
          </cell>
          <cell r="HM50">
            <v>3.5999999999999997E-2</v>
          </cell>
          <cell r="HN50">
            <v>22.221</v>
          </cell>
          <cell r="HO50">
            <v>22.257000000000001</v>
          </cell>
          <cell r="HP50">
            <v>57.006</v>
          </cell>
          <cell r="HQ50">
            <v>74.012999999999991</v>
          </cell>
          <cell r="HR50">
            <v>14.635</v>
          </cell>
          <cell r="HS50">
            <v>88.647999999999996</v>
          </cell>
          <cell r="HT50">
            <v>146.34899999999999</v>
          </cell>
          <cell r="HU50">
            <v>34.158999999999999</v>
          </cell>
          <cell r="HV50">
            <v>100.33000000000001</v>
          </cell>
          <cell r="HW50">
            <v>280.83799999999997</v>
          </cell>
          <cell r="HX50">
            <v>0.16799999999999998</v>
          </cell>
          <cell r="HY50">
            <v>0.16799999999999998</v>
          </cell>
          <cell r="HZ50">
            <v>20.38</v>
          </cell>
          <cell r="IA50">
            <v>14.848000000000001</v>
          </cell>
          <cell r="IB50">
            <v>35.228000000000002</v>
          </cell>
          <cell r="IC50">
            <v>0.04</v>
          </cell>
          <cell r="ID50">
            <v>0.6</v>
          </cell>
          <cell r="IE50">
            <v>0.64</v>
          </cell>
          <cell r="IF50">
            <v>35.868000000000002</v>
          </cell>
          <cell r="IG50">
            <v>791.35800000000006</v>
          </cell>
          <cell r="IH50">
            <v>24.048999999999999</v>
          </cell>
          <cell r="II50">
            <v>815.40700000000004</v>
          </cell>
          <cell r="IJ50">
            <v>677.07299999999998</v>
          </cell>
          <cell r="IK50">
            <v>22.663999999999998</v>
          </cell>
          <cell r="IL50">
            <v>699.73699999999997</v>
          </cell>
          <cell r="IM50">
            <v>114.285</v>
          </cell>
          <cell r="IN50">
            <v>1.3860000000000001</v>
          </cell>
          <cell r="IO50">
            <v>115.67099999999999</v>
          </cell>
          <cell r="IP50">
            <v>2.0570000000000004</v>
          </cell>
          <cell r="IQ50">
            <v>4.202</v>
          </cell>
          <cell r="IR50">
            <v>6.2590000000000003</v>
          </cell>
          <cell r="IS50">
            <v>0.14700000000000002</v>
          </cell>
          <cell r="IT50">
            <v>0.61399999999999999</v>
          </cell>
          <cell r="IU50">
            <v>0.76100000000000001</v>
          </cell>
          <cell r="IV50">
            <v>7.0200000000000005</v>
          </cell>
          <cell r="IW50">
            <v>6.0940000000000003</v>
          </cell>
          <cell r="IX50">
            <v>2.8890000000000002</v>
          </cell>
          <cell r="IY50">
            <v>8.9830000000000005</v>
          </cell>
          <cell r="IZ50">
            <v>4.0000000000000001E-3</v>
          </cell>
          <cell r="JA50">
            <v>8.9870000000000001</v>
          </cell>
          <cell r="JB50">
            <v>68.897999999999996</v>
          </cell>
          <cell r="JC50">
            <v>2.0529999999999999</v>
          </cell>
          <cell r="JD50">
            <v>70.950999999999993</v>
          </cell>
          <cell r="JE50">
            <v>-4.5000000000000005E-2</v>
          </cell>
          <cell r="JF50">
            <v>-4.5000000000000005E-2</v>
          </cell>
          <cell r="JG50">
            <v>0.78100000000000003</v>
          </cell>
          <cell r="JH50">
            <v>0.78100000000000003</v>
          </cell>
          <cell r="JI50">
            <v>-0.72699999999999998</v>
          </cell>
          <cell r="JJ50">
            <v>-0.72699999999999998</v>
          </cell>
          <cell r="JK50">
            <v>42.655000000000001</v>
          </cell>
          <cell r="JL50">
            <v>8.8999999999999996E-2</v>
          </cell>
          <cell r="JM50">
            <v>42.744</v>
          </cell>
          <cell r="JN50">
            <v>143.87299999999999</v>
          </cell>
          <cell r="JO50">
            <v>61.075000000000003</v>
          </cell>
          <cell r="JP50">
            <v>22.663999999999998</v>
          </cell>
          <cell r="JQ50">
            <v>996.30500000000006</v>
          </cell>
          <cell r="JR50">
            <v>1.3860000000000001</v>
          </cell>
          <cell r="JS50">
            <v>997.69100000000003</v>
          </cell>
          <cell r="JT50">
            <v>329.83299999999997</v>
          </cell>
          <cell r="JU50">
            <v>291.01800000000003</v>
          </cell>
          <cell r="JV50">
            <v>38.814999999999998</v>
          </cell>
          <cell r="JW50">
            <v>5.8379999999999992</v>
          </cell>
          <cell r="JX50">
            <v>1.514</v>
          </cell>
          <cell r="JY50">
            <v>1.514</v>
          </cell>
          <cell r="JZ50">
            <v>40.301000000000002</v>
          </cell>
          <cell r="KA50">
            <v>9.5499999999999989</v>
          </cell>
          <cell r="KB50">
            <v>4.3079999999999998</v>
          </cell>
          <cell r="KC50">
            <v>0.40399999999999997</v>
          </cell>
          <cell r="KD50">
            <v>0.98599999999999999</v>
          </cell>
          <cell r="KE50">
            <v>0.98599999999999999</v>
          </cell>
          <cell r="KF50">
            <v>5.1999999999999998E-2</v>
          </cell>
          <cell r="KG50">
            <v>0.128</v>
          </cell>
          <cell r="KH50">
            <v>0.18</v>
          </cell>
          <cell r="KI50">
            <v>1.133</v>
          </cell>
          <cell r="KJ50">
            <v>1.133</v>
          </cell>
          <cell r="KK50">
            <v>3.3479999999999999</v>
          </cell>
          <cell r="KL50">
            <v>0.316</v>
          </cell>
          <cell r="KM50">
            <v>1.236</v>
          </cell>
          <cell r="KN50">
            <v>3.3079999999999998</v>
          </cell>
          <cell r="KO50">
            <v>8.2079999999999984</v>
          </cell>
          <cell r="KP50">
            <v>0</v>
          </cell>
          <cell r="KQ50">
            <v>0.91500000000000004</v>
          </cell>
          <cell r="KR50">
            <v>5.1999999999999998E-2</v>
          </cell>
          <cell r="KS50">
            <v>5.1999999999999998E-2</v>
          </cell>
          <cell r="KT50">
            <v>0</v>
          </cell>
          <cell r="KU50">
            <v>1.4609999999999999</v>
          </cell>
          <cell r="KV50">
            <v>0.32500000000000001</v>
          </cell>
          <cell r="KW50">
            <v>1.7859999999999998</v>
          </cell>
          <cell r="KX50">
            <v>0</v>
          </cell>
          <cell r="KY50">
            <v>0</v>
          </cell>
          <cell r="KZ50">
            <v>8.2010000000000005</v>
          </cell>
          <cell r="LA50">
            <v>1.18</v>
          </cell>
          <cell r="LB50">
            <v>44.844999999999999</v>
          </cell>
          <cell r="LC50">
            <v>5.3259999999999996</v>
          </cell>
          <cell r="LD50">
            <v>2.4569999999999999</v>
          </cell>
          <cell r="LE50">
            <v>0.20099999999999998</v>
          </cell>
          <cell r="LF50">
            <v>1.514</v>
          </cell>
          <cell r="LG50">
            <v>0.752</v>
          </cell>
          <cell r="LH50">
            <v>2.266</v>
          </cell>
          <cell r="LI50">
            <v>3.012</v>
          </cell>
          <cell r="LJ50">
            <v>0.25600000000000001</v>
          </cell>
          <cell r="LK50">
            <v>0</v>
          </cell>
          <cell r="LL50">
            <v>3.2679999999999998</v>
          </cell>
          <cell r="LM50">
            <v>1.288</v>
          </cell>
          <cell r="LN50">
            <v>1.3599999999999999</v>
          </cell>
          <cell r="LO50">
            <v>3.544</v>
          </cell>
          <cell r="LP50">
            <v>5.1020000000000003</v>
          </cell>
          <cell r="LQ50">
            <v>11.750999999999999</v>
          </cell>
          <cell r="LR50">
            <v>23.045000000000002</v>
          </cell>
          <cell r="LS50">
            <v>0.374</v>
          </cell>
          <cell r="LT50">
            <v>0.35599999999999998</v>
          </cell>
          <cell r="LU50">
            <v>0.73</v>
          </cell>
          <cell r="LV50">
            <v>1.599</v>
          </cell>
          <cell r="LW50">
            <v>0.40799999999999997</v>
          </cell>
          <cell r="LX50">
            <v>2.0070000000000001</v>
          </cell>
          <cell r="LY50">
            <v>-37.738999999999997</v>
          </cell>
          <cell r="LZ50">
            <v>1293.336</v>
          </cell>
          <cell r="MA50" t="str">
            <v/>
          </cell>
          <cell r="MB50">
            <v>14.831145000000001</v>
          </cell>
          <cell r="MC50">
            <v>-0.31989999999999996</v>
          </cell>
          <cell r="MD50">
            <v>-11.550386</v>
          </cell>
          <cell r="ME50">
            <v>-11.575379000000002</v>
          </cell>
          <cell r="MF50">
            <v>2.4983000000000002E-2</v>
          </cell>
          <cell r="MG50">
            <v>31.944476999999999</v>
          </cell>
          <cell r="MH50">
            <v>60.430307999999997</v>
          </cell>
          <cell r="MI50">
            <v>41.584514000000006</v>
          </cell>
          <cell r="MJ50">
            <v>18.845790000000001</v>
          </cell>
          <cell r="MK50">
            <v>0.98127700000000007</v>
          </cell>
          <cell r="ML50">
            <v>0.11619999999999919</v>
          </cell>
          <cell r="MM50">
            <v>20.260623999999996</v>
          </cell>
          <cell r="MN50">
            <v>0</v>
          </cell>
          <cell r="MO50">
            <v>91.425503999999989</v>
          </cell>
          <cell r="MP50">
            <v>0.28699999999999998</v>
          </cell>
          <cell r="MQ50">
            <v>0</v>
          </cell>
          <cell r="MR50">
            <v>99.987456000000009</v>
          </cell>
          <cell r="MS50">
            <v>44.699837000000002</v>
          </cell>
          <cell r="MT50">
            <v>55.287623000000004</v>
          </cell>
          <cell r="MU50">
            <v>26.194752000000005</v>
          </cell>
          <cell r="MV50">
            <v>37.027537000000002</v>
          </cell>
          <cell r="MW50">
            <v>27.967742000000001</v>
          </cell>
          <cell r="MX50">
            <v>9.0597849999999998</v>
          </cell>
          <cell r="MY50">
            <v>0</v>
          </cell>
          <cell r="MZ50">
            <v>0</v>
          </cell>
          <cell r="NA50">
            <v>11.138566000000004</v>
          </cell>
          <cell r="NB50">
            <v>-0.11600000000000001</v>
          </cell>
          <cell r="NC50">
            <v>3.8002950000000002</v>
          </cell>
          <cell r="ND50">
            <v>0</v>
          </cell>
          <cell r="NE50">
            <v>-0.8640000000000001</v>
          </cell>
          <cell r="NF50">
            <v>-0.58099999999999996</v>
          </cell>
          <cell r="NG50">
            <v>-0.45707799999999998</v>
          </cell>
          <cell r="NH50">
            <v>-0.12393000000000001</v>
          </cell>
          <cell r="NI50">
            <v>0.53889999999999993</v>
          </cell>
          <cell r="NJ50">
            <v>0.20918500000000001</v>
          </cell>
          <cell r="NK50">
            <v>0.20918600000000001</v>
          </cell>
          <cell r="NL50">
            <v>0</v>
          </cell>
          <cell r="NM50" t="str">
            <v/>
          </cell>
          <cell r="NN50" t="str">
            <v/>
          </cell>
          <cell r="NO50">
            <v>2.1013820000000001</v>
          </cell>
          <cell r="NP50" t="str">
            <v/>
          </cell>
          <cell r="NQ50">
            <v>12.403222</v>
          </cell>
          <cell r="NR50">
            <v>0</v>
          </cell>
          <cell r="NS50">
            <v>-1.9208000000000001</v>
          </cell>
          <cell r="NT50">
            <v>-3.844328</v>
          </cell>
          <cell r="NU50">
            <v>1.9235389999999999</v>
          </cell>
          <cell r="NV50">
            <v>0</v>
          </cell>
          <cell r="NW50">
            <v>-5.5144849999999996</v>
          </cell>
          <cell r="NX50">
            <v>-6.1427620000000003</v>
          </cell>
          <cell r="NY50">
            <v>0.6282859999999999</v>
          </cell>
          <cell r="NZ50">
            <v>9.4E-2</v>
          </cell>
          <cell r="OA50">
            <v>-1.8998999999999999E-2</v>
          </cell>
          <cell r="OB50">
            <v>-6.0597340000000024</v>
          </cell>
          <cell r="OC50" t="str">
            <v/>
          </cell>
          <cell r="OD50">
            <v>41.989775000000002</v>
          </cell>
          <cell r="OE50">
            <v>0.21609999999999999</v>
          </cell>
          <cell r="OF50">
            <v>-19.858287000000001</v>
          </cell>
          <cell r="OG50">
            <v>-20.766321000000001</v>
          </cell>
          <cell r="OH50">
            <v>0.90803400000000001</v>
          </cell>
          <cell r="OI50">
            <v>0</v>
          </cell>
          <cell r="OJ50">
            <v>-24.49333</v>
          </cell>
          <cell r="OK50">
            <v>-25.36656</v>
          </cell>
          <cell r="OL50">
            <v>0.87323499999999998</v>
          </cell>
          <cell r="OM50">
            <v>75.000792000000004</v>
          </cell>
          <cell r="ON50">
            <v>0</v>
          </cell>
          <cell r="OO50">
            <v>-17.629603999999997</v>
          </cell>
          <cell r="OP50">
            <v>0</v>
          </cell>
          <cell r="OQ50">
            <v>-15.307399999999955</v>
          </cell>
          <cell r="OR50">
            <v>0</v>
          </cell>
          <cell r="OS50">
            <v>0</v>
          </cell>
          <cell r="OT50">
            <v>8.0567309999999992</v>
          </cell>
          <cell r="OU50">
            <v>8.0567309999999992</v>
          </cell>
          <cell r="OV50">
            <v>37.805959999999999</v>
          </cell>
          <cell r="OW50">
            <v>29.255408999999986</v>
          </cell>
          <cell r="OX50">
            <v>28.288384999999991</v>
          </cell>
          <cell r="OY50">
            <v>28.288384999999991</v>
          </cell>
          <cell r="OZ50" t="str">
            <v/>
          </cell>
          <cell r="PA50">
            <v>0.19591000000001202</v>
          </cell>
          <cell r="PB50">
            <v>0</v>
          </cell>
          <cell r="PC50">
            <v>-9.8112339999999989</v>
          </cell>
          <cell r="PD50" t="str">
            <v/>
          </cell>
          <cell r="PE50" t="str">
            <v/>
          </cell>
          <cell r="PF50">
            <v>3.56</v>
          </cell>
          <cell r="PG50">
            <v>1.1899770000000001</v>
          </cell>
          <cell r="PH50">
            <v>2.3700239999999999</v>
          </cell>
          <cell r="PI50">
            <v>43.047770999999997</v>
          </cell>
          <cell r="PJ50">
            <v>43.922692000000005</v>
          </cell>
          <cell r="PK50">
            <v>43.922692000000005</v>
          </cell>
          <cell r="PL50" t="str">
            <v/>
          </cell>
          <cell r="PM50" t="str">
            <v/>
          </cell>
          <cell r="PN50">
            <v>0</v>
          </cell>
          <cell r="PO50">
            <v>0</v>
          </cell>
          <cell r="PP50">
            <v>0</v>
          </cell>
          <cell r="PQ50">
            <v>166.83321199999997</v>
          </cell>
          <cell r="PR50">
            <v>0</v>
          </cell>
          <cell r="PS50">
            <v>-15.490599999999993</v>
          </cell>
          <cell r="PT50">
            <v>-1.5951</v>
          </cell>
          <cell r="PU50">
            <v>-16.813780999999999</v>
          </cell>
          <cell r="PV50">
            <v>15.218684999999999</v>
          </cell>
          <cell r="PW50">
            <v>0</v>
          </cell>
          <cell r="PX50">
            <v>22.739808</v>
          </cell>
          <cell r="PY50">
            <v>22.739808</v>
          </cell>
          <cell r="PZ50" t="str">
            <v/>
          </cell>
          <cell r="QA50">
            <v>76.271979000000002</v>
          </cell>
          <cell r="QB50">
            <v>3.132598999999999</v>
          </cell>
          <cell r="QC50">
            <v>0</v>
          </cell>
          <cell r="QD50"/>
          <cell r="QE50">
            <v>3.7499999999999978E-2</v>
          </cell>
          <cell r="QF50">
            <v>0.18319999999999997</v>
          </cell>
          <cell r="QG50">
            <v>0</v>
          </cell>
          <cell r="QH50" t="str">
            <v/>
          </cell>
          <cell r="QI50" t="str">
            <v/>
          </cell>
          <cell r="QJ50" t="str">
            <v/>
          </cell>
          <cell r="QK50">
            <v>0</v>
          </cell>
          <cell r="QL50">
            <v>-0.122</v>
          </cell>
          <cell r="QM50">
            <v>-0.122</v>
          </cell>
          <cell r="QN50" t="str">
            <v/>
          </cell>
          <cell r="QO50" t="str">
            <v/>
          </cell>
          <cell r="QP50" t="str">
            <v/>
          </cell>
          <cell r="QQ50">
            <v>0</v>
          </cell>
          <cell r="QR50" t="str">
            <v/>
          </cell>
          <cell r="QS50">
            <v>-1.5512900000000001</v>
          </cell>
          <cell r="QT50">
            <v>0</v>
          </cell>
          <cell r="QU50">
            <v>43.897790999999998</v>
          </cell>
          <cell r="QV50">
            <v>23.680534999999999</v>
          </cell>
          <cell r="QW50">
            <v>20.217254000000001</v>
          </cell>
          <cell r="QX50">
            <v>5.8234969999999997</v>
          </cell>
          <cell r="QY50">
            <v>0</v>
          </cell>
          <cell r="QZ50">
            <v>0</v>
          </cell>
          <cell r="RA50">
            <v>0</v>
          </cell>
          <cell r="RB50">
            <v>0</v>
          </cell>
          <cell r="RC50">
            <v>0</v>
          </cell>
          <cell r="RD50">
            <v>0</v>
          </cell>
          <cell r="RE50" t="str">
            <v/>
          </cell>
          <cell r="RF50">
            <v>0</v>
          </cell>
          <cell r="RG50" t="str">
            <v/>
          </cell>
          <cell r="RH50" t="str">
            <v/>
          </cell>
          <cell r="RI50" t="str">
            <v/>
          </cell>
          <cell r="RJ50">
            <v>13.764825</v>
          </cell>
          <cell r="RK50">
            <v>0</v>
          </cell>
          <cell r="RL50">
            <v>0</v>
          </cell>
          <cell r="RM50">
            <v>0</v>
          </cell>
          <cell r="RN50" t="str">
            <v/>
          </cell>
          <cell r="RO50" t="str">
            <v/>
          </cell>
          <cell r="RP50">
            <v>0</v>
          </cell>
          <cell r="RQ50">
            <v>-0.11600000000000001</v>
          </cell>
          <cell r="RR50">
            <v>-16.176880999999991</v>
          </cell>
          <cell r="RS50">
            <v>0</v>
          </cell>
          <cell r="RT50">
            <v>14.626599999999996</v>
          </cell>
          <cell r="RU50">
            <v>66.076982999999998</v>
          </cell>
          <cell r="RV50">
            <v>8.0567309999999992</v>
          </cell>
          <cell r="RW50">
            <v>58.020249999999997</v>
          </cell>
          <cell r="RX50">
            <v>25.297444999999996</v>
          </cell>
          <cell r="RY50">
            <v>29.4071</v>
          </cell>
          <cell r="RZ50">
            <v>0</v>
          </cell>
          <cell r="SA50">
            <v>29.4071</v>
          </cell>
          <cell r="SB50">
            <v>0</v>
          </cell>
          <cell r="SC50">
            <v>-3.0353980000000149</v>
          </cell>
          <cell r="SD50">
            <v>0</v>
          </cell>
        </row>
        <row r="51">
          <cell r="A51">
            <v>1998</v>
          </cell>
          <cell r="B51">
            <v>1531.1089999999999</v>
          </cell>
          <cell r="C51">
            <v>853.36500000000001</v>
          </cell>
          <cell r="D51">
            <v>677.745</v>
          </cell>
          <cell r="E51">
            <v>313.24799999999999</v>
          </cell>
          <cell r="F51">
            <v>101.14</v>
          </cell>
          <cell r="G51">
            <v>10.676</v>
          </cell>
          <cell r="H51">
            <v>111.816</v>
          </cell>
          <cell r="I51">
            <v>5.28</v>
          </cell>
          <cell r="J51">
            <v>30.655000000000001</v>
          </cell>
          <cell r="K51">
            <v>35.935000000000002</v>
          </cell>
          <cell r="L51">
            <v>9.777000000000001</v>
          </cell>
          <cell r="M51">
            <v>226.52</v>
          </cell>
          <cell r="N51">
            <v>33.390999999999998</v>
          </cell>
          <cell r="O51">
            <v>62.784000000000006</v>
          </cell>
          <cell r="P51">
            <v>3.7709999999999999</v>
          </cell>
          <cell r="Q51">
            <v>4.6840000000000002</v>
          </cell>
          <cell r="R51">
            <v>0</v>
          </cell>
          <cell r="S51">
            <v>58.904999999999994</v>
          </cell>
          <cell r="T51">
            <v>80.819999999999993</v>
          </cell>
          <cell r="U51">
            <v>1.659</v>
          </cell>
          <cell r="V51">
            <v>1.7109999999999999</v>
          </cell>
          <cell r="W51">
            <v>10.676</v>
          </cell>
          <cell r="X51">
            <v>0.61899999999999999</v>
          </cell>
          <cell r="Y51">
            <v>11.295</v>
          </cell>
          <cell r="Z51">
            <v>4.9050000000000002</v>
          </cell>
          <cell r="AA51">
            <v>1.8440000000000001</v>
          </cell>
          <cell r="AB51">
            <v>6.7490000000000006</v>
          </cell>
          <cell r="AC51">
            <v>23.047000000000001</v>
          </cell>
          <cell r="AD51">
            <v>23.047000000000001</v>
          </cell>
          <cell r="AE51">
            <v>11.095000000000001</v>
          </cell>
          <cell r="AF51">
            <v>11.095000000000001</v>
          </cell>
          <cell r="AG51">
            <v>4.7240000000000002</v>
          </cell>
          <cell r="AH51">
            <v>15.226000000000001</v>
          </cell>
          <cell r="AI51">
            <v>19.950000000000003</v>
          </cell>
          <cell r="AJ51">
            <v>152.01600000000002</v>
          </cell>
          <cell r="AK51">
            <v>152.01600000000002</v>
          </cell>
          <cell r="AL51">
            <v>5.6160000000000005</v>
          </cell>
          <cell r="AM51">
            <v>5.3179999999999996</v>
          </cell>
          <cell r="AN51">
            <v>10.934000000000001</v>
          </cell>
          <cell r="AO51">
            <v>0</v>
          </cell>
          <cell r="AP51">
            <v>1.2170000000000001</v>
          </cell>
          <cell r="AQ51">
            <v>1.2170000000000001</v>
          </cell>
          <cell r="AR51">
            <v>134.68700000000001</v>
          </cell>
          <cell r="AS51">
            <v>8.2829999999999995</v>
          </cell>
          <cell r="AT51">
            <v>-0.92900000000000005</v>
          </cell>
          <cell r="AU51">
            <v>19.692</v>
          </cell>
          <cell r="AV51">
            <v>121.184</v>
          </cell>
          <cell r="AW51">
            <v>68.819999999999993</v>
          </cell>
          <cell r="AX51">
            <v>52.363</v>
          </cell>
          <cell r="AY51">
            <v>22.564999999999998</v>
          </cell>
          <cell r="AZ51">
            <v>8.277000000000001</v>
          </cell>
          <cell r="BA51">
            <v>0.60699999999999998</v>
          </cell>
          <cell r="BB51">
            <v>8.8840000000000003</v>
          </cell>
          <cell r="BC51">
            <v>2.6</v>
          </cell>
          <cell r="BD51">
            <v>2.1970000000000001</v>
          </cell>
          <cell r="BE51">
            <v>4.7970000000000006</v>
          </cell>
          <cell r="BF51">
            <v>0.28000000000000003</v>
          </cell>
          <cell r="BG51">
            <v>16.398</v>
          </cell>
          <cell r="BH51">
            <v>195.26800000000003</v>
          </cell>
          <cell r="BI51">
            <v>17.889000000000003</v>
          </cell>
          <cell r="BJ51">
            <v>0.93299999999999994</v>
          </cell>
          <cell r="BK51">
            <v>9.0410000000000004</v>
          </cell>
          <cell r="BL51">
            <v>140.648</v>
          </cell>
          <cell r="BM51">
            <v>14.099</v>
          </cell>
          <cell r="BN51">
            <v>6.9000000000000006E-2</v>
          </cell>
          <cell r="BO51">
            <v>57.857000000000006</v>
          </cell>
          <cell r="BP51">
            <v>1.7389999999999999</v>
          </cell>
          <cell r="BQ51">
            <v>0.60699999999999998</v>
          </cell>
          <cell r="BR51">
            <v>13.027000000000001</v>
          </cell>
          <cell r="BS51">
            <v>15.373000000000001</v>
          </cell>
          <cell r="BT51">
            <v>35.621000000000002</v>
          </cell>
          <cell r="BU51">
            <v>8.286999999999999</v>
          </cell>
          <cell r="BV51">
            <v>0.04</v>
          </cell>
          <cell r="BW51">
            <v>43.948</v>
          </cell>
          <cell r="BX51">
            <v>6.9140000000000006</v>
          </cell>
          <cell r="BY51">
            <v>0</v>
          </cell>
          <cell r="BZ51">
            <v>6.9140000000000006</v>
          </cell>
          <cell r="CA51">
            <v>15.651</v>
          </cell>
          <cell r="CB51">
            <v>15.651</v>
          </cell>
          <cell r="CC51">
            <v>8.3019999999999996</v>
          </cell>
          <cell r="CD51">
            <v>34.524999999999999</v>
          </cell>
          <cell r="CE51">
            <v>0.59199999999999997</v>
          </cell>
          <cell r="CF51">
            <v>43.418999999999997</v>
          </cell>
          <cell r="CG51">
            <v>20.189999999999998</v>
          </cell>
          <cell r="CH51">
            <v>20.189999999999998</v>
          </cell>
          <cell r="CI51">
            <v>4.0000000000000001E-3</v>
          </cell>
          <cell r="CJ51">
            <v>1.248</v>
          </cell>
          <cell r="CK51">
            <v>1.252</v>
          </cell>
          <cell r="CL51">
            <v>0</v>
          </cell>
          <cell r="CM51">
            <v>0.20399999999999999</v>
          </cell>
          <cell r="CN51">
            <v>0.20399999999999999</v>
          </cell>
          <cell r="CO51">
            <v>8.8650000000000002</v>
          </cell>
          <cell r="CP51">
            <v>0.14099999999999999</v>
          </cell>
          <cell r="CQ51">
            <v>12.232000000000001</v>
          </cell>
          <cell r="CR51">
            <v>291.32100000000003</v>
          </cell>
          <cell r="CS51">
            <v>65.274000000000001</v>
          </cell>
          <cell r="CT51">
            <v>226.04700000000003</v>
          </cell>
          <cell r="CU51">
            <v>124.62599999999999</v>
          </cell>
          <cell r="CV51">
            <v>28.769000000000002</v>
          </cell>
          <cell r="CW51">
            <v>23.923999999999999</v>
          </cell>
          <cell r="CX51">
            <v>52.692999999999998</v>
          </cell>
          <cell r="CY51">
            <v>4.1800000000000006</v>
          </cell>
          <cell r="CZ51">
            <v>1.3080000000000001</v>
          </cell>
          <cell r="DA51">
            <v>5.4880000000000004</v>
          </cell>
          <cell r="DB51">
            <v>1.1859999999999999</v>
          </cell>
          <cell r="DC51">
            <v>44.424000000000007</v>
          </cell>
          <cell r="DD51">
            <v>101.85600000000001</v>
          </cell>
          <cell r="DE51">
            <v>0.25800000000000001</v>
          </cell>
          <cell r="DF51">
            <v>57.602000000000004</v>
          </cell>
          <cell r="DG51">
            <v>159.71600000000001</v>
          </cell>
          <cell r="DH51">
            <v>12.892999999999999</v>
          </cell>
          <cell r="DI51">
            <v>44.665999999999997</v>
          </cell>
          <cell r="DJ51">
            <v>57.558999999999997</v>
          </cell>
          <cell r="DK51">
            <v>7.9269999999999996</v>
          </cell>
          <cell r="DL51">
            <v>11.035</v>
          </cell>
          <cell r="DM51">
            <v>6.6140000000000008</v>
          </cell>
          <cell r="DN51">
            <v>4.9610000000000003</v>
          </cell>
          <cell r="DO51">
            <v>0.79699999999999993</v>
          </cell>
          <cell r="DP51">
            <v>1.3559999999999999</v>
          </cell>
          <cell r="DQ51">
            <v>45.456000000000003</v>
          </cell>
          <cell r="DR51">
            <v>5.6000000000000001E-2</v>
          </cell>
          <cell r="DS51">
            <v>136.92000000000002</v>
          </cell>
          <cell r="DT51">
            <v>15.072999999999999</v>
          </cell>
          <cell r="DU51">
            <v>151.99300000000002</v>
          </cell>
          <cell r="DV51">
            <v>147.566</v>
          </cell>
          <cell r="DW51">
            <v>23.923999999999999</v>
          </cell>
          <cell r="DX51">
            <v>65.254999999999995</v>
          </cell>
          <cell r="DY51">
            <v>236.745</v>
          </cell>
          <cell r="DZ51">
            <v>0.69799999999999995</v>
          </cell>
          <cell r="EA51">
            <v>0</v>
          </cell>
          <cell r="EB51">
            <v>1.3080000000000001</v>
          </cell>
          <cell r="EC51">
            <v>7.4740000000000002</v>
          </cell>
          <cell r="ED51">
            <v>9.48</v>
          </cell>
          <cell r="EE51">
            <v>0.32100000000000001</v>
          </cell>
          <cell r="EF51">
            <v>0.32100000000000001</v>
          </cell>
          <cell r="EG51">
            <v>184.88400000000001</v>
          </cell>
          <cell r="EH51">
            <v>25.061</v>
          </cell>
          <cell r="EI51">
            <v>26.297000000000001</v>
          </cell>
          <cell r="EJ51">
            <v>236.24200000000002</v>
          </cell>
          <cell r="EK51">
            <v>0.71099999999999985</v>
          </cell>
          <cell r="EL51">
            <v>0</v>
          </cell>
          <cell r="EM51">
            <v>3.6870000000000003</v>
          </cell>
          <cell r="EN51">
            <v>20.852</v>
          </cell>
          <cell r="EO51">
            <v>12.500999999999999</v>
          </cell>
          <cell r="EP51">
            <v>37.750999999999998</v>
          </cell>
          <cell r="EQ51">
            <v>334.84899999999993</v>
          </cell>
          <cell r="ER51">
            <v>187.72900000000001</v>
          </cell>
          <cell r="ES51">
            <v>117.985</v>
          </cell>
          <cell r="ET51">
            <v>305.714</v>
          </cell>
          <cell r="EU51">
            <v>29.134</v>
          </cell>
          <cell r="EV51">
            <v>5.5939999999999994</v>
          </cell>
          <cell r="EW51">
            <v>0.39500000000000002</v>
          </cell>
          <cell r="EX51">
            <v>1.7130000000000001</v>
          </cell>
          <cell r="EY51">
            <v>7.7019999999999991</v>
          </cell>
          <cell r="EZ51">
            <v>7.0980000000000008</v>
          </cell>
          <cell r="FA51">
            <v>8.3719999999999999</v>
          </cell>
          <cell r="FB51">
            <v>15.47</v>
          </cell>
          <cell r="FC51">
            <v>50.212000000000003</v>
          </cell>
          <cell r="FD51">
            <v>1.413</v>
          </cell>
          <cell r="FE51">
            <v>1.5780000000000001</v>
          </cell>
          <cell r="FF51">
            <v>-31.837000000000003</v>
          </cell>
          <cell r="FG51">
            <v>123.876</v>
          </cell>
          <cell r="FH51">
            <v>63.853999999999999</v>
          </cell>
          <cell r="FI51">
            <v>147.119</v>
          </cell>
          <cell r="FJ51">
            <v>316.40899999999999</v>
          </cell>
          <cell r="FK51">
            <v>26.753</v>
          </cell>
          <cell r="FL51">
            <v>343.16199999999998</v>
          </cell>
          <cell r="FM51">
            <v>83.287000000000006</v>
          </cell>
          <cell r="FN51">
            <v>8.8109999999999999</v>
          </cell>
          <cell r="FO51">
            <v>92.098000000000013</v>
          </cell>
          <cell r="FP51">
            <v>233.12299999999999</v>
          </cell>
          <cell r="FQ51">
            <v>17.941000000000003</v>
          </cell>
          <cell r="FR51">
            <v>251.06399999999999</v>
          </cell>
          <cell r="FS51">
            <v>24.353999999999999</v>
          </cell>
          <cell r="FT51">
            <v>11.750999999999999</v>
          </cell>
          <cell r="FU51">
            <v>36.104999999999997</v>
          </cell>
          <cell r="FV51">
            <v>7.1270000000000007</v>
          </cell>
          <cell r="FW51">
            <v>3.992</v>
          </cell>
          <cell r="FX51">
            <v>11.119</v>
          </cell>
          <cell r="FY51">
            <v>0.31900000000000001</v>
          </cell>
          <cell r="FZ51">
            <v>10.395</v>
          </cell>
          <cell r="GA51">
            <v>10.714</v>
          </cell>
          <cell r="GB51">
            <v>0.51300000000000001</v>
          </cell>
          <cell r="GC51">
            <v>0.111</v>
          </cell>
          <cell r="GD51">
            <v>0.624</v>
          </cell>
          <cell r="GE51">
            <v>11.338000000000001</v>
          </cell>
          <cell r="GF51">
            <v>0.98699999999999999</v>
          </cell>
          <cell r="GG51">
            <v>0.115</v>
          </cell>
          <cell r="GH51">
            <v>1.1020000000000001</v>
          </cell>
          <cell r="GI51">
            <v>191.91399999999999</v>
          </cell>
          <cell r="GJ51">
            <v>1.6890000000000001</v>
          </cell>
          <cell r="GK51">
            <v>193.60299999999998</v>
          </cell>
          <cell r="GL51">
            <v>500.58199999999994</v>
          </cell>
          <cell r="GM51">
            <v>500.58199999999994</v>
          </cell>
          <cell r="GN51">
            <v>150.55000000000001</v>
          </cell>
          <cell r="GO51">
            <v>35.207999999999998</v>
          </cell>
          <cell r="GP51">
            <v>185.75800000000001</v>
          </cell>
          <cell r="GQ51">
            <v>26.118000000000002</v>
          </cell>
          <cell r="GR51">
            <v>0.59899999999999998</v>
          </cell>
          <cell r="GS51">
            <v>26.717000000000002</v>
          </cell>
          <cell r="GT51">
            <v>12.712999999999999</v>
          </cell>
          <cell r="GU51">
            <v>12.712999999999999</v>
          </cell>
          <cell r="GV51">
            <v>42.910000000000004</v>
          </cell>
          <cell r="GW51">
            <v>0.73799999999999999</v>
          </cell>
          <cell r="GX51">
            <v>43.648000000000003</v>
          </cell>
          <cell r="GY51">
            <v>2.1550000000000002</v>
          </cell>
          <cell r="GZ51">
            <v>2.1550000000000002</v>
          </cell>
          <cell r="HA51">
            <v>19.375999999999998</v>
          </cell>
          <cell r="HB51">
            <v>5.8999999999999997E-2</v>
          </cell>
          <cell r="HC51">
            <v>19.434999999999999</v>
          </cell>
          <cell r="HD51">
            <v>1.746</v>
          </cell>
          <cell r="HE51">
            <v>1.746</v>
          </cell>
          <cell r="HF51">
            <v>182.92000000000002</v>
          </cell>
          <cell r="HG51">
            <v>51.546000000000006</v>
          </cell>
          <cell r="HH51">
            <v>26.472999999999999</v>
          </cell>
          <cell r="HI51">
            <v>260.93900000000002</v>
          </cell>
          <cell r="HJ51">
            <v>19.526000000000003</v>
          </cell>
          <cell r="HK51">
            <v>18.056000000000001</v>
          </cell>
          <cell r="HL51">
            <v>37.582000000000008</v>
          </cell>
          <cell r="HM51">
            <v>3.9E-2</v>
          </cell>
          <cell r="HN51">
            <v>23.543999999999997</v>
          </cell>
          <cell r="HO51">
            <v>23.582999999999998</v>
          </cell>
          <cell r="HP51">
            <v>61.165000000000006</v>
          </cell>
          <cell r="HQ51">
            <v>105.48100000000001</v>
          </cell>
          <cell r="HR51">
            <v>15.072999999999999</v>
          </cell>
          <cell r="HS51">
            <v>120.554</v>
          </cell>
          <cell r="HT51">
            <v>150.55000000000001</v>
          </cell>
          <cell r="HU51">
            <v>35.207999999999998</v>
          </cell>
          <cell r="HV51">
            <v>79.412000000000006</v>
          </cell>
          <cell r="HW51">
            <v>265.17</v>
          </cell>
          <cell r="HX51">
            <v>0.17499999999999999</v>
          </cell>
          <cell r="HY51">
            <v>0.17499999999999999</v>
          </cell>
          <cell r="HZ51">
            <v>20.063000000000002</v>
          </cell>
          <cell r="IA51">
            <v>14.913</v>
          </cell>
          <cell r="IB51">
            <v>34.975999999999999</v>
          </cell>
          <cell r="IC51">
            <v>0.04</v>
          </cell>
          <cell r="ID51">
            <v>0.624</v>
          </cell>
          <cell r="IE51">
            <v>0.66400000000000003</v>
          </cell>
          <cell r="IF51">
            <v>35.64</v>
          </cell>
          <cell r="IG51">
            <v>818.84700000000009</v>
          </cell>
          <cell r="IH51">
            <v>25.712</v>
          </cell>
          <cell r="II51">
            <v>844.55900000000008</v>
          </cell>
          <cell r="IJ51">
            <v>705.327</v>
          </cell>
          <cell r="IK51">
            <v>24.188000000000002</v>
          </cell>
          <cell r="IL51">
            <v>729.51499999999999</v>
          </cell>
          <cell r="IM51">
            <v>113.52</v>
          </cell>
          <cell r="IN51">
            <v>1.5229999999999999</v>
          </cell>
          <cell r="IO51">
            <v>115.04299999999999</v>
          </cell>
          <cell r="IP51">
            <v>1.9630000000000001</v>
          </cell>
          <cell r="IQ51">
            <v>2.76</v>
          </cell>
          <cell r="IR51">
            <v>4.7229999999999999</v>
          </cell>
          <cell r="IS51">
            <v>0.16999999999999998</v>
          </cell>
          <cell r="IT51">
            <v>0.63700000000000001</v>
          </cell>
          <cell r="IU51">
            <v>0.80699999999999994</v>
          </cell>
          <cell r="IV51">
            <v>5.5299999999999994</v>
          </cell>
          <cell r="IW51">
            <v>5.5939999999999994</v>
          </cell>
          <cell r="IX51">
            <v>1.9409999999999998</v>
          </cell>
          <cell r="IY51">
            <v>7.5349999999999993</v>
          </cell>
          <cell r="IZ51">
            <v>4.0000000000000001E-3</v>
          </cell>
          <cell r="JA51">
            <v>7.5389999999999988</v>
          </cell>
          <cell r="JB51">
            <v>73.021999999999991</v>
          </cell>
          <cell r="JC51">
            <v>2.2270000000000003</v>
          </cell>
          <cell r="JD51">
            <v>75.248999999999995</v>
          </cell>
          <cell r="JE51">
            <v>0.46299999999999997</v>
          </cell>
          <cell r="JF51">
            <v>0.46299999999999997</v>
          </cell>
          <cell r="JG51">
            <v>0.88400000000000001</v>
          </cell>
          <cell r="JH51">
            <v>0.88400000000000001</v>
          </cell>
          <cell r="JI51">
            <v>-0.79200000000000004</v>
          </cell>
          <cell r="JJ51">
            <v>-0.79200000000000004</v>
          </cell>
          <cell r="JK51">
            <v>37.129999999999995</v>
          </cell>
          <cell r="JL51">
            <v>0.1</v>
          </cell>
          <cell r="JM51">
            <v>37.229999999999997</v>
          </cell>
          <cell r="JN51">
            <v>148.065</v>
          </cell>
          <cell r="JO51">
            <v>63.853999999999999</v>
          </cell>
          <cell r="JP51">
            <v>24.188000000000002</v>
          </cell>
          <cell r="JQ51">
            <v>1030.7649999999999</v>
          </cell>
          <cell r="JR51">
            <v>1.5229999999999999</v>
          </cell>
          <cell r="JS51">
            <v>1032.2879999999998</v>
          </cell>
          <cell r="JT51">
            <v>353.14400000000001</v>
          </cell>
          <cell r="JU51">
            <v>316.18800000000005</v>
          </cell>
          <cell r="JV51">
            <v>36.954999999999998</v>
          </cell>
          <cell r="JW51">
            <v>5.0069999999999997</v>
          </cell>
          <cell r="JX51">
            <v>1.298</v>
          </cell>
          <cell r="JY51">
            <v>1.298</v>
          </cell>
          <cell r="JZ51">
            <v>49.618000000000002</v>
          </cell>
          <cell r="KA51">
            <v>10.15</v>
          </cell>
          <cell r="KB51">
            <v>4.7050000000000001</v>
          </cell>
          <cell r="KC51">
            <v>0.52400000000000002</v>
          </cell>
          <cell r="KD51">
            <v>1.1559999999999999</v>
          </cell>
          <cell r="KE51">
            <v>1.1559999999999999</v>
          </cell>
          <cell r="KF51">
            <v>5.3999999999999999E-2</v>
          </cell>
          <cell r="KG51">
            <v>0.13600000000000001</v>
          </cell>
          <cell r="KH51">
            <v>0.19</v>
          </cell>
          <cell r="KI51">
            <v>1.3119999999999998</v>
          </cell>
          <cell r="KJ51">
            <v>1.3119999999999998</v>
          </cell>
          <cell r="KK51">
            <v>3.12</v>
          </cell>
          <cell r="KL51">
            <v>0.36</v>
          </cell>
          <cell r="KM51">
            <v>1.3080000000000001</v>
          </cell>
          <cell r="KN51">
            <v>3.7249999999999996</v>
          </cell>
          <cell r="KO51">
            <v>8.5129999999999999</v>
          </cell>
          <cell r="KP51">
            <v>0</v>
          </cell>
          <cell r="KQ51">
            <v>0.97199999999999998</v>
          </cell>
          <cell r="KR51">
            <v>5.3999999999999999E-2</v>
          </cell>
          <cell r="KS51">
            <v>5.3999999999999999E-2</v>
          </cell>
          <cell r="KT51">
            <v>0</v>
          </cell>
          <cell r="KU51">
            <v>1.357</v>
          </cell>
          <cell r="KV51">
            <v>0.311</v>
          </cell>
          <cell r="KW51">
            <v>1.6679999999999999</v>
          </cell>
          <cell r="KX51">
            <v>0</v>
          </cell>
          <cell r="KY51">
            <v>0</v>
          </cell>
          <cell r="KZ51">
            <v>8.4329999999999998</v>
          </cell>
          <cell r="LA51">
            <v>1.3069999999999999</v>
          </cell>
          <cell r="LB51">
            <v>52.069000000000003</v>
          </cell>
          <cell r="LC51">
            <v>6.7229999999999999</v>
          </cell>
          <cell r="LD51">
            <v>1.7270000000000001</v>
          </cell>
          <cell r="LE51">
            <v>0.21199999999999999</v>
          </cell>
          <cell r="LF51">
            <v>1.298</v>
          </cell>
          <cell r="LG51">
            <v>0.64500000000000002</v>
          </cell>
          <cell r="LH51">
            <v>1.9430000000000001</v>
          </cell>
          <cell r="LI51">
            <v>3.2770000000000001</v>
          </cell>
          <cell r="LJ51">
            <v>0.26200000000000001</v>
          </cell>
          <cell r="LK51">
            <v>0</v>
          </cell>
          <cell r="LL51">
            <v>3.5390000000000001</v>
          </cell>
          <cell r="LM51">
            <v>1.34</v>
          </cell>
          <cell r="LN51">
            <v>1.4319999999999999</v>
          </cell>
          <cell r="LO51">
            <v>3.6870000000000003</v>
          </cell>
          <cell r="LP51">
            <v>4.9749999999999996</v>
          </cell>
          <cell r="LQ51">
            <v>12.500999999999999</v>
          </cell>
          <cell r="LR51">
            <v>23.935000000000002</v>
          </cell>
          <cell r="LS51">
            <v>0.42099999999999999</v>
          </cell>
          <cell r="LT51">
            <v>0.376</v>
          </cell>
          <cell r="LU51">
            <v>0.79699999999999993</v>
          </cell>
          <cell r="LV51">
            <v>1.4690000000000001</v>
          </cell>
          <cell r="LW51">
            <v>0.32</v>
          </cell>
          <cell r="LX51">
            <v>1.7890000000000001</v>
          </cell>
          <cell r="LY51">
            <v>-37.317999999999998</v>
          </cell>
          <cell r="LZ51">
            <v>1352.6310000000001</v>
          </cell>
          <cell r="MA51" t="str">
            <v/>
          </cell>
          <cell r="MB51">
            <v>-3.2952669999999999</v>
          </cell>
          <cell r="MC51">
            <v>1.2199999999999999E-2</v>
          </cell>
          <cell r="MD51">
            <v>12.887988</v>
          </cell>
          <cell r="ME51">
            <v>11.920656000000001</v>
          </cell>
          <cell r="MF51">
            <v>0.96730399999999994</v>
          </cell>
          <cell r="MG51">
            <v>27.887768000000001</v>
          </cell>
          <cell r="MH51">
            <v>73.017263</v>
          </cell>
          <cell r="MI51">
            <v>42.984538999999998</v>
          </cell>
          <cell r="MJ51">
            <v>30.032722000000003</v>
          </cell>
          <cell r="MK51">
            <v>0.68712899999999999</v>
          </cell>
          <cell r="ML51">
            <v>-0.18030099999999916</v>
          </cell>
          <cell r="MM51">
            <v>9.9860359999999986</v>
          </cell>
          <cell r="MN51">
            <v>0</v>
          </cell>
          <cell r="MO51">
            <v>5.8321619999999967</v>
          </cell>
          <cell r="MP51">
            <v>0.32900000000000001</v>
          </cell>
          <cell r="MQ51">
            <v>0</v>
          </cell>
          <cell r="MR51">
            <v>74.003183000000007</v>
          </cell>
          <cell r="MS51">
            <v>-11.188682999999997</v>
          </cell>
          <cell r="MT51">
            <v>85.191808999999992</v>
          </cell>
          <cell r="MU51">
            <v>20.993670999999999</v>
          </cell>
          <cell r="MV51">
            <v>57.778155999999996</v>
          </cell>
          <cell r="MW51">
            <v>41.858772999999999</v>
          </cell>
          <cell r="MX51">
            <v>15.919382000000001</v>
          </cell>
          <cell r="MY51">
            <v>0</v>
          </cell>
          <cell r="MZ51">
            <v>0</v>
          </cell>
          <cell r="NA51">
            <v>15.747699000000001</v>
          </cell>
          <cell r="NB51">
            <v>5.2</v>
          </cell>
          <cell r="NC51">
            <v>12.697600000000001</v>
          </cell>
          <cell r="ND51">
            <v>0</v>
          </cell>
          <cell r="NE51">
            <v>6.3601999999999999</v>
          </cell>
          <cell r="NF51">
            <v>0.17119999999999999</v>
          </cell>
          <cell r="NG51">
            <v>19.170938999999997</v>
          </cell>
          <cell r="NH51">
            <v>-18.999585</v>
          </cell>
          <cell r="NI51">
            <v>-0.33880099999999996</v>
          </cell>
          <cell r="NJ51">
            <v>0.27991199999999999</v>
          </cell>
          <cell r="NK51">
            <v>-0.558091</v>
          </cell>
          <cell r="NL51">
            <v>0.83799999999999997</v>
          </cell>
          <cell r="NM51" t="str">
            <v/>
          </cell>
          <cell r="NN51" t="str">
            <v/>
          </cell>
          <cell r="NO51">
            <v>-2.235347</v>
          </cell>
          <cell r="NP51" t="str">
            <v/>
          </cell>
          <cell r="NQ51">
            <v>-3.0905369999999994</v>
          </cell>
          <cell r="NR51">
            <v>0</v>
          </cell>
          <cell r="NS51">
            <v>0.253</v>
          </cell>
          <cell r="NT51">
            <v>-1.5497999999999998</v>
          </cell>
          <cell r="NU51">
            <v>1.802805</v>
          </cell>
          <cell r="NV51">
            <v>0</v>
          </cell>
          <cell r="NW51">
            <v>-0.51932899999999993</v>
          </cell>
          <cell r="NX51">
            <v>-1.2116210000000001</v>
          </cell>
          <cell r="NY51">
            <v>0.69230199999999986</v>
          </cell>
          <cell r="NZ51">
            <v>8.6000000000000007E-2</v>
          </cell>
          <cell r="OA51">
            <v>-4.0000000000000001E-3</v>
          </cell>
          <cell r="OB51">
            <v>-1.2524489999999999</v>
          </cell>
          <cell r="OC51" t="str">
            <v/>
          </cell>
          <cell r="OD51">
            <v>34.097332000000002</v>
          </cell>
          <cell r="OE51">
            <v>0.29389999999999999</v>
          </cell>
          <cell r="OF51">
            <v>-15.739777999999999</v>
          </cell>
          <cell r="OG51">
            <v>-17.756918000000002</v>
          </cell>
          <cell r="OH51">
            <v>2.0171450000000002</v>
          </cell>
          <cell r="OI51">
            <v>0</v>
          </cell>
          <cell r="OJ51">
            <v>-5.4598040000000001</v>
          </cell>
          <cell r="OK51">
            <v>-7.7494009999999998</v>
          </cell>
          <cell r="OL51">
            <v>2.2895940000000001</v>
          </cell>
          <cell r="OM51">
            <v>54.147749000000005</v>
          </cell>
          <cell r="ON51">
            <v>0</v>
          </cell>
          <cell r="OO51">
            <v>-8.2969320000000018</v>
          </cell>
          <cell r="OP51">
            <v>0</v>
          </cell>
          <cell r="OQ51">
            <v>1.4821999999999846</v>
          </cell>
          <cell r="OR51">
            <v>0</v>
          </cell>
          <cell r="OS51">
            <v>0</v>
          </cell>
          <cell r="OT51">
            <v>0.596194</v>
          </cell>
          <cell r="OU51">
            <v>0.596194</v>
          </cell>
          <cell r="OV51">
            <v>45.028006999999995</v>
          </cell>
          <cell r="OW51">
            <v>-15.579505000000005</v>
          </cell>
          <cell r="OX51">
            <v>32.959299999999999</v>
          </cell>
          <cell r="OY51">
            <v>32.959299999999999</v>
          </cell>
          <cell r="OZ51" t="str">
            <v/>
          </cell>
          <cell r="PA51">
            <v>0.21571199999999635</v>
          </cell>
          <cell r="PB51">
            <v>0</v>
          </cell>
          <cell r="PC51">
            <v>-13.949007000000002</v>
          </cell>
          <cell r="PD51" t="str">
            <v/>
          </cell>
          <cell r="PE51" t="str">
            <v/>
          </cell>
          <cell r="PF51">
            <v>14.723000000000001</v>
          </cell>
          <cell r="PG51">
            <v>10.951096</v>
          </cell>
          <cell r="PH51">
            <v>3.7719040000000001</v>
          </cell>
          <cell r="PI51">
            <v>31.714061000000001</v>
          </cell>
          <cell r="PJ51">
            <v>48.192843000000003</v>
          </cell>
          <cell r="PK51">
            <v>48.192843000000003</v>
          </cell>
          <cell r="PL51" t="str">
            <v/>
          </cell>
          <cell r="PM51" t="str">
            <v/>
          </cell>
          <cell r="PN51">
            <v>0</v>
          </cell>
          <cell r="PO51">
            <v>0</v>
          </cell>
          <cell r="PP51">
            <v>0</v>
          </cell>
          <cell r="PQ51">
            <v>82.331730000000007</v>
          </cell>
          <cell r="PR51">
            <v>0</v>
          </cell>
          <cell r="PS51">
            <v>0.84709999999999752</v>
          </cell>
          <cell r="PT51">
            <v>-17.5932</v>
          </cell>
          <cell r="PU51">
            <v>-33.055652000000002</v>
          </cell>
          <cell r="PV51">
            <v>15.462427999999999</v>
          </cell>
          <cell r="PW51">
            <v>0</v>
          </cell>
          <cell r="PX51">
            <v>60.040652000000001</v>
          </cell>
          <cell r="PY51">
            <v>60.040652000000001</v>
          </cell>
          <cell r="PZ51" t="str">
            <v/>
          </cell>
          <cell r="QA51">
            <v>55.136590000000005</v>
          </cell>
          <cell r="QB51">
            <v>-0.5817000000000121</v>
          </cell>
          <cell r="QC51">
            <v>0</v>
          </cell>
          <cell r="QD51"/>
          <cell r="QE51">
            <v>0.40720000000000134</v>
          </cell>
          <cell r="QF51">
            <v>0.6351</v>
          </cell>
          <cell r="QG51">
            <v>0</v>
          </cell>
          <cell r="QH51" t="str">
            <v/>
          </cell>
          <cell r="QI51" t="str">
            <v/>
          </cell>
          <cell r="QJ51" t="str">
            <v/>
          </cell>
          <cell r="QK51">
            <v>0</v>
          </cell>
          <cell r="QL51">
            <v>0.05</v>
          </cell>
          <cell r="QM51">
            <v>0.05</v>
          </cell>
          <cell r="QN51" t="str">
            <v/>
          </cell>
          <cell r="QO51" t="str">
            <v/>
          </cell>
          <cell r="QP51" t="str">
            <v/>
          </cell>
          <cell r="QQ51">
            <v>0</v>
          </cell>
          <cell r="QR51" t="str">
            <v/>
          </cell>
          <cell r="QS51">
            <v>3.6036930000000003</v>
          </cell>
          <cell r="QT51">
            <v>0</v>
          </cell>
          <cell r="QU51">
            <v>48.494411999999997</v>
          </cell>
          <cell r="QV51">
            <v>22.700749999999999</v>
          </cell>
          <cell r="QW51">
            <v>25.793675</v>
          </cell>
          <cell r="QX51">
            <v>-14.384390999999997</v>
          </cell>
          <cell r="QY51">
            <v>0</v>
          </cell>
          <cell r="QZ51">
            <v>0</v>
          </cell>
          <cell r="RA51">
            <v>0</v>
          </cell>
          <cell r="RB51">
            <v>0</v>
          </cell>
          <cell r="RC51">
            <v>0</v>
          </cell>
          <cell r="RD51">
            <v>0</v>
          </cell>
          <cell r="RE51" t="str">
            <v/>
          </cell>
          <cell r="RF51">
            <v>0</v>
          </cell>
          <cell r="RG51" t="str">
            <v/>
          </cell>
          <cell r="RH51" t="str">
            <v/>
          </cell>
          <cell r="RI51" t="str">
            <v/>
          </cell>
          <cell r="RJ51">
            <v>24.144455000000001</v>
          </cell>
          <cell r="RK51">
            <v>0</v>
          </cell>
          <cell r="RL51">
            <v>0</v>
          </cell>
          <cell r="RM51">
            <v>0</v>
          </cell>
          <cell r="RN51" t="str">
            <v/>
          </cell>
          <cell r="RO51" t="str">
            <v/>
          </cell>
          <cell r="RP51">
            <v>0</v>
          </cell>
          <cell r="RQ51">
            <v>5.2</v>
          </cell>
          <cell r="RR51">
            <v>-38.619133000000012</v>
          </cell>
          <cell r="RS51">
            <v>0</v>
          </cell>
          <cell r="RT51">
            <v>5.5131000000000014</v>
          </cell>
          <cell r="RU51">
            <v>71.575592999999998</v>
          </cell>
          <cell r="RV51">
            <v>0.596194</v>
          </cell>
          <cell r="RW51">
            <v>70.979388999999998</v>
          </cell>
          <cell r="RX51">
            <v>-8.5109920000000052</v>
          </cell>
          <cell r="RY51">
            <v>49.771999999999998</v>
          </cell>
          <cell r="RZ51">
            <v>0</v>
          </cell>
          <cell r="SA51">
            <v>49.771999999999998</v>
          </cell>
          <cell r="SB51">
            <v>0</v>
          </cell>
          <cell r="SC51">
            <v>0.39039900000000216</v>
          </cell>
          <cell r="SD51">
            <v>0</v>
          </cell>
        </row>
        <row r="52">
          <cell r="A52">
            <v>1999</v>
          </cell>
          <cell r="B52">
            <v>1617.8380000000002</v>
          </cell>
          <cell r="C52">
            <v>917.24499999999989</v>
          </cell>
          <cell r="D52">
            <v>700.59199999999998</v>
          </cell>
          <cell r="E52">
            <v>329.48099999999999</v>
          </cell>
          <cell r="F52">
            <v>105.142</v>
          </cell>
          <cell r="G52">
            <v>11.053999999999998</v>
          </cell>
          <cell r="H52">
            <v>116.196</v>
          </cell>
          <cell r="I52">
            <v>5.7</v>
          </cell>
          <cell r="J52">
            <v>31.244</v>
          </cell>
          <cell r="K52">
            <v>36.944000000000003</v>
          </cell>
          <cell r="L52">
            <v>9.2399999999999984</v>
          </cell>
          <cell r="M52">
            <v>227.214</v>
          </cell>
          <cell r="N52">
            <v>34.272000000000006</v>
          </cell>
          <cell r="O52">
            <v>66.210999999999999</v>
          </cell>
          <cell r="P52">
            <v>9.36</v>
          </cell>
          <cell r="Q52">
            <v>5.08</v>
          </cell>
          <cell r="R52">
            <v>0</v>
          </cell>
          <cell r="S52">
            <v>53.268000000000001</v>
          </cell>
          <cell r="T52">
            <v>83.233999999999995</v>
          </cell>
          <cell r="U52">
            <v>1.7170000000000001</v>
          </cell>
          <cell r="V52">
            <v>1.962</v>
          </cell>
          <cell r="W52">
            <v>11.053999999999998</v>
          </cell>
          <cell r="X52">
            <v>0.622</v>
          </cell>
          <cell r="Y52">
            <v>11.675999999999998</v>
          </cell>
          <cell r="Z52">
            <v>5.4160000000000004</v>
          </cell>
          <cell r="AA52">
            <v>1.978</v>
          </cell>
          <cell r="AB52">
            <v>7.3940000000000001</v>
          </cell>
          <cell r="AC52">
            <v>28.06</v>
          </cell>
          <cell r="AD52">
            <v>28.06</v>
          </cell>
          <cell r="AE52">
            <v>11.374000000000002</v>
          </cell>
          <cell r="AF52">
            <v>11.374000000000002</v>
          </cell>
          <cell r="AG52">
            <v>5.2750000000000004</v>
          </cell>
          <cell r="AH52">
            <v>15.078000000000001</v>
          </cell>
          <cell r="AI52">
            <v>20.353000000000002</v>
          </cell>
          <cell r="AJ52">
            <v>161.24</v>
          </cell>
          <cell r="AK52">
            <v>161.24</v>
          </cell>
          <cell r="AL52">
            <v>5.2780000000000005</v>
          </cell>
          <cell r="AM52">
            <v>9.98</v>
          </cell>
          <cell r="AN52">
            <v>15.258000000000001</v>
          </cell>
          <cell r="AO52">
            <v>0</v>
          </cell>
          <cell r="AP52">
            <v>1.373</v>
          </cell>
          <cell r="AQ52">
            <v>1.373</v>
          </cell>
          <cell r="AR52">
            <v>146.91199999999998</v>
          </cell>
          <cell r="AS52">
            <v>4.0940000000000003</v>
          </cell>
          <cell r="AT52">
            <v>-0.71099999999999997</v>
          </cell>
          <cell r="AU52">
            <v>24.829000000000001</v>
          </cell>
          <cell r="AV52">
            <v>126.623</v>
          </cell>
          <cell r="AW52">
            <v>70.031000000000006</v>
          </cell>
          <cell r="AX52">
            <v>56.591000000000001</v>
          </cell>
          <cell r="AY52">
            <v>23.705000000000002</v>
          </cell>
          <cell r="AZ52">
            <v>8.7430000000000003</v>
          </cell>
          <cell r="BA52">
            <v>0.64500000000000002</v>
          </cell>
          <cell r="BB52">
            <v>9.3879999999999999</v>
          </cell>
          <cell r="BC52">
            <v>2.468</v>
          </cell>
          <cell r="BD52">
            <v>2.4209999999999998</v>
          </cell>
          <cell r="BE52">
            <v>4.8889999999999993</v>
          </cell>
          <cell r="BF52">
            <v>0.30600000000000005</v>
          </cell>
          <cell r="BG52">
            <v>18.917000000000002</v>
          </cell>
          <cell r="BH52">
            <v>171.96700000000001</v>
          </cell>
          <cell r="BI52">
            <v>21.338000000000001</v>
          </cell>
          <cell r="BJ52">
            <v>2.3159999999999998</v>
          </cell>
          <cell r="BK52">
            <v>9.9009999999999998</v>
          </cell>
          <cell r="BL52">
            <v>121.982</v>
          </cell>
          <cell r="BM52">
            <v>16.428999999999998</v>
          </cell>
          <cell r="BN52">
            <v>7.1999999999999995E-2</v>
          </cell>
          <cell r="BO52">
            <v>60.239999999999995</v>
          </cell>
          <cell r="BP52">
            <v>1.7810000000000001</v>
          </cell>
          <cell r="BQ52">
            <v>0.64500000000000002</v>
          </cell>
          <cell r="BR52">
            <v>13.610000000000001</v>
          </cell>
          <cell r="BS52">
            <v>16.036000000000001</v>
          </cell>
          <cell r="BT52">
            <v>38.022999999999996</v>
          </cell>
          <cell r="BU52">
            <v>10.155000000000001</v>
          </cell>
          <cell r="BV52">
            <v>4.0000000000000001E-3</v>
          </cell>
          <cell r="BW52">
            <v>48.181999999999995</v>
          </cell>
          <cell r="BX52">
            <v>7.2080000000000002</v>
          </cell>
          <cell r="BY52">
            <v>0</v>
          </cell>
          <cell r="BZ52">
            <v>7.2080000000000002</v>
          </cell>
          <cell r="CA52">
            <v>16.323</v>
          </cell>
          <cell r="CB52">
            <v>16.323</v>
          </cell>
          <cell r="CC52">
            <v>10.163</v>
          </cell>
          <cell r="CD52">
            <v>37.816000000000003</v>
          </cell>
          <cell r="CE52">
            <v>0.42399999999999999</v>
          </cell>
          <cell r="CF52">
            <v>48.402999999999999</v>
          </cell>
          <cell r="CG52">
            <v>18.000999999999998</v>
          </cell>
          <cell r="CH52">
            <v>18.000999999999998</v>
          </cell>
          <cell r="CI52">
            <v>0</v>
          </cell>
          <cell r="CJ52">
            <v>1.796</v>
          </cell>
          <cell r="CK52">
            <v>1.796</v>
          </cell>
          <cell r="CL52">
            <v>0</v>
          </cell>
          <cell r="CM52">
            <v>12.84</v>
          </cell>
          <cell r="CN52">
            <v>12.84</v>
          </cell>
          <cell r="CO52">
            <v>9.911999999999999</v>
          </cell>
          <cell r="CP52">
            <v>0.11099999999999999</v>
          </cell>
          <cell r="CQ52">
            <v>-3.0710000000000002</v>
          </cell>
          <cell r="CR52">
            <v>300.48500000000001</v>
          </cell>
          <cell r="CS52">
            <v>66.712000000000003</v>
          </cell>
          <cell r="CT52">
            <v>233.77199999999999</v>
          </cell>
          <cell r="CU52">
            <v>128.63200000000001</v>
          </cell>
          <cell r="CV52">
            <v>30.651</v>
          </cell>
          <cell r="CW52">
            <v>24.783000000000001</v>
          </cell>
          <cell r="CX52">
            <v>55.433999999999997</v>
          </cell>
          <cell r="CY52">
            <v>4.5909999999999993</v>
          </cell>
          <cell r="CZ52">
            <v>1.0249999999999999</v>
          </cell>
          <cell r="DA52">
            <v>5.6159999999999997</v>
          </cell>
          <cell r="DB52">
            <v>1.5089999999999999</v>
          </cell>
          <cell r="DC52">
            <v>45.599999999999994</v>
          </cell>
          <cell r="DD52">
            <v>105.96900000000001</v>
          </cell>
          <cell r="DE52">
            <v>0.28700000000000003</v>
          </cell>
          <cell r="DF52">
            <v>59.02</v>
          </cell>
          <cell r="DG52">
            <v>165.27600000000001</v>
          </cell>
          <cell r="DH52">
            <v>13.616</v>
          </cell>
          <cell r="DI52">
            <v>45.451000000000001</v>
          </cell>
          <cell r="DJ52">
            <v>59.067</v>
          </cell>
          <cell r="DK52">
            <v>8.5969999999999995</v>
          </cell>
          <cell r="DL52">
            <v>11.337</v>
          </cell>
          <cell r="DM52">
            <v>5.601</v>
          </cell>
          <cell r="DN52">
            <v>4.6979999999999995</v>
          </cell>
          <cell r="DO52">
            <v>0.69799999999999995</v>
          </cell>
          <cell r="DP52">
            <v>1.4649999999999999</v>
          </cell>
          <cell r="DQ52">
            <v>42.634</v>
          </cell>
          <cell r="DR52">
            <v>0.04</v>
          </cell>
          <cell r="DS52">
            <v>149.40199999999999</v>
          </cell>
          <cell r="DT52">
            <v>15.780000000000001</v>
          </cell>
          <cell r="DU52">
            <v>165.18199999999999</v>
          </cell>
          <cell r="DV52">
            <v>154.49600000000001</v>
          </cell>
          <cell r="DW52">
            <v>24.783000000000001</v>
          </cell>
          <cell r="DX52">
            <v>68.524000000000001</v>
          </cell>
          <cell r="DY52">
            <v>247.803</v>
          </cell>
          <cell r="DZ52">
            <v>0.70799999999999996</v>
          </cell>
          <cell r="EA52">
            <v>0</v>
          </cell>
          <cell r="EB52">
            <v>1.196</v>
          </cell>
          <cell r="EC52">
            <v>7.1459999999999999</v>
          </cell>
          <cell r="ED52">
            <v>9.0500000000000007</v>
          </cell>
          <cell r="EE52">
            <v>0.23699999999999999</v>
          </cell>
          <cell r="EF52">
            <v>0.23699999999999999</v>
          </cell>
          <cell r="EG52">
            <v>189.93800000000002</v>
          </cell>
          <cell r="EH52">
            <v>26.045999999999999</v>
          </cell>
          <cell r="EI52">
            <v>26.725000000000001</v>
          </cell>
          <cell r="EJ52">
            <v>242.709</v>
          </cell>
          <cell r="EK52">
            <v>0.72399999999999998</v>
          </cell>
          <cell r="EL52">
            <v>0</v>
          </cell>
          <cell r="EM52">
            <v>3.5710000000000002</v>
          </cell>
          <cell r="EN52">
            <v>21.427</v>
          </cell>
          <cell r="EO52">
            <v>12.347</v>
          </cell>
          <cell r="EP52">
            <v>38.069000000000003</v>
          </cell>
          <cell r="EQ52">
            <v>360.81299999999999</v>
          </cell>
          <cell r="ER52">
            <v>194.48400000000004</v>
          </cell>
          <cell r="ES52">
            <v>122.42399999999999</v>
          </cell>
          <cell r="ET52">
            <v>316.90800000000002</v>
          </cell>
          <cell r="EU52">
            <v>43.906000000000006</v>
          </cell>
          <cell r="EV52">
            <v>6.5640000000000001</v>
          </cell>
          <cell r="EW52">
            <v>0.38200000000000001</v>
          </cell>
          <cell r="EX52">
            <v>1.984</v>
          </cell>
          <cell r="EY52">
            <v>8.93</v>
          </cell>
          <cell r="EZ52">
            <v>6.4649999999999999</v>
          </cell>
          <cell r="FA52">
            <v>12.599</v>
          </cell>
          <cell r="FB52">
            <v>19.064</v>
          </cell>
          <cell r="FC52">
            <v>53.201999999999998</v>
          </cell>
          <cell r="FD52">
            <v>1.0589999999999999</v>
          </cell>
          <cell r="FE52">
            <v>1.4989999999999999</v>
          </cell>
          <cell r="FF52">
            <v>-21.988999999999997</v>
          </cell>
          <cell r="FG52">
            <v>127.76600000000001</v>
          </cell>
          <cell r="FH52">
            <v>66.716999999999999</v>
          </cell>
          <cell r="FI52">
            <v>166.32900000000001</v>
          </cell>
          <cell r="FJ52">
            <v>323.66300000000001</v>
          </cell>
          <cell r="FK52">
            <v>28.161999999999999</v>
          </cell>
          <cell r="FL52">
            <v>351.82499999999999</v>
          </cell>
          <cell r="FM52">
            <v>83.460999999999999</v>
          </cell>
          <cell r="FN52">
            <v>9.327</v>
          </cell>
          <cell r="FO52">
            <v>92.787999999999997</v>
          </cell>
          <cell r="FP52">
            <v>240.2</v>
          </cell>
          <cell r="FQ52">
            <v>18.832000000000001</v>
          </cell>
          <cell r="FR52">
            <v>259.03199999999998</v>
          </cell>
          <cell r="FS52">
            <v>25.100999999999999</v>
          </cell>
          <cell r="FT52">
            <v>12.776</v>
          </cell>
          <cell r="FU52">
            <v>37.876999999999995</v>
          </cell>
          <cell r="FV52">
            <v>7.3989999999999991</v>
          </cell>
          <cell r="FW52">
            <v>4.343</v>
          </cell>
          <cell r="FX52">
            <v>11.741999999999999</v>
          </cell>
          <cell r="FY52">
            <v>0.32700000000000001</v>
          </cell>
          <cell r="FZ52">
            <v>10.644</v>
          </cell>
          <cell r="GA52">
            <v>10.971</v>
          </cell>
          <cell r="GB52">
            <v>0.53</v>
          </cell>
          <cell r="GC52">
            <v>0.12</v>
          </cell>
          <cell r="GD52">
            <v>0.65</v>
          </cell>
          <cell r="GE52">
            <v>11.621</v>
          </cell>
          <cell r="GF52">
            <v>0.96000000000000008</v>
          </cell>
          <cell r="GG52">
            <v>0.68600000000000005</v>
          </cell>
          <cell r="GH52">
            <v>1.6460000000000001</v>
          </cell>
          <cell r="GI52">
            <v>197.68899999999999</v>
          </cell>
          <cell r="GJ52">
            <v>1.75</v>
          </cell>
          <cell r="GK52">
            <v>199.43899999999999</v>
          </cell>
          <cell r="GL52">
            <v>524.80700000000002</v>
          </cell>
          <cell r="GM52">
            <v>524.80700000000002</v>
          </cell>
          <cell r="GN52">
            <v>157.815</v>
          </cell>
          <cell r="GO52">
            <v>36.484000000000002</v>
          </cell>
          <cell r="GP52">
            <v>194.29900000000001</v>
          </cell>
          <cell r="GQ52">
            <v>18.349</v>
          </cell>
          <cell r="GR52">
            <v>0.40900000000000003</v>
          </cell>
          <cell r="GS52">
            <v>18.757999999999999</v>
          </cell>
          <cell r="GT52">
            <v>12.882999999999999</v>
          </cell>
          <cell r="GU52">
            <v>12.882999999999999</v>
          </cell>
          <cell r="GV52">
            <v>43.951000000000008</v>
          </cell>
          <cell r="GW52">
            <v>0.80099999999999993</v>
          </cell>
          <cell r="GX52">
            <v>44.75200000000001</v>
          </cell>
          <cell r="GY52">
            <v>2.2599999999999998</v>
          </cell>
          <cell r="GZ52">
            <v>2.2599999999999998</v>
          </cell>
          <cell r="HA52">
            <v>15.126999999999999</v>
          </cell>
          <cell r="HB52">
            <v>8.5999999999999993E-2</v>
          </cell>
          <cell r="HC52">
            <v>15.212999999999999</v>
          </cell>
          <cell r="HD52">
            <v>1.722</v>
          </cell>
          <cell r="HE52">
            <v>1.722</v>
          </cell>
          <cell r="HF52">
            <v>188.00700000000001</v>
          </cell>
          <cell r="HG52">
            <v>53.504999999999995</v>
          </cell>
          <cell r="HH52">
            <v>26.911000000000001</v>
          </cell>
          <cell r="HI52">
            <v>268.423</v>
          </cell>
          <cell r="HJ52">
            <v>20.16</v>
          </cell>
          <cell r="HK52">
            <v>17.693000000000001</v>
          </cell>
          <cell r="HL52">
            <v>37.853000000000002</v>
          </cell>
          <cell r="HM52">
            <v>3.9999999999999994E-2</v>
          </cell>
          <cell r="HN52">
            <v>24.759</v>
          </cell>
          <cell r="HO52">
            <v>24.798999999999999</v>
          </cell>
          <cell r="HP52">
            <v>62.652000000000001</v>
          </cell>
          <cell r="HQ52">
            <v>112.76900000000001</v>
          </cell>
          <cell r="HR52">
            <v>15.780000000000001</v>
          </cell>
          <cell r="HS52">
            <v>128.54900000000001</v>
          </cell>
          <cell r="HT52">
            <v>157.815</v>
          </cell>
          <cell r="HU52">
            <v>36.484000000000002</v>
          </cell>
          <cell r="HV52">
            <v>83.403999999999996</v>
          </cell>
          <cell r="HW52">
            <v>277.70299999999997</v>
          </cell>
          <cell r="HX52">
            <v>0.187</v>
          </cell>
          <cell r="HY52">
            <v>0.187</v>
          </cell>
          <cell r="HZ52">
            <v>20.045999999999999</v>
          </cell>
          <cell r="IA52">
            <v>17.206</v>
          </cell>
          <cell r="IB52">
            <v>37.251999999999995</v>
          </cell>
          <cell r="IC52">
            <v>0.04</v>
          </cell>
          <cell r="ID52">
            <v>0.69700000000000006</v>
          </cell>
          <cell r="IE52">
            <v>0.7370000000000001</v>
          </cell>
          <cell r="IF52">
            <v>37.988999999999997</v>
          </cell>
          <cell r="IG52">
            <v>840.16499999999996</v>
          </cell>
          <cell r="IH52">
            <v>26.748000000000001</v>
          </cell>
          <cell r="II52">
            <v>866.91300000000001</v>
          </cell>
          <cell r="IJ52">
            <v>725.6579999999999</v>
          </cell>
          <cell r="IK52">
            <v>25.376999999999999</v>
          </cell>
          <cell r="IL52">
            <v>751.03499999999985</v>
          </cell>
          <cell r="IM52">
            <v>114.508</v>
          </cell>
          <cell r="IN52">
            <v>1.371</v>
          </cell>
          <cell r="IO52">
            <v>115.87899999999999</v>
          </cell>
          <cell r="IP52">
            <v>1.7770000000000001</v>
          </cell>
          <cell r="IQ52">
            <v>12.601000000000001</v>
          </cell>
          <cell r="IR52">
            <v>14.378</v>
          </cell>
          <cell r="IS52">
            <v>0.16400000000000001</v>
          </cell>
          <cell r="IT52">
            <v>0.68100000000000005</v>
          </cell>
          <cell r="IU52">
            <v>0.84500000000000008</v>
          </cell>
          <cell r="IV52">
            <v>15.223000000000001</v>
          </cell>
          <cell r="IW52">
            <v>6.5609999999999999</v>
          </cell>
          <cell r="IX52">
            <v>2.0120000000000005</v>
          </cell>
          <cell r="IY52">
            <v>8.5730000000000004</v>
          </cell>
          <cell r="IZ52">
            <v>7.5999999999999998E-2</v>
          </cell>
          <cell r="JA52">
            <v>8.6490000000000009</v>
          </cell>
          <cell r="JB52">
            <v>78.792000000000002</v>
          </cell>
          <cell r="JC52">
            <v>2.347</v>
          </cell>
          <cell r="JD52">
            <v>81.138999999999996</v>
          </cell>
          <cell r="JE52">
            <v>0.66500000000000004</v>
          </cell>
          <cell r="JF52">
            <v>0.66500000000000004</v>
          </cell>
          <cell r="JG52">
            <v>0.99399999999999999</v>
          </cell>
          <cell r="JH52">
            <v>0.99399999999999999</v>
          </cell>
          <cell r="JI52">
            <v>-0.89900000000000002</v>
          </cell>
          <cell r="JJ52">
            <v>-0.89900000000000002</v>
          </cell>
          <cell r="JK52">
            <v>40.759</v>
          </cell>
          <cell r="JL52">
            <v>-0.20699999999999999</v>
          </cell>
          <cell r="JM52">
            <v>40.552</v>
          </cell>
          <cell r="JN52">
            <v>153.143</v>
          </cell>
          <cell r="JO52">
            <v>66.716999999999999</v>
          </cell>
          <cell r="JP52">
            <v>25.376999999999999</v>
          </cell>
          <cell r="JQ52">
            <v>1060.0260000000001</v>
          </cell>
          <cell r="JR52">
            <v>1.371</v>
          </cell>
          <cell r="JS52">
            <v>1061.3970000000002</v>
          </cell>
          <cell r="JT52">
            <v>364.14</v>
          </cell>
          <cell r="JU52">
            <v>330.28399999999999</v>
          </cell>
          <cell r="JV52">
            <v>33.856999999999999</v>
          </cell>
          <cell r="JW52">
            <v>6.15</v>
          </cell>
          <cell r="JX52">
            <v>1.595</v>
          </cell>
          <cell r="JY52">
            <v>1.595</v>
          </cell>
          <cell r="JZ52">
            <v>43.136000000000003</v>
          </cell>
          <cell r="KA52">
            <v>12.47</v>
          </cell>
          <cell r="KB52">
            <v>11.675000000000001</v>
          </cell>
          <cell r="KC52">
            <v>0.54200000000000004</v>
          </cell>
          <cell r="KD52">
            <v>1.1310000000000002</v>
          </cell>
          <cell r="KE52">
            <v>1.1310000000000002</v>
          </cell>
          <cell r="KF52">
            <v>5.7000000000000002E-2</v>
          </cell>
          <cell r="KG52">
            <v>0.14600000000000002</v>
          </cell>
          <cell r="KH52">
            <v>0.20300000000000001</v>
          </cell>
          <cell r="KI52">
            <v>1.4989999999999999</v>
          </cell>
          <cell r="KJ52">
            <v>1.4989999999999999</v>
          </cell>
          <cell r="KK52">
            <v>2.9940000000000002</v>
          </cell>
          <cell r="KL52">
            <v>0.38700000000000001</v>
          </cell>
          <cell r="KM52">
            <v>1.196</v>
          </cell>
          <cell r="KN52">
            <v>3.4129999999999998</v>
          </cell>
          <cell r="KO52">
            <v>7.99</v>
          </cell>
          <cell r="KP52">
            <v>0</v>
          </cell>
          <cell r="KQ52">
            <v>1.038</v>
          </cell>
          <cell r="KR52">
            <v>5.7000000000000002E-2</v>
          </cell>
          <cell r="KS52">
            <v>5.7000000000000002E-2</v>
          </cell>
          <cell r="KT52">
            <v>0</v>
          </cell>
          <cell r="KU52">
            <v>1.3240000000000001</v>
          </cell>
          <cell r="KV52">
            <v>0.35099999999999998</v>
          </cell>
          <cell r="KW52">
            <v>1.675</v>
          </cell>
          <cell r="KX52">
            <v>0</v>
          </cell>
          <cell r="KY52">
            <v>0</v>
          </cell>
          <cell r="KZ52">
            <v>8.5659999999999989</v>
          </cell>
          <cell r="LA52">
            <v>1.3640000000000001</v>
          </cell>
          <cell r="LB52">
            <v>45.636000000000003</v>
          </cell>
          <cell r="LC52">
            <v>7.004999999999999</v>
          </cell>
          <cell r="LD52">
            <v>1.788</v>
          </cell>
          <cell r="LE52">
            <v>0.35100000000000003</v>
          </cell>
          <cell r="LF52">
            <v>1.595</v>
          </cell>
          <cell r="LG52">
            <v>0.79199999999999993</v>
          </cell>
          <cell r="LH52">
            <v>2.387</v>
          </cell>
          <cell r="LI52">
            <v>3.4289999999999998</v>
          </cell>
          <cell r="LJ52">
            <v>0.24</v>
          </cell>
          <cell r="LK52">
            <v>0</v>
          </cell>
          <cell r="LL52">
            <v>3.6689999999999996</v>
          </cell>
          <cell r="LM52">
            <v>1.216</v>
          </cell>
          <cell r="LN52">
            <v>1.726</v>
          </cell>
          <cell r="LO52">
            <v>3.5710000000000002</v>
          </cell>
          <cell r="LP52">
            <v>6.6630000000000003</v>
          </cell>
          <cell r="LQ52">
            <v>12.347</v>
          </cell>
          <cell r="LR52">
            <v>25.523</v>
          </cell>
          <cell r="LS52">
            <v>0.46</v>
          </cell>
          <cell r="LT52">
            <v>2.2240000000000002</v>
          </cell>
          <cell r="LU52">
            <v>2.6840000000000002</v>
          </cell>
          <cell r="LV52">
            <v>1.5940000000000003</v>
          </cell>
          <cell r="LW52">
            <v>0.36399999999999999</v>
          </cell>
          <cell r="LX52">
            <v>1.9580000000000002</v>
          </cell>
          <cell r="LY52">
            <v>-40.322999999999993</v>
          </cell>
          <cell r="LZ52">
            <v>1399.989</v>
          </cell>
          <cell r="MA52" t="str">
            <v/>
          </cell>
          <cell r="MB52">
            <v>1.1093099999999998</v>
          </cell>
          <cell r="MC52">
            <v>7.8E-2</v>
          </cell>
          <cell r="MD52">
            <v>28.099413000000002</v>
          </cell>
          <cell r="ME52">
            <v>23.908969000000003</v>
          </cell>
          <cell r="MF52">
            <v>4.1904409999999999</v>
          </cell>
          <cell r="MG52">
            <v>44.510012000000003</v>
          </cell>
          <cell r="MH52">
            <v>119.798148</v>
          </cell>
          <cell r="MI52">
            <v>51.748364000000002</v>
          </cell>
          <cell r="MJ52">
            <v>68.049780999999996</v>
          </cell>
          <cell r="MK52">
            <v>3.3692099999999998</v>
          </cell>
          <cell r="ML52">
            <v>0.68690099999999976</v>
          </cell>
          <cell r="MM52">
            <v>16.688544</v>
          </cell>
          <cell r="MN52">
            <v>0</v>
          </cell>
          <cell r="MO52">
            <v>49.304038999999989</v>
          </cell>
          <cell r="MP52">
            <v>0.68899999999999995</v>
          </cell>
          <cell r="MQ52">
            <v>0</v>
          </cell>
          <cell r="MR52">
            <v>96.312123999999997</v>
          </cell>
          <cell r="MS52">
            <v>8.0999739999999996</v>
          </cell>
          <cell r="MT52">
            <v>88.21215500000001</v>
          </cell>
          <cell r="MU52">
            <v>53.688529999999993</v>
          </cell>
          <cell r="MV52">
            <v>96.482689999999991</v>
          </cell>
          <cell r="MW52">
            <v>50.682562000000004</v>
          </cell>
          <cell r="MX52">
            <v>45.800254000000002</v>
          </cell>
          <cell r="MY52">
            <v>0</v>
          </cell>
          <cell r="MZ52">
            <v>0</v>
          </cell>
          <cell r="NA52">
            <v>9.8304000000000009</v>
          </cell>
          <cell r="NB52">
            <v>-1.883</v>
          </cell>
          <cell r="NC52">
            <v>4.7500999999999998</v>
          </cell>
          <cell r="ND52">
            <v>0</v>
          </cell>
          <cell r="NE52">
            <v>21.744</v>
          </cell>
          <cell r="NF52">
            <v>-1.2076</v>
          </cell>
          <cell r="NG52">
            <v>-0.87595500000000004</v>
          </cell>
          <cell r="NH52">
            <v>-0.33171</v>
          </cell>
          <cell r="NI52">
            <v>-0.39380000000000004</v>
          </cell>
          <cell r="NJ52">
            <v>0.186609</v>
          </cell>
          <cell r="NK52">
            <v>0.18060900000000002</v>
          </cell>
          <cell r="NL52">
            <v>6.0000000000000001E-3</v>
          </cell>
          <cell r="NM52" t="str">
            <v/>
          </cell>
          <cell r="NN52" t="str">
            <v/>
          </cell>
          <cell r="NO52">
            <v>0.71038199999999996</v>
          </cell>
          <cell r="NP52" t="str">
            <v/>
          </cell>
          <cell r="NQ52">
            <v>11.586248999999999</v>
          </cell>
          <cell r="NR52">
            <v>0</v>
          </cell>
          <cell r="NS52">
            <v>-0.3947</v>
          </cell>
          <cell r="NT52">
            <v>-1.371297</v>
          </cell>
          <cell r="NU52">
            <v>0.97663800000000001</v>
          </cell>
          <cell r="NV52">
            <v>0</v>
          </cell>
          <cell r="NW52">
            <v>6.5303529999999999</v>
          </cell>
          <cell r="NX52">
            <v>6.2316389999999995</v>
          </cell>
          <cell r="NY52">
            <v>0.29864799999999997</v>
          </cell>
          <cell r="NZ52">
            <v>-0.33149999999999996</v>
          </cell>
          <cell r="OA52">
            <v>-0.156</v>
          </cell>
          <cell r="OB52">
            <v>-8.5027219999999986</v>
          </cell>
          <cell r="OC52" t="str">
            <v/>
          </cell>
          <cell r="OD52">
            <v>25.000827000000001</v>
          </cell>
          <cell r="OE52">
            <v>3.2919999999999998</v>
          </cell>
          <cell r="OF52">
            <v>-2.510094</v>
          </cell>
          <cell r="OG52">
            <v>-4.1252089999999999</v>
          </cell>
          <cell r="OH52">
            <v>1.6151120000000001</v>
          </cell>
          <cell r="OI52">
            <v>0</v>
          </cell>
          <cell r="OJ52">
            <v>-24.197074000000001</v>
          </cell>
          <cell r="OK52">
            <v>-23.600695000000002</v>
          </cell>
          <cell r="OL52">
            <v>-0.59624900000000003</v>
          </cell>
          <cell r="OM52">
            <v>63.724906000000004</v>
          </cell>
          <cell r="ON52">
            <v>0</v>
          </cell>
          <cell r="OO52">
            <v>9.736949000000001</v>
          </cell>
          <cell r="OP52">
            <v>0</v>
          </cell>
          <cell r="OQ52">
            <v>13.140400000000009</v>
          </cell>
          <cell r="OR52">
            <v>0</v>
          </cell>
          <cell r="OS52">
            <v>0</v>
          </cell>
          <cell r="OT52">
            <v>25.636482000000001</v>
          </cell>
          <cell r="OU52">
            <v>25.636482000000001</v>
          </cell>
          <cell r="OV52">
            <v>63.195737000000001</v>
          </cell>
          <cell r="OW52">
            <v>0.14470700000000392</v>
          </cell>
          <cell r="OX52">
            <v>65.040323999999984</v>
          </cell>
          <cell r="OY52">
            <v>65.040323999999984</v>
          </cell>
          <cell r="OZ52" t="str">
            <v/>
          </cell>
          <cell r="PA52">
            <v>1.0841359999999867</v>
          </cell>
          <cell r="PB52">
            <v>0</v>
          </cell>
          <cell r="PC52">
            <v>-28.463553000000019</v>
          </cell>
          <cell r="PD52" t="str">
            <v/>
          </cell>
          <cell r="PE52" t="str">
            <v/>
          </cell>
          <cell r="PF52">
            <v>36.015000000000001</v>
          </cell>
          <cell r="PG52">
            <v>27.397321999999999</v>
          </cell>
          <cell r="PH52">
            <v>8.6176740000000009</v>
          </cell>
          <cell r="PI52">
            <v>77.155152000000001</v>
          </cell>
          <cell r="PJ52">
            <v>74.63669999999999</v>
          </cell>
          <cell r="PK52">
            <v>74.63669999999999</v>
          </cell>
          <cell r="PL52" t="str">
            <v/>
          </cell>
          <cell r="PM52" t="str">
            <v/>
          </cell>
          <cell r="PN52">
            <v>0</v>
          </cell>
          <cell r="PO52">
            <v>0</v>
          </cell>
          <cell r="PP52">
            <v>0</v>
          </cell>
          <cell r="PQ52">
            <v>127.95730599999999</v>
          </cell>
          <cell r="PR52">
            <v>0</v>
          </cell>
          <cell r="PS52">
            <v>9.0814000000000021</v>
          </cell>
          <cell r="PT52">
            <v>31.947700000000001</v>
          </cell>
          <cell r="PU52">
            <v>3.7358769999999999</v>
          </cell>
          <cell r="PV52">
            <v>28.211821</v>
          </cell>
          <cell r="PW52">
            <v>0</v>
          </cell>
          <cell r="PX52">
            <v>75.646199999999993</v>
          </cell>
          <cell r="PY52">
            <v>75.646199999999993</v>
          </cell>
          <cell r="PZ52" t="str">
            <v/>
          </cell>
          <cell r="QA52">
            <v>67.846751999999995</v>
          </cell>
          <cell r="QB52">
            <v>-0.71929799999998068</v>
          </cell>
          <cell r="QC52">
            <v>0</v>
          </cell>
          <cell r="QD52"/>
          <cell r="QE52">
            <v>24.983999999999995</v>
          </cell>
          <cell r="QF52">
            <v>4.0590000000000002</v>
          </cell>
          <cell r="QG52">
            <v>0</v>
          </cell>
          <cell r="QH52" t="str">
            <v/>
          </cell>
          <cell r="QI52" t="str">
            <v/>
          </cell>
          <cell r="QJ52" t="str">
            <v/>
          </cell>
          <cell r="QK52">
            <v>0</v>
          </cell>
          <cell r="QL52">
            <v>0</v>
          </cell>
          <cell r="QM52">
            <v>0</v>
          </cell>
          <cell r="QN52" t="str">
            <v/>
          </cell>
          <cell r="QO52" t="str">
            <v/>
          </cell>
          <cell r="QP52" t="str">
            <v/>
          </cell>
          <cell r="QQ52">
            <v>0</v>
          </cell>
          <cell r="QR52" t="str">
            <v/>
          </cell>
          <cell r="QS52">
            <v>5.5984620000000005</v>
          </cell>
          <cell r="QT52">
            <v>0</v>
          </cell>
          <cell r="QU52">
            <v>20.869546999999997</v>
          </cell>
          <cell r="QV52">
            <v>-5.4967169999999994</v>
          </cell>
          <cell r="QW52">
            <v>26.366251999999999</v>
          </cell>
          <cell r="QX52">
            <v>-3.3395090000000001</v>
          </cell>
          <cell r="QY52">
            <v>0</v>
          </cell>
          <cell r="QZ52">
            <v>0</v>
          </cell>
          <cell r="RA52">
            <v>0</v>
          </cell>
          <cell r="RB52">
            <v>0</v>
          </cell>
          <cell r="RC52">
            <v>0</v>
          </cell>
          <cell r="RD52">
            <v>0</v>
          </cell>
          <cell r="RE52" t="str">
            <v/>
          </cell>
          <cell r="RF52">
            <v>0</v>
          </cell>
          <cell r="RG52" t="str">
            <v/>
          </cell>
          <cell r="RH52" t="str">
            <v/>
          </cell>
          <cell r="RI52" t="str">
            <v/>
          </cell>
          <cell r="RJ52">
            <v>38.902688999999995</v>
          </cell>
          <cell r="RK52">
            <v>0</v>
          </cell>
          <cell r="RL52">
            <v>0</v>
          </cell>
          <cell r="RM52">
            <v>0</v>
          </cell>
          <cell r="RN52" t="str">
            <v/>
          </cell>
          <cell r="RO52" t="str">
            <v/>
          </cell>
          <cell r="RP52">
            <v>0</v>
          </cell>
          <cell r="RQ52">
            <v>-1.883</v>
          </cell>
          <cell r="RR52">
            <v>-53.648842999999992</v>
          </cell>
          <cell r="RS52">
            <v>0</v>
          </cell>
          <cell r="RT52">
            <v>12.662599999999999</v>
          </cell>
          <cell r="RU52">
            <v>120.299143</v>
          </cell>
          <cell r="RV52">
            <v>25.636482000000001</v>
          </cell>
          <cell r="RW52">
            <v>94.662635999999992</v>
          </cell>
          <cell r="RX52">
            <v>-14.76888300000001</v>
          </cell>
          <cell r="RY52">
            <v>113.55839999999999</v>
          </cell>
          <cell r="RZ52">
            <v>0</v>
          </cell>
          <cell r="SA52">
            <v>113.55839999999999</v>
          </cell>
          <cell r="SB52">
            <v>0</v>
          </cell>
          <cell r="SC52">
            <v>1.1441989999999578</v>
          </cell>
          <cell r="SD52">
            <v>0</v>
          </cell>
        </row>
        <row r="53">
          <cell r="A53">
            <v>2000</v>
          </cell>
          <cell r="B53">
            <v>1792.4110000000001</v>
          </cell>
          <cell r="C53">
            <v>1045.828</v>
          </cell>
          <cell r="D53">
            <v>746.58199999999988</v>
          </cell>
          <cell r="E53">
            <v>353.16800000000001</v>
          </cell>
          <cell r="F53">
            <v>108.50800000000001</v>
          </cell>
          <cell r="G53">
            <v>11.568000000000001</v>
          </cell>
          <cell r="H53">
            <v>120.07600000000001</v>
          </cell>
          <cell r="I53">
            <v>7.1209999999999996</v>
          </cell>
          <cell r="J53">
            <v>30.306999999999999</v>
          </cell>
          <cell r="K53">
            <v>37.427999999999997</v>
          </cell>
          <cell r="L53">
            <v>7.5739999999999998</v>
          </cell>
          <cell r="M53">
            <v>243.48400000000001</v>
          </cell>
          <cell r="N53">
            <v>46.045000000000002</v>
          </cell>
          <cell r="O53">
            <v>73.38900000000001</v>
          </cell>
          <cell r="P53">
            <v>7.3920000000000003</v>
          </cell>
          <cell r="Q53">
            <v>6.2349999999999994</v>
          </cell>
          <cell r="R53">
            <v>0</v>
          </cell>
          <cell r="S53">
            <v>71.738</v>
          </cell>
          <cell r="T53">
            <v>95.15100000000001</v>
          </cell>
          <cell r="U53">
            <v>1.9220000000000002</v>
          </cell>
          <cell r="V53">
            <v>2.0059999999999998</v>
          </cell>
          <cell r="W53">
            <v>11.568000000000001</v>
          </cell>
          <cell r="X53">
            <v>0.71699999999999986</v>
          </cell>
          <cell r="Y53">
            <v>12.285000000000002</v>
          </cell>
          <cell r="Z53">
            <v>6.1029999999999998</v>
          </cell>
          <cell r="AA53">
            <v>2.2149999999999999</v>
          </cell>
          <cell r="AB53">
            <v>8.3179999999999996</v>
          </cell>
          <cell r="AC53">
            <v>29.658999999999999</v>
          </cell>
          <cell r="AD53">
            <v>29.658999999999999</v>
          </cell>
          <cell r="AE53">
            <v>12.062999999999999</v>
          </cell>
          <cell r="AF53">
            <v>12.062999999999999</v>
          </cell>
          <cell r="AG53">
            <v>4.9119999999999999</v>
          </cell>
          <cell r="AH53">
            <v>17.463000000000001</v>
          </cell>
          <cell r="AI53">
            <v>22.375</v>
          </cell>
          <cell r="AJ53">
            <v>162.23399999999998</v>
          </cell>
          <cell r="AK53">
            <v>162.23399999999998</v>
          </cell>
          <cell r="AL53">
            <v>4.4869999999999992</v>
          </cell>
          <cell r="AM53">
            <v>6.5340000000000007</v>
          </cell>
          <cell r="AN53">
            <v>11.021000000000001</v>
          </cell>
          <cell r="AO53">
            <v>0</v>
          </cell>
          <cell r="AP53">
            <v>1.9049999999999998</v>
          </cell>
          <cell r="AQ53">
            <v>1.9049999999999998</v>
          </cell>
          <cell r="AR53">
            <v>163.85399999999998</v>
          </cell>
          <cell r="AS53">
            <v>13.038</v>
          </cell>
          <cell r="AT53">
            <v>1.31</v>
          </cell>
          <cell r="AU53">
            <v>-6.8520000000000003</v>
          </cell>
          <cell r="AV53">
            <v>143.41399999999999</v>
          </cell>
          <cell r="AW53">
            <v>77.405999999999992</v>
          </cell>
          <cell r="AX53">
            <v>66.00800000000001</v>
          </cell>
          <cell r="AY53">
            <v>25.013999999999999</v>
          </cell>
          <cell r="AZ53">
            <v>9.1769999999999996</v>
          </cell>
          <cell r="BA53">
            <v>0.66700000000000004</v>
          </cell>
          <cell r="BB53">
            <v>9.8439999999999994</v>
          </cell>
          <cell r="BC53">
            <v>2.6760000000000002</v>
          </cell>
          <cell r="BD53">
            <v>2.327</v>
          </cell>
          <cell r="BE53">
            <v>5.0030000000000001</v>
          </cell>
          <cell r="BF53">
            <v>0.45599999999999996</v>
          </cell>
          <cell r="BG53">
            <v>26.603999999999999</v>
          </cell>
          <cell r="BH53">
            <v>197.10900000000001</v>
          </cell>
          <cell r="BI53">
            <v>24.140999999999998</v>
          </cell>
          <cell r="BJ53">
            <v>0.40899999999999997</v>
          </cell>
          <cell r="BK53">
            <v>13.087999999999999</v>
          </cell>
          <cell r="BL53">
            <v>139.298</v>
          </cell>
          <cell r="BM53">
            <v>18.600000000000001</v>
          </cell>
          <cell r="BN53">
            <v>0.71100000000000008</v>
          </cell>
          <cell r="BO53">
            <v>68.194000000000003</v>
          </cell>
          <cell r="BP53">
            <v>1.9809999999999999</v>
          </cell>
          <cell r="BQ53">
            <v>0.66700000000000004</v>
          </cell>
          <cell r="BR53">
            <v>14.048000000000002</v>
          </cell>
          <cell r="BS53">
            <v>16.696000000000002</v>
          </cell>
          <cell r="BT53">
            <v>40.17</v>
          </cell>
          <cell r="BU53">
            <v>11.493</v>
          </cell>
          <cell r="BV53">
            <v>4.0000000000000001E-3</v>
          </cell>
          <cell r="BW53">
            <v>51.667000000000002</v>
          </cell>
          <cell r="BX53">
            <v>9.7110000000000003</v>
          </cell>
          <cell r="BY53">
            <v>0</v>
          </cell>
          <cell r="BZ53">
            <v>9.7110000000000003</v>
          </cell>
          <cell r="CA53">
            <v>17.019000000000002</v>
          </cell>
          <cell r="CB53">
            <v>17.019000000000002</v>
          </cell>
          <cell r="CC53">
            <v>11.459000000000001</v>
          </cell>
          <cell r="CD53">
            <v>40.588999999999999</v>
          </cell>
          <cell r="CE53">
            <v>1.008</v>
          </cell>
          <cell r="CF53">
            <v>53.056000000000004</v>
          </cell>
          <cell r="CG53">
            <v>23.125</v>
          </cell>
          <cell r="CH53">
            <v>23.125</v>
          </cell>
          <cell r="CI53">
            <v>0.02</v>
          </cell>
          <cell r="CJ53">
            <v>2.2480000000000002</v>
          </cell>
          <cell r="CK53">
            <v>2.2680000000000002</v>
          </cell>
          <cell r="CL53">
            <v>0</v>
          </cell>
          <cell r="CM53">
            <v>5.1239999999999997</v>
          </cell>
          <cell r="CN53">
            <v>5.1239999999999997</v>
          </cell>
          <cell r="CO53">
            <v>11.685000000000002</v>
          </cell>
          <cell r="CP53">
            <v>6.9000000000000006E-2</v>
          </cell>
          <cell r="CQ53">
            <v>8.5139999999999993</v>
          </cell>
          <cell r="CR53">
            <v>311.56300000000005</v>
          </cell>
          <cell r="CS53">
            <v>71.153000000000006</v>
          </cell>
          <cell r="CT53">
            <v>240.411</v>
          </cell>
          <cell r="CU53">
            <v>133.49900000000002</v>
          </cell>
          <cell r="CV53">
            <v>31.664999999999999</v>
          </cell>
          <cell r="CW53">
            <v>25.875</v>
          </cell>
          <cell r="CX53">
            <v>57.54</v>
          </cell>
          <cell r="CY53">
            <v>4.5910000000000002</v>
          </cell>
          <cell r="CZ53">
            <v>1.226</v>
          </cell>
          <cell r="DA53">
            <v>5.8170000000000002</v>
          </cell>
          <cell r="DB53">
            <v>2.7719999999999998</v>
          </cell>
          <cell r="DC53">
            <v>46.325999999999993</v>
          </cell>
          <cell r="DD53">
            <v>107.163</v>
          </cell>
          <cell r="DE53">
            <v>0.29799999999999999</v>
          </cell>
          <cell r="DF53">
            <v>59.942</v>
          </cell>
          <cell r="DG53">
            <v>167.40299999999999</v>
          </cell>
          <cell r="DH53">
            <v>15.34</v>
          </cell>
          <cell r="DI53">
            <v>44.78</v>
          </cell>
          <cell r="DJ53">
            <v>60.120000000000005</v>
          </cell>
          <cell r="DK53">
            <v>8.6150000000000002</v>
          </cell>
          <cell r="DL53">
            <v>11.747</v>
          </cell>
          <cell r="DM53">
            <v>5.2940000000000005</v>
          </cell>
          <cell r="DN53">
            <v>4.7450000000000001</v>
          </cell>
          <cell r="DO53">
            <v>1.0629999999999999</v>
          </cell>
          <cell r="DP53">
            <v>1.5469999999999999</v>
          </cell>
          <cell r="DQ53">
            <v>43.262</v>
          </cell>
          <cell r="DR53">
            <v>0.06</v>
          </cell>
          <cell r="DS53">
            <v>161.29500000000002</v>
          </cell>
          <cell r="DT53">
            <v>13.347999999999999</v>
          </cell>
          <cell r="DU53">
            <v>174.64300000000003</v>
          </cell>
          <cell r="DV53">
            <v>159.66999999999999</v>
          </cell>
          <cell r="DW53">
            <v>25.875</v>
          </cell>
          <cell r="DX53">
            <v>72.207999999999998</v>
          </cell>
          <cell r="DY53">
            <v>257.75299999999999</v>
          </cell>
          <cell r="DZ53">
            <v>0.78900000000000015</v>
          </cell>
          <cell r="EA53">
            <v>0</v>
          </cell>
          <cell r="EB53">
            <v>1.3090000000000002</v>
          </cell>
          <cell r="EC53">
            <v>8.6069999999999993</v>
          </cell>
          <cell r="ED53">
            <v>10.705</v>
          </cell>
          <cell r="EE53">
            <v>0.26900000000000002</v>
          </cell>
          <cell r="EF53">
            <v>0.26900000000000002</v>
          </cell>
          <cell r="EG53">
            <v>195.57</v>
          </cell>
          <cell r="EH53">
            <v>27.200000000000003</v>
          </cell>
          <cell r="EI53">
            <v>25.516000000000002</v>
          </cell>
          <cell r="EJ53">
            <v>248.28599999999997</v>
          </cell>
          <cell r="EK53">
            <v>0.75800000000000001</v>
          </cell>
          <cell r="EL53">
            <v>0</v>
          </cell>
          <cell r="EM53">
            <v>4.17</v>
          </cell>
          <cell r="EN53">
            <v>23.131999999999998</v>
          </cell>
          <cell r="EO53">
            <v>12.876999999999999</v>
          </cell>
          <cell r="EP53">
            <v>40.936999999999998</v>
          </cell>
          <cell r="EQ53">
            <v>376.42100000000005</v>
          </cell>
          <cell r="ER53">
            <v>203.934</v>
          </cell>
          <cell r="ES53">
            <v>126.37299999999999</v>
          </cell>
          <cell r="ET53">
            <v>330.30700000000002</v>
          </cell>
          <cell r="EU53">
            <v>46.115000000000002</v>
          </cell>
          <cell r="EV53">
            <v>6.907</v>
          </cell>
          <cell r="EW53">
            <v>0.58400000000000007</v>
          </cell>
          <cell r="EX53">
            <v>3</v>
          </cell>
          <cell r="EY53">
            <v>10.491</v>
          </cell>
          <cell r="EZ53">
            <v>6.173</v>
          </cell>
          <cell r="FA53">
            <v>10.199999999999999</v>
          </cell>
          <cell r="FB53">
            <v>16.372999999999998</v>
          </cell>
          <cell r="FC53">
            <v>58.310999999999993</v>
          </cell>
          <cell r="FD53">
            <v>-7.4999999999999997E-2</v>
          </cell>
          <cell r="FE53">
            <v>1.7610000000000001</v>
          </cell>
          <cell r="FF53">
            <v>-19.763999999999999</v>
          </cell>
          <cell r="FG53">
            <v>132.40800000000002</v>
          </cell>
          <cell r="FH53">
            <v>71.525000000000006</v>
          </cell>
          <cell r="FI53">
            <v>172.48700000000002</v>
          </cell>
          <cell r="FJ53">
            <v>333.88499999999999</v>
          </cell>
          <cell r="FK53">
            <v>29.793000000000003</v>
          </cell>
          <cell r="FL53">
            <v>363.678</v>
          </cell>
          <cell r="FM53">
            <v>79.532000000000011</v>
          </cell>
          <cell r="FN53">
            <v>9.9719999999999995</v>
          </cell>
          <cell r="FO53">
            <v>89.504000000000005</v>
          </cell>
          <cell r="FP53">
            <v>254.35400000000001</v>
          </cell>
          <cell r="FQ53">
            <v>19.821000000000002</v>
          </cell>
          <cell r="FR53">
            <v>274.17500000000001</v>
          </cell>
          <cell r="FS53">
            <v>26.433999999999997</v>
          </cell>
          <cell r="FT53">
            <v>13.631999999999998</v>
          </cell>
          <cell r="FU53">
            <v>40.065999999999995</v>
          </cell>
          <cell r="FV53">
            <v>7.6479999999999997</v>
          </cell>
          <cell r="FW53">
            <v>4.6520000000000001</v>
          </cell>
          <cell r="FX53">
            <v>12.3</v>
          </cell>
          <cell r="FY53">
            <v>0.39700000000000002</v>
          </cell>
          <cell r="FZ53">
            <v>10.792999999999999</v>
          </cell>
          <cell r="GA53">
            <v>11.19</v>
          </cell>
          <cell r="GB53">
            <v>0.55400000000000005</v>
          </cell>
          <cell r="GC53">
            <v>0.128</v>
          </cell>
          <cell r="GD53">
            <v>0.68200000000000005</v>
          </cell>
          <cell r="GE53">
            <v>11.872</v>
          </cell>
          <cell r="GF53">
            <v>1.2519999999999998</v>
          </cell>
          <cell r="GG53">
            <v>0.995</v>
          </cell>
          <cell r="GH53">
            <v>2.2469999999999999</v>
          </cell>
          <cell r="GI53">
            <v>210.33199999999999</v>
          </cell>
          <cell r="GJ53">
            <v>1.849</v>
          </cell>
          <cell r="GK53">
            <v>212.18099999999998</v>
          </cell>
          <cell r="GL53">
            <v>557.29399999999998</v>
          </cell>
          <cell r="GM53">
            <v>557.29399999999998</v>
          </cell>
          <cell r="GN53">
            <v>163.30799999999999</v>
          </cell>
          <cell r="GO53">
            <v>38.108000000000004</v>
          </cell>
          <cell r="GP53">
            <v>201.416</v>
          </cell>
          <cell r="GQ53">
            <v>24.545999999999999</v>
          </cell>
          <cell r="GR53">
            <v>0.48799999999999999</v>
          </cell>
          <cell r="GS53">
            <v>25.033999999999999</v>
          </cell>
          <cell r="GT53">
            <v>14.137</v>
          </cell>
          <cell r="GU53">
            <v>14.137</v>
          </cell>
          <cell r="GV53">
            <v>46.927000000000007</v>
          </cell>
          <cell r="GW53">
            <v>0.95399999999999996</v>
          </cell>
          <cell r="GX53">
            <v>47.881000000000007</v>
          </cell>
          <cell r="GY53">
            <v>2.2779999999999996</v>
          </cell>
          <cell r="GZ53">
            <v>2.2779999999999996</v>
          </cell>
          <cell r="HA53">
            <v>18.673000000000002</v>
          </cell>
          <cell r="HB53">
            <v>9.8000000000000004E-2</v>
          </cell>
          <cell r="HC53">
            <v>18.771000000000001</v>
          </cell>
          <cell r="HD53">
            <v>1.76</v>
          </cell>
          <cell r="HE53">
            <v>1.76</v>
          </cell>
          <cell r="HF53">
            <v>193.58300000000003</v>
          </cell>
          <cell r="HG53">
            <v>56.039000000000001</v>
          </cell>
          <cell r="HH53">
            <v>25.712000000000003</v>
          </cell>
          <cell r="HI53">
            <v>275.334</v>
          </cell>
          <cell r="HJ53">
            <v>20.946999999999999</v>
          </cell>
          <cell r="HK53">
            <v>20.335999999999999</v>
          </cell>
          <cell r="HL53">
            <v>41.283000000000001</v>
          </cell>
          <cell r="HM53">
            <v>0.05</v>
          </cell>
          <cell r="HN53">
            <v>26.137</v>
          </cell>
          <cell r="HO53">
            <v>26.187000000000001</v>
          </cell>
          <cell r="HP53">
            <v>67.47</v>
          </cell>
          <cell r="HQ53">
            <v>120.749</v>
          </cell>
          <cell r="HR53">
            <v>13.347999999999999</v>
          </cell>
          <cell r="HS53">
            <v>134.09699999999998</v>
          </cell>
          <cell r="HT53">
            <v>163.30799999999999</v>
          </cell>
          <cell r="HU53">
            <v>38.108000000000004</v>
          </cell>
          <cell r="HV53">
            <v>87.675000000000011</v>
          </cell>
          <cell r="HW53">
            <v>289.09100000000001</v>
          </cell>
          <cell r="HX53">
            <v>0.19500000000000001</v>
          </cell>
          <cell r="HY53">
            <v>0.19500000000000001</v>
          </cell>
          <cell r="HZ53">
            <v>20.800999999999998</v>
          </cell>
          <cell r="IA53">
            <v>19.328000000000003</v>
          </cell>
          <cell r="IB53">
            <v>40.129000000000005</v>
          </cell>
          <cell r="IC53">
            <v>4.0999999999999995E-2</v>
          </cell>
          <cell r="ID53">
            <v>0.72199999999999998</v>
          </cell>
          <cell r="IE53">
            <v>0.76300000000000001</v>
          </cell>
          <cell r="IF53">
            <v>40.892000000000003</v>
          </cell>
          <cell r="IG53">
            <v>889.8</v>
          </cell>
          <cell r="IH53">
            <v>28.422000000000001</v>
          </cell>
          <cell r="II53">
            <v>918.22199999999998</v>
          </cell>
          <cell r="IJ53">
            <v>770.16399999999999</v>
          </cell>
          <cell r="IK53">
            <v>26.933</v>
          </cell>
          <cell r="IL53">
            <v>797.09699999999998</v>
          </cell>
          <cell r="IM53">
            <v>119.636</v>
          </cell>
          <cell r="IN53">
            <v>1.49</v>
          </cell>
          <cell r="IO53">
            <v>121.12599999999999</v>
          </cell>
          <cell r="IP53">
            <v>1.7449999999999999</v>
          </cell>
          <cell r="IQ53">
            <v>7.6310000000000002</v>
          </cell>
          <cell r="IR53">
            <v>9.3759999999999994</v>
          </cell>
          <cell r="IS53">
            <v>0.188</v>
          </cell>
          <cell r="IT53">
            <v>0.71599999999999997</v>
          </cell>
          <cell r="IU53">
            <v>0.90399999999999991</v>
          </cell>
          <cell r="IV53">
            <v>10.28</v>
          </cell>
          <cell r="IW53">
            <v>6.907</v>
          </cell>
          <cell r="IX53">
            <v>2.2280000000000002</v>
          </cell>
          <cell r="IY53">
            <v>9.1349999999999998</v>
          </cell>
          <cell r="IZ53">
            <v>4.0000000000000001E-3</v>
          </cell>
          <cell r="JA53">
            <v>9.1389999999999993</v>
          </cell>
          <cell r="JB53">
            <v>82.079000000000008</v>
          </cell>
          <cell r="JC53">
            <v>2.4529999999999998</v>
          </cell>
          <cell r="JD53">
            <v>84.532000000000011</v>
          </cell>
          <cell r="JE53">
            <v>0.50700000000000001</v>
          </cell>
          <cell r="JF53">
            <v>0.50700000000000001</v>
          </cell>
          <cell r="JG53">
            <v>1.0310000000000001</v>
          </cell>
          <cell r="JH53">
            <v>1.0310000000000001</v>
          </cell>
          <cell r="JI53">
            <v>-3.1429999999999998</v>
          </cell>
          <cell r="JJ53">
            <v>-3.1429999999999998</v>
          </cell>
          <cell r="JK53">
            <v>39.402000000000001</v>
          </cell>
          <cell r="JL53">
            <v>-6.4000000000000001E-2</v>
          </cell>
          <cell r="JM53">
            <v>39.338000000000001</v>
          </cell>
          <cell r="JN53">
            <v>159.33999999999997</v>
          </cell>
          <cell r="JO53">
            <v>71.525000000000006</v>
          </cell>
          <cell r="JP53">
            <v>26.933</v>
          </cell>
          <cell r="JQ53">
            <v>1120.6669999999999</v>
          </cell>
          <cell r="JR53">
            <v>1.49</v>
          </cell>
          <cell r="JS53">
            <v>1122.1569999999999</v>
          </cell>
          <cell r="JT53">
            <v>423.20399999999995</v>
          </cell>
          <cell r="JU53">
            <v>404.05500000000001</v>
          </cell>
          <cell r="JV53">
            <v>19.149000000000001</v>
          </cell>
          <cell r="JW53">
            <v>6.6219999999999999</v>
          </cell>
          <cell r="JX53">
            <v>1.716</v>
          </cell>
          <cell r="JY53">
            <v>1.716</v>
          </cell>
          <cell r="JZ53">
            <v>61.742999999999995</v>
          </cell>
          <cell r="KA53">
            <v>12.498000000000001</v>
          </cell>
          <cell r="KB53">
            <v>7.8040000000000003</v>
          </cell>
          <cell r="KC53">
            <v>0.6160000000000001</v>
          </cell>
          <cell r="KD53">
            <v>0.90800000000000003</v>
          </cell>
          <cell r="KE53">
            <v>0.90800000000000003</v>
          </cell>
          <cell r="KF53">
            <v>0.06</v>
          </cell>
          <cell r="KG53">
            <v>0.152</v>
          </cell>
          <cell r="KH53">
            <v>0.21199999999999999</v>
          </cell>
          <cell r="KI53">
            <v>1.5760000000000001</v>
          </cell>
          <cell r="KJ53">
            <v>1.5760000000000001</v>
          </cell>
          <cell r="KK53">
            <v>3.5250000000000004</v>
          </cell>
          <cell r="KL53">
            <v>0.56200000000000006</v>
          </cell>
          <cell r="KM53">
            <v>1.3090000000000002</v>
          </cell>
          <cell r="KN53">
            <v>3.9450000000000003</v>
          </cell>
          <cell r="KO53">
            <v>9.3410000000000011</v>
          </cell>
          <cell r="KP53">
            <v>0</v>
          </cell>
          <cell r="KQ53">
            <v>1.0750000000000002</v>
          </cell>
          <cell r="KR53">
            <v>0.06</v>
          </cell>
          <cell r="KS53">
            <v>0.06</v>
          </cell>
          <cell r="KT53">
            <v>0</v>
          </cell>
          <cell r="KU53">
            <v>1.5190000000000001</v>
          </cell>
          <cell r="KV53">
            <v>0.36000000000000004</v>
          </cell>
          <cell r="KW53">
            <v>1.8790000000000002</v>
          </cell>
          <cell r="KX53">
            <v>0</v>
          </cell>
          <cell r="KY53">
            <v>0</v>
          </cell>
          <cell r="KZ53">
            <v>8.407</v>
          </cell>
          <cell r="LA53">
            <v>1.3009999999999999</v>
          </cell>
          <cell r="LB53">
            <v>61.33</v>
          </cell>
          <cell r="LC53">
            <v>9.8369999999999997</v>
          </cell>
          <cell r="LD53">
            <v>2.633</v>
          </cell>
          <cell r="LE53">
            <v>0.54</v>
          </cell>
          <cell r="LF53">
            <v>1.716</v>
          </cell>
          <cell r="LG53">
            <v>0.85599999999999998</v>
          </cell>
          <cell r="LH53">
            <v>2.5720000000000001</v>
          </cell>
          <cell r="LI53">
            <v>3.5620000000000003</v>
          </cell>
          <cell r="LJ53">
            <v>0.24399999999999999</v>
          </cell>
          <cell r="LK53">
            <v>0</v>
          </cell>
          <cell r="LL53">
            <v>3.806</v>
          </cell>
          <cell r="LM53">
            <v>1.3240000000000001</v>
          </cell>
          <cell r="LN53">
            <v>1.77</v>
          </cell>
          <cell r="LO53">
            <v>4.17</v>
          </cell>
          <cell r="LP53">
            <v>8.3010000000000002</v>
          </cell>
          <cell r="LQ53">
            <v>12.876999999999999</v>
          </cell>
          <cell r="LR53">
            <v>28.442</v>
          </cell>
          <cell r="LS53">
            <v>0.47399999999999998</v>
          </cell>
          <cell r="LT53">
            <v>0.60399999999999998</v>
          </cell>
          <cell r="LU53">
            <v>1.0779999999999998</v>
          </cell>
          <cell r="LV53">
            <v>1.3260000000000001</v>
          </cell>
          <cell r="LW53">
            <v>1.272</v>
          </cell>
          <cell r="LX53">
            <v>2.5979999999999999</v>
          </cell>
          <cell r="LY53">
            <v>-21.235999999999997</v>
          </cell>
          <cell r="LZ53">
            <v>1480.2629999999999</v>
          </cell>
          <cell r="MA53" t="str">
            <v/>
          </cell>
          <cell r="MB53">
            <v>19.678642</v>
          </cell>
          <cell r="MC53">
            <v>6.0000000000000001E-3</v>
          </cell>
          <cell r="MD53">
            <v>2.1771379999999998</v>
          </cell>
          <cell r="ME53">
            <v>0.77340399999999998</v>
          </cell>
          <cell r="MF53">
            <v>1.4037390000000001</v>
          </cell>
          <cell r="MG53">
            <v>57.537587000000002</v>
          </cell>
          <cell r="MH53">
            <v>178.68573999999998</v>
          </cell>
          <cell r="MI53">
            <v>12.484093999999999</v>
          </cell>
          <cell r="MJ53">
            <v>166.20164799999998</v>
          </cell>
          <cell r="MK53">
            <v>-0.36175799999999997</v>
          </cell>
          <cell r="ML53">
            <v>0.26240299999999905</v>
          </cell>
          <cell r="MM53">
            <v>8.7098399999999998</v>
          </cell>
          <cell r="MN53">
            <v>0</v>
          </cell>
          <cell r="MO53">
            <v>-35.071221000000001</v>
          </cell>
          <cell r="MP53">
            <v>-3.0000000000000001E-3</v>
          </cell>
          <cell r="MQ53">
            <v>0</v>
          </cell>
          <cell r="MR53">
            <v>36.109969999999997</v>
          </cell>
          <cell r="MS53">
            <v>7.5003330000000004</v>
          </cell>
          <cell r="MT53">
            <v>28.6096</v>
          </cell>
          <cell r="MU53">
            <v>76.95315500000001</v>
          </cell>
          <cell r="MV53">
            <v>183.915154</v>
          </cell>
          <cell r="MW53">
            <v>149.60876500000001</v>
          </cell>
          <cell r="MX53">
            <v>34.306432000000001</v>
          </cell>
          <cell r="MY53">
            <v>0</v>
          </cell>
          <cell r="MZ53">
            <v>0</v>
          </cell>
          <cell r="NA53">
            <v>-17.773938000000001</v>
          </cell>
          <cell r="NB53">
            <v>8.4000000000000005E-2</v>
          </cell>
          <cell r="NC53">
            <v>4.7701770000000003</v>
          </cell>
          <cell r="ND53">
            <v>0</v>
          </cell>
          <cell r="NE53">
            <v>-20.954000000000001</v>
          </cell>
          <cell r="NF53">
            <v>-0.80870000000000009</v>
          </cell>
          <cell r="NG53">
            <v>-0.98121199999999997</v>
          </cell>
          <cell r="NH53">
            <v>0.17252699999999999</v>
          </cell>
          <cell r="NI53">
            <v>-0.35199900000000006</v>
          </cell>
          <cell r="NJ53">
            <v>9.1486999999999999E-2</v>
          </cell>
          <cell r="NK53">
            <v>9.1488E-2</v>
          </cell>
          <cell r="NL53">
            <v>0</v>
          </cell>
          <cell r="NM53" t="str">
            <v/>
          </cell>
          <cell r="NN53" t="str">
            <v/>
          </cell>
          <cell r="NO53">
            <v>-3.0321030000000002</v>
          </cell>
          <cell r="NP53" t="str">
            <v/>
          </cell>
          <cell r="NQ53">
            <v>-6.0302660000000001</v>
          </cell>
          <cell r="NR53">
            <v>0</v>
          </cell>
          <cell r="NS53">
            <v>1.1650999999999998</v>
          </cell>
          <cell r="NT53">
            <v>0.94724699999999995</v>
          </cell>
          <cell r="NU53">
            <v>0.21786800000000001</v>
          </cell>
          <cell r="NV53">
            <v>0</v>
          </cell>
          <cell r="NW53">
            <v>9.556775</v>
          </cell>
          <cell r="NX53">
            <v>9.5760710000000007</v>
          </cell>
          <cell r="NY53">
            <v>-1.9321000000000001E-2</v>
          </cell>
          <cell r="NZ53">
            <v>-0.29349999999999998</v>
          </cell>
          <cell r="OA53">
            <v>-0.220001</v>
          </cell>
          <cell r="OB53">
            <v>-7.1600129999999984</v>
          </cell>
          <cell r="OC53" t="str">
            <v/>
          </cell>
          <cell r="OD53">
            <v>-8.3868500000000008</v>
          </cell>
          <cell r="OE53">
            <v>-0.20599999999999999</v>
          </cell>
          <cell r="OF53">
            <v>0.39623399999999998</v>
          </cell>
          <cell r="OG53">
            <v>6.8000060000000007</v>
          </cell>
          <cell r="OH53">
            <v>-6.4036589999999993</v>
          </cell>
          <cell r="OI53">
            <v>0</v>
          </cell>
          <cell r="OJ53">
            <v>-4.8615990000000009</v>
          </cell>
          <cell r="OK53">
            <v>0.22838799999999998</v>
          </cell>
          <cell r="OL53">
            <v>-5.0899330000000003</v>
          </cell>
          <cell r="OM53">
            <v>67.253608</v>
          </cell>
          <cell r="ON53">
            <v>0</v>
          </cell>
          <cell r="OO53">
            <v>11.588391</v>
          </cell>
          <cell r="OP53">
            <v>0</v>
          </cell>
          <cell r="OQ53">
            <v>-3.4408999999999983</v>
          </cell>
          <cell r="OR53">
            <v>0</v>
          </cell>
          <cell r="OS53">
            <v>0</v>
          </cell>
          <cell r="OT53">
            <v>15.039778</v>
          </cell>
          <cell r="OU53">
            <v>15.039778</v>
          </cell>
          <cell r="OV53">
            <v>68.970943000000005</v>
          </cell>
          <cell r="OW53">
            <v>8.6028129999999905</v>
          </cell>
          <cell r="OX53">
            <v>88.485299000000026</v>
          </cell>
          <cell r="OY53">
            <v>88.485299000000026</v>
          </cell>
          <cell r="OZ53" t="str">
            <v/>
          </cell>
          <cell r="PA53">
            <v>-0.23166999999999405</v>
          </cell>
          <cell r="PB53">
            <v>0</v>
          </cell>
          <cell r="PC53">
            <v>7.6678229999999843</v>
          </cell>
          <cell r="PD53" t="str">
            <v/>
          </cell>
          <cell r="PE53" t="str">
            <v/>
          </cell>
          <cell r="PF53">
            <v>39.844000000000001</v>
          </cell>
          <cell r="PG53">
            <v>28.440133000000003</v>
          </cell>
          <cell r="PH53">
            <v>11.403864</v>
          </cell>
          <cell r="PI53">
            <v>103.668216</v>
          </cell>
          <cell r="PJ53">
            <v>128.22974199999999</v>
          </cell>
          <cell r="PK53">
            <v>128.22974199999999</v>
          </cell>
          <cell r="PL53" t="str">
            <v/>
          </cell>
          <cell r="PM53" t="str">
            <v/>
          </cell>
          <cell r="PN53">
            <v>0</v>
          </cell>
          <cell r="PO53">
            <v>0</v>
          </cell>
          <cell r="PP53">
            <v>0</v>
          </cell>
          <cell r="PQ53">
            <v>23.603141999999998</v>
          </cell>
          <cell r="PR53">
            <v>0</v>
          </cell>
          <cell r="PS53">
            <v>-3.2378999999999962</v>
          </cell>
          <cell r="PT53">
            <v>12.4854</v>
          </cell>
          <cell r="PU53">
            <v>5.1924070000000002</v>
          </cell>
          <cell r="PV53">
            <v>7.2929449999999996</v>
          </cell>
          <cell r="PW53">
            <v>0</v>
          </cell>
          <cell r="PX53">
            <v>132.24440200000001</v>
          </cell>
          <cell r="PY53">
            <v>132.24440200000001</v>
          </cell>
          <cell r="PZ53" t="str">
            <v/>
          </cell>
          <cell r="QA53">
            <v>66.366680000000002</v>
          </cell>
          <cell r="QB53">
            <v>4.2478029999999762</v>
          </cell>
          <cell r="QC53">
            <v>0</v>
          </cell>
          <cell r="QD53"/>
          <cell r="QE53">
            <v>-25.302500000000002</v>
          </cell>
          <cell r="QF53">
            <v>-0.20300000000000001</v>
          </cell>
          <cell r="QG53">
            <v>0</v>
          </cell>
          <cell r="QH53" t="str">
            <v/>
          </cell>
          <cell r="QI53" t="str">
            <v/>
          </cell>
          <cell r="QJ53" t="str">
            <v/>
          </cell>
          <cell r="QK53">
            <v>0</v>
          </cell>
          <cell r="QL53">
            <v>0</v>
          </cell>
          <cell r="QM53">
            <v>0</v>
          </cell>
          <cell r="QN53" t="str">
            <v/>
          </cell>
          <cell r="QO53" t="str">
            <v/>
          </cell>
          <cell r="QP53" t="str">
            <v/>
          </cell>
          <cell r="QQ53">
            <v>0</v>
          </cell>
          <cell r="QR53" t="str">
            <v/>
          </cell>
          <cell r="QS53">
            <v>-7.4410929999999995</v>
          </cell>
          <cell r="QT53">
            <v>0</v>
          </cell>
          <cell r="QU53">
            <v>31.681240000000003</v>
          </cell>
          <cell r="QV53">
            <v>-18.592762</v>
          </cell>
          <cell r="QW53">
            <v>50.274135000000001</v>
          </cell>
          <cell r="QX53">
            <v>-0.54748600000000103</v>
          </cell>
          <cell r="QY53">
            <v>0</v>
          </cell>
          <cell r="QZ53">
            <v>0</v>
          </cell>
          <cell r="RA53">
            <v>0</v>
          </cell>
          <cell r="RB53">
            <v>0</v>
          </cell>
          <cell r="RC53">
            <v>0</v>
          </cell>
          <cell r="RD53">
            <v>0</v>
          </cell>
          <cell r="RE53" t="str">
            <v/>
          </cell>
          <cell r="RF53">
            <v>0</v>
          </cell>
          <cell r="RG53" t="str">
            <v/>
          </cell>
          <cell r="RH53" t="str">
            <v/>
          </cell>
          <cell r="RI53" t="str">
            <v/>
          </cell>
          <cell r="RJ53">
            <v>27.323413000000002</v>
          </cell>
          <cell r="RK53">
            <v>0</v>
          </cell>
          <cell r="RL53">
            <v>0</v>
          </cell>
          <cell r="RM53">
            <v>0</v>
          </cell>
          <cell r="RN53" t="str">
            <v/>
          </cell>
          <cell r="RO53" t="str">
            <v/>
          </cell>
          <cell r="RP53">
            <v>0</v>
          </cell>
          <cell r="RQ53">
            <v>8.4000000000000005E-2</v>
          </cell>
          <cell r="RR53">
            <v>-19.339966999999994</v>
          </cell>
          <cell r="RS53">
            <v>0</v>
          </cell>
          <cell r="RT53">
            <v>-17.716100000000004</v>
          </cell>
          <cell r="RU53">
            <v>39.039741999999997</v>
          </cell>
          <cell r="RV53">
            <v>15.039778</v>
          </cell>
          <cell r="RW53">
            <v>24.000039000000001</v>
          </cell>
          <cell r="RX53">
            <v>12.297412999999999</v>
          </cell>
          <cell r="RY53">
            <v>195.39881500000001</v>
          </cell>
          <cell r="RZ53">
            <v>0</v>
          </cell>
          <cell r="SA53">
            <v>195.39881500000001</v>
          </cell>
          <cell r="SB53">
            <v>0</v>
          </cell>
          <cell r="SC53">
            <v>-4.1004009999999766</v>
          </cell>
          <cell r="SD53">
            <v>0</v>
          </cell>
        </row>
        <row r="54">
          <cell r="A54">
            <v>2001</v>
          </cell>
          <cell r="B54">
            <v>1889.1660000000002</v>
          </cell>
          <cell r="C54">
            <v>1106.643</v>
          </cell>
          <cell r="D54">
            <v>782.524</v>
          </cell>
          <cell r="E54">
            <v>372.97700000000003</v>
          </cell>
          <cell r="F54">
            <v>112.434</v>
          </cell>
          <cell r="G54">
            <v>12.032999999999999</v>
          </cell>
          <cell r="H54">
            <v>124.467</v>
          </cell>
          <cell r="I54">
            <v>6.867</v>
          </cell>
          <cell r="J54">
            <v>31.332999999999998</v>
          </cell>
          <cell r="K54">
            <v>38.199999999999996</v>
          </cell>
          <cell r="L54">
            <v>9.6029999999999998</v>
          </cell>
          <cell r="M54">
            <v>256.483</v>
          </cell>
          <cell r="N54">
            <v>61.921999999999997</v>
          </cell>
          <cell r="O54">
            <v>83.385000000000005</v>
          </cell>
          <cell r="P54">
            <v>8.4000000000000075E-2</v>
          </cell>
          <cell r="Q54">
            <v>6.5309999999999997</v>
          </cell>
          <cell r="R54">
            <v>0</v>
          </cell>
          <cell r="S54">
            <v>87.622000000000014</v>
          </cell>
          <cell r="T54">
            <v>99.370999999999995</v>
          </cell>
          <cell r="U54">
            <v>-2.3010000000000002</v>
          </cell>
          <cell r="V54">
            <v>2.101</v>
          </cell>
          <cell r="W54">
            <v>12.032999999999999</v>
          </cell>
          <cell r="X54">
            <v>0.72899999999999987</v>
          </cell>
          <cell r="Y54">
            <v>12.761999999999999</v>
          </cell>
          <cell r="Z54">
            <v>5.8360000000000003</v>
          </cell>
          <cell r="AA54">
            <v>2.198</v>
          </cell>
          <cell r="AB54">
            <v>8.0340000000000007</v>
          </cell>
          <cell r="AC54">
            <v>34.567999999999998</v>
          </cell>
          <cell r="AD54">
            <v>34.567999999999998</v>
          </cell>
          <cell r="AE54">
            <v>12.504</v>
          </cell>
          <cell r="AF54">
            <v>12.504</v>
          </cell>
          <cell r="AG54">
            <v>5.6980000000000004</v>
          </cell>
          <cell r="AH54">
            <v>18.202000000000002</v>
          </cell>
          <cell r="AI54">
            <v>23.900000000000002</v>
          </cell>
          <cell r="AJ54">
            <v>171.435</v>
          </cell>
          <cell r="AK54">
            <v>171.435</v>
          </cell>
          <cell r="AL54">
            <v>4.0089999999999995</v>
          </cell>
          <cell r="AM54">
            <v>7.0180000000000007</v>
          </cell>
          <cell r="AN54">
            <v>11.027000000000001</v>
          </cell>
          <cell r="AO54">
            <v>0</v>
          </cell>
          <cell r="AP54">
            <v>2.3259999999999996</v>
          </cell>
          <cell r="AQ54">
            <v>2.3259999999999996</v>
          </cell>
          <cell r="AR54">
            <v>173.11700000000002</v>
          </cell>
          <cell r="AS54">
            <v>6.9</v>
          </cell>
          <cell r="AT54">
            <v>-0.38900000000000001</v>
          </cell>
          <cell r="AU54">
            <v>0.5089999999999999</v>
          </cell>
          <cell r="AV54">
            <v>147.71600000000001</v>
          </cell>
          <cell r="AW54">
            <v>83.911000000000001</v>
          </cell>
          <cell r="AX54">
            <v>63.805999999999997</v>
          </cell>
          <cell r="AY54">
            <v>25.716000000000001</v>
          </cell>
          <cell r="AZ54">
            <v>9.2780000000000005</v>
          </cell>
          <cell r="BA54">
            <v>0.67300000000000004</v>
          </cell>
          <cell r="BB54">
            <v>9.9510000000000005</v>
          </cell>
          <cell r="BC54">
            <v>2.7330000000000001</v>
          </cell>
          <cell r="BD54">
            <v>2.262</v>
          </cell>
          <cell r="BE54">
            <v>4.9950000000000001</v>
          </cell>
          <cell r="BF54">
            <v>0.39600000000000002</v>
          </cell>
          <cell r="BG54">
            <v>23.541</v>
          </cell>
          <cell r="BH54">
            <v>231.339</v>
          </cell>
          <cell r="BI54">
            <v>28.523</v>
          </cell>
          <cell r="BJ54">
            <v>0.36099999999999999</v>
          </cell>
          <cell r="BK54">
            <v>16.555</v>
          </cell>
          <cell r="BL54">
            <v>174.99200000000002</v>
          </cell>
          <cell r="BM54">
            <v>25.026</v>
          </cell>
          <cell r="BN54">
            <v>-0.53099999999999992</v>
          </cell>
          <cell r="BO54">
            <v>73.134000000000015</v>
          </cell>
          <cell r="BP54">
            <v>2.2459999999999996</v>
          </cell>
          <cell r="BQ54">
            <v>0.67300000000000004</v>
          </cell>
          <cell r="BR54">
            <v>15.456</v>
          </cell>
          <cell r="BS54">
            <v>18.375</v>
          </cell>
          <cell r="BT54">
            <v>44.47</v>
          </cell>
          <cell r="BU54">
            <v>14.341000000000001</v>
          </cell>
          <cell r="BV54">
            <v>0</v>
          </cell>
          <cell r="BW54">
            <v>58.811</v>
          </cell>
          <cell r="BX54">
            <v>9.6539999999999999</v>
          </cell>
          <cell r="BY54">
            <v>0</v>
          </cell>
          <cell r="BZ54">
            <v>9.6539999999999999</v>
          </cell>
          <cell r="CA54">
            <v>18.751000000000001</v>
          </cell>
          <cell r="CB54">
            <v>18.751000000000001</v>
          </cell>
          <cell r="CC54">
            <v>14.353000000000002</v>
          </cell>
          <cell r="CD54">
            <v>42.959000000000003</v>
          </cell>
          <cell r="CE54">
            <v>2.1349999999999998</v>
          </cell>
          <cell r="CF54">
            <v>59.447000000000003</v>
          </cell>
          <cell r="CG54">
            <v>17.032</v>
          </cell>
          <cell r="CH54">
            <v>17.032</v>
          </cell>
          <cell r="CI54">
            <v>0.02</v>
          </cell>
          <cell r="CJ54">
            <v>1.3839999999999999</v>
          </cell>
          <cell r="CK54">
            <v>1.4039999999999999</v>
          </cell>
          <cell r="CL54">
            <v>0</v>
          </cell>
          <cell r="CM54">
            <v>1.5840000000000001</v>
          </cell>
          <cell r="CN54">
            <v>1.5840000000000001</v>
          </cell>
          <cell r="CO54">
            <v>11.520000000000001</v>
          </cell>
          <cell r="CP54">
            <v>6.6000000000000003E-2</v>
          </cell>
          <cell r="CQ54">
            <v>5.2649999999999997</v>
          </cell>
          <cell r="CR54">
            <v>319.73</v>
          </cell>
          <cell r="CS54">
            <v>70.786000000000001</v>
          </cell>
          <cell r="CT54">
            <v>248.94199999999998</v>
          </cell>
          <cell r="CU54">
            <v>138.148</v>
          </cell>
          <cell r="CV54">
            <v>33.033000000000001</v>
          </cell>
          <cell r="CW54">
            <v>26.611000000000001</v>
          </cell>
          <cell r="CX54">
            <v>59.644000000000005</v>
          </cell>
          <cell r="CY54">
            <v>4.657</v>
          </cell>
          <cell r="CZ54">
            <v>1.3169999999999999</v>
          </cell>
          <cell r="DA54">
            <v>5.9740000000000002</v>
          </cell>
          <cell r="DB54">
            <v>2.7360000000000002</v>
          </cell>
          <cell r="DC54">
            <v>47.914000000000001</v>
          </cell>
          <cell r="DD54">
            <v>108.58000000000001</v>
          </cell>
          <cell r="DE54">
            <v>0.3</v>
          </cell>
          <cell r="DF54">
            <v>59.976999999999997</v>
          </cell>
          <cell r="DG54">
            <v>168.857</v>
          </cell>
          <cell r="DH54">
            <v>15.213999999999999</v>
          </cell>
          <cell r="DI54">
            <v>45.785999999999994</v>
          </cell>
          <cell r="DJ54">
            <v>60.999999999999993</v>
          </cell>
          <cell r="DK54">
            <v>8.5129999999999999</v>
          </cell>
          <cell r="DL54">
            <v>13.768999999999998</v>
          </cell>
          <cell r="DM54">
            <v>6.4289999999999994</v>
          </cell>
          <cell r="DN54">
            <v>7.0139999999999993</v>
          </cell>
          <cell r="DO54">
            <v>1.45</v>
          </cell>
          <cell r="DP54">
            <v>1.6320000000000001</v>
          </cell>
          <cell r="DQ54">
            <v>46.352999999999994</v>
          </cell>
          <cell r="DR54">
            <v>7.5999999999999998E-2</v>
          </cell>
          <cell r="DS54">
            <v>172.036</v>
          </cell>
          <cell r="DT54">
            <v>13.731</v>
          </cell>
          <cell r="DU54">
            <v>185.767</v>
          </cell>
          <cell r="DV54">
            <v>165.31700000000001</v>
          </cell>
          <cell r="DW54">
            <v>26.611000000000001</v>
          </cell>
          <cell r="DX54">
            <v>75.896000000000015</v>
          </cell>
          <cell r="DY54">
            <v>267.82400000000001</v>
          </cell>
          <cell r="DZ54">
            <v>0.74499999999999988</v>
          </cell>
          <cell r="EA54">
            <v>0</v>
          </cell>
          <cell r="EB54">
            <v>1.4670000000000001</v>
          </cell>
          <cell r="EC54">
            <v>9.3040000000000003</v>
          </cell>
          <cell r="ED54">
            <v>11.516</v>
          </cell>
          <cell r="EE54">
            <v>0.47699999999999998</v>
          </cell>
          <cell r="EF54">
            <v>0.47699999999999998</v>
          </cell>
          <cell r="EG54">
            <v>204.142</v>
          </cell>
          <cell r="EH54">
            <v>28.295999999999999</v>
          </cell>
          <cell r="EI54">
            <v>27.124000000000002</v>
          </cell>
          <cell r="EJ54">
            <v>259.56200000000001</v>
          </cell>
          <cell r="EK54">
            <v>0.81099999999999994</v>
          </cell>
          <cell r="EL54">
            <v>0</v>
          </cell>
          <cell r="EM54">
            <v>4.0789999999999997</v>
          </cell>
          <cell r="EN54">
            <v>24.9</v>
          </cell>
          <cell r="EO54">
            <v>12.908999999999999</v>
          </cell>
          <cell r="EP54">
            <v>42.698999999999998</v>
          </cell>
          <cell r="EQ54">
            <v>387.95800000000003</v>
          </cell>
          <cell r="ER54">
            <v>212.62200000000001</v>
          </cell>
          <cell r="ES54">
            <v>128.06</v>
          </cell>
          <cell r="ET54">
            <v>340.68200000000002</v>
          </cell>
          <cell r="EU54">
            <v>47.274999999999999</v>
          </cell>
          <cell r="EV54">
            <v>7.3149999999999995</v>
          </cell>
          <cell r="EW54">
            <v>0.49199999999999999</v>
          </cell>
          <cell r="EX54">
            <v>1.337</v>
          </cell>
          <cell r="EY54">
            <v>9.1440000000000001</v>
          </cell>
          <cell r="EZ54">
            <v>6.302999999999999</v>
          </cell>
          <cell r="FA54">
            <v>9.8539999999999992</v>
          </cell>
          <cell r="FB54">
            <v>16.156999999999996</v>
          </cell>
          <cell r="FC54">
            <v>59.283000000000001</v>
          </cell>
          <cell r="FD54">
            <v>0.97700000000000009</v>
          </cell>
          <cell r="FE54">
            <v>1.5609999999999999</v>
          </cell>
          <cell r="FF54">
            <v>-21.56</v>
          </cell>
          <cell r="FG54">
            <v>136.94999999999999</v>
          </cell>
          <cell r="FH54">
            <v>75.675000000000011</v>
          </cell>
          <cell r="FI54">
            <v>175.33400000000003</v>
          </cell>
          <cell r="FJ54">
            <v>346.8</v>
          </cell>
          <cell r="FK54">
            <v>31.72</v>
          </cell>
          <cell r="FL54">
            <v>378.52</v>
          </cell>
          <cell r="FM54">
            <v>77.967999999999989</v>
          </cell>
          <cell r="FN54">
            <v>10.49</v>
          </cell>
          <cell r="FO54">
            <v>88.457999999999984</v>
          </cell>
          <cell r="FP54">
            <v>268.83100000000002</v>
          </cell>
          <cell r="FQ54">
            <v>21.228999999999999</v>
          </cell>
          <cell r="FR54">
            <v>290.06</v>
          </cell>
          <cell r="FS54">
            <v>26.911000000000001</v>
          </cell>
          <cell r="FT54">
            <v>14.801</v>
          </cell>
          <cell r="FU54">
            <v>41.712000000000003</v>
          </cell>
          <cell r="FV54">
            <v>7.7789999999999999</v>
          </cell>
          <cell r="FW54">
            <v>5.0409999999999995</v>
          </cell>
          <cell r="FX54">
            <v>12.82</v>
          </cell>
          <cell r="FY54">
            <v>0.36599999999999999</v>
          </cell>
          <cell r="FZ54">
            <v>10.735999999999999</v>
          </cell>
          <cell r="GA54">
            <v>11.101999999999999</v>
          </cell>
          <cell r="GB54">
            <v>0.58899999999999997</v>
          </cell>
          <cell r="GC54">
            <v>0.13800000000000001</v>
          </cell>
          <cell r="GD54">
            <v>0.72699999999999998</v>
          </cell>
          <cell r="GE54">
            <v>11.828999999999999</v>
          </cell>
          <cell r="GF54">
            <v>1.298</v>
          </cell>
          <cell r="GG54">
            <v>1.2930000000000001</v>
          </cell>
          <cell r="GH54">
            <v>2.5910000000000002</v>
          </cell>
          <cell r="GI54">
            <v>224.33600000000001</v>
          </cell>
          <cell r="GJ54">
            <v>1.9539999999999997</v>
          </cell>
          <cell r="GK54">
            <v>226.29000000000002</v>
          </cell>
          <cell r="GL54">
            <v>584.50399999999991</v>
          </cell>
          <cell r="GM54">
            <v>584.50399999999991</v>
          </cell>
          <cell r="GN54">
            <v>169.339</v>
          </cell>
          <cell r="GO54">
            <v>39.316000000000003</v>
          </cell>
          <cell r="GP54">
            <v>208.655</v>
          </cell>
          <cell r="GQ54">
            <v>31.427999999999997</v>
          </cell>
          <cell r="GR54">
            <v>0.55600000000000005</v>
          </cell>
          <cell r="GS54">
            <v>31.983999999999998</v>
          </cell>
          <cell r="GT54">
            <v>15.146999999999998</v>
          </cell>
          <cell r="GU54">
            <v>15.146999999999998</v>
          </cell>
          <cell r="GV54">
            <v>47.622999999999998</v>
          </cell>
          <cell r="GW54">
            <v>1.0110000000000001</v>
          </cell>
          <cell r="GX54">
            <v>48.634</v>
          </cell>
          <cell r="GY54">
            <v>2.3079999999999998</v>
          </cell>
          <cell r="GZ54">
            <v>2.3079999999999998</v>
          </cell>
          <cell r="HA54">
            <v>23.430999999999997</v>
          </cell>
          <cell r="HB54">
            <v>0.19099999999999998</v>
          </cell>
          <cell r="HC54">
            <v>23.621999999999996</v>
          </cell>
          <cell r="HD54">
            <v>1.762</v>
          </cell>
          <cell r="HE54">
            <v>1.762</v>
          </cell>
          <cell r="HF54">
            <v>201.947</v>
          </cell>
          <cell r="HG54">
            <v>59.301000000000002</v>
          </cell>
          <cell r="HH54">
            <v>27.331000000000003</v>
          </cell>
          <cell r="HI54">
            <v>288.57900000000001</v>
          </cell>
          <cell r="HJ54">
            <v>20.852</v>
          </cell>
          <cell r="HK54">
            <v>22.427</v>
          </cell>
          <cell r="HL54">
            <v>43.278999999999996</v>
          </cell>
          <cell r="HM54">
            <v>4.2000000000000003E-2</v>
          </cell>
          <cell r="HN54">
            <v>28.085000000000001</v>
          </cell>
          <cell r="HO54">
            <v>28.127000000000002</v>
          </cell>
          <cell r="HP54">
            <v>71.406000000000006</v>
          </cell>
          <cell r="HQ54">
            <v>125.94199999999999</v>
          </cell>
          <cell r="HR54">
            <v>13.731</v>
          </cell>
          <cell r="HS54">
            <v>139.673</v>
          </cell>
          <cell r="HT54">
            <v>169.339</v>
          </cell>
          <cell r="HU54">
            <v>39.316000000000003</v>
          </cell>
          <cell r="HV54">
            <v>92.839000000000013</v>
          </cell>
          <cell r="HW54">
            <v>301.49400000000003</v>
          </cell>
          <cell r="HX54">
            <v>0.20599999999999999</v>
          </cell>
          <cell r="HY54">
            <v>0.20599999999999999</v>
          </cell>
          <cell r="HZ54">
            <v>21.72</v>
          </cell>
          <cell r="IA54">
            <v>21.295000000000002</v>
          </cell>
          <cell r="IB54">
            <v>43.015000000000001</v>
          </cell>
          <cell r="IC54">
            <v>4.4999999999999998E-2</v>
          </cell>
          <cell r="ID54">
            <v>0.74399999999999999</v>
          </cell>
          <cell r="IE54">
            <v>0.78900000000000003</v>
          </cell>
          <cell r="IF54">
            <v>43.804000000000002</v>
          </cell>
          <cell r="IG54">
            <v>936.48200000000008</v>
          </cell>
          <cell r="IH54">
            <v>30.461000000000002</v>
          </cell>
          <cell r="II54">
            <v>966.9430000000001</v>
          </cell>
          <cell r="IJ54">
            <v>804.05500000000006</v>
          </cell>
          <cell r="IK54">
            <v>28.923000000000002</v>
          </cell>
          <cell r="IL54">
            <v>832.97800000000007</v>
          </cell>
          <cell r="IM54">
            <v>132.42599999999999</v>
          </cell>
          <cell r="IN54">
            <v>1.538</v>
          </cell>
          <cell r="IO54">
            <v>133.964</v>
          </cell>
          <cell r="IP54">
            <v>1.9350000000000001</v>
          </cell>
          <cell r="IQ54">
            <v>3.7789999999999999</v>
          </cell>
          <cell r="IR54">
            <v>5.7140000000000004</v>
          </cell>
          <cell r="IS54">
            <v>0.29899999999999999</v>
          </cell>
          <cell r="IT54">
            <v>0.75100000000000011</v>
          </cell>
          <cell r="IU54">
            <v>1.05</v>
          </cell>
          <cell r="IV54">
            <v>6.7640000000000002</v>
          </cell>
          <cell r="IW54">
            <v>7.3130000000000006</v>
          </cell>
          <cell r="IX54">
            <v>1.5190000000000001</v>
          </cell>
          <cell r="IY54">
            <v>8.8320000000000007</v>
          </cell>
          <cell r="IZ54">
            <v>8.0000000000000002E-3</v>
          </cell>
          <cell r="JA54">
            <v>8.84</v>
          </cell>
          <cell r="JB54">
            <v>84.760999999999996</v>
          </cell>
          <cell r="JC54">
            <v>2.5710000000000002</v>
          </cell>
          <cell r="JD54">
            <v>87.331999999999994</v>
          </cell>
          <cell r="JE54">
            <v>1.1949999999999998</v>
          </cell>
          <cell r="JF54">
            <v>1.1949999999999998</v>
          </cell>
          <cell r="JG54">
            <v>1.028</v>
          </cell>
          <cell r="JH54">
            <v>1.028</v>
          </cell>
          <cell r="JI54">
            <v>-1.238</v>
          </cell>
          <cell r="JJ54">
            <v>-1.238</v>
          </cell>
          <cell r="JK54">
            <v>43.564999999999998</v>
          </cell>
          <cell r="JL54">
            <v>6.0000000000000001E-3</v>
          </cell>
          <cell r="JM54">
            <v>43.570999999999998</v>
          </cell>
          <cell r="JN54">
            <v>165.87299999999999</v>
          </cell>
          <cell r="JO54">
            <v>75.675000000000011</v>
          </cell>
          <cell r="JP54">
            <v>28.923000000000002</v>
          </cell>
          <cell r="JQ54">
            <v>1178.028</v>
          </cell>
          <cell r="JR54">
            <v>1.538</v>
          </cell>
          <cell r="JS54">
            <v>1179.566</v>
          </cell>
          <cell r="JT54">
            <v>435.75200000000001</v>
          </cell>
          <cell r="JU54">
            <v>411.45799999999997</v>
          </cell>
          <cell r="JV54">
            <v>24.294000000000004</v>
          </cell>
          <cell r="JW54">
            <v>7.0890000000000004</v>
          </cell>
          <cell r="JX54">
            <v>1.8380000000000001</v>
          </cell>
          <cell r="JY54">
            <v>1.8380000000000001</v>
          </cell>
          <cell r="JZ54">
            <v>65.716999999999999</v>
          </cell>
          <cell r="KA54">
            <v>21.431000000000001</v>
          </cell>
          <cell r="KB54">
            <v>0.44400000000000017</v>
          </cell>
          <cell r="KC54">
            <v>0.83</v>
          </cell>
          <cell r="KD54">
            <v>1.3939999999999999</v>
          </cell>
          <cell r="KE54">
            <v>1.3939999999999999</v>
          </cell>
          <cell r="KF54">
            <v>6.4000000000000001E-2</v>
          </cell>
          <cell r="KG54">
            <v>0.16200000000000001</v>
          </cell>
          <cell r="KH54">
            <v>0.22600000000000001</v>
          </cell>
          <cell r="KI54">
            <v>1.6539999999999999</v>
          </cell>
          <cell r="KJ54">
            <v>1.6539999999999999</v>
          </cell>
          <cell r="KK54">
            <v>3.1930000000000001</v>
          </cell>
          <cell r="KL54">
            <v>0.61499999999999999</v>
          </cell>
          <cell r="KM54">
            <v>1.4670000000000001</v>
          </cell>
          <cell r="KN54">
            <v>4.4860000000000007</v>
          </cell>
          <cell r="KO54">
            <v>9.761000000000001</v>
          </cell>
          <cell r="KP54">
            <v>0</v>
          </cell>
          <cell r="KQ54">
            <v>1.1359999999999999</v>
          </cell>
          <cell r="KR54">
            <v>6.4000000000000001E-2</v>
          </cell>
          <cell r="KS54">
            <v>6.4000000000000001E-2</v>
          </cell>
          <cell r="KT54">
            <v>0</v>
          </cell>
          <cell r="KU54">
            <v>1.4550000000000001</v>
          </cell>
          <cell r="KV54">
            <v>0.23699999999999999</v>
          </cell>
          <cell r="KW54">
            <v>1.6920000000000002</v>
          </cell>
          <cell r="KX54">
            <v>0</v>
          </cell>
          <cell r="KY54">
            <v>0</v>
          </cell>
          <cell r="KZ54">
            <v>8.0640000000000001</v>
          </cell>
          <cell r="LA54">
            <v>1.556</v>
          </cell>
          <cell r="LB54">
            <v>66.629000000000005</v>
          </cell>
          <cell r="LC54">
            <v>11.757999999999999</v>
          </cell>
          <cell r="LD54">
            <v>-2.8319999999999999</v>
          </cell>
          <cell r="LE54">
            <v>0.79499999999999993</v>
          </cell>
          <cell r="LF54">
            <v>1.8380000000000001</v>
          </cell>
          <cell r="LG54">
            <v>0.91900000000000004</v>
          </cell>
          <cell r="LH54">
            <v>2.7570000000000001</v>
          </cell>
          <cell r="LI54">
            <v>3.851</v>
          </cell>
          <cell r="LJ54">
            <v>0.249</v>
          </cell>
          <cell r="LK54">
            <v>0</v>
          </cell>
          <cell r="LL54">
            <v>4.0999999999999996</v>
          </cell>
          <cell r="LM54">
            <v>1.3520000000000001</v>
          </cell>
          <cell r="LN54">
            <v>1.7590000000000001</v>
          </cell>
          <cell r="LO54">
            <v>4.0789999999999997</v>
          </cell>
          <cell r="LP54">
            <v>9.7490000000000006</v>
          </cell>
          <cell r="LQ54">
            <v>12.908999999999999</v>
          </cell>
          <cell r="LR54">
            <v>29.847999999999999</v>
          </cell>
          <cell r="LS54">
            <v>0.55600000000000005</v>
          </cell>
          <cell r="LT54">
            <v>1.484</v>
          </cell>
          <cell r="LU54">
            <v>2.04</v>
          </cell>
          <cell r="LV54">
            <v>1.0070000000000001</v>
          </cell>
          <cell r="LW54">
            <v>0.46400000000000002</v>
          </cell>
          <cell r="LX54">
            <v>1.4710000000000001</v>
          </cell>
          <cell r="LY54">
            <v>-27.785000000000004</v>
          </cell>
          <cell r="LZ54">
            <v>1539.1470000000002</v>
          </cell>
          <cell r="MA54" t="str">
            <v/>
          </cell>
          <cell r="MB54">
            <v>24.635058000000001</v>
          </cell>
          <cell r="MC54">
            <v>-0.32900000000000001</v>
          </cell>
          <cell r="MD54">
            <v>-3.4475949999999997</v>
          </cell>
          <cell r="ME54">
            <v>-4.3441660000000004</v>
          </cell>
          <cell r="MF54">
            <v>0.89655399999999996</v>
          </cell>
          <cell r="MG54">
            <v>59.207514000000003</v>
          </cell>
          <cell r="MH54">
            <v>90.485334000000009</v>
          </cell>
          <cell r="MI54">
            <v>37.144091999999993</v>
          </cell>
          <cell r="MJ54">
            <v>53.341239000000002</v>
          </cell>
          <cell r="MK54">
            <v>1.558541</v>
          </cell>
          <cell r="ML54">
            <v>-0.13520000000000021</v>
          </cell>
          <cell r="MM54">
            <v>29.832673999999997</v>
          </cell>
          <cell r="MN54">
            <v>0</v>
          </cell>
          <cell r="MO54">
            <v>67.522470999999996</v>
          </cell>
          <cell r="MP54">
            <v>0.53</v>
          </cell>
          <cell r="MQ54">
            <v>0</v>
          </cell>
          <cell r="MR54">
            <v>98.514747999999997</v>
          </cell>
          <cell r="MS54">
            <v>29.286631</v>
          </cell>
          <cell r="MT54">
            <v>69.228144999999998</v>
          </cell>
          <cell r="MU54">
            <v>49.255888999999996</v>
          </cell>
          <cell r="MV54">
            <v>110.971771</v>
          </cell>
          <cell r="MW54">
            <v>84.049914000000001</v>
          </cell>
          <cell r="MX54">
            <v>26.921848999999998</v>
          </cell>
          <cell r="MY54">
            <v>0</v>
          </cell>
          <cell r="MZ54">
            <v>0</v>
          </cell>
          <cell r="NA54">
            <v>-14.994684999999999</v>
          </cell>
          <cell r="NB54">
            <v>0.114</v>
          </cell>
          <cell r="NC54">
            <v>9.3581055000000024</v>
          </cell>
          <cell r="ND54">
            <v>0</v>
          </cell>
          <cell r="NE54">
            <v>-9.907</v>
          </cell>
          <cell r="NF54">
            <v>-7.1843999999999992</v>
          </cell>
          <cell r="NG54">
            <v>-0.58563399999999999</v>
          </cell>
          <cell r="NH54">
            <v>-6.5987619999999998</v>
          </cell>
          <cell r="NI54">
            <v>-0.38400000000000001</v>
          </cell>
          <cell r="NJ54">
            <v>0.50084699999999993</v>
          </cell>
          <cell r="NK54">
            <v>0.50084799999999996</v>
          </cell>
          <cell r="NL54">
            <v>0</v>
          </cell>
          <cell r="NM54" t="str">
            <v/>
          </cell>
          <cell r="NN54" t="str">
            <v/>
          </cell>
          <cell r="NO54">
            <v>0.64334500000000006</v>
          </cell>
          <cell r="NP54" t="str">
            <v/>
          </cell>
          <cell r="NQ54">
            <v>-2.5936659999999998</v>
          </cell>
          <cell r="NR54">
            <v>0</v>
          </cell>
          <cell r="NS54">
            <v>4.2751000000000001</v>
          </cell>
          <cell r="NT54">
            <v>3.0920000000000001</v>
          </cell>
          <cell r="NU54">
            <v>1.1830780000000001</v>
          </cell>
          <cell r="NV54">
            <v>0</v>
          </cell>
          <cell r="NW54">
            <v>-2.4254169999999999</v>
          </cell>
          <cell r="NX54">
            <v>-2.5842130000000001</v>
          </cell>
          <cell r="NY54">
            <v>0.15879499999999999</v>
          </cell>
          <cell r="NZ54">
            <v>-1.9293000000000005E-2</v>
          </cell>
          <cell r="OA54">
            <v>-9.9998999999999991E-2</v>
          </cell>
          <cell r="OB54">
            <v>5.8438770000000009</v>
          </cell>
          <cell r="OC54" t="str">
            <v/>
          </cell>
          <cell r="OD54">
            <v>33.841580999999998</v>
          </cell>
          <cell r="OE54">
            <v>-15.034000000000001</v>
          </cell>
          <cell r="OF54">
            <v>10.055503</v>
          </cell>
          <cell r="OG54">
            <v>8.8322409999999998</v>
          </cell>
          <cell r="OH54">
            <v>1.2232560000000001</v>
          </cell>
          <cell r="OI54">
            <v>0</v>
          </cell>
          <cell r="OJ54">
            <v>12.63227</v>
          </cell>
          <cell r="OK54">
            <v>10.451464999999999</v>
          </cell>
          <cell r="OL54">
            <v>2.1807939999999997</v>
          </cell>
          <cell r="OM54">
            <v>61.731648</v>
          </cell>
          <cell r="ON54">
            <v>0</v>
          </cell>
          <cell r="OO54">
            <v>-23.948976999999999</v>
          </cell>
          <cell r="OP54">
            <v>0</v>
          </cell>
          <cell r="OQ54">
            <v>-42.694600000000023</v>
          </cell>
          <cell r="OR54">
            <v>0</v>
          </cell>
          <cell r="OS54">
            <v>0</v>
          </cell>
          <cell r="OT54">
            <v>36.281072000000002</v>
          </cell>
          <cell r="OU54">
            <v>36.281072000000002</v>
          </cell>
          <cell r="OV54">
            <v>103.38217299999999</v>
          </cell>
          <cell r="OW54">
            <v>26.098503999999995</v>
          </cell>
          <cell r="OX54">
            <v>40.156695000000013</v>
          </cell>
          <cell r="OY54">
            <v>40.156695000000013</v>
          </cell>
          <cell r="OZ54" t="str">
            <v/>
          </cell>
          <cell r="PA54">
            <v>0.42930900000000349</v>
          </cell>
          <cell r="PB54">
            <v>0</v>
          </cell>
          <cell r="PC54">
            <v>2.6237660000000034</v>
          </cell>
          <cell r="PD54" t="str">
            <v/>
          </cell>
          <cell r="PE54" t="str">
            <v/>
          </cell>
          <cell r="PF54">
            <v>56.625</v>
          </cell>
          <cell r="PG54">
            <v>36.353550000000006</v>
          </cell>
          <cell r="PH54">
            <v>20.271459999999998</v>
          </cell>
          <cell r="PI54">
            <v>69.412721000000005</v>
          </cell>
          <cell r="PJ54">
            <v>73.363403000000005</v>
          </cell>
          <cell r="PK54">
            <v>73.363403000000005</v>
          </cell>
          <cell r="PL54" t="str">
            <v/>
          </cell>
          <cell r="PM54" t="str">
            <v/>
          </cell>
          <cell r="PN54">
            <v>0</v>
          </cell>
          <cell r="PO54">
            <v>0</v>
          </cell>
          <cell r="PP54">
            <v>0</v>
          </cell>
          <cell r="PQ54">
            <v>142.29843100000002</v>
          </cell>
          <cell r="PR54">
            <v>0</v>
          </cell>
          <cell r="PS54">
            <v>-27.861599999999999</v>
          </cell>
          <cell r="PT54">
            <v>44.143298999999999</v>
          </cell>
          <cell r="PU54">
            <v>23.069565999999998</v>
          </cell>
          <cell r="PV54">
            <v>21.073547999999999</v>
          </cell>
          <cell r="PW54">
            <v>0</v>
          </cell>
          <cell r="PX54">
            <v>96.355398000000008</v>
          </cell>
          <cell r="PY54">
            <v>96.355398000000008</v>
          </cell>
          <cell r="PZ54" t="str">
            <v/>
          </cell>
          <cell r="QA54">
            <v>63.700204999999997</v>
          </cell>
          <cell r="QB54">
            <v>2.0232019999999693</v>
          </cell>
          <cell r="QC54">
            <v>0</v>
          </cell>
          <cell r="QD54"/>
          <cell r="QE54">
            <v>1.9039999999999999</v>
          </cell>
          <cell r="QF54">
            <v>-14.833</v>
          </cell>
          <cell r="QG54">
            <v>0</v>
          </cell>
          <cell r="QH54" t="str">
            <v/>
          </cell>
          <cell r="QI54" t="str">
            <v/>
          </cell>
          <cell r="QJ54" t="str">
            <v/>
          </cell>
          <cell r="QK54">
            <v>0</v>
          </cell>
          <cell r="QL54">
            <v>0</v>
          </cell>
          <cell r="QM54">
            <v>0</v>
          </cell>
          <cell r="QN54" t="str">
            <v/>
          </cell>
          <cell r="QO54" t="str">
            <v/>
          </cell>
          <cell r="QP54" t="str">
            <v/>
          </cell>
          <cell r="QQ54">
            <v>0</v>
          </cell>
          <cell r="QR54" t="str">
            <v/>
          </cell>
          <cell r="QS54">
            <v>-1.8758009999999998</v>
          </cell>
          <cell r="QT54">
            <v>0</v>
          </cell>
          <cell r="QU54">
            <v>38.894938000000003</v>
          </cell>
          <cell r="QV54">
            <v>-23.142044000000002</v>
          </cell>
          <cell r="QW54">
            <v>62.037158000000005</v>
          </cell>
          <cell r="QX54">
            <v>-7.7060969999999998</v>
          </cell>
          <cell r="QY54">
            <v>0</v>
          </cell>
          <cell r="QZ54">
            <v>0</v>
          </cell>
          <cell r="RA54">
            <v>0</v>
          </cell>
          <cell r="RB54">
            <v>0</v>
          </cell>
          <cell r="RC54">
            <v>0</v>
          </cell>
          <cell r="RD54">
            <v>0</v>
          </cell>
          <cell r="RE54" t="str">
            <v/>
          </cell>
          <cell r="RF54">
            <v>0</v>
          </cell>
          <cell r="RG54" t="str">
            <v/>
          </cell>
          <cell r="RH54" t="str">
            <v/>
          </cell>
          <cell r="RI54" t="str">
            <v/>
          </cell>
          <cell r="RJ54">
            <v>31.315521</v>
          </cell>
          <cell r="RK54">
            <v>0</v>
          </cell>
          <cell r="RL54">
            <v>0</v>
          </cell>
          <cell r="RM54">
            <v>0</v>
          </cell>
          <cell r="RN54" t="str">
            <v/>
          </cell>
          <cell r="RO54" t="str">
            <v/>
          </cell>
          <cell r="RP54">
            <v>0</v>
          </cell>
          <cell r="RQ54">
            <v>0.114</v>
          </cell>
          <cell r="RR54">
            <v>-52.257680500000014</v>
          </cell>
          <cell r="RS54">
            <v>0</v>
          </cell>
          <cell r="RT54">
            <v>17.954599999999999</v>
          </cell>
          <cell r="RU54">
            <v>102.213356</v>
          </cell>
          <cell r="RV54">
            <v>36.281072000000002</v>
          </cell>
          <cell r="RW54">
            <v>65.932290999999992</v>
          </cell>
          <cell r="RX54">
            <v>41.155761999999996</v>
          </cell>
          <cell r="RY54">
            <v>82.602672000000013</v>
          </cell>
          <cell r="RZ54">
            <v>0</v>
          </cell>
          <cell r="SA54">
            <v>82.602672000000013</v>
          </cell>
          <cell r="SB54">
            <v>0</v>
          </cell>
          <cell r="SC54">
            <v>-2.2464009999999917</v>
          </cell>
          <cell r="SD54">
            <v>0</v>
          </cell>
        </row>
        <row r="55">
          <cell r="A55">
            <v>2002</v>
          </cell>
          <cell r="B55">
            <v>1918.0210000000002</v>
          </cell>
          <cell r="C55">
            <v>1110.8070000000002</v>
          </cell>
          <cell r="D55">
            <v>807.21500000000003</v>
          </cell>
          <cell r="E55">
            <v>389.173</v>
          </cell>
          <cell r="F55">
            <v>116.63499999999999</v>
          </cell>
          <cell r="G55">
            <v>12.34</v>
          </cell>
          <cell r="H55">
            <v>128.97499999999999</v>
          </cell>
          <cell r="I55">
            <v>7.8469999999999995</v>
          </cell>
          <cell r="J55">
            <v>31.631</v>
          </cell>
          <cell r="K55">
            <v>39.478000000000002</v>
          </cell>
          <cell r="L55">
            <v>9.7560000000000002</v>
          </cell>
          <cell r="M55">
            <v>259.34699999999998</v>
          </cell>
          <cell r="N55">
            <v>58.407000000000004</v>
          </cell>
          <cell r="O55">
            <v>93.78</v>
          </cell>
          <cell r="P55">
            <v>-10.873999999999999</v>
          </cell>
          <cell r="Q55">
            <v>6.3279999999999994</v>
          </cell>
          <cell r="R55">
            <v>0</v>
          </cell>
          <cell r="S55">
            <v>77.936000000000007</v>
          </cell>
          <cell r="T55">
            <v>117.739</v>
          </cell>
          <cell r="U55">
            <v>-4.2380000000000004</v>
          </cell>
          <cell r="V55">
            <v>2.3939999999999997</v>
          </cell>
          <cell r="W55">
            <v>12.34</v>
          </cell>
          <cell r="X55">
            <v>0.73599999999999999</v>
          </cell>
          <cell r="Y55">
            <v>13.076000000000001</v>
          </cell>
          <cell r="Z55">
            <v>6.5770000000000008</v>
          </cell>
          <cell r="AA55">
            <v>2.7650000000000001</v>
          </cell>
          <cell r="AB55">
            <v>9.3420000000000005</v>
          </cell>
          <cell r="AC55">
            <v>29.465</v>
          </cell>
          <cell r="AD55">
            <v>29.465</v>
          </cell>
          <cell r="AE55">
            <v>12.85</v>
          </cell>
          <cell r="AF55">
            <v>12.85</v>
          </cell>
          <cell r="AG55">
            <v>6.3480000000000008</v>
          </cell>
          <cell r="AH55">
            <v>18.545000000000002</v>
          </cell>
          <cell r="AI55">
            <v>24.893000000000001</v>
          </cell>
          <cell r="AJ55">
            <v>168.36500000000001</v>
          </cell>
          <cell r="AK55">
            <v>168.36500000000001</v>
          </cell>
          <cell r="AL55">
            <v>5.2540000000000004</v>
          </cell>
          <cell r="AM55">
            <v>5.8029999999999999</v>
          </cell>
          <cell r="AN55">
            <v>11.057</v>
          </cell>
          <cell r="AO55">
            <v>0.16400000000000001</v>
          </cell>
          <cell r="AP55">
            <v>1.8360000000000001</v>
          </cell>
          <cell r="AQ55">
            <v>2</v>
          </cell>
          <cell r="AR55">
            <v>170.203</v>
          </cell>
          <cell r="AS55">
            <v>2.3449999999999998</v>
          </cell>
          <cell r="AT55">
            <v>1.3000000000000003E-2</v>
          </cell>
          <cell r="AU55">
            <v>4.8620000000000001</v>
          </cell>
          <cell r="AV55">
            <v>149.72099999999998</v>
          </cell>
          <cell r="AW55">
            <v>84.034999999999997</v>
          </cell>
          <cell r="AX55">
            <v>65.686000000000007</v>
          </cell>
          <cell r="AY55">
            <v>26.311</v>
          </cell>
          <cell r="AZ55">
            <v>9.6129999999999995</v>
          </cell>
          <cell r="BA55">
            <v>0.69</v>
          </cell>
          <cell r="BB55">
            <v>10.302999999999999</v>
          </cell>
          <cell r="BC55">
            <v>2.7929999999999997</v>
          </cell>
          <cell r="BD55">
            <v>2.036</v>
          </cell>
          <cell r="BE55">
            <v>4.8289999999999997</v>
          </cell>
          <cell r="BF55">
            <v>0.38900000000000001</v>
          </cell>
          <cell r="BG55">
            <v>24.634</v>
          </cell>
          <cell r="BH55">
            <v>202.93900000000002</v>
          </cell>
          <cell r="BI55">
            <v>35.741</v>
          </cell>
          <cell r="BJ55">
            <v>1.3069999999999999</v>
          </cell>
          <cell r="BK55">
            <v>16.643999999999998</v>
          </cell>
          <cell r="BL55">
            <v>149.00700000000001</v>
          </cell>
          <cell r="BM55">
            <v>27.742999999999995</v>
          </cell>
          <cell r="BN55">
            <v>-0.57400000000000007</v>
          </cell>
          <cell r="BO55">
            <v>70.566000000000003</v>
          </cell>
          <cell r="BP55">
            <v>2.5609999999999999</v>
          </cell>
          <cell r="BQ55">
            <v>0.69</v>
          </cell>
          <cell r="BR55">
            <v>17.122</v>
          </cell>
          <cell r="BS55">
            <v>20.373000000000001</v>
          </cell>
          <cell r="BT55">
            <v>45.948999999999998</v>
          </cell>
          <cell r="BU55">
            <v>13.35</v>
          </cell>
          <cell r="BV55">
            <v>0</v>
          </cell>
          <cell r="BW55">
            <v>59.298999999999999</v>
          </cell>
          <cell r="BX55">
            <v>8.8079999999999998</v>
          </cell>
          <cell r="BY55">
            <v>0</v>
          </cell>
          <cell r="BZ55">
            <v>8.8079999999999998</v>
          </cell>
          <cell r="CA55">
            <v>19.262</v>
          </cell>
          <cell r="CB55">
            <v>19.262</v>
          </cell>
          <cell r="CC55">
            <v>13.386999999999999</v>
          </cell>
          <cell r="CD55">
            <v>44.125</v>
          </cell>
          <cell r="CE55">
            <v>3.0389999999999997</v>
          </cell>
          <cell r="CF55">
            <v>60.551000000000002</v>
          </cell>
          <cell r="CG55">
            <v>25.576000000000001</v>
          </cell>
          <cell r="CH55">
            <v>25.576000000000001</v>
          </cell>
          <cell r="CI55">
            <v>0.02</v>
          </cell>
          <cell r="CJ55">
            <v>1.5720000000000001</v>
          </cell>
          <cell r="CK55">
            <v>1.5920000000000001</v>
          </cell>
          <cell r="CL55">
            <v>0</v>
          </cell>
          <cell r="CM55">
            <v>0.78800000000000003</v>
          </cell>
          <cell r="CN55">
            <v>0.78800000000000003</v>
          </cell>
          <cell r="CO55">
            <v>10.767999999999999</v>
          </cell>
          <cell r="CP55">
            <v>0.13100000000000001</v>
          </cell>
          <cell r="CQ55">
            <v>15.486999999999998</v>
          </cell>
          <cell r="CR55">
            <v>335.98</v>
          </cell>
          <cell r="CS55">
            <v>76.59</v>
          </cell>
          <cell r="CT55">
            <v>259.39100000000002</v>
          </cell>
          <cell r="CU55">
            <v>144.744</v>
          </cell>
          <cell r="CV55">
            <v>34.433999999999997</v>
          </cell>
          <cell r="CW55">
            <v>27.802999999999997</v>
          </cell>
          <cell r="CX55">
            <v>62.236999999999995</v>
          </cell>
          <cell r="CY55">
            <v>4.8869999999999996</v>
          </cell>
          <cell r="CZ55">
            <v>1.3540000000000001</v>
          </cell>
          <cell r="DA55">
            <v>6.2409999999999997</v>
          </cell>
          <cell r="DB55">
            <v>2.919</v>
          </cell>
          <cell r="DC55">
            <v>49.085999999999999</v>
          </cell>
          <cell r="DD55">
            <v>110.413</v>
          </cell>
          <cell r="DE55">
            <v>0.29599999999999999</v>
          </cell>
          <cell r="DF55">
            <v>64.442999999999998</v>
          </cell>
          <cell r="DG55">
            <v>175.15199999999999</v>
          </cell>
          <cell r="DH55">
            <v>16.57</v>
          </cell>
          <cell r="DI55">
            <v>46.442</v>
          </cell>
          <cell r="DJ55">
            <v>63.012</v>
          </cell>
          <cell r="DK55">
            <v>10.588999999999999</v>
          </cell>
          <cell r="DL55">
            <v>14.466999999999999</v>
          </cell>
          <cell r="DM55">
            <v>5.8860000000000001</v>
          </cell>
          <cell r="DN55">
            <v>6.7159999999999993</v>
          </cell>
          <cell r="DO55">
            <v>1.1759999999999999</v>
          </cell>
          <cell r="DP55">
            <v>1.6259999999999999</v>
          </cell>
          <cell r="DQ55">
            <v>47.387999999999998</v>
          </cell>
          <cell r="DR55">
            <v>7.5999999999999998E-2</v>
          </cell>
          <cell r="DS55">
            <v>164.42400000000001</v>
          </cell>
          <cell r="DT55">
            <v>14.158999999999999</v>
          </cell>
          <cell r="DU55">
            <v>178.583</v>
          </cell>
          <cell r="DV55">
            <v>171.25199999999998</v>
          </cell>
          <cell r="DW55">
            <v>27.802999999999997</v>
          </cell>
          <cell r="DX55">
            <v>79.064000000000007</v>
          </cell>
          <cell r="DY55">
            <v>278.11899999999997</v>
          </cell>
          <cell r="DZ55">
            <v>0.76800000000000002</v>
          </cell>
          <cell r="EA55">
            <v>0</v>
          </cell>
          <cell r="EB55">
            <v>1.3989999999999998</v>
          </cell>
          <cell r="EC55">
            <v>10.61</v>
          </cell>
          <cell r="ED55">
            <v>12.776999999999999</v>
          </cell>
          <cell r="EE55">
            <v>0.21100000000000002</v>
          </cell>
          <cell r="EF55">
            <v>0.21100000000000002</v>
          </cell>
          <cell r="EG55">
            <v>215.37100000000001</v>
          </cell>
          <cell r="EH55">
            <v>29.655000000000001</v>
          </cell>
          <cell r="EI55">
            <v>27.427999999999997</v>
          </cell>
          <cell r="EJ55">
            <v>272.45400000000001</v>
          </cell>
          <cell r="EK55">
            <v>0.875</v>
          </cell>
          <cell r="EL55">
            <v>0</v>
          </cell>
          <cell r="EM55">
            <v>4.43</v>
          </cell>
          <cell r="EN55">
            <v>27.337999999999997</v>
          </cell>
          <cell r="EO55">
            <v>13.193</v>
          </cell>
          <cell r="EP55">
            <v>45.835999999999999</v>
          </cell>
          <cell r="EQ55">
            <v>381.11200000000002</v>
          </cell>
          <cell r="ER55">
            <v>228.40699999999998</v>
          </cell>
          <cell r="ES55">
            <v>132.428</v>
          </cell>
          <cell r="ET55">
            <v>360.83499999999998</v>
          </cell>
          <cell r="EU55">
            <v>20.276000000000003</v>
          </cell>
          <cell r="EV55">
            <v>7.1530000000000005</v>
          </cell>
          <cell r="EW55">
            <v>0.80499999999999994</v>
          </cell>
          <cell r="EX55">
            <v>2.9089999999999998</v>
          </cell>
          <cell r="EY55">
            <v>10.867000000000001</v>
          </cell>
          <cell r="EZ55">
            <v>7.3239999999999998</v>
          </cell>
          <cell r="FA55">
            <v>10.308</v>
          </cell>
          <cell r="FB55">
            <v>17.631999999999998</v>
          </cell>
          <cell r="FC55">
            <v>59.886000000000003</v>
          </cell>
          <cell r="FD55">
            <v>2.044</v>
          </cell>
          <cell r="FE55">
            <v>1.6679999999999999</v>
          </cell>
          <cell r="FF55">
            <v>-50.091000000000008</v>
          </cell>
          <cell r="FG55">
            <v>147.137</v>
          </cell>
          <cell r="FH55">
            <v>81.27</v>
          </cell>
          <cell r="FI55">
            <v>152.70400000000001</v>
          </cell>
          <cell r="FJ55">
            <v>357.98599999999999</v>
          </cell>
          <cell r="FK55">
            <v>33.246000000000002</v>
          </cell>
          <cell r="FL55">
            <v>391.23199999999997</v>
          </cell>
          <cell r="FM55">
            <v>81.466000000000008</v>
          </cell>
          <cell r="FN55">
            <v>11.171999999999999</v>
          </cell>
          <cell r="FO55">
            <v>92.638000000000005</v>
          </cell>
          <cell r="FP55">
            <v>276.52099999999996</v>
          </cell>
          <cell r="FQ55">
            <v>22.074000000000002</v>
          </cell>
          <cell r="FR55">
            <v>298.59499999999997</v>
          </cell>
          <cell r="FS55">
            <v>27.466000000000001</v>
          </cell>
          <cell r="FT55">
            <v>15.437999999999999</v>
          </cell>
          <cell r="FU55">
            <v>42.903999999999996</v>
          </cell>
          <cell r="FV55">
            <v>7.9450000000000003</v>
          </cell>
          <cell r="FW55">
            <v>5.1849999999999996</v>
          </cell>
          <cell r="FX55">
            <v>13.129999999999999</v>
          </cell>
          <cell r="FY55">
            <v>0.40900000000000003</v>
          </cell>
          <cell r="FZ55">
            <v>11.274000000000001</v>
          </cell>
          <cell r="GA55">
            <v>11.683000000000002</v>
          </cell>
          <cell r="GB55">
            <v>0.63200000000000001</v>
          </cell>
          <cell r="GC55">
            <v>0.14699999999999999</v>
          </cell>
          <cell r="GD55">
            <v>0.77900000000000003</v>
          </cell>
          <cell r="GE55">
            <v>12.462000000000002</v>
          </cell>
          <cell r="GF55">
            <v>0.95499999999999996</v>
          </cell>
          <cell r="GG55">
            <v>1.3759999999999999</v>
          </cell>
          <cell r="GH55">
            <v>2.331</v>
          </cell>
          <cell r="GI55">
            <v>230.38099999999997</v>
          </cell>
          <cell r="GJ55">
            <v>2.048</v>
          </cell>
          <cell r="GK55">
            <v>232.42899999999997</v>
          </cell>
          <cell r="GL55">
            <v>609.83199999999999</v>
          </cell>
          <cell r="GM55">
            <v>609.83199999999999</v>
          </cell>
          <cell r="GN55">
            <v>175.803</v>
          </cell>
          <cell r="GO55">
            <v>40.831999999999994</v>
          </cell>
          <cell r="GP55">
            <v>216.63499999999999</v>
          </cell>
          <cell r="GQ55">
            <v>25.117999999999999</v>
          </cell>
          <cell r="GR55">
            <v>0.53300000000000003</v>
          </cell>
          <cell r="GS55">
            <v>25.651</v>
          </cell>
          <cell r="GT55">
            <v>16.253</v>
          </cell>
          <cell r="GU55">
            <v>16.253</v>
          </cell>
          <cell r="GV55">
            <v>45.160000000000004</v>
          </cell>
          <cell r="GW55">
            <v>0.97</v>
          </cell>
          <cell r="GX55">
            <v>46.13</v>
          </cell>
          <cell r="GY55">
            <v>2.3200000000000003</v>
          </cell>
          <cell r="GZ55">
            <v>2.3200000000000003</v>
          </cell>
          <cell r="HA55">
            <v>20.132999999999999</v>
          </cell>
          <cell r="HB55">
            <v>0.255</v>
          </cell>
          <cell r="HC55">
            <v>20.387999999999998</v>
          </cell>
          <cell r="HD55">
            <v>1.4790000000000001</v>
          </cell>
          <cell r="HE55">
            <v>1.4790000000000001</v>
          </cell>
          <cell r="HF55">
            <v>213.08500000000001</v>
          </cell>
          <cell r="HG55">
            <v>61.517000000000003</v>
          </cell>
          <cell r="HH55">
            <v>27.642999999999997</v>
          </cell>
          <cell r="HI55">
            <v>302.245</v>
          </cell>
          <cell r="HJ55">
            <v>22.376999999999999</v>
          </cell>
          <cell r="HK55">
            <v>24.375</v>
          </cell>
          <cell r="HL55">
            <v>46.751999999999995</v>
          </cell>
          <cell r="HM55">
            <v>4.2999999999999997E-2</v>
          </cell>
          <cell r="HN55">
            <v>29.968999999999998</v>
          </cell>
          <cell r="HO55">
            <v>30.011999999999997</v>
          </cell>
          <cell r="HP55">
            <v>76.763999999999996</v>
          </cell>
          <cell r="HQ55">
            <v>124.68299999999999</v>
          </cell>
          <cell r="HR55">
            <v>14.158999999999999</v>
          </cell>
          <cell r="HS55">
            <v>138.84199999999998</v>
          </cell>
          <cell r="HT55">
            <v>175.803</v>
          </cell>
          <cell r="HU55">
            <v>40.831999999999994</v>
          </cell>
          <cell r="HV55">
            <v>97.789000000000001</v>
          </cell>
          <cell r="HW55">
            <v>314.42399999999998</v>
          </cell>
          <cell r="HX55">
            <v>0.214</v>
          </cell>
          <cell r="HY55">
            <v>0.214</v>
          </cell>
          <cell r="HZ55">
            <v>22.904</v>
          </cell>
          <cell r="IA55">
            <v>22.432000000000002</v>
          </cell>
          <cell r="IB55">
            <v>45.335999999999999</v>
          </cell>
          <cell r="IC55">
            <v>4.9999999999999996E-2</v>
          </cell>
          <cell r="ID55">
            <v>0.76500000000000012</v>
          </cell>
          <cell r="IE55">
            <v>0.81500000000000017</v>
          </cell>
          <cell r="IF55">
            <v>46.150999999999996</v>
          </cell>
          <cell r="IG55">
            <v>974.48199999999997</v>
          </cell>
          <cell r="IH55">
            <v>32.279000000000003</v>
          </cell>
          <cell r="II55">
            <v>1006.761</v>
          </cell>
          <cell r="IJ55">
            <v>826.86900000000003</v>
          </cell>
          <cell r="IK55">
            <v>30.267000000000003</v>
          </cell>
          <cell r="IL55">
            <v>857.13600000000008</v>
          </cell>
          <cell r="IM55">
            <v>147.614</v>
          </cell>
          <cell r="IN55">
            <v>2.0129999999999999</v>
          </cell>
          <cell r="IO55">
            <v>149.62700000000001</v>
          </cell>
          <cell r="IP55">
            <v>1.8050000000000002</v>
          </cell>
          <cell r="IQ55">
            <v>3.8050000000000002</v>
          </cell>
          <cell r="IR55">
            <v>5.61</v>
          </cell>
          <cell r="IS55">
            <v>0.20100000000000001</v>
          </cell>
          <cell r="IT55">
            <v>0.78</v>
          </cell>
          <cell r="IU55">
            <v>0.98100000000000009</v>
          </cell>
          <cell r="IV55">
            <v>6.5910000000000002</v>
          </cell>
          <cell r="IW55">
            <v>6.9870000000000001</v>
          </cell>
          <cell r="IX55">
            <v>2.5539999999999998</v>
          </cell>
          <cell r="IY55">
            <v>9.5410000000000004</v>
          </cell>
          <cell r="IZ55">
            <v>4.0000000000000001E-3</v>
          </cell>
          <cell r="JA55">
            <v>9.5449999999999999</v>
          </cell>
          <cell r="JB55">
            <v>89.416999999999987</v>
          </cell>
          <cell r="JC55">
            <v>2.7210000000000001</v>
          </cell>
          <cell r="JD55">
            <v>92.137999999999991</v>
          </cell>
          <cell r="JE55">
            <v>0.84599999999999997</v>
          </cell>
          <cell r="JF55">
            <v>0.84599999999999997</v>
          </cell>
          <cell r="JG55">
            <v>0.96</v>
          </cell>
          <cell r="JH55">
            <v>0.96</v>
          </cell>
          <cell r="JI55">
            <v>-1.8120000000000001</v>
          </cell>
          <cell r="JJ55">
            <v>-1.8120000000000001</v>
          </cell>
          <cell r="JK55">
            <v>54.271000000000001</v>
          </cell>
          <cell r="JL55">
            <v>0.26800000000000002</v>
          </cell>
          <cell r="JM55">
            <v>54.539000000000001</v>
          </cell>
          <cell r="JN55">
            <v>177.405</v>
          </cell>
          <cell r="JO55">
            <v>81.27</v>
          </cell>
          <cell r="JP55">
            <v>30.267000000000003</v>
          </cell>
          <cell r="JQ55">
            <v>1233.1559999999999</v>
          </cell>
          <cell r="JR55">
            <v>2.0129999999999999</v>
          </cell>
          <cell r="JS55">
            <v>1235.1689999999999</v>
          </cell>
          <cell r="JT55">
            <v>437.79599999999999</v>
          </cell>
          <cell r="JU55">
            <v>406.29499999999996</v>
          </cell>
          <cell r="JV55">
            <v>31.500999999999998</v>
          </cell>
          <cell r="JW55">
            <v>7.9460000000000006</v>
          </cell>
          <cell r="JX55">
            <v>2.06</v>
          </cell>
          <cell r="JY55">
            <v>2.06</v>
          </cell>
          <cell r="JZ55">
            <v>59.055999999999997</v>
          </cell>
          <cell r="KA55">
            <v>20.966999999999999</v>
          </cell>
          <cell r="KB55">
            <v>-9.5649999999999995</v>
          </cell>
          <cell r="KC55">
            <v>0.97400000000000009</v>
          </cell>
          <cell r="KD55">
            <v>1.2570000000000001</v>
          </cell>
          <cell r="KE55">
            <v>1.2570000000000001</v>
          </cell>
          <cell r="KF55">
            <v>6.9000000000000006E-2</v>
          </cell>
          <cell r="KG55">
            <v>0.18</v>
          </cell>
          <cell r="KH55">
            <v>0.249</v>
          </cell>
          <cell r="KI55">
            <v>1.7370000000000001</v>
          </cell>
          <cell r="KJ55">
            <v>1.7370000000000001</v>
          </cell>
          <cell r="KK55">
            <v>4.88</v>
          </cell>
          <cell r="KL55">
            <v>0.53700000000000003</v>
          </cell>
          <cell r="KM55">
            <v>1.3989999999999998</v>
          </cell>
          <cell r="KN55">
            <v>5.782</v>
          </cell>
          <cell r="KO55">
            <v>12.597999999999999</v>
          </cell>
          <cell r="KP55">
            <v>0</v>
          </cell>
          <cell r="KQ55">
            <v>1.244</v>
          </cell>
          <cell r="KR55">
            <v>6.9000000000000006E-2</v>
          </cell>
          <cell r="KS55">
            <v>6.9000000000000006E-2</v>
          </cell>
          <cell r="KT55">
            <v>0</v>
          </cell>
          <cell r="KU55">
            <v>1.33</v>
          </cell>
          <cell r="KV55">
            <v>0.27400000000000002</v>
          </cell>
          <cell r="KW55">
            <v>1.6040000000000001</v>
          </cell>
          <cell r="KX55">
            <v>0</v>
          </cell>
          <cell r="KY55">
            <v>0</v>
          </cell>
          <cell r="KZ55">
            <v>8.3919999999999995</v>
          </cell>
          <cell r="LA55">
            <v>0.92799999999999994</v>
          </cell>
          <cell r="LB55">
            <v>60.893000000000001</v>
          </cell>
          <cell r="LC55">
            <v>13.958</v>
          </cell>
          <cell r="LD55">
            <v>-4.8100000000000005</v>
          </cell>
          <cell r="LE55">
            <v>1.2629999999999999</v>
          </cell>
          <cell r="LF55">
            <v>2.06</v>
          </cell>
          <cell r="LG55">
            <v>1.0449999999999999</v>
          </cell>
          <cell r="LH55">
            <v>3.105</v>
          </cell>
          <cell r="LI55">
            <v>4.0229999999999997</v>
          </cell>
          <cell r="LJ55">
            <v>0.252</v>
          </cell>
          <cell r="LK55">
            <v>0</v>
          </cell>
          <cell r="LL55">
            <v>4.2749999999999995</v>
          </cell>
          <cell r="LM55">
            <v>2.492</v>
          </cell>
          <cell r="LN55">
            <v>1.548</v>
          </cell>
          <cell r="LO55">
            <v>4.43</v>
          </cell>
          <cell r="LP55">
            <v>10.179</v>
          </cell>
          <cell r="LQ55">
            <v>13.193</v>
          </cell>
          <cell r="LR55">
            <v>31.841999999999999</v>
          </cell>
          <cell r="LS55">
            <v>0.58399999999999996</v>
          </cell>
          <cell r="LT55">
            <v>1.02</v>
          </cell>
          <cell r="LU55">
            <v>1.6040000000000001</v>
          </cell>
          <cell r="LV55">
            <v>1.3440000000000001</v>
          </cell>
          <cell r="LW55">
            <v>0.4</v>
          </cell>
          <cell r="LX55">
            <v>1.7440000000000002</v>
          </cell>
          <cell r="LY55">
            <v>-24.794</v>
          </cell>
          <cell r="LZ55">
            <v>1589.325</v>
          </cell>
          <cell r="MA55" t="str">
            <v/>
          </cell>
          <cell r="MB55">
            <v>-4.2369120000000002</v>
          </cell>
          <cell r="MC55">
            <v>-0.56999999999999995</v>
          </cell>
          <cell r="MD55">
            <v>-2.1882220000000001</v>
          </cell>
          <cell r="ME55">
            <v>-2.0087829999999998</v>
          </cell>
          <cell r="MF55">
            <v>-0.17944200000000002</v>
          </cell>
          <cell r="MG55">
            <v>39.577177000000006</v>
          </cell>
          <cell r="MH55">
            <v>82.905551000000003</v>
          </cell>
          <cell r="MI55">
            <v>66.866636999999997</v>
          </cell>
          <cell r="MJ55">
            <v>16.038914000000002</v>
          </cell>
          <cell r="MK55">
            <v>0.81929700000000005</v>
          </cell>
          <cell r="ML55">
            <v>0.76759900000000414</v>
          </cell>
          <cell r="MM55">
            <v>25.739331999999997</v>
          </cell>
          <cell r="MN55">
            <v>0</v>
          </cell>
          <cell r="MO55">
            <v>112.39970599999999</v>
          </cell>
          <cell r="MP55">
            <v>1.272</v>
          </cell>
          <cell r="MQ55">
            <v>0</v>
          </cell>
          <cell r="MR55">
            <v>122.465611</v>
          </cell>
          <cell r="MS55">
            <v>47.881924999999995</v>
          </cell>
          <cell r="MT55">
            <v>74.583730000000003</v>
          </cell>
          <cell r="MU55">
            <v>49.797909000000004</v>
          </cell>
          <cell r="MV55">
            <v>81.048275999999987</v>
          </cell>
          <cell r="MW55">
            <v>49.505342000000006</v>
          </cell>
          <cell r="MX55">
            <v>31.542923999999999</v>
          </cell>
          <cell r="MY55">
            <v>0</v>
          </cell>
          <cell r="MZ55">
            <v>0</v>
          </cell>
          <cell r="NA55">
            <v>-0.12335699999999994</v>
          </cell>
          <cell r="NB55">
            <v>9.0999999999999998E-2</v>
          </cell>
          <cell r="NC55">
            <v>6.1389466666666692</v>
          </cell>
          <cell r="ND55">
            <v>0</v>
          </cell>
          <cell r="NE55">
            <v>-1.9790000000000001</v>
          </cell>
          <cell r="NF55">
            <v>-4.0559000000000003</v>
          </cell>
          <cell r="NG55">
            <v>-0.71687599999999996</v>
          </cell>
          <cell r="NH55">
            <v>-3.3390239999999998</v>
          </cell>
          <cell r="NI55">
            <v>-0.39999900000000005</v>
          </cell>
          <cell r="NJ55">
            <v>0.242507</v>
          </cell>
          <cell r="NK55">
            <v>0.24250899999999997</v>
          </cell>
          <cell r="NL55">
            <v>0</v>
          </cell>
          <cell r="NM55" t="str">
            <v/>
          </cell>
          <cell r="NN55" t="str">
            <v/>
          </cell>
          <cell r="NO55">
            <v>0.42590599999999995</v>
          </cell>
          <cell r="NP55" t="str">
            <v/>
          </cell>
          <cell r="NQ55">
            <v>28.725294000000002</v>
          </cell>
          <cell r="NR55">
            <v>0</v>
          </cell>
          <cell r="NS55">
            <v>-10.631663</v>
          </cell>
          <cell r="NT55">
            <v>-8.5321870000000004</v>
          </cell>
          <cell r="NU55">
            <v>-2.0994609999999998</v>
          </cell>
          <cell r="NV55">
            <v>0</v>
          </cell>
          <cell r="NW55">
            <v>3.5087170000000003</v>
          </cell>
          <cell r="NX55">
            <v>3.30131</v>
          </cell>
          <cell r="NY55">
            <v>0.207424</v>
          </cell>
          <cell r="NZ55">
            <v>3.7956999999999991E-2</v>
          </cell>
          <cell r="OA55">
            <v>-0.31</v>
          </cell>
          <cell r="OB55">
            <v>-0.73927700000000129</v>
          </cell>
          <cell r="OC55" t="str">
            <v/>
          </cell>
          <cell r="OD55">
            <v>24.484961999999999</v>
          </cell>
          <cell r="OE55">
            <v>3.7330000000000001</v>
          </cell>
          <cell r="OF55">
            <v>-5.8139179999999993</v>
          </cell>
          <cell r="OG55">
            <v>-5.7679610000000006</v>
          </cell>
          <cell r="OH55">
            <v>-4.5948000000000003E-2</v>
          </cell>
          <cell r="OI55">
            <v>0</v>
          </cell>
          <cell r="OJ55">
            <v>9.7011839999999978</v>
          </cell>
          <cell r="OK55">
            <v>7.4267520000000005</v>
          </cell>
          <cell r="OL55">
            <v>2.2744439999999999</v>
          </cell>
          <cell r="OM55">
            <v>56.649411000000001</v>
          </cell>
          <cell r="ON55">
            <v>0</v>
          </cell>
          <cell r="OO55">
            <v>-4.6808540000000036</v>
          </cell>
          <cell r="OP55">
            <v>0</v>
          </cell>
          <cell r="OQ55">
            <v>8.0127000000000166</v>
          </cell>
          <cell r="OR55">
            <v>13.099</v>
          </cell>
          <cell r="OS55">
            <v>0</v>
          </cell>
          <cell r="OT55">
            <v>30.856117999999999</v>
          </cell>
          <cell r="OU55">
            <v>30.856117999999999</v>
          </cell>
          <cell r="OV55">
            <v>72.989537999999996</v>
          </cell>
          <cell r="OW55">
            <v>-15.13543000000001</v>
          </cell>
          <cell r="OX55">
            <v>26.366640999999987</v>
          </cell>
          <cell r="OY55">
            <v>26.366640999999987</v>
          </cell>
          <cell r="OZ55" t="str">
            <v/>
          </cell>
          <cell r="PA55">
            <v>0.24743399999999838</v>
          </cell>
          <cell r="PB55">
            <v>0</v>
          </cell>
          <cell r="PC55">
            <v>-20.621749999999999</v>
          </cell>
          <cell r="PD55" t="str">
            <v/>
          </cell>
          <cell r="PE55" t="str">
            <v/>
          </cell>
          <cell r="PF55">
            <v>3.036</v>
          </cell>
          <cell r="PG55">
            <v>-6.7163740000000001</v>
          </cell>
          <cell r="PH55">
            <v>9.7523739999999997</v>
          </cell>
          <cell r="PI55">
            <v>61.754407</v>
          </cell>
          <cell r="PJ55">
            <v>73.039346000000009</v>
          </cell>
          <cell r="PK55">
            <v>73.039346000000009</v>
          </cell>
          <cell r="PL55" t="str">
            <v/>
          </cell>
          <cell r="PM55" t="str">
            <v/>
          </cell>
          <cell r="PN55">
            <v>0</v>
          </cell>
          <cell r="PO55">
            <v>0</v>
          </cell>
          <cell r="PP55">
            <v>0</v>
          </cell>
          <cell r="PQ55">
            <v>156.24035000000001</v>
          </cell>
          <cell r="PR55">
            <v>0</v>
          </cell>
          <cell r="PS55">
            <v>3.5777000000000001</v>
          </cell>
          <cell r="PT55">
            <v>40.8489</v>
          </cell>
          <cell r="PU55">
            <v>35.084894999999996</v>
          </cell>
          <cell r="PV55">
            <v>5.7639860000000001</v>
          </cell>
          <cell r="PW55">
            <v>0</v>
          </cell>
          <cell r="PX55">
            <v>80.669846000000007</v>
          </cell>
          <cell r="PY55">
            <v>80.669846000000007</v>
          </cell>
          <cell r="PZ55" t="str">
            <v/>
          </cell>
          <cell r="QA55">
            <v>57.754098999999997</v>
          </cell>
          <cell r="QB55">
            <v>5.3327010000000428</v>
          </cell>
          <cell r="QC55">
            <v>0</v>
          </cell>
          <cell r="QD55"/>
          <cell r="QE55">
            <v>-2.3790000000000031</v>
          </cell>
          <cell r="QF55">
            <v>17.534000000000002</v>
          </cell>
          <cell r="QG55">
            <v>0</v>
          </cell>
          <cell r="QH55" t="str">
            <v/>
          </cell>
          <cell r="QI55" t="str">
            <v/>
          </cell>
          <cell r="QJ55" t="str">
            <v/>
          </cell>
          <cell r="QK55">
            <v>0</v>
          </cell>
          <cell r="QL55">
            <v>0</v>
          </cell>
          <cell r="QM55">
            <v>0</v>
          </cell>
          <cell r="QN55" t="str">
            <v/>
          </cell>
          <cell r="QO55" t="str">
            <v/>
          </cell>
          <cell r="QP55" t="str">
            <v/>
          </cell>
          <cell r="QQ55">
            <v>0</v>
          </cell>
          <cell r="QR55" t="str">
            <v/>
          </cell>
          <cell r="QS55">
            <v>5.1095169999999994</v>
          </cell>
          <cell r="QT55">
            <v>0</v>
          </cell>
          <cell r="QU55">
            <v>59.960692000000002</v>
          </cell>
          <cell r="QV55">
            <v>2.4875970000000001</v>
          </cell>
          <cell r="QW55">
            <v>57.473186999999996</v>
          </cell>
          <cell r="QX55">
            <v>3.953608</v>
          </cell>
          <cell r="QY55">
            <v>0</v>
          </cell>
          <cell r="QZ55">
            <v>0</v>
          </cell>
          <cell r="RA55">
            <v>0</v>
          </cell>
          <cell r="RB55">
            <v>0</v>
          </cell>
          <cell r="RC55">
            <v>0</v>
          </cell>
          <cell r="RD55">
            <v>0</v>
          </cell>
          <cell r="RE55" t="str">
            <v/>
          </cell>
          <cell r="RF55">
            <v>0</v>
          </cell>
          <cell r="RG55" t="str">
            <v/>
          </cell>
          <cell r="RH55" t="str">
            <v/>
          </cell>
          <cell r="RI55" t="str">
            <v/>
          </cell>
          <cell r="RJ55">
            <v>34.351292000000001</v>
          </cell>
          <cell r="RK55">
            <v>0</v>
          </cell>
          <cell r="RL55">
            <v>0</v>
          </cell>
          <cell r="RM55">
            <v>0</v>
          </cell>
          <cell r="RN55" t="str">
            <v/>
          </cell>
          <cell r="RO55" t="str">
            <v/>
          </cell>
          <cell r="RP55">
            <v>0</v>
          </cell>
          <cell r="RQ55">
            <v>9.0999999999999998E-2</v>
          </cell>
          <cell r="RR55">
            <v>16.553829666666694</v>
          </cell>
          <cell r="RS55">
            <v>0</v>
          </cell>
          <cell r="RT55">
            <v>-5.5566999999999993</v>
          </cell>
          <cell r="RU55">
            <v>99.775908000000001</v>
          </cell>
          <cell r="RV55">
            <v>30.856117999999999</v>
          </cell>
          <cell r="RW55">
            <v>68.919854999999998</v>
          </cell>
          <cell r="RX55">
            <v>-26.219649999999998</v>
          </cell>
          <cell r="RY55">
            <v>50.063697999999995</v>
          </cell>
          <cell r="RZ55">
            <v>0</v>
          </cell>
          <cell r="SA55">
            <v>50.063697999999995</v>
          </cell>
          <cell r="SB55">
            <v>0</v>
          </cell>
          <cell r="SC55">
            <v>-4.8701020000000881</v>
          </cell>
          <cell r="SD55">
            <v>0</v>
          </cell>
        </row>
        <row r="56">
          <cell r="A56">
            <v>2003</v>
          </cell>
          <cell r="B56">
            <v>1950.5049999999999</v>
          </cell>
          <cell r="C56">
            <v>1118.3600000000001</v>
          </cell>
          <cell r="D56">
            <v>832.14699999999993</v>
          </cell>
          <cell r="E56">
            <v>399.78899999999999</v>
          </cell>
          <cell r="F56">
            <v>120.858</v>
          </cell>
          <cell r="G56">
            <v>12.465</v>
          </cell>
          <cell r="H56">
            <v>133.32300000000001</v>
          </cell>
          <cell r="I56">
            <v>8.206999999999999</v>
          </cell>
          <cell r="J56">
            <v>32.003999999999998</v>
          </cell>
          <cell r="K56">
            <v>40.210999999999999</v>
          </cell>
          <cell r="L56">
            <v>10.942</v>
          </cell>
          <cell r="M56">
            <v>269.76300000000003</v>
          </cell>
          <cell r="N56">
            <v>50.897999999999996</v>
          </cell>
          <cell r="O56">
            <v>103.504</v>
          </cell>
          <cell r="P56">
            <v>2.2520000000000002</v>
          </cell>
          <cell r="Q56">
            <v>5.5739999999999998</v>
          </cell>
          <cell r="R56">
            <v>0</v>
          </cell>
          <cell r="S56">
            <v>75.088000000000008</v>
          </cell>
          <cell r="T56">
            <v>129.71200000000002</v>
          </cell>
          <cell r="U56">
            <v>-1.4339999999999997</v>
          </cell>
          <cell r="V56">
            <v>2.6269999999999998</v>
          </cell>
          <cell r="W56">
            <v>12.465</v>
          </cell>
          <cell r="X56">
            <v>0.73599999999999999</v>
          </cell>
          <cell r="Y56">
            <v>13.201000000000001</v>
          </cell>
          <cell r="Z56">
            <v>6.4829999999999997</v>
          </cell>
          <cell r="AA56">
            <v>2.9990000000000001</v>
          </cell>
          <cell r="AB56">
            <v>9.4819999999999993</v>
          </cell>
          <cell r="AC56">
            <v>26.262</v>
          </cell>
          <cell r="AD56">
            <v>26.262</v>
          </cell>
          <cell r="AE56">
            <v>12.975</v>
          </cell>
          <cell r="AF56">
            <v>12.975</v>
          </cell>
          <cell r="AG56">
            <v>6.1820000000000004</v>
          </cell>
          <cell r="AH56">
            <v>18.461000000000002</v>
          </cell>
          <cell r="AI56">
            <v>24.643000000000001</v>
          </cell>
          <cell r="AJ56">
            <v>184.80099999999999</v>
          </cell>
          <cell r="AK56">
            <v>184.80099999999999</v>
          </cell>
          <cell r="AL56">
            <v>5.1769999999999996</v>
          </cell>
          <cell r="AM56">
            <v>5.6989999999999998</v>
          </cell>
          <cell r="AN56">
            <v>10.875999999999999</v>
          </cell>
          <cell r="AO56">
            <v>0.1</v>
          </cell>
          <cell r="AP56">
            <v>10.81</v>
          </cell>
          <cell r="AQ56">
            <v>10.91</v>
          </cell>
          <cell r="AR56">
            <v>170.12900000000002</v>
          </cell>
          <cell r="AS56">
            <v>1.446</v>
          </cell>
          <cell r="AT56">
            <v>-0.55600000000000005</v>
          </cell>
          <cell r="AU56">
            <v>13.748999999999999</v>
          </cell>
          <cell r="AV56">
            <v>149.089</v>
          </cell>
          <cell r="AW56">
            <v>85.516000000000005</v>
          </cell>
          <cell r="AX56">
            <v>63.571999999999996</v>
          </cell>
          <cell r="AY56">
            <v>27.424999999999997</v>
          </cell>
          <cell r="AZ56">
            <v>10.103</v>
          </cell>
          <cell r="BA56">
            <v>0.71499999999999986</v>
          </cell>
          <cell r="BB56">
            <v>10.818</v>
          </cell>
          <cell r="BC56">
            <v>2.8200000000000003</v>
          </cell>
          <cell r="BD56">
            <v>1.9490000000000001</v>
          </cell>
          <cell r="BE56">
            <v>4.7690000000000001</v>
          </cell>
          <cell r="BF56">
            <v>0.48299999999999998</v>
          </cell>
          <cell r="BG56">
            <v>21.045000000000002</v>
          </cell>
          <cell r="BH56">
            <v>187.38099999999997</v>
          </cell>
          <cell r="BI56">
            <v>37.054000000000002</v>
          </cell>
          <cell r="BJ56">
            <v>-0.50900000000000001</v>
          </cell>
          <cell r="BK56">
            <v>16.363</v>
          </cell>
          <cell r="BL56">
            <v>128.40099999999998</v>
          </cell>
          <cell r="BM56">
            <v>28.401</v>
          </cell>
          <cell r="BN56">
            <v>-0.48499999999999999</v>
          </cell>
          <cell r="BO56">
            <v>69.284999999999997</v>
          </cell>
          <cell r="BP56">
            <v>2.5620000000000003</v>
          </cell>
          <cell r="BQ56">
            <v>0.71499999999999986</v>
          </cell>
          <cell r="BR56">
            <v>17.670000000000002</v>
          </cell>
          <cell r="BS56">
            <v>20.947000000000003</v>
          </cell>
          <cell r="BT56">
            <v>48.111999999999995</v>
          </cell>
          <cell r="BU56">
            <v>14.137</v>
          </cell>
          <cell r="BV56">
            <v>0</v>
          </cell>
          <cell r="BW56">
            <v>62.248999999999995</v>
          </cell>
          <cell r="BX56">
            <v>6.7989999999999995</v>
          </cell>
          <cell r="BY56">
            <v>0</v>
          </cell>
          <cell r="BZ56">
            <v>6.7989999999999995</v>
          </cell>
          <cell r="CA56">
            <v>20.644000000000002</v>
          </cell>
          <cell r="CB56">
            <v>20.644000000000002</v>
          </cell>
          <cell r="CC56">
            <v>14.180000000000001</v>
          </cell>
          <cell r="CD56">
            <v>46.247</v>
          </cell>
          <cell r="CE56">
            <v>1.8490000000000002</v>
          </cell>
          <cell r="CF56">
            <v>62.275999999999996</v>
          </cell>
          <cell r="CG56">
            <v>29.209</v>
          </cell>
          <cell r="CH56">
            <v>29.209</v>
          </cell>
          <cell r="CI56">
            <v>7.1999999999999995E-2</v>
          </cell>
          <cell r="CJ56">
            <v>1.4</v>
          </cell>
          <cell r="CK56">
            <v>1.472</v>
          </cell>
          <cell r="CL56">
            <v>0</v>
          </cell>
          <cell r="CM56">
            <v>0.66</v>
          </cell>
          <cell r="CN56">
            <v>0.66</v>
          </cell>
          <cell r="CO56">
            <v>11.952</v>
          </cell>
          <cell r="CP56">
            <v>0.155</v>
          </cell>
          <cell r="CQ56">
            <v>17.913999999999998</v>
          </cell>
          <cell r="CR56">
            <v>346.67500000000001</v>
          </cell>
          <cell r="CS56">
            <v>77.564999999999998</v>
          </cell>
          <cell r="CT56">
            <v>269.11099999999999</v>
          </cell>
          <cell r="CU56">
            <v>148.898</v>
          </cell>
          <cell r="CV56">
            <v>35.974000000000004</v>
          </cell>
          <cell r="CW56">
            <v>29.265000000000001</v>
          </cell>
          <cell r="CX56">
            <v>65.239000000000004</v>
          </cell>
          <cell r="CY56">
            <v>5.16</v>
          </cell>
          <cell r="CZ56">
            <v>1.716</v>
          </cell>
          <cell r="DA56">
            <v>6.8760000000000003</v>
          </cell>
          <cell r="DB56">
            <v>2.9159999999999999</v>
          </cell>
          <cell r="DC56">
            <v>51.012</v>
          </cell>
          <cell r="DD56">
            <v>113.623</v>
          </cell>
          <cell r="DE56">
            <v>0.28999999999999998</v>
          </cell>
          <cell r="DF56">
            <v>64.73</v>
          </cell>
          <cell r="DG56">
            <v>178.64300000000003</v>
          </cell>
          <cell r="DH56">
            <v>17.243000000000002</v>
          </cell>
          <cell r="DI56">
            <v>47.578000000000003</v>
          </cell>
          <cell r="DJ56">
            <v>64.820999999999998</v>
          </cell>
          <cell r="DK56">
            <v>10.161</v>
          </cell>
          <cell r="DL56">
            <v>14.827999999999999</v>
          </cell>
          <cell r="DM56">
            <v>5.4769999999999994</v>
          </cell>
          <cell r="DN56">
            <v>3.3639999999999999</v>
          </cell>
          <cell r="DO56">
            <v>1.2810000000000001</v>
          </cell>
          <cell r="DP56">
            <v>1.9670000000000001</v>
          </cell>
          <cell r="DQ56">
            <v>46.332999999999998</v>
          </cell>
          <cell r="DR56">
            <v>8.7999999999999995E-2</v>
          </cell>
          <cell r="DS56">
            <v>163.44900000000001</v>
          </cell>
          <cell r="DT56">
            <v>14.719000000000001</v>
          </cell>
          <cell r="DU56">
            <v>178.16800000000001</v>
          </cell>
          <cell r="DV56">
            <v>177.82500000000002</v>
          </cell>
          <cell r="DW56">
            <v>29.265000000000001</v>
          </cell>
          <cell r="DX56">
            <v>83.103999999999999</v>
          </cell>
          <cell r="DY56">
            <v>290.19400000000002</v>
          </cell>
          <cell r="DZ56">
            <v>0.82099999999999995</v>
          </cell>
          <cell r="EA56">
            <v>0</v>
          </cell>
          <cell r="EB56">
            <v>1.3580000000000001</v>
          </cell>
          <cell r="EC56">
            <v>10.276999999999999</v>
          </cell>
          <cell r="ED56">
            <v>12.456</v>
          </cell>
          <cell r="EE56">
            <v>0.10600000000000001</v>
          </cell>
          <cell r="EF56">
            <v>0.10600000000000001</v>
          </cell>
          <cell r="EG56">
            <v>225.01599999999999</v>
          </cell>
          <cell r="EH56">
            <v>31.102</v>
          </cell>
          <cell r="EI56">
            <v>27.408000000000001</v>
          </cell>
          <cell r="EJ56">
            <v>283.52600000000001</v>
          </cell>
          <cell r="EK56">
            <v>0.94799999999999995</v>
          </cell>
          <cell r="EL56">
            <v>0</v>
          </cell>
          <cell r="EM56">
            <v>4.2349999999999994</v>
          </cell>
          <cell r="EN56">
            <v>28.555</v>
          </cell>
          <cell r="EO56">
            <v>14.923999999999998</v>
          </cell>
          <cell r="EP56">
            <v>48.661999999999999</v>
          </cell>
          <cell r="EQ56">
            <v>383.67699999999996</v>
          </cell>
          <cell r="ER56">
            <v>241.518</v>
          </cell>
          <cell r="ES56">
            <v>135.91500000000002</v>
          </cell>
          <cell r="ET56">
            <v>377.43299999999999</v>
          </cell>
          <cell r="EU56">
            <v>6.2430000000000003</v>
          </cell>
          <cell r="EV56">
            <v>7.375</v>
          </cell>
          <cell r="EW56">
            <v>0.66700000000000004</v>
          </cell>
          <cell r="EX56">
            <v>4.7469999999999999</v>
          </cell>
          <cell r="EY56">
            <v>12.789</v>
          </cell>
          <cell r="EZ56">
            <v>7.7460000000000004</v>
          </cell>
          <cell r="FA56">
            <v>10.834</v>
          </cell>
          <cell r="FB56">
            <v>18.579999999999998</v>
          </cell>
          <cell r="FC56">
            <v>63.644999999999996</v>
          </cell>
          <cell r="FD56">
            <v>0.54799999999999993</v>
          </cell>
          <cell r="FE56">
            <v>1.778</v>
          </cell>
          <cell r="FF56">
            <v>-65.52</v>
          </cell>
          <cell r="FG56">
            <v>153.79000000000002</v>
          </cell>
          <cell r="FH56">
            <v>87.728999999999999</v>
          </cell>
          <cell r="FI56">
            <v>142.15899999999999</v>
          </cell>
          <cell r="FJ56">
            <v>365.61599999999999</v>
          </cell>
          <cell r="FK56">
            <v>33.751999999999995</v>
          </cell>
          <cell r="FL56">
            <v>399.36799999999999</v>
          </cell>
          <cell r="FM56">
            <v>82.563000000000002</v>
          </cell>
          <cell r="FN56">
            <v>11.165000000000001</v>
          </cell>
          <cell r="FO56">
            <v>93.728000000000009</v>
          </cell>
          <cell r="FP56">
            <v>283.05499999999995</v>
          </cell>
          <cell r="FQ56">
            <v>22.587000000000003</v>
          </cell>
          <cell r="FR56">
            <v>305.64199999999994</v>
          </cell>
          <cell r="FS56">
            <v>27.740000000000002</v>
          </cell>
          <cell r="FT56">
            <v>15.035</v>
          </cell>
          <cell r="FU56">
            <v>42.775000000000006</v>
          </cell>
          <cell r="FV56">
            <v>8.3510000000000009</v>
          </cell>
          <cell r="FW56">
            <v>5.0990000000000002</v>
          </cell>
          <cell r="FX56">
            <v>13.450000000000001</v>
          </cell>
          <cell r="FY56">
            <v>0.42300000000000004</v>
          </cell>
          <cell r="FZ56">
            <v>11.759999999999998</v>
          </cell>
          <cell r="GA56">
            <v>12.182999999999998</v>
          </cell>
          <cell r="GB56">
            <v>0.63200000000000001</v>
          </cell>
          <cell r="GC56">
            <v>0.14899999999999999</v>
          </cell>
          <cell r="GD56">
            <v>0.78100000000000003</v>
          </cell>
          <cell r="GE56">
            <v>12.963999999999999</v>
          </cell>
          <cell r="GF56">
            <v>1.1950000000000001</v>
          </cell>
          <cell r="GG56">
            <v>0.50700000000000001</v>
          </cell>
          <cell r="GH56">
            <v>1.702</v>
          </cell>
          <cell r="GI56">
            <v>235.971</v>
          </cell>
          <cell r="GJ56">
            <v>2.1790000000000003</v>
          </cell>
          <cell r="GK56">
            <v>238.15</v>
          </cell>
          <cell r="GL56">
            <v>625.67099999999994</v>
          </cell>
          <cell r="GM56">
            <v>625.67099999999994</v>
          </cell>
          <cell r="GN56">
            <v>182.345</v>
          </cell>
          <cell r="GO56">
            <v>42.445999999999998</v>
          </cell>
          <cell r="GP56">
            <v>224.791</v>
          </cell>
          <cell r="GQ56">
            <v>21.114999999999998</v>
          </cell>
          <cell r="GR56">
            <v>0.49199999999999999</v>
          </cell>
          <cell r="GS56">
            <v>21.606999999999999</v>
          </cell>
          <cell r="GT56">
            <v>17.812999999999999</v>
          </cell>
          <cell r="GU56">
            <v>17.812999999999999</v>
          </cell>
          <cell r="GV56">
            <v>45.022999999999996</v>
          </cell>
          <cell r="GW56">
            <v>0.85199999999999998</v>
          </cell>
          <cell r="GX56">
            <v>45.874999999999993</v>
          </cell>
          <cell r="GY56">
            <v>2.3019999999999996</v>
          </cell>
          <cell r="GZ56">
            <v>2.3019999999999996</v>
          </cell>
          <cell r="HA56">
            <v>17.789000000000001</v>
          </cell>
          <cell r="HB56">
            <v>0.20800000000000002</v>
          </cell>
          <cell r="HC56">
            <v>17.997</v>
          </cell>
          <cell r="HD56">
            <v>1.5510000000000002</v>
          </cell>
          <cell r="HE56">
            <v>1.5510000000000002</v>
          </cell>
          <cell r="HF56">
            <v>223.53100000000001</v>
          </cell>
          <cell r="HG56">
            <v>64.456000000000003</v>
          </cell>
          <cell r="HH56">
            <v>27.627000000000002</v>
          </cell>
          <cell r="HI56">
            <v>315.61400000000003</v>
          </cell>
          <cell r="HJ56">
            <v>24.151</v>
          </cell>
          <cell r="HK56">
            <v>23.8</v>
          </cell>
          <cell r="HL56">
            <v>47.951000000000001</v>
          </cell>
          <cell r="HM56">
            <v>4.8000000000000001E-2</v>
          </cell>
          <cell r="HN56">
            <v>30.100999999999999</v>
          </cell>
          <cell r="HO56">
            <v>30.148999999999997</v>
          </cell>
          <cell r="HP56">
            <v>78.099999999999994</v>
          </cell>
          <cell r="HQ56">
            <v>129.09399999999999</v>
          </cell>
          <cell r="HR56">
            <v>14.719000000000001</v>
          </cell>
          <cell r="HS56">
            <v>143.81299999999999</v>
          </cell>
          <cell r="HT56">
            <v>182.345</v>
          </cell>
          <cell r="HU56">
            <v>42.445999999999998</v>
          </cell>
          <cell r="HV56">
            <v>102.399</v>
          </cell>
          <cell r="HW56">
            <v>327.19</v>
          </cell>
          <cell r="HX56">
            <v>0.219</v>
          </cell>
          <cell r="HY56">
            <v>0.219</v>
          </cell>
          <cell r="HZ56">
            <v>24.542999999999999</v>
          </cell>
          <cell r="IA56">
            <v>22.355000000000004</v>
          </cell>
          <cell r="IB56">
            <v>46.898000000000003</v>
          </cell>
          <cell r="IC56">
            <v>5.3999999999999999E-2</v>
          </cell>
          <cell r="ID56">
            <v>0.78499999999999992</v>
          </cell>
          <cell r="IE56">
            <v>0.83899999999999997</v>
          </cell>
          <cell r="IF56">
            <v>47.737000000000002</v>
          </cell>
          <cell r="IG56">
            <v>999.01199999999994</v>
          </cell>
          <cell r="IH56">
            <v>32.403999999999996</v>
          </cell>
          <cell r="II56">
            <v>1031.4159999999999</v>
          </cell>
          <cell r="IJ56">
            <v>854.24800000000005</v>
          </cell>
          <cell r="IK56">
            <v>30.265000000000001</v>
          </cell>
          <cell r="IL56">
            <v>884.51300000000003</v>
          </cell>
          <cell r="IM56">
            <v>144.76400000000001</v>
          </cell>
          <cell r="IN56">
            <v>2.1420000000000003</v>
          </cell>
          <cell r="IO56">
            <v>146.90600000000001</v>
          </cell>
          <cell r="IP56">
            <v>1.974</v>
          </cell>
          <cell r="IQ56">
            <v>4.1469999999999994</v>
          </cell>
          <cell r="IR56">
            <v>6.1209999999999996</v>
          </cell>
          <cell r="IS56">
            <v>0.47500000000000003</v>
          </cell>
          <cell r="IT56">
            <v>0.80599999999999994</v>
          </cell>
          <cell r="IU56">
            <v>1.2809999999999999</v>
          </cell>
          <cell r="IV56">
            <v>7.4019999999999992</v>
          </cell>
          <cell r="IW56">
            <v>7.2749999999999995</v>
          </cell>
          <cell r="IX56">
            <v>2.903</v>
          </cell>
          <cell r="IY56">
            <v>10.177999999999999</v>
          </cell>
          <cell r="IZ56">
            <v>0</v>
          </cell>
          <cell r="JA56">
            <v>10.177999999999999</v>
          </cell>
          <cell r="JB56">
            <v>94.640000000000015</v>
          </cell>
          <cell r="JC56">
            <v>2.903</v>
          </cell>
          <cell r="JD56">
            <v>97.543000000000021</v>
          </cell>
          <cell r="JE56">
            <v>0.872</v>
          </cell>
          <cell r="JF56">
            <v>0.872</v>
          </cell>
          <cell r="JG56">
            <v>0.71700000000000008</v>
          </cell>
          <cell r="JH56">
            <v>0.71700000000000008</v>
          </cell>
          <cell r="JI56">
            <v>-1.3780000000000001</v>
          </cell>
          <cell r="JJ56">
            <v>-1.3780000000000001</v>
          </cell>
          <cell r="JK56">
            <v>45.858000000000004</v>
          </cell>
          <cell r="JL56">
            <v>0.51900000000000002</v>
          </cell>
          <cell r="JM56">
            <v>46.377000000000002</v>
          </cell>
          <cell r="JN56">
            <v>184.05500000000001</v>
          </cell>
          <cell r="JO56">
            <v>87.728999999999999</v>
          </cell>
          <cell r="JP56">
            <v>30.265000000000001</v>
          </cell>
          <cell r="JQ56">
            <v>1270.7950000000001</v>
          </cell>
          <cell r="JR56">
            <v>2.1420000000000003</v>
          </cell>
          <cell r="JS56">
            <v>1272.9370000000001</v>
          </cell>
          <cell r="JT56">
            <v>426.57299999999998</v>
          </cell>
          <cell r="JU56">
            <v>403.46699999999998</v>
          </cell>
          <cell r="JV56">
            <v>23.105</v>
          </cell>
          <cell r="JW56">
            <v>8.043000000000001</v>
          </cell>
          <cell r="JX56">
            <v>2.0270000000000001</v>
          </cell>
          <cell r="JY56">
            <v>2.0270000000000001</v>
          </cell>
          <cell r="JZ56">
            <v>55.549000000000007</v>
          </cell>
          <cell r="KA56">
            <v>19.652999999999999</v>
          </cell>
          <cell r="KB56">
            <v>1.742</v>
          </cell>
          <cell r="KC56">
            <v>1.3</v>
          </cell>
          <cell r="KD56">
            <v>1.1890000000000001</v>
          </cell>
          <cell r="KE56">
            <v>1.1890000000000001</v>
          </cell>
          <cell r="KF56">
            <v>6.8000000000000005E-2</v>
          </cell>
          <cell r="KG56">
            <v>0.185</v>
          </cell>
          <cell r="KH56">
            <v>0.253</v>
          </cell>
          <cell r="KI56">
            <v>1.8290000000000002</v>
          </cell>
          <cell r="KJ56">
            <v>1.8290000000000002</v>
          </cell>
          <cell r="KK56">
            <v>4.6120000000000001</v>
          </cell>
          <cell r="KL56">
            <v>0.503</v>
          </cell>
          <cell r="KM56">
            <v>1.3580000000000001</v>
          </cell>
          <cell r="KN56">
            <v>5.6590000000000007</v>
          </cell>
          <cell r="KO56">
            <v>12.132000000000001</v>
          </cell>
          <cell r="KP56">
            <v>0</v>
          </cell>
          <cell r="KQ56">
            <v>1.262</v>
          </cell>
          <cell r="KR56">
            <v>6.8000000000000005E-2</v>
          </cell>
          <cell r="KS56">
            <v>6.8000000000000005E-2</v>
          </cell>
          <cell r="KT56">
            <v>0</v>
          </cell>
          <cell r="KU56">
            <v>1.294</v>
          </cell>
          <cell r="KV56">
            <v>0.159</v>
          </cell>
          <cell r="KW56">
            <v>1.4530000000000001</v>
          </cell>
          <cell r="KX56">
            <v>0</v>
          </cell>
          <cell r="KY56">
            <v>0</v>
          </cell>
          <cell r="KZ56">
            <v>8.5</v>
          </cell>
          <cell r="LA56">
            <v>1.2130000000000001</v>
          </cell>
          <cell r="LB56">
            <v>58.004999999999995</v>
          </cell>
          <cell r="LC56">
            <v>16.033000000000001</v>
          </cell>
          <cell r="LD56">
            <v>-1.9219999999999999</v>
          </cell>
          <cell r="LE56">
            <v>1.492</v>
          </cell>
          <cell r="LF56">
            <v>2.0270000000000001</v>
          </cell>
          <cell r="LG56">
            <v>1.073</v>
          </cell>
          <cell r="LH56">
            <v>3.1</v>
          </cell>
          <cell r="LI56">
            <v>3.3160000000000003</v>
          </cell>
          <cell r="LJ56">
            <v>0.26500000000000001</v>
          </cell>
          <cell r="LK56">
            <v>0</v>
          </cell>
          <cell r="LL56">
            <v>3.5810000000000004</v>
          </cell>
          <cell r="LM56">
            <v>2.4079999999999999</v>
          </cell>
          <cell r="LN56">
            <v>1.109</v>
          </cell>
          <cell r="LO56">
            <v>4.2349999999999994</v>
          </cell>
          <cell r="LP56">
            <v>10.487</v>
          </cell>
          <cell r="LQ56">
            <v>14.923999999999998</v>
          </cell>
          <cell r="LR56">
            <v>33.162999999999997</v>
          </cell>
          <cell r="LS56">
            <v>0.59199999999999997</v>
          </cell>
          <cell r="LT56">
            <v>8.8480000000000008</v>
          </cell>
          <cell r="LU56">
            <v>9.4400000000000013</v>
          </cell>
          <cell r="LV56">
            <v>1.2129999999999999</v>
          </cell>
          <cell r="LW56">
            <v>0.44</v>
          </cell>
          <cell r="LX56">
            <v>1.6529999999999998</v>
          </cell>
          <cell r="LY56">
            <v>-12.521000000000001</v>
          </cell>
          <cell r="LZ56">
            <v>1632.5920000000001</v>
          </cell>
          <cell r="MA56" t="str">
            <v/>
          </cell>
          <cell r="MB56">
            <v>15.774291999999999</v>
          </cell>
          <cell r="MC56">
            <v>3.2000000000000001E-2</v>
          </cell>
          <cell r="MD56">
            <v>-5.568835</v>
          </cell>
          <cell r="ME56">
            <v>-4.2833709999999998</v>
          </cell>
          <cell r="MF56">
            <v>-1.285461</v>
          </cell>
          <cell r="MG56">
            <v>35.770317000000006</v>
          </cell>
          <cell r="MH56">
            <v>62.385904000000004</v>
          </cell>
          <cell r="MI56">
            <v>55.331796000000004</v>
          </cell>
          <cell r="MJ56">
            <v>7.0541</v>
          </cell>
          <cell r="MK56">
            <v>0.22865100000000002</v>
          </cell>
          <cell r="ML56">
            <v>2.3980999999999995</v>
          </cell>
          <cell r="MM56">
            <v>22.514789999999998</v>
          </cell>
          <cell r="MN56">
            <v>0</v>
          </cell>
          <cell r="MO56">
            <v>18.918120000000002</v>
          </cell>
          <cell r="MP56">
            <v>0.376</v>
          </cell>
          <cell r="MQ56">
            <v>0</v>
          </cell>
          <cell r="MR56">
            <v>140.21644799999999</v>
          </cell>
          <cell r="MS56">
            <v>29.347769</v>
          </cell>
          <cell r="MT56">
            <v>110.868679</v>
          </cell>
          <cell r="MU56">
            <v>53.636785999999994</v>
          </cell>
          <cell r="MV56">
            <v>87.616325000000003</v>
          </cell>
          <cell r="MW56">
            <v>41.981439999999999</v>
          </cell>
          <cell r="MX56">
            <v>45.634822</v>
          </cell>
          <cell r="MY56">
            <v>0</v>
          </cell>
          <cell r="MZ56">
            <v>0</v>
          </cell>
          <cell r="NA56">
            <v>1.9051249999999982</v>
          </cell>
          <cell r="NB56">
            <v>5.3999999999999999E-2</v>
          </cell>
          <cell r="NC56">
            <v>8.1089699999999958</v>
          </cell>
          <cell r="ND56">
            <v>0</v>
          </cell>
          <cell r="NE56">
            <v>-1.9219999999999999</v>
          </cell>
          <cell r="NF56">
            <v>2.6721999999999997</v>
          </cell>
          <cell r="NG56">
            <v>0.89840500000000001</v>
          </cell>
          <cell r="NH56">
            <v>1.7737919999999998</v>
          </cell>
          <cell r="NI56">
            <v>-0.41000000000000003</v>
          </cell>
          <cell r="NJ56">
            <v>0.20384099999999999</v>
          </cell>
          <cell r="NK56">
            <v>0.20384200000000002</v>
          </cell>
          <cell r="NL56">
            <v>0</v>
          </cell>
          <cell r="NM56" t="str">
            <v/>
          </cell>
          <cell r="NN56" t="str">
            <v/>
          </cell>
          <cell r="NO56">
            <v>0.27629700000000001</v>
          </cell>
          <cell r="NP56" t="str">
            <v/>
          </cell>
          <cell r="NQ56">
            <v>5.6236990000000011</v>
          </cell>
          <cell r="NR56">
            <v>0</v>
          </cell>
          <cell r="NS56">
            <v>-4.1220370000000006</v>
          </cell>
          <cell r="NT56">
            <v>-3.3685169999999998</v>
          </cell>
          <cell r="NU56">
            <v>-0.75351800000000002</v>
          </cell>
          <cell r="NV56">
            <v>0</v>
          </cell>
          <cell r="NW56">
            <v>18.393455000000003</v>
          </cell>
          <cell r="NX56">
            <v>17.991371000000001</v>
          </cell>
          <cell r="NY56">
            <v>0.402167</v>
          </cell>
          <cell r="NZ56">
            <v>-1.4043E-2</v>
          </cell>
          <cell r="OA56">
            <v>-0.35099999999999998</v>
          </cell>
          <cell r="OB56">
            <v>-0.42437999999999931</v>
          </cell>
          <cell r="OC56" t="str">
            <v/>
          </cell>
          <cell r="OD56">
            <v>30.402122000000006</v>
          </cell>
          <cell r="OE56">
            <v>3.2109999999999999</v>
          </cell>
          <cell r="OF56">
            <v>-7.8123890000000005</v>
          </cell>
          <cell r="OG56">
            <v>-7.9524010000000001</v>
          </cell>
          <cell r="OH56">
            <v>0.14001</v>
          </cell>
          <cell r="OI56">
            <v>0</v>
          </cell>
          <cell r="OJ56">
            <v>9.2538899999999984</v>
          </cell>
          <cell r="OK56">
            <v>6.4626320000000002</v>
          </cell>
          <cell r="OL56">
            <v>2.791245</v>
          </cell>
          <cell r="OM56">
            <v>59.562118999999996</v>
          </cell>
          <cell r="ON56">
            <v>0</v>
          </cell>
          <cell r="OO56">
            <v>-9.6958799999999989</v>
          </cell>
          <cell r="OP56">
            <v>0</v>
          </cell>
          <cell r="OQ56">
            <v>-3.7027999999999954</v>
          </cell>
          <cell r="OR56">
            <v>11.513999999999999</v>
          </cell>
          <cell r="OS56">
            <v>0</v>
          </cell>
          <cell r="OT56">
            <v>14.641885</v>
          </cell>
          <cell r="OU56">
            <v>14.641885</v>
          </cell>
          <cell r="OV56">
            <v>130.61721600000001</v>
          </cell>
          <cell r="OW56">
            <v>31.719231999999998</v>
          </cell>
          <cell r="OX56">
            <v>31.251670999999988</v>
          </cell>
          <cell r="OY56">
            <v>31.251670999999988</v>
          </cell>
          <cell r="OZ56" t="str">
            <v/>
          </cell>
          <cell r="PA56">
            <v>0.13227300000000497</v>
          </cell>
          <cell r="PB56">
            <v>0</v>
          </cell>
          <cell r="PC56">
            <v>-14.575952000000001</v>
          </cell>
          <cell r="PD56" t="str">
            <v/>
          </cell>
          <cell r="PE56" t="str">
            <v/>
          </cell>
          <cell r="PF56">
            <v>18.11</v>
          </cell>
          <cell r="PG56">
            <v>-3.4801770000000003</v>
          </cell>
          <cell r="PH56">
            <v>21.590174999999999</v>
          </cell>
          <cell r="PI56">
            <v>17.405913999999999</v>
          </cell>
          <cell r="PJ56">
            <v>81.597236000000009</v>
          </cell>
          <cell r="PK56">
            <v>81.597236000000009</v>
          </cell>
          <cell r="PL56" t="str">
            <v/>
          </cell>
          <cell r="PM56" t="str">
            <v/>
          </cell>
          <cell r="PN56">
            <v>0</v>
          </cell>
          <cell r="PO56">
            <v>0</v>
          </cell>
          <cell r="PP56">
            <v>0</v>
          </cell>
          <cell r="PQ56">
            <v>119.27469699999999</v>
          </cell>
          <cell r="PR56">
            <v>0</v>
          </cell>
          <cell r="PS56">
            <v>-7.3217999999999996</v>
          </cell>
          <cell r="PT56">
            <v>40.720999999999997</v>
          </cell>
          <cell r="PU56">
            <v>14.624326</v>
          </cell>
          <cell r="PV56">
            <v>26.096668000000001</v>
          </cell>
          <cell r="PW56">
            <v>0</v>
          </cell>
          <cell r="PX56">
            <v>71.625516000000005</v>
          </cell>
          <cell r="PY56">
            <v>71.625516000000005</v>
          </cell>
          <cell r="PZ56" t="str">
            <v/>
          </cell>
          <cell r="QA56">
            <v>59.909000000000006</v>
          </cell>
          <cell r="QB56">
            <v>-1.5575000000000045</v>
          </cell>
          <cell r="QC56">
            <v>0</v>
          </cell>
          <cell r="QD56"/>
          <cell r="QE56">
            <v>1.5400000000000027</v>
          </cell>
          <cell r="QF56">
            <v>15.132999999999999</v>
          </cell>
          <cell r="QG56">
            <v>0</v>
          </cell>
          <cell r="QH56" t="str">
            <v/>
          </cell>
          <cell r="QI56" t="str">
            <v/>
          </cell>
          <cell r="QJ56" t="str">
            <v/>
          </cell>
          <cell r="QK56">
            <v>0</v>
          </cell>
          <cell r="QL56">
            <v>0</v>
          </cell>
          <cell r="QM56">
            <v>0</v>
          </cell>
          <cell r="QN56" t="str">
            <v/>
          </cell>
          <cell r="QO56" t="str">
            <v/>
          </cell>
          <cell r="QP56" t="str">
            <v/>
          </cell>
          <cell r="QQ56">
            <v>0</v>
          </cell>
          <cell r="QR56" t="str">
            <v/>
          </cell>
          <cell r="QS56">
            <v>-14.69293</v>
          </cell>
          <cell r="QT56">
            <v>0</v>
          </cell>
          <cell r="QU56">
            <v>86.428110000000004</v>
          </cell>
          <cell r="QV56">
            <v>3.4977359999999997</v>
          </cell>
          <cell r="QW56">
            <v>82.930379000000002</v>
          </cell>
          <cell r="QX56">
            <v>11.520375</v>
          </cell>
          <cell r="QY56">
            <v>0</v>
          </cell>
          <cell r="QZ56">
            <v>0</v>
          </cell>
          <cell r="RA56">
            <v>0</v>
          </cell>
          <cell r="RB56">
            <v>0</v>
          </cell>
          <cell r="RC56">
            <v>0</v>
          </cell>
          <cell r="RD56">
            <v>0</v>
          </cell>
          <cell r="RE56" t="str">
            <v/>
          </cell>
          <cell r="RF56">
            <v>0</v>
          </cell>
          <cell r="RG56" t="str">
            <v/>
          </cell>
          <cell r="RH56" t="str">
            <v/>
          </cell>
          <cell r="RI56" t="str">
            <v/>
          </cell>
          <cell r="RJ56">
            <v>41.543696000000004</v>
          </cell>
          <cell r="RK56">
            <v>0</v>
          </cell>
          <cell r="RL56">
            <v>0</v>
          </cell>
          <cell r="RM56">
            <v>0</v>
          </cell>
          <cell r="RN56" t="str">
            <v/>
          </cell>
          <cell r="RO56" t="str">
            <v/>
          </cell>
          <cell r="RP56">
            <v>0</v>
          </cell>
          <cell r="RQ56">
            <v>5.3999999999999999E-2</v>
          </cell>
          <cell r="RR56">
            <v>-30.997364000000001</v>
          </cell>
          <cell r="RS56">
            <v>0</v>
          </cell>
          <cell r="RT56">
            <v>5.3997999999999999</v>
          </cell>
          <cell r="RU56">
            <v>125.38538700000001</v>
          </cell>
          <cell r="RV56">
            <v>14.641885</v>
          </cell>
          <cell r="RW56">
            <v>110.74350100000001</v>
          </cell>
          <cell r="RX56">
            <v>50.24635</v>
          </cell>
          <cell r="RY56">
            <v>55.882342999999999</v>
          </cell>
          <cell r="RZ56">
            <v>0</v>
          </cell>
          <cell r="SA56">
            <v>55.882342999999999</v>
          </cell>
          <cell r="SB56">
            <v>0</v>
          </cell>
          <cell r="SC56">
            <v>3.5916000000000849</v>
          </cell>
          <cell r="SD56">
            <v>0</v>
          </cell>
        </row>
        <row r="57">
          <cell r="A57">
            <v>2004</v>
          </cell>
          <cell r="B57">
            <v>2038.9209999999998</v>
          </cell>
          <cell r="C57">
            <v>1174.5730000000001</v>
          </cell>
          <cell r="D57">
            <v>864.34800000000007</v>
          </cell>
          <cell r="E57">
            <v>416.56199999999995</v>
          </cell>
          <cell r="F57">
            <v>124.27000000000001</v>
          </cell>
          <cell r="G57">
            <v>12.974</v>
          </cell>
          <cell r="H57">
            <v>137.244</v>
          </cell>
          <cell r="I57">
            <v>9.109</v>
          </cell>
          <cell r="J57">
            <v>34.094000000000001</v>
          </cell>
          <cell r="K57">
            <v>43.203000000000003</v>
          </cell>
          <cell r="L57">
            <v>10.908000000000001</v>
          </cell>
          <cell r="M57">
            <v>278.24699999999996</v>
          </cell>
          <cell r="N57">
            <v>42.750999999999998</v>
          </cell>
          <cell r="O57">
            <v>125.08199999999999</v>
          </cell>
          <cell r="P57">
            <v>7.4729999999999999</v>
          </cell>
          <cell r="Q57">
            <v>5.101</v>
          </cell>
          <cell r="R57">
            <v>0</v>
          </cell>
          <cell r="S57">
            <v>71.224000000000004</v>
          </cell>
          <cell r="T57">
            <v>150.70600000000002</v>
          </cell>
          <cell r="U57">
            <v>3.9489999999999998</v>
          </cell>
          <cell r="V57">
            <v>2.4590000000000001</v>
          </cell>
          <cell r="W57">
            <v>12.974</v>
          </cell>
          <cell r="X57">
            <v>0.80200000000000005</v>
          </cell>
          <cell r="Y57">
            <v>13.776</v>
          </cell>
          <cell r="Z57">
            <v>5.6549999999999994</v>
          </cell>
          <cell r="AA57">
            <v>3.109</v>
          </cell>
          <cell r="AB57">
            <v>8.7639999999999993</v>
          </cell>
          <cell r="AC57">
            <v>28.599</v>
          </cell>
          <cell r="AD57">
            <v>28.599</v>
          </cell>
          <cell r="AE57">
            <v>13.554</v>
          </cell>
          <cell r="AF57">
            <v>13.554</v>
          </cell>
          <cell r="AG57">
            <v>5.67</v>
          </cell>
          <cell r="AH57">
            <v>20.625999999999998</v>
          </cell>
          <cell r="AI57">
            <v>26.295999999999999</v>
          </cell>
          <cell r="AJ57">
            <v>184.41200000000001</v>
          </cell>
          <cell r="AK57">
            <v>184.41200000000001</v>
          </cell>
          <cell r="AL57">
            <v>6.6829999999999998</v>
          </cell>
          <cell r="AM57">
            <v>6.3319999999999999</v>
          </cell>
          <cell r="AN57">
            <v>13.015000000000001</v>
          </cell>
          <cell r="AO57">
            <v>0</v>
          </cell>
          <cell r="AP57">
            <v>3.5300000000000002</v>
          </cell>
          <cell r="AQ57">
            <v>3.5300000000000002</v>
          </cell>
          <cell r="AR57">
            <v>177.82999999999998</v>
          </cell>
          <cell r="AS57">
            <v>3.5289999999999995</v>
          </cell>
          <cell r="AT57">
            <v>-0.35199999999999998</v>
          </cell>
          <cell r="AU57">
            <v>12.889000000000001</v>
          </cell>
          <cell r="AV57">
            <v>158.34899999999999</v>
          </cell>
          <cell r="AW57">
            <v>89.221000000000004</v>
          </cell>
          <cell r="AX57">
            <v>69.128999999999991</v>
          </cell>
          <cell r="AY57">
            <v>28.310000000000002</v>
          </cell>
          <cell r="AZ57">
            <v>10.612</v>
          </cell>
          <cell r="BA57">
            <v>0.74199999999999999</v>
          </cell>
          <cell r="BB57">
            <v>11.353999999999999</v>
          </cell>
          <cell r="BC57">
            <v>3.0859999999999999</v>
          </cell>
          <cell r="BD57">
            <v>2.0810000000000004</v>
          </cell>
          <cell r="BE57">
            <v>5.1669999999999998</v>
          </cell>
          <cell r="BF57">
            <v>0.27600000000000002</v>
          </cell>
          <cell r="BG57">
            <v>24.573</v>
          </cell>
          <cell r="BH57">
            <v>181.87099999999998</v>
          </cell>
          <cell r="BI57">
            <v>35.71</v>
          </cell>
          <cell r="BJ57">
            <v>3.0510000000000002</v>
          </cell>
          <cell r="BK57">
            <v>15.366</v>
          </cell>
          <cell r="BL57">
            <v>118.661</v>
          </cell>
          <cell r="BM57">
            <v>29.231000000000002</v>
          </cell>
          <cell r="BN57">
            <v>0.79800000000000004</v>
          </cell>
          <cell r="BO57">
            <v>70.835000000000008</v>
          </cell>
          <cell r="BP57">
            <v>2.726</v>
          </cell>
          <cell r="BQ57">
            <v>0.74199999999999999</v>
          </cell>
          <cell r="BR57">
            <v>18.963000000000001</v>
          </cell>
          <cell r="BS57">
            <v>22.431000000000001</v>
          </cell>
          <cell r="BT57">
            <v>47.242999999999995</v>
          </cell>
          <cell r="BU57">
            <v>12.190999999999999</v>
          </cell>
          <cell r="BV57">
            <v>4.8000000000000001E-2</v>
          </cell>
          <cell r="BW57">
            <v>59.481999999999999</v>
          </cell>
          <cell r="BX57">
            <v>10.393000000000001</v>
          </cell>
          <cell r="BY57">
            <v>0</v>
          </cell>
          <cell r="BZ57">
            <v>10.393000000000001</v>
          </cell>
          <cell r="CA57">
            <v>22.415999999999997</v>
          </cell>
          <cell r="CB57">
            <v>22.415999999999997</v>
          </cell>
          <cell r="CC57">
            <v>12.241999999999999</v>
          </cell>
          <cell r="CD57">
            <v>44.079000000000001</v>
          </cell>
          <cell r="CE57">
            <v>2.02</v>
          </cell>
          <cell r="CF57">
            <v>58.341000000000001</v>
          </cell>
          <cell r="CG57">
            <v>31.810000000000002</v>
          </cell>
          <cell r="CH57">
            <v>31.810000000000002</v>
          </cell>
          <cell r="CI57">
            <v>2.8000000000000001E-2</v>
          </cell>
          <cell r="CJ57">
            <v>1.42</v>
          </cell>
          <cell r="CK57">
            <v>1.448</v>
          </cell>
          <cell r="CL57">
            <v>0</v>
          </cell>
          <cell r="CM57">
            <v>0.35599999999999998</v>
          </cell>
          <cell r="CN57">
            <v>0.35599999999999998</v>
          </cell>
          <cell r="CO57">
            <v>12.596</v>
          </cell>
          <cell r="CP57">
            <v>0.17100000000000001</v>
          </cell>
          <cell r="CQ57">
            <v>20.137999999999998</v>
          </cell>
          <cell r="CR57">
            <v>360.20499999999998</v>
          </cell>
          <cell r="CS57">
            <v>82.781000000000006</v>
          </cell>
          <cell r="CT57">
            <v>277.42399999999998</v>
          </cell>
          <cell r="CU57">
            <v>152.21699999999998</v>
          </cell>
          <cell r="CV57">
            <v>37.005000000000003</v>
          </cell>
          <cell r="CW57">
            <v>30.003</v>
          </cell>
          <cell r="CX57">
            <v>67.00800000000001</v>
          </cell>
          <cell r="CY57">
            <v>5.419999999999999</v>
          </cell>
          <cell r="CZ57">
            <v>1.7370000000000001</v>
          </cell>
          <cell r="DA57">
            <v>7.1569999999999991</v>
          </cell>
          <cell r="DB57">
            <v>2.3109999999999999</v>
          </cell>
          <cell r="DC57">
            <v>53.354000000000006</v>
          </cell>
          <cell r="DD57">
            <v>120.224</v>
          </cell>
          <cell r="DE57">
            <v>0.30600000000000005</v>
          </cell>
          <cell r="DF57">
            <v>67.722999999999999</v>
          </cell>
          <cell r="DG57">
            <v>188.25299999999999</v>
          </cell>
          <cell r="DH57">
            <v>18.745999999999999</v>
          </cell>
          <cell r="DI57">
            <v>50.46</v>
          </cell>
          <cell r="DJ57">
            <v>69.206000000000003</v>
          </cell>
          <cell r="DK57">
            <v>10.151</v>
          </cell>
          <cell r="DL57">
            <v>13.968</v>
          </cell>
          <cell r="DM57">
            <v>4.5090000000000003</v>
          </cell>
          <cell r="DN57">
            <v>4.5579999999999998</v>
          </cell>
          <cell r="DO57">
            <v>1.3120000000000001</v>
          </cell>
          <cell r="DP57">
            <v>1.863</v>
          </cell>
          <cell r="DQ57">
            <v>47.291999999999994</v>
          </cell>
          <cell r="DR57">
            <v>8.7999999999999995E-2</v>
          </cell>
          <cell r="DS57">
            <v>173.04599999999999</v>
          </cell>
          <cell r="DT57">
            <v>15.472999999999999</v>
          </cell>
          <cell r="DU57">
            <v>188.51900000000001</v>
          </cell>
          <cell r="DV57">
            <v>183.03800000000001</v>
          </cell>
          <cell r="DW57">
            <v>30.003</v>
          </cell>
          <cell r="DX57">
            <v>86.067999999999998</v>
          </cell>
          <cell r="DY57">
            <v>299.10899999999998</v>
          </cell>
          <cell r="DZ57">
            <v>0.82199999999999995</v>
          </cell>
          <cell r="EA57">
            <v>0</v>
          </cell>
          <cell r="EB57">
            <v>1.4649999999999999</v>
          </cell>
          <cell r="EC57">
            <v>11.844000000000001</v>
          </cell>
          <cell r="ED57">
            <v>14.131</v>
          </cell>
          <cell r="EE57">
            <v>0.11</v>
          </cell>
          <cell r="EF57">
            <v>0.11</v>
          </cell>
          <cell r="EG57">
            <v>235.24799999999999</v>
          </cell>
          <cell r="EH57">
            <v>32.714999999999996</v>
          </cell>
          <cell r="EI57">
            <v>28.63</v>
          </cell>
          <cell r="EJ57">
            <v>296.59299999999996</v>
          </cell>
          <cell r="EK57">
            <v>0.97499999999999998</v>
          </cell>
          <cell r="EL57">
            <v>0</v>
          </cell>
          <cell r="EM57">
            <v>5.0609999999999999</v>
          </cell>
          <cell r="EN57">
            <v>29.292999999999999</v>
          </cell>
          <cell r="EO57">
            <v>13.935</v>
          </cell>
          <cell r="EP57">
            <v>49.264000000000003</v>
          </cell>
          <cell r="EQ57">
            <v>407.35</v>
          </cell>
          <cell r="ER57">
            <v>250.43799999999999</v>
          </cell>
          <cell r="ES57">
            <v>141.95800000000003</v>
          </cell>
          <cell r="ET57">
            <v>392.39600000000002</v>
          </cell>
          <cell r="EU57">
            <v>14.954000000000001</v>
          </cell>
          <cell r="EV57">
            <v>8.6110000000000007</v>
          </cell>
          <cell r="EW57">
            <v>0.78100000000000014</v>
          </cell>
          <cell r="EX57">
            <v>3.8159999999999998</v>
          </cell>
          <cell r="EY57">
            <v>13.208000000000002</v>
          </cell>
          <cell r="EZ57">
            <v>8.8979999999999997</v>
          </cell>
          <cell r="FA57">
            <v>10.298</v>
          </cell>
          <cell r="FB57">
            <v>19.195999999999998</v>
          </cell>
          <cell r="FC57">
            <v>67.52600000000001</v>
          </cell>
          <cell r="FD57">
            <v>0.25900000000000001</v>
          </cell>
          <cell r="FE57">
            <v>2.0579999999999998</v>
          </cell>
          <cell r="FF57">
            <v>-60.877000000000002</v>
          </cell>
          <cell r="FG57">
            <v>158.4</v>
          </cell>
          <cell r="FH57">
            <v>92.038000000000011</v>
          </cell>
          <cell r="FI57">
            <v>156.91199999999998</v>
          </cell>
          <cell r="FJ57">
            <v>376.392</v>
          </cell>
          <cell r="FK57">
            <v>34.790999999999997</v>
          </cell>
          <cell r="FL57">
            <v>411.18299999999999</v>
          </cell>
          <cell r="FM57">
            <v>80.722999999999999</v>
          </cell>
          <cell r="FN57">
            <v>11.331000000000001</v>
          </cell>
          <cell r="FO57">
            <v>92.054000000000002</v>
          </cell>
          <cell r="FP57">
            <v>295.66800000000001</v>
          </cell>
          <cell r="FQ57">
            <v>23.46</v>
          </cell>
          <cell r="FR57">
            <v>319.12799999999999</v>
          </cell>
          <cell r="FS57">
            <v>28.748999999999999</v>
          </cell>
          <cell r="FT57">
            <v>15.844999999999999</v>
          </cell>
          <cell r="FU57">
            <v>44.593999999999994</v>
          </cell>
          <cell r="FV57">
            <v>8.536999999999999</v>
          </cell>
          <cell r="FW57">
            <v>5.3409999999999993</v>
          </cell>
          <cell r="FX57">
            <v>13.877999999999998</v>
          </cell>
          <cell r="FY57">
            <v>0.46699999999999997</v>
          </cell>
          <cell r="FZ57">
            <v>12.404</v>
          </cell>
          <cell r="GA57">
            <v>12.871</v>
          </cell>
          <cell r="GB57">
            <v>0.66300000000000003</v>
          </cell>
          <cell r="GC57">
            <v>0.14299999999999999</v>
          </cell>
          <cell r="GD57">
            <v>0.80600000000000005</v>
          </cell>
          <cell r="GE57">
            <v>13.677</v>
          </cell>
          <cell r="GF57">
            <v>0.78200000000000014</v>
          </cell>
          <cell r="GG57">
            <v>0.874</v>
          </cell>
          <cell r="GH57">
            <v>1.6560000000000001</v>
          </cell>
          <cell r="GI57">
            <v>246.29300000000001</v>
          </cell>
          <cell r="GJ57">
            <v>2.343</v>
          </cell>
          <cell r="GK57">
            <v>248.636</v>
          </cell>
          <cell r="GL57">
            <v>648.85899999999992</v>
          </cell>
          <cell r="GM57">
            <v>648.85899999999992</v>
          </cell>
          <cell r="GN57">
            <v>187.756</v>
          </cell>
          <cell r="GO57">
            <v>43.719000000000008</v>
          </cell>
          <cell r="GP57">
            <v>231.47500000000002</v>
          </cell>
          <cell r="GQ57">
            <v>21.17</v>
          </cell>
          <cell r="GR57">
            <v>0.46599999999999997</v>
          </cell>
          <cell r="GS57">
            <v>21.636000000000003</v>
          </cell>
          <cell r="GT57">
            <v>20.024999999999999</v>
          </cell>
          <cell r="GU57">
            <v>20.024999999999999</v>
          </cell>
          <cell r="GV57">
            <v>47.863</v>
          </cell>
          <cell r="GW57">
            <v>0.77500000000000013</v>
          </cell>
          <cell r="GX57">
            <v>48.637999999999998</v>
          </cell>
          <cell r="GY57">
            <v>2.2489999999999997</v>
          </cell>
          <cell r="GZ57">
            <v>2.2489999999999997</v>
          </cell>
          <cell r="HA57">
            <v>17.795999999999999</v>
          </cell>
          <cell r="HB57">
            <v>0.185</v>
          </cell>
          <cell r="HC57">
            <v>17.980999999999998</v>
          </cell>
          <cell r="HD57">
            <v>1.5680000000000001</v>
          </cell>
          <cell r="HE57">
            <v>1.5680000000000001</v>
          </cell>
          <cell r="HF57">
            <v>233.15</v>
          </cell>
          <cell r="HG57">
            <v>68.370999999999995</v>
          </cell>
          <cell r="HH57">
            <v>28.890999999999998</v>
          </cell>
          <cell r="HI57">
            <v>330.41200000000003</v>
          </cell>
          <cell r="HJ57">
            <v>24.371000000000002</v>
          </cell>
          <cell r="HK57">
            <v>24.452999999999999</v>
          </cell>
          <cell r="HL57">
            <v>48.823999999999998</v>
          </cell>
          <cell r="HM57">
            <v>4.3999999999999997E-2</v>
          </cell>
          <cell r="HN57">
            <v>31.172999999999998</v>
          </cell>
          <cell r="HO57">
            <v>31.216999999999999</v>
          </cell>
          <cell r="HP57">
            <v>80.040999999999997</v>
          </cell>
          <cell r="HQ57">
            <v>132.72800000000001</v>
          </cell>
          <cell r="HR57">
            <v>15.472999999999999</v>
          </cell>
          <cell r="HS57">
            <v>148.20100000000002</v>
          </cell>
          <cell r="HT57">
            <v>187.756</v>
          </cell>
          <cell r="HU57">
            <v>43.719000000000008</v>
          </cell>
          <cell r="HV57">
            <v>106.78399999999999</v>
          </cell>
          <cell r="HW57">
            <v>338.25900000000001</v>
          </cell>
          <cell r="HX57">
            <v>0.26200000000000001</v>
          </cell>
          <cell r="HY57">
            <v>0.26200000000000001</v>
          </cell>
          <cell r="HZ57">
            <v>25.875</v>
          </cell>
          <cell r="IA57">
            <v>23.263999999999999</v>
          </cell>
          <cell r="IB57">
            <v>49.138999999999996</v>
          </cell>
          <cell r="IC57">
            <v>5.6000000000000001E-2</v>
          </cell>
          <cell r="ID57">
            <v>0.94800000000000006</v>
          </cell>
          <cell r="IE57">
            <v>1.004</v>
          </cell>
          <cell r="IF57">
            <v>50.142999999999994</v>
          </cell>
          <cell r="IG57">
            <v>1042.21</v>
          </cell>
          <cell r="IH57">
            <v>33.350999999999999</v>
          </cell>
          <cell r="II57">
            <v>1075.5610000000001</v>
          </cell>
          <cell r="IJ57">
            <v>888.91200000000003</v>
          </cell>
          <cell r="IK57">
            <v>30.942</v>
          </cell>
          <cell r="IL57">
            <v>919.85400000000004</v>
          </cell>
          <cell r="IM57">
            <v>153.297</v>
          </cell>
          <cell r="IN57">
            <v>2.4089999999999998</v>
          </cell>
          <cell r="IO57">
            <v>155.70599999999999</v>
          </cell>
          <cell r="IP57">
            <v>1.786</v>
          </cell>
          <cell r="IQ57">
            <v>3.4689999999999999</v>
          </cell>
          <cell r="IR57">
            <v>5.2549999999999999</v>
          </cell>
          <cell r="IS57">
            <v>0.56100000000000005</v>
          </cell>
          <cell r="IT57">
            <v>0.94599999999999995</v>
          </cell>
          <cell r="IU57">
            <v>1.5070000000000001</v>
          </cell>
          <cell r="IV57">
            <v>6.7620000000000005</v>
          </cell>
          <cell r="IW57">
            <v>8.6110000000000007</v>
          </cell>
          <cell r="IX57">
            <v>2.3260000000000001</v>
          </cell>
          <cell r="IY57">
            <v>10.937000000000001</v>
          </cell>
          <cell r="IZ57">
            <v>0</v>
          </cell>
          <cell r="JA57">
            <v>10.937000000000001</v>
          </cell>
          <cell r="JB57">
            <v>102.21300000000001</v>
          </cell>
          <cell r="JC57">
            <v>3.0979999999999999</v>
          </cell>
          <cell r="JD57">
            <v>105.31100000000001</v>
          </cell>
          <cell r="JE57">
            <v>3.7570000000000001</v>
          </cell>
          <cell r="JF57">
            <v>3.7570000000000001</v>
          </cell>
          <cell r="JG57">
            <v>0.82599999999999996</v>
          </cell>
          <cell r="JH57">
            <v>0.82599999999999996</v>
          </cell>
          <cell r="JI57">
            <v>-1.8770000000000002</v>
          </cell>
          <cell r="JJ57">
            <v>-1.8770000000000002</v>
          </cell>
          <cell r="JK57">
            <v>42.695999999999998</v>
          </cell>
          <cell r="JL57">
            <v>0.81700000000000006</v>
          </cell>
          <cell r="JM57">
            <v>43.512999999999998</v>
          </cell>
          <cell r="JN57">
            <v>189.34299999999999</v>
          </cell>
          <cell r="JO57">
            <v>92.038000000000011</v>
          </cell>
          <cell r="JP57">
            <v>30.942</v>
          </cell>
          <cell r="JQ57">
            <v>1323.5889999999999</v>
          </cell>
          <cell r="JR57">
            <v>2.4089999999999998</v>
          </cell>
          <cell r="JS57">
            <v>1325.998</v>
          </cell>
          <cell r="JT57">
            <v>449.24600000000004</v>
          </cell>
          <cell r="JU57">
            <v>431.84000000000003</v>
          </cell>
          <cell r="JV57">
            <v>17.407</v>
          </cell>
          <cell r="JW57">
            <v>8.09</v>
          </cell>
          <cell r="JX57">
            <v>2.0389999999999997</v>
          </cell>
          <cell r="JY57">
            <v>2.0389999999999997</v>
          </cell>
          <cell r="JZ57">
            <v>57.423000000000002</v>
          </cell>
          <cell r="KA57">
            <v>21.437999999999999</v>
          </cell>
          <cell r="KB57">
            <v>10.523</v>
          </cell>
          <cell r="KC57">
            <v>1.296</v>
          </cell>
          <cell r="KD57">
            <v>1.2160000000000002</v>
          </cell>
          <cell r="KE57">
            <v>1.2160000000000002</v>
          </cell>
          <cell r="KF57">
            <v>4.9000000000000002E-2</v>
          </cell>
          <cell r="KG57">
            <v>0.127</v>
          </cell>
          <cell r="KH57">
            <v>0.17599999999999999</v>
          </cell>
          <cell r="KI57">
            <v>1.9039999999999999</v>
          </cell>
          <cell r="KJ57">
            <v>1.9039999999999999</v>
          </cell>
          <cell r="KK57">
            <v>4.5459999999999994</v>
          </cell>
          <cell r="KL57">
            <v>0.308</v>
          </cell>
          <cell r="KM57">
            <v>1.4649999999999999</v>
          </cell>
          <cell r="KN57">
            <v>4.9359999999999999</v>
          </cell>
          <cell r="KO57">
            <v>11.254999999999999</v>
          </cell>
          <cell r="KP57">
            <v>0</v>
          </cell>
          <cell r="KQ57">
            <v>0.91399999999999992</v>
          </cell>
          <cell r="KR57">
            <v>4.9000000000000002E-2</v>
          </cell>
          <cell r="KS57">
            <v>4.9000000000000002E-2</v>
          </cell>
          <cell r="KT57">
            <v>0</v>
          </cell>
          <cell r="KU57">
            <v>1.3969999999999998</v>
          </cell>
          <cell r="KV57">
            <v>0.188</v>
          </cell>
          <cell r="KW57">
            <v>1.5849999999999997</v>
          </cell>
          <cell r="KX57">
            <v>0</v>
          </cell>
          <cell r="KY57">
            <v>0</v>
          </cell>
          <cell r="KZ57">
            <v>8.4269999999999996</v>
          </cell>
          <cell r="LA57">
            <v>1.1830000000000001</v>
          </cell>
          <cell r="LB57">
            <v>61.813000000000002</v>
          </cell>
          <cell r="LC57">
            <v>16.000999999999998</v>
          </cell>
          <cell r="LD57">
            <v>4.7469999999999999</v>
          </cell>
          <cell r="LE57">
            <v>1.714</v>
          </cell>
          <cell r="LF57">
            <v>2.0389999999999997</v>
          </cell>
          <cell r="LG57">
            <v>1.0790000000000002</v>
          </cell>
          <cell r="LH57">
            <v>3.1179999999999999</v>
          </cell>
          <cell r="LI57">
            <v>4.0010000000000003</v>
          </cell>
          <cell r="LJ57">
            <v>0.315</v>
          </cell>
          <cell r="LK57">
            <v>0</v>
          </cell>
          <cell r="LL57">
            <v>4.3160000000000007</v>
          </cell>
          <cell r="LM57">
            <v>2.1160000000000001</v>
          </cell>
          <cell r="LN57">
            <v>1.304</v>
          </cell>
          <cell r="LO57">
            <v>5.0609999999999999</v>
          </cell>
          <cell r="LP57">
            <v>10.457000000000001</v>
          </cell>
          <cell r="LQ57">
            <v>13.935</v>
          </cell>
          <cell r="LR57">
            <v>32.873000000000005</v>
          </cell>
          <cell r="LS57">
            <v>0.51100000000000001</v>
          </cell>
          <cell r="LT57">
            <v>0.92800000000000005</v>
          </cell>
          <cell r="LU57">
            <v>1.4390000000000001</v>
          </cell>
          <cell r="LV57">
            <v>1.45</v>
          </cell>
          <cell r="LW57">
            <v>0.40799999999999997</v>
          </cell>
          <cell r="LX57">
            <v>1.8579999999999999</v>
          </cell>
          <cell r="LY57">
            <v>-15.666</v>
          </cell>
          <cell r="LZ57">
            <v>1701.463</v>
          </cell>
          <cell r="MA57" t="str">
            <v/>
          </cell>
          <cell r="MB57">
            <v>11.320549000000002</v>
          </cell>
          <cell r="MC57">
            <v>0.67300000000000004</v>
          </cell>
          <cell r="MD57">
            <v>-13.245081000000001</v>
          </cell>
          <cell r="ME57">
            <v>-10.089629</v>
          </cell>
          <cell r="MF57">
            <v>-3.1554549999999999</v>
          </cell>
          <cell r="MG57">
            <v>51.365552999999998</v>
          </cell>
          <cell r="MH57">
            <v>93.376755000000003</v>
          </cell>
          <cell r="MI57">
            <v>76.513096999999988</v>
          </cell>
          <cell r="MJ57">
            <v>16.863654</v>
          </cell>
          <cell r="MK57">
            <v>0.943716</v>
          </cell>
          <cell r="ML57">
            <v>-0.17630099999999871</v>
          </cell>
          <cell r="MM57">
            <v>25.582090999999998</v>
          </cell>
          <cell r="MN57">
            <v>0</v>
          </cell>
          <cell r="MO57">
            <v>142.86711500000001</v>
          </cell>
          <cell r="MP57">
            <v>-0.307</v>
          </cell>
          <cell r="MQ57">
            <v>0</v>
          </cell>
          <cell r="MR57">
            <v>144.54547000000002</v>
          </cell>
          <cell r="MS57">
            <v>45.122377</v>
          </cell>
          <cell r="MT57">
            <v>99.423094000000006</v>
          </cell>
          <cell r="MU57">
            <v>92.26711499999999</v>
          </cell>
          <cell r="MV57">
            <v>122.33444399999999</v>
          </cell>
          <cell r="MW57">
            <v>59.000813999999998</v>
          </cell>
          <cell r="MX57">
            <v>63.333629999999999</v>
          </cell>
          <cell r="MY57">
            <v>0</v>
          </cell>
          <cell r="MZ57">
            <v>0</v>
          </cell>
          <cell r="NA57">
            <v>25.364550000000001</v>
          </cell>
          <cell r="NB57">
            <v>-0.312</v>
          </cell>
          <cell r="NC57">
            <v>7.7814300000000038</v>
          </cell>
          <cell r="ND57">
            <v>0</v>
          </cell>
          <cell r="NE57">
            <v>8.4667999999999992</v>
          </cell>
          <cell r="NF57">
            <v>4.2516999999999996</v>
          </cell>
          <cell r="NG57">
            <v>1.5045599999999999</v>
          </cell>
          <cell r="NH57">
            <v>2.7471429999999999</v>
          </cell>
          <cell r="NI57">
            <v>-3.2999999999999995E-2</v>
          </cell>
          <cell r="NJ57">
            <v>7.9102000000000006E-2</v>
          </cell>
          <cell r="NK57">
            <v>-0.27089800000000003</v>
          </cell>
          <cell r="NL57">
            <v>0.35</v>
          </cell>
          <cell r="NM57" t="str">
            <v/>
          </cell>
          <cell r="NN57" t="str">
            <v/>
          </cell>
          <cell r="NO57">
            <v>0.44114700000000001</v>
          </cell>
          <cell r="NP57" t="str">
            <v/>
          </cell>
          <cell r="NQ57">
            <v>7.1631420000000006</v>
          </cell>
          <cell r="NR57">
            <v>0</v>
          </cell>
          <cell r="NS57">
            <v>1.6285000000000001</v>
          </cell>
          <cell r="NT57">
            <v>2.5437350000000003</v>
          </cell>
          <cell r="NU57">
            <v>-0.91524899999999998</v>
          </cell>
          <cell r="NV57">
            <v>0</v>
          </cell>
          <cell r="NW57">
            <v>6.6747430000000003</v>
          </cell>
          <cell r="NX57">
            <v>1.2439090000000002</v>
          </cell>
          <cell r="NY57">
            <v>5.4308360000000002</v>
          </cell>
          <cell r="NZ57">
            <v>0.203207</v>
          </cell>
          <cell r="OA57">
            <v>-0.203511</v>
          </cell>
          <cell r="OB57">
            <v>-1.6994320000000016</v>
          </cell>
          <cell r="OC57" t="str">
            <v/>
          </cell>
          <cell r="OD57">
            <v>37.515614999999997</v>
          </cell>
          <cell r="OE57">
            <v>2.3290000000000002</v>
          </cell>
          <cell r="OF57">
            <v>-0.84938000000000002</v>
          </cell>
          <cell r="OG57">
            <v>-1.3956869999999999</v>
          </cell>
          <cell r="OH57">
            <v>0.54631200000000002</v>
          </cell>
          <cell r="OI57">
            <v>0</v>
          </cell>
          <cell r="OJ57">
            <v>-14.674635</v>
          </cell>
          <cell r="OK57">
            <v>-14.065958999999999</v>
          </cell>
          <cell r="OL57">
            <v>-0.60867399999999994</v>
          </cell>
          <cell r="OM57">
            <v>79.238604000000009</v>
          </cell>
          <cell r="ON57">
            <v>0</v>
          </cell>
          <cell r="OO57">
            <v>-9.1856069999999992</v>
          </cell>
          <cell r="OP57">
            <v>0</v>
          </cell>
          <cell r="OQ57">
            <v>-21.074300000000008</v>
          </cell>
          <cell r="OR57">
            <v>9.9340000000000011</v>
          </cell>
          <cell r="OS57">
            <v>0</v>
          </cell>
          <cell r="OT57">
            <v>37.685355999999999</v>
          </cell>
          <cell r="OU57">
            <v>37.685355999999999</v>
          </cell>
          <cell r="OV57">
            <v>104.63993099999999</v>
          </cell>
          <cell r="OW57">
            <v>15.418562000000009</v>
          </cell>
          <cell r="OX57">
            <v>33.932612999999989</v>
          </cell>
          <cell r="OY57">
            <v>33.932612999999989</v>
          </cell>
          <cell r="OZ57" t="str">
            <v/>
          </cell>
          <cell r="PA57">
            <v>1.3636779999999931</v>
          </cell>
          <cell r="PB57">
            <v>0</v>
          </cell>
          <cell r="PC57">
            <v>-40.502749000000001</v>
          </cell>
          <cell r="PD57" t="str">
            <v/>
          </cell>
          <cell r="PE57" t="str">
            <v/>
          </cell>
          <cell r="PF57">
            <v>-8.673</v>
          </cell>
          <cell r="PG57">
            <v>-10.421966000000001</v>
          </cell>
          <cell r="PH57">
            <v>1.7489649999999999</v>
          </cell>
          <cell r="PI57">
            <v>90.369878</v>
          </cell>
          <cell r="PJ57">
            <v>77.708853000000005</v>
          </cell>
          <cell r="PK57">
            <v>77.708853000000005</v>
          </cell>
          <cell r="PL57" t="str">
            <v/>
          </cell>
          <cell r="PM57" t="str">
            <v/>
          </cell>
          <cell r="PN57">
            <v>0</v>
          </cell>
          <cell r="PO57">
            <v>0</v>
          </cell>
          <cell r="PP57">
            <v>0</v>
          </cell>
          <cell r="PQ57">
            <v>286.15293099999997</v>
          </cell>
          <cell r="PR57">
            <v>0</v>
          </cell>
          <cell r="PS57">
            <v>-23.769300000000015</v>
          </cell>
          <cell r="PT57">
            <v>77.409700000000001</v>
          </cell>
          <cell r="PU57">
            <v>29.277193</v>
          </cell>
          <cell r="PV57">
            <v>48.132503</v>
          </cell>
          <cell r="PW57">
            <v>0</v>
          </cell>
          <cell r="PX57">
            <v>78.644722999999999</v>
          </cell>
          <cell r="PY57">
            <v>78.644722999999999</v>
          </cell>
          <cell r="PZ57" t="str">
            <v/>
          </cell>
          <cell r="QA57">
            <v>81.749205000000003</v>
          </cell>
          <cell r="QB57">
            <v>5.5188900000000558</v>
          </cell>
          <cell r="QC57">
            <v>0</v>
          </cell>
          <cell r="QD57"/>
          <cell r="QE57">
            <v>4.2360000000000015</v>
          </cell>
          <cell r="QF57">
            <v>12.629</v>
          </cell>
          <cell r="QG57">
            <v>0</v>
          </cell>
          <cell r="QH57" t="str">
            <v/>
          </cell>
          <cell r="QI57" t="str">
            <v/>
          </cell>
          <cell r="QJ57" t="str">
            <v/>
          </cell>
          <cell r="QK57">
            <v>0</v>
          </cell>
          <cell r="QL57">
            <v>0</v>
          </cell>
          <cell r="QM57">
            <v>0</v>
          </cell>
          <cell r="QN57" t="str">
            <v/>
          </cell>
          <cell r="QO57" t="str">
            <v/>
          </cell>
          <cell r="QP57" t="str">
            <v/>
          </cell>
          <cell r="QQ57">
            <v>0</v>
          </cell>
          <cell r="QR57" t="str">
            <v/>
          </cell>
          <cell r="QS57">
            <v>2.4879760000000002</v>
          </cell>
          <cell r="QT57">
            <v>0</v>
          </cell>
          <cell r="QU57">
            <v>73.588587000000004</v>
          </cell>
          <cell r="QV57">
            <v>18.830128999999999</v>
          </cell>
          <cell r="QW57">
            <v>54.758459999999999</v>
          </cell>
          <cell r="QX57">
            <v>-2.1239630000000003</v>
          </cell>
          <cell r="QY57">
            <v>0</v>
          </cell>
          <cell r="QZ57">
            <v>0</v>
          </cell>
          <cell r="RA57">
            <v>0</v>
          </cell>
          <cell r="RB57">
            <v>0</v>
          </cell>
          <cell r="RC57">
            <v>0</v>
          </cell>
          <cell r="RD57">
            <v>0</v>
          </cell>
          <cell r="RE57" t="str">
            <v/>
          </cell>
          <cell r="RF57">
            <v>0</v>
          </cell>
          <cell r="RG57" t="str">
            <v/>
          </cell>
          <cell r="RH57" t="str">
            <v/>
          </cell>
          <cell r="RI57" t="str">
            <v/>
          </cell>
          <cell r="RJ57">
            <v>55.356899999999996</v>
          </cell>
          <cell r="RK57">
            <v>0</v>
          </cell>
          <cell r="RL57">
            <v>0</v>
          </cell>
          <cell r="RM57">
            <v>0</v>
          </cell>
          <cell r="RN57" t="str">
            <v/>
          </cell>
          <cell r="RO57" t="str">
            <v/>
          </cell>
          <cell r="RP57">
            <v>0</v>
          </cell>
          <cell r="RQ57">
            <v>-0.312</v>
          </cell>
          <cell r="RR57">
            <v>-107.30335599999998</v>
          </cell>
          <cell r="RS57">
            <v>0</v>
          </cell>
          <cell r="RT57">
            <v>32.236100000000008</v>
          </cell>
          <cell r="RU57">
            <v>136.331209</v>
          </cell>
          <cell r="RV57">
            <v>37.685355999999999</v>
          </cell>
          <cell r="RW57">
            <v>98.645850999999993</v>
          </cell>
          <cell r="RX57">
            <v>15.415415000000024</v>
          </cell>
          <cell r="RY57">
            <v>85.369448000000006</v>
          </cell>
          <cell r="RZ57">
            <v>0</v>
          </cell>
          <cell r="SA57">
            <v>85.369448000000006</v>
          </cell>
          <cell r="SB57">
            <v>0</v>
          </cell>
          <cell r="SC57">
            <v>-5.9007020000001376</v>
          </cell>
          <cell r="SD57">
            <v>0</v>
          </cell>
        </row>
        <row r="58">
          <cell r="A58">
            <v>2005</v>
          </cell>
          <cell r="B58">
            <v>2143.7490000000003</v>
          </cell>
          <cell r="C58">
            <v>1244.81</v>
          </cell>
          <cell r="D58">
            <v>898.93799999999999</v>
          </cell>
          <cell r="E58">
            <v>433.65899999999999</v>
          </cell>
          <cell r="F58">
            <v>129.227</v>
          </cell>
          <cell r="G58">
            <v>11.788</v>
          </cell>
          <cell r="H58">
            <v>141.01500000000001</v>
          </cell>
          <cell r="I58">
            <v>10.198</v>
          </cell>
          <cell r="J58">
            <v>36.355000000000004</v>
          </cell>
          <cell r="K58">
            <v>46.553000000000004</v>
          </cell>
          <cell r="L58">
            <v>11.224</v>
          </cell>
          <cell r="M58">
            <v>288.93399999999997</v>
          </cell>
          <cell r="N58">
            <v>46.037999999999997</v>
          </cell>
          <cell r="O58">
            <v>137.64600000000002</v>
          </cell>
          <cell r="P58">
            <v>16.722999999999999</v>
          </cell>
          <cell r="Q58">
            <v>4.0510000000000002</v>
          </cell>
          <cell r="R58">
            <v>0</v>
          </cell>
          <cell r="S58">
            <v>72.681999999999988</v>
          </cell>
          <cell r="T58">
            <v>167.673</v>
          </cell>
          <cell r="U58">
            <v>13.148</v>
          </cell>
          <cell r="V58">
            <v>2.4729999999999999</v>
          </cell>
          <cell r="W58">
            <v>11.788</v>
          </cell>
          <cell r="X58">
            <v>0.50600000000000001</v>
          </cell>
          <cell r="Y58">
            <v>12.294</v>
          </cell>
          <cell r="Z58">
            <v>4.6260000000000003</v>
          </cell>
          <cell r="AA58">
            <v>3.5129999999999999</v>
          </cell>
          <cell r="AB58">
            <v>8.1389999999999993</v>
          </cell>
          <cell r="AC58">
            <v>33.414999999999999</v>
          </cell>
          <cell r="AD58">
            <v>33.414999999999999</v>
          </cell>
          <cell r="AE58">
            <v>12.105</v>
          </cell>
          <cell r="AF58">
            <v>12.105</v>
          </cell>
          <cell r="AG58">
            <v>4.665</v>
          </cell>
          <cell r="AH58">
            <v>21.561999999999998</v>
          </cell>
          <cell r="AI58">
            <v>26.226999999999997</v>
          </cell>
          <cell r="AJ58">
            <v>186.09699999999998</v>
          </cell>
          <cell r="AK58">
            <v>186.09699999999998</v>
          </cell>
          <cell r="AL58">
            <v>7.298</v>
          </cell>
          <cell r="AM58">
            <v>7.0900000000000007</v>
          </cell>
          <cell r="AN58">
            <v>14.388000000000002</v>
          </cell>
          <cell r="AO58">
            <v>0</v>
          </cell>
          <cell r="AP58">
            <v>3.085</v>
          </cell>
          <cell r="AQ58">
            <v>3.085</v>
          </cell>
          <cell r="AR58">
            <v>187.94800000000001</v>
          </cell>
          <cell r="AS58">
            <v>9.2560000000000002</v>
          </cell>
          <cell r="AT58">
            <v>0.24299999999999999</v>
          </cell>
          <cell r="AU58">
            <v>-4.5999999999999375E-2</v>
          </cell>
          <cell r="AV58">
            <v>167.61199999999999</v>
          </cell>
          <cell r="AW58">
            <v>97.534000000000006</v>
          </cell>
          <cell r="AX58">
            <v>70.078000000000003</v>
          </cell>
          <cell r="AY58">
            <v>30.213999999999999</v>
          </cell>
          <cell r="AZ58">
            <v>11.231999999999999</v>
          </cell>
          <cell r="BA58">
            <v>0.84499999999999997</v>
          </cell>
          <cell r="BB58">
            <v>12.077</v>
          </cell>
          <cell r="BC58">
            <v>3.2749999999999999</v>
          </cell>
          <cell r="BD58">
            <v>2.0110000000000001</v>
          </cell>
          <cell r="BE58">
            <v>5.2859999999999996</v>
          </cell>
          <cell r="BF58">
            <v>0.30800000000000005</v>
          </cell>
          <cell r="BG58">
            <v>22.808999999999997</v>
          </cell>
          <cell r="BH58">
            <v>201.23699999999999</v>
          </cell>
          <cell r="BI58">
            <v>39.956000000000003</v>
          </cell>
          <cell r="BJ58">
            <v>5.516</v>
          </cell>
          <cell r="BK58">
            <v>14.741</v>
          </cell>
          <cell r="BL58">
            <v>139.15100000000001</v>
          </cell>
          <cell r="BM58">
            <v>27.557000000000002</v>
          </cell>
          <cell r="BN58">
            <v>1.0489999999999999</v>
          </cell>
          <cell r="BO58">
            <v>69.674999999999997</v>
          </cell>
          <cell r="BP58">
            <v>2.7800000000000002</v>
          </cell>
          <cell r="BQ58">
            <v>0.84499999999999997</v>
          </cell>
          <cell r="BR58">
            <v>20.547000000000001</v>
          </cell>
          <cell r="BS58">
            <v>24.172000000000001</v>
          </cell>
          <cell r="BT58">
            <v>52.024000000000001</v>
          </cell>
          <cell r="BU58">
            <v>17.265999999999998</v>
          </cell>
          <cell r="BV58">
            <v>8.4000000000000005E-2</v>
          </cell>
          <cell r="BW58">
            <v>69.373999999999995</v>
          </cell>
          <cell r="BX58">
            <v>7.7230000000000008</v>
          </cell>
          <cell r="BY58">
            <v>0</v>
          </cell>
          <cell r="BZ58">
            <v>7.7230000000000008</v>
          </cell>
          <cell r="CA58">
            <v>24.014000000000003</v>
          </cell>
          <cell r="CB58">
            <v>24.014000000000003</v>
          </cell>
          <cell r="CC58">
            <v>17.311</v>
          </cell>
          <cell r="CD58">
            <v>48.593000000000004</v>
          </cell>
          <cell r="CE58">
            <v>2.9020000000000001</v>
          </cell>
          <cell r="CF58">
            <v>68.805999999999997</v>
          </cell>
          <cell r="CG58">
            <v>39.831000000000003</v>
          </cell>
          <cell r="CH58">
            <v>39.831000000000003</v>
          </cell>
          <cell r="CI58">
            <v>2.4E-2</v>
          </cell>
          <cell r="CJ58">
            <v>1.3919999999999999</v>
          </cell>
          <cell r="CK58">
            <v>1.4159999999999999</v>
          </cell>
          <cell r="CL58">
            <v>0</v>
          </cell>
          <cell r="CM58">
            <v>1.8959999999999999</v>
          </cell>
          <cell r="CN58">
            <v>1.8959999999999999</v>
          </cell>
          <cell r="CO58">
            <v>12.331</v>
          </cell>
          <cell r="CP58">
            <v>0.129</v>
          </cell>
          <cell r="CQ58">
            <v>26.886000000000003</v>
          </cell>
          <cell r="CR58">
            <v>374.22799999999995</v>
          </cell>
          <cell r="CS58">
            <v>86.706999999999994</v>
          </cell>
          <cell r="CT58">
            <v>287.52199999999999</v>
          </cell>
          <cell r="CU58">
            <v>156.28</v>
          </cell>
          <cell r="CV58">
            <v>39.386000000000003</v>
          </cell>
          <cell r="CW58">
            <v>31.064</v>
          </cell>
          <cell r="CX58">
            <v>70.45</v>
          </cell>
          <cell r="CY58">
            <v>5.6630000000000003</v>
          </cell>
          <cell r="CZ58">
            <v>1.3180000000000001</v>
          </cell>
          <cell r="DA58">
            <v>6.9809999999999999</v>
          </cell>
          <cell r="DB58">
            <v>2.012</v>
          </cell>
          <cell r="DC58">
            <v>55.820999999999998</v>
          </cell>
          <cell r="DD58">
            <v>126.625</v>
          </cell>
          <cell r="DE58">
            <v>0.40300000000000002</v>
          </cell>
          <cell r="DF58">
            <v>68.977000000000004</v>
          </cell>
          <cell r="DG58">
            <v>196.005</v>
          </cell>
          <cell r="DH58">
            <v>20.321000000000002</v>
          </cell>
          <cell r="DI58">
            <v>53.037999999999997</v>
          </cell>
          <cell r="DJ58">
            <v>73.358999999999995</v>
          </cell>
          <cell r="DK58">
            <v>9.7620000000000005</v>
          </cell>
          <cell r="DL58">
            <v>14.252000000000001</v>
          </cell>
          <cell r="DM58">
            <v>4.6429999999999998</v>
          </cell>
          <cell r="DN58">
            <v>5.1959999999999997</v>
          </cell>
          <cell r="DO58">
            <v>1.3330000000000002</v>
          </cell>
          <cell r="DP58">
            <v>1.899</v>
          </cell>
          <cell r="DQ58">
            <v>47.711999999999996</v>
          </cell>
          <cell r="DR58">
            <v>9.6000000000000002E-2</v>
          </cell>
          <cell r="DS58">
            <v>182.80500000000001</v>
          </cell>
          <cell r="DT58">
            <v>16.716000000000001</v>
          </cell>
          <cell r="DU58">
            <v>199.52100000000002</v>
          </cell>
          <cell r="DV58">
            <v>191.096</v>
          </cell>
          <cell r="DW58">
            <v>31.064</v>
          </cell>
          <cell r="DX58">
            <v>90.08</v>
          </cell>
          <cell r="DY58">
            <v>312.24</v>
          </cell>
          <cell r="DZ58">
            <v>0.85299999999999998</v>
          </cell>
          <cell r="EA58">
            <v>0</v>
          </cell>
          <cell r="EB58">
            <v>1.4830000000000001</v>
          </cell>
          <cell r="EC58">
            <v>13.154</v>
          </cell>
          <cell r="ED58">
            <v>15.49</v>
          </cell>
          <cell r="EE58">
            <v>0.16500000000000001</v>
          </cell>
          <cell r="EF58">
            <v>0.16500000000000001</v>
          </cell>
          <cell r="EG58">
            <v>246.197</v>
          </cell>
          <cell r="EH58">
            <v>34.245000000000005</v>
          </cell>
          <cell r="EI58">
            <v>29.42</v>
          </cell>
          <cell r="EJ58">
            <v>309.86200000000002</v>
          </cell>
          <cell r="EK58">
            <v>0.99199999999999999</v>
          </cell>
          <cell r="EL58">
            <v>0</v>
          </cell>
          <cell r="EM58">
            <v>5.5219999999999994</v>
          </cell>
          <cell r="EN58">
            <v>31.258999999999997</v>
          </cell>
          <cell r="EO58">
            <v>16.195</v>
          </cell>
          <cell r="EP58">
            <v>53.967999999999996</v>
          </cell>
          <cell r="EQ58">
            <v>429.68799999999999</v>
          </cell>
          <cell r="ER58">
            <v>261.04899999999998</v>
          </cell>
          <cell r="ES58">
            <v>146.10199999999998</v>
          </cell>
          <cell r="ET58">
            <v>407.15099999999995</v>
          </cell>
          <cell r="EU58">
            <v>22.536999999999999</v>
          </cell>
          <cell r="EV58">
            <v>9.0060000000000002</v>
          </cell>
          <cell r="EW58">
            <v>0.73</v>
          </cell>
          <cell r="EX58">
            <v>4.3780000000000001</v>
          </cell>
          <cell r="EY58">
            <v>14.114000000000001</v>
          </cell>
          <cell r="EZ58">
            <v>9.8659999999999997</v>
          </cell>
          <cell r="FA58">
            <v>12.347</v>
          </cell>
          <cell r="FB58">
            <v>22.213000000000001</v>
          </cell>
          <cell r="FC58">
            <v>70.856000000000009</v>
          </cell>
          <cell r="FD58">
            <v>0.61599999999999999</v>
          </cell>
          <cell r="FE58">
            <v>2.1020000000000003</v>
          </cell>
          <cell r="FF58">
            <v>-59.136000000000003</v>
          </cell>
          <cell r="FG58">
            <v>165.45599999999999</v>
          </cell>
          <cell r="FH58">
            <v>95.594999999999999</v>
          </cell>
          <cell r="FI58">
            <v>168.63900000000001</v>
          </cell>
          <cell r="FJ58">
            <v>385.649</v>
          </cell>
          <cell r="FK58">
            <v>35.555999999999997</v>
          </cell>
          <cell r="FL58">
            <v>421.20499999999998</v>
          </cell>
          <cell r="FM58">
            <v>82.061000000000007</v>
          </cell>
          <cell r="FN58">
            <v>11.440999999999999</v>
          </cell>
          <cell r="FO58">
            <v>93.50200000000001</v>
          </cell>
          <cell r="FP58">
            <v>303.58600000000001</v>
          </cell>
          <cell r="FQ58">
            <v>24.115000000000002</v>
          </cell>
          <cell r="FR58">
            <v>327.70100000000002</v>
          </cell>
          <cell r="FS58">
            <v>29.450000000000003</v>
          </cell>
          <cell r="FT58">
            <v>15.983000000000001</v>
          </cell>
          <cell r="FU58">
            <v>45.433000000000007</v>
          </cell>
          <cell r="FV58">
            <v>8.6980000000000004</v>
          </cell>
          <cell r="FW58">
            <v>5.3340000000000005</v>
          </cell>
          <cell r="FX58">
            <v>14.032</v>
          </cell>
          <cell r="FY58">
            <v>0.504</v>
          </cell>
          <cell r="FZ58">
            <v>13.205000000000002</v>
          </cell>
          <cell r="GA58">
            <v>13.709000000000001</v>
          </cell>
          <cell r="GB58">
            <v>0.68100000000000005</v>
          </cell>
          <cell r="GC58">
            <v>0.14799999999999999</v>
          </cell>
          <cell r="GD58">
            <v>0.82900000000000007</v>
          </cell>
          <cell r="GE58">
            <v>14.538000000000002</v>
          </cell>
          <cell r="GF58">
            <v>1.3319999999999999</v>
          </cell>
          <cell r="GG58">
            <v>0.57299999999999995</v>
          </cell>
          <cell r="GH58">
            <v>1.9049999999999998</v>
          </cell>
          <cell r="GI58">
            <v>253.06299999999999</v>
          </cell>
          <cell r="GJ58">
            <v>2.5430000000000001</v>
          </cell>
          <cell r="GK58">
            <v>255.60599999999999</v>
          </cell>
          <cell r="GL58">
            <v>673.22200000000009</v>
          </cell>
          <cell r="GM58">
            <v>673.22200000000009</v>
          </cell>
          <cell r="GN58">
            <v>195.982</v>
          </cell>
          <cell r="GO58">
            <v>43.698999999999998</v>
          </cell>
          <cell r="GP58">
            <v>239.68099999999998</v>
          </cell>
          <cell r="GQ58">
            <v>19.481999999999999</v>
          </cell>
          <cell r="GR58">
            <v>0.37</v>
          </cell>
          <cell r="GS58">
            <v>19.852</v>
          </cell>
          <cell r="GT58">
            <v>25.054000000000002</v>
          </cell>
          <cell r="GU58">
            <v>25.054000000000002</v>
          </cell>
          <cell r="GV58">
            <v>47.914999999999999</v>
          </cell>
          <cell r="GW58">
            <v>0.63300000000000001</v>
          </cell>
          <cell r="GX58">
            <v>48.548000000000002</v>
          </cell>
          <cell r="GY58">
            <v>2.2030000000000003</v>
          </cell>
          <cell r="GZ58">
            <v>2.2030000000000003</v>
          </cell>
          <cell r="HA58">
            <v>18.889000000000003</v>
          </cell>
          <cell r="HB58">
            <v>0.20899999999999999</v>
          </cell>
          <cell r="HC58">
            <v>19.098000000000003</v>
          </cell>
          <cell r="HD58">
            <v>1.5349999999999999</v>
          </cell>
          <cell r="HE58">
            <v>1.5349999999999999</v>
          </cell>
          <cell r="HF58">
            <v>243.90600000000001</v>
          </cell>
          <cell r="HG58">
            <v>70.075000000000003</v>
          </cell>
          <cell r="HH58">
            <v>29.704000000000001</v>
          </cell>
          <cell r="HI58">
            <v>343.685</v>
          </cell>
          <cell r="HJ58">
            <v>24.841000000000001</v>
          </cell>
          <cell r="HK58">
            <v>25.276000000000003</v>
          </cell>
          <cell r="HL58">
            <v>50.117000000000004</v>
          </cell>
          <cell r="HM58">
            <v>4.3999999999999997E-2</v>
          </cell>
          <cell r="HN58">
            <v>31.575999999999997</v>
          </cell>
          <cell r="HO58">
            <v>31.619999999999997</v>
          </cell>
          <cell r="HP58">
            <v>81.736999999999995</v>
          </cell>
          <cell r="HQ58">
            <v>139.89600000000002</v>
          </cell>
          <cell r="HR58">
            <v>16.716000000000001</v>
          </cell>
          <cell r="HS58">
            <v>156.61200000000002</v>
          </cell>
          <cell r="HT58">
            <v>195.982</v>
          </cell>
          <cell r="HU58">
            <v>43.698999999999998</v>
          </cell>
          <cell r="HV58">
            <v>112.169</v>
          </cell>
          <cell r="HW58">
            <v>351.84999999999997</v>
          </cell>
          <cell r="HX58">
            <v>0.28500000000000003</v>
          </cell>
          <cell r="HY58">
            <v>0.28500000000000003</v>
          </cell>
          <cell r="HZ58">
            <v>26.821999999999999</v>
          </cell>
          <cell r="IA58">
            <v>22.75</v>
          </cell>
          <cell r="IB58">
            <v>49.572000000000003</v>
          </cell>
          <cell r="IC58">
            <v>5.5E-2</v>
          </cell>
          <cell r="ID58">
            <v>1.026</v>
          </cell>
          <cell r="IE58">
            <v>1.081</v>
          </cell>
          <cell r="IF58">
            <v>50.653000000000006</v>
          </cell>
          <cell r="IG58">
            <v>1075.9649999999999</v>
          </cell>
          <cell r="IH58">
            <v>33.591000000000001</v>
          </cell>
          <cell r="II58">
            <v>1109.5559999999998</v>
          </cell>
          <cell r="IJ58">
            <v>927.91899999999987</v>
          </cell>
          <cell r="IK58">
            <v>31.751000000000001</v>
          </cell>
          <cell r="IL58">
            <v>959.66999999999985</v>
          </cell>
          <cell r="IM58">
            <v>148.04599999999999</v>
          </cell>
          <cell r="IN58">
            <v>1.84</v>
          </cell>
          <cell r="IO58">
            <v>149.886</v>
          </cell>
          <cell r="IP58">
            <v>1.8210000000000002</v>
          </cell>
          <cell r="IQ58">
            <v>5.7809999999999997</v>
          </cell>
          <cell r="IR58">
            <v>7.6020000000000003</v>
          </cell>
          <cell r="IS58">
            <v>0.59599999999999997</v>
          </cell>
          <cell r="IT58">
            <v>1.02</v>
          </cell>
          <cell r="IU58">
            <v>1.6160000000000001</v>
          </cell>
          <cell r="IV58">
            <v>9.218</v>
          </cell>
          <cell r="IW58">
            <v>9.0060000000000002</v>
          </cell>
          <cell r="IX58">
            <v>2.9919999999999995</v>
          </cell>
          <cell r="IY58">
            <v>11.997999999999999</v>
          </cell>
          <cell r="IZ58">
            <v>4.0000000000000001E-3</v>
          </cell>
          <cell r="JA58">
            <v>12.001999999999999</v>
          </cell>
          <cell r="JB58">
            <v>109.91</v>
          </cell>
          <cell r="JC58">
            <v>3.3049999999999997</v>
          </cell>
          <cell r="JD58">
            <v>113.215</v>
          </cell>
          <cell r="JE58">
            <v>0.375</v>
          </cell>
          <cell r="JF58">
            <v>0.375</v>
          </cell>
          <cell r="JG58">
            <v>0.95599999999999996</v>
          </cell>
          <cell r="JH58">
            <v>0.95599999999999996</v>
          </cell>
          <cell r="JI58">
            <v>-2.4750000000000001</v>
          </cell>
          <cell r="JJ58">
            <v>-2.4750000000000001</v>
          </cell>
          <cell r="JK58">
            <v>34.882999999999996</v>
          </cell>
          <cell r="JL58">
            <v>0.14699999999999999</v>
          </cell>
          <cell r="JM58">
            <v>35.029999999999994</v>
          </cell>
          <cell r="JN58">
            <v>197.20799999999997</v>
          </cell>
          <cell r="JO58">
            <v>95.594999999999999</v>
          </cell>
          <cell r="JP58">
            <v>31.751000000000001</v>
          </cell>
          <cell r="JQ58">
            <v>1368.7660000000001</v>
          </cell>
          <cell r="JR58">
            <v>1.84</v>
          </cell>
          <cell r="JS58">
            <v>1370.606</v>
          </cell>
          <cell r="JT58">
            <v>476.23100000000005</v>
          </cell>
          <cell r="JU58">
            <v>474.64700000000005</v>
          </cell>
          <cell r="JV58">
            <v>1.5840000000000001</v>
          </cell>
          <cell r="JW58">
            <v>8.5449999999999999</v>
          </cell>
          <cell r="JX58">
            <v>2.1550000000000002</v>
          </cell>
          <cell r="JY58">
            <v>2.1550000000000002</v>
          </cell>
          <cell r="JZ58">
            <v>71.328999999999994</v>
          </cell>
          <cell r="KA58">
            <v>28.736999999999998</v>
          </cell>
          <cell r="KB58">
            <v>22.240000000000002</v>
          </cell>
          <cell r="KC58">
            <v>1.143</v>
          </cell>
          <cell r="KD58">
            <v>1.607</v>
          </cell>
          <cell r="KE58">
            <v>1.607</v>
          </cell>
          <cell r="KF58">
            <v>4.9999999999999996E-2</v>
          </cell>
          <cell r="KG58">
            <v>0.11799999999999999</v>
          </cell>
          <cell r="KH58">
            <v>0.16799999999999998</v>
          </cell>
          <cell r="KI58">
            <v>2.004</v>
          </cell>
          <cell r="KJ58">
            <v>2.004</v>
          </cell>
          <cell r="KK58">
            <v>4.6580000000000004</v>
          </cell>
          <cell r="KL58">
            <v>0.317</v>
          </cell>
          <cell r="KM58">
            <v>1.4830000000000001</v>
          </cell>
          <cell r="KN58">
            <v>4.6629999999999994</v>
          </cell>
          <cell r="KO58">
            <v>11.120999999999999</v>
          </cell>
          <cell r="KP58">
            <v>0</v>
          </cell>
          <cell r="KQ58">
            <v>0.91100000000000003</v>
          </cell>
          <cell r="KR58">
            <v>4.9999999999999996E-2</v>
          </cell>
          <cell r="KS58">
            <v>4.9999999999999996E-2</v>
          </cell>
          <cell r="KT58">
            <v>0</v>
          </cell>
          <cell r="KU58">
            <v>1.5770000000000002</v>
          </cell>
          <cell r="KV58">
            <v>0.27899999999999997</v>
          </cell>
          <cell r="KW58">
            <v>1.8560000000000001</v>
          </cell>
          <cell r="KX58">
            <v>0</v>
          </cell>
          <cell r="KY58">
            <v>0</v>
          </cell>
          <cell r="KZ58">
            <v>8.3749999999999982</v>
          </cell>
          <cell r="LA58">
            <v>1.198</v>
          </cell>
          <cell r="LB58">
            <v>78.204999999999998</v>
          </cell>
          <cell r="LC58">
            <v>16.116</v>
          </cell>
          <cell r="LD58">
            <v>14.196000000000002</v>
          </cell>
          <cell r="LE58">
            <v>2.1459999999999999</v>
          </cell>
          <cell r="LF58">
            <v>2.1550000000000002</v>
          </cell>
          <cell r="LG58">
            <v>1.151</v>
          </cell>
          <cell r="LH58">
            <v>3.306</v>
          </cell>
          <cell r="LI58">
            <v>4.2930000000000001</v>
          </cell>
          <cell r="LJ58">
            <v>0.28800000000000003</v>
          </cell>
          <cell r="LK58">
            <v>0</v>
          </cell>
          <cell r="LL58">
            <v>4.5810000000000004</v>
          </cell>
          <cell r="LM58">
            <v>2.476</v>
          </cell>
          <cell r="LN58">
            <v>1.2790000000000001</v>
          </cell>
          <cell r="LO58">
            <v>5.5219999999999994</v>
          </cell>
          <cell r="LP58">
            <v>10.564</v>
          </cell>
          <cell r="LQ58">
            <v>16.195</v>
          </cell>
          <cell r="LR58">
            <v>36.036000000000001</v>
          </cell>
          <cell r="LS58">
            <v>0.66500000000000004</v>
          </cell>
          <cell r="LT58">
            <v>1.18</v>
          </cell>
          <cell r="LU58">
            <v>1.845</v>
          </cell>
          <cell r="LV58">
            <v>1.264</v>
          </cell>
          <cell r="LW58">
            <v>0.51600000000000001</v>
          </cell>
          <cell r="LX58">
            <v>1.78</v>
          </cell>
          <cell r="LY58">
            <v>-2.7329999999999997</v>
          </cell>
          <cell r="LZ58">
            <v>1764.3970000000002</v>
          </cell>
          <cell r="MA58" t="str">
            <v/>
          </cell>
          <cell r="MB58">
            <v>21.049206999999996</v>
          </cell>
          <cell r="MC58">
            <v>0.629</v>
          </cell>
          <cell r="MD58">
            <v>12.835848</v>
          </cell>
          <cell r="ME58">
            <v>6.7633220000000005</v>
          </cell>
          <cell r="MF58">
            <v>6.0725259999999999</v>
          </cell>
          <cell r="MG58">
            <v>37.569656000000002</v>
          </cell>
          <cell r="MH58">
            <v>97.492852999999997</v>
          </cell>
          <cell r="MI58">
            <v>70.528877999999992</v>
          </cell>
          <cell r="MJ58">
            <v>26.963977</v>
          </cell>
          <cell r="MK58">
            <v>1.503843</v>
          </cell>
          <cell r="ML58">
            <v>1.5902000000000012</v>
          </cell>
          <cell r="MM58">
            <v>-9.6563440000000043</v>
          </cell>
          <cell r="MN58">
            <v>0</v>
          </cell>
          <cell r="MO58">
            <v>86.854967000000002</v>
          </cell>
          <cell r="MP58">
            <v>0.252</v>
          </cell>
          <cell r="MQ58">
            <v>0</v>
          </cell>
          <cell r="MR58">
            <v>155.06294299999999</v>
          </cell>
          <cell r="MS58">
            <v>-2.8887589999999999</v>
          </cell>
          <cell r="MT58">
            <v>157.95176399999997</v>
          </cell>
          <cell r="MU58">
            <v>136.866986</v>
          </cell>
          <cell r="MV58">
            <v>110.28643799999999</v>
          </cell>
          <cell r="MW58">
            <v>52.915319000000004</v>
          </cell>
          <cell r="MX58">
            <v>57.371100999999996</v>
          </cell>
          <cell r="MY58">
            <v>0</v>
          </cell>
          <cell r="MZ58">
            <v>0</v>
          </cell>
          <cell r="NA58">
            <v>-30.364311000000001</v>
          </cell>
          <cell r="NB58">
            <v>-1.7709999999999999</v>
          </cell>
          <cell r="NC58">
            <v>9.367283333333333</v>
          </cell>
          <cell r="ND58">
            <v>0</v>
          </cell>
          <cell r="NE58">
            <v>13.6251</v>
          </cell>
          <cell r="NF58">
            <v>6.2343000000000002</v>
          </cell>
          <cell r="NG58">
            <v>1.556362</v>
          </cell>
          <cell r="NH58">
            <v>4.6779489999999999</v>
          </cell>
          <cell r="NI58">
            <v>-2.8000000000000001E-2</v>
          </cell>
          <cell r="NJ58">
            <v>0.22876199999999999</v>
          </cell>
          <cell r="NK58">
            <v>0.189945</v>
          </cell>
          <cell r="NL58">
            <v>3.8799999999999994E-2</v>
          </cell>
          <cell r="NM58" t="str">
            <v/>
          </cell>
          <cell r="NN58" t="str">
            <v/>
          </cell>
          <cell r="NO58">
            <v>0.62441300000000011</v>
          </cell>
          <cell r="NP58" t="str">
            <v/>
          </cell>
          <cell r="NQ58">
            <v>4.87615</v>
          </cell>
          <cell r="NR58">
            <v>0</v>
          </cell>
          <cell r="NS58">
            <v>0.91779999999999995</v>
          </cell>
          <cell r="NT58">
            <v>-1.110325</v>
          </cell>
          <cell r="NU58">
            <v>2.0281500000000001</v>
          </cell>
          <cell r="NV58">
            <v>0</v>
          </cell>
          <cell r="NW58">
            <v>9.6779060000000001</v>
          </cell>
          <cell r="NX58">
            <v>7.0143820000000003</v>
          </cell>
          <cell r="NY58">
            <v>2.6635399999999998</v>
          </cell>
          <cell r="NZ58">
            <v>0.15420700000000001</v>
          </cell>
          <cell r="OA58">
            <v>0.21099999999999999</v>
          </cell>
          <cell r="OB58">
            <v>9.1749630000000018</v>
          </cell>
          <cell r="OC58" t="str">
            <v/>
          </cell>
          <cell r="OD58">
            <v>32.161724999999997</v>
          </cell>
          <cell r="OE58">
            <v>3.4820000000000002</v>
          </cell>
          <cell r="OF58">
            <v>3.3352820000000003</v>
          </cell>
          <cell r="OG58">
            <v>1.616285</v>
          </cell>
          <cell r="OH58">
            <v>1.719007</v>
          </cell>
          <cell r="OI58">
            <v>0</v>
          </cell>
          <cell r="OJ58">
            <v>-19.108706999999999</v>
          </cell>
          <cell r="OK58">
            <v>-24.762535999999997</v>
          </cell>
          <cell r="OL58">
            <v>5.6538089999999999</v>
          </cell>
          <cell r="OM58">
            <v>86.277933999999988</v>
          </cell>
          <cell r="ON58">
            <v>0</v>
          </cell>
          <cell r="OO58">
            <v>1.6333050000000018</v>
          </cell>
          <cell r="OP58">
            <v>0</v>
          </cell>
          <cell r="OQ58">
            <v>-5.9147000000000229</v>
          </cell>
          <cell r="OR58">
            <v>8.0372790000000016</v>
          </cell>
          <cell r="OS58">
            <v>0</v>
          </cell>
          <cell r="OT58">
            <v>5.9368850000000002</v>
          </cell>
          <cell r="OU58">
            <v>5.9368850000000002</v>
          </cell>
          <cell r="OV58">
            <v>116.62332000000001</v>
          </cell>
          <cell r="OW58">
            <v>12.647801000000001</v>
          </cell>
          <cell r="OX58">
            <v>79.203537999999995</v>
          </cell>
          <cell r="OY58">
            <v>79.203537999999995</v>
          </cell>
          <cell r="OZ58" t="str">
            <v/>
          </cell>
          <cell r="PA58">
            <v>0.52851400000001547</v>
          </cell>
          <cell r="PB58">
            <v>0</v>
          </cell>
          <cell r="PC58">
            <v>28.587974000000031</v>
          </cell>
          <cell r="PD58" t="str">
            <v/>
          </cell>
          <cell r="PE58" t="str">
            <v/>
          </cell>
          <cell r="PF58">
            <v>-0.95299999999999996</v>
          </cell>
          <cell r="PG58">
            <v>-6.9943900000000001</v>
          </cell>
          <cell r="PH58">
            <v>6.041385</v>
          </cell>
          <cell r="PI58">
            <v>80.655511000000004</v>
          </cell>
          <cell r="PJ58">
            <v>83.656596000000008</v>
          </cell>
          <cell r="PK58">
            <v>83.656596000000008</v>
          </cell>
          <cell r="PL58" t="str">
            <v/>
          </cell>
          <cell r="PM58" t="str">
            <v/>
          </cell>
          <cell r="PN58">
            <v>0</v>
          </cell>
          <cell r="PO58">
            <v>0</v>
          </cell>
          <cell r="PP58">
            <v>0</v>
          </cell>
          <cell r="PQ58">
            <v>186.65246500000001</v>
          </cell>
          <cell r="PR58">
            <v>0</v>
          </cell>
          <cell r="PS58">
            <v>-10.27770000000001</v>
          </cell>
          <cell r="PT58">
            <v>61.485999999999997</v>
          </cell>
          <cell r="PU58">
            <v>17.517358999999999</v>
          </cell>
          <cell r="PV58">
            <v>43.968608999999994</v>
          </cell>
          <cell r="PW58">
            <v>0</v>
          </cell>
          <cell r="PX58">
            <v>101.43291499999999</v>
          </cell>
          <cell r="PY58">
            <v>101.43291499999999</v>
          </cell>
          <cell r="PZ58" t="str">
            <v/>
          </cell>
          <cell r="QA58">
            <v>88.464497999999992</v>
          </cell>
          <cell r="QB58">
            <v>9.4655109999999922</v>
          </cell>
          <cell r="QC58">
            <v>0</v>
          </cell>
          <cell r="QD58"/>
          <cell r="QE58">
            <v>8.7107210000000013</v>
          </cell>
          <cell r="QF58">
            <v>12.400279000000001</v>
          </cell>
          <cell r="QG58">
            <v>0</v>
          </cell>
          <cell r="QH58" t="str">
            <v/>
          </cell>
          <cell r="QI58" t="str">
            <v/>
          </cell>
          <cell r="QJ58" t="str">
            <v/>
          </cell>
          <cell r="QK58">
            <v>0</v>
          </cell>
          <cell r="QL58">
            <v>0</v>
          </cell>
          <cell r="QM58">
            <v>0</v>
          </cell>
          <cell r="QN58" t="str">
            <v/>
          </cell>
          <cell r="QO58" t="str">
            <v/>
          </cell>
          <cell r="QP58" t="str">
            <v/>
          </cell>
          <cell r="QQ58">
            <v>0</v>
          </cell>
          <cell r="QR58" t="str">
            <v/>
          </cell>
          <cell r="QS58">
            <v>6.8647870000000006</v>
          </cell>
          <cell r="QT58">
            <v>0</v>
          </cell>
          <cell r="QU58">
            <v>62.027085</v>
          </cell>
          <cell r="QV58">
            <v>-4.5860839999999996</v>
          </cell>
          <cell r="QW58">
            <v>66.613335000000006</v>
          </cell>
          <cell r="QX58">
            <v>8.1380580000000009</v>
          </cell>
          <cell r="QY58">
            <v>0</v>
          </cell>
          <cell r="QZ58">
            <v>0</v>
          </cell>
          <cell r="RA58">
            <v>0</v>
          </cell>
          <cell r="RB58">
            <v>0</v>
          </cell>
          <cell r="RC58">
            <v>0</v>
          </cell>
          <cell r="RD58">
            <v>0</v>
          </cell>
          <cell r="RE58" t="str">
            <v/>
          </cell>
          <cell r="RF58">
            <v>0</v>
          </cell>
          <cell r="RG58" t="str">
            <v/>
          </cell>
          <cell r="RH58" t="str">
            <v/>
          </cell>
          <cell r="RI58" t="str">
            <v/>
          </cell>
          <cell r="RJ58">
            <v>77.653773999999999</v>
          </cell>
          <cell r="RK58">
            <v>0</v>
          </cell>
          <cell r="RL58">
            <v>0</v>
          </cell>
          <cell r="RM58">
            <v>0</v>
          </cell>
          <cell r="RN58" t="str">
            <v/>
          </cell>
          <cell r="RO58" t="str">
            <v/>
          </cell>
          <cell r="RP58">
            <v>0</v>
          </cell>
          <cell r="RQ58">
            <v>-1.7709999999999999</v>
          </cell>
          <cell r="RR58">
            <v>-53.833340666666693</v>
          </cell>
          <cell r="RS58">
            <v>0</v>
          </cell>
          <cell r="RT58">
            <v>23.902800000000013</v>
          </cell>
          <cell r="RU58">
            <v>178.38617300000001</v>
          </cell>
          <cell r="RV58">
            <v>5.9368850000000002</v>
          </cell>
          <cell r="RW58">
            <v>172.44940800000001</v>
          </cell>
          <cell r="RX58">
            <v>20.609099999999998</v>
          </cell>
          <cell r="RY58">
            <v>92.691211999999993</v>
          </cell>
          <cell r="RZ58">
            <v>0</v>
          </cell>
          <cell r="SA58">
            <v>92.691211999999993</v>
          </cell>
          <cell r="SB58">
            <v>0</v>
          </cell>
          <cell r="SC58">
            <v>-7.6703109999999697</v>
          </cell>
          <cell r="SD58">
            <v>0</v>
          </cell>
        </row>
        <row r="59">
          <cell r="A59">
            <v>2006</v>
          </cell>
          <cell r="B59">
            <v>2280.3119999999999</v>
          </cell>
          <cell r="C59">
            <v>1338.192</v>
          </cell>
          <cell r="D59">
            <v>942.12099999999987</v>
          </cell>
          <cell r="E59">
            <v>455.666</v>
          </cell>
          <cell r="F59">
            <v>137.23699999999999</v>
          </cell>
          <cell r="G59">
            <v>9.9819999999999993</v>
          </cell>
          <cell r="H59">
            <v>147.21899999999999</v>
          </cell>
          <cell r="I59">
            <v>10.25</v>
          </cell>
          <cell r="J59">
            <v>37.159999999999997</v>
          </cell>
          <cell r="K59">
            <v>47.41</v>
          </cell>
          <cell r="L59">
            <v>15.547000000000001</v>
          </cell>
          <cell r="M59">
            <v>307.37300000000005</v>
          </cell>
          <cell r="N59">
            <v>52.567999999999998</v>
          </cell>
          <cell r="O59">
            <v>153.90800000000002</v>
          </cell>
          <cell r="P59">
            <v>18.229999999999997</v>
          </cell>
          <cell r="Q59">
            <v>8.4960000000000004</v>
          </cell>
          <cell r="R59">
            <v>0</v>
          </cell>
          <cell r="S59">
            <v>85.460000000000008</v>
          </cell>
          <cell r="T59">
            <v>191.422</v>
          </cell>
          <cell r="U59">
            <v>7.81</v>
          </cell>
          <cell r="V59">
            <v>2.9489999999999998</v>
          </cell>
          <cell r="W59">
            <v>9.9819999999999993</v>
          </cell>
          <cell r="X59">
            <v>0.19199999999999998</v>
          </cell>
          <cell r="Y59">
            <v>10.173999999999999</v>
          </cell>
          <cell r="Z59">
            <v>4.452</v>
          </cell>
          <cell r="AA59">
            <v>3.3940000000000001</v>
          </cell>
          <cell r="AB59">
            <v>7.8460000000000001</v>
          </cell>
          <cell r="AC59">
            <v>42.684999999999995</v>
          </cell>
          <cell r="AD59">
            <v>42.684999999999995</v>
          </cell>
          <cell r="AE59">
            <v>9.9909999999999997</v>
          </cell>
          <cell r="AF59">
            <v>9.9909999999999997</v>
          </cell>
          <cell r="AG59">
            <v>5.6040000000000001</v>
          </cell>
          <cell r="AH59">
            <v>22.619999999999997</v>
          </cell>
          <cell r="AI59">
            <v>28.223999999999997</v>
          </cell>
          <cell r="AJ59">
            <v>190.053</v>
          </cell>
          <cell r="AK59">
            <v>190.053</v>
          </cell>
          <cell r="AL59">
            <v>7.4669999999999996</v>
          </cell>
          <cell r="AM59">
            <v>7.1290000000000004</v>
          </cell>
          <cell r="AN59">
            <v>14.596</v>
          </cell>
          <cell r="AO59">
            <v>0</v>
          </cell>
          <cell r="AP59">
            <v>4.3790000000000004</v>
          </cell>
          <cell r="AQ59">
            <v>4.3790000000000004</v>
          </cell>
          <cell r="AR59">
            <v>203.148</v>
          </cell>
          <cell r="AS59">
            <v>12.7</v>
          </cell>
          <cell r="AT59">
            <v>1.3320000000000001</v>
          </cell>
          <cell r="AU59">
            <v>-16.913999999999998</v>
          </cell>
          <cell r="AV59">
            <v>183.41900000000001</v>
          </cell>
          <cell r="AW59">
            <v>109.32900000000001</v>
          </cell>
          <cell r="AX59">
            <v>74.09</v>
          </cell>
          <cell r="AY59">
            <v>32.114000000000004</v>
          </cell>
          <cell r="AZ59">
            <v>11.779</v>
          </cell>
          <cell r="BA59">
            <v>0.81300000000000006</v>
          </cell>
          <cell r="BB59">
            <v>12.592000000000001</v>
          </cell>
          <cell r="BC59">
            <v>3.5510000000000002</v>
          </cell>
          <cell r="BD59">
            <v>2.048</v>
          </cell>
          <cell r="BE59">
            <v>5.5990000000000002</v>
          </cell>
          <cell r="BF59">
            <v>0.34299999999999997</v>
          </cell>
          <cell r="BG59">
            <v>24.126000000000001</v>
          </cell>
          <cell r="BH59">
            <v>247.65100000000001</v>
          </cell>
          <cell r="BI59">
            <v>44.101999999999997</v>
          </cell>
          <cell r="BJ59">
            <v>7.8199999999999994</v>
          </cell>
          <cell r="BK59">
            <v>23.99</v>
          </cell>
          <cell r="BL59">
            <v>178.178</v>
          </cell>
          <cell r="BM59">
            <v>31.543999999999997</v>
          </cell>
          <cell r="BN59">
            <v>1.6440000000000001</v>
          </cell>
          <cell r="BO59">
            <v>92.671999999999997</v>
          </cell>
          <cell r="BP59">
            <v>3.1590000000000003</v>
          </cell>
          <cell r="BQ59">
            <v>0.81300000000000006</v>
          </cell>
          <cell r="BR59">
            <v>22.786999999999999</v>
          </cell>
          <cell r="BS59">
            <v>26.759</v>
          </cell>
          <cell r="BT59">
            <v>50.739999999999995</v>
          </cell>
          <cell r="BU59">
            <v>15.904</v>
          </cell>
          <cell r="BV59">
            <v>0</v>
          </cell>
          <cell r="BW59">
            <v>66.643999999999991</v>
          </cell>
          <cell r="BX59">
            <v>10.198</v>
          </cell>
          <cell r="BY59">
            <v>0</v>
          </cell>
          <cell r="BZ59">
            <v>10.198</v>
          </cell>
          <cell r="CA59">
            <v>25.213999999999999</v>
          </cell>
          <cell r="CB59">
            <v>25.213999999999999</v>
          </cell>
          <cell r="CC59">
            <v>15.942</v>
          </cell>
          <cell r="CD59">
            <v>47.116000000000007</v>
          </cell>
          <cell r="CE59">
            <v>3.323</v>
          </cell>
          <cell r="CF59">
            <v>66.381</v>
          </cell>
          <cell r="CG59">
            <v>35.26</v>
          </cell>
          <cell r="CH59">
            <v>35.26</v>
          </cell>
          <cell r="CI59">
            <v>2.4E-2</v>
          </cell>
          <cell r="CJ59">
            <v>4.0039999999999996</v>
          </cell>
          <cell r="CK59">
            <v>4.0279999999999996</v>
          </cell>
          <cell r="CL59">
            <v>0</v>
          </cell>
          <cell r="CM59">
            <v>1.1160000000000001</v>
          </cell>
          <cell r="CN59">
            <v>1.1160000000000001</v>
          </cell>
          <cell r="CO59">
            <v>14.981999999999999</v>
          </cell>
          <cell r="CP59">
            <v>0.186</v>
          </cell>
          <cell r="CQ59">
            <v>23.003999999999998</v>
          </cell>
          <cell r="CR59">
            <v>385.26900000000001</v>
          </cell>
          <cell r="CS59">
            <v>89.091000000000008</v>
          </cell>
          <cell r="CT59">
            <v>296.17700000000002</v>
          </cell>
          <cell r="CU59">
            <v>160.47800000000001</v>
          </cell>
          <cell r="CV59">
            <v>40.673000000000002</v>
          </cell>
          <cell r="CW59">
            <v>31.781999999999996</v>
          </cell>
          <cell r="CX59">
            <v>72.454999999999998</v>
          </cell>
          <cell r="CY59">
            <v>6.15</v>
          </cell>
          <cell r="CZ59">
            <v>1.3839999999999999</v>
          </cell>
          <cell r="DA59">
            <v>7.5340000000000007</v>
          </cell>
          <cell r="DB59">
            <v>3.105</v>
          </cell>
          <cell r="DC59">
            <v>58.814999999999998</v>
          </cell>
          <cell r="DD59">
            <v>131.69400000000002</v>
          </cell>
          <cell r="DE59">
            <v>7.2999999999999995E-2</v>
          </cell>
          <cell r="DF59">
            <v>72.278999999999996</v>
          </cell>
          <cell r="DG59">
            <v>204.04600000000002</v>
          </cell>
          <cell r="DH59">
            <v>21.180999999999997</v>
          </cell>
          <cell r="DI59">
            <v>54.594999999999999</v>
          </cell>
          <cell r="DJ59">
            <v>75.775999999999996</v>
          </cell>
          <cell r="DK59">
            <v>9.0730000000000004</v>
          </cell>
          <cell r="DL59">
            <v>16.021000000000001</v>
          </cell>
          <cell r="DM59">
            <v>4.0709999999999997</v>
          </cell>
          <cell r="DN59">
            <v>6.6040000000000001</v>
          </cell>
          <cell r="DO59">
            <v>2.29</v>
          </cell>
          <cell r="DP59">
            <v>2.3250000000000002</v>
          </cell>
          <cell r="DQ59">
            <v>48.088000000000001</v>
          </cell>
          <cell r="DR59">
            <v>0.1</v>
          </cell>
          <cell r="DS59">
            <v>199.946</v>
          </cell>
          <cell r="DT59">
            <v>18.146999999999998</v>
          </cell>
          <cell r="DU59">
            <v>218.09299999999999</v>
          </cell>
          <cell r="DV59">
            <v>200.95600000000002</v>
          </cell>
          <cell r="DW59">
            <v>31.781999999999996</v>
          </cell>
          <cell r="DX59">
            <v>96.00800000000001</v>
          </cell>
          <cell r="DY59">
            <v>328.74599999999998</v>
          </cell>
          <cell r="DZ59">
            <v>0.84599999999999997</v>
          </cell>
          <cell r="EA59">
            <v>0</v>
          </cell>
          <cell r="EB59">
            <v>1.3460000000000001</v>
          </cell>
          <cell r="EC59">
            <v>13.885999999999999</v>
          </cell>
          <cell r="ED59">
            <v>16.077999999999999</v>
          </cell>
          <cell r="EE59">
            <v>0.26100000000000001</v>
          </cell>
          <cell r="EF59">
            <v>0.26100000000000001</v>
          </cell>
          <cell r="EG59">
            <v>258.68</v>
          </cell>
          <cell r="EH59">
            <v>35.139000000000003</v>
          </cell>
          <cell r="EI59">
            <v>31.258999999999997</v>
          </cell>
          <cell r="EJ59">
            <v>325.07800000000003</v>
          </cell>
          <cell r="EK59">
            <v>0.98399999999999999</v>
          </cell>
          <cell r="EL59">
            <v>0</v>
          </cell>
          <cell r="EM59">
            <v>5.8529999999999998</v>
          </cell>
          <cell r="EN59">
            <v>33.271000000000001</v>
          </cell>
          <cell r="EO59">
            <v>15.885999999999999</v>
          </cell>
          <cell r="EP59">
            <v>55.994</v>
          </cell>
          <cell r="EQ59">
            <v>462.23200000000003</v>
          </cell>
          <cell r="ER59">
            <v>270.52799999999996</v>
          </cell>
          <cell r="ES59">
            <v>150.26499999999999</v>
          </cell>
          <cell r="ET59">
            <v>420.79299999999995</v>
          </cell>
          <cell r="EU59">
            <v>41.44</v>
          </cell>
          <cell r="EV59">
            <v>8.3450000000000006</v>
          </cell>
          <cell r="EW59">
            <v>0.72499999999999987</v>
          </cell>
          <cell r="EX59">
            <v>2.3239999999999998</v>
          </cell>
          <cell r="EY59">
            <v>11.394</v>
          </cell>
          <cell r="EZ59">
            <v>10.492999999999999</v>
          </cell>
          <cell r="FA59">
            <v>12.638</v>
          </cell>
          <cell r="FB59">
            <v>23.131</v>
          </cell>
          <cell r="FC59">
            <v>72.746000000000009</v>
          </cell>
          <cell r="FD59">
            <v>0.183</v>
          </cell>
          <cell r="FE59">
            <v>2.2000000000000002</v>
          </cell>
          <cell r="FF59">
            <v>-45.422999999999995</v>
          </cell>
          <cell r="FG59">
            <v>169.809</v>
          </cell>
          <cell r="FH59">
            <v>100.71899999999999</v>
          </cell>
          <cell r="FI59">
            <v>191.70500000000001</v>
          </cell>
          <cell r="FJ59">
            <v>399.66499999999996</v>
          </cell>
          <cell r="FK59">
            <v>37.92</v>
          </cell>
          <cell r="FL59">
            <v>437.58499999999998</v>
          </cell>
          <cell r="FM59">
            <v>81.87</v>
          </cell>
          <cell r="FN59">
            <v>12.321999999999999</v>
          </cell>
          <cell r="FO59">
            <v>94.192000000000007</v>
          </cell>
          <cell r="FP59">
            <v>317.79399999999998</v>
          </cell>
          <cell r="FQ59">
            <v>25.598999999999997</v>
          </cell>
          <cell r="FR59">
            <v>343.39299999999997</v>
          </cell>
          <cell r="FS59">
            <v>30.187000000000001</v>
          </cell>
          <cell r="FT59">
            <v>16.87</v>
          </cell>
          <cell r="FU59">
            <v>47.057000000000002</v>
          </cell>
          <cell r="FV59">
            <v>8.7979999999999983</v>
          </cell>
          <cell r="FW59">
            <v>5.63</v>
          </cell>
          <cell r="FX59">
            <v>14.427999999999997</v>
          </cell>
          <cell r="FY59">
            <v>0.505</v>
          </cell>
          <cell r="FZ59">
            <v>13.852</v>
          </cell>
          <cell r="GA59">
            <v>14.357000000000001</v>
          </cell>
          <cell r="GB59">
            <v>0.72599999999999998</v>
          </cell>
          <cell r="GC59">
            <v>0.15</v>
          </cell>
          <cell r="GD59">
            <v>0.876</v>
          </cell>
          <cell r="GE59">
            <v>15.233000000000001</v>
          </cell>
          <cell r="GF59">
            <v>3.0269999999999997</v>
          </cell>
          <cell r="GG59">
            <v>0.51100000000000001</v>
          </cell>
          <cell r="GH59">
            <v>3.5379999999999998</v>
          </cell>
          <cell r="GI59">
            <v>267.476</v>
          </cell>
          <cell r="GJ59">
            <v>2.7319999999999998</v>
          </cell>
          <cell r="GK59">
            <v>270.20800000000003</v>
          </cell>
          <cell r="GL59">
            <v>703.34100000000012</v>
          </cell>
          <cell r="GM59">
            <v>703.34100000000012</v>
          </cell>
          <cell r="GN59">
            <v>206.327</v>
          </cell>
          <cell r="GO59">
            <v>42.582999999999998</v>
          </cell>
          <cell r="GP59">
            <v>248.91</v>
          </cell>
          <cell r="GQ59">
            <v>25.22</v>
          </cell>
          <cell r="GR59">
            <v>0.52200000000000002</v>
          </cell>
          <cell r="GS59">
            <v>25.741999999999997</v>
          </cell>
          <cell r="GT59">
            <v>28.282999999999998</v>
          </cell>
          <cell r="GU59">
            <v>28.282999999999998</v>
          </cell>
          <cell r="GV59">
            <v>55.758000000000003</v>
          </cell>
          <cell r="GW59">
            <v>0.97899999999999998</v>
          </cell>
          <cell r="GX59">
            <v>56.737000000000002</v>
          </cell>
          <cell r="GY59">
            <v>2.1750000000000003</v>
          </cell>
          <cell r="GZ59">
            <v>2.1750000000000003</v>
          </cell>
          <cell r="HA59">
            <v>24.449000000000002</v>
          </cell>
          <cell r="HB59">
            <v>0.28500000000000003</v>
          </cell>
          <cell r="HC59">
            <v>24.734000000000002</v>
          </cell>
          <cell r="HD59">
            <v>1.452</v>
          </cell>
          <cell r="HE59">
            <v>1.452</v>
          </cell>
          <cell r="HF59">
            <v>255.81799999999998</v>
          </cell>
          <cell r="HG59">
            <v>70.057000000000002</v>
          </cell>
          <cell r="HH59">
            <v>31.558</v>
          </cell>
          <cell r="HI59">
            <v>357.43299999999999</v>
          </cell>
          <cell r="HJ59">
            <v>24.901999999999997</v>
          </cell>
          <cell r="HK59">
            <v>27.042000000000002</v>
          </cell>
          <cell r="HL59">
            <v>51.944000000000003</v>
          </cell>
          <cell r="HM59">
            <v>4.2999999999999997E-2</v>
          </cell>
          <cell r="HN59">
            <v>33.132000000000005</v>
          </cell>
          <cell r="HO59">
            <v>33.175000000000004</v>
          </cell>
          <cell r="HP59">
            <v>85.119</v>
          </cell>
          <cell r="HQ59">
            <v>144.59899999999999</v>
          </cell>
          <cell r="HR59">
            <v>18.146999999999998</v>
          </cell>
          <cell r="HS59">
            <v>162.74599999999998</v>
          </cell>
          <cell r="HT59">
            <v>206.327</v>
          </cell>
          <cell r="HU59">
            <v>42.582999999999998</v>
          </cell>
          <cell r="HV59">
            <v>120.084</v>
          </cell>
          <cell r="HW59">
            <v>368.99400000000003</v>
          </cell>
          <cell r="HX59">
            <v>0.30099999999999999</v>
          </cell>
          <cell r="HY59">
            <v>0.30099999999999999</v>
          </cell>
          <cell r="HZ59">
            <v>27.240000000000002</v>
          </cell>
          <cell r="IA59">
            <v>24.324999999999999</v>
          </cell>
          <cell r="IB59">
            <v>51.564999999999998</v>
          </cell>
          <cell r="IC59">
            <v>5.1999999999999998E-2</v>
          </cell>
          <cell r="ID59">
            <v>1.0940000000000001</v>
          </cell>
          <cell r="IE59">
            <v>1.1460000000000001</v>
          </cell>
          <cell r="IF59">
            <v>52.710999999999999</v>
          </cell>
          <cell r="IG59">
            <v>1131.3330000000001</v>
          </cell>
          <cell r="IH59">
            <v>35.677999999999997</v>
          </cell>
          <cell r="II59">
            <v>1167.011</v>
          </cell>
          <cell r="IJ59">
            <v>970.05900000000008</v>
          </cell>
          <cell r="IK59">
            <v>33.625999999999998</v>
          </cell>
          <cell r="IL59">
            <v>1003.6850000000001</v>
          </cell>
          <cell r="IM59">
            <v>161.27499999999998</v>
          </cell>
          <cell r="IN59">
            <v>2.0529999999999999</v>
          </cell>
          <cell r="IO59">
            <v>163.32799999999997</v>
          </cell>
          <cell r="IP59">
            <v>2.5519999999999996</v>
          </cell>
          <cell r="IQ59">
            <v>6.2719999999999994</v>
          </cell>
          <cell r="IR59">
            <v>8.8239999999999981</v>
          </cell>
          <cell r="IS59">
            <v>0.60799999999999998</v>
          </cell>
          <cell r="IT59">
            <v>0.92599999999999993</v>
          </cell>
          <cell r="IU59">
            <v>1.5339999999999998</v>
          </cell>
          <cell r="IV59">
            <v>10.357999999999997</v>
          </cell>
          <cell r="IW59">
            <v>8.3450000000000006</v>
          </cell>
          <cell r="IX59">
            <v>2.6310000000000002</v>
          </cell>
          <cell r="IY59">
            <v>10.976000000000001</v>
          </cell>
          <cell r="IZ59">
            <v>0</v>
          </cell>
          <cell r="JA59">
            <v>10.976000000000001</v>
          </cell>
          <cell r="JB59">
            <v>121.191</v>
          </cell>
          <cell r="JC59">
            <v>3.3849999999999998</v>
          </cell>
          <cell r="JD59">
            <v>124.57600000000001</v>
          </cell>
          <cell r="JE59">
            <v>0.55099999999999993</v>
          </cell>
          <cell r="JF59">
            <v>0.55099999999999993</v>
          </cell>
          <cell r="JG59">
            <v>1.0169999999999999</v>
          </cell>
          <cell r="JH59">
            <v>1.0169999999999999</v>
          </cell>
          <cell r="JI59">
            <v>-3.7190000000000003</v>
          </cell>
          <cell r="JJ59">
            <v>-3.7190000000000003</v>
          </cell>
          <cell r="JK59">
            <v>40.082000000000001</v>
          </cell>
          <cell r="JL59">
            <v>0.20400000000000001</v>
          </cell>
          <cell r="JM59">
            <v>40.286000000000001</v>
          </cell>
          <cell r="JN59">
            <v>203.435</v>
          </cell>
          <cell r="JO59">
            <v>100.71899999999999</v>
          </cell>
          <cell r="JP59">
            <v>33.625999999999998</v>
          </cell>
          <cell r="JQ59">
            <v>1435.4880000000001</v>
          </cell>
          <cell r="JR59">
            <v>2.0529999999999999</v>
          </cell>
          <cell r="JS59">
            <v>1437.5410000000002</v>
          </cell>
          <cell r="JT59">
            <v>516.62099999999998</v>
          </cell>
          <cell r="JU59">
            <v>521.53499999999997</v>
          </cell>
          <cell r="JV59">
            <v>-4.9139999999999997</v>
          </cell>
          <cell r="JW59">
            <v>8.9689999999999994</v>
          </cell>
          <cell r="JX59">
            <v>2.2609999999999997</v>
          </cell>
          <cell r="JY59">
            <v>2.2609999999999997</v>
          </cell>
          <cell r="JZ59">
            <v>96.741</v>
          </cell>
          <cell r="KA59">
            <v>35.351999999999997</v>
          </cell>
          <cell r="KB59">
            <v>26.05</v>
          </cell>
          <cell r="KC59">
            <v>1.661</v>
          </cell>
          <cell r="KD59">
            <v>2.2029999999999998</v>
          </cell>
          <cell r="KE59">
            <v>2.2029999999999998</v>
          </cell>
          <cell r="KF59">
            <v>5.1999999999999998E-2</v>
          </cell>
          <cell r="KG59">
            <v>0.129</v>
          </cell>
          <cell r="KH59">
            <v>0.18099999999999999</v>
          </cell>
          <cell r="KI59">
            <v>2.0859999999999999</v>
          </cell>
          <cell r="KJ59">
            <v>2.0859999999999999</v>
          </cell>
          <cell r="KK59">
            <v>3.8170000000000002</v>
          </cell>
          <cell r="KL59">
            <v>0.27300000000000002</v>
          </cell>
          <cell r="KM59">
            <v>1.3460000000000001</v>
          </cell>
          <cell r="KN59">
            <v>5.0209999999999999</v>
          </cell>
          <cell r="KO59">
            <v>10.457000000000001</v>
          </cell>
          <cell r="KP59">
            <v>0</v>
          </cell>
          <cell r="KQ59">
            <v>0.94299999999999995</v>
          </cell>
          <cell r="KR59">
            <v>5.1999999999999998E-2</v>
          </cell>
          <cell r="KS59">
            <v>5.1999999999999998E-2</v>
          </cell>
          <cell r="KT59">
            <v>0</v>
          </cell>
          <cell r="KU59">
            <v>1.7</v>
          </cell>
          <cell r="KV59">
            <v>0.06</v>
          </cell>
          <cell r="KW59">
            <v>1.76</v>
          </cell>
          <cell r="KX59">
            <v>0</v>
          </cell>
          <cell r="KY59">
            <v>0</v>
          </cell>
          <cell r="KZ59">
            <v>3.0449999999999999</v>
          </cell>
          <cell r="LA59">
            <v>6.5120000000000005</v>
          </cell>
          <cell r="LB59">
            <v>103.166</v>
          </cell>
          <cell r="LC59">
            <v>25.42</v>
          </cell>
          <cell r="LD59">
            <v>9.4550000000000001</v>
          </cell>
          <cell r="LE59">
            <v>2.819</v>
          </cell>
          <cell r="LF59">
            <v>2.2609999999999997</v>
          </cell>
          <cell r="LG59">
            <v>1.2270000000000001</v>
          </cell>
          <cell r="LH59">
            <v>3.4879999999999995</v>
          </cell>
          <cell r="LI59">
            <v>4.9489999999999998</v>
          </cell>
          <cell r="LJ59">
            <v>0.29499999999999998</v>
          </cell>
          <cell r="LK59">
            <v>0</v>
          </cell>
          <cell r="LL59">
            <v>5.2439999999999998</v>
          </cell>
          <cell r="LM59">
            <v>2.9</v>
          </cell>
          <cell r="LN59">
            <v>1.2430000000000001</v>
          </cell>
          <cell r="LO59">
            <v>5.8529999999999998</v>
          </cell>
          <cell r="LP59">
            <v>12.199000000000002</v>
          </cell>
          <cell r="LQ59">
            <v>15.885999999999999</v>
          </cell>
          <cell r="LR59">
            <v>38.081000000000003</v>
          </cell>
          <cell r="LS59">
            <v>0.32</v>
          </cell>
          <cell r="LT59">
            <v>0.56799999999999995</v>
          </cell>
          <cell r="LU59">
            <v>0.8879999999999999</v>
          </cell>
          <cell r="LV59">
            <v>1.202</v>
          </cell>
          <cell r="LW59">
            <v>0.46</v>
          </cell>
          <cell r="LX59">
            <v>1.6619999999999999</v>
          </cell>
          <cell r="LY59">
            <v>-0.95100000000000007</v>
          </cell>
          <cell r="LZ59">
            <v>1850.1080000000002</v>
          </cell>
          <cell r="MA59" t="str">
            <v/>
          </cell>
          <cell r="MB59">
            <v>15.823379000000001</v>
          </cell>
          <cell r="MC59">
            <v>0.66700000000000004</v>
          </cell>
          <cell r="MD59">
            <v>4.7923140000000002</v>
          </cell>
          <cell r="ME59">
            <v>0.78106100000000001</v>
          </cell>
          <cell r="MF59">
            <v>4.0112649999999999</v>
          </cell>
          <cell r="MG59">
            <v>61.368259999999999</v>
          </cell>
          <cell r="MH59">
            <v>112.96166700000001</v>
          </cell>
          <cell r="MI59">
            <v>58.605136000000002</v>
          </cell>
          <cell r="MJ59">
            <v>54.356527999999997</v>
          </cell>
          <cell r="MK59">
            <v>-2.5454000000000001E-2</v>
          </cell>
          <cell r="ML59">
            <v>-2.3266010000000001</v>
          </cell>
          <cell r="MM59">
            <v>3.3162889999999976</v>
          </cell>
          <cell r="MN59">
            <v>0</v>
          </cell>
          <cell r="MO59">
            <v>180.81326899999999</v>
          </cell>
          <cell r="MP59">
            <v>1.3839999999999999</v>
          </cell>
          <cell r="MQ59">
            <v>0</v>
          </cell>
          <cell r="MR59">
            <v>233.55359000000001</v>
          </cell>
          <cell r="MS59">
            <v>61.120576999999997</v>
          </cell>
          <cell r="MT59">
            <v>172.43310600000001</v>
          </cell>
          <cell r="MU59">
            <v>157.85777099999999</v>
          </cell>
          <cell r="MV59">
            <v>170.957617</v>
          </cell>
          <cell r="MW59">
            <v>87.137478999999985</v>
          </cell>
          <cell r="MX59">
            <v>83.820126999999999</v>
          </cell>
          <cell r="MY59">
            <v>0</v>
          </cell>
          <cell r="MZ59">
            <v>0</v>
          </cell>
          <cell r="NA59">
            <v>-5.028490000000005</v>
          </cell>
          <cell r="NB59">
            <v>-1.726</v>
          </cell>
          <cell r="NC59">
            <v>6.0361366666666649</v>
          </cell>
          <cell r="ND59">
            <v>0</v>
          </cell>
          <cell r="NE59">
            <v>-11.696999999999999</v>
          </cell>
          <cell r="NF59">
            <v>27.614699999999999</v>
          </cell>
          <cell r="NG59">
            <v>1.2597539999999998</v>
          </cell>
          <cell r="NH59">
            <v>26.354968</v>
          </cell>
          <cell r="NI59">
            <v>-4.5999999999999999E-2</v>
          </cell>
          <cell r="NJ59">
            <v>0.23355699999999999</v>
          </cell>
          <cell r="NK59">
            <v>0.23206499999999999</v>
          </cell>
          <cell r="NL59">
            <v>1.5E-3</v>
          </cell>
          <cell r="NM59" t="str">
            <v/>
          </cell>
          <cell r="NN59" t="str">
            <v/>
          </cell>
          <cell r="NO59">
            <v>0.14349000000000001</v>
          </cell>
          <cell r="NP59" t="str">
            <v/>
          </cell>
          <cell r="NQ59">
            <v>-31.370310000000003</v>
          </cell>
          <cell r="NR59">
            <v>0</v>
          </cell>
          <cell r="NS59">
            <v>16.441700000000001</v>
          </cell>
          <cell r="NT59">
            <v>11.335861999999999</v>
          </cell>
          <cell r="NU59">
            <v>5.10588</v>
          </cell>
          <cell r="NV59">
            <v>0</v>
          </cell>
          <cell r="NW59">
            <v>-10.945377000000001</v>
          </cell>
          <cell r="NX59">
            <v>-12.056643000000001</v>
          </cell>
          <cell r="NY59">
            <v>1.111294</v>
          </cell>
          <cell r="NZ59">
            <v>0.14873700000000001</v>
          </cell>
          <cell r="OA59">
            <v>-0.23399999999999999</v>
          </cell>
          <cell r="OB59">
            <v>-3.281095999999998</v>
          </cell>
          <cell r="OC59" t="str">
            <v/>
          </cell>
          <cell r="OD59">
            <v>19.561614000000002</v>
          </cell>
          <cell r="OE59">
            <v>3.6850000000000001</v>
          </cell>
          <cell r="OF59">
            <v>2.1360000000000001</v>
          </cell>
          <cell r="OG59">
            <v>1.586036</v>
          </cell>
          <cell r="OH59">
            <v>0.54976599999999998</v>
          </cell>
          <cell r="OI59">
            <v>0</v>
          </cell>
          <cell r="OJ59">
            <v>18.453073000000003</v>
          </cell>
          <cell r="OK59">
            <v>16.016241000000001</v>
          </cell>
          <cell r="OL59">
            <v>2.4368240000000001</v>
          </cell>
          <cell r="OM59">
            <v>95.299998000000002</v>
          </cell>
          <cell r="ON59">
            <v>0</v>
          </cell>
          <cell r="OO59">
            <v>-15.981021999999999</v>
          </cell>
          <cell r="OP59">
            <v>0</v>
          </cell>
          <cell r="OQ59">
            <v>19.277700000000031</v>
          </cell>
          <cell r="OR59">
            <v>6.4724219999999999</v>
          </cell>
          <cell r="OS59">
            <v>0</v>
          </cell>
          <cell r="OT59">
            <v>76.083289999999991</v>
          </cell>
          <cell r="OU59">
            <v>76.083289999999991</v>
          </cell>
          <cell r="OV59">
            <v>77.216999999999999</v>
          </cell>
          <cell r="OW59">
            <v>48.577592000000067</v>
          </cell>
          <cell r="OX59">
            <v>105.86569499999999</v>
          </cell>
          <cell r="OY59">
            <v>105.86569499999999</v>
          </cell>
          <cell r="OZ59" t="str">
            <v/>
          </cell>
          <cell r="PA59">
            <v>-0.71500000000000341</v>
          </cell>
          <cell r="PB59">
            <v>0</v>
          </cell>
          <cell r="PC59">
            <v>20.830828999999994</v>
          </cell>
          <cell r="PD59" t="str">
            <v/>
          </cell>
          <cell r="PE59" t="str">
            <v/>
          </cell>
          <cell r="PF59">
            <v>2.0499999999999998</v>
          </cell>
          <cell r="PG59">
            <v>-14.704572000000001</v>
          </cell>
          <cell r="PH59">
            <v>16.754557999999999</v>
          </cell>
          <cell r="PI59">
            <v>130.01164399999999</v>
          </cell>
          <cell r="PJ59">
            <v>84.135533999999993</v>
          </cell>
          <cell r="PK59">
            <v>84.135533999999993</v>
          </cell>
          <cell r="PL59" t="str">
            <v/>
          </cell>
          <cell r="PM59" t="str">
            <v/>
          </cell>
          <cell r="PN59">
            <v>0</v>
          </cell>
          <cell r="PO59">
            <v>0</v>
          </cell>
          <cell r="PP59">
            <v>0</v>
          </cell>
          <cell r="PQ59">
            <v>297.739712</v>
          </cell>
          <cell r="PR59">
            <v>0</v>
          </cell>
          <cell r="PS59">
            <v>13.541699999999999</v>
          </cell>
          <cell r="PT59">
            <v>147.47210000000001</v>
          </cell>
          <cell r="PU59">
            <v>133.09515500000001</v>
          </cell>
          <cell r="PV59">
            <v>14.376899999999999</v>
          </cell>
          <cell r="PW59">
            <v>0</v>
          </cell>
          <cell r="PX59">
            <v>171.664421</v>
          </cell>
          <cell r="PY59">
            <v>171.664421</v>
          </cell>
          <cell r="PZ59" t="str">
            <v/>
          </cell>
          <cell r="QA59">
            <v>94.708281000000014</v>
          </cell>
          <cell r="QB59">
            <v>0.59939799999995103</v>
          </cell>
          <cell r="QC59">
            <v>0</v>
          </cell>
          <cell r="QD59"/>
          <cell r="QE59">
            <v>7.1445359999999996</v>
          </cell>
          <cell r="QF59">
            <v>12.208422000000001</v>
          </cell>
          <cell r="QG59">
            <v>0</v>
          </cell>
          <cell r="QH59" t="str">
            <v/>
          </cell>
          <cell r="QI59" t="str">
            <v/>
          </cell>
          <cell r="QJ59" t="str">
            <v/>
          </cell>
          <cell r="QK59">
            <v>0</v>
          </cell>
          <cell r="QL59">
            <v>0</v>
          </cell>
          <cell r="QM59">
            <v>0</v>
          </cell>
          <cell r="QN59" t="str">
            <v/>
          </cell>
          <cell r="QO59" t="str">
            <v/>
          </cell>
          <cell r="QP59" t="str">
            <v/>
          </cell>
          <cell r="QQ59">
            <v>0</v>
          </cell>
          <cell r="QR59" t="str">
            <v/>
          </cell>
          <cell r="QS59">
            <v>4.2454139999999994</v>
          </cell>
          <cell r="QT59">
            <v>0</v>
          </cell>
          <cell r="QU59">
            <v>3.7782040000000001</v>
          </cell>
          <cell r="QV59">
            <v>-42.307293000000001</v>
          </cell>
          <cell r="QW59">
            <v>46.085552</v>
          </cell>
          <cell r="QX59">
            <v>8.5538799999999995</v>
          </cell>
          <cell r="QY59">
            <v>0</v>
          </cell>
          <cell r="QZ59">
            <v>0</v>
          </cell>
          <cell r="RA59">
            <v>0</v>
          </cell>
          <cell r="RB59">
            <v>0</v>
          </cell>
          <cell r="RC59">
            <v>0</v>
          </cell>
          <cell r="RD59">
            <v>0</v>
          </cell>
          <cell r="RE59" t="str">
            <v/>
          </cell>
          <cell r="RF59">
            <v>0</v>
          </cell>
          <cell r="RG59" t="str">
            <v/>
          </cell>
          <cell r="RH59" t="str">
            <v/>
          </cell>
          <cell r="RI59" t="str">
            <v/>
          </cell>
          <cell r="RJ59">
            <v>78.304881999999992</v>
          </cell>
          <cell r="RK59">
            <v>0</v>
          </cell>
          <cell r="RL59">
            <v>0</v>
          </cell>
          <cell r="RM59">
            <v>0</v>
          </cell>
          <cell r="RN59" t="str">
            <v/>
          </cell>
          <cell r="RO59" t="str">
            <v/>
          </cell>
          <cell r="RP59">
            <v>0</v>
          </cell>
          <cell r="RQ59">
            <v>-1.726</v>
          </cell>
          <cell r="RR59">
            <v>-98.987873333333326</v>
          </cell>
          <cell r="RS59">
            <v>0</v>
          </cell>
          <cell r="RT59">
            <v>-25.238700000000001</v>
          </cell>
          <cell r="RU59">
            <v>284.53830399999998</v>
          </cell>
          <cell r="RV59">
            <v>76.083289999999991</v>
          </cell>
          <cell r="RW59">
            <v>208.45500000000001</v>
          </cell>
          <cell r="RX59">
            <v>50.887217000000049</v>
          </cell>
          <cell r="RY59">
            <v>141.72627900000001</v>
          </cell>
          <cell r="RZ59">
            <v>0</v>
          </cell>
          <cell r="SA59">
            <v>141.72627900000001</v>
          </cell>
          <cell r="SB59">
            <v>0</v>
          </cell>
          <cell r="SC59">
            <v>-3.1599989999999707</v>
          </cell>
          <cell r="SD59">
            <v>0</v>
          </cell>
        </row>
        <row r="60">
          <cell r="A60">
            <v>2007</v>
          </cell>
          <cell r="B60">
            <v>2414.5450000000001</v>
          </cell>
          <cell r="C60">
            <v>1418.0060000000001</v>
          </cell>
          <cell r="D60">
            <v>996.53899999999999</v>
          </cell>
          <cell r="E60">
            <v>476.58000000000004</v>
          </cell>
          <cell r="F60">
            <v>141.803</v>
          </cell>
          <cell r="G60">
            <v>10.436</v>
          </cell>
          <cell r="H60">
            <v>152.239</v>
          </cell>
          <cell r="I60">
            <v>11.214</v>
          </cell>
          <cell r="J60">
            <v>39.511000000000003</v>
          </cell>
          <cell r="K60">
            <v>50.725000000000001</v>
          </cell>
          <cell r="L60">
            <v>16.042000000000002</v>
          </cell>
          <cell r="M60">
            <v>333.03699999999998</v>
          </cell>
          <cell r="N60">
            <v>69.234999999999999</v>
          </cell>
          <cell r="O60">
            <v>170.238</v>
          </cell>
          <cell r="P60">
            <v>23.013000000000002</v>
          </cell>
          <cell r="Q60">
            <v>9.6059999999999999</v>
          </cell>
          <cell r="R60">
            <v>0</v>
          </cell>
          <cell r="S60">
            <v>104.12100000000001</v>
          </cell>
          <cell r="T60">
            <v>212.63900000000001</v>
          </cell>
          <cell r="U60">
            <v>9.7190000000000012</v>
          </cell>
          <cell r="V60">
            <v>2.8629999999999995</v>
          </cell>
          <cell r="W60">
            <v>10.436</v>
          </cell>
          <cell r="X60">
            <v>0.19700000000000001</v>
          </cell>
          <cell r="Y60">
            <v>10.632999999999999</v>
          </cell>
          <cell r="Z60">
            <v>6.3689999999999998</v>
          </cell>
          <cell r="AA60">
            <v>3.6309999999999998</v>
          </cell>
          <cell r="AB60">
            <v>10</v>
          </cell>
          <cell r="AC60">
            <v>44.99</v>
          </cell>
          <cell r="AD60">
            <v>44.99</v>
          </cell>
          <cell r="AE60">
            <v>10.467000000000001</v>
          </cell>
          <cell r="AF60">
            <v>10.467000000000001</v>
          </cell>
          <cell r="AG60">
            <v>7.2749999999999995</v>
          </cell>
          <cell r="AH60">
            <v>25.365000000000002</v>
          </cell>
          <cell r="AI60">
            <v>32.64</v>
          </cell>
          <cell r="AJ60">
            <v>208.32000000000002</v>
          </cell>
          <cell r="AK60">
            <v>208.32000000000002</v>
          </cell>
          <cell r="AL60">
            <v>8.9349999999999987</v>
          </cell>
          <cell r="AM60">
            <v>7.3900000000000006</v>
          </cell>
          <cell r="AN60">
            <v>16.324999999999999</v>
          </cell>
          <cell r="AO60">
            <v>0</v>
          </cell>
          <cell r="AP60">
            <v>2.2289999999999996</v>
          </cell>
          <cell r="AQ60">
            <v>2.2289999999999996</v>
          </cell>
          <cell r="AR60">
            <v>226.10999999999999</v>
          </cell>
          <cell r="AS60">
            <v>17.229999999999997</v>
          </cell>
          <cell r="AT60">
            <v>1.8619999999999999</v>
          </cell>
          <cell r="AU60">
            <v>-22.785999999999998</v>
          </cell>
          <cell r="AV60">
            <v>197.41399999999999</v>
          </cell>
          <cell r="AW60">
            <v>119.855</v>
          </cell>
          <cell r="AX60">
            <v>77.558999999999997</v>
          </cell>
          <cell r="AY60">
            <v>33.35</v>
          </cell>
          <cell r="AZ60">
            <v>12.142999999999999</v>
          </cell>
          <cell r="BA60">
            <v>0.82199999999999995</v>
          </cell>
          <cell r="BB60">
            <v>12.964999999999998</v>
          </cell>
          <cell r="BC60">
            <v>3.7429999999999999</v>
          </cell>
          <cell r="BD60">
            <v>2.1379999999999999</v>
          </cell>
          <cell r="BE60">
            <v>5.8810000000000002</v>
          </cell>
          <cell r="BF60">
            <v>0.32100000000000001</v>
          </cell>
          <cell r="BG60">
            <v>25.681999999999999</v>
          </cell>
          <cell r="BH60">
            <v>322.42599999999999</v>
          </cell>
          <cell r="BI60">
            <v>47.902000000000001</v>
          </cell>
          <cell r="BJ60">
            <v>3.0169999999999999</v>
          </cell>
          <cell r="BK60">
            <v>27.001000000000001</v>
          </cell>
          <cell r="BL60">
            <v>242.16700000000003</v>
          </cell>
          <cell r="BM60">
            <v>36.978000000000002</v>
          </cell>
          <cell r="BN60">
            <v>1.1120000000000001</v>
          </cell>
          <cell r="BO60">
            <v>101.70099999999999</v>
          </cell>
          <cell r="BP60">
            <v>3.0550000000000002</v>
          </cell>
          <cell r="BQ60">
            <v>0.82199999999999995</v>
          </cell>
          <cell r="BR60">
            <v>23.288</v>
          </cell>
          <cell r="BS60">
            <v>27.164999999999999</v>
          </cell>
          <cell r="BT60">
            <v>54.289000000000001</v>
          </cell>
          <cell r="BU60">
            <v>17.682000000000002</v>
          </cell>
          <cell r="BV60">
            <v>0.02</v>
          </cell>
          <cell r="BW60">
            <v>71.991</v>
          </cell>
          <cell r="BX60">
            <v>11.509</v>
          </cell>
          <cell r="BY60">
            <v>0</v>
          </cell>
          <cell r="BZ60">
            <v>11.509</v>
          </cell>
          <cell r="CA60">
            <v>26.479999999999997</v>
          </cell>
          <cell r="CB60">
            <v>26.479999999999997</v>
          </cell>
          <cell r="CC60">
            <v>17.704999999999998</v>
          </cell>
          <cell r="CD60">
            <v>52.925999999999995</v>
          </cell>
          <cell r="CE60">
            <v>1.9830000000000001</v>
          </cell>
          <cell r="CF60">
            <v>72.614000000000004</v>
          </cell>
          <cell r="CG60">
            <v>32.627000000000002</v>
          </cell>
          <cell r="CH60">
            <v>32.627000000000002</v>
          </cell>
          <cell r="CI60">
            <v>2.8000000000000001E-2</v>
          </cell>
          <cell r="CJ60">
            <v>1.248</v>
          </cell>
          <cell r="CK60">
            <v>1.276</v>
          </cell>
          <cell r="CL60">
            <v>0</v>
          </cell>
          <cell r="CM60">
            <v>0.64400000000000002</v>
          </cell>
          <cell r="CN60">
            <v>0.64400000000000002</v>
          </cell>
          <cell r="CO60">
            <v>14.385000000000002</v>
          </cell>
          <cell r="CP60">
            <v>0.187</v>
          </cell>
          <cell r="CQ60">
            <v>18.687999999999999</v>
          </cell>
          <cell r="CR60">
            <v>398.04599999999999</v>
          </cell>
          <cell r="CS60">
            <v>90.924999999999983</v>
          </cell>
          <cell r="CT60">
            <v>307.12200000000001</v>
          </cell>
          <cell r="CU60">
            <v>164.68</v>
          </cell>
          <cell r="CV60">
            <v>42.386000000000003</v>
          </cell>
          <cell r="CW60">
            <v>33.511000000000003</v>
          </cell>
          <cell r="CX60">
            <v>75.897000000000006</v>
          </cell>
          <cell r="CY60">
            <v>6.6379999999999999</v>
          </cell>
          <cell r="CZ60">
            <v>1.48</v>
          </cell>
          <cell r="DA60">
            <v>8.1180000000000003</v>
          </cell>
          <cell r="DB60">
            <v>3.3109999999999999</v>
          </cell>
          <cell r="DC60">
            <v>61.738</v>
          </cell>
          <cell r="DD60">
            <v>136.54199999999997</v>
          </cell>
          <cell r="DE60">
            <v>0.23500000000000001</v>
          </cell>
          <cell r="DF60">
            <v>72.819000000000003</v>
          </cell>
          <cell r="DG60">
            <v>209.596</v>
          </cell>
          <cell r="DH60">
            <v>22.878</v>
          </cell>
          <cell r="DI60">
            <v>57.716000000000001</v>
          </cell>
          <cell r="DJ60">
            <v>80.593999999999994</v>
          </cell>
          <cell r="DK60">
            <v>9.7650000000000006</v>
          </cell>
          <cell r="DL60">
            <v>17.103999999999999</v>
          </cell>
          <cell r="DM60">
            <v>4.1120000000000001</v>
          </cell>
          <cell r="DN60">
            <v>9.5609999999999999</v>
          </cell>
          <cell r="DO60">
            <v>2.3299999999999996</v>
          </cell>
          <cell r="DP60">
            <v>2.2040000000000002</v>
          </cell>
          <cell r="DQ60">
            <v>52.230999999999995</v>
          </cell>
          <cell r="DR60">
            <v>0.104</v>
          </cell>
          <cell r="DS60">
            <v>207.42400000000004</v>
          </cell>
          <cell r="DT60">
            <v>19.561</v>
          </cell>
          <cell r="DU60">
            <v>226.98500000000004</v>
          </cell>
          <cell r="DV60">
            <v>208.31699999999998</v>
          </cell>
          <cell r="DW60">
            <v>33.511000000000003</v>
          </cell>
          <cell r="DX60">
            <v>99.34</v>
          </cell>
          <cell r="DY60">
            <v>341.16800000000001</v>
          </cell>
          <cell r="DZ60">
            <v>0.89800000000000002</v>
          </cell>
          <cell r="EA60">
            <v>0</v>
          </cell>
          <cell r="EB60">
            <v>1.411</v>
          </cell>
          <cell r="EC60">
            <v>13.266</v>
          </cell>
          <cell r="ED60">
            <v>15.574999999999999</v>
          </cell>
          <cell r="EE60">
            <v>0.29099999999999998</v>
          </cell>
          <cell r="EF60">
            <v>0.29099999999999998</v>
          </cell>
          <cell r="EG60">
            <v>268.14600000000002</v>
          </cell>
          <cell r="EH60">
            <v>37.677999999999997</v>
          </cell>
          <cell r="EI60">
            <v>33.510999999999996</v>
          </cell>
          <cell r="EJ60">
            <v>339.33500000000004</v>
          </cell>
          <cell r="EK60">
            <v>0.98</v>
          </cell>
          <cell r="EL60">
            <v>0</v>
          </cell>
          <cell r="EM60">
            <v>6.359</v>
          </cell>
          <cell r="EN60">
            <v>35.643000000000001</v>
          </cell>
          <cell r="EO60">
            <v>15.375</v>
          </cell>
          <cell r="EP60">
            <v>58.356999999999999</v>
          </cell>
          <cell r="EQ60">
            <v>476.68099999999993</v>
          </cell>
          <cell r="ER60">
            <v>281.52100000000002</v>
          </cell>
          <cell r="ES60">
            <v>154.10300000000001</v>
          </cell>
          <cell r="ET60">
            <v>435.62400000000002</v>
          </cell>
          <cell r="EU60">
            <v>41.058</v>
          </cell>
          <cell r="EV60">
            <v>8.9089999999999989</v>
          </cell>
          <cell r="EW60">
            <v>0.69400000000000006</v>
          </cell>
          <cell r="EX60">
            <v>1.8840000000000001</v>
          </cell>
          <cell r="EY60">
            <v>11.487</v>
          </cell>
          <cell r="EZ60">
            <v>13.214</v>
          </cell>
          <cell r="FA60">
            <v>11.174999999999999</v>
          </cell>
          <cell r="FB60">
            <v>24.388999999999999</v>
          </cell>
          <cell r="FC60">
            <v>76.659000000000006</v>
          </cell>
          <cell r="FD60">
            <v>0.20900000000000002</v>
          </cell>
          <cell r="FE60">
            <v>2.6230000000000002</v>
          </cell>
          <cell r="FF60">
            <v>-51.334000000000003</v>
          </cell>
          <cell r="FG60">
            <v>175.39899999999997</v>
          </cell>
          <cell r="FH60">
            <v>106.12199999999999</v>
          </cell>
          <cell r="FI60">
            <v>195.15999999999997</v>
          </cell>
          <cell r="FJ60">
            <v>415.10199999999998</v>
          </cell>
          <cell r="FK60">
            <v>39.975000000000001</v>
          </cell>
          <cell r="FL60">
            <v>455.077</v>
          </cell>
          <cell r="FM60">
            <v>79.361999999999995</v>
          </cell>
          <cell r="FN60">
            <v>13.206</v>
          </cell>
          <cell r="FO60">
            <v>92.567999999999998</v>
          </cell>
          <cell r="FP60">
            <v>335.74200000000002</v>
          </cell>
          <cell r="FQ60">
            <v>26.769000000000002</v>
          </cell>
          <cell r="FR60">
            <v>362.51100000000002</v>
          </cell>
          <cell r="FS60">
            <v>31.329000000000001</v>
          </cell>
          <cell r="FT60">
            <v>17.843000000000004</v>
          </cell>
          <cell r="FU60">
            <v>49.172000000000004</v>
          </cell>
          <cell r="FV60">
            <v>9.0950000000000006</v>
          </cell>
          <cell r="FW60">
            <v>5.944</v>
          </cell>
          <cell r="FX60">
            <v>15.039000000000001</v>
          </cell>
          <cell r="FY60">
            <v>0.51600000000000001</v>
          </cell>
          <cell r="FZ60">
            <v>14.423999999999999</v>
          </cell>
          <cell r="GA60">
            <v>14.94</v>
          </cell>
          <cell r="GB60">
            <v>0.76700000000000013</v>
          </cell>
          <cell r="GC60">
            <v>0.159</v>
          </cell>
          <cell r="GD60">
            <v>0.92600000000000016</v>
          </cell>
          <cell r="GE60">
            <v>15.866</v>
          </cell>
          <cell r="GF60">
            <v>3.1309999999999993</v>
          </cell>
          <cell r="GG60">
            <v>0.76400000000000001</v>
          </cell>
          <cell r="GH60">
            <v>3.8949999999999996</v>
          </cell>
          <cell r="GI60">
            <v>283.50100000000003</v>
          </cell>
          <cell r="GJ60">
            <v>2.819</v>
          </cell>
          <cell r="GK60">
            <v>286.32000000000005</v>
          </cell>
          <cell r="GL60">
            <v>732.21499999999992</v>
          </cell>
          <cell r="GM60">
            <v>732.21499999999992</v>
          </cell>
          <cell r="GN60">
            <v>213.68799999999999</v>
          </cell>
          <cell r="GO60">
            <v>44.775999999999996</v>
          </cell>
          <cell r="GP60">
            <v>258.464</v>
          </cell>
          <cell r="GQ60">
            <v>33.213999999999999</v>
          </cell>
          <cell r="GR60">
            <v>0.75399999999999989</v>
          </cell>
          <cell r="GS60">
            <v>33.967999999999996</v>
          </cell>
          <cell r="GT60">
            <v>31.056999999999999</v>
          </cell>
          <cell r="GU60">
            <v>31.056999999999999</v>
          </cell>
          <cell r="GV60">
            <v>60.905999999999999</v>
          </cell>
          <cell r="GW60">
            <v>0.97499999999999998</v>
          </cell>
          <cell r="GX60">
            <v>61.881</v>
          </cell>
          <cell r="GY60">
            <v>2.2160000000000002</v>
          </cell>
          <cell r="GZ60">
            <v>2.2160000000000002</v>
          </cell>
          <cell r="HA60">
            <v>34.006</v>
          </cell>
          <cell r="HB60">
            <v>0.31500000000000006</v>
          </cell>
          <cell r="HC60">
            <v>34.320999999999998</v>
          </cell>
          <cell r="HD60">
            <v>1.4529999999999998</v>
          </cell>
          <cell r="HE60">
            <v>1.4529999999999998</v>
          </cell>
          <cell r="HF60">
            <v>265.113</v>
          </cell>
          <cell r="HG60">
            <v>74.526999999999987</v>
          </cell>
          <cell r="HH60">
            <v>33.834999999999994</v>
          </cell>
          <cell r="HI60">
            <v>373.47499999999997</v>
          </cell>
          <cell r="HJ60">
            <v>26.914999999999999</v>
          </cell>
          <cell r="HK60">
            <v>30.335000000000001</v>
          </cell>
          <cell r="HL60">
            <v>57.25</v>
          </cell>
          <cell r="HM60">
            <v>4.8000000000000001E-2</v>
          </cell>
          <cell r="HN60">
            <v>34.682000000000002</v>
          </cell>
          <cell r="HO60">
            <v>34.730000000000004</v>
          </cell>
          <cell r="HP60">
            <v>91.98</v>
          </cell>
          <cell r="HQ60">
            <v>148.178</v>
          </cell>
          <cell r="HR60">
            <v>19.561</v>
          </cell>
          <cell r="HS60">
            <v>167.739</v>
          </cell>
          <cell r="HT60">
            <v>213.68799999999999</v>
          </cell>
          <cell r="HU60">
            <v>44.775999999999996</v>
          </cell>
          <cell r="HV60">
            <v>123.96899999999999</v>
          </cell>
          <cell r="HW60">
            <v>382.43299999999999</v>
          </cell>
          <cell r="HX60">
            <v>0.32500000000000001</v>
          </cell>
          <cell r="HY60">
            <v>0.32500000000000001</v>
          </cell>
          <cell r="HZ60">
            <v>27.571999999999999</v>
          </cell>
          <cell r="IA60">
            <v>27.138999999999996</v>
          </cell>
          <cell r="IB60">
            <v>54.710999999999999</v>
          </cell>
          <cell r="IC60">
            <v>5.1999999999999998E-2</v>
          </cell>
          <cell r="ID60">
            <v>1.2190000000000001</v>
          </cell>
          <cell r="IE60">
            <v>1.2710000000000001</v>
          </cell>
          <cell r="IF60">
            <v>55.981999999999999</v>
          </cell>
          <cell r="IG60">
            <v>1191.9569999999999</v>
          </cell>
          <cell r="IH60">
            <v>37.369</v>
          </cell>
          <cell r="II60">
            <v>1229.3259999999998</v>
          </cell>
          <cell r="IJ60">
            <v>1015.504</v>
          </cell>
          <cell r="IK60">
            <v>35.677999999999997</v>
          </cell>
          <cell r="IL60">
            <v>1051.182</v>
          </cell>
          <cell r="IM60">
            <v>176.45399999999998</v>
          </cell>
          <cell r="IN60">
            <v>1.6909999999999998</v>
          </cell>
          <cell r="IO60">
            <v>178.14499999999998</v>
          </cell>
          <cell r="IP60">
            <v>3.4630000000000001</v>
          </cell>
          <cell r="IQ60">
            <v>4.66</v>
          </cell>
          <cell r="IR60">
            <v>8.1230000000000011</v>
          </cell>
          <cell r="IS60">
            <v>0.68199999999999994</v>
          </cell>
          <cell r="IT60">
            <v>1.006</v>
          </cell>
          <cell r="IU60">
            <v>1.6879999999999999</v>
          </cell>
          <cell r="IV60">
            <v>9.8110000000000017</v>
          </cell>
          <cell r="IW60">
            <v>8.9089999999999989</v>
          </cell>
          <cell r="IX60">
            <v>2.0659999999999998</v>
          </cell>
          <cell r="IY60">
            <v>10.974999999999998</v>
          </cell>
          <cell r="IZ60">
            <v>0</v>
          </cell>
          <cell r="JA60">
            <v>10.974999999999998</v>
          </cell>
          <cell r="JB60">
            <v>129.82900000000001</v>
          </cell>
          <cell r="JC60">
            <v>3.508</v>
          </cell>
          <cell r="JD60">
            <v>133.33700000000002</v>
          </cell>
          <cell r="JE60">
            <v>0.65400000000000003</v>
          </cell>
          <cell r="JF60">
            <v>0.65400000000000003</v>
          </cell>
          <cell r="JG60">
            <v>1.0430000000000001</v>
          </cell>
          <cell r="JH60">
            <v>1.0430000000000001</v>
          </cell>
          <cell r="JI60">
            <v>-4.673</v>
          </cell>
          <cell r="JJ60">
            <v>-4.673</v>
          </cell>
          <cell r="JK60">
            <v>46.748000000000005</v>
          </cell>
          <cell r="JL60">
            <v>-0.127</v>
          </cell>
          <cell r="JM60">
            <v>46.621000000000002</v>
          </cell>
          <cell r="JN60">
            <v>211.07600000000002</v>
          </cell>
          <cell r="JO60">
            <v>106.12199999999999</v>
          </cell>
          <cell r="JP60">
            <v>35.677999999999997</v>
          </cell>
          <cell r="JQ60">
            <v>1509.1559999999999</v>
          </cell>
          <cell r="JR60">
            <v>1.6909999999999998</v>
          </cell>
          <cell r="JS60">
            <v>1510.847</v>
          </cell>
          <cell r="JT60">
            <v>541.44000000000005</v>
          </cell>
          <cell r="JU60">
            <v>555.28899999999999</v>
          </cell>
          <cell r="JV60">
            <v>-13.850999999999999</v>
          </cell>
          <cell r="JW60">
            <v>9.391</v>
          </cell>
          <cell r="JX60">
            <v>2.3679999999999999</v>
          </cell>
          <cell r="JY60">
            <v>2.3679999999999999</v>
          </cell>
          <cell r="JZ60">
            <v>124.28999999999999</v>
          </cell>
          <cell r="KA60">
            <v>36.468000000000004</v>
          </cell>
          <cell r="KB60">
            <v>26.030999999999999</v>
          </cell>
          <cell r="KC60">
            <v>2.0950000000000002</v>
          </cell>
          <cell r="KD60">
            <v>2.4569999999999999</v>
          </cell>
          <cell r="KE60">
            <v>2.4569999999999999</v>
          </cell>
          <cell r="KF60">
            <v>5.1999999999999998E-2</v>
          </cell>
          <cell r="KG60">
            <v>0.13100000000000001</v>
          </cell>
          <cell r="KH60">
            <v>0.183</v>
          </cell>
          <cell r="KI60">
            <v>2.2749999999999999</v>
          </cell>
          <cell r="KJ60">
            <v>2.2749999999999999</v>
          </cell>
          <cell r="KK60">
            <v>3.3019999999999996</v>
          </cell>
          <cell r="KL60">
            <v>0.442</v>
          </cell>
          <cell r="KM60">
            <v>1.411</v>
          </cell>
          <cell r="KN60">
            <v>5.3819999999999997</v>
          </cell>
          <cell r="KO60">
            <v>10.536999999999999</v>
          </cell>
          <cell r="KP60">
            <v>0</v>
          </cell>
          <cell r="KQ60">
            <v>0.95799999999999996</v>
          </cell>
          <cell r="KR60">
            <v>5.1999999999999998E-2</v>
          </cell>
          <cell r="KS60">
            <v>5.1999999999999998E-2</v>
          </cell>
          <cell r="KT60">
            <v>0</v>
          </cell>
          <cell r="KU60">
            <v>1.8049999999999999</v>
          </cell>
          <cell r="KV60">
            <v>1.2E-2</v>
          </cell>
          <cell r="KW60">
            <v>1.8169999999999999</v>
          </cell>
          <cell r="KX60">
            <v>0</v>
          </cell>
          <cell r="KY60">
            <v>0</v>
          </cell>
          <cell r="KZ60">
            <v>2.7990000000000004</v>
          </cell>
          <cell r="LA60">
            <v>6.4690000000000003</v>
          </cell>
          <cell r="LB60">
            <v>127.386</v>
          </cell>
          <cell r="LC60">
            <v>27.326000000000001</v>
          </cell>
          <cell r="LD60">
            <v>10.831</v>
          </cell>
          <cell r="LE60">
            <v>2.9769999999999999</v>
          </cell>
          <cell r="LF60">
            <v>2.3679999999999999</v>
          </cell>
          <cell r="LG60">
            <v>1.2770000000000001</v>
          </cell>
          <cell r="LH60">
            <v>3.645</v>
          </cell>
          <cell r="LI60">
            <v>5.3079999999999998</v>
          </cell>
          <cell r="LJ60">
            <v>0.10400000000000001</v>
          </cell>
          <cell r="LK60">
            <v>0</v>
          </cell>
          <cell r="LL60">
            <v>5.4119999999999999</v>
          </cell>
          <cell r="LM60">
            <v>2.5960000000000001</v>
          </cell>
          <cell r="LN60">
            <v>1.4580000000000002</v>
          </cell>
          <cell r="LO60">
            <v>6.359</v>
          </cell>
          <cell r="LP60">
            <v>14.794</v>
          </cell>
          <cell r="LQ60">
            <v>15.375</v>
          </cell>
          <cell r="LR60">
            <v>40.582000000000001</v>
          </cell>
          <cell r="LS60">
            <v>0.23200000000000001</v>
          </cell>
          <cell r="LT60">
            <v>0.36</v>
          </cell>
          <cell r="LU60">
            <v>0.59199999999999997</v>
          </cell>
          <cell r="LV60">
            <v>0.82200000000000006</v>
          </cell>
          <cell r="LW60">
            <v>0.436</v>
          </cell>
          <cell r="LX60">
            <v>1.258</v>
          </cell>
          <cell r="LY60">
            <v>8.8109999999999999</v>
          </cell>
          <cell r="LZ60">
            <v>1942.6080000000002</v>
          </cell>
          <cell r="MA60" t="str">
            <v/>
          </cell>
          <cell r="MB60">
            <v>23.534886999999998</v>
          </cell>
          <cell r="MC60">
            <v>0.57899999999999996</v>
          </cell>
          <cell r="MD60">
            <v>23.084420999999999</v>
          </cell>
          <cell r="ME60">
            <v>18.557938</v>
          </cell>
          <cell r="MF60">
            <v>4.526484</v>
          </cell>
          <cell r="MG60">
            <v>65.148012000000008</v>
          </cell>
          <cell r="MH60">
            <v>105.519493</v>
          </cell>
          <cell r="MI60">
            <v>31.444832999999999</v>
          </cell>
          <cell r="MJ60">
            <v>74.074657999999999</v>
          </cell>
          <cell r="MK60">
            <v>0.28396199999999999</v>
          </cell>
          <cell r="ML60">
            <v>9.7541039999999981</v>
          </cell>
          <cell r="MM60">
            <v>22.759513999999989</v>
          </cell>
          <cell r="MN60">
            <v>0</v>
          </cell>
          <cell r="MO60">
            <v>344.15828099999999</v>
          </cell>
          <cell r="MP60">
            <v>7.0000000000000007E-2</v>
          </cell>
          <cell r="MQ60">
            <v>0</v>
          </cell>
          <cell r="MR60">
            <v>265.131283</v>
          </cell>
          <cell r="MS60">
            <v>128.66826800000001</v>
          </cell>
          <cell r="MT60">
            <v>136.46280300000001</v>
          </cell>
          <cell r="MU60">
            <v>232.75032100000004</v>
          </cell>
          <cell r="MV60">
            <v>117.628714</v>
          </cell>
          <cell r="MW60">
            <v>76.98120200000001</v>
          </cell>
          <cell r="MX60">
            <v>40.647524000000004</v>
          </cell>
          <cell r="MY60">
            <v>0</v>
          </cell>
          <cell r="MZ60">
            <v>0</v>
          </cell>
          <cell r="NA60">
            <v>-5.2069210000000012</v>
          </cell>
          <cell r="NB60">
            <v>-1.667</v>
          </cell>
          <cell r="NC60">
            <v>16.219724166666666</v>
          </cell>
          <cell r="ND60">
            <v>0</v>
          </cell>
          <cell r="NE60">
            <v>79.519000000000005</v>
          </cell>
          <cell r="NF60">
            <v>40.46</v>
          </cell>
          <cell r="NG60">
            <v>6.7434950000000002</v>
          </cell>
          <cell r="NH60">
            <v>33.716512000000002</v>
          </cell>
          <cell r="NI60">
            <v>-1.3000000000000001E-2</v>
          </cell>
          <cell r="NJ60">
            <v>3.3540999999999994E-2</v>
          </cell>
          <cell r="NK60">
            <v>5.2942999999999997E-2</v>
          </cell>
          <cell r="NL60">
            <v>-1.9399999999999997E-2</v>
          </cell>
          <cell r="NM60" t="str">
            <v/>
          </cell>
          <cell r="NN60" t="str">
            <v/>
          </cell>
          <cell r="NO60">
            <v>0.96087599999999995</v>
          </cell>
          <cell r="NP60" t="str">
            <v/>
          </cell>
          <cell r="NQ60">
            <v>4.6802989999999998</v>
          </cell>
          <cell r="NR60">
            <v>0</v>
          </cell>
          <cell r="NS60">
            <v>9.6097999999999999</v>
          </cell>
          <cell r="NT60">
            <v>6.059399</v>
          </cell>
          <cell r="NU60">
            <v>3.5503719999999999</v>
          </cell>
          <cell r="NV60">
            <v>0</v>
          </cell>
          <cell r="NW60">
            <v>-0.48652000000000001</v>
          </cell>
          <cell r="NX60">
            <v>-2.652536</v>
          </cell>
          <cell r="NY60">
            <v>2.1659890000000002</v>
          </cell>
          <cell r="NZ60">
            <v>0.172987</v>
          </cell>
          <cell r="OA60">
            <v>-1.036</v>
          </cell>
          <cell r="OB60">
            <v>0.19459299999999935</v>
          </cell>
          <cell r="OC60" t="str">
            <v/>
          </cell>
          <cell r="OD60">
            <v>36.791738000000002</v>
          </cell>
          <cell r="OE60">
            <v>3.2080000000000002</v>
          </cell>
          <cell r="OF60">
            <v>7.9296000000000006</v>
          </cell>
          <cell r="OG60">
            <v>8.0957539999999995</v>
          </cell>
          <cell r="OH60">
            <v>-0.166154</v>
          </cell>
          <cell r="OI60">
            <v>0</v>
          </cell>
          <cell r="OJ60">
            <v>1.140304</v>
          </cell>
          <cell r="OK60">
            <v>6.4937619999999994</v>
          </cell>
          <cell r="OL60">
            <v>-5.3534550000000003</v>
          </cell>
          <cell r="OM60">
            <v>84.476998999999992</v>
          </cell>
          <cell r="ON60">
            <v>0</v>
          </cell>
          <cell r="OO60">
            <v>2.3605090000000004</v>
          </cell>
          <cell r="OP60">
            <v>0</v>
          </cell>
          <cell r="OQ60">
            <v>148.61240000000012</v>
          </cell>
          <cell r="OR60">
            <v>4.898968</v>
          </cell>
          <cell r="OS60">
            <v>0</v>
          </cell>
          <cell r="OT60">
            <v>168.124854</v>
          </cell>
          <cell r="OU60">
            <v>168.124854</v>
          </cell>
          <cell r="OV60">
            <v>92.811999999999998</v>
          </cell>
          <cell r="OW60">
            <v>64.713210000000018</v>
          </cell>
          <cell r="OX60">
            <v>25.815735000000032</v>
          </cell>
          <cell r="OY60">
            <v>25.815735000000032</v>
          </cell>
          <cell r="OZ60" t="str">
            <v/>
          </cell>
          <cell r="PA60">
            <v>-1.0930000000000035</v>
          </cell>
          <cell r="PB60">
            <v>0</v>
          </cell>
          <cell r="PC60">
            <v>-21.068570999999991</v>
          </cell>
          <cell r="PD60" t="str">
            <v/>
          </cell>
          <cell r="PE60" t="str">
            <v/>
          </cell>
          <cell r="PF60">
            <v>-1.2070000000000001</v>
          </cell>
          <cell r="PG60">
            <v>-2.4493960000000001</v>
          </cell>
          <cell r="PH60">
            <v>1.2423740000000001</v>
          </cell>
          <cell r="PI60">
            <v>167.838695</v>
          </cell>
          <cell r="PJ60">
            <v>109.84953400000001</v>
          </cell>
          <cell r="PK60">
            <v>109.84953400000001</v>
          </cell>
          <cell r="PL60" t="str">
            <v/>
          </cell>
          <cell r="PM60" t="str">
            <v/>
          </cell>
          <cell r="PN60">
            <v>0</v>
          </cell>
          <cell r="PO60">
            <v>0</v>
          </cell>
          <cell r="PP60">
            <v>0</v>
          </cell>
          <cell r="PQ60">
            <v>456.70667899999989</v>
          </cell>
          <cell r="PR60">
            <v>0</v>
          </cell>
          <cell r="PS60">
            <v>144.75539999999998</v>
          </cell>
          <cell r="PT60">
            <v>219.42789999999999</v>
          </cell>
          <cell r="PU60">
            <v>165.56311400000001</v>
          </cell>
          <cell r="PV60">
            <v>53.864559999999997</v>
          </cell>
          <cell r="PW60">
            <v>0</v>
          </cell>
          <cell r="PX60">
            <v>28.286407999999998</v>
          </cell>
          <cell r="PY60">
            <v>28.286407999999998</v>
          </cell>
          <cell r="PZ60" t="str">
            <v/>
          </cell>
          <cell r="QA60">
            <v>83.840947999999997</v>
          </cell>
          <cell r="QB60">
            <v>50.611105999999836</v>
          </cell>
          <cell r="QC60">
            <v>0</v>
          </cell>
          <cell r="QD60"/>
          <cell r="QE60">
            <v>65.048942000000011</v>
          </cell>
          <cell r="QF60">
            <v>8.7559680000000011</v>
          </cell>
          <cell r="QG60">
            <v>0</v>
          </cell>
          <cell r="QH60" t="str">
            <v/>
          </cell>
          <cell r="QI60" t="str">
            <v/>
          </cell>
          <cell r="QJ60" t="str">
            <v/>
          </cell>
          <cell r="QK60">
            <v>0</v>
          </cell>
          <cell r="QL60">
            <v>0</v>
          </cell>
          <cell r="QM60">
            <v>0</v>
          </cell>
          <cell r="QN60" t="str">
            <v/>
          </cell>
          <cell r="QO60" t="str">
            <v/>
          </cell>
          <cell r="QP60" t="str">
            <v/>
          </cell>
          <cell r="QQ60">
            <v>0</v>
          </cell>
          <cell r="QR60" t="str">
            <v/>
          </cell>
          <cell r="QS60">
            <v>5.6014660000000003</v>
          </cell>
          <cell r="QT60">
            <v>0</v>
          </cell>
          <cell r="QU60">
            <v>42.716203999999998</v>
          </cell>
          <cell r="QV60">
            <v>5.0111360000000005</v>
          </cell>
          <cell r="QW60">
            <v>37.705061999999998</v>
          </cell>
          <cell r="QX60">
            <v>17.839790000000001</v>
          </cell>
          <cell r="QY60">
            <v>0</v>
          </cell>
          <cell r="QZ60">
            <v>0</v>
          </cell>
          <cell r="RA60">
            <v>0</v>
          </cell>
          <cell r="RB60">
            <v>0</v>
          </cell>
          <cell r="RC60">
            <v>0</v>
          </cell>
          <cell r="RD60">
            <v>0</v>
          </cell>
          <cell r="RE60" t="str">
            <v/>
          </cell>
          <cell r="RF60">
            <v>0</v>
          </cell>
          <cell r="RG60" t="str">
            <v/>
          </cell>
          <cell r="RH60" t="str">
            <v/>
          </cell>
          <cell r="RI60" t="str">
            <v/>
          </cell>
          <cell r="RJ60">
            <v>92.020653999999993</v>
          </cell>
          <cell r="RK60">
            <v>0</v>
          </cell>
          <cell r="RL60">
            <v>0</v>
          </cell>
          <cell r="RM60">
            <v>0</v>
          </cell>
          <cell r="RN60" t="str">
            <v/>
          </cell>
          <cell r="RO60" t="str">
            <v/>
          </cell>
          <cell r="RP60">
            <v>0</v>
          </cell>
          <cell r="RQ60">
            <v>-1.667</v>
          </cell>
          <cell r="RR60">
            <v>46.640242166666802</v>
          </cell>
          <cell r="RS60">
            <v>0</v>
          </cell>
          <cell r="RT60">
            <v>-65.236399999999975</v>
          </cell>
          <cell r="RU60">
            <v>346.215104</v>
          </cell>
          <cell r="RV60">
            <v>168.124854</v>
          </cell>
          <cell r="RW60">
            <v>178.09</v>
          </cell>
          <cell r="RX60">
            <v>84.899404000000018</v>
          </cell>
          <cell r="RY60">
            <v>111.51532</v>
          </cell>
          <cell r="RZ60">
            <v>0</v>
          </cell>
          <cell r="SA60">
            <v>111.51532</v>
          </cell>
          <cell r="SB60">
            <v>0</v>
          </cell>
          <cell r="SC60">
            <v>-41.893002000000251</v>
          </cell>
          <cell r="SD60">
            <v>0</v>
          </cell>
        </row>
        <row r="61">
          <cell r="A61">
            <v>2008</v>
          </cell>
          <cell r="B61">
            <v>2489.4790000000003</v>
          </cell>
          <cell r="C61">
            <v>1466.8609999999999</v>
          </cell>
          <cell r="D61">
            <v>1022.6160000000001</v>
          </cell>
          <cell r="E61">
            <v>494.238</v>
          </cell>
          <cell r="F61">
            <v>145.596</v>
          </cell>
          <cell r="G61">
            <v>10.969999999999999</v>
          </cell>
          <cell r="H61">
            <v>156.566</v>
          </cell>
          <cell r="I61">
            <v>12.308</v>
          </cell>
          <cell r="J61">
            <v>39.683</v>
          </cell>
          <cell r="K61">
            <v>51.991</v>
          </cell>
          <cell r="L61">
            <v>16.718</v>
          </cell>
          <cell r="M61">
            <v>336.54300000000001</v>
          </cell>
          <cell r="N61">
            <v>75.923000000000002</v>
          </cell>
          <cell r="O61">
            <v>176.971</v>
          </cell>
          <cell r="P61">
            <v>11.976000000000001</v>
          </cell>
          <cell r="Q61">
            <v>11.491999999999999</v>
          </cell>
          <cell r="R61">
            <v>0</v>
          </cell>
          <cell r="S61">
            <v>119.70699999999999</v>
          </cell>
          <cell r="T61">
            <v>222.81400000000002</v>
          </cell>
          <cell r="U61">
            <v>5.617</v>
          </cell>
          <cell r="V61">
            <v>3.0939999999999999</v>
          </cell>
          <cell r="W61">
            <v>10.969999999999999</v>
          </cell>
          <cell r="X61">
            <v>0.2</v>
          </cell>
          <cell r="Y61">
            <v>11.169999999999998</v>
          </cell>
          <cell r="Z61">
            <v>5.468</v>
          </cell>
          <cell r="AA61">
            <v>4.431</v>
          </cell>
          <cell r="AB61">
            <v>9.8990000000000009</v>
          </cell>
          <cell r="AC61">
            <v>48.018999999999998</v>
          </cell>
          <cell r="AD61">
            <v>48.018999999999998</v>
          </cell>
          <cell r="AE61">
            <v>10.972</v>
          </cell>
          <cell r="AF61">
            <v>10.972</v>
          </cell>
          <cell r="AG61">
            <v>6.431</v>
          </cell>
          <cell r="AH61">
            <v>28.09</v>
          </cell>
          <cell r="AI61">
            <v>34.521000000000001</v>
          </cell>
          <cell r="AJ61">
            <v>189.22799999999998</v>
          </cell>
          <cell r="AK61">
            <v>189.22799999999998</v>
          </cell>
          <cell r="AL61">
            <v>11.843</v>
          </cell>
          <cell r="AM61">
            <v>7.9730000000000008</v>
          </cell>
          <cell r="AN61">
            <v>19.816000000000003</v>
          </cell>
          <cell r="AO61">
            <v>0</v>
          </cell>
          <cell r="AP61">
            <v>2.1630000000000003</v>
          </cell>
          <cell r="AQ61">
            <v>2.1630000000000003</v>
          </cell>
          <cell r="AR61">
            <v>239.21299999999999</v>
          </cell>
          <cell r="AS61">
            <v>9.109</v>
          </cell>
          <cell r="AT61">
            <v>-1.2789999999999999</v>
          </cell>
          <cell r="AU61">
            <v>-40.161999999999992</v>
          </cell>
          <cell r="AV61">
            <v>197.233</v>
          </cell>
          <cell r="AW61">
            <v>121.46100000000001</v>
          </cell>
          <cell r="AX61">
            <v>75.771999999999991</v>
          </cell>
          <cell r="AY61">
            <v>32.954000000000001</v>
          </cell>
          <cell r="AZ61">
            <v>12.366</v>
          </cell>
          <cell r="BA61">
            <v>0.79699999999999993</v>
          </cell>
          <cell r="BB61">
            <v>13.163</v>
          </cell>
          <cell r="BC61">
            <v>3.8540000000000001</v>
          </cell>
          <cell r="BD61">
            <v>2.0979999999999999</v>
          </cell>
          <cell r="BE61">
            <v>5.952</v>
          </cell>
          <cell r="BF61">
            <v>0.253</v>
          </cell>
          <cell r="BG61">
            <v>23.956</v>
          </cell>
          <cell r="BH61">
            <v>374.36899999999997</v>
          </cell>
          <cell r="BI61">
            <v>49.287999999999997</v>
          </cell>
          <cell r="BJ61">
            <v>-3.6220000000000003</v>
          </cell>
          <cell r="BK61">
            <v>30.709999999999997</v>
          </cell>
          <cell r="BL61">
            <v>272.803</v>
          </cell>
          <cell r="BM61">
            <v>34.216000000000001</v>
          </cell>
          <cell r="BN61">
            <v>-3.7930000000000001</v>
          </cell>
          <cell r="BO61">
            <v>108.29599999999999</v>
          </cell>
          <cell r="BP61">
            <v>2.9379999999999997</v>
          </cell>
          <cell r="BQ61">
            <v>0.79699999999999993</v>
          </cell>
          <cell r="BR61">
            <v>24.093999999999998</v>
          </cell>
          <cell r="BS61">
            <v>27.828999999999997</v>
          </cell>
          <cell r="BT61">
            <v>52.695999999999998</v>
          </cell>
          <cell r="BU61">
            <v>16.039000000000001</v>
          </cell>
          <cell r="BV61">
            <v>1.2E-2</v>
          </cell>
          <cell r="BW61">
            <v>68.747</v>
          </cell>
          <cell r="BX61">
            <v>7.1230000000000002</v>
          </cell>
          <cell r="BY61">
            <v>0</v>
          </cell>
          <cell r="BZ61">
            <v>7.1230000000000002</v>
          </cell>
          <cell r="CA61">
            <v>27.761999999999997</v>
          </cell>
          <cell r="CB61">
            <v>27.761999999999997</v>
          </cell>
          <cell r="CC61">
            <v>16.071999999999999</v>
          </cell>
          <cell r="CD61">
            <v>49.649000000000001</v>
          </cell>
          <cell r="CE61">
            <v>2.6429999999999998</v>
          </cell>
          <cell r="CF61">
            <v>68.364000000000004</v>
          </cell>
          <cell r="CG61">
            <v>56.506</v>
          </cell>
          <cell r="CH61">
            <v>56.506</v>
          </cell>
          <cell r="CI61">
            <v>0</v>
          </cell>
          <cell r="CJ61">
            <v>1.284</v>
          </cell>
          <cell r="CK61">
            <v>1.284</v>
          </cell>
          <cell r="CL61">
            <v>0</v>
          </cell>
          <cell r="CM61">
            <v>0.25600000000000001</v>
          </cell>
          <cell r="CN61">
            <v>0.25600000000000001</v>
          </cell>
          <cell r="CO61">
            <v>16.029</v>
          </cell>
          <cell r="CP61">
            <v>0.25</v>
          </cell>
          <cell r="CQ61">
            <v>41.257999999999996</v>
          </cell>
          <cell r="CR61">
            <v>410.42899999999997</v>
          </cell>
          <cell r="CS61">
            <v>93.060999999999993</v>
          </cell>
          <cell r="CT61">
            <v>317.36699999999996</v>
          </cell>
          <cell r="CU61">
            <v>167.999</v>
          </cell>
          <cell r="CV61">
            <v>43.747</v>
          </cell>
          <cell r="CW61">
            <v>34.873999999999995</v>
          </cell>
          <cell r="CX61">
            <v>78.620999999999995</v>
          </cell>
          <cell r="CY61">
            <v>6.9260000000000002</v>
          </cell>
          <cell r="CZ61">
            <v>1.52</v>
          </cell>
          <cell r="DA61">
            <v>8.4459999999999997</v>
          </cell>
          <cell r="DB61">
            <v>3.1360000000000001</v>
          </cell>
          <cell r="DC61">
            <v>65.435999999999993</v>
          </cell>
          <cell r="DD61">
            <v>137.73699999999999</v>
          </cell>
          <cell r="DE61">
            <v>0.21399999999999997</v>
          </cell>
          <cell r="DF61">
            <v>72.501999999999995</v>
          </cell>
          <cell r="DG61">
            <v>210.45299999999997</v>
          </cell>
          <cell r="DH61">
            <v>24.374999999999996</v>
          </cell>
          <cell r="DI61">
            <v>58.488999999999997</v>
          </cell>
          <cell r="DJ61">
            <v>82.86399999999999</v>
          </cell>
          <cell r="DK61">
            <v>10.228999999999999</v>
          </cell>
          <cell r="DL61">
            <v>18.823000000000004</v>
          </cell>
          <cell r="DM61">
            <v>4.5519999999999996</v>
          </cell>
          <cell r="DN61">
            <v>10.811999999999999</v>
          </cell>
          <cell r="DO61">
            <v>2.548</v>
          </cell>
          <cell r="DP61">
            <v>2.3970000000000002</v>
          </cell>
          <cell r="DQ61">
            <v>57.332000000000001</v>
          </cell>
          <cell r="DR61">
            <v>0.11600000000000001</v>
          </cell>
          <cell r="DS61">
            <v>216.74100000000001</v>
          </cell>
          <cell r="DT61">
            <v>19.967999999999996</v>
          </cell>
          <cell r="DU61">
            <v>236.709</v>
          </cell>
          <cell r="DV61">
            <v>214.35499999999999</v>
          </cell>
          <cell r="DW61">
            <v>34.873999999999995</v>
          </cell>
          <cell r="DX61">
            <v>101.43300000000001</v>
          </cell>
          <cell r="DY61">
            <v>350.66199999999998</v>
          </cell>
          <cell r="DZ61">
            <v>0.83899999999999997</v>
          </cell>
          <cell r="EA61">
            <v>0</v>
          </cell>
          <cell r="EB61">
            <v>1.492</v>
          </cell>
          <cell r="EC61">
            <v>14.939</v>
          </cell>
          <cell r="ED61">
            <v>17.27</v>
          </cell>
          <cell r="EE61">
            <v>0.26600000000000001</v>
          </cell>
          <cell r="EF61">
            <v>0.26600000000000001</v>
          </cell>
          <cell r="EG61">
            <v>278.87599999999998</v>
          </cell>
          <cell r="EH61">
            <v>39.301000000000002</v>
          </cell>
          <cell r="EI61">
            <v>32.769999999999996</v>
          </cell>
          <cell r="EJ61">
            <v>350.94699999999995</v>
          </cell>
          <cell r="EK61">
            <v>0.96899999999999997</v>
          </cell>
          <cell r="EL61">
            <v>0</v>
          </cell>
          <cell r="EM61">
            <v>6.9749999999999996</v>
          </cell>
          <cell r="EN61">
            <v>36.888999999999996</v>
          </cell>
          <cell r="EO61">
            <v>16.621000000000002</v>
          </cell>
          <cell r="EP61">
            <v>61.454000000000001</v>
          </cell>
          <cell r="EQ61">
            <v>484.53899999999999</v>
          </cell>
          <cell r="ER61">
            <v>290.96199999999999</v>
          </cell>
          <cell r="ES61">
            <v>158.399</v>
          </cell>
          <cell r="ET61">
            <v>449.36099999999999</v>
          </cell>
          <cell r="EU61">
            <v>35.177</v>
          </cell>
          <cell r="EV61">
            <v>7.8940000000000001</v>
          </cell>
          <cell r="EW61">
            <v>0.65800000000000003</v>
          </cell>
          <cell r="EX61">
            <v>2.2560000000000002</v>
          </cell>
          <cell r="EY61">
            <v>10.808</v>
          </cell>
          <cell r="EZ61">
            <v>16.542999999999999</v>
          </cell>
          <cell r="FA61">
            <v>12.692</v>
          </cell>
          <cell r="FB61">
            <v>29.234999999999999</v>
          </cell>
          <cell r="FC61">
            <v>78.572000000000003</v>
          </cell>
          <cell r="FD61">
            <v>0.39499999999999996</v>
          </cell>
          <cell r="FE61">
            <v>2.577</v>
          </cell>
          <cell r="FF61">
            <v>-64.793000000000006</v>
          </cell>
          <cell r="FG61">
            <v>180.77300000000002</v>
          </cell>
          <cell r="FH61">
            <v>110.19</v>
          </cell>
          <cell r="FI61">
            <v>193.57600000000002</v>
          </cell>
          <cell r="FJ61">
            <v>427.28999999999996</v>
          </cell>
          <cell r="FK61">
            <v>40.545000000000002</v>
          </cell>
          <cell r="FL61">
            <v>467.83499999999998</v>
          </cell>
          <cell r="FM61">
            <v>79.150000000000006</v>
          </cell>
          <cell r="FN61">
            <v>13.091000000000001</v>
          </cell>
          <cell r="FO61">
            <v>92.241000000000014</v>
          </cell>
          <cell r="FP61">
            <v>348.142</v>
          </cell>
          <cell r="FQ61">
            <v>27.454000000000001</v>
          </cell>
          <cell r="FR61">
            <v>375.596</v>
          </cell>
          <cell r="FS61">
            <v>32.956000000000003</v>
          </cell>
          <cell r="FT61">
            <v>18.106999999999999</v>
          </cell>
          <cell r="FU61">
            <v>51.063000000000002</v>
          </cell>
          <cell r="FV61">
            <v>9.5399999999999991</v>
          </cell>
          <cell r="FW61">
            <v>6.043000000000001</v>
          </cell>
          <cell r="FX61">
            <v>15.583</v>
          </cell>
          <cell r="FY61">
            <v>0.50800000000000001</v>
          </cell>
          <cell r="FZ61">
            <v>15.024000000000001</v>
          </cell>
          <cell r="GA61">
            <v>15.532</v>
          </cell>
          <cell r="GB61">
            <v>0.78</v>
          </cell>
          <cell r="GC61">
            <v>0.16200000000000001</v>
          </cell>
          <cell r="GD61">
            <v>0.94200000000000006</v>
          </cell>
          <cell r="GE61">
            <v>16.474</v>
          </cell>
          <cell r="GF61">
            <v>4.5519999999999996</v>
          </cell>
          <cell r="GG61">
            <v>0.65200000000000002</v>
          </cell>
          <cell r="GH61">
            <v>5.2039999999999997</v>
          </cell>
          <cell r="GI61">
            <v>294.66099999999994</v>
          </cell>
          <cell r="GJ61">
            <v>3.0130000000000003</v>
          </cell>
          <cell r="GK61">
            <v>297.67399999999992</v>
          </cell>
          <cell r="GL61">
            <v>755.52300000000002</v>
          </cell>
          <cell r="GM61">
            <v>755.52300000000002</v>
          </cell>
          <cell r="GN61">
            <v>219.815</v>
          </cell>
          <cell r="GO61">
            <v>46.646000000000001</v>
          </cell>
          <cell r="GP61">
            <v>266.46100000000001</v>
          </cell>
          <cell r="GQ61">
            <v>40.110999999999997</v>
          </cell>
          <cell r="GR61">
            <v>0.93900000000000006</v>
          </cell>
          <cell r="GS61">
            <v>41.05</v>
          </cell>
          <cell r="GT61">
            <v>35.915000000000006</v>
          </cell>
          <cell r="GU61">
            <v>35.915000000000006</v>
          </cell>
          <cell r="GV61">
            <v>62.18</v>
          </cell>
          <cell r="GW61">
            <v>1.2360000000000002</v>
          </cell>
          <cell r="GX61">
            <v>63.415999999999997</v>
          </cell>
          <cell r="GY61">
            <v>2.34</v>
          </cell>
          <cell r="GZ61">
            <v>2.34</v>
          </cell>
          <cell r="HA61">
            <v>43.459000000000003</v>
          </cell>
          <cell r="HB61">
            <v>0.47899999999999998</v>
          </cell>
          <cell r="HC61">
            <v>43.938000000000002</v>
          </cell>
          <cell r="HD61">
            <v>1.5259999999999998</v>
          </cell>
          <cell r="HE61">
            <v>1.5259999999999998</v>
          </cell>
          <cell r="HF61">
            <v>275.81099999999998</v>
          </cell>
          <cell r="HG61">
            <v>77.938000000000002</v>
          </cell>
          <cell r="HH61">
            <v>33.088999999999999</v>
          </cell>
          <cell r="HI61">
            <v>386.83799999999997</v>
          </cell>
          <cell r="HJ61">
            <v>26.127000000000002</v>
          </cell>
          <cell r="HK61">
            <v>32.634</v>
          </cell>
          <cell r="HL61">
            <v>58.761000000000003</v>
          </cell>
          <cell r="HM61">
            <v>4.3999999999999997E-2</v>
          </cell>
          <cell r="HN61">
            <v>35.876000000000005</v>
          </cell>
          <cell r="HO61">
            <v>35.92</v>
          </cell>
          <cell r="HP61">
            <v>94.681000000000012</v>
          </cell>
          <cell r="HQ61">
            <v>157.75099999999998</v>
          </cell>
          <cell r="HR61">
            <v>19.967999999999996</v>
          </cell>
          <cell r="HS61">
            <v>177.71899999999997</v>
          </cell>
          <cell r="HT61">
            <v>219.815</v>
          </cell>
          <cell r="HU61">
            <v>46.646000000000001</v>
          </cell>
          <cell r="HV61">
            <v>126.97200000000001</v>
          </cell>
          <cell r="HW61">
            <v>393.43299999999999</v>
          </cell>
          <cell r="HX61">
            <v>0.32100000000000001</v>
          </cell>
          <cell r="HY61">
            <v>0.32100000000000001</v>
          </cell>
          <cell r="HZ61">
            <v>28.394000000000002</v>
          </cell>
          <cell r="IA61">
            <v>27.120999999999995</v>
          </cell>
          <cell r="IB61">
            <v>55.515000000000001</v>
          </cell>
          <cell r="IC61">
            <v>5.1999999999999998E-2</v>
          </cell>
          <cell r="ID61">
            <v>1.1509999999999998</v>
          </cell>
          <cell r="IE61">
            <v>1.2029999999999998</v>
          </cell>
          <cell r="IF61">
            <v>56.718000000000004</v>
          </cell>
          <cell r="IG61">
            <v>1231.134</v>
          </cell>
          <cell r="IH61">
            <v>39.106999999999999</v>
          </cell>
          <cell r="II61">
            <v>1270.241</v>
          </cell>
          <cell r="IJ61">
            <v>1048.5619999999999</v>
          </cell>
          <cell r="IK61">
            <v>36.192</v>
          </cell>
          <cell r="IL61">
            <v>1084.7539999999999</v>
          </cell>
          <cell r="IM61">
            <v>182.57300000000001</v>
          </cell>
          <cell r="IN61">
            <v>2.9160000000000004</v>
          </cell>
          <cell r="IO61">
            <v>185.489</v>
          </cell>
          <cell r="IP61">
            <v>3.681</v>
          </cell>
          <cell r="IQ61">
            <v>5.0269999999999992</v>
          </cell>
          <cell r="IR61">
            <v>8.7079999999999984</v>
          </cell>
          <cell r="IS61">
            <v>0.86399999999999999</v>
          </cell>
          <cell r="IT61">
            <v>0.99299999999999999</v>
          </cell>
          <cell r="IU61">
            <v>1.857</v>
          </cell>
          <cell r="IV61">
            <v>10.564999999999998</v>
          </cell>
          <cell r="IW61">
            <v>7.8940000000000001</v>
          </cell>
          <cell r="IX61">
            <v>2.5380000000000003</v>
          </cell>
          <cell r="IY61">
            <v>10.432</v>
          </cell>
          <cell r="IZ61">
            <v>0</v>
          </cell>
          <cell r="JA61">
            <v>10.432</v>
          </cell>
          <cell r="JB61">
            <v>132.33499999999998</v>
          </cell>
          <cell r="JC61">
            <v>3.6320000000000001</v>
          </cell>
          <cell r="JD61">
            <v>135.96699999999998</v>
          </cell>
          <cell r="JE61">
            <v>0.34300000000000003</v>
          </cell>
          <cell r="JF61">
            <v>0.34300000000000003</v>
          </cell>
          <cell r="JG61">
            <v>0.91700000000000004</v>
          </cell>
          <cell r="JH61">
            <v>0.91700000000000004</v>
          </cell>
          <cell r="JI61">
            <v>-1.5499999999999998</v>
          </cell>
          <cell r="JJ61">
            <v>-1.5499999999999998</v>
          </cell>
          <cell r="JK61">
            <v>48.804000000000002</v>
          </cell>
          <cell r="JL61">
            <v>1.1400000000000001</v>
          </cell>
          <cell r="JM61">
            <v>49.944000000000003</v>
          </cell>
          <cell r="JN61">
            <v>216.96299999999997</v>
          </cell>
          <cell r="JO61">
            <v>110.19</v>
          </cell>
          <cell r="JP61">
            <v>36.192</v>
          </cell>
          <cell r="JQ61">
            <v>1558.288</v>
          </cell>
          <cell r="JR61">
            <v>2.9160000000000004</v>
          </cell>
          <cell r="JS61">
            <v>1561.204</v>
          </cell>
          <cell r="JT61">
            <v>558.57999999999993</v>
          </cell>
          <cell r="JU61">
            <v>582.31600000000003</v>
          </cell>
          <cell r="JV61">
            <v>-23.736999999999998</v>
          </cell>
          <cell r="JW61">
            <v>10.212</v>
          </cell>
          <cell r="JX61">
            <v>2.5750000000000002</v>
          </cell>
          <cell r="JY61">
            <v>2.5750000000000002</v>
          </cell>
          <cell r="JZ61">
            <v>125.351</v>
          </cell>
          <cell r="KA61">
            <v>47.35</v>
          </cell>
          <cell r="KB61">
            <v>8.3539999999999992</v>
          </cell>
          <cell r="KC61">
            <v>1.56</v>
          </cell>
          <cell r="KD61">
            <v>3.5819999999999999</v>
          </cell>
          <cell r="KE61">
            <v>3.5819999999999999</v>
          </cell>
          <cell r="KF61">
            <v>5.1999999999999998E-2</v>
          </cell>
          <cell r="KG61">
            <v>0.127</v>
          </cell>
          <cell r="KH61">
            <v>0.17899999999999999</v>
          </cell>
          <cell r="KI61">
            <v>2.3569999999999998</v>
          </cell>
          <cell r="KJ61">
            <v>2.3569999999999998</v>
          </cell>
          <cell r="KK61">
            <v>3.1280000000000001</v>
          </cell>
          <cell r="KL61">
            <v>0.51400000000000001</v>
          </cell>
          <cell r="KM61">
            <v>1.492</v>
          </cell>
          <cell r="KN61">
            <v>5.2610000000000001</v>
          </cell>
          <cell r="KO61">
            <v>10.395</v>
          </cell>
          <cell r="KP61">
            <v>0</v>
          </cell>
          <cell r="KQ61">
            <v>0.94399999999999995</v>
          </cell>
          <cell r="KR61">
            <v>5.1999999999999998E-2</v>
          </cell>
          <cell r="KS61">
            <v>5.1999999999999998E-2</v>
          </cell>
          <cell r="KT61">
            <v>0</v>
          </cell>
          <cell r="KU61">
            <v>1.768</v>
          </cell>
          <cell r="KV61">
            <v>0.318</v>
          </cell>
          <cell r="KW61">
            <v>2.0859999999999999</v>
          </cell>
          <cell r="KX61">
            <v>0</v>
          </cell>
          <cell r="KY61">
            <v>0</v>
          </cell>
          <cell r="KZ61">
            <v>2.7430000000000003</v>
          </cell>
          <cell r="LA61">
            <v>6.49</v>
          </cell>
          <cell r="LB61">
            <v>123.23899999999999</v>
          </cell>
          <cell r="LC61">
            <v>31.393999999999998</v>
          </cell>
          <cell r="LD61">
            <v>1.8239999999999998</v>
          </cell>
          <cell r="LE61">
            <v>1.69</v>
          </cell>
          <cell r="LF61">
            <v>2.5750000000000002</v>
          </cell>
          <cell r="LG61">
            <v>1.3719999999999999</v>
          </cell>
          <cell r="LH61">
            <v>3.9470000000000001</v>
          </cell>
          <cell r="LI61">
            <v>5.4220000000000006</v>
          </cell>
          <cell r="LJ61">
            <v>0.10199999999999999</v>
          </cell>
          <cell r="LK61">
            <v>0</v>
          </cell>
          <cell r="LL61">
            <v>5.5240000000000009</v>
          </cell>
          <cell r="LM61">
            <v>2.3479999999999999</v>
          </cell>
          <cell r="LN61">
            <v>1.647</v>
          </cell>
          <cell r="LO61">
            <v>6.9749999999999996</v>
          </cell>
          <cell r="LP61">
            <v>13.262</v>
          </cell>
          <cell r="LQ61">
            <v>16.621000000000002</v>
          </cell>
          <cell r="LR61">
            <v>40.853000000000002</v>
          </cell>
          <cell r="LS61">
            <v>0.309</v>
          </cell>
          <cell r="LT61">
            <v>0.46</v>
          </cell>
          <cell r="LU61">
            <v>0.76900000000000002</v>
          </cell>
          <cell r="LV61">
            <v>0.81299999999999994</v>
          </cell>
          <cell r="LW61">
            <v>0.34399999999999997</v>
          </cell>
          <cell r="LX61">
            <v>1.157</v>
          </cell>
          <cell r="LY61">
            <v>13.753</v>
          </cell>
          <cell r="LZ61">
            <v>1991.7420000000002</v>
          </cell>
          <cell r="MA61" t="str">
            <v/>
          </cell>
          <cell r="MB61">
            <v>13.976585999999999</v>
          </cell>
          <cell r="MC61">
            <v>0.78</v>
          </cell>
          <cell r="MD61">
            <v>-5.8177640000000004</v>
          </cell>
          <cell r="ME61">
            <v>-3.598951</v>
          </cell>
          <cell r="MF61">
            <v>-2.2188189999999999</v>
          </cell>
          <cell r="MG61">
            <v>37.620588000000005</v>
          </cell>
          <cell r="MH61">
            <v>121.79597</v>
          </cell>
          <cell r="MI61">
            <v>26.086248000000001</v>
          </cell>
          <cell r="MJ61">
            <v>95.709698000000003</v>
          </cell>
          <cell r="MK61">
            <v>1.7838999999999997E-2</v>
          </cell>
          <cell r="ML61">
            <v>-0.75012600000000873</v>
          </cell>
          <cell r="MM61">
            <v>12.321347999999999</v>
          </cell>
          <cell r="MN61">
            <v>0</v>
          </cell>
          <cell r="MO61">
            <v>110.93329199999999</v>
          </cell>
          <cell r="MP61">
            <v>0.93</v>
          </cell>
          <cell r="MQ61">
            <v>0</v>
          </cell>
          <cell r="MR61">
            <v>152.80683099999999</v>
          </cell>
          <cell r="MS61">
            <v>136.14488599999999</v>
          </cell>
          <cell r="MT61">
            <v>16.661900000000003</v>
          </cell>
          <cell r="MU61">
            <v>128.49589799999998</v>
          </cell>
          <cell r="MV61">
            <v>66.406799000000007</v>
          </cell>
          <cell r="MW61">
            <v>52.509057000000006</v>
          </cell>
          <cell r="MX61">
            <v>13.897649000000001</v>
          </cell>
          <cell r="MY61">
            <v>0</v>
          </cell>
          <cell r="MZ61">
            <v>0</v>
          </cell>
          <cell r="NA61">
            <v>-1.0324880000000043</v>
          </cell>
          <cell r="NB61">
            <v>-2.3730000000000002</v>
          </cell>
          <cell r="NC61">
            <v>131.80551333333332</v>
          </cell>
          <cell r="ND61">
            <v>0</v>
          </cell>
          <cell r="NE61">
            <v>64.408900000000003</v>
          </cell>
          <cell r="NF61">
            <v>44.041499999999999</v>
          </cell>
          <cell r="NG61">
            <v>9.7814549999999993</v>
          </cell>
          <cell r="NH61">
            <v>34.260036999999997</v>
          </cell>
          <cell r="NI61">
            <v>0.69299999999999995</v>
          </cell>
          <cell r="NJ61">
            <v>1.6986559999999999</v>
          </cell>
          <cell r="NK61">
            <v>1.7138370000000001</v>
          </cell>
          <cell r="NL61">
            <v>-1.52E-2</v>
          </cell>
          <cell r="NM61" t="str">
            <v/>
          </cell>
          <cell r="NN61" t="str">
            <v/>
          </cell>
          <cell r="NO61">
            <v>4.6498450000000009</v>
          </cell>
          <cell r="NP61" t="str">
            <v/>
          </cell>
          <cell r="NQ61">
            <v>-0.24342299999999994</v>
          </cell>
          <cell r="NR61">
            <v>0</v>
          </cell>
          <cell r="NS61">
            <v>24.160342</v>
          </cell>
          <cell r="NT61">
            <v>14.428105</v>
          </cell>
          <cell r="NU61">
            <v>9.7322419999999994</v>
          </cell>
          <cell r="NV61">
            <v>0</v>
          </cell>
          <cell r="NW61">
            <v>5.439184</v>
          </cell>
          <cell r="NX61">
            <v>3.3614190000000002</v>
          </cell>
          <cell r="NY61">
            <v>2.0779939999999999</v>
          </cell>
          <cell r="NZ61">
            <v>0.21398700000000001</v>
          </cell>
          <cell r="OA61">
            <v>1.6679999999999997</v>
          </cell>
          <cell r="OB61">
            <v>-0.94305699999999959</v>
          </cell>
          <cell r="OC61" t="str">
            <v/>
          </cell>
          <cell r="OD61">
            <v>40.678432000000001</v>
          </cell>
          <cell r="OE61">
            <v>4.3179999999999996</v>
          </cell>
          <cell r="OF61">
            <v>0.87171299999999996</v>
          </cell>
          <cell r="OG61">
            <v>2.2600470000000001</v>
          </cell>
          <cell r="OH61">
            <v>-1.3883399999999999</v>
          </cell>
          <cell r="OI61">
            <v>0</v>
          </cell>
          <cell r="OJ61">
            <v>0.75636900000000007</v>
          </cell>
          <cell r="OK61">
            <v>-0.88771900000000015</v>
          </cell>
          <cell r="OL61">
            <v>1.6440730000000001</v>
          </cell>
          <cell r="OM61">
            <v>48.192999999999998</v>
          </cell>
          <cell r="ON61">
            <v>0</v>
          </cell>
          <cell r="OO61">
            <v>12.635282</v>
          </cell>
          <cell r="OP61">
            <v>0</v>
          </cell>
          <cell r="OQ61">
            <v>81.020700000000119</v>
          </cell>
          <cell r="OR61">
            <v>10.073271999999999</v>
          </cell>
          <cell r="OS61">
            <v>0</v>
          </cell>
          <cell r="OT61">
            <v>159.01554199999998</v>
          </cell>
          <cell r="OU61">
            <v>159.01554199999998</v>
          </cell>
          <cell r="OV61">
            <v>134.18899999999999</v>
          </cell>
          <cell r="OW61">
            <v>54.54551399999999</v>
          </cell>
          <cell r="OX61">
            <v>7.0713439999999963</v>
          </cell>
          <cell r="OY61">
            <v>7.0713439999999963</v>
          </cell>
          <cell r="OZ61" t="str">
            <v/>
          </cell>
          <cell r="PA61">
            <v>1.6820000000000022</v>
          </cell>
          <cell r="PB61">
            <v>0</v>
          </cell>
          <cell r="PC61">
            <v>-27.630930000000003</v>
          </cell>
          <cell r="PD61" t="str">
            <v/>
          </cell>
          <cell r="PE61" t="str">
            <v/>
          </cell>
          <cell r="PF61">
            <v>25.956</v>
          </cell>
          <cell r="PG61">
            <v>-2.7275179999999999</v>
          </cell>
          <cell r="PH61">
            <v>28.683526000000001</v>
          </cell>
          <cell r="PI61">
            <v>129.78332900000001</v>
          </cell>
          <cell r="PJ61">
            <v>64.456913</v>
          </cell>
          <cell r="PK61">
            <v>64.456913</v>
          </cell>
          <cell r="PL61" t="str">
            <v/>
          </cell>
          <cell r="PM61" t="str">
            <v/>
          </cell>
          <cell r="PN61">
            <v>0</v>
          </cell>
          <cell r="PO61">
            <v>0</v>
          </cell>
          <cell r="PP61">
            <v>0</v>
          </cell>
          <cell r="PQ61">
            <v>151.15631599999998</v>
          </cell>
          <cell r="PR61">
            <v>0</v>
          </cell>
          <cell r="PS61">
            <v>74.992700000000013</v>
          </cell>
          <cell r="PT61">
            <v>146.49700000000001</v>
          </cell>
          <cell r="PU61">
            <v>70.796558999999988</v>
          </cell>
          <cell r="PV61">
            <v>75.700429</v>
          </cell>
          <cell r="PW61">
            <v>0</v>
          </cell>
          <cell r="PX61">
            <v>25.397290000000002</v>
          </cell>
          <cell r="PY61">
            <v>25.397290000000002</v>
          </cell>
          <cell r="PZ61" t="str">
            <v/>
          </cell>
          <cell r="QA61">
            <v>50.106825999999998</v>
          </cell>
          <cell r="QB61">
            <v>-26.160900999999996</v>
          </cell>
          <cell r="QC61">
            <v>0</v>
          </cell>
          <cell r="QD61"/>
          <cell r="QE61">
            <v>133.47775999999999</v>
          </cell>
          <cell r="QF61">
            <v>16.101271999999998</v>
          </cell>
          <cell r="QG61">
            <v>0</v>
          </cell>
          <cell r="QH61" t="str">
            <v/>
          </cell>
          <cell r="QI61" t="str">
            <v/>
          </cell>
          <cell r="QJ61" t="str">
            <v/>
          </cell>
          <cell r="QK61">
            <v>0</v>
          </cell>
          <cell r="QL61">
            <v>0</v>
          </cell>
          <cell r="QM61">
            <v>0</v>
          </cell>
          <cell r="QN61" t="str">
            <v/>
          </cell>
          <cell r="QO61" t="str">
            <v/>
          </cell>
          <cell r="QP61" t="str">
            <v/>
          </cell>
          <cell r="QQ61">
            <v>0</v>
          </cell>
          <cell r="QR61" t="str">
            <v/>
          </cell>
          <cell r="QS61">
            <v>-0.82997600000000005</v>
          </cell>
          <cell r="QT61">
            <v>0</v>
          </cell>
          <cell r="QU61">
            <v>120.751622</v>
          </cell>
          <cell r="QV61">
            <v>90.946500999999998</v>
          </cell>
          <cell r="QW61">
            <v>29.805040000000002</v>
          </cell>
          <cell r="QX61">
            <v>-8.2196429999999996</v>
          </cell>
          <cell r="QY61">
            <v>0</v>
          </cell>
          <cell r="QZ61">
            <v>0</v>
          </cell>
          <cell r="RA61">
            <v>0</v>
          </cell>
          <cell r="RB61">
            <v>0</v>
          </cell>
          <cell r="RC61">
            <v>0</v>
          </cell>
          <cell r="RD61">
            <v>0</v>
          </cell>
          <cell r="RE61" t="str">
            <v/>
          </cell>
          <cell r="RF61">
            <v>0</v>
          </cell>
          <cell r="RG61" t="str">
            <v/>
          </cell>
          <cell r="RH61" t="str">
            <v/>
          </cell>
          <cell r="RI61" t="str">
            <v/>
          </cell>
          <cell r="RJ61">
            <v>53.488661999999998</v>
          </cell>
          <cell r="RK61">
            <v>0</v>
          </cell>
          <cell r="RL61">
            <v>0</v>
          </cell>
          <cell r="RM61">
            <v>0</v>
          </cell>
          <cell r="RN61" t="str">
            <v/>
          </cell>
          <cell r="RO61" t="str">
            <v/>
          </cell>
          <cell r="RP61">
            <v>0</v>
          </cell>
          <cell r="RQ61">
            <v>-2.3730000000000002</v>
          </cell>
          <cell r="RR61">
            <v>94.367000333333351</v>
          </cell>
          <cell r="RS61">
            <v>0</v>
          </cell>
          <cell r="RT61">
            <v>-10.5838</v>
          </cell>
          <cell r="RU61">
            <v>216.062622</v>
          </cell>
          <cell r="RV61">
            <v>159.01554199999998</v>
          </cell>
          <cell r="RW61">
            <v>57.046999999999997</v>
          </cell>
          <cell r="RX61">
            <v>46.302651999999988</v>
          </cell>
          <cell r="RY61">
            <v>113.3142</v>
          </cell>
          <cell r="RZ61">
            <v>0</v>
          </cell>
          <cell r="SA61">
            <v>113.3142</v>
          </cell>
          <cell r="SB61">
            <v>0</v>
          </cell>
          <cell r="SC61">
            <v>27.155775000000034</v>
          </cell>
          <cell r="SD61">
            <v>0</v>
          </cell>
        </row>
        <row r="62">
          <cell r="A62">
            <v>2009</v>
          </cell>
          <cell r="B62">
            <v>2299.297</v>
          </cell>
          <cell r="C62">
            <v>1314.982</v>
          </cell>
          <cell r="D62">
            <v>984.31600000000003</v>
          </cell>
          <cell r="E62">
            <v>488.37099999999998</v>
          </cell>
          <cell r="F62">
            <v>143.66199999999998</v>
          </cell>
          <cell r="G62">
            <v>10.839</v>
          </cell>
          <cell r="H62">
            <v>154.50099999999998</v>
          </cell>
          <cell r="I62">
            <v>13.795999999999999</v>
          </cell>
          <cell r="J62">
            <v>41.204999999999998</v>
          </cell>
          <cell r="K62">
            <v>55.000999999999998</v>
          </cell>
          <cell r="L62">
            <v>17.105</v>
          </cell>
          <cell r="M62">
            <v>303.54900000000004</v>
          </cell>
          <cell r="N62">
            <v>59.980000000000004</v>
          </cell>
          <cell r="O62">
            <v>168.00699999999998</v>
          </cell>
          <cell r="P62">
            <v>6.694</v>
          </cell>
          <cell r="Q62">
            <v>5.2050000000000001</v>
          </cell>
          <cell r="R62">
            <v>0</v>
          </cell>
          <cell r="S62">
            <v>91.492999999999995</v>
          </cell>
          <cell r="T62">
            <v>216.12100000000001</v>
          </cell>
          <cell r="U62">
            <v>-3.7269999999999999</v>
          </cell>
          <cell r="V62">
            <v>3.1139999999999999</v>
          </cell>
          <cell r="W62">
            <v>10.839</v>
          </cell>
          <cell r="X62">
            <v>0.16900000000000001</v>
          </cell>
          <cell r="Y62">
            <v>11.008000000000001</v>
          </cell>
          <cell r="Z62">
            <v>7.4710000000000001</v>
          </cell>
          <cell r="AA62">
            <v>8.5060000000000002</v>
          </cell>
          <cell r="AB62">
            <v>15.977</v>
          </cell>
          <cell r="AC62">
            <v>24.484000000000002</v>
          </cell>
          <cell r="AD62">
            <v>24.484000000000002</v>
          </cell>
          <cell r="AE62">
            <v>10.789</v>
          </cell>
          <cell r="AF62">
            <v>10.789</v>
          </cell>
          <cell r="AG62">
            <v>7.9710000000000001</v>
          </cell>
          <cell r="AH62">
            <v>28.613</v>
          </cell>
          <cell r="AI62">
            <v>36.584000000000003</v>
          </cell>
          <cell r="AJ62">
            <v>191.56</v>
          </cell>
          <cell r="AK62">
            <v>191.56</v>
          </cell>
          <cell r="AL62">
            <v>10.987</v>
          </cell>
          <cell r="AM62">
            <v>8.8490000000000002</v>
          </cell>
          <cell r="AN62">
            <v>19.835999999999999</v>
          </cell>
          <cell r="AO62">
            <v>0</v>
          </cell>
          <cell r="AP62">
            <v>1.962</v>
          </cell>
          <cell r="AQ62">
            <v>1.962</v>
          </cell>
          <cell r="AR62">
            <v>212.41200000000001</v>
          </cell>
          <cell r="AS62">
            <v>-15.038</v>
          </cell>
          <cell r="AT62">
            <v>-2.0010000000000003</v>
          </cell>
          <cell r="AU62">
            <v>14.063000000000001</v>
          </cell>
          <cell r="AV62">
            <v>198.65499999999997</v>
          </cell>
          <cell r="AW62">
            <v>120.17999999999999</v>
          </cell>
          <cell r="AX62">
            <v>78.47399999999999</v>
          </cell>
          <cell r="AY62">
            <v>34.069000000000003</v>
          </cell>
          <cell r="AZ62">
            <v>12.995000000000001</v>
          </cell>
          <cell r="BA62">
            <v>0.83699999999999997</v>
          </cell>
          <cell r="BB62">
            <v>13.832000000000001</v>
          </cell>
          <cell r="BC62">
            <v>3.9350000000000001</v>
          </cell>
          <cell r="BD62">
            <v>2.206</v>
          </cell>
          <cell r="BE62">
            <v>6.141</v>
          </cell>
          <cell r="BF62">
            <v>0.25800000000000001</v>
          </cell>
          <cell r="BG62">
            <v>24.692</v>
          </cell>
          <cell r="BH62">
            <v>249.9</v>
          </cell>
          <cell r="BI62">
            <v>43.001000000000005</v>
          </cell>
          <cell r="BJ62">
            <v>2.8819999999999997</v>
          </cell>
          <cell r="BK62">
            <v>21.47</v>
          </cell>
          <cell r="BL62">
            <v>170.36300000000003</v>
          </cell>
          <cell r="BM62">
            <v>27.243000000000002</v>
          </cell>
          <cell r="BN62">
            <v>1.387</v>
          </cell>
          <cell r="BO62">
            <v>83.88</v>
          </cell>
          <cell r="BP62">
            <v>2.6210000000000004</v>
          </cell>
          <cell r="BQ62">
            <v>0.83699999999999997</v>
          </cell>
          <cell r="BR62">
            <v>25.055999999999997</v>
          </cell>
          <cell r="BS62">
            <v>28.513999999999996</v>
          </cell>
          <cell r="BT62">
            <v>57.192999999999998</v>
          </cell>
          <cell r="BU62">
            <v>19.667000000000002</v>
          </cell>
          <cell r="BV62">
            <v>1.6E-2</v>
          </cell>
          <cell r="BW62">
            <v>76.876000000000005</v>
          </cell>
          <cell r="BX62">
            <v>6.6859999999999999</v>
          </cell>
          <cell r="BY62">
            <v>0</v>
          </cell>
          <cell r="BZ62">
            <v>6.6859999999999999</v>
          </cell>
          <cell r="CA62">
            <v>28.515000000000001</v>
          </cell>
          <cell r="CB62">
            <v>28.515000000000001</v>
          </cell>
          <cell r="CC62">
            <v>19.657</v>
          </cell>
          <cell r="CD62">
            <v>59.317999999999998</v>
          </cell>
          <cell r="CE62">
            <v>1.522</v>
          </cell>
          <cell r="CF62">
            <v>80.497</v>
          </cell>
          <cell r="CG62">
            <v>48.766000000000005</v>
          </cell>
          <cell r="CH62">
            <v>48.766000000000005</v>
          </cell>
          <cell r="CI62">
            <v>0</v>
          </cell>
          <cell r="CJ62">
            <v>1.3839999999999999</v>
          </cell>
          <cell r="CK62">
            <v>1.3839999999999999</v>
          </cell>
          <cell r="CL62">
            <v>0</v>
          </cell>
          <cell r="CM62">
            <v>1.1879999999999999</v>
          </cell>
          <cell r="CN62">
            <v>1.1879999999999999</v>
          </cell>
          <cell r="CO62">
            <v>14.198</v>
          </cell>
          <cell r="CP62">
            <v>0.38</v>
          </cell>
          <cell r="CQ62">
            <v>34.384</v>
          </cell>
          <cell r="CR62">
            <v>425.80099999999999</v>
          </cell>
          <cell r="CS62">
            <v>99.055999999999983</v>
          </cell>
          <cell r="CT62">
            <v>326.745</v>
          </cell>
          <cell r="CU62">
            <v>172.09100000000001</v>
          </cell>
          <cell r="CV62">
            <v>45.292999999999999</v>
          </cell>
          <cell r="CW62">
            <v>36.722999999999999</v>
          </cell>
          <cell r="CX62">
            <v>82.015999999999991</v>
          </cell>
          <cell r="CY62">
            <v>7.1520000000000001</v>
          </cell>
          <cell r="CZ62">
            <v>1.7310000000000001</v>
          </cell>
          <cell r="DA62">
            <v>8.8830000000000009</v>
          </cell>
          <cell r="DB62">
            <v>3.161</v>
          </cell>
          <cell r="DC62">
            <v>66.914000000000001</v>
          </cell>
          <cell r="DD62">
            <v>130.30300000000003</v>
          </cell>
          <cell r="DE62">
            <v>0.21200000000000002</v>
          </cell>
          <cell r="DF62">
            <v>70.927999999999997</v>
          </cell>
          <cell r="DG62">
            <v>201.44300000000001</v>
          </cell>
          <cell r="DH62">
            <v>26.263999999999999</v>
          </cell>
          <cell r="DI62">
            <v>61.611000000000004</v>
          </cell>
          <cell r="DJ62">
            <v>87.875</v>
          </cell>
          <cell r="DK62">
            <v>14.180999999999999</v>
          </cell>
          <cell r="DL62">
            <v>20.32</v>
          </cell>
          <cell r="DM62">
            <v>5.98</v>
          </cell>
          <cell r="DN62">
            <v>8.7899999999999991</v>
          </cell>
          <cell r="DO62">
            <v>1.923</v>
          </cell>
          <cell r="DP62">
            <v>2.4239999999999999</v>
          </cell>
          <cell r="DQ62">
            <v>49.250999999999998</v>
          </cell>
          <cell r="DR62">
            <v>0.12</v>
          </cell>
          <cell r="DS62">
            <v>185.678</v>
          </cell>
          <cell r="DT62">
            <v>20.706</v>
          </cell>
          <cell r="DU62">
            <v>206.38399999999999</v>
          </cell>
          <cell r="DV62">
            <v>215.327</v>
          </cell>
          <cell r="DW62">
            <v>36.722999999999999</v>
          </cell>
          <cell r="DX62">
            <v>102.23400000000001</v>
          </cell>
          <cell r="DY62">
            <v>354.28399999999999</v>
          </cell>
          <cell r="DZ62">
            <v>0.91</v>
          </cell>
          <cell r="EA62">
            <v>0</v>
          </cell>
          <cell r="EB62">
            <v>1.3350000000000002</v>
          </cell>
          <cell r="EC62">
            <v>14.134</v>
          </cell>
          <cell r="ED62">
            <v>16.379000000000001</v>
          </cell>
          <cell r="EE62">
            <v>0.112</v>
          </cell>
          <cell r="EF62">
            <v>0.112</v>
          </cell>
          <cell r="EG62">
            <v>294.322</v>
          </cell>
          <cell r="EH62">
            <v>40.917000000000002</v>
          </cell>
          <cell r="EI62">
            <v>36.111000000000004</v>
          </cell>
          <cell r="EJ62">
            <v>371.35</v>
          </cell>
          <cell r="EK62">
            <v>0.92300000000000004</v>
          </cell>
          <cell r="EL62">
            <v>0</v>
          </cell>
          <cell r="EM62">
            <v>7.2629999999999999</v>
          </cell>
          <cell r="EN62">
            <v>39.510000000000005</v>
          </cell>
          <cell r="EO62">
            <v>18.327999999999999</v>
          </cell>
          <cell r="EP62">
            <v>66.024000000000001</v>
          </cell>
          <cell r="EQ62">
            <v>431.04199999999997</v>
          </cell>
          <cell r="ER62">
            <v>301.02</v>
          </cell>
          <cell r="ES62">
            <v>165.333</v>
          </cell>
          <cell r="ET62">
            <v>466.35299999999995</v>
          </cell>
          <cell r="EU62">
            <v>-35.311999999999998</v>
          </cell>
          <cell r="EV62">
            <v>7.4619999999999997</v>
          </cell>
          <cell r="EW62">
            <v>0.62</v>
          </cell>
          <cell r="EX62">
            <v>3.1849999999999996</v>
          </cell>
          <cell r="EY62">
            <v>11.266999999999999</v>
          </cell>
          <cell r="EZ62">
            <v>16.759999999999998</v>
          </cell>
          <cell r="FA62">
            <v>12.058</v>
          </cell>
          <cell r="FB62">
            <v>28.817999999999998</v>
          </cell>
          <cell r="FC62">
            <v>82.442000000000007</v>
          </cell>
          <cell r="FD62">
            <v>0.432</v>
          </cell>
          <cell r="FE62">
            <v>3.2450000000000001</v>
          </cell>
          <cell r="FF62">
            <v>-138.983</v>
          </cell>
          <cell r="FG62">
            <v>186.447</v>
          </cell>
          <cell r="FH62">
            <v>114.57300000000001</v>
          </cell>
          <cell r="FI62">
            <v>130.02100000000002</v>
          </cell>
          <cell r="FJ62">
            <v>418.17499999999995</v>
          </cell>
          <cell r="FK62">
            <v>42.805999999999997</v>
          </cell>
          <cell r="FL62">
            <v>460.98099999999994</v>
          </cell>
          <cell r="FM62">
            <v>86.175000000000011</v>
          </cell>
          <cell r="FN62">
            <v>13.808999999999999</v>
          </cell>
          <cell r="FO62">
            <v>99.984000000000009</v>
          </cell>
          <cell r="FP62">
            <v>331.99900000000002</v>
          </cell>
          <cell r="FQ62">
            <v>28.997999999999998</v>
          </cell>
          <cell r="FR62">
            <v>360.99700000000001</v>
          </cell>
          <cell r="FS62">
            <v>33.042000000000002</v>
          </cell>
          <cell r="FT62">
            <v>19.087999999999997</v>
          </cell>
          <cell r="FU62">
            <v>52.129999999999995</v>
          </cell>
          <cell r="FV62">
            <v>9.6059999999999999</v>
          </cell>
          <cell r="FW62">
            <v>6.3929999999999998</v>
          </cell>
          <cell r="FX62">
            <v>15.998999999999999</v>
          </cell>
          <cell r="FY62">
            <v>0.55500000000000005</v>
          </cell>
          <cell r="FZ62">
            <v>16.300999999999998</v>
          </cell>
          <cell r="GA62">
            <v>16.855999999999998</v>
          </cell>
          <cell r="GB62">
            <v>0.82499999999999996</v>
          </cell>
          <cell r="GC62">
            <v>0.17100000000000001</v>
          </cell>
          <cell r="GD62">
            <v>0.996</v>
          </cell>
          <cell r="GE62">
            <v>17.851999999999997</v>
          </cell>
          <cell r="GF62">
            <v>5.5960000000000001</v>
          </cell>
          <cell r="GG62">
            <v>0.57700000000000007</v>
          </cell>
          <cell r="GH62">
            <v>6.173</v>
          </cell>
          <cell r="GI62">
            <v>278.084</v>
          </cell>
          <cell r="GJ62">
            <v>3.0990000000000002</v>
          </cell>
          <cell r="GK62">
            <v>281.18299999999999</v>
          </cell>
          <cell r="GL62">
            <v>756.26</v>
          </cell>
          <cell r="GM62">
            <v>756.26</v>
          </cell>
          <cell r="GN62">
            <v>220.55499999999998</v>
          </cell>
          <cell r="GO62">
            <v>48.408000000000001</v>
          </cell>
          <cell r="GP62">
            <v>268.96299999999997</v>
          </cell>
          <cell r="GQ62">
            <v>28.5</v>
          </cell>
          <cell r="GR62">
            <v>0.75700000000000001</v>
          </cell>
          <cell r="GS62">
            <v>29.257000000000001</v>
          </cell>
          <cell r="GT62">
            <v>33.447999999999993</v>
          </cell>
          <cell r="GU62">
            <v>33.447999999999993</v>
          </cell>
          <cell r="GV62">
            <v>53.233000000000004</v>
          </cell>
          <cell r="GW62">
            <v>0.626</v>
          </cell>
          <cell r="GX62">
            <v>53.859000000000002</v>
          </cell>
          <cell r="GY62">
            <v>2.4259999999999997</v>
          </cell>
          <cell r="GZ62">
            <v>2.4259999999999997</v>
          </cell>
          <cell r="HA62">
            <v>29.035999999999998</v>
          </cell>
          <cell r="HB62">
            <v>0.37000000000000005</v>
          </cell>
          <cell r="HC62">
            <v>29.405999999999999</v>
          </cell>
          <cell r="HD62">
            <v>1.6179999999999999</v>
          </cell>
          <cell r="HE62">
            <v>1.6179999999999999</v>
          </cell>
          <cell r="HF62">
            <v>291.26900000000001</v>
          </cell>
          <cell r="HG62">
            <v>80.120999999999995</v>
          </cell>
          <cell r="HH62">
            <v>36.448999999999998</v>
          </cell>
          <cell r="HI62">
            <v>407.839</v>
          </cell>
          <cell r="HJ62">
            <v>30.042000000000002</v>
          </cell>
          <cell r="HK62">
            <v>29.853999999999999</v>
          </cell>
          <cell r="HL62">
            <v>59.896000000000001</v>
          </cell>
          <cell r="HM62">
            <v>5.0999999999999997E-2</v>
          </cell>
          <cell r="HN62">
            <v>37.747</v>
          </cell>
          <cell r="HO62">
            <v>37.798000000000002</v>
          </cell>
          <cell r="HP62">
            <v>97.694000000000003</v>
          </cell>
          <cell r="HQ62">
            <v>150.99799999999999</v>
          </cell>
          <cell r="HR62">
            <v>20.706</v>
          </cell>
          <cell r="HS62">
            <v>171.70399999999998</v>
          </cell>
          <cell r="HT62">
            <v>220.55499999999998</v>
          </cell>
          <cell r="HU62">
            <v>48.408000000000001</v>
          </cell>
          <cell r="HV62">
            <v>128.767</v>
          </cell>
          <cell r="HW62">
            <v>397.72999999999996</v>
          </cell>
          <cell r="HX62">
            <v>0.33699999999999997</v>
          </cell>
          <cell r="HY62">
            <v>0.33699999999999997</v>
          </cell>
          <cell r="HZ62">
            <v>28.363999999999997</v>
          </cell>
          <cell r="IA62">
            <v>27.21</v>
          </cell>
          <cell r="IB62">
            <v>55.573999999999998</v>
          </cell>
          <cell r="IC62">
            <v>4.8000000000000001E-2</v>
          </cell>
          <cell r="ID62">
            <v>1.212</v>
          </cell>
          <cell r="IE62">
            <v>1.26</v>
          </cell>
          <cell r="IF62">
            <v>56.833999999999996</v>
          </cell>
          <cell r="IG62">
            <v>1232.9869999999999</v>
          </cell>
          <cell r="IH62">
            <v>40.311999999999998</v>
          </cell>
          <cell r="II62">
            <v>1273.2989999999998</v>
          </cell>
          <cell r="IJ62">
            <v>1034.3809999999999</v>
          </cell>
          <cell r="IK62">
            <v>38.144000000000005</v>
          </cell>
          <cell r="IL62">
            <v>1072.5249999999999</v>
          </cell>
          <cell r="IM62">
            <v>198.60700000000003</v>
          </cell>
          <cell r="IN62">
            <v>2.17</v>
          </cell>
          <cell r="IO62">
            <v>200.77700000000002</v>
          </cell>
          <cell r="IP62">
            <v>4.7249999999999996</v>
          </cell>
          <cell r="IQ62">
            <v>3.2009999999999996</v>
          </cell>
          <cell r="IR62">
            <v>7.9259999999999993</v>
          </cell>
          <cell r="IS62">
            <v>0.91300000000000003</v>
          </cell>
          <cell r="IT62">
            <v>1.0740000000000001</v>
          </cell>
          <cell r="IU62">
            <v>1.9870000000000001</v>
          </cell>
          <cell r="IV62">
            <v>9.9130000000000003</v>
          </cell>
          <cell r="IW62">
            <v>7.4619999999999997</v>
          </cell>
          <cell r="IX62">
            <v>2.6510000000000002</v>
          </cell>
          <cell r="IY62">
            <v>10.113</v>
          </cell>
          <cell r="IZ62">
            <v>0</v>
          </cell>
          <cell r="JA62">
            <v>10.113</v>
          </cell>
          <cell r="JB62">
            <v>114.53699999999999</v>
          </cell>
          <cell r="JC62">
            <v>3.8169999999999997</v>
          </cell>
          <cell r="JD62">
            <v>118.35399999999998</v>
          </cell>
          <cell r="JE62">
            <v>-0.27200000000000002</v>
          </cell>
          <cell r="JF62">
            <v>-0.27200000000000002</v>
          </cell>
          <cell r="JG62">
            <v>0.51900000000000002</v>
          </cell>
          <cell r="JH62">
            <v>0.51900000000000002</v>
          </cell>
          <cell r="JI62">
            <v>-1.6240000000000001</v>
          </cell>
          <cell r="JJ62">
            <v>-1.6240000000000001</v>
          </cell>
          <cell r="JK62">
            <v>83.259</v>
          </cell>
          <cell r="JL62">
            <v>0.33999999999999997</v>
          </cell>
          <cell r="JM62">
            <v>83.599000000000004</v>
          </cell>
          <cell r="JN62">
            <v>224.58999999999997</v>
          </cell>
          <cell r="JO62">
            <v>114.57300000000001</v>
          </cell>
          <cell r="JP62">
            <v>38.144000000000005</v>
          </cell>
          <cell r="JQ62">
            <v>1572.1510000000001</v>
          </cell>
          <cell r="JR62">
            <v>2.17</v>
          </cell>
          <cell r="JS62">
            <v>1574.3210000000001</v>
          </cell>
          <cell r="JT62">
            <v>481.09899999999999</v>
          </cell>
          <cell r="JU62">
            <v>496.19499999999999</v>
          </cell>
          <cell r="JV62">
            <v>-15.096</v>
          </cell>
          <cell r="JW62">
            <v>10.547000000000001</v>
          </cell>
          <cell r="JX62">
            <v>2.6590000000000003</v>
          </cell>
          <cell r="JY62">
            <v>2.6590000000000003</v>
          </cell>
          <cell r="JZ62">
            <v>83.513000000000005</v>
          </cell>
          <cell r="KA62">
            <v>43.022000000000006</v>
          </cell>
          <cell r="KB62">
            <v>9.5760000000000005</v>
          </cell>
          <cell r="KC62">
            <v>1.5300000000000002</v>
          </cell>
          <cell r="KD62">
            <v>3.3979999999999997</v>
          </cell>
          <cell r="KE62">
            <v>3.3979999999999997</v>
          </cell>
          <cell r="KF62">
            <v>5.1999999999999998E-2</v>
          </cell>
          <cell r="KG62">
            <v>0.129</v>
          </cell>
          <cell r="KH62">
            <v>0.18099999999999999</v>
          </cell>
          <cell r="KI62">
            <v>2.4089999999999998</v>
          </cell>
          <cell r="KJ62">
            <v>2.4089999999999998</v>
          </cell>
          <cell r="KK62">
            <v>2.8850000000000002</v>
          </cell>
          <cell r="KL62">
            <v>0.33800000000000002</v>
          </cell>
          <cell r="KM62">
            <v>1.3350000000000002</v>
          </cell>
          <cell r="KN62">
            <v>5.3780000000000001</v>
          </cell>
          <cell r="KO62">
            <v>9.9359999999999999</v>
          </cell>
          <cell r="KP62">
            <v>0</v>
          </cell>
          <cell r="KQ62">
            <v>0.94600000000000006</v>
          </cell>
          <cell r="KR62">
            <v>5.1999999999999998E-2</v>
          </cell>
          <cell r="KS62">
            <v>5.1999999999999998E-2</v>
          </cell>
          <cell r="KT62">
            <v>0</v>
          </cell>
          <cell r="KU62">
            <v>1.6260000000000001</v>
          </cell>
          <cell r="KV62">
            <v>5.3999999999999999E-2</v>
          </cell>
          <cell r="KW62">
            <v>1.6800000000000002</v>
          </cell>
          <cell r="KX62">
            <v>0</v>
          </cell>
          <cell r="KY62">
            <v>0</v>
          </cell>
          <cell r="KZ62">
            <v>2.6480000000000001</v>
          </cell>
          <cell r="LA62">
            <v>6.375</v>
          </cell>
          <cell r="LB62">
            <v>78.907000000000011</v>
          </cell>
          <cell r="LC62">
            <v>33.140999999999998</v>
          </cell>
          <cell r="LD62">
            <v>-2.339</v>
          </cell>
          <cell r="LE62">
            <v>2.9489999999999998</v>
          </cell>
          <cell r="LF62">
            <v>2.6590000000000003</v>
          </cell>
          <cell r="LG62">
            <v>1.4390000000000001</v>
          </cell>
          <cell r="LH62">
            <v>4.0980000000000008</v>
          </cell>
          <cell r="LI62">
            <v>5.4660000000000002</v>
          </cell>
          <cell r="LJ62">
            <v>0.11</v>
          </cell>
          <cell r="LK62">
            <v>0</v>
          </cell>
          <cell r="LL62">
            <v>5.5760000000000005</v>
          </cell>
          <cell r="LM62">
            <v>2.6560000000000001</v>
          </cell>
          <cell r="LN62">
            <v>1.518</v>
          </cell>
          <cell r="LO62">
            <v>7.2629999999999999</v>
          </cell>
          <cell r="LP62">
            <v>13.186</v>
          </cell>
          <cell r="LQ62">
            <v>18.327999999999999</v>
          </cell>
          <cell r="LR62">
            <v>42.951000000000001</v>
          </cell>
          <cell r="LS62">
            <v>0.25900000000000001</v>
          </cell>
          <cell r="LT62">
            <v>0.46</v>
          </cell>
          <cell r="LU62">
            <v>0.71900000000000008</v>
          </cell>
          <cell r="LV62">
            <v>0.74399999999999999</v>
          </cell>
          <cell r="LW62">
            <v>0.29599999999999999</v>
          </cell>
          <cell r="LX62">
            <v>1.04</v>
          </cell>
          <cell r="LY62">
            <v>6.9390000000000001</v>
          </cell>
          <cell r="LZ62">
            <v>1937.3779999999999</v>
          </cell>
          <cell r="MA62" t="str">
            <v/>
          </cell>
          <cell r="MB62">
            <v>25.770541000000001</v>
          </cell>
          <cell r="MC62">
            <v>0.56499999999999995</v>
          </cell>
          <cell r="MD62">
            <v>-22.916331999999997</v>
          </cell>
          <cell r="ME62">
            <v>-20.961786</v>
          </cell>
          <cell r="MF62">
            <v>-1.9545440000000001</v>
          </cell>
          <cell r="MG62">
            <v>-16.995999999999999</v>
          </cell>
          <cell r="MH62">
            <v>59.529906000000004</v>
          </cell>
          <cell r="MI62">
            <v>42.106602000000002</v>
          </cell>
          <cell r="MJ62">
            <v>17.423299999999998</v>
          </cell>
          <cell r="MK62">
            <v>0.30089699999999997</v>
          </cell>
          <cell r="ML62">
            <v>-3.4825799999999996</v>
          </cell>
          <cell r="MM62">
            <v>30.442383</v>
          </cell>
          <cell r="MN62">
            <v>9.9820660000000014</v>
          </cell>
          <cell r="MO62">
            <v>-43.098842000000005</v>
          </cell>
          <cell r="MP62">
            <v>0.36099999999999999</v>
          </cell>
          <cell r="MQ62">
            <v>0</v>
          </cell>
          <cell r="MR62">
            <v>19.850251999999998</v>
          </cell>
          <cell r="MS62">
            <v>-24.730377000000001</v>
          </cell>
          <cell r="MT62">
            <v>44.580624</v>
          </cell>
          <cell r="MU62">
            <v>-13.246644</v>
          </cell>
          <cell r="MV62">
            <v>86.786033000000003</v>
          </cell>
          <cell r="MW62">
            <v>25.54599</v>
          </cell>
          <cell r="MX62">
            <v>61.240039999999993</v>
          </cell>
          <cell r="MY62">
            <v>0</v>
          </cell>
          <cell r="MZ62">
            <v>0</v>
          </cell>
          <cell r="NA62">
            <v>-12.202761000000002</v>
          </cell>
          <cell r="NB62">
            <v>-11.032066000000002</v>
          </cell>
          <cell r="NC62">
            <v>-46.750449166666669</v>
          </cell>
          <cell r="ND62">
            <v>0</v>
          </cell>
          <cell r="NE62">
            <v>-24.758900000000001</v>
          </cell>
          <cell r="NF62">
            <v>4.1245000000000003</v>
          </cell>
          <cell r="NG62">
            <v>2.117264</v>
          </cell>
          <cell r="NH62">
            <v>2.0072360000000002</v>
          </cell>
          <cell r="NI62">
            <v>2.4820000000000002</v>
          </cell>
          <cell r="NJ62">
            <v>2.418517</v>
          </cell>
          <cell r="NK62">
            <v>2.4322189999999999</v>
          </cell>
          <cell r="NL62">
            <v>-1.3699999999999999E-2</v>
          </cell>
          <cell r="NM62" t="str">
            <v/>
          </cell>
          <cell r="NN62" t="str">
            <v/>
          </cell>
          <cell r="NO62">
            <v>-2.677</v>
          </cell>
          <cell r="NP62" t="str">
            <v/>
          </cell>
          <cell r="NQ62">
            <v>14.832702999999999</v>
          </cell>
          <cell r="NR62">
            <v>0</v>
          </cell>
          <cell r="NS62">
            <v>-20.202743999999999</v>
          </cell>
          <cell r="NT62">
            <v>-14.799691999999999</v>
          </cell>
          <cell r="NU62">
            <v>-5.403041</v>
          </cell>
          <cell r="NV62">
            <v>0</v>
          </cell>
          <cell r="NW62">
            <v>12.492319</v>
          </cell>
          <cell r="NX62">
            <v>11.574283000000001</v>
          </cell>
          <cell r="NY62">
            <v>0.91804100000000011</v>
          </cell>
          <cell r="NZ62">
            <v>0.45311299999999999</v>
          </cell>
          <cell r="OA62">
            <v>-0.60930500000000021</v>
          </cell>
          <cell r="OB62">
            <v>10.775351000000001</v>
          </cell>
          <cell r="OC62" t="str">
            <v/>
          </cell>
          <cell r="OD62">
            <v>13.264512</v>
          </cell>
          <cell r="OE62">
            <v>3.125</v>
          </cell>
          <cell r="OF62">
            <v>7.8731200000000001</v>
          </cell>
          <cell r="OG62">
            <v>0.72410799999999997</v>
          </cell>
          <cell r="OH62">
            <v>7.1490029999999996</v>
          </cell>
          <cell r="OI62">
            <v>0</v>
          </cell>
          <cell r="OJ62">
            <v>-12.722892999999999</v>
          </cell>
          <cell r="OK62">
            <v>-12.542617</v>
          </cell>
          <cell r="OL62">
            <v>-0.18027199999999999</v>
          </cell>
          <cell r="OM62">
            <v>78.212998999999996</v>
          </cell>
          <cell r="ON62">
            <v>0</v>
          </cell>
          <cell r="OO62">
            <v>30.12833899999999</v>
          </cell>
          <cell r="OP62">
            <v>0</v>
          </cell>
          <cell r="OQ62">
            <v>-56.314100000000025</v>
          </cell>
          <cell r="OR62">
            <v>2.3750080000000002</v>
          </cell>
          <cell r="OS62">
            <v>0</v>
          </cell>
          <cell r="OT62">
            <v>-57.650483000000001</v>
          </cell>
          <cell r="OU62">
            <v>-57.650483000000001</v>
          </cell>
          <cell r="OV62">
            <v>267.14905399999998</v>
          </cell>
          <cell r="OW62">
            <v>51.181650999999995</v>
          </cell>
          <cell r="OX62">
            <v>59.703654999999983</v>
          </cell>
          <cell r="OY62">
            <v>59.703654999999983</v>
          </cell>
          <cell r="OZ62" t="str">
            <v/>
          </cell>
          <cell r="PA62">
            <v>2.9180000000000064</v>
          </cell>
          <cell r="PB62">
            <v>0</v>
          </cell>
          <cell r="PC62">
            <v>-56.466312000000002</v>
          </cell>
          <cell r="PD62" t="str">
            <v/>
          </cell>
          <cell r="PE62" t="str">
            <v/>
          </cell>
          <cell r="PF62">
            <v>50.765999999999998</v>
          </cell>
          <cell r="PG62">
            <v>4.2061289999999998</v>
          </cell>
          <cell r="PH62">
            <v>46.559872000000006</v>
          </cell>
          <cell r="PI62">
            <v>-50.645966999999999</v>
          </cell>
          <cell r="PJ62">
            <v>62.761161000000001</v>
          </cell>
          <cell r="PK62">
            <v>62.761161000000001</v>
          </cell>
          <cell r="PL62" t="str">
            <v/>
          </cell>
          <cell r="PM62" t="str">
            <v/>
          </cell>
          <cell r="PN62">
            <v>0</v>
          </cell>
          <cell r="PO62">
            <v>0</v>
          </cell>
          <cell r="PP62">
            <v>9.9820660000000014</v>
          </cell>
          <cell r="PQ62">
            <v>-88.216583</v>
          </cell>
          <cell r="PR62">
            <v>0</v>
          </cell>
          <cell r="PS62">
            <v>-60.365099999999998</v>
          </cell>
          <cell r="PT62">
            <v>-55.316000000000003</v>
          </cell>
          <cell r="PU62">
            <v>-73.885520999999997</v>
          </cell>
          <cell r="PV62">
            <v>18.569516</v>
          </cell>
          <cell r="PW62">
            <v>0</v>
          </cell>
          <cell r="PX62">
            <v>66.058971999999997</v>
          </cell>
          <cell r="PY62">
            <v>66.058971999999997</v>
          </cell>
          <cell r="PZ62" t="str">
            <v/>
          </cell>
          <cell r="QA62">
            <v>81.885008999999997</v>
          </cell>
          <cell r="QB62">
            <v>6.9747740000000249</v>
          </cell>
          <cell r="QC62">
            <v>0</v>
          </cell>
          <cell r="QD62"/>
          <cell r="QE62">
            <v>-41.833309999999997</v>
          </cell>
          <cell r="QF62">
            <v>6.4260080000000004</v>
          </cell>
          <cell r="QG62">
            <v>0</v>
          </cell>
          <cell r="QH62" t="str">
            <v/>
          </cell>
          <cell r="QI62" t="str">
            <v/>
          </cell>
          <cell r="QJ62" t="str">
            <v/>
          </cell>
          <cell r="QK62">
            <v>0</v>
          </cell>
          <cell r="QL62">
            <v>0</v>
          </cell>
          <cell r="QM62">
            <v>0</v>
          </cell>
          <cell r="QN62" t="str">
            <v/>
          </cell>
          <cell r="QO62" t="str">
            <v/>
          </cell>
          <cell r="QP62" t="str">
            <v/>
          </cell>
          <cell r="QQ62">
            <v>0</v>
          </cell>
          <cell r="QR62" t="str">
            <v/>
          </cell>
          <cell r="QS62">
            <v>2.0029490000000001</v>
          </cell>
          <cell r="QT62">
            <v>0</v>
          </cell>
          <cell r="QU62">
            <v>214.04857199999998</v>
          </cell>
          <cell r="QV62">
            <v>12.028909000000001</v>
          </cell>
          <cell r="QW62">
            <v>202.01966200000001</v>
          </cell>
          <cell r="QX62">
            <v>-52.591157000000003</v>
          </cell>
          <cell r="QY62">
            <v>0</v>
          </cell>
          <cell r="QZ62">
            <v>0</v>
          </cell>
          <cell r="RA62">
            <v>0</v>
          </cell>
          <cell r="RB62">
            <v>0</v>
          </cell>
          <cell r="RC62">
            <v>0</v>
          </cell>
          <cell r="RD62">
            <v>0</v>
          </cell>
          <cell r="RE62" t="str">
            <v/>
          </cell>
          <cell r="RF62">
            <v>0</v>
          </cell>
          <cell r="RG62" t="str">
            <v/>
          </cell>
          <cell r="RH62" t="str">
            <v/>
          </cell>
          <cell r="RI62" t="str">
            <v/>
          </cell>
          <cell r="RJ62">
            <v>40.020371000000004</v>
          </cell>
          <cell r="RK62">
            <v>0</v>
          </cell>
          <cell r="RL62">
            <v>0</v>
          </cell>
          <cell r="RM62">
            <v>0</v>
          </cell>
          <cell r="RN62" t="str">
            <v/>
          </cell>
          <cell r="RO62" t="str">
            <v/>
          </cell>
          <cell r="RP62">
            <v>0</v>
          </cell>
          <cell r="RQ62">
            <v>-11.032066000000002</v>
          </cell>
          <cell r="RR62">
            <v>35.751308833333326</v>
          </cell>
          <cell r="RS62">
            <v>0</v>
          </cell>
          <cell r="RT62">
            <v>35.606200000000001</v>
          </cell>
          <cell r="RU62">
            <v>-11.271203999999999</v>
          </cell>
          <cell r="RV62">
            <v>-57.650483000000001</v>
          </cell>
          <cell r="RW62">
            <v>46.379277999999999</v>
          </cell>
          <cell r="RX62">
            <v>86.637759999999986</v>
          </cell>
          <cell r="RY62">
            <v>79.387410000000003</v>
          </cell>
          <cell r="RZ62">
            <v>0</v>
          </cell>
          <cell r="SA62">
            <v>79.387410000000003</v>
          </cell>
          <cell r="SB62">
            <v>0</v>
          </cell>
          <cell r="SC62">
            <v>-11.13365900000008</v>
          </cell>
          <cell r="SD62">
            <v>0</v>
          </cell>
        </row>
        <row r="63">
          <cell r="A63">
            <v>2010</v>
          </cell>
          <cell r="B63">
            <v>2419.0940000000001</v>
          </cell>
          <cell r="C63">
            <v>1411.4470000000001</v>
          </cell>
          <cell r="D63">
            <v>1007.646</v>
          </cell>
          <cell r="E63">
            <v>504.22799999999995</v>
          </cell>
          <cell r="F63">
            <v>146.50700000000001</v>
          </cell>
          <cell r="G63">
            <v>10.906000000000001</v>
          </cell>
          <cell r="H63">
            <v>157.41300000000001</v>
          </cell>
          <cell r="I63">
            <v>14.776</v>
          </cell>
          <cell r="J63">
            <v>34.463999999999999</v>
          </cell>
          <cell r="K63">
            <v>49.239999999999995</v>
          </cell>
          <cell r="L63">
            <v>18.48</v>
          </cell>
          <cell r="M63">
            <v>315.24299999999999</v>
          </cell>
          <cell r="N63">
            <v>52.606000000000002</v>
          </cell>
          <cell r="O63">
            <v>148.08000000000001</v>
          </cell>
          <cell r="P63">
            <v>14.808999999999999</v>
          </cell>
          <cell r="Q63">
            <v>5.5640000000000001</v>
          </cell>
          <cell r="R63">
            <v>0</v>
          </cell>
          <cell r="S63">
            <v>72.281999999999996</v>
          </cell>
          <cell r="T63">
            <v>195.84900000000002</v>
          </cell>
          <cell r="U63">
            <v>4.9190000000000005</v>
          </cell>
          <cell r="V63">
            <v>3.1800000000000006</v>
          </cell>
          <cell r="W63">
            <v>10.906000000000001</v>
          </cell>
          <cell r="X63">
            <v>0.17099999999999999</v>
          </cell>
          <cell r="Y63">
            <v>11.077</v>
          </cell>
          <cell r="Z63">
            <v>7.4450000000000003</v>
          </cell>
          <cell r="AA63">
            <v>8.8769999999999989</v>
          </cell>
          <cell r="AB63">
            <v>16.321999999999999</v>
          </cell>
          <cell r="AC63">
            <v>32.218999999999994</v>
          </cell>
          <cell r="AD63">
            <v>32.218999999999994</v>
          </cell>
          <cell r="AE63">
            <v>10.87</v>
          </cell>
          <cell r="AF63">
            <v>10.87</v>
          </cell>
          <cell r="AG63">
            <v>8.0860000000000003</v>
          </cell>
          <cell r="AH63">
            <v>28.612000000000002</v>
          </cell>
          <cell r="AI63">
            <v>36.698</v>
          </cell>
          <cell r="AJ63">
            <v>207.67899999999997</v>
          </cell>
          <cell r="AK63">
            <v>207.67899999999997</v>
          </cell>
          <cell r="AL63">
            <v>11.875999999999999</v>
          </cell>
          <cell r="AM63">
            <v>6.7570000000000006</v>
          </cell>
          <cell r="AN63">
            <v>18.632999999999999</v>
          </cell>
          <cell r="AO63">
            <v>0</v>
          </cell>
          <cell r="AP63">
            <v>1.6320000000000001</v>
          </cell>
          <cell r="AQ63">
            <v>1.6320000000000001</v>
          </cell>
          <cell r="AR63">
            <v>222.59800000000001</v>
          </cell>
          <cell r="AS63">
            <v>-4.8180000000000005</v>
          </cell>
          <cell r="AT63">
            <v>-1.0219999999999998</v>
          </cell>
          <cell r="AU63">
            <v>7.9220000000000006</v>
          </cell>
          <cell r="AV63">
            <v>212.94299999999998</v>
          </cell>
          <cell r="AW63">
            <v>122.67399999999999</v>
          </cell>
          <cell r="AX63">
            <v>90.269000000000005</v>
          </cell>
          <cell r="AY63">
            <v>34.799999999999997</v>
          </cell>
          <cell r="AZ63">
            <v>13.157</v>
          </cell>
          <cell r="BA63">
            <v>0.84399999999999997</v>
          </cell>
          <cell r="BB63">
            <v>14.000999999999999</v>
          </cell>
          <cell r="BC63">
            <v>4.0129999999999999</v>
          </cell>
          <cell r="BD63">
            <v>2.2410000000000001</v>
          </cell>
          <cell r="BE63">
            <v>6.2539999999999996</v>
          </cell>
          <cell r="BF63">
            <v>0.25900000000000001</v>
          </cell>
          <cell r="BG63">
            <v>35.472999999999999</v>
          </cell>
          <cell r="BH63">
            <v>199.83600000000001</v>
          </cell>
          <cell r="BI63">
            <v>43.606999999999999</v>
          </cell>
          <cell r="BJ63">
            <v>4.8760000000000003</v>
          </cell>
          <cell r="BK63">
            <v>20.658000000000001</v>
          </cell>
          <cell r="BL63">
            <v>134.386</v>
          </cell>
          <cell r="BM63">
            <v>28.778999999999996</v>
          </cell>
          <cell r="BN63">
            <v>1.427</v>
          </cell>
          <cell r="BO63">
            <v>85.557999999999993</v>
          </cell>
          <cell r="BP63">
            <v>2.7170000000000001</v>
          </cell>
          <cell r="BQ63">
            <v>0.84399999999999997</v>
          </cell>
          <cell r="BR63">
            <v>25.970999999999997</v>
          </cell>
          <cell r="BS63">
            <v>29.531999999999996</v>
          </cell>
          <cell r="BT63">
            <v>59.837000000000003</v>
          </cell>
          <cell r="BU63">
            <v>20.753</v>
          </cell>
          <cell r="BV63">
            <v>1.2E-2</v>
          </cell>
          <cell r="BW63">
            <v>80.602000000000004</v>
          </cell>
          <cell r="BX63">
            <v>11.119</v>
          </cell>
          <cell r="BY63">
            <v>0</v>
          </cell>
          <cell r="BZ63">
            <v>11.119</v>
          </cell>
          <cell r="CA63">
            <v>29.532999999999998</v>
          </cell>
          <cell r="CB63">
            <v>29.532999999999998</v>
          </cell>
          <cell r="CC63">
            <v>20.763000000000002</v>
          </cell>
          <cell r="CD63">
            <v>60.099999999999994</v>
          </cell>
          <cell r="CE63">
            <v>1.5569999999999999</v>
          </cell>
          <cell r="CF63">
            <v>82.42</v>
          </cell>
          <cell r="CG63">
            <v>41.361999999999995</v>
          </cell>
          <cell r="CH63">
            <v>41.361999999999995</v>
          </cell>
          <cell r="CI63">
            <v>0</v>
          </cell>
          <cell r="CJ63">
            <v>1.456</v>
          </cell>
          <cell r="CK63">
            <v>1.456</v>
          </cell>
          <cell r="CL63">
            <v>0</v>
          </cell>
          <cell r="CM63">
            <v>0.08</v>
          </cell>
          <cell r="CN63">
            <v>0.08</v>
          </cell>
          <cell r="CO63">
            <v>13.013999999999999</v>
          </cell>
          <cell r="CP63">
            <v>0.20199999999999999</v>
          </cell>
          <cell r="CQ63">
            <v>29.524999999999999</v>
          </cell>
          <cell r="CR63">
            <v>436.92400000000004</v>
          </cell>
          <cell r="CS63">
            <v>102.491</v>
          </cell>
          <cell r="CT63">
            <v>334.43299999999999</v>
          </cell>
          <cell r="CU63">
            <v>175.482</v>
          </cell>
          <cell r="CV63">
            <v>46.332999999999998</v>
          </cell>
          <cell r="CW63">
            <v>38.027999999999999</v>
          </cell>
          <cell r="CX63">
            <v>84.36099999999999</v>
          </cell>
          <cell r="CY63">
            <v>7.3369999999999997</v>
          </cell>
          <cell r="CZ63">
            <v>1.8190000000000002</v>
          </cell>
          <cell r="DA63">
            <v>9.1560000000000006</v>
          </cell>
          <cell r="DB63">
            <v>3.4859999999999998</v>
          </cell>
          <cell r="DC63">
            <v>68.918999999999997</v>
          </cell>
          <cell r="DD63">
            <v>135.57799999999997</v>
          </cell>
          <cell r="DE63">
            <v>0.26300000000000001</v>
          </cell>
          <cell r="DF63">
            <v>75.372</v>
          </cell>
          <cell r="DG63">
            <v>211.21299999999997</v>
          </cell>
          <cell r="DH63">
            <v>27.535</v>
          </cell>
          <cell r="DI63">
            <v>54.697000000000003</v>
          </cell>
          <cell r="DJ63">
            <v>82.231999999999999</v>
          </cell>
          <cell r="DK63">
            <v>14.286</v>
          </cell>
          <cell r="DL63">
            <v>22.123000000000001</v>
          </cell>
          <cell r="DM63">
            <v>4.931</v>
          </cell>
          <cell r="DN63">
            <v>9.5519999999999996</v>
          </cell>
          <cell r="DO63">
            <v>2.0140000000000002</v>
          </cell>
          <cell r="DP63">
            <v>2.476</v>
          </cell>
          <cell r="DQ63">
            <v>50.427</v>
          </cell>
          <cell r="DR63">
            <v>0.12</v>
          </cell>
          <cell r="DS63">
            <v>200.54400000000001</v>
          </cell>
          <cell r="DT63">
            <v>22.54</v>
          </cell>
          <cell r="DU63">
            <v>223.084</v>
          </cell>
          <cell r="DV63">
            <v>219.685</v>
          </cell>
          <cell r="DW63">
            <v>38.027999999999999</v>
          </cell>
          <cell r="DX63">
            <v>104.12899999999999</v>
          </cell>
          <cell r="DY63">
            <v>361.84199999999998</v>
          </cell>
          <cell r="DZ63">
            <v>0.91</v>
          </cell>
          <cell r="EA63">
            <v>0</v>
          </cell>
          <cell r="EB63">
            <v>1.4490000000000001</v>
          </cell>
          <cell r="EC63">
            <v>14.048999999999999</v>
          </cell>
          <cell r="ED63">
            <v>16.408000000000001</v>
          </cell>
          <cell r="EE63">
            <v>0.09</v>
          </cell>
          <cell r="EF63">
            <v>0.09</v>
          </cell>
          <cell r="EG63">
            <v>305.178</v>
          </cell>
          <cell r="EH63">
            <v>42.243000000000002</v>
          </cell>
          <cell r="EI63">
            <v>35.452000000000005</v>
          </cell>
          <cell r="EJ63">
            <v>382.87299999999999</v>
          </cell>
          <cell r="EK63">
            <v>0.92</v>
          </cell>
          <cell r="EL63">
            <v>0</v>
          </cell>
          <cell r="EM63">
            <v>7.7459999999999996</v>
          </cell>
          <cell r="EN63">
            <v>41.314999999999998</v>
          </cell>
          <cell r="EO63">
            <v>17.597999999999999</v>
          </cell>
          <cell r="EP63">
            <v>67.578999999999994</v>
          </cell>
          <cell r="EQ63">
            <v>445.173</v>
          </cell>
          <cell r="ER63">
            <v>310.05899999999997</v>
          </cell>
          <cell r="ES63">
            <v>168.35399999999998</v>
          </cell>
          <cell r="ET63">
            <v>478.41299999999995</v>
          </cell>
          <cell r="EU63">
            <v>-33.242000000000004</v>
          </cell>
          <cell r="EV63">
            <v>7.7379999999999995</v>
          </cell>
          <cell r="EW63">
            <v>0.66200000000000003</v>
          </cell>
          <cell r="EX63">
            <v>1.1459999999999999</v>
          </cell>
          <cell r="EY63">
            <v>9.5459999999999994</v>
          </cell>
          <cell r="EZ63">
            <v>17.417999999999999</v>
          </cell>
          <cell r="FA63">
            <v>10.102</v>
          </cell>
          <cell r="FB63">
            <v>27.52</v>
          </cell>
          <cell r="FC63">
            <v>82.845000000000013</v>
          </cell>
          <cell r="FD63">
            <v>0.23300000000000001</v>
          </cell>
          <cell r="FE63">
            <v>2.7919999999999998</v>
          </cell>
          <cell r="FF63">
            <v>-137.084</v>
          </cell>
          <cell r="FG63">
            <v>192.072</v>
          </cell>
          <cell r="FH63">
            <v>117.986</v>
          </cell>
          <cell r="FI63">
            <v>135.11199999999999</v>
          </cell>
          <cell r="FJ63">
            <v>423.89800000000002</v>
          </cell>
          <cell r="FK63">
            <v>44.470999999999997</v>
          </cell>
          <cell r="FL63">
            <v>468.36900000000003</v>
          </cell>
          <cell r="FM63">
            <v>90.3</v>
          </cell>
          <cell r="FN63">
            <v>14.34</v>
          </cell>
          <cell r="FO63">
            <v>104.64</v>
          </cell>
          <cell r="FP63">
            <v>333.59699999999998</v>
          </cell>
          <cell r="FQ63">
            <v>30.13</v>
          </cell>
          <cell r="FR63">
            <v>363.72699999999998</v>
          </cell>
          <cell r="FS63">
            <v>33.618000000000002</v>
          </cell>
          <cell r="FT63">
            <v>19.889000000000003</v>
          </cell>
          <cell r="FU63">
            <v>53.507000000000005</v>
          </cell>
          <cell r="FV63">
            <v>9.7430000000000003</v>
          </cell>
          <cell r="FW63">
            <v>6.6609999999999996</v>
          </cell>
          <cell r="FX63">
            <v>16.404</v>
          </cell>
          <cell r="FY63">
            <v>0.55000000000000004</v>
          </cell>
          <cell r="FZ63">
            <v>15.996999999999998</v>
          </cell>
          <cell r="GA63">
            <v>16.546999999999997</v>
          </cell>
          <cell r="GB63">
            <v>0.86</v>
          </cell>
          <cell r="GC63">
            <v>0.17799999999999999</v>
          </cell>
          <cell r="GD63">
            <v>1.038</v>
          </cell>
          <cell r="GE63">
            <v>17.584999999999997</v>
          </cell>
          <cell r="GF63">
            <v>6.7360000000000007</v>
          </cell>
          <cell r="GG63">
            <v>0.69299999999999984</v>
          </cell>
          <cell r="GH63">
            <v>7.4290000000000003</v>
          </cell>
          <cell r="GI63">
            <v>280.41399999999999</v>
          </cell>
          <cell r="GJ63">
            <v>3.2370000000000001</v>
          </cell>
          <cell r="GK63">
            <v>283.65100000000001</v>
          </cell>
          <cell r="GL63">
            <v>778.34999999999991</v>
          </cell>
          <cell r="GM63">
            <v>778.34999999999991</v>
          </cell>
          <cell r="GN63">
            <v>225.214</v>
          </cell>
          <cell r="GO63">
            <v>49.790000000000006</v>
          </cell>
          <cell r="GP63">
            <v>275.00400000000002</v>
          </cell>
          <cell r="GQ63">
            <v>20.707999999999998</v>
          </cell>
          <cell r="GR63">
            <v>0.623</v>
          </cell>
          <cell r="GS63">
            <v>21.331</v>
          </cell>
          <cell r="GT63">
            <v>37.216999999999999</v>
          </cell>
          <cell r="GU63">
            <v>37.216999999999999</v>
          </cell>
          <cell r="GV63">
            <v>56.509</v>
          </cell>
          <cell r="GW63">
            <v>0.45700000000000002</v>
          </cell>
          <cell r="GX63">
            <v>56.966000000000001</v>
          </cell>
          <cell r="GY63">
            <v>2.4029999999999996</v>
          </cell>
          <cell r="GZ63">
            <v>2.4029999999999996</v>
          </cell>
          <cell r="HA63">
            <v>22.045999999999999</v>
          </cell>
          <cell r="HB63">
            <v>0.28600000000000003</v>
          </cell>
          <cell r="HC63">
            <v>22.332000000000001</v>
          </cell>
          <cell r="HD63">
            <v>1.5780000000000003</v>
          </cell>
          <cell r="HE63">
            <v>1.5780000000000003</v>
          </cell>
          <cell r="HF63">
            <v>302.05600000000004</v>
          </cell>
          <cell r="HG63">
            <v>82.546999999999997</v>
          </cell>
          <cell r="HH63">
            <v>35.804000000000002</v>
          </cell>
          <cell r="HI63">
            <v>420.40700000000004</v>
          </cell>
          <cell r="HJ63">
            <v>29.566000000000003</v>
          </cell>
          <cell r="HK63">
            <v>29.141999999999999</v>
          </cell>
          <cell r="HL63">
            <v>58.707999999999998</v>
          </cell>
          <cell r="HM63">
            <v>5.1000000000000004E-2</v>
          </cell>
          <cell r="HN63">
            <v>39.647000000000006</v>
          </cell>
          <cell r="HO63">
            <v>39.698000000000008</v>
          </cell>
          <cell r="HP63">
            <v>98.406000000000006</v>
          </cell>
          <cell r="HQ63">
            <v>153.45200000000003</v>
          </cell>
          <cell r="HR63">
            <v>22.54</v>
          </cell>
          <cell r="HS63">
            <v>175.99200000000002</v>
          </cell>
          <cell r="HT63">
            <v>225.214</v>
          </cell>
          <cell r="HU63">
            <v>49.790000000000006</v>
          </cell>
          <cell r="HV63">
            <v>131.66499999999999</v>
          </cell>
          <cell r="HW63">
            <v>406.66899999999998</v>
          </cell>
          <cell r="HX63">
            <v>0.35199999999999998</v>
          </cell>
          <cell r="HY63">
            <v>0.35199999999999998</v>
          </cell>
          <cell r="HZ63">
            <v>29.142000000000003</v>
          </cell>
          <cell r="IA63">
            <v>27.366999999999997</v>
          </cell>
          <cell r="IB63">
            <v>56.509</v>
          </cell>
          <cell r="IC63">
            <v>4.8000000000000001E-2</v>
          </cell>
          <cell r="ID63">
            <v>1.2589999999999999</v>
          </cell>
          <cell r="IE63">
            <v>1.3069999999999999</v>
          </cell>
          <cell r="IF63">
            <v>57.816000000000003</v>
          </cell>
          <cell r="IG63">
            <v>1266.933</v>
          </cell>
          <cell r="IH63">
            <v>42.07</v>
          </cell>
          <cell r="II63">
            <v>1309.0029999999999</v>
          </cell>
          <cell r="IJ63">
            <v>1064.8590000000002</v>
          </cell>
          <cell r="IK63">
            <v>39.622999999999998</v>
          </cell>
          <cell r="IL63">
            <v>1104.4820000000002</v>
          </cell>
          <cell r="IM63">
            <v>202.07299999999998</v>
          </cell>
          <cell r="IN63">
            <v>2.4460000000000002</v>
          </cell>
          <cell r="IO63">
            <v>204.51899999999998</v>
          </cell>
          <cell r="IP63">
            <v>4.6509999999999998</v>
          </cell>
          <cell r="IQ63">
            <v>2.9850000000000003</v>
          </cell>
          <cell r="IR63">
            <v>7.6360000000000001</v>
          </cell>
          <cell r="IS63">
            <v>0.83099999999999996</v>
          </cell>
          <cell r="IT63">
            <v>1.113</v>
          </cell>
          <cell r="IU63">
            <v>1.944</v>
          </cell>
          <cell r="IV63">
            <v>9.58</v>
          </cell>
          <cell r="IW63">
            <v>7.7379999999999995</v>
          </cell>
          <cell r="IX63">
            <v>2.1309999999999998</v>
          </cell>
          <cell r="IY63">
            <v>9.8689999999999998</v>
          </cell>
          <cell r="IZ63">
            <v>0</v>
          </cell>
          <cell r="JA63">
            <v>9.8689999999999998</v>
          </cell>
          <cell r="JB63">
            <v>117.842</v>
          </cell>
          <cell r="JC63">
            <v>3.9729999999999999</v>
          </cell>
          <cell r="JD63">
            <v>121.815</v>
          </cell>
          <cell r="JE63">
            <v>-1.0999999999999982E-2</v>
          </cell>
          <cell r="JF63">
            <v>-1.0999999999999982E-2</v>
          </cell>
          <cell r="JG63">
            <v>0.68100000000000005</v>
          </cell>
          <cell r="JH63">
            <v>0.68100000000000005</v>
          </cell>
          <cell r="JI63">
            <v>-1.9709999999999999</v>
          </cell>
          <cell r="JJ63">
            <v>-1.9709999999999999</v>
          </cell>
          <cell r="JK63">
            <v>83.298999999999992</v>
          </cell>
          <cell r="JL63">
            <v>0.41699999999999998</v>
          </cell>
          <cell r="JM63">
            <v>83.715999999999994</v>
          </cell>
          <cell r="JN63">
            <v>231.69499999999999</v>
          </cell>
          <cell r="JO63">
            <v>117.986</v>
          </cell>
          <cell r="JP63">
            <v>39.622999999999998</v>
          </cell>
          <cell r="JQ63">
            <v>1616.6150000000002</v>
          </cell>
          <cell r="JR63">
            <v>2.4460000000000002</v>
          </cell>
          <cell r="JS63">
            <v>1619.0610000000001</v>
          </cell>
          <cell r="JT63">
            <v>532.76499999999999</v>
          </cell>
          <cell r="JU63">
            <v>558.45500000000004</v>
          </cell>
          <cell r="JV63">
            <v>-25.692</v>
          </cell>
          <cell r="JW63">
            <v>11.372</v>
          </cell>
          <cell r="JX63">
            <v>2.8679999999999999</v>
          </cell>
          <cell r="JY63">
            <v>2.8679999999999999</v>
          </cell>
          <cell r="JZ63">
            <v>74.858000000000004</v>
          </cell>
          <cell r="KA63">
            <v>46.782000000000004</v>
          </cell>
          <cell r="KB63">
            <v>19.684000000000001</v>
          </cell>
          <cell r="KC63">
            <v>1.1179999999999999</v>
          </cell>
          <cell r="KD63">
            <v>3.665</v>
          </cell>
          <cell r="KE63">
            <v>3.665</v>
          </cell>
          <cell r="KF63">
            <v>5.6999999999999995E-2</v>
          </cell>
          <cell r="KG63">
            <v>0.14100000000000001</v>
          </cell>
          <cell r="KH63">
            <v>0.19800000000000001</v>
          </cell>
          <cell r="KI63">
            <v>2.3439999999999999</v>
          </cell>
          <cell r="KJ63">
            <v>2.3439999999999999</v>
          </cell>
          <cell r="KK63">
            <v>3.9470000000000001</v>
          </cell>
          <cell r="KL63">
            <v>0.34200000000000003</v>
          </cell>
          <cell r="KM63">
            <v>1.4490000000000001</v>
          </cell>
          <cell r="KN63">
            <v>5.3460000000000001</v>
          </cell>
          <cell r="KO63">
            <v>11.084</v>
          </cell>
          <cell r="KP63">
            <v>0</v>
          </cell>
          <cell r="KQ63">
            <v>1.042</v>
          </cell>
          <cell r="KR63">
            <v>5.6999999999999995E-2</v>
          </cell>
          <cell r="KS63">
            <v>5.6999999999999995E-2</v>
          </cell>
          <cell r="KT63">
            <v>0</v>
          </cell>
          <cell r="KU63">
            <v>1.9060000000000001</v>
          </cell>
          <cell r="KV63">
            <v>5.6000000000000008E-2</v>
          </cell>
          <cell r="KW63">
            <v>1.9620000000000002</v>
          </cell>
          <cell r="KX63">
            <v>0</v>
          </cell>
          <cell r="KY63">
            <v>0</v>
          </cell>
          <cell r="KZ63">
            <v>1.399</v>
          </cell>
          <cell r="LA63">
            <v>7.5309999999999997</v>
          </cell>
          <cell r="LB63">
            <v>75.581999999999994</v>
          </cell>
          <cell r="LC63">
            <v>32.951999999999998</v>
          </cell>
          <cell r="LD63">
            <v>6.3460000000000001</v>
          </cell>
          <cell r="LE63">
            <v>1.4749999999999999</v>
          </cell>
          <cell r="LF63">
            <v>2.8679999999999999</v>
          </cell>
          <cell r="LG63">
            <v>1.5350000000000001</v>
          </cell>
          <cell r="LH63">
            <v>4.4030000000000005</v>
          </cell>
          <cell r="LI63">
            <v>5.4649999999999999</v>
          </cell>
          <cell r="LJ63">
            <v>0.11</v>
          </cell>
          <cell r="LK63">
            <v>0</v>
          </cell>
          <cell r="LL63">
            <v>5.5750000000000002</v>
          </cell>
          <cell r="LM63">
            <v>3.0680000000000001</v>
          </cell>
          <cell r="LN63">
            <v>1.7189999999999999</v>
          </cell>
          <cell r="LO63">
            <v>7.7459999999999996</v>
          </cell>
          <cell r="LP63">
            <v>13.729000000000001</v>
          </cell>
          <cell r="LQ63">
            <v>17.597999999999999</v>
          </cell>
          <cell r="LR63">
            <v>43.86</v>
          </cell>
          <cell r="LS63">
            <v>0.29899999999999999</v>
          </cell>
          <cell r="LT63">
            <v>0.78800000000000003</v>
          </cell>
          <cell r="LU63">
            <v>1.087</v>
          </cell>
          <cell r="LV63">
            <v>0.90300000000000002</v>
          </cell>
          <cell r="LW63">
            <v>0.29599999999999999</v>
          </cell>
          <cell r="LX63">
            <v>1.1990000000000001</v>
          </cell>
          <cell r="LY63">
            <v>15.923</v>
          </cell>
          <cell r="LZ63">
            <v>1993.94</v>
          </cell>
          <cell r="MA63" t="str">
            <v/>
          </cell>
          <cell r="MB63">
            <v>41.845296999999995</v>
          </cell>
          <cell r="MC63">
            <v>0.53600000000000003</v>
          </cell>
          <cell r="MD63">
            <v>1.458432</v>
          </cell>
          <cell r="ME63">
            <v>3.0317179999999997</v>
          </cell>
          <cell r="MF63">
            <v>-1.573285</v>
          </cell>
          <cell r="MG63">
            <v>6.7690739999999998</v>
          </cell>
          <cell r="MH63">
            <v>77.405557999999999</v>
          </cell>
          <cell r="MI63">
            <v>42.920135000000002</v>
          </cell>
          <cell r="MJ63">
            <v>34.485424000000002</v>
          </cell>
          <cell r="MK63">
            <v>-0.23039699999999999</v>
          </cell>
          <cell r="ML63">
            <v>-0.48598099999999977</v>
          </cell>
          <cell r="MM63">
            <v>18.393594</v>
          </cell>
          <cell r="MN63">
            <v>4.5315000000000001E-2</v>
          </cell>
          <cell r="MO63">
            <v>134.043755</v>
          </cell>
          <cell r="MP63">
            <v>-1.2050000000000001</v>
          </cell>
          <cell r="MQ63">
            <v>0</v>
          </cell>
          <cell r="MR63">
            <v>56.159894000000001</v>
          </cell>
          <cell r="MS63">
            <v>82.534447999999998</v>
          </cell>
          <cell r="MT63">
            <v>-26.373857000000001</v>
          </cell>
          <cell r="MU63">
            <v>104.27598800000001</v>
          </cell>
          <cell r="MV63">
            <v>36.827461999999997</v>
          </cell>
          <cell r="MW63">
            <v>12.375876</v>
          </cell>
          <cell r="MX63">
            <v>24.451575999999999</v>
          </cell>
          <cell r="MY63">
            <v>0</v>
          </cell>
          <cell r="MZ63">
            <v>0</v>
          </cell>
          <cell r="NA63">
            <v>-41.280108000000013</v>
          </cell>
          <cell r="NB63">
            <v>2.6849999999999999E-3</v>
          </cell>
          <cell r="NC63">
            <v>-55.049854999999994</v>
          </cell>
          <cell r="ND63">
            <v>0</v>
          </cell>
          <cell r="NE63">
            <v>-64.962000000000003</v>
          </cell>
          <cell r="NF63">
            <v>6.5644</v>
          </cell>
          <cell r="NG63">
            <v>14.437232</v>
          </cell>
          <cell r="NH63">
            <v>-7.8728360000000004</v>
          </cell>
          <cell r="NI63">
            <v>2.8490000000000002</v>
          </cell>
          <cell r="NJ63">
            <v>0.64370300000000003</v>
          </cell>
          <cell r="NK63">
            <v>0.27050599999999997</v>
          </cell>
          <cell r="NL63">
            <v>0.37319999999999998</v>
          </cell>
          <cell r="NM63" t="str">
            <v/>
          </cell>
          <cell r="NN63" t="str">
            <v/>
          </cell>
          <cell r="NO63">
            <v>-1.2789999999999999</v>
          </cell>
          <cell r="NP63" t="str">
            <v/>
          </cell>
          <cell r="NQ63">
            <v>16.298034000000001</v>
          </cell>
          <cell r="NR63">
            <v>0</v>
          </cell>
          <cell r="NS63">
            <v>14.219423000000001</v>
          </cell>
          <cell r="NT63">
            <v>14.643974</v>
          </cell>
          <cell r="NU63">
            <v>-0.423954</v>
          </cell>
          <cell r="NV63">
            <v>0</v>
          </cell>
          <cell r="NW63">
            <v>-8.2599289999999996</v>
          </cell>
          <cell r="NX63">
            <v>-7.1579800000000002</v>
          </cell>
          <cell r="NY63">
            <v>-1.10195</v>
          </cell>
          <cell r="NZ63">
            <v>0.178735</v>
          </cell>
          <cell r="OA63">
            <v>0.16042000000000001</v>
          </cell>
          <cell r="OB63">
            <v>-3.1446710000000024</v>
          </cell>
          <cell r="OC63" t="str">
            <v/>
          </cell>
          <cell r="OD63">
            <v>32.722453999999999</v>
          </cell>
          <cell r="OE63">
            <v>2.9630000000000001</v>
          </cell>
          <cell r="OF63">
            <v>-7.4992420000000006</v>
          </cell>
          <cell r="OG63">
            <v>-3.028578</v>
          </cell>
          <cell r="OH63">
            <v>-4.470669</v>
          </cell>
          <cell r="OI63">
            <v>0</v>
          </cell>
          <cell r="OJ63">
            <v>-10.305515999999999</v>
          </cell>
          <cell r="OK63">
            <v>-12.003986999999999</v>
          </cell>
          <cell r="OL63">
            <v>1.6984699999999999</v>
          </cell>
          <cell r="OM63">
            <v>87.610998999999993</v>
          </cell>
          <cell r="ON63">
            <v>0</v>
          </cell>
          <cell r="OO63">
            <v>32.059594999999995</v>
          </cell>
          <cell r="OP63">
            <v>0</v>
          </cell>
          <cell r="OQ63">
            <v>-84.430300000000003</v>
          </cell>
          <cell r="OR63">
            <v>4.0720159999999996</v>
          </cell>
          <cell r="OS63">
            <v>0</v>
          </cell>
          <cell r="OT63">
            <v>111.61879399999999</v>
          </cell>
          <cell r="OU63">
            <v>111.61879399999999</v>
          </cell>
          <cell r="OV63">
            <v>90.543537999999998</v>
          </cell>
          <cell r="OW63">
            <v>15.766773999999998</v>
          </cell>
          <cell r="OX63">
            <v>8.1073929999999947</v>
          </cell>
          <cell r="OY63">
            <v>8.1073929999999947</v>
          </cell>
          <cell r="OZ63" t="str">
            <v/>
          </cell>
          <cell r="PA63">
            <v>1.5690000000000026</v>
          </cell>
          <cell r="PB63">
            <v>0</v>
          </cell>
          <cell r="PC63">
            <v>-4.7494100000000117</v>
          </cell>
          <cell r="PD63" t="str">
            <v/>
          </cell>
          <cell r="PE63" t="str">
            <v/>
          </cell>
          <cell r="PF63">
            <v>22.907</v>
          </cell>
          <cell r="PG63">
            <v>11.399507</v>
          </cell>
          <cell r="PH63">
            <v>11.507491</v>
          </cell>
          <cell r="PI63">
            <v>11.16769</v>
          </cell>
          <cell r="PJ63">
            <v>106.833095</v>
          </cell>
          <cell r="PK63">
            <v>106.833095</v>
          </cell>
          <cell r="PL63" t="str">
            <v/>
          </cell>
          <cell r="PM63" t="str">
            <v/>
          </cell>
          <cell r="PN63">
            <v>0</v>
          </cell>
          <cell r="PO63">
            <v>0</v>
          </cell>
          <cell r="PP63">
            <v>4.5315000000000001E-2</v>
          </cell>
          <cell r="PQ63">
            <v>199.35590500000001</v>
          </cell>
          <cell r="PR63">
            <v>0</v>
          </cell>
          <cell r="PS63">
            <v>-86.724300000000014</v>
          </cell>
          <cell r="PT63">
            <v>83.015000000000001</v>
          </cell>
          <cell r="PU63">
            <v>40.343879999999999</v>
          </cell>
          <cell r="PV63">
            <v>42.671118</v>
          </cell>
          <cell r="PW63">
            <v>0</v>
          </cell>
          <cell r="PX63">
            <v>-62.321146999999996</v>
          </cell>
          <cell r="PY63">
            <v>-62.321146999999996</v>
          </cell>
          <cell r="PZ63" t="str">
            <v/>
          </cell>
          <cell r="QA63">
            <v>89.128337000000002</v>
          </cell>
          <cell r="QB63">
            <v>2.7751330000000962</v>
          </cell>
          <cell r="QC63">
            <v>0</v>
          </cell>
          <cell r="QD63"/>
          <cell r="QE63">
            <v>-28.463020000000004</v>
          </cell>
          <cell r="QF63">
            <v>6.3660160000000001</v>
          </cell>
          <cell r="QG63">
            <v>0</v>
          </cell>
          <cell r="QH63" t="str">
            <v/>
          </cell>
          <cell r="QI63" t="str">
            <v/>
          </cell>
          <cell r="QJ63" t="str">
            <v/>
          </cell>
          <cell r="QK63">
            <v>0</v>
          </cell>
          <cell r="QL63">
            <v>0</v>
          </cell>
          <cell r="QM63">
            <v>0</v>
          </cell>
          <cell r="QN63" t="str">
            <v/>
          </cell>
          <cell r="QO63" t="str">
            <v/>
          </cell>
          <cell r="QP63" t="str">
            <v/>
          </cell>
          <cell r="QQ63">
            <v>0</v>
          </cell>
          <cell r="QR63" t="str">
            <v/>
          </cell>
          <cell r="QS63">
            <v>19.22448</v>
          </cell>
          <cell r="QT63">
            <v>0</v>
          </cell>
          <cell r="QU63">
            <v>96.238319000000004</v>
          </cell>
          <cell r="QV63">
            <v>59.875407000000003</v>
          </cell>
          <cell r="QW63">
            <v>36.365033000000004</v>
          </cell>
          <cell r="QX63">
            <v>27.314401</v>
          </cell>
          <cell r="QY63">
            <v>0</v>
          </cell>
          <cell r="QZ63">
            <v>0</v>
          </cell>
          <cell r="RA63">
            <v>0</v>
          </cell>
          <cell r="RB63">
            <v>0</v>
          </cell>
          <cell r="RC63">
            <v>0</v>
          </cell>
          <cell r="RD63">
            <v>0</v>
          </cell>
          <cell r="RE63" t="str">
            <v/>
          </cell>
          <cell r="RF63">
            <v>0</v>
          </cell>
          <cell r="RG63" t="str">
            <v/>
          </cell>
          <cell r="RH63" t="str">
            <v/>
          </cell>
          <cell r="RI63" t="str">
            <v/>
          </cell>
          <cell r="RJ63">
            <v>55.494145000000003</v>
          </cell>
          <cell r="RK63">
            <v>0</v>
          </cell>
          <cell r="RL63">
            <v>0</v>
          </cell>
          <cell r="RM63">
            <v>0</v>
          </cell>
          <cell r="RN63" t="str">
            <v/>
          </cell>
          <cell r="RO63" t="str">
            <v/>
          </cell>
          <cell r="RP63">
            <v>0</v>
          </cell>
          <cell r="RQ63">
            <v>2.6849999999999999E-3</v>
          </cell>
          <cell r="RR63">
            <v>-104.68798000000001</v>
          </cell>
          <cell r="RS63">
            <v>0</v>
          </cell>
          <cell r="RT63">
            <v>21.762300000000003</v>
          </cell>
          <cell r="RU63">
            <v>70.902907000000013</v>
          </cell>
          <cell r="RV63">
            <v>111.61879399999999</v>
          </cell>
          <cell r="RW63">
            <v>-40.713875000000002</v>
          </cell>
          <cell r="RX63">
            <v>35.684599999999989</v>
          </cell>
          <cell r="RY63">
            <v>59.906718999999995</v>
          </cell>
          <cell r="RZ63">
            <v>0</v>
          </cell>
          <cell r="SA63">
            <v>59.906718999999995</v>
          </cell>
          <cell r="SB63">
            <v>0</v>
          </cell>
          <cell r="SC63">
            <v>-3.1026939999999286</v>
          </cell>
          <cell r="SD63">
            <v>0</v>
          </cell>
        </row>
        <row r="64">
          <cell r="A64">
            <v>2011</v>
          </cell>
          <cell r="B64">
            <v>2554.5129999999999</v>
          </cell>
          <cell r="C64">
            <v>1508.6669999999999</v>
          </cell>
          <cell r="D64">
            <v>1045.8450000000003</v>
          </cell>
          <cell r="E64">
            <v>518.40200000000004</v>
          </cell>
          <cell r="F64">
            <v>154.89099999999999</v>
          </cell>
          <cell r="G64">
            <v>11.138</v>
          </cell>
          <cell r="H64">
            <v>166.029</v>
          </cell>
          <cell r="I64">
            <v>15.505000000000001</v>
          </cell>
          <cell r="J64">
            <v>37.760000000000005</v>
          </cell>
          <cell r="K64">
            <v>53.265000000000008</v>
          </cell>
          <cell r="L64">
            <v>16.639000000000003</v>
          </cell>
          <cell r="M64">
            <v>324.78699999999998</v>
          </cell>
          <cell r="N64">
            <v>65.543999999999997</v>
          </cell>
          <cell r="O64">
            <v>152.86200000000002</v>
          </cell>
          <cell r="P64">
            <v>9.8619999999999983</v>
          </cell>
          <cell r="Q64">
            <v>4.907</v>
          </cell>
          <cell r="R64">
            <v>0</v>
          </cell>
          <cell r="S64">
            <v>84.26</v>
          </cell>
          <cell r="T64">
            <v>194.74400000000003</v>
          </cell>
          <cell r="U64">
            <v>1.2829999999999999</v>
          </cell>
          <cell r="V64">
            <v>3.3380000000000001</v>
          </cell>
          <cell r="W64">
            <v>11.138</v>
          </cell>
          <cell r="X64">
            <v>0.17099999999999999</v>
          </cell>
          <cell r="Y64">
            <v>11.308999999999999</v>
          </cell>
          <cell r="Z64">
            <v>6.944</v>
          </cell>
          <cell r="AA64">
            <v>6.2509999999999994</v>
          </cell>
          <cell r="AB64">
            <v>13.195</v>
          </cell>
          <cell r="AC64">
            <v>36.951999999999998</v>
          </cell>
          <cell r="AD64">
            <v>36.951999999999998</v>
          </cell>
          <cell r="AE64">
            <v>11.103999999999999</v>
          </cell>
          <cell r="AF64">
            <v>11.103999999999999</v>
          </cell>
          <cell r="AG64">
            <v>9.113999999999999</v>
          </cell>
          <cell r="AH64">
            <v>29.518999999999998</v>
          </cell>
          <cell r="AI64">
            <v>38.632999999999996</v>
          </cell>
          <cell r="AJ64">
            <v>212.155</v>
          </cell>
          <cell r="AK64">
            <v>212.155</v>
          </cell>
          <cell r="AL64">
            <v>11.617999999999999</v>
          </cell>
          <cell r="AM64">
            <v>9.1350000000000016</v>
          </cell>
          <cell r="AN64">
            <v>20.753</v>
          </cell>
          <cell r="AO64">
            <v>0</v>
          </cell>
          <cell r="AP64">
            <v>1.7490000000000001</v>
          </cell>
          <cell r="AQ64">
            <v>1.7490000000000001</v>
          </cell>
          <cell r="AR64">
            <v>237.78299999999999</v>
          </cell>
          <cell r="AS64">
            <v>15.719000000000001</v>
          </cell>
          <cell r="AT64">
            <v>-1.7000000000000008E-2</v>
          </cell>
          <cell r="AU64">
            <v>-22.326000000000001</v>
          </cell>
          <cell r="AV64">
            <v>209.49700000000001</v>
          </cell>
          <cell r="AW64">
            <v>121.37</v>
          </cell>
          <cell r="AX64">
            <v>88.126999999999995</v>
          </cell>
          <cell r="AY64">
            <v>35.207999999999998</v>
          </cell>
          <cell r="AZ64">
            <v>13.38</v>
          </cell>
          <cell r="BA64">
            <v>0.86</v>
          </cell>
          <cell r="BB64">
            <v>14.24</v>
          </cell>
          <cell r="BC64">
            <v>4.0409999999999995</v>
          </cell>
          <cell r="BD64">
            <v>2.5259999999999998</v>
          </cell>
          <cell r="BE64">
            <v>6.5669999999999993</v>
          </cell>
          <cell r="BF64">
            <v>0.25800000000000001</v>
          </cell>
          <cell r="BG64">
            <v>32.366999999999997</v>
          </cell>
          <cell r="BH64">
            <v>231.30099999999999</v>
          </cell>
          <cell r="BI64">
            <v>51.381</v>
          </cell>
          <cell r="BJ64">
            <v>-1.899</v>
          </cell>
          <cell r="BK64">
            <v>20.250999999999998</v>
          </cell>
          <cell r="BL64">
            <v>161.21899999999999</v>
          </cell>
          <cell r="BM64">
            <v>35.128999999999998</v>
          </cell>
          <cell r="BN64">
            <v>-2.8919999999999995</v>
          </cell>
          <cell r="BO64">
            <v>83.007999999999996</v>
          </cell>
          <cell r="BP64">
            <v>2.7029999999999998</v>
          </cell>
          <cell r="BQ64">
            <v>0.86</v>
          </cell>
          <cell r="BR64">
            <v>24.005000000000003</v>
          </cell>
          <cell r="BS64">
            <v>27.568000000000001</v>
          </cell>
          <cell r="BT64">
            <v>57.900000000000006</v>
          </cell>
          <cell r="BU64">
            <v>17.445</v>
          </cell>
          <cell r="BV64">
            <v>0.192</v>
          </cell>
          <cell r="BW64">
            <v>75.536999999999992</v>
          </cell>
          <cell r="BX64">
            <v>13.422999999999998</v>
          </cell>
          <cell r="BY64">
            <v>0.49399999999999999</v>
          </cell>
          <cell r="BZ64">
            <v>13.916999999999998</v>
          </cell>
          <cell r="CA64">
            <v>27.569000000000003</v>
          </cell>
          <cell r="CB64">
            <v>27.569000000000003</v>
          </cell>
          <cell r="CC64">
            <v>17.452999999999999</v>
          </cell>
          <cell r="CD64">
            <v>57.182999999999993</v>
          </cell>
          <cell r="CE64">
            <v>1.089</v>
          </cell>
          <cell r="CF64">
            <v>75.724999999999994</v>
          </cell>
          <cell r="CG64">
            <v>42.826999999999998</v>
          </cell>
          <cell r="CH64">
            <v>42.826999999999998</v>
          </cell>
          <cell r="CI64">
            <v>0.46800000000000003</v>
          </cell>
          <cell r="CJ64">
            <v>1.4079999999999999</v>
          </cell>
          <cell r="CK64">
            <v>1.8759999999999999</v>
          </cell>
          <cell r="CL64">
            <v>1.6719999999999999</v>
          </cell>
          <cell r="CM64">
            <v>0.252</v>
          </cell>
          <cell r="CN64">
            <v>1.9239999999999999</v>
          </cell>
          <cell r="CO64">
            <v>15.608999999999998</v>
          </cell>
          <cell r="CP64">
            <v>0.17299999999999999</v>
          </cell>
          <cell r="CQ64">
            <v>26.998999999999999</v>
          </cell>
          <cell r="CR64">
            <v>445.89400000000001</v>
          </cell>
          <cell r="CS64">
            <v>104.16099999999999</v>
          </cell>
          <cell r="CT64">
            <v>341.73300000000006</v>
          </cell>
          <cell r="CU64">
            <v>177.08600000000001</v>
          </cell>
          <cell r="CV64">
            <v>46.987000000000002</v>
          </cell>
          <cell r="CW64">
            <v>39.56</v>
          </cell>
          <cell r="CX64">
            <v>86.546999999999997</v>
          </cell>
          <cell r="CY64">
            <v>7.4750000000000005</v>
          </cell>
          <cell r="CZ64">
            <v>1.9140000000000001</v>
          </cell>
          <cell r="DA64">
            <v>9.3890000000000011</v>
          </cell>
          <cell r="DB64">
            <v>3.12</v>
          </cell>
          <cell r="DC64">
            <v>71.830999999999989</v>
          </cell>
          <cell r="DD64">
            <v>140.55199999999999</v>
          </cell>
          <cell r="DE64">
            <v>0.60500000000000009</v>
          </cell>
          <cell r="DF64">
            <v>82.206999999999994</v>
          </cell>
          <cell r="DG64">
            <v>223.36399999999998</v>
          </cell>
          <cell r="DH64">
            <v>28.444000000000003</v>
          </cell>
          <cell r="DI64">
            <v>58.923000000000002</v>
          </cell>
          <cell r="DJ64">
            <v>87.367000000000004</v>
          </cell>
          <cell r="DK64">
            <v>14.342000000000001</v>
          </cell>
          <cell r="DL64">
            <v>20.393000000000001</v>
          </cell>
          <cell r="DM64">
            <v>4.8230000000000004</v>
          </cell>
          <cell r="DN64">
            <v>9.972999999999999</v>
          </cell>
          <cell r="DO64">
            <v>2.008</v>
          </cell>
          <cell r="DP64">
            <v>2.597</v>
          </cell>
          <cell r="DQ64">
            <v>55.704000000000001</v>
          </cell>
          <cell r="DR64">
            <v>0.128</v>
          </cell>
          <cell r="DS64">
            <v>217.078</v>
          </cell>
          <cell r="DT64">
            <v>23.694000000000003</v>
          </cell>
          <cell r="DU64">
            <v>240.77199999999999</v>
          </cell>
          <cell r="DV64">
            <v>229.87100000000001</v>
          </cell>
          <cell r="DW64">
            <v>39.56</v>
          </cell>
          <cell r="DX64">
            <v>106.72200000000001</v>
          </cell>
          <cell r="DY64">
            <v>376.15300000000002</v>
          </cell>
          <cell r="DZ64">
            <v>0.86</v>
          </cell>
          <cell r="EA64">
            <v>0</v>
          </cell>
          <cell r="EB64">
            <v>1.4510000000000001</v>
          </cell>
          <cell r="EC64">
            <v>15.431999999999999</v>
          </cell>
          <cell r="ED64">
            <v>17.742999999999999</v>
          </cell>
          <cell r="EE64">
            <v>0.1</v>
          </cell>
          <cell r="EF64">
            <v>0.1</v>
          </cell>
          <cell r="EG64">
            <v>314.8</v>
          </cell>
          <cell r="EH64">
            <v>44.031000000000006</v>
          </cell>
          <cell r="EI64">
            <v>35.471999999999994</v>
          </cell>
          <cell r="EJ64">
            <v>394.303</v>
          </cell>
          <cell r="EK64">
            <v>0.92400000000000004</v>
          </cell>
          <cell r="EL64">
            <v>0</v>
          </cell>
          <cell r="EM64">
            <v>7.6780000000000008</v>
          </cell>
          <cell r="EN64">
            <v>41.378999999999998</v>
          </cell>
          <cell r="EO64">
            <v>18.231000000000002</v>
          </cell>
          <cell r="EP64">
            <v>68.211999999999989</v>
          </cell>
          <cell r="EQ64">
            <v>483.44499999999999</v>
          </cell>
          <cell r="ER64">
            <v>316.35000000000002</v>
          </cell>
          <cell r="ES64">
            <v>172.32899999999998</v>
          </cell>
          <cell r="ET64">
            <v>488.67899999999997</v>
          </cell>
          <cell r="EU64">
            <v>-5.2350000000000003</v>
          </cell>
          <cell r="EV64">
            <v>10.338999999999999</v>
          </cell>
          <cell r="EW64">
            <v>0.59699999999999998</v>
          </cell>
          <cell r="EX64">
            <v>1.1379999999999999</v>
          </cell>
          <cell r="EY64">
            <v>12.073999999999998</v>
          </cell>
          <cell r="EZ64">
            <v>16.805</v>
          </cell>
          <cell r="FA64">
            <v>11.838000000000001</v>
          </cell>
          <cell r="FB64">
            <v>28.643000000000001</v>
          </cell>
          <cell r="FC64">
            <v>81.569000000000003</v>
          </cell>
          <cell r="FD64">
            <v>-0.43300000000000005</v>
          </cell>
          <cell r="FE64">
            <v>3.085</v>
          </cell>
          <cell r="FF64">
            <v>-106.024</v>
          </cell>
          <cell r="FG64">
            <v>195.27200000000002</v>
          </cell>
          <cell r="FH64">
            <v>121.07899999999999</v>
          </cell>
          <cell r="FI64">
            <v>167.09399999999999</v>
          </cell>
          <cell r="FJ64">
            <v>427.4</v>
          </cell>
          <cell r="FK64">
            <v>46.094000000000001</v>
          </cell>
          <cell r="FL64">
            <v>473.49399999999997</v>
          </cell>
          <cell r="FM64">
            <v>86.832000000000008</v>
          </cell>
          <cell r="FN64">
            <v>14.725999999999999</v>
          </cell>
          <cell r="FO64">
            <v>101.55800000000001</v>
          </cell>
          <cell r="FP64">
            <v>340.56799999999998</v>
          </cell>
          <cell r="FQ64">
            <v>31.369</v>
          </cell>
          <cell r="FR64">
            <v>371.93700000000001</v>
          </cell>
          <cell r="FS64">
            <v>33.46</v>
          </cell>
          <cell r="FT64">
            <v>20.627000000000002</v>
          </cell>
          <cell r="FU64">
            <v>54.087000000000003</v>
          </cell>
          <cell r="FV64">
            <v>10.402999999999999</v>
          </cell>
          <cell r="FW64">
            <v>6.9120000000000008</v>
          </cell>
          <cell r="FX64">
            <v>17.314999999999998</v>
          </cell>
          <cell r="FY64">
            <v>0.52900000000000003</v>
          </cell>
          <cell r="FZ64">
            <v>16.536000000000001</v>
          </cell>
          <cell r="GA64">
            <v>17.065000000000001</v>
          </cell>
          <cell r="GB64">
            <v>0.89500000000000002</v>
          </cell>
          <cell r="GC64">
            <v>0.184</v>
          </cell>
          <cell r="GD64">
            <v>1.079</v>
          </cell>
          <cell r="GE64">
            <v>18.144000000000002</v>
          </cell>
          <cell r="GF64">
            <v>7.3740000000000006</v>
          </cell>
          <cell r="GG64">
            <v>0.63600000000000001</v>
          </cell>
          <cell r="GH64">
            <v>8.01</v>
          </cell>
          <cell r="GI64">
            <v>287.00099999999998</v>
          </cell>
          <cell r="GJ64">
            <v>3.387</v>
          </cell>
          <cell r="GK64">
            <v>290.38799999999998</v>
          </cell>
          <cell r="GL64">
            <v>796.41800000000001</v>
          </cell>
          <cell r="GM64">
            <v>796.41800000000001</v>
          </cell>
          <cell r="GN64">
            <v>235.786</v>
          </cell>
          <cell r="GO64">
            <v>51.570000000000007</v>
          </cell>
          <cell r="GP64">
            <v>287.35599999999999</v>
          </cell>
          <cell r="GQ64">
            <v>25.198999999999998</v>
          </cell>
          <cell r="GR64">
            <v>0.87</v>
          </cell>
          <cell r="GS64">
            <v>26.068999999999999</v>
          </cell>
          <cell r="GT64">
            <v>39.567</v>
          </cell>
          <cell r="GU64">
            <v>39.567</v>
          </cell>
          <cell r="GV64">
            <v>54.402999999999999</v>
          </cell>
          <cell r="GW64">
            <v>0.45999999999999996</v>
          </cell>
          <cell r="GX64">
            <v>54.863</v>
          </cell>
          <cell r="GY64">
            <v>2.488</v>
          </cell>
          <cell r="GZ64">
            <v>2.488</v>
          </cell>
          <cell r="HA64">
            <v>25.670999999999999</v>
          </cell>
          <cell r="HB64">
            <v>0.38400000000000001</v>
          </cell>
          <cell r="HC64">
            <v>26.055</v>
          </cell>
          <cell r="HD64">
            <v>1.62</v>
          </cell>
          <cell r="HE64">
            <v>1.62</v>
          </cell>
          <cell r="HF64">
            <v>311.61599999999999</v>
          </cell>
          <cell r="HG64">
            <v>82.613</v>
          </cell>
          <cell r="HH64">
            <v>35.832000000000001</v>
          </cell>
          <cell r="HI64">
            <v>430.06099999999998</v>
          </cell>
          <cell r="HJ64">
            <v>29.501000000000001</v>
          </cell>
          <cell r="HK64">
            <v>32.03</v>
          </cell>
          <cell r="HL64">
            <v>61.531000000000006</v>
          </cell>
          <cell r="HM64">
            <v>4.8000000000000001E-2</v>
          </cell>
          <cell r="HN64">
            <v>40.284999999999997</v>
          </cell>
          <cell r="HO64">
            <v>40.332999999999998</v>
          </cell>
          <cell r="HP64">
            <v>101.864</v>
          </cell>
          <cell r="HQ64">
            <v>162.33099999999999</v>
          </cell>
          <cell r="HR64">
            <v>23.199000000000002</v>
          </cell>
          <cell r="HS64">
            <v>185.53</v>
          </cell>
          <cell r="HT64">
            <v>235.786</v>
          </cell>
          <cell r="HU64">
            <v>51.570000000000007</v>
          </cell>
          <cell r="HV64">
            <v>132.506</v>
          </cell>
          <cell r="HW64">
            <v>419.86199999999997</v>
          </cell>
          <cell r="HX64">
            <v>0.36</v>
          </cell>
          <cell r="HY64">
            <v>0.36</v>
          </cell>
          <cell r="HZ64">
            <v>29.933</v>
          </cell>
          <cell r="IA64">
            <v>29.595000000000002</v>
          </cell>
          <cell r="IB64">
            <v>59.528000000000006</v>
          </cell>
          <cell r="IC64">
            <v>4.8000000000000001E-2</v>
          </cell>
          <cell r="ID64">
            <v>1.278</v>
          </cell>
          <cell r="IE64">
            <v>1.3260000000000001</v>
          </cell>
          <cell r="IF64">
            <v>60.854000000000006</v>
          </cell>
          <cell r="IG64">
            <v>1291.8119999999999</v>
          </cell>
          <cell r="IH64">
            <v>42.980999999999995</v>
          </cell>
          <cell r="II64">
            <v>1334.7929999999999</v>
          </cell>
          <cell r="IJ64">
            <v>1089.9009999999998</v>
          </cell>
          <cell r="IK64">
            <v>41.046999999999997</v>
          </cell>
          <cell r="IL64">
            <v>1130.9479999999999</v>
          </cell>
          <cell r="IM64">
            <v>201.911</v>
          </cell>
          <cell r="IN64">
            <v>1.9340000000000002</v>
          </cell>
          <cell r="IO64">
            <v>203.845</v>
          </cell>
          <cell r="IP64">
            <v>3.903</v>
          </cell>
          <cell r="IQ64">
            <v>2.1999999999999997</v>
          </cell>
          <cell r="IR64">
            <v>6.1029999999999998</v>
          </cell>
          <cell r="IS64">
            <v>0.92</v>
          </cell>
          <cell r="IT64">
            <v>1.1309999999999998</v>
          </cell>
          <cell r="IU64">
            <v>2.0509999999999997</v>
          </cell>
          <cell r="IV64">
            <v>8.1539999999999999</v>
          </cell>
          <cell r="IW64">
            <v>8.6669999999999998</v>
          </cell>
          <cell r="IX64">
            <v>2.0459999999999998</v>
          </cell>
          <cell r="IY64">
            <v>10.712999999999999</v>
          </cell>
          <cell r="IZ64">
            <v>0</v>
          </cell>
          <cell r="JA64">
            <v>10.712999999999999</v>
          </cell>
          <cell r="JB64">
            <v>122.08699999999999</v>
          </cell>
          <cell r="JC64">
            <v>4.1469999999999994</v>
          </cell>
          <cell r="JD64">
            <v>126.23399999999999</v>
          </cell>
          <cell r="JE64">
            <v>0.61399999999999999</v>
          </cell>
          <cell r="JF64">
            <v>0.61399999999999999</v>
          </cell>
          <cell r="JG64">
            <v>0.67800000000000005</v>
          </cell>
          <cell r="JH64">
            <v>0.67800000000000005</v>
          </cell>
          <cell r="JI64">
            <v>-3.242</v>
          </cell>
          <cell r="JJ64">
            <v>-3.242</v>
          </cell>
          <cell r="JK64">
            <v>77.164000000000001</v>
          </cell>
          <cell r="JL64">
            <v>-0.16200000000000001</v>
          </cell>
          <cell r="JM64">
            <v>77.001999999999995</v>
          </cell>
          <cell r="JN64">
            <v>236.31900000000002</v>
          </cell>
          <cell r="JO64">
            <v>121.07899999999999</v>
          </cell>
          <cell r="JP64">
            <v>41.046999999999997</v>
          </cell>
          <cell r="JQ64">
            <v>1649.212</v>
          </cell>
          <cell r="JR64">
            <v>1.9340000000000002</v>
          </cell>
          <cell r="JS64">
            <v>1651.146</v>
          </cell>
          <cell r="JT64">
            <v>584.47</v>
          </cell>
          <cell r="JU64">
            <v>624.44900000000007</v>
          </cell>
          <cell r="JV64">
            <v>-39.979999999999997</v>
          </cell>
          <cell r="JW64">
            <v>12.506</v>
          </cell>
          <cell r="JX64">
            <v>3.2789999999999999</v>
          </cell>
          <cell r="JY64">
            <v>3.2789999999999999</v>
          </cell>
          <cell r="JZ64">
            <v>81.55</v>
          </cell>
          <cell r="KA64">
            <v>57.710999999999999</v>
          </cell>
          <cell r="KB64">
            <v>7.9630000000000001</v>
          </cell>
          <cell r="KC64">
            <v>1.1380000000000001</v>
          </cell>
          <cell r="KD64">
            <v>4.2690000000000001</v>
          </cell>
          <cell r="KE64">
            <v>4.2690000000000001</v>
          </cell>
          <cell r="KF64">
            <v>6.7000000000000004E-2</v>
          </cell>
          <cell r="KG64">
            <v>0.12</v>
          </cell>
          <cell r="KH64">
            <v>0.187</v>
          </cell>
          <cell r="KI64">
            <v>2.766</v>
          </cell>
          <cell r="KJ64">
            <v>2.766</v>
          </cell>
          <cell r="KK64">
            <v>4.1900000000000004</v>
          </cell>
          <cell r="KL64">
            <v>0.23599999999999999</v>
          </cell>
          <cell r="KM64">
            <v>1.4510000000000001</v>
          </cell>
          <cell r="KN64">
            <v>5.84</v>
          </cell>
          <cell r="KO64">
            <v>11.717000000000001</v>
          </cell>
          <cell r="KP64">
            <v>0</v>
          </cell>
          <cell r="KQ64">
            <v>0.87199999999999989</v>
          </cell>
          <cell r="KR64">
            <v>6.7000000000000004E-2</v>
          </cell>
          <cell r="KS64">
            <v>6.7000000000000004E-2</v>
          </cell>
          <cell r="KT64">
            <v>0</v>
          </cell>
          <cell r="KU64">
            <v>2.028</v>
          </cell>
          <cell r="KV64">
            <v>5.4999999999999993E-2</v>
          </cell>
          <cell r="KW64">
            <v>2.0830000000000002</v>
          </cell>
          <cell r="KX64">
            <v>-1E-3</v>
          </cell>
          <cell r="KY64">
            <v>-1E-3</v>
          </cell>
          <cell r="KZ64">
            <v>1.3270000000000002</v>
          </cell>
          <cell r="LA64">
            <v>7.6349999999999998</v>
          </cell>
          <cell r="LB64">
            <v>81.054000000000002</v>
          </cell>
          <cell r="LC64">
            <v>33.796999999999997</v>
          </cell>
          <cell r="LD64">
            <v>-1.6079999999999999</v>
          </cell>
          <cell r="LE64">
            <v>2.117</v>
          </cell>
          <cell r="LF64">
            <v>3.2789999999999999</v>
          </cell>
          <cell r="LG64">
            <v>1.73</v>
          </cell>
          <cell r="LH64">
            <v>5.0090000000000003</v>
          </cell>
          <cell r="LI64">
            <v>5.95</v>
          </cell>
          <cell r="LJ64">
            <v>0.10100000000000001</v>
          </cell>
          <cell r="LK64">
            <v>0</v>
          </cell>
          <cell r="LL64">
            <v>6.0510000000000002</v>
          </cell>
          <cell r="LM64">
            <v>3.7639999999999998</v>
          </cell>
          <cell r="LN64">
            <v>2.6219999999999999</v>
          </cell>
          <cell r="LO64">
            <v>7.6780000000000008</v>
          </cell>
          <cell r="LP64">
            <v>14.51</v>
          </cell>
          <cell r="LQ64">
            <v>18.231000000000002</v>
          </cell>
          <cell r="LR64">
            <v>46.805</v>
          </cell>
          <cell r="LS64">
            <v>0.13300000000000001</v>
          </cell>
          <cell r="LT64">
            <v>1.1599999999999999</v>
          </cell>
          <cell r="LU64">
            <v>1.2929999999999999</v>
          </cell>
          <cell r="LV64">
            <v>0.83099999999999996</v>
          </cell>
          <cell r="LW64">
            <v>0.29599999999999999</v>
          </cell>
          <cell r="LX64">
            <v>1.127</v>
          </cell>
          <cell r="LY64">
            <v>24.347999999999999</v>
          </cell>
          <cell r="LZ64">
            <v>2057.2689999999998</v>
          </cell>
          <cell r="MA64" t="str">
            <v/>
          </cell>
          <cell r="MB64">
            <v>40.385497999999998</v>
          </cell>
          <cell r="MC64">
            <v>1.081</v>
          </cell>
          <cell r="MD64">
            <v>14.220325000000001</v>
          </cell>
          <cell r="ME64">
            <v>3.9230939999999999</v>
          </cell>
          <cell r="MF64">
            <v>10.297235000000001</v>
          </cell>
          <cell r="MG64">
            <v>81.188070999999994</v>
          </cell>
          <cell r="MH64">
            <v>57.212743000000003</v>
          </cell>
          <cell r="MI64">
            <v>13.953744</v>
          </cell>
          <cell r="MJ64">
            <v>43.258997999999998</v>
          </cell>
          <cell r="MK64">
            <v>0.199292</v>
          </cell>
          <cell r="ML64">
            <v>-0.6827949999999996</v>
          </cell>
          <cell r="MM64">
            <v>20.101949999999999</v>
          </cell>
          <cell r="MN64">
            <v>2.0165999999999989E-2</v>
          </cell>
          <cell r="MO64">
            <v>200.53103299999998</v>
          </cell>
          <cell r="MP64">
            <v>0.79300000000000004</v>
          </cell>
          <cell r="MQ64">
            <v>0</v>
          </cell>
          <cell r="MR64">
            <v>22.478271000000014</v>
          </cell>
          <cell r="MS64">
            <v>205.69827800000002</v>
          </cell>
          <cell r="MT64">
            <v>-183.21993399999999</v>
          </cell>
          <cell r="MU64">
            <v>121.02363200000001</v>
          </cell>
          <cell r="MV64">
            <v>-80.945684</v>
          </cell>
          <cell r="MW64">
            <v>-34.609541</v>
          </cell>
          <cell r="MX64">
            <v>-46.336145000000002</v>
          </cell>
          <cell r="MY64">
            <v>0</v>
          </cell>
          <cell r="MZ64">
            <v>0</v>
          </cell>
          <cell r="NA64">
            <v>15.991544000000005</v>
          </cell>
          <cell r="NB64">
            <v>0.19783400000000001</v>
          </cell>
          <cell r="NC64">
            <v>66.007127500000024</v>
          </cell>
          <cell r="ND64">
            <v>0</v>
          </cell>
          <cell r="NE64">
            <v>100.85189999999999</v>
          </cell>
          <cell r="NF64">
            <v>46.749199999999995</v>
          </cell>
          <cell r="NG64">
            <v>23.243362000000001</v>
          </cell>
          <cell r="NH64">
            <v>23.505834</v>
          </cell>
          <cell r="NI64">
            <v>-7.6109999999999998</v>
          </cell>
          <cell r="NJ64">
            <v>8.6337980000000005</v>
          </cell>
          <cell r="NK64">
            <v>8.3968979999999984</v>
          </cell>
          <cell r="NL64">
            <v>0.2369</v>
          </cell>
          <cell r="NM64" t="str">
            <v/>
          </cell>
          <cell r="NN64" t="str">
            <v/>
          </cell>
          <cell r="NO64">
            <v>1.0169999999999999</v>
          </cell>
          <cell r="NP64" t="str">
            <v/>
          </cell>
          <cell r="NQ64">
            <v>15.290364999999998</v>
          </cell>
          <cell r="NR64">
            <v>0</v>
          </cell>
          <cell r="NS64">
            <v>-15.513669999999999</v>
          </cell>
          <cell r="NT64">
            <v>-16.217427999999998</v>
          </cell>
          <cell r="NU64">
            <v>0.70377299999999998</v>
          </cell>
          <cell r="NV64">
            <v>0</v>
          </cell>
          <cell r="NW64">
            <v>-4.2272790000000002</v>
          </cell>
          <cell r="NX64">
            <v>-4.5625990000000005</v>
          </cell>
          <cell r="NY64">
            <v>0.33532200000000001</v>
          </cell>
          <cell r="NZ64">
            <v>-7.2237999999999997E-2</v>
          </cell>
          <cell r="OA64">
            <v>-0.50664300000000007</v>
          </cell>
          <cell r="OB64">
            <v>7.9100419999999971</v>
          </cell>
          <cell r="OC64" t="str">
            <v/>
          </cell>
          <cell r="OD64">
            <v>53.735976000000001</v>
          </cell>
          <cell r="OE64">
            <v>5.9790000000000001</v>
          </cell>
          <cell r="OF64">
            <v>2.510507</v>
          </cell>
          <cell r="OG64">
            <v>-19.730309000000002</v>
          </cell>
          <cell r="OH64">
            <v>22.240813999999997</v>
          </cell>
          <cell r="OI64">
            <v>0</v>
          </cell>
          <cell r="OJ64">
            <v>6.9459700000000009</v>
          </cell>
          <cell r="OK64">
            <v>6.3333250000000003</v>
          </cell>
          <cell r="OL64">
            <v>0.61264599999999991</v>
          </cell>
          <cell r="OM64">
            <v>27.962</v>
          </cell>
          <cell r="ON64">
            <v>0</v>
          </cell>
          <cell r="OO64">
            <v>22.997212000000001</v>
          </cell>
          <cell r="OP64">
            <v>0</v>
          </cell>
          <cell r="OQ64">
            <v>142.13380000000001</v>
          </cell>
          <cell r="OR64">
            <v>0.99499200000000076</v>
          </cell>
          <cell r="OS64">
            <v>0</v>
          </cell>
          <cell r="OT64">
            <v>196.91699700000001</v>
          </cell>
          <cell r="OU64">
            <v>196.91699700000001</v>
          </cell>
          <cell r="OV64">
            <v>67.110592999999994</v>
          </cell>
          <cell r="OW64">
            <v>-11.584014000000003</v>
          </cell>
          <cell r="OX64">
            <v>28.221491</v>
          </cell>
          <cell r="OY64">
            <v>28.221491</v>
          </cell>
          <cell r="OZ64" t="str">
            <v/>
          </cell>
          <cell r="PA64">
            <v>-4.5279999999999987</v>
          </cell>
          <cell r="PB64">
            <v>0</v>
          </cell>
          <cell r="PC64">
            <v>-68.017747999999997</v>
          </cell>
          <cell r="PD64" t="str">
            <v/>
          </cell>
          <cell r="PE64" t="str">
            <v/>
          </cell>
          <cell r="PF64">
            <v>27.13</v>
          </cell>
          <cell r="PG64">
            <v>-1.8695360000000001</v>
          </cell>
          <cell r="PH64">
            <v>28.999535000000002</v>
          </cell>
          <cell r="PI64">
            <v>129.608732</v>
          </cell>
          <cell r="PJ64">
            <v>82.266976999999997</v>
          </cell>
          <cell r="PK64">
            <v>82.266976999999997</v>
          </cell>
          <cell r="PL64" t="str">
            <v/>
          </cell>
          <cell r="PM64" t="str">
            <v/>
          </cell>
          <cell r="PN64">
            <v>0</v>
          </cell>
          <cell r="PO64">
            <v>0</v>
          </cell>
          <cell r="PP64">
            <v>2.0166E-2</v>
          </cell>
          <cell r="PQ64">
            <v>128.773642</v>
          </cell>
          <cell r="PR64">
            <v>0</v>
          </cell>
          <cell r="PS64">
            <v>134.2808</v>
          </cell>
          <cell r="PT64">
            <v>139.55767600000001</v>
          </cell>
          <cell r="PU64">
            <v>107.08963199999999</v>
          </cell>
          <cell r="PV64">
            <v>32.468068000000002</v>
          </cell>
          <cell r="PW64">
            <v>0</v>
          </cell>
          <cell r="PX64">
            <v>-65.076659000000006</v>
          </cell>
          <cell r="PY64">
            <v>-65.076659000000006</v>
          </cell>
          <cell r="PZ64" t="str">
            <v/>
          </cell>
          <cell r="QA64">
            <v>23.561053999999999</v>
          </cell>
          <cell r="QB64">
            <v>12.746923999999922</v>
          </cell>
          <cell r="QC64">
            <v>0</v>
          </cell>
          <cell r="QD64"/>
          <cell r="QE64">
            <v>69.294185999999996</v>
          </cell>
          <cell r="QF64">
            <v>8.8479920000000014</v>
          </cell>
          <cell r="QG64">
            <v>0</v>
          </cell>
          <cell r="QH64" t="str">
            <v/>
          </cell>
          <cell r="QI64" t="str">
            <v/>
          </cell>
          <cell r="QJ64" t="str">
            <v/>
          </cell>
          <cell r="QK64">
            <v>0</v>
          </cell>
          <cell r="QL64">
            <v>0.54300000000000004</v>
          </cell>
          <cell r="QM64">
            <v>0.54300000000000004</v>
          </cell>
          <cell r="QN64" t="str">
            <v/>
          </cell>
          <cell r="QO64" t="str">
            <v/>
          </cell>
          <cell r="QP64" t="str">
            <v/>
          </cell>
          <cell r="QQ64">
            <v>0</v>
          </cell>
          <cell r="QR64" t="str">
            <v/>
          </cell>
          <cell r="QS64">
            <v>12.993148999999999</v>
          </cell>
          <cell r="QT64">
            <v>0</v>
          </cell>
          <cell r="QU64">
            <v>97.339837000000003</v>
          </cell>
          <cell r="QV64">
            <v>91.696900999999997</v>
          </cell>
          <cell r="QW64">
            <v>5.6429450000000001</v>
          </cell>
          <cell r="QX64">
            <v>2.8627680000000009</v>
          </cell>
          <cell r="QY64">
            <v>0</v>
          </cell>
          <cell r="QZ64">
            <v>0</v>
          </cell>
          <cell r="RA64">
            <v>0</v>
          </cell>
          <cell r="RB64">
            <v>0</v>
          </cell>
          <cell r="RC64">
            <v>0</v>
          </cell>
          <cell r="RD64">
            <v>0</v>
          </cell>
          <cell r="RE64" t="str">
            <v/>
          </cell>
          <cell r="RF64">
            <v>0</v>
          </cell>
          <cell r="RG64" t="str">
            <v/>
          </cell>
          <cell r="RH64" t="str">
            <v/>
          </cell>
          <cell r="RI64" t="str">
            <v/>
          </cell>
          <cell r="RJ64">
            <v>48.152081000000003</v>
          </cell>
          <cell r="RK64">
            <v>0</v>
          </cell>
          <cell r="RL64">
            <v>0</v>
          </cell>
          <cell r="RM64">
            <v>0</v>
          </cell>
          <cell r="RN64" t="str">
            <v/>
          </cell>
          <cell r="RO64" t="str">
            <v/>
          </cell>
          <cell r="RP64">
            <v>0</v>
          </cell>
          <cell r="RQ64">
            <v>0.19783400000000001</v>
          </cell>
          <cell r="RR64">
            <v>307.02282250000002</v>
          </cell>
          <cell r="RS64">
            <v>0</v>
          </cell>
          <cell r="RT64">
            <v>-33.428899999999992</v>
          </cell>
          <cell r="RU64">
            <v>70.444632999999996</v>
          </cell>
          <cell r="RV64">
            <v>196.91699700000001</v>
          </cell>
          <cell r="RW64">
            <v>-126.47228999999999</v>
          </cell>
          <cell r="RX64">
            <v>2.3931080000000051</v>
          </cell>
          <cell r="RY64">
            <v>-1.8922909999999999</v>
          </cell>
          <cell r="RZ64">
            <v>0</v>
          </cell>
          <cell r="SA64">
            <v>-1.8922909999999999</v>
          </cell>
          <cell r="SB64">
            <v>0</v>
          </cell>
          <cell r="SC64">
            <v>-13.936362000000031</v>
          </cell>
          <cell r="SD64">
            <v>0</v>
          </cell>
        </row>
        <row r="65">
          <cell r="A65">
            <v>2012</v>
          </cell>
          <cell r="B65">
            <v>2595.5070000000001</v>
          </cell>
          <cell r="C65">
            <v>1533.9369999999999</v>
          </cell>
          <cell r="D65">
            <v>1061.569</v>
          </cell>
          <cell r="E65">
            <v>530.09500000000003</v>
          </cell>
          <cell r="F65">
            <v>159.126</v>
          </cell>
          <cell r="G65">
            <v>11.535</v>
          </cell>
          <cell r="H65">
            <v>170.661</v>
          </cell>
          <cell r="I65">
            <v>17.167999999999999</v>
          </cell>
          <cell r="J65">
            <v>39.215000000000003</v>
          </cell>
          <cell r="K65">
            <v>56.383000000000003</v>
          </cell>
          <cell r="L65">
            <v>16.928999999999998</v>
          </cell>
          <cell r="M65">
            <v>321.35899999999998</v>
          </cell>
          <cell r="N65">
            <v>53.360999999999997</v>
          </cell>
          <cell r="O65">
            <v>146.172</v>
          </cell>
          <cell r="P65">
            <v>6.875</v>
          </cell>
          <cell r="Q65">
            <v>3.0979999999999999</v>
          </cell>
          <cell r="R65">
            <v>0</v>
          </cell>
          <cell r="S65">
            <v>75.079000000000008</v>
          </cell>
          <cell r="T65">
            <v>183.244</v>
          </cell>
          <cell r="U65">
            <v>4.1459999999999999</v>
          </cell>
          <cell r="V65">
            <v>3.6930000000000001</v>
          </cell>
          <cell r="W65">
            <v>11.535</v>
          </cell>
          <cell r="X65">
            <v>0.17899999999999999</v>
          </cell>
          <cell r="Y65">
            <v>11.714</v>
          </cell>
          <cell r="Z65">
            <v>5.6029999999999998</v>
          </cell>
          <cell r="AA65">
            <v>6.3070000000000004</v>
          </cell>
          <cell r="AB65">
            <v>11.91</v>
          </cell>
          <cell r="AC65">
            <v>37.644999999999996</v>
          </cell>
          <cell r="AD65">
            <v>37.644999999999996</v>
          </cell>
          <cell r="AE65">
            <v>11.536999999999999</v>
          </cell>
          <cell r="AF65">
            <v>11.536999999999999</v>
          </cell>
          <cell r="AG65">
            <v>7.5869999999999997</v>
          </cell>
          <cell r="AH65">
            <v>29.973000000000003</v>
          </cell>
          <cell r="AI65">
            <v>37.56</v>
          </cell>
          <cell r="AJ65">
            <v>201.583</v>
          </cell>
          <cell r="AK65">
            <v>201.583</v>
          </cell>
          <cell r="AL65">
            <v>12.643000000000001</v>
          </cell>
          <cell r="AM65">
            <v>6.83</v>
          </cell>
          <cell r="AN65">
            <v>19.472999999999999</v>
          </cell>
          <cell r="AO65">
            <v>0.54800000000000004</v>
          </cell>
          <cell r="AP65">
            <v>1.94</v>
          </cell>
          <cell r="AQ65">
            <v>2.488</v>
          </cell>
          <cell r="AR65">
            <v>241.029</v>
          </cell>
          <cell r="AS65">
            <v>3.0659999999999998</v>
          </cell>
          <cell r="AT65">
            <v>9.5999999999999988E-2</v>
          </cell>
          <cell r="AU65">
            <v>-25.623000000000001</v>
          </cell>
          <cell r="AV65">
            <v>211.37</v>
          </cell>
          <cell r="AW65">
            <v>123.76300000000001</v>
          </cell>
          <cell r="AX65">
            <v>87.608000000000004</v>
          </cell>
          <cell r="AY65">
            <v>36.164999999999999</v>
          </cell>
          <cell r="AZ65">
            <v>14.024000000000001</v>
          </cell>
          <cell r="BA65">
            <v>0.90100000000000002</v>
          </cell>
          <cell r="BB65">
            <v>14.925000000000001</v>
          </cell>
          <cell r="BC65">
            <v>4.0619999999999994</v>
          </cell>
          <cell r="BD65">
            <v>2.5510000000000002</v>
          </cell>
          <cell r="BE65">
            <v>6.6129999999999995</v>
          </cell>
          <cell r="BF65">
            <v>0.186</v>
          </cell>
          <cell r="BG65">
            <v>30.091000000000001</v>
          </cell>
          <cell r="BH65">
            <v>218.435</v>
          </cell>
          <cell r="BI65">
            <v>42.216999999999999</v>
          </cell>
          <cell r="BJ65">
            <v>3.91</v>
          </cell>
          <cell r="BK65">
            <v>19.256999999999998</v>
          </cell>
          <cell r="BL65">
            <v>156.18100000000001</v>
          </cell>
          <cell r="BM65">
            <v>23.974</v>
          </cell>
          <cell r="BN65">
            <v>2.0990000000000002</v>
          </cell>
          <cell r="BO65">
            <v>77.887</v>
          </cell>
          <cell r="BP65">
            <v>2.9899999999999998</v>
          </cell>
          <cell r="BQ65">
            <v>0.90100000000000002</v>
          </cell>
          <cell r="BR65">
            <v>25.597000000000001</v>
          </cell>
          <cell r="BS65">
            <v>29.488</v>
          </cell>
          <cell r="BT65">
            <v>62.091000000000001</v>
          </cell>
          <cell r="BU65">
            <v>20.811</v>
          </cell>
          <cell r="BV65">
            <v>0.16</v>
          </cell>
          <cell r="BW65">
            <v>83.061999999999998</v>
          </cell>
          <cell r="BX65">
            <v>13.677000000000001</v>
          </cell>
          <cell r="BY65">
            <v>1.0249999999999999</v>
          </cell>
          <cell r="BZ65">
            <v>14.702000000000002</v>
          </cell>
          <cell r="CA65">
            <v>29.488999999999997</v>
          </cell>
          <cell r="CB65">
            <v>29.488999999999997</v>
          </cell>
          <cell r="CC65">
            <v>20.82</v>
          </cell>
          <cell r="CD65">
            <v>62.397999999999996</v>
          </cell>
          <cell r="CE65">
            <v>1.375</v>
          </cell>
          <cell r="CF65">
            <v>84.592999999999989</v>
          </cell>
          <cell r="CG65">
            <v>37.53</v>
          </cell>
          <cell r="CH65">
            <v>37.53</v>
          </cell>
          <cell r="CI65">
            <v>0.38400000000000001</v>
          </cell>
          <cell r="CJ65">
            <v>1.696</v>
          </cell>
          <cell r="CK65">
            <v>2.08</v>
          </cell>
          <cell r="CL65">
            <v>0</v>
          </cell>
          <cell r="CM65">
            <v>0.34</v>
          </cell>
          <cell r="CN65">
            <v>0.34</v>
          </cell>
          <cell r="CO65">
            <v>18.116999999999997</v>
          </cell>
          <cell r="CP65">
            <v>0.185</v>
          </cell>
          <cell r="CQ65">
            <v>20.971</v>
          </cell>
          <cell r="CR65">
            <v>455.65899999999999</v>
          </cell>
          <cell r="CS65">
            <v>107.25200000000001</v>
          </cell>
          <cell r="CT65">
            <v>348.40700000000004</v>
          </cell>
          <cell r="CU65">
            <v>179.64599999999999</v>
          </cell>
          <cell r="CV65">
            <v>47.866</v>
          </cell>
          <cell r="CW65">
            <v>40.980000000000004</v>
          </cell>
          <cell r="CX65">
            <v>88.846000000000004</v>
          </cell>
          <cell r="CY65">
            <v>7.56</v>
          </cell>
          <cell r="CZ65">
            <v>2.0030000000000001</v>
          </cell>
          <cell r="DA65">
            <v>9.5629999999999988</v>
          </cell>
          <cell r="DB65">
            <v>3.2110000000000003</v>
          </cell>
          <cell r="DC65">
            <v>73.563999999999993</v>
          </cell>
          <cell r="DD65">
            <v>142.52800000000002</v>
          </cell>
          <cell r="DE65">
            <v>0.49</v>
          </cell>
          <cell r="DF65">
            <v>85.128</v>
          </cell>
          <cell r="DG65">
            <v>228.14600000000002</v>
          </cell>
          <cell r="DH65">
            <v>30.265999999999998</v>
          </cell>
          <cell r="DI65">
            <v>61.202999999999996</v>
          </cell>
          <cell r="DJ65">
            <v>91.468999999999994</v>
          </cell>
          <cell r="DK65">
            <v>15.536999999999999</v>
          </cell>
          <cell r="DL65">
            <v>20.75</v>
          </cell>
          <cell r="DM65">
            <v>3.8710000000000004</v>
          </cell>
          <cell r="DN65">
            <v>7.3170000000000002</v>
          </cell>
          <cell r="DO65">
            <v>2.222</v>
          </cell>
          <cell r="DP65">
            <v>2.8679999999999999</v>
          </cell>
          <cell r="DQ65">
            <v>54.683999999999997</v>
          </cell>
          <cell r="DR65">
            <v>0.13600000000000001</v>
          </cell>
          <cell r="DS65">
            <v>233.58199999999999</v>
          </cell>
          <cell r="DT65">
            <v>25.928000000000001</v>
          </cell>
          <cell r="DU65">
            <v>259.51</v>
          </cell>
          <cell r="DV65">
            <v>235.53300000000002</v>
          </cell>
          <cell r="DW65">
            <v>40.980000000000004</v>
          </cell>
          <cell r="DX65">
            <v>110.607</v>
          </cell>
          <cell r="DY65">
            <v>387.12</v>
          </cell>
          <cell r="DZ65">
            <v>0.86899999999999999</v>
          </cell>
          <cell r="EA65">
            <v>0</v>
          </cell>
          <cell r="EB65">
            <v>1.7</v>
          </cell>
          <cell r="EC65">
            <v>15.362</v>
          </cell>
          <cell r="ED65">
            <v>17.931000000000001</v>
          </cell>
          <cell r="EE65">
            <v>0.10299999999999999</v>
          </cell>
          <cell r="EF65">
            <v>0.10299999999999999</v>
          </cell>
          <cell r="EG65">
            <v>326.32800000000003</v>
          </cell>
          <cell r="EH65">
            <v>45.553999999999995</v>
          </cell>
          <cell r="EI65">
            <v>36.451999999999998</v>
          </cell>
          <cell r="EJ65">
            <v>408.334</v>
          </cell>
          <cell r="EK65">
            <v>0.91800000000000004</v>
          </cell>
          <cell r="EL65">
            <v>0</v>
          </cell>
          <cell r="EM65">
            <v>7.601</v>
          </cell>
          <cell r="EN65">
            <v>42.611000000000004</v>
          </cell>
          <cell r="EO65">
            <v>19.631</v>
          </cell>
          <cell r="EP65">
            <v>70.760999999999996</v>
          </cell>
          <cell r="EQ65">
            <v>503.70600000000002</v>
          </cell>
          <cell r="ER65">
            <v>323.19499999999999</v>
          </cell>
          <cell r="ES65">
            <v>177.095</v>
          </cell>
          <cell r="ET65">
            <v>500.28999999999996</v>
          </cell>
          <cell r="EU65">
            <v>3.4159999999999999</v>
          </cell>
          <cell r="EV65">
            <v>9.6159999999999997</v>
          </cell>
          <cell r="EW65">
            <v>0.748</v>
          </cell>
          <cell r="EX65">
            <v>1.5129999999999999</v>
          </cell>
          <cell r="EY65">
            <v>11.876999999999999</v>
          </cell>
          <cell r="EZ65">
            <v>16.683</v>
          </cell>
          <cell r="FA65">
            <v>14.045999999999999</v>
          </cell>
          <cell r="FB65">
            <v>30.728999999999999</v>
          </cell>
          <cell r="FC65">
            <v>84.552999999999997</v>
          </cell>
          <cell r="FD65">
            <v>0.879</v>
          </cell>
          <cell r="FE65">
            <v>3.2030000000000003</v>
          </cell>
          <cell r="FF65">
            <v>-104.07</v>
          </cell>
          <cell r="FG65">
            <v>198.81900000000002</v>
          </cell>
          <cell r="FH65">
            <v>124.378</v>
          </cell>
          <cell r="FI65">
            <v>180.51100000000002</v>
          </cell>
          <cell r="FJ65">
            <v>433.84699999999998</v>
          </cell>
          <cell r="FK65">
            <v>47.283999999999999</v>
          </cell>
          <cell r="FL65">
            <v>481.13099999999997</v>
          </cell>
          <cell r="FM65">
            <v>88.251000000000005</v>
          </cell>
          <cell r="FN65">
            <v>14.896999999999998</v>
          </cell>
          <cell r="FO65">
            <v>103.148</v>
          </cell>
          <cell r="FP65">
            <v>345.59500000000003</v>
          </cell>
          <cell r="FQ65">
            <v>32.385000000000005</v>
          </cell>
          <cell r="FR65">
            <v>377.98</v>
          </cell>
          <cell r="FS65">
            <v>33.332999999999998</v>
          </cell>
          <cell r="FT65">
            <v>21.169</v>
          </cell>
          <cell r="FU65">
            <v>54.501999999999995</v>
          </cell>
          <cell r="FV65">
            <v>10.416</v>
          </cell>
          <cell r="FW65">
            <v>7.0920000000000005</v>
          </cell>
          <cell r="FX65">
            <v>17.508000000000003</v>
          </cell>
          <cell r="FY65">
            <v>0.55800000000000005</v>
          </cell>
          <cell r="FZ65">
            <v>17.244</v>
          </cell>
          <cell r="GA65">
            <v>17.802</v>
          </cell>
          <cell r="GB65">
            <v>0.91700000000000004</v>
          </cell>
          <cell r="GC65">
            <v>0.19</v>
          </cell>
          <cell r="GD65">
            <v>1.107</v>
          </cell>
          <cell r="GE65">
            <v>18.908999999999999</v>
          </cell>
          <cell r="GF65">
            <v>7.5140000000000002</v>
          </cell>
          <cell r="GG65">
            <v>0.53900000000000003</v>
          </cell>
          <cell r="GH65">
            <v>8.0530000000000008</v>
          </cell>
          <cell r="GI65">
            <v>291.54300000000001</v>
          </cell>
          <cell r="GJ65">
            <v>3.5580000000000003</v>
          </cell>
          <cell r="GK65">
            <v>295.101</v>
          </cell>
          <cell r="GL65">
            <v>812.62099999999998</v>
          </cell>
          <cell r="GM65">
            <v>812.62099999999998</v>
          </cell>
          <cell r="GN65">
            <v>242.41600000000003</v>
          </cell>
          <cell r="GO65">
            <v>53.427</v>
          </cell>
          <cell r="GP65">
            <v>295.84300000000002</v>
          </cell>
          <cell r="GQ65">
            <v>23.945999999999998</v>
          </cell>
          <cell r="GR65">
            <v>0.98</v>
          </cell>
          <cell r="GS65">
            <v>24.925999999999998</v>
          </cell>
          <cell r="GT65">
            <v>39.624000000000002</v>
          </cell>
          <cell r="GU65">
            <v>39.624000000000002</v>
          </cell>
          <cell r="GV65">
            <v>52.608999999999995</v>
          </cell>
          <cell r="GW65">
            <v>0.35300000000000004</v>
          </cell>
          <cell r="GX65">
            <v>52.961999999999996</v>
          </cell>
          <cell r="GY65">
            <v>2.625</v>
          </cell>
          <cell r="GZ65">
            <v>2.625</v>
          </cell>
          <cell r="HA65">
            <v>23.782</v>
          </cell>
          <cell r="HB65">
            <v>0.36000000000000004</v>
          </cell>
          <cell r="HC65">
            <v>24.141999999999999</v>
          </cell>
          <cell r="HD65">
            <v>1.661</v>
          </cell>
          <cell r="HE65">
            <v>1.661</v>
          </cell>
          <cell r="HF65">
            <v>322.952</v>
          </cell>
          <cell r="HG65">
            <v>86.494</v>
          </cell>
          <cell r="HH65">
            <v>36.820999999999998</v>
          </cell>
          <cell r="HI65">
            <v>446.26700000000005</v>
          </cell>
          <cell r="HJ65">
            <v>31.423000000000002</v>
          </cell>
          <cell r="HK65">
            <v>32.853999999999999</v>
          </cell>
          <cell r="HL65">
            <v>64.277000000000001</v>
          </cell>
          <cell r="HM65">
            <v>4.8000000000000001E-2</v>
          </cell>
          <cell r="HN65">
            <v>41.335000000000001</v>
          </cell>
          <cell r="HO65">
            <v>41.383000000000003</v>
          </cell>
          <cell r="HP65">
            <v>105.66</v>
          </cell>
          <cell r="HQ65">
            <v>177.17999999999998</v>
          </cell>
          <cell r="HR65">
            <v>24.902000000000001</v>
          </cell>
          <cell r="HS65">
            <v>202.08199999999999</v>
          </cell>
          <cell r="HT65">
            <v>242.41600000000003</v>
          </cell>
          <cell r="HU65">
            <v>53.427</v>
          </cell>
          <cell r="HV65">
            <v>138.023</v>
          </cell>
          <cell r="HW65">
            <v>433.86599999999999</v>
          </cell>
          <cell r="HX65">
            <v>0.36899999999999999</v>
          </cell>
          <cell r="HY65">
            <v>0.36899999999999999</v>
          </cell>
          <cell r="HZ65">
            <v>30.858000000000001</v>
          </cell>
          <cell r="IA65">
            <v>32.223999999999997</v>
          </cell>
          <cell r="IB65">
            <v>63.081999999999994</v>
          </cell>
          <cell r="IC65">
            <v>0.05</v>
          </cell>
          <cell r="ID65">
            <v>1.298</v>
          </cell>
          <cell r="IE65">
            <v>1.3480000000000001</v>
          </cell>
          <cell r="IF65">
            <v>64.429999999999993</v>
          </cell>
          <cell r="IG65">
            <v>1304.884</v>
          </cell>
          <cell r="IH65">
            <v>44.197999999999993</v>
          </cell>
          <cell r="II65">
            <v>1349.0820000000001</v>
          </cell>
          <cell r="IJ65">
            <v>1099.2270000000001</v>
          </cell>
          <cell r="IK65">
            <v>42.082999999999998</v>
          </cell>
          <cell r="IL65">
            <v>1141.3100000000002</v>
          </cell>
          <cell r="IM65">
            <v>205.655</v>
          </cell>
          <cell r="IN65">
            <v>2.1149999999999998</v>
          </cell>
          <cell r="IO65">
            <v>207.77</v>
          </cell>
          <cell r="IP65">
            <v>2.766</v>
          </cell>
          <cell r="IQ65">
            <v>3.1799999999999997</v>
          </cell>
          <cell r="IR65">
            <v>5.9459999999999997</v>
          </cell>
          <cell r="IS65">
            <v>0.91699999999999993</v>
          </cell>
          <cell r="IT65">
            <v>1.1689999999999998</v>
          </cell>
          <cell r="IU65">
            <v>2.0859999999999999</v>
          </cell>
          <cell r="IV65">
            <v>8.032</v>
          </cell>
          <cell r="IW65">
            <v>9.0679999999999996</v>
          </cell>
          <cell r="IX65">
            <v>2.2709999999999999</v>
          </cell>
          <cell r="IY65">
            <v>11.338999999999999</v>
          </cell>
          <cell r="IZ65">
            <v>0</v>
          </cell>
          <cell r="JA65">
            <v>11.338999999999999</v>
          </cell>
          <cell r="JB65">
            <v>121.38799999999999</v>
          </cell>
          <cell r="JC65">
            <v>4.21</v>
          </cell>
          <cell r="JD65">
            <v>125.59799999999998</v>
          </cell>
          <cell r="JE65">
            <v>-0.45300000000000007</v>
          </cell>
          <cell r="JF65">
            <v>-0.45300000000000007</v>
          </cell>
          <cell r="JG65">
            <v>0.71599999999999997</v>
          </cell>
          <cell r="JH65">
            <v>0.71599999999999997</v>
          </cell>
          <cell r="JI65">
            <v>-3.484</v>
          </cell>
          <cell r="JJ65">
            <v>-3.484</v>
          </cell>
          <cell r="JK65">
            <v>82.096000000000004</v>
          </cell>
          <cell r="JL65">
            <v>-8.9999999999999976E-3</v>
          </cell>
          <cell r="JM65">
            <v>82.087000000000003</v>
          </cell>
          <cell r="JN65">
            <v>240.90200000000002</v>
          </cell>
          <cell r="JO65">
            <v>124.378</v>
          </cell>
          <cell r="JP65">
            <v>42.082999999999998</v>
          </cell>
          <cell r="JQ65">
            <v>1670.162</v>
          </cell>
          <cell r="JR65">
            <v>2.1149999999999998</v>
          </cell>
          <cell r="JS65">
            <v>1672.277</v>
          </cell>
          <cell r="JT65">
            <v>611.21800000000007</v>
          </cell>
          <cell r="JU65">
            <v>637.27700000000004</v>
          </cell>
          <cell r="JV65">
            <v>-26.058</v>
          </cell>
          <cell r="JW65">
            <v>13.138999999999999</v>
          </cell>
          <cell r="JX65">
            <v>3.9740000000000002</v>
          </cell>
          <cell r="JY65">
            <v>3.9740000000000002</v>
          </cell>
          <cell r="JZ65">
            <v>68.376000000000005</v>
          </cell>
          <cell r="KA65">
            <v>59.249000000000009</v>
          </cell>
          <cell r="KB65">
            <v>10.785</v>
          </cell>
          <cell r="KC65">
            <v>1.772</v>
          </cell>
          <cell r="KD65">
            <v>4.9779999999999998</v>
          </cell>
          <cell r="KE65">
            <v>4.9779999999999998</v>
          </cell>
          <cell r="KF65">
            <v>8.199999999999999E-2</v>
          </cell>
          <cell r="KG65">
            <v>0.124</v>
          </cell>
          <cell r="KH65">
            <v>0.20599999999999999</v>
          </cell>
          <cell r="KI65">
            <v>2.8559999999999999</v>
          </cell>
          <cell r="KJ65">
            <v>2.8559999999999999</v>
          </cell>
          <cell r="KK65">
            <v>4.0430000000000001</v>
          </cell>
          <cell r="KL65">
            <v>0.29300000000000004</v>
          </cell>
          <cell r="KM65">
            <v>1.7</v>
          </cell>
          <cell r="KN65">
            <v>4.8109999999999999</v>
          </cell>
          <cell r="KO65">
            <v>10.847000000000001</v>
          </cell>
          <cell r="KP65">
            <v>0</v>
          </cell>
          <cell r="KQ65">
            <v>0.92599999999999993</v>
          </cell>
          <cell r="KR65">
            <v>8.199999999999999E-2</v>
          </cell>
          <cell r="KS65">
            <v>8.199999999999999E-2</v>
          </cell>
          <cell r="KT65">
            <v>0</v>
          </cell>
          <cell r="KU65">
            <v>2.0529999999999999</v>
          </cell>
          <cell r="KV65">
            <v>5.7999999999999996E-2</v>
          </cell>
          <cell r="KW65">
            <v>2.1109999999999998</v>
          </cell>
          <cell r="KX65">
            <v>-1E-3</v>
          </cell>
          <cell r="KY65">
            <v>-1E-3</v>
          </cell>
          <cell r="KZ65">
            <v>1.234</v>
          </cell>
          <cell r="LA65">
            <v>7.6280000000000001</v>
          </cell>
          <cell r="LB65">
            <v>77.871999999999986</v>
          </cell>
          <cell r="LC65">
            <v>31.138000000000002</v>
          </cell>
          <cell r="LD65">
            <v>6.2439999999999998</v>
          </cell>
          <cell r="LE65">
            <v>2.1190000000000002</v>
          </cell>
          <cell r="LF65">
            <v>3.9740000000000002</v>
          </cell>
          <cell r="LG65">
            <v>1.764</v>
          </cell>
          <cell r="LH65">
            <v>5.7380000000000004</v>
          </cell>
          <cell r="LI65">
            <v>6.2330000000000005</v>
          </cell>
          <cell r="LJ65">
            <v>9.8000000000000004E-2</v>
          </cell>
          <cell r="LK65">
            <v>0</v>
          </cell>
          <cell r="LL65">
            <v>6.3310000000000004</v>
          </cell>
          <cell r="LM65">
            <v>2.1840000000000002</v>
          </cell>
          <cell r="LN65">
            <v>3.9369999999999998</v>
          </cell>
          <cell r="LO65">
            <v>7.601</v>
          </cell>
          <cell r="LP65">
            <v>16.277000000000001</v>
          </cell>
          <cell r="LQ65">
            <v>19.631</v>
          </cell>
          <cell r="LR65">
            <v>49.63</v>
          </cell>
          <cell r="LS65">
            <v>0.19099999999999998</v>
          </cell>
          <cell r="LT65">
            <v>4.3250000000000002</v>
          </cell>
          <cell r="LU65">
            <v>4.516</v>
          </cell>
          <cell r="LV65">
            <v>0.96699999999999997</v>
          </cell>
          <cell r="LW65">
            <v>0.12</v>
          </cell>
          <cell r="LX65">
            <v>1.087</v>
          </cell>
          <cell r="LY65">
            <v>26.635999999999999</v>
          </cell>
          <cell r="LZ65">
            <v>2088.6260000000002</v>
          </cell>
          <cell r="MA65" t="str">
            <v/>
          </cell>
          <cell r="MB65">
            <v>33.439222999999998</v>
          </cell>
          <cell r="MC65">
            <v>0.39500000000000002</v>
          </cell>
          <cell r="MD65">
            <v>-12.080609000000001</v>
          </cell>
          <cell r="ME65">
            <v>-8.068486</v>
          </cell>
          <cell r="MF65">
            <v>-4.0121269999999996</v>
          </cell>
          <cell r="MG65">
            <v>30.065639000000001</v>
          </cell>
          <cell r="MH65">
            <v>75.080807000000007</v>
          </cell>
          <cell r="MI65">
            <v>42.946065000000004</v>
          </cell>
          <cell r="MJ65">
            <v>32.134741000000005</v>
          </cell>
          <cell r="MK65">
            <v>0.66600000000000004</v>
          </cell>
          <cell r="ML65">
            <v>-0.69260599999999961</v>
          </cell>
          <cell r="MM65">
            <v>20.002914000000001</v>
          </cell>
          <cell r="MN65">
            <v>2.4959999999999982E-3</v>
          </cell>
          <cell r="MO65">
            <v>-174.62805299999999</v>
          </cell>
          <cell r="MP65">
            <v>0.53600000000000003</v>
          </cell>
          <cell r="MQ65">
            <v>0</v>
          </cell>
          <cell r="MR65">
            <v>25.839247</v>
          </cell>
          <cell r="MS65">
            <v>62.895500999999996</v>
          </cell>
          <cell r="MT65">
            <v>-37.056279000000004</v>
          </cell>
          <cell r="MU65">
            <v>54.067233000000002</v>
          </cell>
          <cell r="MV65">
            <v>61.689112999999999</v>
          </cell>
          <cell r="MW65">
            <v>9.0208089999999999</v>
          </cell>
          <cell r="MX65">
            <v>52.668298</v>
          </cell>
          <cell r="MY65">
            <v>0</v>
          </cell>
          <cell r="MZ65">
            <v>0</v>
          </cell>
          <cell r="NA65">
            <v>26.657524000000002</v>
          </cell>
          <cell r="NB65">
            <v>0.31550400000000001</v>
          </cell>
          <cell r="NC65">
            <v>-17.044472500000005</v>
          </cell>
          <cell r="ND65">
            <v>0</v>
          </cell>
          <cell r="NE65">
            <v>52.917099999999998</v>
          </cell>
          <cell r="NF65">
            <v>3.5020250000000002</v>
          </cell>
          <cell r="NG65">
            <v>18.540324000000002</v>
          </cell>
          <cell r="NH65">
            <v>-15.038300999999999</v>
          </cell>
          <cell r="NI65">
            <v>1.4850000000000001</v>
          </cell>
          <cell r="NJ65">
            <v>-1.300128</v>
          </cell>
          <cell r="NK65">
            <v>-1.537126</v>
          </cell>
          <cell r="NL65">
            <v>0.23699999999999999</v>
          </cell>
          <cell r="NM65" t="str">
            <v/>
          </cell>
          <cell r="NN65" t="str">
            <v/>
          </cell>
          <cell r="NO65">
            <v>2.355</v>
          </cell>
          <cell r="NP65" t="str">
            <v/>
          </cell>
          <cell r="NQ65">
            <v>7.9546530000000004</v>
          </cell>
          <cell r="NR65">
            <v>0</v>
          </cell>
          <cell r="NS65">
            <v>-2.5681019999999997</v>
          </cell>
          <cell r="NT65">
            <v>0.56718400000000002</v>
          </cell>
          <cell r="NU65">
            <v>-3.1352720000000001</v>
          </cell>
          <cell r="NV65">
            <v>0</v>
          </cell>
          <cell r="NW65">
            <v>19.016826999999999</v>
          </cell>
          <cell r="NX65">
            <v>-1.8472899999999999</v>
          </cell>
          <cell r="NY65">
            <v>20.864122999999999</v>
          </cell>
          <cell r="NZ65">
            <v>-0.26265899999999998</v>
          </cell>
          <cell r="OA65">
            <v>-9.7623999999999933E-2</v>
          </cell>
          <cell r="OB65">
            <v>-12.732652999999996</v>
          </cell>
          <cell r="OC65" t="str">
            <v/>
          </cell>
          <cell r="OD65">
            <v>51.306587999999998</v>
          </cell>
          <cell r="OE65">
            <v>2.1850000000000001</v>
          </cell>
          <cell r="OF65">
            <v>4.2738280000000008</v>
          </cell>
          <cell r="OG65">
            <v>3.333752</v>
          </cell>
          <cell r="OH65">
            <v>0.94007700000000005</v>
          </cell>
          <cell r="OI65">
            <v>0</v>
          </cell>
          <cell r="OJ65">
            <v>4.914104</v>
          </cell>
          <cell r="OK65">
            <v>1.5075180000000001</v>
          </cell>
          <cell r="OL65">
            <v>3.4065889999999999</v>
          </cell>
          <cell r="OM65">
            <v>23.094999999999999</v>
          </cell>
          <cell r="ON65">
            <v>0</v>
          </cell>
          <cell r="OO65">
            <v>16.333057000000011</v>
          </cell>
          <cell r="OP65">
            <v>0</v>
          </cell>
          <cell r="OQ65">
            <v>46.580399999999997</v>
          </cell>
          <cell r="OR65">
            <v>1.4680179999999989</v>
          </cell>
          <cell r="OS65">
            <v>0</v>
          </cell>
          <cell r="OT65">
            <v>77.268274999999988</v>
          </cell>
          <cell r="OU65">
            <v>77.268274999999988</v>
          </cell>
          <cell r="OV65">
            <v>-7.7538900000000002</v>
          </cell>
          <cell r="OW65">
            <v>-1.5029350000000008</v>
          </cell>
          <cell r="OX65">
            <v>43.786141000000001</v>
          </cell>
          <cell r="OY65">
            <v>43.786141000000001</v>
          </cell>
          <cell r="OZ65" t="str">
            <v/>
          </cell>
          <cell r="PA65">
            <v>-3.0700000000000003</v>
          </cell>
          <cell r="PB65">
            <v>0</v>
          </cell>
          <cell r="PC65">
            <v>-52.615842000000001</v>
          </cell>
          <cell r="PD65" t="str">
            <v/>
          </cell>
          <cell r="PE65" t="str">
            <v/>
          </cell>
          <cell r="PF65">
            <v>51.491999999999997</v>
          </cell>
          <cell r="PG65">
            <v>30.844064999999997</v>
          </cell>
          <cell r="PH65">
            <v>20.647932000000001</v>
          </cell>
          <cell r="PI65">
            <v>43.525377999999996</v>
          </cell>
          <cell r="PJ65">
            <v>80.756871000000004</v>
          </cell>
          <cell r="PK65">
            <v>80.756871000000004</v>
          </cell>
          <cell r="PL65" t="str">
            <v/>
          </cell>
          <cell r="PM65" t="str">
            <v/>
          </cell>
          <cell r="PN65">
            <v>0</v>
          </cell>
          <cell r="PO65">
            <v>0</v>
          </cell>
          <cell r="PP65">
            <v>2.496E-3</v>
          </cell>
          <cell r="PQ65">
            <v>-44.468519000000001</v>
          </cell>
          <cell r="PR65">
            <v>0</v>
          </cell>
          <cell r="PS65">
            <v>43.464399999999998</v>
          </cell>
          <cell r="PT65">
            <v>-39.485347999999995</v>
          </cell>
          <cell r="PU65">
            <v>-22.204322999999999</v>
          </cell>
          <cell r="PV65">
            <v>-17.281029</v>
          </cell>
          <cell r="PW65">
            <v>0</v>
          </cell>
          <cell r="PX65">
            <v>13.119245000000001</v>
          </cell>
          <cell r="PY65">
            <v>13.119245000000001</v>
          </cell>
          <cell r="PZ65" t="str">
            <v/>
          </cell>
          <cell r="QA65">
            <v>20.428341000000003</v>
          </cell>
          <cell r="QB65">
            <v>13.518513000000098</v>
          </cell>
          <cell r="QC65">
            <v>0</v>
          </cell>
          <cell r="QD65"/>
          <cell r="QE65">
            <v>-3.3828549999999993</v>
          </cell>
          <cell r="QF65">
            <v>4.5840179999999995</v>
          </cell>
          <cell r="QG65">
            <v>0</v>
          </cell>
          <cell r="QH65" t="str">
            <v/>
          </cell>
          <cell r="QI65" t="str">
            <v/>
          </cell>
          <cell r="QJ65" t="str">
            <v/>
          </cell>
          <cell r="QK65">
            <v>0</v>
          </cell>
          <cell r="QL65">
            <v>0</v>
          </cell>
          <cell r="QM65">
            <v>0</v>
          </cell>
          <cell r="QN65" t="str">
            <v/>
          </cell>
          <cell r="QO65" t="str">
            <v/>
          </cell>
          <cell r="QP65" t="str">
            <v/>
          </cell>
          <cell r="QQ65">
            <v>0</v>
          </cell>
          <cell r="QR65" t="str">
            <v/>
          </cell>
          <cell r="QS65">
            <v>12.081282999999999</v>
          </cell>
          <cell r="QT65">
            <v>0</v>
          </cell>
          <cell r="QU65">
            <v>57.507743999999995</v>
          </cell>
          <cell r="QV65">
            <v>68.62853299999999</v>
          </cell>
          <cell r="QW65">
            <v>-11.120787</v>
          </cell>
          <cell r="QX65">
            <v>38.689250000000001</v>
          </cell>
          <cell r="QY65">
            <v>0</v>
          </cell>
          <cell r="QZ65">
            <v>0</v>
          </cell>
          <cell r="RA65">
            <v>0</v>
          </cell>
          <cell r="RB65">
            <v>0</v>
          </cell>
          <cell r="RC65">
            <v>0</v>
          </cell>
          <cell r="RD65">
            <v>0</v>
          </cell>
          <cell r="RE65" t="str">
            <v/>
          </cell>
          <cell r="RF65">
            <v>0</v>
          </cell>
          <cell r="RG65" t="str">
            <v/>
          </cell>
          <cell r="RH65" t="str">
            <v/>
          </cell>
          <cell r="RI65" t="str">
            <v/>
          </cell>
          <cell r="RJ65">
            <v>26.227828000000002</v>
          </cell>
          <cell r="RK65">
            <v>0</v>
          </cell>
          <cell r="RL65">
            <v>0</v>
          </cell>
          <cell r="RM65">
            <v>0</v>
          </cell>
          <cell r="RN65" t="str">
            <v/>
          </cell>
          <cell r="RO65" t="str">
            <v/>
          </cell>
          <cell r="RP65">
            <v>0</v>
          </cell>
          <cell r="RQ65">
            <v>0.31550400000000001</v>
          </cell>
          <cell r="RR65">
            <v>-16.621570500000011</v>
          </cell>
          <cell r="RS65">
            <v>0</v>
          </cell>
          <cell r="RT65">
            <v>9.4527000000000001</v>
          </cell>
          <cell r="RU65">
            <v>18.966388999999999</v>
          </cell>
          <cell r="RV65">
            <v>77.268274999999988</v>
          </cell>
          <cell r="RW65">
            <v>-58.301901000000001</v>
          </cell>
          <cell r="RX65">
            <v>-24.327518999999988</v>
          </cell>
          <cell r="RY65">
            <v>109.31075100000001</v>
          </cell>
          <cell r="RZ65">
            <v>0</v>
          </cell>
          <cell r="SA65">
            <v>109.31075100000001</v>
          </cell>
          <cell r="SB65">
            <v>0</v>
          </cell>
          <cell r="SC65">
            <v>-14.30874300000005</v>
          </cell>
          <cell r="SD65">
            <v>0</v>
          </cell>
        </row>
        <row r="66">
          <cell r="A66">
            <v>2013</v>
          </cell>
          <cell r="B66">
            <v>2598.3890000000001</v>
          </cell>
          <cell r="C66">
            <v>1522.7680000000003</v>
          </cell>
          <cell r="D66">
            <v>1075.6200000000001</v>
          </cell>
          <cell r="E66">
            <v>537.875</v>
          </cell>
          <cell r="F66">
            <v>163.119</v>
          </cell>
          <cell r="G66">
            <v>11.698</v>
          </cell>
          <cell r="H66">
            <v>174.81700000000001</v>
          </cell>
          <cell r="I66">
            <v>19.542999999999999</v>
          </cell>
          <cell r="J66">
            <v>39.364999999999995</v>
          </cell>
          <cell r="K66">
            <v>58.907999999999994</v>
          </cell>
          <cell r="L66">
            <v>16.515000000000001</v>
          </cell>
          <cell r="M66">
            <v>320.53399999999999</v>
          </cell>
          <cell r="N66">
            <v>58.555999999999997</v>
          </cell>
          <cell r="O66">
            <v>141.59700000000001</v>
          </cell>
          <cell r="P66">
            <v>5.6999999999999993</v>
          </cell>
          <cell r="Q66">
            <v>3.4830000000000005</v>
          </cell>
          <cell r="R66">
            <v>0</v>
          </cell>
          <cell r="S66">
            <v>71.861000000000004</v>
          </cell>
          <cell r="T66">
            <v>160.00200000000001</v>
          </cell>
          <cell r="U66">
            <v>4.3780000000000001</v>
          </cell>
          <cell r="V66">
            <v>3.8019999999999996</v>
          </cell>
          <cell r="W66">
            <v>11.698</v>
          </cell>
          <cell r="X66">
            <v>0.19800000000000001</v>
          </cell>
          <cell r="Y66">
            <v>11.896000000000001</v>
          </cell>
          <cell r="Z66">
            <v>6.0369999999999999</v>
          </cell>
          <cell r="AA66">
            <v>6.5439999999999996</v>
          </cell>
          <cell r="AB66">
            <v>12.581</v>
          </cell>
          <cell r="AC66">
            <v>41.031999999999996</v>
          </cell>
          <cell r="AD66">
            <v>41.031999999999996</v>
          </cell>
          <cell r="AE66">
            <v>11.677</v>
          </cell>
          <cell r="AF66">
            <v>11.677</v>
          </cell>
          <cell r="AG66">
            <v>7.758</v>
          </cell>
          <cell r="AH66">
            <v>29.878</v>
          </cell>
          <cell r="AI66">
            <v>37.636000000000003</v>
          </cell>
          <cell r="AJ66">
            <v>223.96300000000002</v>
          </cell>
          <cell r="AK66">
            <v>223.96300000000002</v>
          </cell>
          <cell r="AL66">
            <v>12.954000000000001</v>
          </cell>
          <cell r="AM66">
            <v>8.838000000000001</v>
          </cell>
          <cell r="AN66">
            <v>21.792000000000002</v>
          </cell>
          <cell r="AO66">
            <v>0</v>
          </cell>
          <cell r="AP66">
            <v>1.7750000000000001</v>
          </cell>
          <cell r="AQ66">
            <v>1.7750000000000001</v>
          </cell>
          <cell r="AR66">
            <v>243.55500000000001</v>
          </cell>
          <cell r="AS66">
            <v>4.2360000000000007</v>
          </cell>
          <cell r="AT66">
            <v>-0.60199999999999998</v>
          </cell>
          <cell r="AU66">
            <v>-3.2079999999999997</v>
          </cell>
          <cell r="AV66">
            <v>217.75599999999997</v>
          </cell>
          <cell r="AW66">
            <v>125.47300000000001</v>
          </cell>
          <cell r="AX66">
            <v>92.282999999999987</v>
          </cell>
          <cell r="AY66">
            <v>35.94</v>
          </cell>
          <cell r="AZ66">
            <v>13.871</v>
          </cell>
          <cell r="BA66">
            <v>0.91700000000000004</v>
          </cell>
          <cell r="BB66">
            <v>14.788</v>
          </cell>
          <cell r="BC66">
            <v>4.7949999999999999</v>
          </cell>
          <cell r="BD66">
            <v>2.9380000000000002</v>
          </cell>
          <cell r="BE66">
            <v>7.7330000000000005</v>
          </cell>
          <cell r="BF66">
            <v>0.26900000000000002</v>
          </cell>
          <cell r="BG66">
            <v>34.091000000000001</v>
          </cell>
          <cell r="BH66">
            <v>184.55699999999999</v>
          </cell>
          <cell r="BI66">
            <v>41.350999999999999</v>
          </cell>
          <cell r="BJ66">
            <v>2.7979999999999996</v>
          </cell>
          <cell r="BK66">
            <v>18.727999999999998</v>
          </cell>
          <cell r="BL66">
            <v>134.49299999999999</v>
          </cell>
          <cell r="BM66">
            <v>26.594999999999999</v>
          </cell>
          <cell r="BN66">
            <v>2.194</v>
          </cell>
          <cell r="BO66">
            <v>77.272000000000006</v>
          </cell>
          <cell r="BP66">
            <v>3.5460000000000003</v>
          </cell>
          <cell r="BQ66">
            <v>0.91700000000000004</v>
          </cell>
          <cell r="BR66">
            <v>25.966000000000001</v>
          </cell>
          <cell r="BS66">
            <v>30.429000000000002</v>
          </cell>
          <cell r="BT66">
            <v>65.069000000000003</v>
          </cell>
          <cell r="BU66">
            <v>23.283999999999999</v>
          </cell>
          <cell r="BV66">
            <v>0.02</v>
          </cell>
          <cell r="BW66">
            <v>88.373000000000005</v>
          </cell>
          <cell r="BX66">
            <v>14.214</v>
          </cell>
          <cell r="BY66">
            <v>0.89900000000000002</v>
          </cell>
          <cell r="BZ66">
            <v>15.113</v>
          </cell>
          <cell r="CA66">
            <v>30.426000000000002</v>
          </cell>
          <cell r="CB66">
            <v>30.426000000000002</v>
          </cell>
          <cell r="CC66">
            <v>23.279</v>
          </cell>
          <cell r="CD66">
            <v>65.679000000000002</v>
          </cell>
          <cell r="CE66">
            <v>2.0999999999999996</v>
          </cell>
          <cell r="CF66">
            <v>91.057999999999993</v>
          </cell>
          <cell r="CG66">
            <v>23.172999999999998</v>
          </cell>
          <cell r="CH66">
            <v>23.172999999999998</v>
          </cell>
          <cell r="CI66">
            <v>0.40799999999999997</v>
          </cell>
          <cell r="CJ66">
            <v>2.008</v>
          </cell>
          <cell r="CK66">
            <v>2.4159999999999999</v>
          </cell>
          <cell r="CL66">
            <v>0.86799999999999999</v>
          </cell>
          <cell r="CM66">
            <v>0.21199999999999999</v>
          </cell>
          <cell r="CN66">
            <v>1.08</v>
          </cell>
          <cell r="CO66">
            <v>14.850999999999999</v>
          </cell>
          <cell r="CP66">
            <v>7.8E-2</v>
          </cell>
          <cell r="CQ66">
            <v>9.5820000000000007</v>
          </cell>
          <cell r="CR66">
            <v>464.73099999999999</v>
          </cell>
          <cell r="CS66">
            <v>109.755</v>
          </cell>
          <cell r="CT66">
            <v>354.97699999999998</v>
          </cell>
          <cell r="CU66">
            <v>181.67599999999999</v>
          </cell>
          <cell r="CV66">
            <v>49.488999999999997</v>
          </cell>
          <cell r="CW66">
            <v>41.948</v>
          </cell>
          <cell r="CX66">
            <v>91.436999999999998</v>
          </cell>
          <cell r="CY66">
            <v>7.862000000000001</v>
          </cell>
          <cell r="CZ66">
            <v>2.1020000000000003</v>
          </cell>
          <cell r="DA66">
            <v>9.9640000000000022</v>
          </cell>
          <cell r="DB66">
            <v>3.2480000000000002</v>
          </cell>
          <cell r="DC66">
            <v>75.146999999999991</v>
          </cell>
          <cell r="DD66">
            <v>144.49</v>
          </cell>
          <cell r="DE66">
            <v>0.59800000000000009</v>
          </cell>
          <cell r="DF66">
            <v>87.472000000000008</v>
          </cell>
          <cell r="DG66">
            <v>232.56000000000003</v>
          </cell>
          <cell r="DH66">
            <v>33.744</v>
          </cell>
          <cell r="DI66">
            <v>62.470999999999997</v>
          </cell>
          <cell r="DJ66">
            <v>96.215000000000003</v>
          </cell>
          <cell r="DK66">
            <v>16.146999999999998</v>
          </cell>
          <cell r="DL66">
            <v>20.29</v>
          </cell>
          <cell r="DM66">
            <v>2.923</v>
          </cell>
          <cell r="DN66">
            <v>7.47</v>
          </cell>
          <cell r="DO66">
            <v>2.0740000000000003</v>
          </cell>
          <cell r="DP66">
            <v>2.8519999999999999</v>
          </cell>
          <cell r="DQ66">
            <v>48.873999999999995</v>
          </cell>
          <cell r="DR66">
            <v>0.128</v>
          </cell>
          <cell r="DS66">
            <v>246.22200000000001</v>
          </cell>
          <cell r="DT66">
            <v>26.027999999999999</v>
          </cell>
          <cell r="DU66">
            <v>272.25</v>
          </cell>
          <cell r="DV66">
            <v>240.67200000000003</v>
          </cell>
          <cell r="DW66">
            <v>41.948</v>
          </cell>
          <cell r="DX66">
            <v>116.262</v>
          </cell>
          <cell r="DY66">
            <v>398.88200000000001</v>
          </cell>
          <cell r="DZ66">
            <v>0.90400000000000003</v>
          </cell>
          <cell r="EA66">
            <v>0</v>
          </cell>
          <cell r="EB66">
            <v>1.8879999999999999</v>
          </cell>
          <cell r="EC66">
            <v>16.031999999999996</v>
          </cell>
          <cell r="ED66">
            <v>18.823999999999998</v>
          </cell>
          <cell r="EE66">
            <v>0.13</v>
          </cell>
          <cell r="EF66">
            <v>0.13</v>
          </cell>
          <cell r="EG66">
            <v>336.25700000000006</v>
          </cell>
          <cell r="EH66">
            <v>46.822000000000003</v>
          </cell>
          <cell r="EI66">
            <v>37.447000000000003</v>
          </cell>
          <cell r="EJ66">
            <v>420.52600000000007</v>
          </cell>
          <cell r="EK66">
            <v>0.90800000000000003</v>
          </cell>
          <cell r="EL66">
            <v>0</v>
          </cell>
          <cell r="EM66">
            <v>8.0329999999999995</v>
          </cell>
          <cell r="EN66">
            <v>43.66</v>
          </cell>
          <cell r="EO66">
            <v>21.876000000000001</v>
          </cell>
          <cell r="EP66">
            <v>74.477000000000004</v>
          </cell>
          <cell r="EQ66">
            <v>528.625</v>
          </cell>
          <cell r="ER66">
            <v>329.77699999999999</v>
          </cell>
          <cell r="ES66">
            <v>180.83500000000001</v>
          </cell>
          <cell r="ET66">
            <v>510.61199999999997</v>
          </cell>
          <cell r="EU66">
            <v>18.013999999999999</v>
          </cell>
          <cell r="EV66">
            <v>10.456</v>
          </cell>
          <cell r="EW66">
            <v>0.75299999999999989</v>
          </cell>
          <cell r="EX66">
            <v>1.573</v>
          </cell>
          <cell r="EY66">
            <v>12.782</v>
          </cell>
          <cell r="EZ66">
            <v>16.260999999999999</v>
          </cell>
          <cell r="FA66">
            <v>13.334</v>
          </cell>
          <cell r="FB66">
            <v>29.594999999999999</v>
          </cell>
          <cell r="FC66">
            <v>84.352999999999994</v>
          </cell>
          <cell r="FD66">
            <v>0.437</v>
          </cell>
          <cell r="FE66">
            <v>3.0459999999999998</v>
          </cell>
          <cell r="FF66">
            <v>-86.635999999999996</v>
          </cell>
          <cell r="FG66">
            <v>202.23400000000001</v>
          </cell>
          <cell r="FH66">
            <v>127.54400000000001</v>
          </cell>
          <cell r="FI66">
            <v>198.84800000000001</v>
          </cell>
          <cell r="FJ66">
            <v>435.77099999999996</v>
          </cell>
          <cell r="FK66">
            <v>48.716999999999999</v>
          </cell>
          <cell r="FL66">
            <v>484.48799999999994</v>
          </cell>
          <cell r="FM66">
            <v>91.050999999999988</v>
          </cell>
          <cell r="FN66">
            <v>15.463000000000001</v>
          </cell>
          <cell r="FO66">
            <v>106.51399999999998</v>
          </cell>
          <cell r="FP66">
            <v>344.71800000000002</v>
          </cell>
          <cell r="FQ66">
            <v>33.252000000000002</v>
          </cell>
          <cell r="FR66">
            <v>377.97</v>
          </cell>
          <cell r="FS66">
            <v>33.364000000000004</v>
          </cell>
          <cell r="FT66">
            <v>21.822000000000003</v>
          </cell>
          <cell r="FU66">
            <v>55.186000000000007</v>
          </cell>
          <cell r="FV66">
            <v>10.435</v>
          </cell>
          <cell r="FW66">
            <v>7.3019999999999996</v>
          </cell>
          <cell r="FX66">
            <v>17.737000000000002</v>
          </cell>
          <cell r="FY66">
            <v>0.59800000000000009</v>
          </cell>
          <cell r="FZ66">
            <v>17.871000000000002</v>
          </cell>
          <cell r="GA66">
            <v>18.469000000000001</v>
          </cell>
          <cell r="GB66">
            <v>0.94799999999999995</v>
          </cell>
          <cell r="GC66">
            <v>0.19600000000000001</v>
          </cell>
          <cell r="GD66">
            <v>1.1439999999999999</v>
          </cell>
          <cell r="GE66">
            <v>19.613</v>
          </cell>
          <cell r="GF66">
            <v>7.0350000000000001</v>
          </cell>
          <cell r="GG66">
            <v>0.67500000000000004</v>
          </cell>
          <cell r="GH66">
            <v>7.71</v>
          </cell>
          <cell r="GI66">
            <v>289.47400000000005</v>
          </cell>
          <cell r="GJ66">
            <v>3.661</v>
          </cell>
          <cell r="GK66">
            <v>293.13500000000005</v>
          </cell>
          <cell r="GL66">
            <v>823.50800000000004</v>
          </cell>
          <cell r="GM66">
            <v>823.50800000000004</v>
          </cell>
          <cell r="GN66">
            <v>248.15800000000002</v>
          </cell>
          <cell r="GO66">
            <v>54.573</v>
          </cell>
          <cell r="GP66">
            <v>302.73099999999999</v>
          </cell>
          <cell r="GQ66">
            <v>19.794</v>
          </cell>
          <cell r="GR66">
            <v>0.91999999999999993</v>
          </cell>
          <cell r="GS66">
            <v>20.713999999999999</v>
          </cell>
          <cell r="GT66">
            <v>25.986000000000001</v>
          </cell>
          <cell r="GU66">
            <v>25.986000000000001</v>
          </cell>
          <cell r="GV66">
            <v>53.685000000000002</v>
          </cell>
          <cell r="GW66">
            <v>0.27600000000000002</v>
          </cell>
          <cell r="GX66">
            <v>53.961000000000006</v>
          </cell>
          <cell r="GY66">
            <v>2.7130000000000001</v>
          </cell>
          <cell r="GZ66">
            <v>2.7130000000000001</v>
          </cell>
          <cell r="HA66">
            <v>19.8</v>
          </cell>
          <cell r="HB66">
            <v>0.28999999999999998</v>
          </cell>
          <cell r="HC66">
            <v>20.09</v>
          </cell>
          <cell r="HD66">
            <v>1.635</v>
          </cell>
          <cell r="HE66">
            <v>1.635</v>
          </cell>
          <cell r="HF66">
            <v>332.74599999999998</v>
          </cell>
          <cell r="HG66">
            <v>88.84</v>
          </cell>
          <cell r="HH66">
            <v>37.829000000000001</v>
          </cell>
          <cell r="HI66">
            <v>459.41500000000002</v>
          </cell>
          <cell r="HJ66">
            <v>32.090999999999994</v>
          </cell>
          <cell r="HK66">
            <v>33.012</v>
          </cell>
          <cell r="HL66">
            <v>65.102999999999994</v>
          </cell>
          <cell r="HM66">
            <v>5.1999999999999998E-2</v>
          </cell>
          <cell r="HN66">
            <v>42.569999999999993</v>
          </cell>
          <cell r="HO66">
            <v>42.621999999999993</v>
          </cell>
          <cell r="HP66">
            <v>107.72499999999999</v>
          </cell>
          <cell r="HQ66">
            <v>186.93099999999998</v>
          </cell>
          <cell r="HR66">
            <v>25.128999999999998</v>
          </cell>
          <cell r="HS66">
            <v>212.05999999999997</v>
          </cell>
          <cell r="HT66">
            <v>248.15800000000002</v>
          </cell>
          <cell r="HU66">
            <v>54.573</v>
          </cell>
          <cell r="HV66">
            <v>144.19999999999999</v>
          </cell>
          <cell r="HW66">
            <v>446.93099999999998</v>
          </cell>
          <cell r="HX66">
            <v>0.379</v>
          </cell>
          <cell r="HY66">
            <v>0.379</v>
          </cell>
          <cell r="HZ66">
            <v>31.484999999999999</v>
          </cell>
          <cell r="IA66">
            <v>32.338000000000001</v>
          </cell>
          <cell r="IB66">
            <v>63.823</v>
          </cell>
          <cell r="IC66">
            <v>4.8000000000000001E-2</v>
          </cell>
          <cell r="ID66">
            <v>1.3330000000000002</v>
          </cell>
          <cell r="IE66">
            <v>1.3810000000000002</v>
          </cell>
          <cell r="IF66">
            <v>65.204000000000008</v>
          </cell>
          <cell r="IG66">
            <v>1298.1550000000002</v>
          </cell>
          <cell r="IH66">
            <v>45.428000000000004</v>
          </cell>
          <cell r="II66">
            <v>1343.5830000000003</v>
          </cell>
          <cell r="IJ66">
            <v>1113.8330000000001</v>
          </cell>
          <cell r="IK66">
            <v>43.361999999999995</v>
          </cell>
          <cell r="IL66">
            <v>1157.1950000000002</v>
          </cell>
          <cell r="IM66">
            <v>184.32299999999998</v>
          </cell>
          <cell r="IN66">
            <v>2.0659999999999998</v>
          </cell>
          <cell r="IO66">
            <v>186.38899999999998</v>
          </cell>
          <cell r="IP66">
            <v>2.1280000000000001</v>
          </cell>
          <cell r="IQ66">
            <v>4.0060000000000002</v>
          </cell>
          <cell r="IR66">
            <v>6.1340000000000003</v>
          </cell>
          <cell r="IS66">
            <v>0.83799999999999997</v>
          </cell>
          <cell r="IT66">
            <v>1.218</v>
          </cell>
          <cell r="IU66">
            <v>2.056</v>
          </cell>
          <cell r="IV66">
            <v>8.1900000000000013</v>
          </cell>
          <cell r="IW66">
            <v>9.59</v>
          </cell>
          <cell r="IX66">
            <v>2.6720000000000002</v>
          </cell>
          <cell r="IY66">
            <v>12.262</v>
          </cell>
          <cell r="IZ66">
            <v>0</v>
          </cell>
          <cell r="JA66">
            <v>12.262</v>
          </cell>
          <cell r="JB66">
            <v>120.14600000000002</v>
          </cell>
          <cell r="JC66">
            <v>4.3560000000000008</v>
          </cell>
          <cell r="JD66">
            <v>124.50200000000001</v>
          </cell>
          <cell r="JE66">
            <v>-0.25700000000000001</v>
          </cell>
          <cell r="JF66">
            <v>-0.25700000000000001</v>
          </cell>
          <cell r="JG66">
            <v>0.65600000000000003</v>
          </cell>
          <cell r="JH66">
            <v>0.65600000000000003</v>
          </cell>
          <cell r="JI66">
            <v>-2.5219999999999998</v>
          </cell>
          <cell r="JJ66">
            <v>-2.5219999999999998</v>
          </cell>
          <cell r="JK66">
            <v>60.169000000000004</v>
          </cell>
          <cell r="JL66">
            <v>-0.23300000000000001</v>
          </cell>
          <cell r="JM66">
            <v>59.936000000000007</v>
          </cell>
          <cell r="JN66">
            <v>245.59500000000003</v>
          </cell>
          <cell r="JO66">
            <v>127.54400000000001</v>
          </cell>
          <cell r="JP66">
            <v>43.361999999999995</v>
          </cell>
          <cell r="JQ66">
            <v>1671.2939999999999</v>
          </cell>
          <cell r="JR66">
            <v>2.0659999999999998</v>
          </cell>
          <cell r="JS66">
            <v>1673.36</v>
          </cell>
          <cell r="JT66">
            <v>622.50200000000007</v>
          </cell>
          <cell r="JU66">
            <v>644.43600000000004</v>
          </cell>
          <cell r="JV66">
            <v>-21.934000000000001</v>
          </cell>
          <cell r="JW66">
            <v>13.812000000000001</v>
          </cell>
          <cell r="JX66">
            <v>4.0299999999999994</v>
          </cell>
          <cell r="JY66">
            <v>4.0299999999999994</v>
          </cell>
          <cell r="JZ66">
            <v>61</v>
          </cell>
          <cell r="KA66">
            <v>59.756</v>
          </cell>
          <cell r="KB66">
            <v>8.4979999999999993</v>
          </cell>
          <cell r="KC66">
            <v>2.9510000000000001</v>
          </cell>
          <cell r="KD66">
            <v>3.9169999999999998</v>
          </cell>
          <cell r="KE66">
            <v>3.9169999999999998</v>
          </cell>
          <cell r="KF66">
            <v>8.8999999999999996E-2</v>
          </cell>
          <cell r="KG66">
            <v>0.13600000000000001</v>
          </cell>
          <cell r="KH66">
            <v>0.22500000000000001</v>
          </cell>
          <cell r="KI66">
            <v>2.8970000000000002</v>
          </cell>
          <cell r="KJ66">
            <v>2.8970000000000002</v>
          </cell>
          <cell r="KK66">
            <v>4.0589999999999993</v>
          </cell>
          <cell r="KL66">
            <v>0.40899999999999997</v>
          </cell>
          <cell r="KM66">
            <v>1.8879999999999999</v>
          </cell>
          <cell r="KN66">
            <v>5.5120000000000005</v>
          </cell>
          <cell r="KO66">
            <v>11.867999999999999</v>
          </cell>
          <cell r="KP66">
            <v>0</v>
          </cell>
          <cell r="KQ66">
            <v>0.98199999999999998</v>
          </cell>
          <cell r="KR66">
            <v>8.8999999999999996E-2</v>
          </cell>
          <cell r="KS66">
            <v>8.8999999999999996E-2</v>
          </cell>
          <cell r="KT66">
            <v>0</v>
          </cell>
          <cell r="KU66">
            <v>2.0100000000000002</v>
          </cell>
          <cell r="KV66">
            <v>6.7000000000000004E-2</v>
          </cell>
          <cell r="KW66">
            <v>2.0770000000000004</v>
          </cell>
          <cell r="KX66">
            <v>0</v>
          </cell>
          <cell r="KY66">
            <v>0</v>
          </cell>
          <cell r="KZ66">
            <v>1.1320000000000001</v>
          </cell>
          <cell r="LA66">
            <v>7.4510000000000005</v>
          </cell>
          <cell r="LB66">
            <v>69.564000000000007</v>
          </cell>
          <cell r="LC66">
            <v>29.95</v>
          </cell>
          <cell r="LD66">
            <v>6.5720000000000001</v>
          </cell>
          <cell r="LE66">
            <v>1.9749999999999999</v>
          </cell>
          <cell r="LF66">
            <v>4.0299999999999994</v>
          </cell>
          <cell r="LG66">
            <v>1.9119999999999999</v>
          </cell>
          <cell r="LH66">
            <v>5.9419999999999993</v>
          </cell>
          <cell r="LI66">
            <v>6.4090000000000007</v>
          </cell>
          <cell r="LJ66">
            <v>9.6000000000000002E-2</v>
          </cell>
          <cell r="LK66">
            <v>0</v>
          </cell>
          <cell r="LL66">
            <v>6.5050000000000008</v>
          </cell>
          <cell r="LM66">
            <v>2.472</v>
          </cell>
          <cell r="LN66">
            <v>3.7210000000000001</v>
          </cell>
          <cell r="LO66">
            <v>8.0329999999999995</v>
          </cell>
          <cell r="LP66">
            <v>16.643000000000001</v>
          </cell>
          <cell r="LQ66">
            <v>21.876000000000001</v>
          </cell>
          <cell r="LR66">
            <v>52.745000000000005</v>
          </cell>
          <cell r="LS66">
            <v>0.219</v>
          </cell>
          <cell r="LT66">
            <v>0.68400000000000005</v>
          </cell>
          <cell r="LU66">
            <v>0.90300000000000002</v>
          </cell>
          <cell r="LV66">
            <v>1.0369999999999999</v>
          </cell>
          <cell r="LW66">
            <v>0.33600000000000002</v>
          </cell>
          <cell r="LX66">
            <v>1.373</v>
          </cell>
          <cell r="LY66">
            <v>20.326000000000001</v>
          </cell>
          <cell r="LZ66">
            <v>2119.4070000000002</v>
          </cell>
          <cell r="MA66" t="str">
            <v/>
          </cell>
          <cell r="MB66">
            <v>40.816086999999996</v>
          </cell>
          <cell r="MC66">
            <v>0.21299999999999999</v>
          </cell>
          <cell r="MD66">
            <v>-10.296494000000001</v>
          </cell>
          <cell r="ME66">
            <v>-8.7713150000000013</v>
          </cell>
          <cell r="MF66">
            <v>-1.5251859999999999</v>
          </cell>
          <cell r="MG66">
            <v>-1.3182020000000001</v>
          </cell>
          <cell r="MH66">
            <v>35.984258000000004</v>
          </cell>
          <cell r="MI66">
            <v>35.646433999999999</v>
          </cell>
          <cell r="MJ66">
            <v>0.33782299999999998</v>
          </cell>
          <cell r="MK66">
            <v>0.17</v>
          </cell>
          <cell r="ML66">
            <v>-0.6912919999999998</v>
          </cell>
          <cell r="MM66">
            <v>26.527947000000001</v>
          </cell>
          <cell r="MN66">
            <v>5.2770000000000039E-3</v>
          </cell>
          <cell r="MO66">
            <v>42.798233999999994</v>
          </cell>
          <cell r="MP66">
            <v>0.432</v>
          </cell>
          <cell r="MQ66">
            <v>0</v>
          </cell>
          <cell r="MR66">
            <v>-9.5385500000000008</v>
          </cell>
          <cell r="MS66">
            <v>-4.1554849999999988</v>
          </cell>
          <cell r="MT66">
            <v>-5.3840480000000017</v>
          </cell>
          <cell r="MU66">
            <v>13.488713000000001</v>
          </cell>
          <cell r="MV66">
            <v>-3.9191070000000003</v>
          </cell>
          <cell r="MW66">
            <v>-42.275230999999998</v>
          </cell>
          <cell r="MX66">
            <v>38.356125999999996</v>
          </cell>
          <cell r="MY66">
            <v>0</v>
          </cell>
          <cell r="MZ66">
            <v>0</v>
          </cell>
          <cell r="NA66">
            <v>-74.031234999999995</v>
          </cell>
          <cell r="NB66">
            <v>6.7039999999999988E-2</v>
          </cell>
          <cell r="NC66">
            <v>-43.912673499999983</v>
          </cell>
          <cell r="ND66">
            <v>0</v>
          </cell>
          <cell r="NE66">
            <v>-108.25461900000001</v>
          </cell>
          <cell r="NF66">
            <v>5.1675000000000004</v>
          </cell>
          <cell r="NG66">
            <v>-13.008527000000001</v>
          </cell>
          <cell r="NH66">
            <v>18.176024000000002</v>
          </cell>
          <cell r="NI66">
            <v>-1.2825260000000001</v>
          </cell>
          <cell r="NJ66">
            <v>-5.6239740000000005</v>
          </cell>
          <cell r="NK66">
            <v>-5.6239610000000004</v>
          </cell>
          <cell r="NL66">
            <v>-1.2E-5</v>
          </cell>
          <cell r="NM66" t="str">
            <v/>
          </cell>
          <cell r="NN66" t="str">
            <v/>
          </cell>
          <cell r="NO66">
            <v>0.34804000000000013</v>
          </cell>
          <cell r="NP66" t="str">
            <v/>
          </cell>
          <cell r="NQ66">
            <v>-10.861210999999999</v>
          </cell>
          <cell r="NR66">
            <v>0</v>
          </cell>
          <cell r="NS66">
            <v>6.3771570000000004</v>
          </cell>
          <cell r="NT66">
            <v>4.350123</v>
          </cell>
          <cell r="NU66">
            <v>2.027657</v>
          </cell>
          <cell r="NV66">
            <v>0</v>
          </cell>
          <cell r="NW66">
            <v>-6.8484860000000012</v>
          </cell>
          <cell r="NX66">
            <v>-7.9899500000000003</v>
          </cell>
          <cell r="NY66">
            <v>1.141467</v>
          </cell>
          <cell r="NZ66">
            <v>-0.47883499999999996</v>
          </cell>
          <cell r="OA66">
            <v>-1.3031300000000001</v>
          </cell>
          <cell r="OB66">
            <v>2.119923</v>
          </cell>
          <cell r="OC66" t="str">
            <v/>
          </cell>
          <cell r="OD66">
            <v>28.394381000000003</v>
          </cell>
          <cell r="OE66">
            <v>1.18</v>
          </cell>
          <cell r="OF66">
            <v>-12.254970999999999</v>
          </cell>
          <cell r="OG66">
            <v>-12.277683000000001</v>
          </cell>
          <cell r="OH66">
            <v>2.2739000000000002E-2</v>
          </cell>
          <cell r="OI66">
            <v>0</v>
          </cell>
          <cell r="OJ66">
            <v>8.2722800000000003</v>
          </cell>
          <cell r="OK66">
            <v>2.2653119999999998</v>
          </cell>
          <cell r="OL66">
            <v>6.0069669999999995</v>
          </cell>
          <cell r="OM66">
            <v>40.546998000000002</v>
          </cell>
          <cell r="ON66">
            <v>0</v>
          </cell>
          <cell r="OO66">
            <v>11.629179999999998</v>
          </cell>
          <cell r="OP66">
            <v>0</v>
          </cell>
          <cell r="OQ66">
            <v>-20.971363000000068</v>
          </cell>
          <cell r="OR66">
            <v>6.3848469999999997</v>
          </cell>
          <cell r="OS66">
            <v>0</v>
          </cell>
          <cell r="OT66">
            <v>-33.862887000000001</v>
          </cell>
          <cell r="OU66">
            <v>-33.862887000000001</v>
          </cell>
          <cell r="OV66">
            <v>77.582091000000005</v>
          </cell>
          <cell r="OW66">
            <v>10.490492000000003</v>
          </cell>
          <cell r="OX66">
            <v>53.277631</v>
          </cell>
          <cell r="OY66">
            <v>53.277631</v>
          </cell>
          <cell r="OZ66" t="str">
            <v/>
          </cell>
          <cell r="PA66">
            <v>-10.997</v>
          </cell>
          <cell r="PB66">
            <v>0</v>
          </cell>
          <cell r="PC66">
            <v>33.406144999999995</v>
          </cell>
          <cell r="PD66" t="str">
            <v/>
          </cell>
          <cell r="PE66" t="str">
            <v/>
          </cell>
          <cell r="PF66">
            <v>19.209</v>
          </cell>
          <cell r="PG66">
            <v>15.602131999999999</v>
          </cell>
          <cell r="PH66">
            <v>3.6068639999999998</v>
          </cell>
          <cell r="PI66">
            <v>2.5403319999999998</v>
          </cell>
          <cell r="PJ66">
            <v>69.598722999999993</v>
          </cell>
          <cell r="PK66">
            <v>69.598722999999993</v>
          </cell>
          <cell r="PL66" t="str">
            <v/>
          </cell>
          <cell r="PM66" t="str">
            <v/>
          </cell>
          <cell r="PN66">
            <v>0</v>
          </cell>
          <cell r="PO66">
            <v>0</v>
          </cell>
          <cell r="PP66">
            <v>5.2770000000000004E-3</v>
          </cell>
          <cell r="PQ66">
            <v>-56.13006199999996</v>
          </cell>
          <cell r="PR66">
            <v>0</v>
          </cell>
          <cell r="PS66">
            <v>-22.796363000000007</v>
          </cell>
          <cell r="PT66">
            <v>-52.488064000000001</v>
          </cell>
          <cell r="PU66">
            <v>-77.182782000000003</v>
          </cell>
          <cell r="PV66">
            <v>24.694843000000002</v>
          </cell>
          <cell r="PW66">
            <v>0</v>
          </cell>
          <cell r="PX66">
            <v>-34.298490000000001</v>
          </cell>
          <cell r="PY66">
            <v>-34.298490000000001</v>
          </cell>
          <cell r="PZ66" t="str">
            <v/>
          </cell>
          <cell r="QA66">
            <v>29.241163</v>
          </cell>
          <cell r="QB66">
            <v>14.789398000000006</v>
          </cell>
          <cell r="QC66">
            <v>0</v>
          </cell>
          <cell r="QD66"/>
          <cell r="QE66">
            <v>-68.624107000000009</v>
          </cell>
          <cell r="QF66">
            <v>8.2098469999999999</v>
          </cell>
          <cell r="QG66">
            <v>0</v>
          </cell>
          <cell r="QH66" t="str">
            <v/>
          </cell>
          <cell r="QI66" t="str">
            <v/>
          </cell>
          <cell r="QJ66" t="str">
            <v/>
          </cell>
          <cell r="QK66">
            <v>0</v>
          </cell>
          <cell r="QL66">
            <v>0</v>
          </cell>
          <cell r="QM66">
            <v>0</v>
          </cell>
          <cell r="QN66" t="str">
            <v/>
          </cell>
          <cell r="QO66" t="str">
            <v/>
          </cell>
          <cell r="QP66" t="str">
            <v/>
          </cell>
          <cell r="QQ66">
            <v>0</v>
          </cell>
          <cell r="QR66" t="str">
            <v/>
          </cell>
          <cell r="QS66">
            <v>-5.0381660000000004</v>
          </cell>
          <cell r="QT66">
            <v>0</v>
          </cell>
          <cell r="QU66">
            <v>76.999445999999992</v>
          </cell>
          <cell r="QV66">
            <v>27.717762999999998</v>
          </cell>
          <cell r="QW66">
            <v>49.281038000000002</v>
          </cell>
          <cell r="QX66">
            <v>4.0364409999999999</v>
          </cell>
          <cell r="QY66">
            <v>0</v>
          </cell>
          <cell r="QZ66">
            <v>0</v>
          </cell>
          <cell r="RA66">
            <v>0</v>
          </cell>
          <cell r="RB66">
            <v>0</v>
          </cell>
          <cell r="RC66">
            <v>0</v>
          </cell>
          <cell r="RD66">
            <v>0</v>
          </cell>
          <cell r="RE66" t="str">
            <v/>
          </cell>
          <cell r="RF66">
            <v>0</v>
          </cell>
          <cell r="RG66" t="str">
            <v/>
          </cell>
          <cell r="RH66" t="str">
            <v/>
          </cell>
          <cell r="RI66" t="str">
            <v/>
          </cell>
          <cell r="RJ66">
            <v>18.877390999999999</v>
          </cell>
          <cell r="RK66">
            <v>0</v>
          </cell>
          <cell r="RL66">
            <v>0</v>
          </cell>
          <cell r="RM66">
            <v>0</v>
          </cell>
          <cell r="RN66" t="str">
            <v/>
          </cell>
          <cell r="RO66" t="str">
            <v/>
          </cell>
          <cell r="RP66">
            <v>0</v>
          </cell>
          <cell r="RQ66">
            <v>6.7039999999999988E-2</v>
          </cell>
          <cell r="RR66">
            <v>166.0557895</v>
          </cell>
          <cell r="RS66">
            <v>0</v>
          </cell>
          <cell r="RT66">
            <v>-85.458256000000006</v>
          </cell>
          <cell r="RU66">
            <v>-20.545358</v>
          </cell>
          <cell r="RV66">
            <v>-33.862887000000001</v>
          </cell>
          <cell r="RW66">
            <v>13.316352</v>
          </cell>
          <cell r="RX66">
            <v>-4.0756869999999985</v>
          </cell>
          <cell r="RY66">
            <v>45.842372000000005</v>
          </cell>
          <cell r="RZ66">
            <v>0</v>
          </cell>
          <cell r="SA66">
            <v>45.842372000000005</v>
          </cell>
          <cell r="SB66">
            <v>0</v>
          </cell>
          <cell r="SC66">
            <v>-16.783819999999992</v>
          </cell>
          <cell r="SD66">
            <v>0</v>
          </cell>
        </row>
        <row r="67">
          <cell r="A67">
            <v>2014</v>
          </cell>
          <cell r="B67">
            <v>2620.549</v>
          </cell>
          <cell r="C67">
            <v>1530.6379999999999</v>
          </cell>
          <cell r="D67">
            <v>1089.9109999999998</v>
          </cell>
          <cell r="E67">
            <v>543.82899999999995</v>
          </cell>
          <cell r="F67">
            <v>167.45500000000001</v>
          </cell>
          <cell r="G67">
            <v>12.065999999999999</v>
          </cell>
          <cell r="H67">
            <v>179.52100000000002</v>
          </cell>
          <cell r="I67">
            <v>20.115000000000002</v>
          </cell>
          <cell r="J67">
            <v>40.053000000000004</v>
          </cell>
          <cell r="K67">
            <v>60.168000000000006</v>
          </cell>
          <cell r="L67">
            <v>25.02</v>
          </cell>
          <cell r="M67">
            <v>331.416</v>
          </cell>
          <cell r="N67">
            <v>57.28</v>
          </cell>
          <cell r="O67">
            <v>150.03100000000001</v>
          </cell>
          <cell r="P67">
            <v>6.2620000000000005</v>
          </cell>
          <cell r="Q67">
            <v>3.3759999999999994</v>
          </cell>
          <cell r="R67">
            <v>0</v>
          </cell>
          <cell r="S67">
            <v>72.027999999999992</v>
          </cell>
          <cell r="T67">
            <v>173.416</v>
          </cell>
          <cell r="U67">
            <v>5.1780000000000008</v>
          </cell>
          <cell r="V67">
            <v>3.8980000000000001</v>
          </cell>
          <cell r="W67">
            <v>12.065999999999999</v>
          </cell>
          <cell r="X67">
            <v>0.183</v>
          </cell>
          <cell r="Y67">
            <v>12.248999999999999</v>
          </cell>
          <cell r="Z67">
            <v>6.1630000000000003</v>
          </cell>
          <cell r="AA67">
            <v>6.79</v>
          </cell>
          <cell r="AB67">
            <v>12.952999999999999</v>
          </cell>
          <cell r="AC67">
            <v>40.069000000000003</v>
          </cell>
          <cell r="AD67">
            <v>40.069000000000003</v>
          </cell>
          <cell r="AE67">
            <v>12.097999999999999</v>
          </cell>
          <cell r="AF67">
            <v>12.097999999999999</v>
          </cell>
          <cell r="AG67">
            <v>7.9280000000000008</v>
          </cell>
          <cell r="AH67">
            <v>30.184000000000001</v>
          </cell>
          <cell r="AI67">
            <v>38.112000000000002</v>
          </cell>
          <cell r="AJ67">
            <v>228.77</v>
          </cell>
          <cell r="AK67">
            <v>228.77</v>
          </cell>
          <cell r="AL67">
            <v>13.023</v>
          </cell>
          <cell r="AM67">
            <v>7.5419999999999998</v>
          </cell>
          <cell r="AN67">
            <v>20.564999999999998</v>
          </cell>
          <cell r="AO67">
            <v>0</v>
          </cell>
          <cell r="AP67">
            <v>1.7080000000000002</v>
          </cell>
          <cell r="AQ67">
            <v>1.7080000000000002</v>
          </cell>
          <cell r="AR67">
            <v>248.536</v>
          </cell>
          <cell r="AS67">
            <v>17.881999999999998</v>
          </cell>
          <cell r="AT67">
            <v>0.29500000000000004</v>
          </cell>
          <cell r="AU67">
            <v>-19.084</v>
          </cell>
          <cell r="AV67">
            <v>226.78199999999998</v>
          </cell>
          <cell r="AW67">
            <v>131.26</v>
          </cell>
          <cell r="AX67">
            <v>95.52000000000001</v>
          </cell>
          <cell r="AY67">
            <v>36.192999999999998</v>
          </cell>
          <cell r="AZ67">
            <v>14.449</v>
          </cell>
          <cell r="BA67">
            <v>0.92900000000000005</v>
          </cell>
          <cell r="BB67">
            <v>15.378</v>
          </cell>
          <cell r="BC67">
            <v>4.9309999999999992</v>
          </cell>
          <cell r="BD67">
            <v>2.97</v>
          </cell>
          <cell r="BE67">
            <v>7.9009999999999998</v>
          </cell>
          <cell r="BF67">
            <v>0.85099999999999998</v>
          </cell>
          <cell r="BG67">
            <v>36.901000000000003</v>
          </cell>
          <cell r="BH67">
            <v>171.4</v>
          </cell>
          <cell r="BI67">
            <v>42.463000000000001</v>
          </cell>
          <cell r="BJ67">
            <v>1.3860000000000001</v>
          </cell>
          <cell r="BK67">
            <v>19.632999999999999</v>
          </cell>
          <cell r="BL67">
            <v>123.426</v>
          </cell>
          <cell r="BM67">
            <v>24.519000000000002</v>
          </cell>
          <cell r="BN67">
            <v>-8.5999999999999993E-2</v>
          </cell>
          <cell r="BO67">
            <v>77.537999999999997</v>
          </cell>
          <cell r="BP67">
            <v>4.8090000000000002</v>
          </cell>
          <cell r="BQ67">
            <v>0.92900000000000005</v>
          </cell>
          <cell r="BR67">
            <v>26.631999999999998</v>
          </cell>
          <cell r="BS67">
            <v>32.369999999999997</v>
          </cell>
          <cell r="BT67">
            <v>63.131</v>
          </cell>
          <cell r="BU67">
            <v>21.027000000000001</v>
          </cell>
          <cell r="BV67">
            <v>3.5999999999999997E-2</v>
          </cell>
          <cell r="BW67">
            <v>84.194000000000003</v>
          </cell>
          <cell r="BX67">
            <v>14.303000000000001</v>
          </cell>
          <cell r="BY67">
            <v>0.97899999999999998</v>
          </cell>
          <cell r="BZ67">
            <v>15.282</v>
          </cell>
          <cell r="CA67">
            <v>32.366999999999997</v>
          </cell>
          <cell r="CB67">
            <v>32.366999999999997</v>
          </cell>
          <cell r="CC67">
            <v>21.030999999999999</v>
          </cell>
          <cell r="CD67">
            <v>63.69</v>
          </cell>
          <cell r="CE67">
            <v>5.8280000000000003</v>
          </cell>
          <cell r="CF67">
            <v>90.549000000000007</v>
          </cell>
          <cell r="CG67">
            <v>24.748999999999999</v>
          </cell>
          <cell r="CH67">
            <v>24.748999999999999</v>
          </cell>
          <cell r="CI67">
            <v>0.28799999999999998</v>
          </cell>
          <cell r="CJ67">
            <v>2.1160000000000001</v>
          </cell>
          <cell r="CK67">
            <v>2.4039999999999999</v>
          </cell>
          <cell r="CL67">
            <v>4.0000000000000001E-3</v>
          </cell>
          <cell r="CM67">
            <v>0.504</v>
          </cell>
          <cell r="CN67">
            <v>0.50800000000000001</v>
          </cell>
          <cell r="CO67">
            <v>17.804000000000002</v>
          </cell>
          <cell r="CP67">
            <v>0.22399999999999998</v>
          </cell>
          <cell r="CQ67">
            <v>8.6159999999999997</v>
          </cell>
          <cell r="CR67">
            <v>470.31700000000001</v>
          </cell>
          <cell r="CS67">
            <v>109.56399999999999</v>
          </cell>
          <cell r="CT67">
            <v>360.75400000000002</v>
          </cell>
          <cell r="CU67">
            <v>184.86600000000001</v>
          </cell>
          <cell r="CV67">
            <v>51.169999999999995</v>
          </cell>
          <cell r="CW67">
            <v>42.463999999999999</v>
          </cell>
          <cell r="CX67">
            <v>93.633999999999986</v>
          </cell>
          <cell r="CY67">
            <v>8.0530000000000008</v>
          </cell>
          <cell r="CZ67">
            <v>2.3180000000000001</v>
          </cell>
          <cell r="DA67">
            <v>10.371</v>
          </cell>
          <cell r="DB67">
            <v>3.718</v>
          </cell>
          <cell r="DC67">
            <v>75.600999999999999</v>
          </cell>
          <cell r="DD67">
            <v>148.45400000000001</v>
          </cell>
          <cell r="DE67">
            <v>0.56200000000000006</v>
          </cell>
          <cell r="DF67">
            <v>89.381</v>
          </cell>
          <cell r="DG67">
            <v>238.39700000000002</v>
          </cell>
          <cell r="DH67">
            <v>34.667000000000002</v>
          </cell>
          <cell r="DI67">
            <v>64.004000000000005</v>
          </cell>
          <cell r="DJ67">
            <v>98.671000000000006</v>
          </cell>
          <cell r="DK67">
            <v>16.745999999999999</v>
          </cell>
          <cell r="DL67">
            <v>30.455000000000005</v>
          </cell>
          <cell r="DM67">
            <v>2.2670000000000003</v>
          </cell>
          <cell r="DN67">
            <v>8.2100000000000009</v>
          </cell>
          <cell r="DO67">
            <v>1.9339999999999997</v>
          </cell>
          <cell r="DP67">
            <v>2.883</v>
          </cell>
          <cell r="DQ67">
            <v>46.442</v>
          </cell>
          <cell r="DR67">
            <v>0.13200000000000001</v>
          </cell>
          <cell r="DS67">
            <v>246.52399999999997</v>
          </cell>
          <cell r="DT67">
            <v>27.527999999999999</v>
          </cell>
          <cell r="DU67">
            <v>274.05199999999996</v>
          </cell>
          <cell r="DV67">
            <v>246.35000000000002</v>
          </cell>
          <cell r="DW67">
            <v>42.463999999999999</v>
          </cell>
          <cell r="DX67">
            <v>119.98700000000001</v>
          </cell>
          <cell r="DY67">
            <v>408.80100000000004</v>
          </cell>
          <cell r="DZ67">
            <v>0.91300000000000003</v>
          </cell>
          <cell r="EA67">
            <v>0</v>
          </cell>
          <cell r="EB67">
            <v>1.853</v>
          </cell>
          <cell r="EC67">
            <v>15.6</v>
          </cell>
          <cell r="ED67">
            <v>18.366</v>
          </cell>
          <cell r="EE67">
            <v>8.3000000000000004E-2</v>
          </cell>
          <cell r="EF67">
            <v>8.3000000000000004E-2</v>
          </cell>
          <cell r="EG67">
            <v>342.49299999999999</v>
          </cell>
          <cell r="EH67">
            <v>47.591999999999999</v>
          </cell>
          <cell r="EI67">
            <v>38.979999999999997</v>
          </cell>
          <cell r="EJ67">
            <v>429.065</v>
          </cell>
          <cell r="EK67">
            <v>0.93600000000000005</v>
          </cell>
          <cell r="EL67">
            <v>0</v>
          </cell>
          <cell r="EM67">
            <v>7.6049999999999995</v>
          </cell>
          <cell r="EN67">
            <v>44.353000000000002</v>
          </cell>
          <cell r="EO67">
            <v>19.240000000000002</v>
          </cell>
          <cell r="EP67">
            <v>72.134000000000015</v>
          </cell>
          <cell r="EQ67">
            <v>534.12799999999993</v>
          </cell>
          <cell r="ER67">
            <v>337.44800000000004</v>
          </cell>
          <cell r="ES67">
            <v>181.315</v>
          </cell>
          <cell r="ET67">
            <v>518.76300000000003</v>
          </cell>
          <cell r="EU67">
            <v>15.364000000000001</v>
          </cell>
          <cell r="EV67">
            <v>10.375</v>
          </cell>
          <cell r="EW67">
            <v>0.81799999999999995</v>
          </cell>
          <cell r="EX67">
            <v>1.169</v>
          </cell>
          <cell r="EY67">
            <v>12.362</v>
          </cell>
          <cell r="EZ67">
            <v>16.597000000000001</v>
          </cell>
          <cell r="FA67">
            <v>12.618</v>
          </cell>
          <cell r="FB67">
            <v>29.215000000000003</v>
          </cell>
          <cell r="FC67">
            <v>79.654000000000011</v>
          </cell>
          <cell r="FD67">
            <v>0.33500000000000002</v>
          </cell>
          <cell r="FE67">
            <v>2.58</v>
          </cell>
          <cell r="FF67">
            <v>-84.057000000000002</v>
          </cell>
          <cell r="FG67">
            <v>206.22399999999999</v>
          </cell>
          <cell r="FH67">
            <v>131.22299999999998</v>
          </cell>
          <cell r="FI67">
            <v>196.68</v>
          </cell>
          <cell r="FJ67">
            <v>439.40000000000003</v>
          </cell>
          <cell r="FK67">
            <v>50.106000000000002</v>
          </cell>
          <cell r="FL67">
            <v>489.50600000000003</v>
          </cell>
          <cell r="FM67">
            <v>90.917000000000002</v>
          </cell>
          <cell r="FN67">
            <v>16.13</v>
          </cell>
          <cell r="FO67">
            <v>107.047</v>
          </cell>
          <cell r="FP67">
            <v>348.48199999999997</v>
          </cell>
          <cell r="FQ67">
            <v>33.974999999999994</v>
          </cell>
          <cell r="FR67">
            <v>382.45699999999999</v>
          </cell>
          <cell r="FS67">
            <v>32.687999999999995</v>
          </cell>
          <cell r="FT67">
            <v>22.497</v>
          </cell>
          <cell r="FU67">
            <v>55.184999999999995</v>
          </cell>
          <cell r="FV67">
            <v>10.553000000000001</v>
          </cell>
          <cell r="FW67">
            <v>7.5340000000000007</v>
          </cell>
          <cell r="FX67">
            <v>18.087000000000003</v>
          </cell>
          <cell r="FY67">
            <v>0.59500000000000008</v>
          </cell>
          <cell r="FZ67">
            <v>18.462</v>
          </cell>
          <cell r="GA67">
            <v>19.056999999999999</v>
          </cell>
          <cell r="GB67">
            <v>0.97399999999999998</v>
          </cell>
          <cell r="GC67">
            <v>0.20099999999999998</v>
          </cell>
          <cell r="GD67">
            <v>1.175</v>
          </cell>
          <cell r="GE67">
            <v>20.231999999999999</v>
          </cell>
          <cell r="GF67">
            <v>7.0419999999999998</v>
          </cell>
          <cell r="GG67">
            <v>0.997</v>
          </cell>
          <cell r="GH67">
            <v>8.0389999999999997</v>
          </cell>
          <cell r="GI67">
            <v>293.21600000000001</v>
          </cell>
          <cell r="GJ67">
            <v>3.7679999999999998</v>
          </cell>
          <cell r="GK67">
            <v>296.98399999999998</v>
          </cell>
          <cell r="GL67">
            <v>833.44299999999998</v>
          </cell>
          <cell r="GM67">
            <v>833.44299999999998</v>
          </cell>
          <cell r="GN67">
            <v>255.29999999999998</v>
          </cell>
          <cell r="GO67">
            <v>55.468000000000004</v>
          </cell>
          <cell r="GP67">
            <v>310.76799999999997</v>
          </cell>
          <cell r="GQ67">
            <v>15.984999999999999</v>
          </cell>
          <cell r="GR67">
            <v>0.78499999999999992</v>
          </cell>
          <cell r="GS67">
            <v>16.77</v>
          </cell>
          <cell r="GT67">
            <v>27.280999999999999</v>
          </cell>
          <cell r="GU67">
            <v>27.280999999999999</v>
          </cell>
          <cell r="GV67">
            <v>52.554999999999993</v>
          </cell>
          <cell r="GW67">
            <v>0.25</v>
          </cell>
          <cell r="GX67">
            <v>52.804999999999993</v>
          </cell>
          <cell r="GY67">
            <v>2.794</v>
          </cell>
          <cell r="GZ67">
            <v>2.794</v>
          </cell>
          <cell r="HA67">
            <v>15.647000000000002</v>
          </cell>
          <cell r="HB67">
            <v>0.189</v>
          </cell>
          <cell r="HC67">
            <v>15.836000000000002</v>
          </cell>
          <cell r="HD67">
            <v>1.6479999999999999</v>
          </cell>
          <cell r="HE67">
            <v>1.6479999999999999</v>
          </cell>
          <cell r="HF67">
            <v>339.27</v>
          </cell>
          <cell r="HG67">
            <v>91.97</v>
          </cell>
          <cell r="HH67">
            <v>39.362000000000002</v>
          </cell>
          <cell r="HI67">
            <v>470.60200000000003</v>
          </cell>
          <cell r="HJ67">
            <v>32.588999999999999</v>
          </cell>
          <cell r="HK67">
            <v>33.881999999999998</v>
          </cell>
          <cell r="HL67">
            <v>66.471000000000004</v>
          </cell>
          <cell r="HM67">
            <v>0.05</v>
          </cell>
          <cell r="HN67">
            <v>43.597999999999999</v>
          </cell>
          <cell r="HO67">
            <v>43.647999999999996</v>
          </cell>
          <cell r="HP67">
            <v>110.119</v>
          </cell>
          <cell r="HQ67">
            <v>189.077</v>
          </cell>
          <cell r="HR67">
            <v>26.548999999999996</v>
          </cell>
          <cell r="HS67">
            <v>215.626</v>
          </cell>
          <cell r="HT67">
            <v>255.29999999999998</v>
          </cell>
          <cell r="HU67">
            <v>55.468000000000004</v>
          </cell>
          <cell r="HV67">
            <v>148.685</v>
          </cell>
          <cell r="HW67">
            <v>459.45299999999997</v>
          </cell>
          <cell r="HX67">
            <v>0.38300000000000001</v>
          </cell>
          <cell r="HY67">
            <v>0.38300000000000001</v>
          </cell>
          <cell r="HZ67">
            <v>31.901</v>
          </cell>
          <cell r="IA67">
            <v>33.568999999999996</v>
          </cell>
          <cell r="IB67">
            <v>65.47</v>
          </cell>
          <cell r="IC67">
            <v>0.05</v>
          </cell>
          <cell r="ID67">
            <v>1.3839999999999999</v>
          </cell>
          <cell r="IE67">
            <v>1.4339999999999999</v>
          </cell>
          <cell r="IF67">
            <v>66.903999999999996</v>
          </cell>
          <cell r="IG67">
            <v>1315.268</v>
          </cell>
          <cell r="IH67">
            <v>46.444000000000003</v>
          </cell>
          <cell r="II67">
            <v>1361.712</v>
          </cell>
          <cell r="IJ67">
            <v>1123.8579999999999</v>
          </cell>
          <cell r="IK67">
            <v>44.615000000000002</v>
          </cell>
          <cell r="IL67">
            <v>1168.473</v>
          </cell>
          <cell r="IM67">
            <v>191.41199999999998</v>
          </cell>
          <cell r="IN67">
            <v>1.829</v>
          </cell>
          <cell r="IO67">
            <v>193.24099999999999</v>
          </cell>
          <cell r="IP67">
            <v>2.4800000000000004</v>
          </cell>
          <cell r="IQ67">
            <v>3.0209999999999999</v>
          </cell>
          <cell r="IR67">
            <v>5.5010000000000003</v>
          </cell>
          <cell r="IS67">
            <v>0.83</v>
          </cell>
          <cell r="IT67">
            <v>1.244</v>
          </cell>
          <cell r="IU67">
            <v>2.0739999999999998</v>
          </cell>
          <cell r="IV67">
            <v>7.5750000000000002</v>
          </cell>
          <cell r="IW67">
            <v>10.370999999999999</v>
          </cell>
          <cell r="IX67">
            <v>2.1719999999999997</v>
          </cell>
          <cell r="IY67">
            <v>12.542999999999999</v>
          </cell>
          <cell r="IZ67">
            <v>0</v>
          </cell>
          <cell r="JA67">
            <v>12.542999999999999</v>
          </cell>
          <cell r="JB67">
            <v>118.97499999999999</v>
          </cell>
          <cell r="JC67">
            <v>4.4740000000000002</v>
          </cell>
          <cell r="JD67">
            <v>123.449</v>
          </cell>
          <cell r="JE67">
            <v>7.0999999999999994E-2</v>
          </cell>
          <cell r="JF67">
            <v>7.0999999999999994E-2</v>
          </cell>
          <cell r="JG67">
            <v>0.91</v>
          </cell>
          <cell r="JH67">
            <v>0.91</v>
          </cell>
          <cell r="JI67">
            <v>-3.101</v>
          </cell>
          <cell r="JJ67">
            <v>-3.101</v>
          </cell>
          <cell r="JK67">
            <v>67.515000000000001</v>
          </cell>
          <cell r="JL67">
            <v>-0.57200000000000006</v>
          </cell>
          <cell r="JM67">
            <v>66.942999999999998</v>
          </cell>
          <cell r="JN67">
            <v>250.839</v>
          </cell>
          <cell r="JO67">
            <v>131.22299999999998</v>
          </cell>
          <cell r="JP67">
            <v>44.615000000000002</v>
          </cell>
          <cell r="JQ67">
            <v>1697.3320000000001</v>
          </cell>
          <cell r="JR67">
            <v>1.829</v>
          </cell>
          <cell r="JS67">
            <v>1699.1610000000001</v>
          </cell>
          <cell r="JT67">
            <v>638.59899999999993</v>
          </cell>
          <cell r="JU67">
            <v>663.28600000000006</v>
          </cell>
          <cell r="JV67">
            <v>-24.688000000000002</v>
          </cell>
          <cell r="JW67">
            <v>14.381</v>
          </cell>
          <cell r="JX67">
            <v>4.2300000000000004</v>
          </cell>
          <cell r="JY67">
            <v>4.2300000000000004</v>
          </cell>
          <cell r="JZ67">
            <v>59.829000000000001</v>
          </cell>
          <cell r="KA67">
            <v>61.17</v>
          </cell>
          <cell r="KB67">
            <v>7.6479999999999997</v>
          </cell>
          <cell r="KC67">
            <v>2.3199999999999998</v>
          </cell>
          <cell r="KD67">
            <v>2.992</v>
          </cell>
          <cell r="KE67">
            <v>2.992</v>
          </cell>
          <cell r="KF67">
            <v>9.1000000000000011E-2</v>
          </cell>
          <cell r="KG67">
            <v>0.14200000000000002</v>
          </cell>
          <cell r="KH67">
            <v>0.23300000000000004</v>
          </cell>
          <cell r="KI67">
            <v>3.4239999999999995</v>
          </cell>
          <cell r="KJ67">
            <v>3.4239999999999995</v>
          </cell>
          <cell r="KK67">
            <v>4.077</v>
          </cell>
          <cell r="KL67">
            <v>0.56800000000000006</v>
          </cell>
          <cell r="KM67">
            <v>1.853</v>
          </cell>
          <cell r="KN67">
            <v>5.7669999999999995</v>
          </cell>
          <cell r="KO67">
            <v>12.264999999999999</v>
          </cell>
          <cell r="KP67">
            <v>0</v>
          </cell>
          <cell r="KQ67">
            <v>1.0089999999999999</v>
          </cell>
          <cell r="KR67">
            <v>9.1000000000000011E-2</v>
          </cell>
          <cell r="KS67">
            <v>9.1000000000000011E-2</v>
          </cell>
          <cell r="KT67">
            <v>0</v>
          </cell>
          <cell r="KU67">
            <v>1.9939999999999998</v>
          </cell>
          <cell r="KV67">
            <v>6.4000000000000001E-2</v>
          </cell>
          <cell r="KW67">
            <v>2.0579999999999998</v>
          </cell>
          <cell r="KX67">
            <v>0</v>
          </cell>
          <cell r="KY67">
            <v>0</v>
          </cell>
          <cell r="KZ67">
            <v>1.165</v>
          </cell>
          <cell r="LA67">
            <v>7.1739999999999995</v>
          </cell>
          <cell r="LB67">
            <v>69.843999999999994</v>
          </cell>
          <cell r="LC67">
            <v>31.120999999999999</v>
          </cell>
          <cell r="LD67">
            <v>5.0920000000000005</v>
          </cell>
          <cell r="LE67">
            <v>2.109</v>
          </cell>
          <cell r="LF67">
            <v>4.2300000000000004</v>
          </cell>
          <cell r="LG67">
            <v>2.024</v>
          </cell>
          <cell r="LH67">
            <v>6.2540000000000004</v>
          </cell>
          <cell r="LI67">
            <v>6.6449999999999996</v>
          </cell>
          <cell r="LJ67">
            <v>9.8000000000000004E-2</v>
          </cell>
          <cell r="LK67">
            <v>0</v>
          </cell>
          <cell r="LL67">
            <v>6.7429999999999994</v>
          </cell>
          <cell r="LM67">
            <v>2.7919999999999998</v>
          </cell>
          <cell r="LN67">
            <v>3.5180000000000002</v>
          </cell>
          <cell r="LO67">
            <v>7.6049999999999995</v>
          </cell>
          <cell r="LP67">
            <v>21.179000000000002</v>
          </cell>
          <cell r="LQ67">
            <v>19.240000000000002</v>
          </cell>
          <cell r="LR67">
            <v>54.334000000000003</v>
          </cell>
          <cell r="LS67">
            <v>0.245</v>
          </cell>
          <cell r="LT67">
            <v>2.0760000000000001</v>
          </cell>
          <cell r="LU67">
            <v>2.3210000000000002</v>
          </cell>
          <cell r="LV67">
            <v>1.083</v>
          </cell>
          <cell r="LW67">
            <v>0.16800000000000001</v>
          </cell>
          <cell r="LX67">
            <v>1.2509999999999999</v>
          </cell>
          <cell r="LY67">
            <v>27.582999999999998</v>
          </cell>
          <cell r="LZ67">
            <v>2151.9880000000003</v>
          </cell>
          <cell r="MA67" t="str">
            <v/>
          </cell>
          <cell r="MB67">
            <v>21.171756300000002</v>
          </cell>
          <cell r="MC67">
            <v>0.33900000000000002</v>
          </cell>
          <cell r="MD67">
            <v>-0.45200060000000003</v>
          </cell>
          <cell r="ME67">
            <v>-1.2625360000000001</v>
          </cell>
          <cell r="MF67">
            <v>0.81052599999999997</v>
          </cell>
          <cell r="MG67">
            <v>58.334627999999995</v>
          </cell>
          <cell r="MH67">
            <v>42.331727800000003</v>
          </cell>
          <cell r="MI67">
            <v>8.3887350000000005</v>
          </cell>
          <cell r="MJ67">
            <v>33.942993000000001</v>
          </cell>
          <cell r="MK67">
            <v>0.22051200000000001</v>
          </cell>
          <cell r="ML67">
            <v>0</v>
          </cell>
          <cell r="MM67">
            <v>11.881288499999998</v>
          </cell>
          <cell r="MN67">
            <v>0</v>
          </cell>
          <cell r="MO67">
            <v>126.22083300000003</v>
          </cell>
          <cell r="MP67">
            <v>1.1509999999999998</v>
          </cell>
          <cell r="MQ67">
            <v>0</v>
          </cell>
          <cell r="MR67">
            <v>97.738303299999998</v>
          </cell>
          <cell r="MS67">
            <v>31.809426999999999</v>
          </cell>
          <cell r="MT67">
            <v>65.926202000000004</v>
          </cell>
          <cell r="MU67">
            <v>82.444925299999994</v>
          </cell>
          <cell r="MV67">
            <v>7.8074793000000007</v>
          </cell>
          <cell r="MW67">
            <v>4.9956650000000007</v>
          </cell>
          <cell r="MX67">
            <v>2.8118040000000004</v>
          </cell>
          <cell r="MY67">
            <v>0</v>
          </cell>
          <cell r="MZ67">
            <v>0</v>
          </cell>
          <cell r="NA67">
            <v>-51.601727400000001</v>
          </cell>
          <cell r="NB67">
            <v>0.41924400000000001</v>
          </cell>
          <cell r="NC67">
            <v>-20.01125883333334</v>
          </cell>
          <cell r="ND67">
            <v>0</v>
          </cell>
          <cell r="NE67">
            <v>11.744565</v>
          </cell>
          <cell r="NF67">
            <v>-8.8022733000000013</v>
          </cell>
          <cell r="NG67">
            <v>-1.5545740000000001</v>
          </cell>
          <cell r="NH67">
            <v>-7.2477079999999994</v>
          </cell>
          <cell r="NI67">
            <v>-0.10508999999999999</v>
          </cell>
          <cell r="NJ67">
            <v>4.7489849999999993</v>
          </cell>
          <cell r="NK67">
            <v>4.7389849999999996</v>
          </cell>
          <cell r="NL67">
            <v>0.01</v>
          </cell>
          <cell r="NM67" t="str">
            <v/>
          </cell>
          <cell r="NN67" t="str">
            <v/>
          </cell>
          <cell r="NO67">
            <v>2.4859040000000001</v>
          </cell>
          <cell r="NP67" t="str">
            <v/>
          </cell>
          <cell r="NQ67">
            <v>4.1610000000000005</v>
          </cell>
          <cell r="NR67">
            <v>0</v>
          </cell>
          <cell r="NS67">
            <v>5.2729999999999997</v>
          </cell>
          <cell r="NT67">
            <v>3.351925</v>
          </cell>
          <cell r="NU67">
            <v>1.9202349999999999</v>
          </cell>
          <cell r="NV67">
            <v>0</v>
          </cell>
          <cell r="NW67">
            <v>-3.8652069999999998</v>
          </cell>
          <cell r="NX67">
            <v>-3.4539310000000003</v>
          </cell>
          <cell r="NY67">
            <v>-0.41039600000000004</v>
          </cell>
          <cell r="NZ67">
            <v>-0.27300000000000002</v>
          </cell>
          <cell r="OA67">
            <v>-0.29199999999999993</v>
          </cell>
          <cell r="OB67">
            <v>6.8279999999999994</v>
          </cell>
          <cell r="OC67" t="str">
            <v/>
          </cell>
          <cell r="OD67">
            <v>23.136450700000001</v>
          </cell>
          <cell r="OE67">
            <v>1.877</v>
          </cell>
          <cell r="OF67">
            <v>-10.430727999999998</v>
          </cell>
          <cell r="OG67">
            <v>-8.1942059999999994</v>
          </cell>
          <cell r="OH67">
            <v>-2.2365300000000001</v>
          </cell>
          <cell r="OI67">
            <v>0</v>
          </cell>
          <cell r="OJ67">
            <v>0.40814630000000002</v>
          </cell>
          <cell r="OK67">
            <v>-3.6567989999999999</v>
          </cell>
          <cell r="OL67">
            <v>4.0649459999999999</v>
          </cell>
          <cell r="OM67">
            <v>53.595844</v>
          </cell>
          <cell r="ON67">
            <v>0</v>
          </cell>
          <cell r="OO67">
            <v>17.977127800000002</v>
          </cell>
          <cell r="OP67">
            <v>0</v>
          </cell>
          <cell r="OQ67">
            <v>-18.377325300000003</v>
          </cell>
          <cell r="OR67">
            <v>7.4949680000000001</v>
          </cell>
          <cell r="OS67">
            <v>0</v>
          </cell>
          <cell r="OT67">
            <v>24.150036</v>
          </cell>
          <cell r="OU67">
            <v>24.150036</v>
          </cell>
          <cell r="OV67">
            <v>79.729996</v>
          </cell>
          <cell r="OW67">
            <v>-46.692494600000003</v>
          </cell>
          <cell r="OX67">
            <v>23.640471000000002</v>
          </cell>
          <cell r="OY67">
            <v>23.640471000000002</v>
          </cell>
          <cell r="OZ67" t="str">
            <v/>
          </cell>
          <cell r="PA67">
            <v>5.6820139999999952</v>
          </cell>
          <cell r="PB67">
            <v>0</v>
          </cell>
          <cell r="PC67">
            <v>12.4294072</v>
          </cell>
          <cell r="PD67" t="str">
            <v/>
          </cell>
          <cell r="PE67" t="str">
            <v/>
          </cell>
          <cell r="PF67">
            <v>45.679600899999997</v>
          </cell>
          <cell r="PG67">
            <v>-2.3344430000000003</v>
          </cell>
          <cell r="PH67">
            <v>48.014043000000001</v>
          </cell>
          <cell r="PI67">
            <v>48.545453899999998</v>
          </cell>
          <cell r="PJ67">
            <v>55.893230600000003</v>
          </cell>
          <cell r="PK67">
            <v>55.893230600000003</v>
          </cell>
          <cell r="PL67" t="str">
            <v/>
          </cell>
          <cell r="PM67" t="str">
            <v/>
          </cell>
          <cell r="PN67">
            <v>0</v>
          </cell>
          <cell r="PO67">
            <v>0</v>
          </cell>
          <cell r="PP67">
            <v>0</v>
          </cell>
          <cell r="PQ67">
            <v>209.64193609999998</v>
          </cell>
          <cell r="PR67">
            <v>0</v>
          </cell>
          <cell r="PS67">
            <v>-21.744325300000014</v>
          </cell>
          <cell r="PT67">
            <v>4.7602643999999996</v>
          </cell>
          <cell r="PU67">
            <v>1.9781220000000002</v>
          </cell>
          <cell r="PV67">
            <v>2.782165</v>
          </cell>
          <cell r="PW67">
            <v>0</v>
          </cell>
          <cell r="PX67">
            <v>-21.240982599999999</v>
          </cell>
          <cell r="PY67">
            <v>-21.240982599999999</v>
          </cell>
          <cell r="PZ67" t="str">
            <v/>
          </cell>
          <cell r="QA67">
            <v>59.225369999999998</v>
          </cell>
          <cell r="QB67">
            <v>23.628888999999958</v>
          </cell>
          <cell r="QC67">
            <v>0</v>
          </cell>
          <cell r="QD67"/>
          <cell r="QE67">
            <v>-9.9273139999999991</v>
          </cell>
          <cell r="QF67">
            <v>10.861967999999999</v>
          </cell>
          <cell r="QG67">
            <v>0</v>
          </cell>
          <cell r="QH67" t="str">
            <v/>
          </cell>
          <cell r="QI67" t="str">
            <v/>
          </cell>
          <cell r="QJ67" t="str">
            <v/>
          </cell>
          <cell r="QK67">
            <v>0</v>
          </cell>
          <cell r="QL67">
            <v>0</v>
          </cell>
          <cell r="QM67">
            <v>0</v>
          </cell>
          <cell r="QN67" t="str">
            <v/>
          </cell>
          <cell r="QO67" t="str">
            <v/>
          </cell>
          <cell r="QP67" t="str">
            <v/>
          </cell>
          <cell r="QQ67">
            <v>0</v>
          </cell>
          <cell r="QR67" t="str">
            <v/>
          </cell>
          <cell r="QS67">
            <v>4.625</v>
          </cell>
          <cell r="QT67">
            <v>0</v>
          </cell>
          <cell r="QU67">
            <v>53.445</v>
          </cell>
          <cell r="QV67">
            <v>24.506357000000001</v>
          </cell>
          <cell r="QW67">
            <v>28.936346</v>
          </cell>
          <cell r="QX67">
            <v>35.042000000000002</v>
          </cell>
          <cell r="QY67">
            <v>0</v>
          </cell>
          <cell r="QZ67">
            <v>0</v>
          </cell>
          <cell r="RA67">
            <v>0</v>
          </cell>
          <cell r="RB67">
            <v>0</v>
          </cell>
          <cell r="RC67">
            <v>0</v>
          </cell>
          <cell r="RD67">
            <v>0</v>
          </cell>
          <cell r="RE67" t="str">
            <v/>
          </cell>
          <cell r="RF67">
            <v>0</v>
          </cell>
          <cell r="RG67" t="str">
            <v/>
          </cell>
          <cell r="RH67" t="str">
            <v/>
          </cell>
          <cell r="RI67" t="str">
            <v/>
          </cell>
          <cell r="RJ67">
            <v>20.303322499999997</v>
          </cell>
          <cell r="RK67">
            <v>0</v>
          </cell>
          <cell r="RL67">
            <v>0</v>
          </cell>
          <cell r="RM67">
            <v>0</v>
          </cell>
          <cell r="RN67" t="str">
            <v/>
          </cell>
          <cell r="RO67" t="str">
            <v/>
          </cell>
          <cell r="RP67">
            <v>0</v>
          </cell>
          <cell r="RQ67">
            <v>0.41924400000000001</v>
          </cell>
          <cell r="RR67">
            <v>-68.038166133333348</v>
          </cell>
          <cell r="RS67">
            <v>0</v>
          </cell>
          <cell r="RT67">
            <v>33.488890300000008</v>
          </cell>
          <cell r="RU67">
            <v>83.326301399999991</v>
          </cell>
          <cell r="RV67">
            <v>24.150036</v>
          </cell>
          <cell r="RW67">
            <v>59.171432000000003</v>
          </cell>
          <cell r="RX67">
            <v>-9.9088075999999923</v>
          </cell>
          <cell r="RY67">
            <v>40.419347000000002</v>
          </cell>
          <cell r="RZ67">
            <v>0</v>
          </cell>
          <cell r="SA67">
            <v>40.419347000000002</v>
          </cell>
          <cell r="SB67">
            <v>0</v>
          </cell>
          <cell r="SC67">
            <v>-23.920888999999988</v>
          </cell>
          <cell r="SD67">
            <v>0</v>
          </cell>
        </row>
        <row r="68">
          <cell r="A68">
            <v>2015</v>
          </cell>
          <cell r="B68">
            <v>2653.2139999999999</v>
          </cell>
          <cell r="C68">
            <v>1531.4019999999998</v>
          </cell>
          <cell r="D68">
            <v>1121.8109999999999</v>
          </cell>
          <cell r="E68">
            <v>554.01700000000005</v>
          </cell>
          <cell r="F68">
            <v>168.179</v>
          </cell>
          <cell r="G68">
            <v>12.234</v>
          </cell>
          <cell r="H68">
            <v>180.41300000000001</v>
          </cell>
          <cell r="I68">
            <v>20.112000000000002</v>
          </cell>
          <cell r="J68">
            <v>39.837000000000003</v>
          </cell>
          <cell r="K68">
            <v>59.949000000000005</v>
          </cell>
          <cell r="L68">
            <v>31.739000000000001</v>
          </cell>
          <cell r="M68">
            <v>359.17</v>
          </cell>
          <cell r="N68">
            <v>48.613</v>
          </cell>
          <cell r="O68">
            <v>172.67599999999999</v>
          </cell>
          <cell r="P68">
            <v>-0.33599999999999991</v>
          </cell>
          <cell r="Q68">
            <v>3.085</v>
          </cell>
          <cell r="R68">
            <v>0</v>
          </cell>
          <cell r="S68">
            <v>66.953000000000003</v>
          </cell>
          <cell r="T68">
            <v>193.34699999999998</v>
          </cell>
          <cell r="U68">
            <v>6.1790000000000003</v>
          </cell>
          <cell r="V68">
            <v>4.0069999999999997</v>
          </cell>
          <cell r="W68">
            <v>12.234</v>
          </cell>
          <cell r="X68">
            <v>0.187</v>
          </cell>
          <cell r="Y68">
            <v>12.420999999999999</v>
          </cell>
          <cell r="Z68">
            <v>5.76</v>
          </cell>
          <cell r="AA68">
            <v>7.1379999999999999</v>
          </cell>
          <cell r="AB68">
            <v>12.898</v>
          </cell>
          <cell r="AC68">
            <v>38.512999999999998</v>
          </cell>
          <cell r="AD68">
            <v>38.512999999999998</v>
          </cell>
          <cell r="AE68">
            <v>12.263</v>
          </cell>
          <cell r="AF68">
            <v>12.263</v>
          </cell>
          <cell r="AG68">
            <v>8.3759999999999994</v>
          </cell>
          <cell r="AH68">
            <v>29.32</v>
          </cell>
          <cell r="AI68">
            <v>37.695999999999998</v>
          </cell>
          <cell r="AJ68">
            <v>249.56700000000001</v>
          </cell>
          <cell r="AK68">
            <v>249.56700000000001</v>
          </cell>
          <cell r="AL68">
            <v>14.172000000000001</v>
          </cell>
          <cell r="AM68">
            <v>9.0860000000000003</v>
          </cell>
          <cell r="AN68">
            <v>23.258000000000003</v>
          </cell>
          <cell r="AO68">
            <v>0</v>
          </cell>
          <cell r="AP68">
            <v>2.4370000000000003</v>
          </cell>
          <cell r="AQ68">
            <v>2.4370000000000003</v>
          </cell>
          <cell r="AR68">
            <v>256.06799999999998</v>
          </cell>
          <cell r="AS68">
            <v>25.065999999999999</v>
          </cell>
          <cell r="AT68">
            <v>-2.1000000000000001E-2</v>
          </cell>
          <cell r="AU68">
            <v>-10.725</v>
          </cell>
          <cell r="AV68">
            <v>233.934</v>
          </cell>
          <cell r="AW68">
            <v>137.35499999999999</v>
          </cell>
          <cell r="AX68">
            <v>96.578999999999994</v>
          </cell>
          <cell r="AY68">
            <v>36.884999999999998</v>
          </cell>
          <cell r="AZ68">
            <v>14.541</v>
          </cell>
          <cell r="BA68">
            <v>0.93200000000000005</v>
          </cell>
          <cell r="BB68">
            <v>15.473000000000001</v>
          </cell>
          <cell r="BC68">
            <v>4.9560000000000004</v>
          </cell>
          <cell r="BD68">
            <v>4.3979999999999997</v>
          </cell>
          <cell r="BE68">
            <v>9.3539999999999992</v>
          </cell>
          <cell r="BF68">
            <v>1.28</v>
          </cell>
          <cell r="BG68">
            <v>36.144999999999996</v>
          </cell>
          <cell r="BH68">
            <v>159.071</v>
          </cell>
          <cell r="BI68">
            <v>50.818000000000005</v>
          </cell>
          <cell r="BJ68">
            <v>4.3650000000000002</v>
          </cell>
          <cell r="BK68">
            <v>20.657</v>
          </cell>
          <cell r="BL68">
            <v>111.419</v>
          </cell>
          <cell r="BM68">
            <v>30.097999999999999</v>
          </cell>
          <cell r="BN68">
            <v>0.63900000000000001</v>
          </cell>
          <cell r="BO68">
            <v>76.546000000000006</v>
          </cell>
          <cell r="BP68">
            <v>4.7300000000000004</v>
          </cell>
          <cell r="BQ68">
            <v>0.93200000000000005</v>
          </cell>
          <cell r="BR68">
            <v>26.767000000000003</v>
          </cell>
          <cell r="BS68">
            <v>32.429000000000002</v>
          </cell>
          <cell r="BT68">
            <v>63.585000000000001</v>
          </cell>
          <cell r="BU68">
            <v>21.283999999999999</v>
          </cell>
          <cell r="BV68">
            <v>1.6E-2</v>
          </cell>
          <cell r="BW68">
            <v>84.885000000000005</v>
          </cell>
          <cell r="BX68">
            <v>16.238000000000003</v>
          </cell>
          <cell r="BY68">
            <v>0.59099999999999997</v>
          </cell>
          <cell r="BZ68">
            <v>16.829000000000004</v>
          </cell>
          <cell r="CA68">
            <v>32.429000000000002</v>
          </cell>
          <cell r="CB68">
            <v>32.429000000000002</v>
          </cell>
          <cell r="CC68">
            <v>21.296999999999997</v>
          </cell>
          <cell r="CD68">
            <v>62.997999999999998</v>
          </cell>
          <cell r="CE68">
            <v>1.6949999999999998</v>
          </cell>
          <cell r="CF68">
            <v>85.989999999999981</v>
          </cell>
          <cell r="CG68">
            <v>34.42</v>
          </cell>
          <cell r="CH68">
            <v>34.42</v>
          </cell>
          <cell r="CI68">
            <v>0.29599999999999999</v>
          </cell>
          <cell r="CJ68">
            <v>3.2919999999999998</v>
          </cell>
          <cell r="CK68">
            <v>3.5879999999999996</v>
          </cell>
          <cell r="CL68">
            <v>4.0000000000000001E-3</v>
          </cell>
          <cell r="CM68">
            <v>1.6919999999999999</v>
          </cell>
          <cell r="CN68">
            <v>1.696</v>
          </cell>
          <cell r="CO68">
            <v>19.321000000000002</v>
          </cell>
          <cell r="CP68">
            <v>0.13300000000000001</v>
          </cell>
          <cell r="CQ68">
            <v>16.856999999999999</v>
          </cell>
          <cell r="CR68">
            <v>474.43600000000004</v>
          </cell>
          <cell r="CS68">
            <v>111.369</v>
          </cell>
          <cell r="CT68">
            <v>363.06700000000001</v>
          </cell>
          <cell r="CU68">
            <v>186.69399999999999</v>
          </cell>
          <cell r="CV68">
            <v>51.951000000000008</v>
          </cell>
          <cell r="CW68">
            <v>42.655999999999999</v>
          </cell>
          <cell r="CX68">
            <v>94.606999999999999</v>
          </cell>
          <cell r="CY68">
            <v>8.1410000000000018</v>
          </cell>
          <cell r="CZ68">
            <v>2.3649999999999998</v>
          </cell>
          <cell r="DA68">
            <v>10.506000000000002</v>
          </cell>
          <cell r="DB68">
            <v>4.03</v>
          </cell>
          <cell r="DC68">
            <v>75.290000000000006</v>
          </cell>
          <cell r="DD68">
            <v>151.67900000000003</v>
          </cell>
          <cell r="DE68">
            <v>0.56700000000000006</v>
          </cell>
          <cell r="DF68">
            <v>95.638000000000005</v>
          </cell>
          <cell r="DG68">
            <v>247.88400000000004</v>
          </cell>
          <cell r="DH68">
            <v>34.777000000000001</v>
          </cell>
          <cell r="DI68">
            <v>64.865000000000009</v>
          </cell>
          <cell r="DJ68">
            <v>99.64200000000001</v>
          </cell>
          <cell r="DK68">
            <v>17.816000000000003</v>
          </cell>
          <cell r="DL68">
            <v>38.277000000000001</v>
          </cell>
          <cell r="DM68">
            <v>2.5850000000000004</v>
          </cell>
          <cell r="DN68">
            <v>7.9849999999999994</v>
          </cell>
          <cell r="DO68">
            <v>1.855</v>
          </cell>
          <cell r="DP68">
            <v>2.9609999999999999</v>
          </cell>
          <cell r="DQ68">
            <v>43.808999999999997</v>
          </cell>
          <cell r="DR68">
            <v>0.13200000000000001</v>
          </cell>
          <cell r="DS68">
            <v>250.69000000000003</v>
          </cell>
          <cell r="DT68">
            <v>27.707999999999998</v>
          </cell>
          <cell r="DU68">
            <v>278.39800000000002</v>
          </cell>
          <cell r="DV68">
            <v>248.173</v>
          </cell>
          <cell r="DW68">
            <v>42.655999999999999</v>
          </cell>
          <cell r="DX68">
            <v>122.202</v>
          </cell>
          <cell r="DY68">
            <v>413.03100000000001</v>
          </cell>
          <cell r="DZ68">
            <v>0.88700000000000001</v>
          </cell>
          <cell r="EA68">
            <v>0</v>
          </cell>
          <cell r="EB68">
            <v>2.0470000000000002</v>
          </cell>
          <cell r="EC68">
            <v>15.46</v>
          </cell>
          <cell r="ED68">
            <v>18.394000000000002</v>
          </cell>
          <cell r="EE68">
            <v>9.6000000000000002E-2</v>
          </cell>
          <cell r="EF68">
            <v>9.6000000000000002E-2</v>
          </cell>
          <cell r="EG68">
            <v>347.74200000000002</v>
          </cell>
          <cell r="EH68">
            <v>48.139000000000003</v>
          </cell>
          <cell r="EI68">
            <v>40.112000000000002</v>
          </cell>
          <cell r="EJ68">
            <v>435.99300000000005</v>
          </cell>
          <cell r="EK68">
            <v>0.94699999999999995</v>
          </cell>
          <cell r="EL68">
            <v>0</v>
          </cell>
          <cell r="EM68">
            <v>7.3870000000000005</v>
          </cell>
          <cell r="EN68">
            <v>45.616999999999997</v>
          </cell>
          <cell r="EO68">
            <v>19.357000000000003</v>
          </cell>
          <cell r="EP68">
            <v>73.307999999999993</v>
          </cell>
          <cell r="EQ68">
            <v>538.59399999999994</v>
          </cell>
          <cell r="ER68">
            <v>342.12899999999996</v>
          </cell>
          <cell r="ES68">
            <v>181.31</v>
          </cell>
          <cell r="ET68">
            <v>523.43899999999996</v>
          </cell>
          <cell r="EU68">
            <v>15.155999999999999</v>
          </cell>
          <cell r="EV68">
            <v>12.316000000000001</v>
          </cell>
          <cell r="EW68">
            <v>1.08</v>
          </cell>
          <cell r="EX68">
            <v>1.9340000000000002</v>
          </cell>
          <cell r="EY68">
            <v>15.330000000000002</v>
          </cell>
          <cell r="EZ68">
            <v>17.872</v>
          </cell>
          <cell r="FA68">
            <v>15.035999999999998</v>
          </cell>
          <cell r="FB68">
            <v>32.908000000000001</v>
          </cell>
          <cell r="FC68">
            <v>74.86399999999999</v>
          </cell>
          <cell r="FD68">
            <v>-2.5999999999999999E-2</v>
          </cell>
          <cell r="FE68">
            <v>2.4569999999999999</v>
          </cell>
          <cell r="FF68">
            <v>-79.715000000000003</v>
          </cell>
          <cell r="FG68">
            <v>208.85599999999999</v>
          </cell>
          <cell r="FH68">
            <v>133.273</v>
          </cell>
          <cell r="FI68">
            <v>196.465</v>
          </cell>
          <cell r="FJ68">
            <v>439.32399999999996</v>
          </cell>
          <cell r="FK68">
            <v>51.403999999999996</v>
          </cell>
          <cell r="FL68">
            <v>490.72799999999995</v>
          </cell>
          <cell r="FM68">
            <v>87.879000000000005</v>
          </cell>
          <cell r="FN68">
            <v>16.871999999999996</v>
          </cell>
          <cell r="FO68">
            <v>104.751</v>
          </cell>
          <cell r="FP68">
            <v>351.44500000000005</v>
          </cell>
          <cell r="FQ68">
            <v>34.531999999999996</v>
          </cell>
          <cell r="FR68">
            <v>385.97700000000003</v>
          </cell>
          <cell r="FS68">
            <v>32.139000000000003</v>
          </cell>
          <cell r="FT68">
            <v>22.95</v>
          </cell>
          <cell r="FU68">
            <v>55.088999999999999</v>
          </cell>
          <cell r="FV68">
            <v>10.547000000000001</v>
          </cell>
          <cell r="FW68">
            <v>7.6850000000000005</v>
          </cell>
          <cell r="FX68">
            <v>18.231999999999999</v>
          </cell>
          <cell r="FY68">
            <v>0.57300000000000006</v>
          </cell>
          <cell r="FZ68">
            <v>18.973000000000003</v>
          </cell>
          <cell r="GA68">
            <v>19.546000000000003</v>
          </cell>
          <cell r="GB68">
            <v>0.99399999999999999</v>
          </cell>
          <cell r="GC68">
            <v>0.20599999999999999</v>
          </cell>
          <cell r="GD68">
            <v>1.2</v>
          </cell>
          <cell r="GE68">
            <v>20.746000000000002</v>
          </cell>
          <cell r="GF68">
            <v>7.0600000000000005</v>
          </cell>
          <cell r="GG68">
            <v>1.2610000000000001</v>
          </cell>
          <cell r="GH68">
            <v>8.3210000000000015</v>
          </cell>
          <cell r="GI68">
            <v>296.26300000000003</v>
          </cell>
          <cell r="GJ68">
            <v>3.9579999999999997</v>
          </cell>
          <cell r="GK68">
            <v>300.22100000000006</v>
          </cell>
          <cell r="GL68">
            <v>847.38</v>
          </cell>
          <cell r="GM68">
            <v>847.38</v>
          </cell>
          <cell r="GN68">
            <v>257.65600000000001</v>
          </cell>
          <cell r="GO68">
            <v>55.832000000000008</v>
          </cell>
          <cell r="GP68">
            <v>313.488</v>
          </cell>
          <cell r="GQ68">
            <v>16.300999999999998</v>
          </cell>
          <cell r="GR68">
            <v>0.81899999999999995</v>
          </cell>
          <cell r="GS68">
            <v>17.119999999999997</v>
          </cell>
          <cell r="GT68">
            <v>27.85</v>
          </cell>
          <cell r="GU68">
            <v>27.85</v>
          </cell>
          <cell r="GV68">
            <v>51.50800000000001</v>
          </cell>
          <cell r="GW68">
            <v>0.21700000000000003</v>
          </cell>
          <cell r="GX68">
            <v>51.725000000000009</v>
          </cell>
          <cell r="GY68">
            <v>2.8759999999999999</v>
          </cell>
          <cell r="GZ68">
            <v>2.8759999999999999</v>
          </cell>
          <cell r="HA68">
            <v>16.152999999999999</v>
          </cell>
          <cell r="HB68">
            <v>0.17400000000000002</v>
          </cell>
          <cell r="HC68">
            <v>16.326999999999998</v>
          </cell>
          <cell r="HD68">
            <v>1.698</v>
          </cell>
          <cell r="HE68">
            <v>1.698</v>
          </cell>
          <cell r="HF68">
            <v>344.62899999999996</v>
          </cell>
          <cell r="HG68">
            <v>92.746000000000009</v>
          </cell>
          <cell r="HH68">
            <v>40.513000000000005</v>
          </cell>
          <cell r="HI68">
            <v>477.88800000000003</v>
          </cell>
          <cell r="HJ68">
            <v>31.811</v>
          </cell>
          <cell r="HK68">
            <v>33.897999999999996</v>
          </cell>
          <cell r="HL68">
            <v>65.709000000000003</v>
          </cell>
          <cell r="HM68">
            <v>4.8000000000000001E-2</v>
          </cell>
          <cell r="HN68">
            <v>44.655000000000001</v>
          </cell>
          <cell r="HO68">
            <v>44.703000000000003</v>
          </cell>
          <cell r="HP68">
            <v>110.41200000000001</v>
          </cell>
          <cell r="HQ68">
            <v>192.18699999999998</v>
          </cell>
          <cell r="HR68">
            <v>27.117000000000001</v>
          </cell>
          <cell r="HS68">
            <v>219.30399999999997</v>
          </cell>
          <cell r="HT68">
            <v>257.65600000000001</v>
          </cell>
          <cell r="HU68">
            <v>55.832000000000008</v>
          </cell>
          <cell r="HV68">
            <v>151.24900000000002</v>
          </cell>
          <cell r="HW68">
            <v>464.73700000000002</v>
          </cell>
          <cell r="HX68">
            <v>0.4</v>
          </cell>
          <cell r="HY68">
            <v>0.4</v>
          </cell>
          <cell r="HZ68">
            <v>31.832000000000001</v>
          </cell>
          <cell r="IA68">
            <v>35.799999999999997</v>
          </cell>
          <cell r="IB68">
            <v>67.632000000000005</v>
          </cell>
          <cell r="IC68">
            <v>4.9999999999999996E-2</v>
          </cell>
          <cell r="ID68">
            <v>1.43</v>
          </cell>
          <cell r="IE68">
            <v>1.48</v>
          </cell>
          <cell r="IF68">
            <v>69.112000000000009</v>
          </cell>
          <cell r="IG68">
            <v>1329.739</v>
          </cell>
          <cell r="IH68">
            <v>47.643000000000001</v>
          </cell>
          <cell r="II68">
            <v>1377.3820000000001</v>
          </cell>
          <cell r="IJ68">
            <v>1142.6570000000002</v>
          </cell>
          <cell r="IK68">
            <v>45.859000000000002</v>
          </cell>
          <cell r="IL68">
            <v>1188.5160000000001</v>
          </cell>
          <cell r="IM68">
            <v>187.08100000000002</v>
          </cell>
          <cell r="IN68">
            <v>1.7830000000000001</v>
          </cell>
          <cell r="IO68">
            <v>188.864</v>
          </cell>
          <cell r="IP68">
            <v>2.7779999999999996</v>
          </cell>
          <cell r="IQ68">
            <v>4.3499999999999996</v>
          </cell>
          <cell r="IR68">
            <v>7.1279999999999992</v>
          </cell>
          <cell r="IS68">
            <v>0.81799999999999995</v>
          </cell>
          <cell r="IT68">
            <v>1.333</v>
          </cell>
          <cell r="IU68">
            <v>2.1509999999999998</v>
          </cell>
          <cell r="IV68">
            <v>9.2789999999999999</v>
          </cell>
          <cell r="IW68">
            <v>12.312000000000001</v>
          </cell>
          <cell r="IX68">
            <v>1.9789999999999999</v>
          </cell>
          <cell r="IY68">
            <v>14.291</v>
          </cell>
          <cell r="IZ68">
            <v>0</v>
          </cell>
          <cell r="JA68">
            <v>14.291</v>
          </cell>
          <cell r="JB68">
            <v>117.751</v>
          </cell>
          <cell r="JC68">
            <v>4.5699999999999994</v>
          </cell>
          <cell r="JD68">
            <v>122.321</v>
          </cell>
          <cell r="JE68">
            <v>0.84699999999999998</v>
          </cell>
          <cell r="JF68">
            <v>0.84699999999999998</v>
          </cell>
          <cell r="JG68">
            <v>0.61699999999999999</v>
          </cell>
          <cell r="JH68">
            <v>0.61699999999999999</v>
          </cell>
          <cell r="JI68">
            <v>-2.57</v>
          </cell>
          <cell r="JJ68">
            <v>-2.57</v>
          </cell>
          <cell r="JK68">
            <v>63.269000000000005</v>
          </cell>
          <cell r="JL68">
            <v>-0.63700000000000001</v>
          </cell>
          <cell r="JM68">
            <v>62.632000000000005</v>
          </cell>
          <cell r="JN68">
            <v>254.714</v>
          </cell>
          <cell r="JO68">
            <v>133.273</v>
          </cell>
          <cell r="JP68">
            <v>45.859000000000002</v>
          </cell>
          <cell r="JQ68">
            <v>1717.7249999999999</v>
          </cell>
          <cell r="JR68">
            <v>1.7830000000000001</v>
          </cell>
          <cell r="JS68">
            <v>1719.5079999999998</v>
          </cell>
          <cell r="JT68">
            <v>672.14300000000003</v>
          </cell>
          <cell r="JU68">
            <v>684.774</v>
          </cell>
          <cell r="JV68">
            <v>-12.632</v>
          </cell>
          <cell r="JW68">
            <v>16.094000000000001</v>
          </cell>
          <cell r="JX68">
            <v>4.7919999999999998</v>
          </cell>
          <cell r="JY68">
            <v>4.7919999999999998</v>
          </cell>
          <cell r="JZ68">
            <v>57.032000000000004</v>
          </cell>
          <cell r="KA68">
            <v>70.42</v>
          </cell>
          <cell r="KB68">
            <v>4.0289999999999999</v>
          </cell>
          <cell r="KC68">
            <v>3.2519999999999998</v>
          </cell>
          <cell r="KD68">
            <v>3.6549999999999998</v>
          </cell>
          <cell r="KE68">
            <v>3.6549999999999998</v>
          </cell>
          <cell r="KF68">
            <v>0.04</v>
          </cell>
          <cell r="KG68">
            <v>0.19899999999999998</v>
          </cell>
          <cell r="KH68">
            <v>0.23899999999999999</v>
          </cell>
          <cell r="KI68">
            <v>4.2889999999999997</v>
          </cell>
          <cell r="KJ68">
            <v>4.2889999999999997</v>
          </cell>
          <cell r="KK68">
            <v>4.5069999999999997</v>
          </cell>
          <cell r="KL68">
            <v>0.64</v>
          </cell>
          <cell r="KM68">
            <v>2.0470000000000002</v>
          </cell>
          <cell r="KN68">
            <v>6.4359999999999999</v>
          </cell>
          <cell r="KO68">
            <v>13.629999999999999</v>
          </cell>
          <cell r="KP68">
            <v>0</v>
          </cell>
          <cell r="KQ68">
            <v>1.3979999999999999</v>
          </cell>
          <cell r="KR68">
            <v>0.04</v>
          </cell>
          <cell r="KS68">
            <v>0.04</v>
          </cell>
          <cell r="KT68">
            <v>0</v>
          </cell>
          <cell r="KU68">
            <v>2.0950000000000002</v>
          </cell>
          <cell r="KV68">
            <v>5.3999999999999999E-2</v>
          </cell>
          <cell r="KW68">
            <v>2.149</v>
          </cell>
          <cell r="KX68">
            <v>0.91599999999999993</v>
          </cell>
          <cell r="KY68">
            <v>0.91599999999999993</v>
          </cell>
          <cell r="KZ68">
            <v>1.2529999999999999</v>
          </cell>
          <cell r="LA68">
            <v>7.0910000000000002</v>
          </cell>
          <cell r="LB68">
            <v>68.155000000000001</v>
          </cell>
          <cell r="LC68">
            <v>34.534999999999997</v>
          </cell>
          <cell r="LD68">
            <v>6.8170000000000002</v>
          </cell>
          <cell r="LE68">
            <v>2.476</v>
          </cell>
          <cell r="LF68">
            <v>4.7919999999999998</v>
          </cell>
          <cell r="LG68">
            <v>2.294</v>
          </cell>
          <cell r="LH68">
            <v>7.0860000000000003</v>
          </cell>
          <cell r="LI68">
            <v>7.4020000000000001</v>
          </cell>
          <cell r="LJ68">
            <v>9.6000000000000002E-2</v>
          </cell>
          <cell r="LK68">
            <v>0</v>
          </cell>
          <cell r="LL68">
            <v>7.4980000000000002</v>
          </cell>
          <cell r="LM68">
            <v>3.4239999999999999</v>
          </cell>
          <cell r="LN68">
            <v>3.8479999999999999</v>
          </cell>
          <cell r="LO68">
            <v>7.3870000000000005</v>
          </cell>
          <cell r="LP68">
            <v>19.131</v>
          </cell>
          <cell r="LQ68">
            <v>19.357000000000003</v>
          </cell>
          <cell r="LR68">
            <v>53.147000000000006</v>
          </cell>
          <cell r="LS68">
            <v>0.25600000000000001</v>
          </cell>
          <cell r="LT68">
            <v>1.5760000000000001</v>
          </cell>
          <cell r="LU68">
            <v>1.8320000000000001</v>
          </cell>
          <cell r="LV68">
            <v>1.524</v>
          </cell>
          <cell r="LW68">
            <v>0.42799999999999999</v>
          </cell>
          <cell r="LX68">
            <v>1.952</v>
          </cell>
          <cell r="LY68">
            <v>10.949</v>
          </cell>
          <cell r="LZ68">
            <v>2199.625</v>
          </cell>
          <cell r="MA68" t="str">
            <v/>
          </cell>
          <cell r="MB68">
            <v>46.960806900000001</v>
          </cell>
          <cell r="MC68">
            <v>0.49</v>
          </cell>
          <cell r="MD68">
            <v>-0.66526869999999994</v>
          </cell>
          <cell r="ME68">
            <v>-5.9365220000000001</v>
          </cell>
          <cell r="MF68">
            <v>5.2712399999999997</v>
          </cell>
          <cell r="MG68">
            <v>137.8738304</v>
          </cell>
          <cell r="MH68">
            <v>48.824511800000003</v>
          </cell>
          <cell r="MI68">
            <v>40.208983999999994</v>
          </cell>
          <cell r="MJ68">
            <v>8.615551</v>
          </cell>
          <cell r="MK68">
            <v>0.52799800000000008</v>
          </cell>
          <cell r="ML68">
            <v>0</v>
          </cell>
          <cell r="MM68">
            <v>70.614468099999996</v>
          </cell>
          <cell r="MN68">
            <v>0</v>
          </cell>
          <cell r="MO68">
            <v>-100.07079269999998</v>
          </cell>
          <cell r="MP68">
            <v>-7.3999999999999996E-2</v>
          </cell>
          <cell r="MQ68">
            <v>0</v>
          </cell>
          <cell r="MR68">
            <v>-24.51019070000001</v>
          </cell>
          <cell r="MS68">
            <v>-72.976326</v>
          </cell>
          <cell r="MT68">
            <v>48.466335999999998</v>
          </cell>
          <cell r="MU68">
            <v>69.959645899999998</v>
          </cell>
          <cell r="MV68">
            <v>94.921242000000007</v>
          </cell>
          <cell r="MW68">
            <v>103.131574</v>
          </cell>
          <cell r="MX68">
            <v>-8.2101752000000001</v>
          </cell>
          <cell r="MY68">
            <v>0</v>
          </cell>
          <cell r="MZ68">
            <v>0</v>
          </cell>
          <cell r="NA68">
            <v>-1.2755813000000131</v>
          </cell>
          <cell r="NB68">
            <v>0.25011099999999997</v>
          </cell>
          <cell r="NC68">
            <v>30.215296833333337</v>
          </cell>
          <cell r="ND68">
            <v>0</v>
          </cell>
          <cell r="NE68">
            <v>-4.9339840000000006</v>
          </cell>
          <cell r="NF68">
            <v>126.73314260000001</v>
          </cell>
          <cell r="NG68">
            <v>123.632649</v>
          </cell>
          <cell r="NH68">
            <v>3.1005120000000002</v>
          </cell>
          <cell r="NI68">
            <v>-5.8527000000000003E-2</v>
          </cell>
          <cell r="NJ68">
            <v>9.6959000000000004E-2</v>
          </cell>
          <cell r="NK68">
            <v>9.7004999999999994E-2</v>
          </cell>
          <cell r="NL68">
            <v>-2.4000000000000001E-5</v>
          </cell>
          <cell r="NM68" t="str">
            <v/>
          </cell>
          <cell r="NN68" t="str">
            <v/>
          </cell>
          <cell r="NO68">
            <v>-6.5256980000000002</v>
          </cell>
          <cell r="NP68" t="str">
            <v/>
          </cell>
          <cell r="NQ68">
            <v>3.2699999999999996</v>
          </cell>
          <cell r="NR68">
            <v>0</v>
          </cell>
          <cell r="NS68">
            <v>-5.3339999999999996</v>
          </cell>
          <cell r="NT68">
            <v>-1.534421</v>
          </cell>
          <cell r="NU68">
            <v>-3.7999520000000002</v>
          </cell>
          <cell r="NV68">
            <v>0</v>
          </cell>
          <cell r="NW68">
            <v>2.494173</v>
          </cell>
          <cell r="NX68">
            <v>3.7517520000000002</v>
          </cell>
          <cell r="NY68">
            <v>-1.258367</v>
          </cell>
          <cell r="NZ68">
            <v>-0.19600000000000001</v>
          </cell>
          <cell r="OA68">
            <v>1.349</v>
          </cell>
          <cell r="OB68">
            <v>-6.7910000000000004</v>
          </cell>
          <cell r="OC68" t="str">
            <v/>
          </cell>
          <cell r="OD68">
            <v>42.326408199999996</v>
          </cell>
          <cell r="OE68">
            <v>2.7090000000000001</v>
          </cell>
          <cell r="OF68">
            <v>-5.5268410000000001</v>
          </cell>
          <cell r="OG68">
            <v>-4.5958109999999994</v>
          </cell>
          <cell r="OH68">
            <v>-0.93102799999999997</v>
          </cell>
          <cell r="OI68">
            <v>0</v>
          </cell>
          <cell r="OJ68">
            <v>35.163876199999997</v>
          </cell>
          <cell r="OK68">
            <v>10.761049999999999</v>
          </cell>
          <cell r="OL68">
            <v>24.402871999999999</v>
          </cell>
          <cell r="OM68">
            <v>50.363193000000003</v>
          </cell>
          <cell r="ON68">
            <v>0</v>
          </cell>
          <cell r="OO68">
            <v>-22.8333133</v>
          </cell>
          <cell r="OP68">
            <v>0</v>
          </cell>
          <cell r="OQ68">
            <v>10.3516659</v>
          </cell>
          <cell r="OR68">
            <v>8.2567570000000003</v>
          </cell>
          <cell r="OS68">
            <v>0</v>
          </cell>
          <cell r="OT68">
            <v>38.589569000000004</v>
          </cell>
          <cell r="OU68">
            <v>38.589569000000004</v>
          </cell>
          <cell r="OV68">
            <v>-5.4655940000000003</v>
          </cell>
          <cell r="OW68">
            <v>-13.63680699999999</v>
          </cell>
          <cell r="OX68">
            <v>46.073018000000019</v>
          </cell>
          <cell r="OY68">
            <v>46.073018000000019</v>
          </cell>
          <cell r="OZ68" t="str">
            <v/>
          </cell>
          <cell r="PA68">
            <v>11.004727000000003</v>
          </cell>
          <cell r="PB68">
            <v>0</v>
          </cell>
          <cell r="PC68">
            <v>-33.188875400000029</v>
          </cell>
          <cell r="PD68" t="str">
            <v/>
          </cell>
          <cell r="PE68" t="str">
            <v/>
          </cell>
          <cell r="PF68">
            <v>23.5936387</v>
          </cell>
          <cell r="PG68">
            <v>14.412307</v>
          </cell>
          <cell r="PH68">
            <v>9.1813219999999998</v>
          </cell>
          <cell r="PI68">
            <v>154.3333007</v>
          </cell>
          <cell r="PJ68">
            <v>143.262936</v>
          </cell>
          <cell r="PK68">
            <v>143.262936</v>
          </cell>
          <cell r="PL68" t="str">
            <v/>
          </cell>
          <cell r="PM68" t="str">
            <v/>
          </cell>
          <cell r="PN68">
            <v>0</v>
          </cell>
          <cell r="PO68">
            <v>0</v>
          </cell>
          <cell r="PP68">
            <v>0</v>
          </cell>
          <cell r="PQ68">
            <v>81.981870699999988</v>
          </cell>
          <cell r="PR68">
            <v>0</v>
          </cell>
          <cell r="PS68">
            <v>7.2266659000000146</v>
          </cell>
          <cell r="PT68">
            <v>-65.104497600000002</v>
          </cell>
          <cell r="PU68">
            <v>-54.983381999999999</v>
          </cell>
          <cell r="PV68">
            <v>-10.121119</v>
          </cell>
          <cell r="PW68">
            <v>0</v>
          </cell>
          <cell r="PX68">
            <v>60.760916999999999</v>
          </cell>
          <cell r="PY68">
            <v>60.760916999999999</v>
          </cell>
          <cell r="PZ68" t="str">
            <v/>
          </cell>
          <cell r="QA68">
            <v>61.699917999999997</v>
          </cell>
          <cell r="QB68">
            <v>-11.704818799999998</v>
          </cell>
          <cell r="QC68">
            <v>0</v>
          </cell>
          <cell r="QD68"/>
          <cell r="QE68">
            <v>-16.941311999999982</v>
          </cell>
          <cell r="QF68">
            <v>11.381756999999999</v>
          </cell>
          <cell r="QG68">
            <v>0</v>
          </cell>
          <cell r="QH68" t="str">
            <v/>
          </cell>
          <cell r="QI68" t="str">
            <v/>
          </cell>
          <cell r="QJ68" t="str">
            <v/>
          </cell>
          <cell r="QK68">
            <v>0</v>
          </cell>
          <cell r="QL68">
            <v>0</v>
          </cell>
          <cell r="QM68">
            <v>0</v>
          </cell>
          <cell r="QN68" t="str">
            <v/>
          </cell>
          <cell r="QO68" t="str">
            <v/>
          </cell>
          <cell r="QP68" t="str">
            <v/>
          </cell>
          <cell r="QQ68">
            <v>0</v>
          </cell>
          <cell r="QR68" t="str">
            <v/>
          </cell>
          <cell r="QS68">
            <v>4.71</v>
          </cell>
          <cell r="QT68">
            <v>0</v>
          </cell>
          <cell r="QU68">
            <v>74.635000000000005</v>
          </cell>
          <cell r="QV68">
            <v>79.160644000000005</v>
          </cell>
          <cell r="QW68">
            <v>-4.5256540000000003</v>
          </cell>
          <cell r="QX68">
            <v>6.5709999999999997</v>
          </cell>
          <cell r="QY68">
            <v>0</v>
          </cell>
          <cell r="QZ68">
            <v>0</v>
          </cell>
          <cell r="RA68">
            <v>0</v>
          </cell>
          <cell r="RB68">
            <v>0</v>
          </cell>
          <cell r="RC68">
            <v>0</v>
          </cell>
          <cell r="RD68">
            <v>0</v>
          </cell>
          <cell r="RE68" t="str">
            <v/>
          </cell>
          <cell r="RF68">
            <v>0</v>
          </cell>
          <cell r="RG68" t="str">
            <v/>
          </cell>
          <cell r="RH68" t="str">
            <v/>
          </cell>
          <cell r="RI68" t="str">
            <v/>
          </cell>
          <cell r="RJ68">
            <v>37.461295800000002</v>
          </cell>
          <cell r="RK68">
            <v>0</v>
          </cell>
          <cell r="RL68">
            <v>0</v>
          </cell>
          <cell r="RM68">
            <v>0</v>
          </cell>
          <cell r="RN68" t="str">
            <v/>
          </cell>
          <cell r="RO68" t="str">
            <v/>
          </cell>
          <cell r="RP68">
            <v>0</v>
          </cell>
          <cell r="RQ68">
            <v>0.25011099999999997</v>
          </cell>
          <cell r="RR68">
            <v>-36.697173566666635</v>
          </cell>
          <cell r="RS68">
            <v>0</v>
          </cell>
          <cell r="RT68">
            <v>-12.16064990000001</v>
          </cell>
          <cell r="RU68">
            <v>90.696842099999998</v>
          </cell>
          <cell r="RV68">
            <v>38.589569000000004</v>
          </cell>
          <cell r="RW68">
            <v>52.107107000000006</v>
          </cell>
          <cell r="RX68">
            <v>-4.2274540999999743</v>
          </cell>
          <cell r="RY68">
            <v>23.549880700000003</v>
          </cell>
          <cell r="RZ68">
            <v>0</v>
          </cell>
          <cell r="SA68">
            <v>23.549880700000003</v>
          </cell>
          <cell r="SB68">
            <v>0</v>
          </cell>
          <cell r="SC68">
            <v>13.053818799999931</v>
          </cell>
          <cell r="SD68">
            <v>0</v>
          </cell>
        </row>
        <row r="69">
          <cell r="A69">
            <v>2016</v>
          </cell>
          <cell r="B69">
            <v>2688.2799999999997</v>
          </cell>
          <cell r="C69">
            <v>1546.0810000000001</v>
          </cell>
          <cell r="D69">
            <v>1142.1990000000001</v>
          </cell>
          <cell r="E69">
            <v>569.41899999999998</v>
          </cell>
          <cell r="F69">
            <v>170.304</v>
          </cell>
          <cell r="G69">
            <v>12.526</v>
          </cell>
          <cell r="H69">
            <v>182.83</v>
          </cell>
          <cell r="I69">
            <v>20.369999999999997</v>
          </cell>
          <cell r="J69">
            <v>39.513999999999996</v>
          </cell>
          <cell r="K69">
            <v>59.883999999999993</v>
          </cell>
          <cell r="L69">
            <v>31.459</v>
          </cell>
          <cell r="M69">
            <v>361.52300000000002</v>
          </cell>
          <cell r="N69">
            <v>53.877999999999993</v>
          </cell>
          <cell r="O69">
            <v>161.68</v>
          </cell>
          <cell r="P69">
            <v>7.7450000000000001</v>
          </cell>
          <cell r="Q69">
            <v>2.3120000000000003</v>
          </cell>
          <cell r="R69">
            <v>0</v>
          </cell>
          <cell r="S69">
            <v>65.034999999999997</v>
          </cell>
          <cell r="T69">
            <v>188.61500000000001</v>
          </cell>
          <cell r="U69">
            <v>6.8109999999999999</v>
          </cell>
          <cell r="V69">
            <v>4.1869999999999994</v>
          </cell>
          <cell r="W69">
            <v>12.526</v>
          </cell>
          <cell r="X69">
            <v>0.189</v>
          </cell>
          <cell r="Y69">
            <v>12.715</v>
          </cell>
          <cell r="Z69">
            <v>5.56</v>
          </cell>
          <cell r="AA69">
            <v>10.196</v>
          </cell>
          <cell r="AB69">
            <v>15.756</v>
          </cell>
          <cell r="AC69">
            <v>40.567</v>
          </cell>
          <cell r="AD69">
            <v>40.567</v>
          </cell>
          <cell r="AE69">
            <v>12.574999999999999</v>
          </cell>
          <cell r="AF69">
            <v>12.574999999999999</v>
          </cell>
          <cell r="AG69">
            <v>8.1890000000000001</v>
          </cell>
          <cell r="AH69">
            <v>29.545999999999999</v>
          </cell>
          <cell r="AI69">
            <v>37.734999999999999</v>
          </cell>
          <cell r="AJ69">
            <v>260.08300000000003</v>
          </cell>
          <cell r="AK69">
            <v>260.08300000000003</v>
          </cell>
          <cell r="AL69">
            <v>14.23</v>
          </cell>
          <cell r="AM69">
            <v>9.5079999999999991</v>
          </cell>
          <cell r="AN69">
            <v>23.738</v>
          </cell>
          <cell r="AO69">
            <v>0</v>
          </cell>
          <cell r="AP69">
            <v>2.6120000000000001</v>
          </cell>
          <cell r="AQ69">
            <v>2.6120000000000001</v>
          </cell>
          <cell r="AR69">
            <v>264.86699999999996</v>
          </cell>
          <cell r="AS69">
            <v>17.048000000000002</v>
          </cell>
          <cell r="AT69">
            <v>-2.0000000000000004E-2</v>
          </cell>
          <cell r="AU69">
            <v>-0.68699999999999994</v>
          </cell>
          <cell r="AV69">
            <v>231.197</v>
          </cell>
          <cell r="AW69">
            <v>135.69799999999998</v>
          </cell>
          <cell r="AX69">
            <v>95.498999999999995</v>
          </cell>
          <cell r="AY69">
            <v>37.629000000000005</v>
          </cell>
          <cell r="AZ69">
            <v>14.734999999999999</v>
          </cell>
          <cell r="BA69">
            <v>0.94600000000000006</v>
          </cell>
          <cell r="BB69">
            <v>15.680999999999999</v>
          </cell>
          <cell r="BC69">
            <v>5.0389999999999997</v>
          </cell>
          <cell r="BD69">
            <v>5.5789999999999997</v>
          </cell>
          <cell r="BE69">
            <v>10.617999999999999</v>
          </cell>
          <cell r="BF69">
            <v>1.196</v>
          </cell>
          <cell r="BG69">
            <v>32.765999999999998</v>
          </cell>
          <cell r="BH69">
            <v>145.06399999999999</v>
          </cell>
          <cell r="BI69">
            <v>44.557000000000002</v>
          </cell>
          <cell r="BJ69">
            <v>6.4609999999999994</v>
          </cell>
          <cell r="BK69">
            <v>18.493000000000002</v>
          </cell>
          <cell r="BL69">
            <v>104.095</v>
          </cell>
          <cell r="BM69">
            <v>30.69</v>
          </cell>
          <cell r="BN69">
            <v>1.1180000000000001</v>
          </cell>
          <cell r="BO69">
            <v>68.307999999999993</v>
          </cell>
          <cell r="BP69">
            <v>5.0140000000000002</v>
          </cell>
          <cell r="BQ69">
            <v>0.94600000000000006</v>
          </cell>
          <cell r="BR69">
            <v>27.275999999999996</v>
          </cell>
          <cell r="BS69">
            <v>33.235999999999997</v>
          </cell>
          <cell r="BT69">
            <v>66.036000000000001</v>
          </cell>
          <cell r="BU69">
            <v>23.021999999999998</v>
          </cell>
          <cell r="BV69">
            <v>4.0000000000000001E-3</v>
          </cell>
          <cell r="BW69">
            <v>89.061999999999998</v>
          </cell>
          <cell r="BX69">
            <v>14.265000000000001</v>
          </cell>
          <cell r="BY69">
            <v>0.52900000000000003</v>
          </cell>
          <cell r="BZ69">
            <v>14.794</v>
          </cell>
          <cell r="CA69">
            <v>33.236000000000004</v>
          </cell>
          <cell r="CB69">
            <v>33.236000000000004</v>
          </cell>
          <cell r="CC69">
            <v>23.029999999999998</v>
          </cell>
          <cell r="CD69">
            <v>65.751999999999995</v>
          </cell>
          <cell r="CE69">
            <v>3.0909999999999997</v>
          </cell>
          <cell r="CF69">
            <v>91.87299999999999</v>
          </cell>
          <cell r="CG69">
            <v>25.526</v>
          </cell>
          <cell r="CH69">
            <v>25.526</v>
          </cell>
          <cell r="CI69">
            <v>0.26</v>
          </cell>
          <cell r="CJ69">
            <v>2.472</v>
          </cell>
          <cell r="CK69">
            <v>2.7320000000000002</v>
          </cell>
          <cell r="CL69">
            <v>8.0000000000000002E-3</v>
          </cell>
          <cell r="CM69">
            <v>0.27600000000000002</v>
          </cell>
          <cell r="CN69">
            <v>0.28400000000000003</v>
          </cell>
          <cell r="CO69">
            <v>20.934999999999999</v>
          </cell>
          <cell r="CP69">
            <v>0.38700000000000001</v>
          </cell>
          <cell r="CQ69">
            <v>6.653999999999999</v>
          </cell>
          <cell r="CR69">
            <v>478.08800000000002</v>
          </cell>
          <cell r="CS69">
            <v>111.809</v>
          </cell>
          <cell r="CT69">
            <v>366.28</v>
          </cell>
          <cell r="CU69">
            <v>188.50599999999997</v>
          </cell>
          <cell r="CV69">
            <v>52.548000000000002</v>
          </cell>
          <cell r="CW69">
            <v>42.931000000000004</v>
          </cell>
          <cell r="CX69">
            <v>95.479000000000013</v>
          </cell>
          <cell r="CY69">
            <v>8.2669999999999995</v>
          </cell>
          <cell r="CZ69">
            <v>2.3929999999999998</v>
          </cell>
          <cell r="DA69">
            <v>10.66</v>
          </cell>
          <cell r="DB69">
            <v>4.07</v>
          </cell>
          <cell r="DC69">
            <v>75.706000000000003</v>
          </cell>
          <cell r="DD69">
            <v>154.49</v>
          </cell>
          <cell r="DE69">
            <v>0.60299999999999998</v>
          </cell>
          <cell r="DF69">
            <v>99.856999999999999</v>
          </cell>
          <cell r="DG69">
            <v>254.95000000000002</v>
          </cell>
          <cell r="DH69">
            <v>35.241</v>
          </cell>
          <cell r="DI69">
            <v>65.840999999999994</v>
          </cell>
          <cell r="DJ69">
            <v>101.08199999999999</v>
          </cell>
          <cell r="DK69">
            <v>18.378</v>
          </cell>
          <cell r="DL69">
            <v>37.552</v>
          </cell>
          <cell r="DM69">
            <v>2.1020000000000003</v>
          </cell>
          <cell r="DN69">
            <v>7.5790000000000006</v>
          </cell>
          <cell r="DO69">
            <v>1.6479999999999999</v>
          </cell>
          <cell r="DP69">
            <v>3.0949999999999998</v>
          </cell>
          <cell r="DQ69">
            <v>41.086999999999996</v>
          </cell>
          <cell r="DR69">
            <v>0.13600000000000001</v>
          </cell>
          <cell r="DS69">
            <v>252.31200000000001</v>
          </cell>
          <cell r="DT69">
            <v>27.79</v>
          </cell>
          <cell r="DU69">
            <v>280.10200000000003</v>
          </cell>
          <cell r="DV69">
            <v>250.928</v>
          </cell>
          <cell r="DW69">
            <v>42.931000000000004</v>
          </cell>
          <cell r="DX69">
            <v>124.51299999999999</v>
          </cell>
          <cell r="DY69">
            <v>418.37199999999996</v>
          </cell>
          <cell r="DZ69">
            <v>0.95699999999999996</v>
          </cell>
          <cell r="EA69">
            <v>0</v>
          </cell>
          <cell r="EB69">
            <v>1.738</v>
          </cell>
          <cell r="EC69">
            <v>16.979999999999997</v>
          </cell>
          <cell r="ED69">
            <v>19.674999999999997</v>
          </cell>
          <cell r="EE69">
            <v>8.2000000000000003E-2</v>
          </cell>
          <cell r="EF69">
            <v>8.2000000000000003E-2</v>
          </cell>
          <cell r="EG69">
            <v>352.31799999999998</v>
          </cell>
          <cell r="EH69">
            <v>48.65</v>
          </cell>
          <cell r="EI69">
            <v>41.896000000000001</v>
          </cell>
          <cell r="EJ69">
            <v>442.86399999999998</v>
          </cell>
          <cell r="EK69">
            <v>0.99099999999999999</v>
          </cell>
          <cell r="EL69">
            <v>0</v>
          </cell>
          <cell r="EM69">
            <v>7.59</v>
          </cell>
          <cell r="EN69">
            <v>50.508000000000003</v>
          </cell>
          <cell r="EO69">
            <v>20.358000000000001</v>
          </cell>
          <cell r="EP69">
            <v>79.447000000000003</v>
          </cell>
          <cell r="EQ69">
            <v>544.76400000000001</v>
          </cell>
          <cell r="ER69">
            <v>347.26599999999996</v>
          </cell>
          <cell r="ES69">
            <v>182.86700000000002</v>
          </cell>
          <cell r="ET69">
            <v>530.13300000000004</v>
          </cell>
          <cell r="EU69">
            <v>14.63</v>
          </cell>
          <cell r="EV69">
            <v>12.49</v>
          </cell>
          <cell r="EW69">
            <v>0.82199999999999984</v>
          </cell>
          <cell r="EX69">
            <v>1.145</v>
          </cell>
          <cell r="EY69">
            <v>14.456999999999999</v>
          </cell>
          <cell r="EZ69">
            <v>18.677</v>
          </cell>
          <cell r="FA69">
            <v>14.042</v>
          </cell>
          <cell r="FB69">
            <v>32.719000000000001</v>
          </cell>
          <cell r="FC69">
            <v>75.018000000000001</v>
          </cell>
          <cell r="FD69">
            <v>0.185</v>
          </cell>
          <cell r="FE69">
            <v>2.302</v>
          </cell>
          <cell r="FF69">
            <v>-81.134999999999991</v>
          </cell>
          <cell r="FG69">
            <v>210.589</v>
          </cell>
          <cell r="FH69">
            <v>136.67699999999999</v>
          </cell>
          <cell r="FI69">
            <v>197.49700000000001</v>
          </cell>
          <cell r="FJ69">
            <v>439.404</v>
          </cell>
          <cell r="FK69">
            <v>52.582999999999998</v>
          </cell>
          <cell r="FL69">
            <v>491.98699999999997</v>
          </cell>
          <cell r="FM69">
            <v>83.295000000000002</v>
          </cell>
          <cell r="FN69">
            <v>17.463000000000001</v>
          </cell>
          <cell r="FO69">
            <v>100.75800000000001</v>
          </cell>
          <cell r="FP69">
            <v>356.11199999999997</v>
          </cell>
          <cell r="FQ69">
            <v>35.119</v>
          </cell>
          <cell r="FR69">
            <v>391.23099999999999</v>
          </cell>
          <cell r="FS69">
            <v>31.957000000000001</v>
          </cell>
          <cell r="FT69">
            <v>23.42</v>
          </cell>
          <cell r="FU69">
            <v>55.377000000000002</v>
          </cell>
          <cell r="FV69">
            <v>10.515000000000001</v>
          </cell>
          <cell r="FW69">
            <v>7.8410000000000002</v>
          </cell>
          <cell r="FX69">
            <v>18.356000000000002</v>
          </cell>
          <cell r="FY69">
            <v>0.55300000000000005</v>
          </cell>
          <cell r="FZ69">
            <v>19.719000000000001</v>
          </cell>
          <cell r="GA69">
            <v>20.272000000000002</v>
          </cell>
          <cell r="GB69">
            <v>1.014</v>
          </cell>
          <cell r="GC69">
            <v>0.21</v>
          </cell>
          <cell r="GD69">
            <v>1.224</v>
          </cell>
          <cell r="GE69">
            <v>21.496000000000002</v>
          </cell>
          <cell r="GF69">
            <v>6.41</v>
          </cell>
          <cell r="GG69">
            <v>1.4689999999999999</v>
          </cell>
          <cell r="GH69">
            <v>7.8789999999999996</v>
          </cell>
          <cell r="GI69">
            <v>299.767</v>
          </cell>
          <cell r="GJ69">
            <v>4.1059999999999999</v>
          </cell>
          <cell r="GK69">
            <v>303.87299999999999</v>
          </cell>
          <cell r="GL69">
            <v>865.86500000000001</v>
          </cell>
          <cell r="GM69">
            <v>865.86500000000001</v>
          </cell>
          <cell r="GN69">
            <v>260.63300000000004</v>
          </cell>
          <cell r="GO69">
            <v>56.414000000000001</v>
          </cell>
          <cell r="GP69">
            <v>317.04700000000003</v>
          </cell>
          <cell r="GQ69">
            <v>14.803000000000001</v>
          </cell>
          <cell r="GR69">
            <v>0.76900000000000013</v>
          </cell>
          <cell r="GS69">
            <v>15.572000000000001</v>
          </cell>
          <cell r="GT69">
            <v>30.564</v>
          </cell>
          <cell r="GU69">
            <v>30.564</v>
          </cell>
          <cell r="GV69">
            <v>46.119</v>
          </cell>
          <cell r="GW69">
            <v>0.17100000000000001</v>
          </cell>
          <cell r="GX69">
            <v>46.29</v>
          </cell>
          <cell r="GY69">
            <v>2.8979999999999997</v>
          </cell>
          <cell r="GZ69">
            <v>2.8979999999999997</v>
          </cell>
          <cell r="HA69">
            <v>15.113</v>
          </cell>
          <cell r="HB69">
            <v>0.153</v>
          </cell>
          <cell r="HC69">
            <v>15.266</v>
          </cell>
          <cell r="HD69">
            <v>1.6679999999999999</v>
          </cell>
          <cell r="HE69">
            <v>1.6679999999999999</v>
          </cell>
          <cell r="HF69">
            <v>349.745</v>
          </cell>
          <cell r="HG69">
            <v>94.378</v>
          </cell>
          <cell r="HH69">
            <v>42.303000000000004</v>
          </cell>
          <cell r="HI69">
            <v>486.42599999999999</v>
          </cell>
          <cell r="HJ69">
            <v>32.94</v>
          </cell>
          <cell r="HK69">
            <v>34.517000000000003</v>
          </cell>
          <cell r="HL69">
            <v>67.456999999999994</v>
          </cell>
          <cell r="HM69">
            <v>5.3999999999999999E-2</v>
          </cell>
          <cell r="HN69">
            <v>45.806000000000004</v>
          </cell>
          <cell r="HO69">
            <v>45.860000000000007</v>
          </cell>
          <cell r="HP69">
            <v>113.31700000000001</v>
          </cell>
          <cell r="HQ69">
            <v>193.95600000000002</v>
          </cell>
          <cell r="HR69">
            <v>27.260999999999999</v>
          </cell>
          <cell r="HS69">
            <v>221.21700000000001</v>
          </cell>
          <cell r="HT69">
            <v>260.63300000000004</v>
          </cell>
          <cell r="HU69">
            <v>56.414000000000001</v>
          </cell>
          <cell r="HV69">
            <v>154.11699999999999</v>
          </cell>
          <cell r="HW69">
            <v>471.16399999999999</v>
          </cell>
          <cell r="HX69">
            <v>0.40699999999999997</v>
          </cell>
          <cell r="HY69">
            <v>0.40699999999999997</v>
          </cell>
          <cell r="HZ69">
            <v>32.934000000000005</v>
          </cell>
          <cell r="IA69">
            <v>35.501999999999995</v>
          </cell>
          <cell r="IB69">
            <v>68.436000000000007</v>
          </cell>
          <cell r="IC69">
            <v>5.5E-2</v>
          </cell>
          <cell r="ID69">
            <v>1.462</v>
          </cell>
          <cell r="IE69">
            <v>1.5169999999999999</v>
          </cell>
          <cell r="IF69">
            <v>69.953000000000003</v>
          </cell>
          <cell r="IG69">
            <v>1353.348</v>
          </cell>
          <cell r="IH69">
            <v>48.829000000000001</v>
          </cell>
          <cell r="II69">
            <v>1402.1769999999999</v>
          </cell>
          <cell r="IJ69">
            <v>1163.9590000000001</v>
          </cell>
          <cell r="IK69">
            <v>46.939</v>
          </cell>
          <cell r="IL69">
            <v>1210.8980000000001</v>
          </cell>
          <cell r="IM69">
            <v>189.38900000000001</v>
          </cell>
          <cell r="IN69">
            <v>1.8900000000000001</v>
          </cell>
          <cell r="IO69">
            <v>191.279</v>
          </cell>
          <cell r="IP69">
            <v>3.5720000000000001</v>
          </cell>
          <cell r="IQ69">
            <v>3.0720000000000001</v>
          </cell>
          <cell r="IR69">
            <v>6.6440000000000001</v>
          </cell>
          <cell r="IS69">
            <v>0.82099999999999995</v>
          </cell>
          <cell r="IT69">
            <v>1.341</v>
          </cell>
          <cell r="IU69">
            <v>2.1619999999999999</v>
          </cell>
          <cell r="IV69">
            <v>8.8060000000000009</v>
          </cell>
          <cell r="IW69">
            <v>12.481999999999999</v>
          </cell>
          <cell r="IX69">
            <v>2.0100000000000002</v>
          </cell>
          <cell r="IY69">
            <v>14.491999999999999</v>
          </cell>
          <cell r="IZ69">
            <v>0</v>
          </cell>
          <cell r="JA69">
            <v>14.491999999999999</v>
          </cell>
          <cell r="JB69">
            <v>121.29400000000001</v>
          </cell>
          <cell r="JC69">
            <v>4.6809999999999992</v>
          </cell>
          <cell r="JD69">
            <v>125.97500000000001</v>
          </cell>
          <cell r="JE69">
            <v>0.504</v>
          </cell>
          <cell r="JF69">
            <v>0.504</v>
          </cell>
          <cell r="JG69">
            <v>0.64</v>
          </cell>
          <cell r="JH69">
            <v>0.64</v>
          </cell>
          <cell r="JI69">
            <v>-2.669</v>
          </cell>
          <cell r="JJ69">
            <v>-2.669</v>
          </cell>
          <cell r="JK69">
            <v>61.774000000000001</v>
          </cell>
          <cell r="JL69">
            <v>-0.629</v>
          </cell>
          <cell r="JM69">
            <v>61.145000000000003</v>
          </cell>
          <cell r="JN69">
            <v>257.53000000000003</v>
          </cell>
          <cell r="JO69">
            <v>136.67699999999999</v>
          </cell>
          <cell r="JP69">
            <v>46.939</v>
          </cell>
          <cell r="JQ69">
            <v>1747.556</v>
          </cell>
          <cell r="JR69">
            <v>1.8900000000000001</v>
          </cell>
          <cell r="JS69">
            <v>1749.4460000000001</v>
          </cell>
          <cell r="JT69">
            <v>675.15099999999995</v>
          </cell>
          <cell r="JU69">
            <v>688.81</v>
          </cell>
          <cell r="JV69">
            <v>-13.658000000000001</v>
          </cell>
          <cell r="JW69">
            <v>16.262</v>
          </cell>
          <cell r="JX69">
            <v>4.7490000000000006</v>
          </cell>
          <cell r="JY69">
            <v>4.7490000000000006</v>
          </cell>
          <cell r="JZ69">
            <v>55.444000000000003</v>
          </cell>
          <cell r="KA69">
            <v>58.808999999999997</v>
          </cell>
          <cell r="KB69">
            <v>14.207000000000001</v>
          </cell>
          <cell r="KC69">
            <v>2.9309999999999996</v>
          </cell>
          <cell r="KD69">
            <v>3.44</v>
          </cell>
          <cell r="KE69">
            <v>3.44</v>
          </cell>
          <cell r="KF69">
            <v>5.8000000000000003E-2</v>
          </cell>
          <cell r="KG69">
            <v>0.191</v>
          </cell>
          <cell r="KH69">
            <v>0.249</v>
          </cell>
          <cell r="KI69">
            <v>4.7409999999999997</v>
          </cell>
          <cell r="KJ69">
            <v>4.7409999999999997</v>
          </cell>
          <cell r="KK69">
            <v>4.391</v>
          </cell>
          <cell r="KL69">
            <v>0.70399999999999996</v>
          </cell>
          <cell r="KM69">
            <v>1.738</v>
          </cell>
          <cell r="KN69">
            <v>6.1549999999999994</v>
          </cell>
          <cell r="KO69">
            <v>12.988</v>
          </cell>
          <cell r="KP69">
            <v>0</v>
          </cell>
          <cell r="KQ69">
            <v>1.329</v>
          </cell>
          <cell r="KR69">
            <v>5.8000000000000003E-2</v>
          </cell>
          <cell r="KS69">
            <v>5.8000000000000003E-2</v>
          </cell>
          <cell r="KT69">
            <v>0</v>
          </cell>
          <cell r="KU69">
            <v>1.982</v>
          </cell>
          <cell r="KV69">
            <v>5.8999999999999997E-2</v>
          </cell>
          <cell r="KW69">
            <v>2.0409999999999999</v>
          </cell>
          <cell r="KX69">
            <v>1.5740000000000001</v>
          </cell>
          <cell r="KY69">
            <v>1.5740000000000001</v>
          </cell>
          <cell r="KZ69">
            <v>1.2789999999999999</v>
          </cell>
          <cell r="LA69">
            <v>7.052999999999999</v>
          </cell>
          <cell r="LB69">
            <v>64.308999999999997</v>
          </cell>
          <cell r="LC69">
            <v>33.734999999999999</v>
          </cell>
          <cell r="LD69">
            <v>7.9280000000000008</v>
          </cell>
          <cell r="LE69">
            <v>2.4959999999999996</v>
          </cell>
          <cell r="LF69">
            <v>4.7490000000000006</v>
          </cell>
          <cell r="LG69">
            <v>2.33</v>
          </cell>
          <cell r="LH69">
            <v>7.0790000000000006</v>
          </cell>
          <cell r="LI69">
            <v>7.3150000000000004</v>
          </cell>
          <cell r="LJ69">
            <v>9.2999999999999999E-2</v>
          </cell>
          <cell r="LK69">
            <v>0</v>
          </cell>
          <cell r="LL69">
            <v>7.4080000000000004</v>
          </cell>
          <cell r="LM69">
            <v>3.552</v>
          </cell>
          <cell r="LN69">
            <v>3.9260000000000002</v>
          </cell>
          <cell r="LO69">
            <v>7.59</v>
          </cell>
          <cell r="LP69">
            <v>18.760999999999999</v>
          </cell>
          <cell r="LQ69">
            <v>20.358000000000001</v>
          </cell>
          <cell r="LR69">
            <v>54.186999999999998</v>
          </cell>
          <cell r="LS69">
            <v>0.249</v>
          </cell>
          <cell r="LT69">
            <v>1.78</v>
          </cell>
          <cell r="LU69">
            <v>2.0289999999999999</v>
          </cell>
          <cell r="LV69">
            <v>1.2750000000000001</v>
          </cell>
          <cell r="LW69">
            <v>0.38</v>
          </cell>
          <cell r="LX69">
            <v>1.6550000000000002</v>
          </cell>
          <cell r="LY69">
            <v>14.020999999999999</v>
          </cell>
          <cell r="LZ69">
            <v>2232.83</v>
          </cell>
          <cell r="MA69" t="str">
            <v/>
          </cell>
          <cell r="MB69">
            <v>39.4670937</v>
          </cell>
          <cell r="MC69">
            <v>0.66700000000000004</v>
          </cell>
          <cell r="MD69">
            <v>4.345491</v>
          </cell>
          <cell r="ME69">
            <v>-3.0226540000000002</v>
          </cell>
          <cell r="MF69">
            <v>7.3681729999999996</v>
          </cell>
          <cell r="MG69">
            <v>74.908888600000012</v>
          </cell>
          <cell r="MH69">
            <v>91.740258100000005</v>
          </cell>
          <cell r="MI69">
            <v>29.882152999999999</v>
          </cell>
          <cell r="MJ69">
            <v>61.858034500000002</v>
          </cell>
          <cell r="MK69">
            <v>0.28555399999999997</v>
          </cell>
          <cell r="ML69">
            <v>0</v>
          </cell>
          <cell r="MM69">
            <v>3.1815779000000006</v>
          </cell>
          <cell r="MN69">
            <v>0</v>
          </cell>
          <cell r="MO69">
            <v>96.825080200000031</v>
          </cell>
          <cell r="MP69">
            <v>-0.47299999999999998</v>
          </cell>
          <cell r="MQ69">
            <v>0</v>
          </cell>
          <cell r="MR69">
            <v>-23.80323599999997</v>
          </cell>
          <cell r="MS69">
            <v>-17.868139999999997</v>
          </cell>
          <cell r="MT69">
            <v>-5.9350400000000008</v>
          </cell>
          <cell r="MU69">
            <v>89.659970299999998</v>
          </cell>
          <cell r="MV69">
            <v>57.957947599999997</v>
          </cell>
          <cell r="MW69">
            <v>67.832272000000003</v>
          </cell>
          <cell r="MX69">
            <v>-9.874274800000002</v>
          </cell>
          <cell r="MY69">
            <v>0</v>
          </cell>
          <cell r="MZ69">
            <v>0</v>
          </cell>
          <cell r="NA69">
            <v>4.7751257999999996</v>
          </cell>
          <cell r="NB69">
            <v>-2.3239040000000002</v>
          </cell>
          <cell r="NC69">
            <v>-14.522569333333326</v>
          </cell>
          <cell r="ND69">
            <v>0</v>
          </cell>
          <cell r="NE69">
            <v>-29.863345000000002</v>
          </cell>
          <cell r="NF69">
            <v>160.38936799999999</v>
          </cell>
          <cell r="NG69">
            <v>143.701167</v>
          </cell>
          <cell r="NH69">
            <v>16.688230000000001</v>
          </cell>
          <cell r="NI69">
            <v>1.308613</v>
          </cell>
          <cell r="NJ69">
            <v>-7.1279409999999999</v>
          </cell>
          <cell r="NK69">
            <v>-7.1285189999999998</v>
          </cell>
          <cell r="NL69">
            <v>5.1900000000000004E-4</v>
          </cell>
          <cell r="NM69" t="str">
            <v/>
          </cell>
          <cell r="NN69" t="str">
            <v/>
          </cell>
          <cell r="NO69">
            <v>0.10768200000000006</v>
          </cell>
          <cell r="NP69" t="str">
            <v/>
          </cell>
          <cell r="NQ69">
            <v>-3.4260000000000002</v>
          </cell>
          <cell r="NR69">
            <v>0</v>
          </cell>
          <cell r="NS69">
            <v>-5.3390000000000004</v>
          </cell>
          <cell r="NT69">
            <v>-9.3392720000000011</v>
          </cell>
          <cell r="NU69">
            <v>4.0003209999999996</v>
          </cell>
          <cell r="NV69">
            <v>0</v>
          </cell>
          <cell r="NW69">
            <v>7.984</v>
          </cell>
          <cell r="NX69">
            <v>7.9857339999999999</v>
          </cell>
          <cell r="NY69">
            <v>-1.6670000000000001E-3</v>
          </cell>
          <cell r="NZ69">
            <v>-0.214</v>
          </cell>
          <cell r="OA69">
            <v>2.0260000000000002</v>
          </cell>
          <cell r="OB69">
            <v>-23.953000000000003</v>
          </cell>
          <cell r="OC69" t="str">
            <v/>
          </cell>
          <cell r="OD69">
            <v>52.537630400000005</v>
          </cell>
          <cell r="OE69">
            <v>3.6930000000000001</v>
          </cell>
          <cell r="OF69">
            <v>-1.7019230000000001</v>
          </cell>
          <cell r="OG69">
            <v>-2.5074050000000003</v>
          </cell>
          <cell r="OH69">
            <v>0.80549300000000001</v>
          </cell>
          <cell r="OI69">
            <v>0</v>
          </cell>
          <cell r="OJ69">
            <v>-18.489952300000002</v>
          </cell>
          <cell r="OK69">
            <v>-30.856067999999997</v>
          </cell>
          <cell r="OL69">
            <v>12.366016999999999</v>
          </cell>
          <cell r="OM69">
            <v>40.651665000000001</v>
          </cell>
          <cell r="ON69">
            <v>0</v>
          </cell>
          <cell r="OO69">
            <v>33.446101399999996</v>
          </cell>
          <cell r="OP69">
            <v>0</v>
          </cell>
          <cell r="OQ69">
            <v>-3.4783072000000459</v>
          </cell>
          <cell r="OR69">
            <v>4.173</v>
          </cell>
          <cell r="OS69">
            <v>0</v>
          </cell>
          <cell r="OT69">
            <v>110.963696</v>
          </cell>
          <cell r="OU69">
            <v>110.963696</v>
          </cell>
          <cell r="OV69">
            <v>7.7984999999999998</v>
          </cell>
          <cell r="OW69">
            <v>44.99416639999999</v>
          </cell>
          <cell r="OX69">
            <v>55.958675199999988</v>
          </cell>
          <cell r="OY69">
            <v>55.958675199999988</v>
          </cell>
          <cell r="OZ69" t="str">
            <v/>
          </cell>
          <cell r="PA69">
            <v>2.0588889999999935</v>
          </cell>
          <cell r="PB69">
            <v>0</v>
          </cell>
          <cell r="PC69">
            <v>-17.557487100000003</v>
          </cell>
          <cell r="PD69" t="str">
            <v/>
          </cell>
          <cell r="PE69" t="str">
            <v/>
          </cell>
          <cell r="PF69">
            <v>31.436</v>
          </cell>
          <cell r="PG69">
            <v>7.6942879999999994</v>
          </cell>
          <cell r="PH69">
            <v>23.741664</v>
          </cell>
          <cell r="PI69">
            <v>115.9168217</v>
          </cell>
          <cell r="PJ69">
            <v>75.516284200000001</v>
          </cell>
          <cell r="PK69">
            <v>75.516284200000001</v>
          </cell>
          <cell r="PL69" t="str">
            <v/>
          </cell>
          <cell r="PM69" t="str">
            <v/>
          </cell>
          <cell r="PN69">
            <v>0</v>
          </cell>
          <cell r="PO69">
            <v>0</v>
          </cell>
          <cell r="PP69">
            <v>0</v>
          </cell>
          <cell r="PQ69">
            <v>209.29613750000004</v>
          </cell>
          <cell r="PR69">
            <v>0</v>
          </cell>
          <cell r="PS69">
            <v>-7.3653072000000037</v>
          </cell>
          <cell r="PT69">
            <v>26.006</v>
          </cell>
          <cell r="PU69">
            <v>11.107234</v>
          </cell>
          <cell r="PV69">
            <v>14.898699000000001</v>
          </cell>
          <cell r="PW69">
            <v>0</v>
          </cell>
          <cell r="PX69">
            <v>48.157899999999998</v>
          </cell>
          <cell r="PY69">
            <v>48.157899999999998</v>
          </cell>
          <cell r="PZ69" t="str">
            <v/>
          </cell>
          <cell r="QA69">
            <v>42.782107999999994</v>
          </cell>
          <cell r="QB69">
            <v>17.914484799999968</v>
          </cell>
          <cell r="QC69">
            <v>0</v>
          </cell>
          <cell r="QD69"/>
          <cell r="QE69">
            <v>-4.9218589999999978</v>
          </cell>
          <cell r="QF69">
            <v>8.06</v>
          </cell>
          <cell r="QG69">
            <v>0</v>
          </cell>
          <cell r="QH69" t="str">
            <v/>
          </cell>
          <cell r="QI69" t="str">
            <v/>
          </cell>
          <cell r="QJ69" t="str">
            <v/>
          </cell>
          <cell r="QK69">
            <v>0</v>
          </cell>
          <cell r="QL69">
            <v>0</v>
          </cell>
          <cell r="QM69">
            <v>0</v>
          </cell>
          <cell r="QN69" t="str">
            <v/>
          </cell>
          <cell r="QO69" t="str">
            <v/>
          </cell>
          <cell r="QP69" t="str">
            <v/>
          </cell>
          <cell r="QQ69">
            <v>0</v>
          </cell>
          <cell r="QR69" t="str">
            <v/>
          </cell>
          <cell r="QS69">
            <v>-0.55900000000000005</v>
          </cell>
          <cell r="QT69">
            <v>0</v>
          </cell>
          <cell r="QU69">
            <v>61.32</v>
          </cell>
          <cell r="QV69">
            <v>92.162173999999993</v>
          </cell>
          <cell r="QW69">
            <v>-30.841875000000002</v>
          </cell>
          <cell r="QX69">
            <v>-0.96899999999999997</v>
          </cell>
          <cell r="QY69">
            <v>0</v>
          </cell>
          <cell r="QZ69">
            <v>0</v>
          </cell>
          <cell r="RA69">
            <v>0</v>
          </cell>
          <cell r="RB69">
            <v>0</v>
          </cell>
          <cell r="RC69">
            <v>0</v>
          </cell>
          <cell r="RD69">
            <v>0</v>
          </cell>
          <cell r="RE69" t="str">
            <v/>
          </cell>
          <cell r="RF69">
            <v>0</v>
          </cell>
          <cell r="RG69" t="str">
            <v/>
          </cell>
          <cell r="RH69" t="str">
            <v/>
          </cell>
          <cell r="RI69" t="str">
            <v/>
          </cell>
          <cell r="RJ69">
            <v>52.137904400000004</v>
          </cell>
          <cell r="RK69">
            <v>0</v>
          </cell>
          <cell r="RL69">
            <v>0</v>
          </cell>
          <cell r="RM69">
            <v>0</v>
          </cell>
          <cell r="RN69" t="str">
            <v/>
          </cell>
          <cell r="RO69" t="str">
            <v/>
          </cell>
          <cell r="RP69">
            <v>0</v>
          </cell>
          <cell r="RQ69">
            <v>-2.3239040000000002</v>
          </cell>
          <cell r="RR69">
            <v>-36.412350833333363</v>
          </cell>
          <cell r="RS69">
            <v>0</v>
          </cell>
          <cell r="RT69">
            <v>-22.498037799999999</v>
          </cell>
          <cell r="RU69">
            <v>133.89070000000001</v>
          </cell>
          <cell r="RV69">
            <v>110.963696</v>
          </cell>
          <cell r="RW69">
            <v>22.927199999999999</v>
          </cell>
          <cell r="RX69">
            <v>43.785912099999969</v>
          </cell>
          <cell r="RY69">
            <v>64.348638800000003</v>
          </cell>
          <cell r="RZ69">
            <v>0</v>
          </cell>
          <cell r="SA69">
            <v>64.348638800000003</v>
          </cell>
          <cell r="SB69">
            <v>0</v>
          </cell>
          <cell r="SC69">
            <v>-15.888484800000015</v>
          </cell>
          <cell r="SD69">
            <v>0</v>
          </cell>
        </row>
        <row r="70">
          <cell r="A70">
            <v>2017</v>
          </cell>
          <cell r="B70">
            <v>2833.2170000000001</v>
          </cell>
          <cell r="C70">
            <v>1649.3119999999999</v>
          </cell>
          <cell r="D70">
            <v>1183.905</v>
          </cell>
          <cell r="E70">
            <v>591.56200000000001</v>
          </cell>
          <cell r="F70">
            <v>175.47800000000001</v>
          </cell>
          <cell r="G70">
            <v>12.699</v>
          </cell>
          <cell r="H70">
            <v>188.17700000000002</v>
          </cell>
          <cell r="I70">
            <v>21.012999999999998</v>
          </cell>
          <cell r="J70">
            <v>40.450000000000003</v>
          </cell>
          <cell r="K70">
            <v>61.463000000000001</v>
          </cell>
          <cell r="L70">
            <v>32.936999999999998</v>
          </cell>
          <cell r="M70">
            <v>375.63900000000001</v>
          </cell>
          <cell r="N70">
            <v>53.600999999999999</v>
          </cell>
          <cell r="O70">
            <v>152.291</v>
          </cell>
          <cell r="P70">
            <v>4.6559999999999997</v>
          </cell>
          <cell r="Q70">
            <v>2.2200000000000002</v>
          </cell>
          <cell r="R70">
            <v>0</v>
          </cell>
          <cell r="S70">
            <v>65.141000000000005</v>
          </cell>
          <cell r="T70">
            <v>168.67499999999998</v>
          </cell>
          <cell r="U70">
            <v>8.0660000000000007</v>
          </cell>
          <cell r="V70">
            <v>4.1459999999999999</v>
          </cell>
          <cell r="W70">
            <v>12.699</v>
          </cell>
          <cell r="X70">
            <v>0.189</v>
          </cell>
          <cell r="Y70">
            <v>12.888</v>
          </cell>
          <cell r="Z70">
            <v>5.5920000000000005</v>
          </cell>
          <cell r="AA70">
            <v>10.242000000000001</v>
          </cell>
          <cell r="AB70">
            <v>15.834000000000001</v>
          </cell>
          <cell r="AC70">
            <v>47.649000000000001</v>
          </cell>
          <cell r="AD70">
            <v>47.649000000000001</v>
          </cell>
          <cell r="AE70">
            <v>12.775</v>
          </cell>
          <cell r="AF70">
            <v>12.775</v>
          </cell>
          <cell r="AG70">
            <v>8.8640000000000008</v>
          </cell>
          <cell r="AH70">
            <v>29.913</v>
          </cell>
          <cell r="AI70">
            <v>38.777000000000001</v>
          </cell>
          <cell r="AJ70">
            <v>271.899</v>
          </cell>
          <cell r="AK70">
            <v>271.899</v>
          </cell>
          <cell r="AL70">
            <v>14.567</v>
          </cell>
          <cell r="AM70">
            <v>15.96</v>
          </cell>
          <cell r="AN70">
            <v>30.527000000000001</v>
          </cell>
          <cell r="AO70">
            <v>0</v>
          </cell>
          <cell r="AP70">
            <v>1.655</v>
          </cell>
          <cell r="AQ70">
            <v>1.655</v>
          </cell>
          <cell r="AR70">
            <v>281.77600000000001</v>
          </cell>
          <cell r="AS70">
            <v>19.716999999999999</v>
          </cell>
          <cell r="AT70">
            <v>0.46399999999999997</v>
          </cell>
          <cell r="AU70">
            <v>-1.1870000000000001</v>
          </cell>
          <cell r="AV70">
            <v>236.26599999999999</v>
          </cell>
          <cell r="AW70">
            <v>147.452</v>
          </cell>
          <cell r="AX70">
            <v>88.816999999999993</v>
          </cell>
          <cell r="AY70">
            <v>38.79</v>
          </cell>
          <cell r="AZ70">
            <v>15.407</v>
          </cell>
          <cell r="BA70">
            <v>0.98299999999999998</v>
          </cell>
          <cell r="BB70">
            <v>16.39</v>
          </cell>
          <cell r="BC70">
            <v>5.2610000000000001</v>
          </cell>
          <cell r="BD70">
            <v>6.0060000000000002</v>
          </cell>
          <cell r="BE70">
            <v>11.266999999999999</v>
          </cell>
          <cell r="BF70">
            <v>1.431</v>
          </cell>
          <cell r="BG70">
            <v>23.798999999999999</v>
          </cell>
          <cell r="BH70">
            <v>144.428</v>
          </cell>
          <cell r="BI70">
            <v>43.992999999999995</v>
          </cell>
          <cell r="BJ70">
            <v>8.8719999999999999</v>
          </cell>
          <cell r="BK70">
            <v>19.626999999999999</v>
          </cell>
          <cell r="BL70">
            <v>103.42</v>
          </cell>
          <cell r="BM70">
            <v>35.624000000000002</v>
          </cell>
          <cell r="BN70">
            <v>1.3969999999999998</v>
          </cell>
          <cell r="BO70">
            <v>67.951999999999998</v>
          </cell>
          <cell r="BP70">
            <v>5.1530000000000005</v>
          </cell>
          <cell r="BQ70">
            <v>0.98299999999999998</v>
          </cell>
          <cell r="BR70">
            <v>27.773000000000003</v>
          </cell>
          <cell r="BS70">
            <v>33.909000000000006</v>
          </cell>
          <cell r="BT70">
            <v>69.162000000000006</v>
          </cell>
          <cell r="BU70">
            <v>25.398</v>
          </cell>
          <cell r="BV70">
            <v>0.02</v>
          </cell>
          <cell r="BW70">
            <v>94.58</v>
          </cell>
          <cell r="BX70">
            <v>15.692</v>
          </cell>
          <cell r="BY70">
            <v>0.436</v>
          </cell>
          <cell r="BZ70">
            <v>16.128</v>
          </cell>
          <cell r="CA70">
            <v>33.909999999999997</v>
          </cell>
          <cell r="CB70">
            <v>33.909999999999997</v>
          </cell>
          <cell r="CC70">
            <v>25.409999999999997</v>
          </cell>
          <cell r="CD70">
            <v>70.647999999999996</v>
          </cell>
          <cell r="CE70">
            <v>1.3580000000000001</v>
          </cell>
          <cell r="CF70">
            <v>97.415999999999997</v>
          </cell>
          <cell r="CG70">
            <v>13.36</v>
          </cell>
          <cell r="CH70">
            <v>13.36</v>
          </cell>
          <cell r="CI70">
            <v>0.18</v>
          </cell>
          <cell r="CJ70">
            <v>6.8760000000000003</v>
          </cell>
          <cell r="CK70">
            <v>7.056</v>
          </cell>
          <cell r="CL70">
            <v>1.2E-2</v>
          </cell>
          <cell r="CM70">
            <v>0.16</v>
          </cell>
          <cell r="CN70">
            <v>0.17200000000000001</v>
          </cell>
          <cell r="CO70">
            <v>23.674999999999997</v>
          </cell>
          <cell r="CP70">
            <v>0.21199999999999999</v>
          </cell>
          <cell r="CQ70">
            <v>-3.6429999999999998</v>
          </cell>
          <cell r="CR70">
            <v>490.66499999999996</v>
          </cell>
          <cell r="CS70">
            <v>115.047</v>
          </cell>
          <cell r="CT70">
            <v>375.61900000000003</v>
          </cell>
          <cell r="CU70">
            <v>193.56099999999998</v>
          </cell>
          <cell r="CV70">
            <v>54.271999999999998</v>
          </cell>
          <cell r="CW70">
            <v>43.041000000000004</v>
          </cell>
          <cell r="CX70">
            <v>97.313000000000002</v>
          </cell>
          <cell r="CY70">
            <v>8.4369999999999994</v>
          </cell>
          <cell r="CZ70">
            <v>2.2909999999999995</v>
          </cell>
          <cell r="DA70">
            <v>10.727999999999998</v>
          </cell>
          <cell r="DB70">
            <v>3.9319999999999995</v>
          </cell>
          <cell r="DC70">
            <v>77.947999999999993</v>
          </cell>
          <cell r="DD70">
            <v>162.011</v>
          </cell>
          <cell r="DE70">
            <v>0.59</v>
          </cell>
          <cell r="DF70">
            <v>106.48400000000001</v>
          </cell>
          <cell r="DG70">
            <v>269.08500000000004</v>
          </cell>
          <cell r="DH70">
            <v>36.282000000000004</v>
          </cell>
          <cell r="DI70">
            <v>67.233999999999995</v>
          </cell>
          <cell r="DJ70">
            <v>103.51599999999999</v>
          </cell>
          <cell r="DK70">
            <v>18.715</v>
          </cell>
          <cell r="DL70">
            <v>38.47</v>
          </cell>
          <cell r="DM70">
            <v>2.2040000000000002</v>
          </cell>
          <cell r="DN70">
            <v>8.0969999999999995</v>
          </cell>
          <cell r="DO70">
            <v>1.5630000000000002</v>
          </cell>
          <cell r="DP70">
            <v>3.1429999999999998</v>
          </cell>
          <cell r="DQ70">
            <v>39.736999999999995</v>
          </cell>
          <cell r="DR70">
            <v>0.14399999999999999</v>
          </cell>
          <cell r="DS70">
            <v>266.024</v>
          </cell>
          <cell r="DT70">
            <v>28.48</v>
          </cell>
          <cell r="DU70">
            <v>294.50400000000002</v>
          </cell>
          <cell r="DV70">
            <v>258.53100000000001</v>
          </cell>
          <cell r="DW70">
            <v>43.041000000000004</v>
          </cell>
          <cell r="DX70">
            <v>128.63900000000001</v>
          </cell>
          <cell r="DY70">
            <v>430.21100000000001</v>
          </cell>
          <cell r="DZ70">
            <v>0.94599999999999995</v>
          </cell>
          <cell r="EA70">
            <v>0</v>
          </cell>
          <cell r="EB70">
            <v>1.853</v>
          </cell>
          <cell r="EC70">
            <v>14.810000000000002</v>
          </cell>
          <cell r="ED70">
            <v>17.609000000000002</v>
          </cell>
          <cell r="EE70">
            <v>8.8999999999999996E-2</v>
          </cell>
          <cell r="EF70">
            <v>8.8999999999999996E-2</v>
          </cell>
          <cell r="EG70">
            <v>357.73499999999996</v>
          </cell>
          <cell r="EH70">
            <v>49.289000000000001</v>
          </cell>
          <cell r="EI70">
            <v>42.975999999999999</v>
          </cell>
          <cell r="EJ70">
            <v>449.99999999999994</v>
          </cell>
          <cell r="EK70">
            <v>0.95699999999999996</v>
          </cell>
          <cell r="EL70">
            <v>0</v>
          </cell>
          <cell r="EM70">
            <v>7.7110000000000003</v>
          </cell>
          <cell r="EN70">
            <v>52.658000000000001</v>
          </cell>
          <cell r="EO70">
            <v>16.324000000000002</v>
          </cell>
          <cell r="EP70">
            <v>77.650000000000006</v>
          </cell>
          <cell r="EQ70">
            <v>583.07499999999993</v>
          </cell>
          <cell r="ER70">
            <v>355.56599999999997</v>
          </cell>
          <cell r="ES70">
            <v>187.8</v>
          </cell>
          <cell r="ET70">
            <v>543.36599999999999</v>
          </cell>
          <cell r="EU70">
            <v>39.707999999999998</v>
          </cell>
          <cell r="EV70">
            <v>14.345000000000001</v>
          </cell>
          <cell r="EW70">
            <v>0.70599999999999996</v>
          </cell>
          <cell r="EX70">
            <v>0.75700000000000001</v>
          </cell>
          <cell r="EY70">
            <v>15.808</v>
          </cell>
          <cell r="EZ70">
            <v>18.963000000000001</v>
          </cell>
          <cell r="FA70">
            <v>25.712</v>
          </cell>
          <cell r="FB70">
            <v>44.674999999999997</v>
          </cell>
          <cell r="FC70">
            <v>76.534000000000006</v>
          </cell>
          <cell r="FD70">
            <v>0.06</v>
          </cell>
          <cell r="FE70">
            <v>2.3819999999999997</v>
          </cell>
          <cell r="FF70">
            <v>-68.134</v>
          </cell>
          <cell r="FG70">
            <v>215.66400000000002</v>
          </cell>
          <cell r="FH70">
            <v>139.90199999999999</v>
          </cell>
          <cell r="FI70">
            <v>227.50900000000001</v>
          </cell>
          <cell r="FJ70">
            <v>443.36099999999999</v>
          </cell>
          <cell r="FK70">
            <v>53.844000000000008</v>
          </cell>
          <cell r="FL70">
            <v>497.20499999999998</v>
          </cell>
          <cell r="FM70">
            <v>80.167000000000002</v>
          </cell>
          <cell r="FN70">
            <v>17.672000000000001</v>
          </cell>
          <cell r="FO70">
            <v>97.838999999999999</v>
          </cell>
          <cell r="FP70">
            <v>363.19500000000005</v>
          </cell>
          <cell r="FQ70">
            <v>36.171999999999997</v>
          </cell>
          <cell r="FR70">
            <v>399.36700000000008</v>
          </cell>
          <cell r="FS70">
            <v>31.600999999999999</v>
          </cell>
          <cell r="FT70">
            <v>23.907</v>
          </cell>
          <cell r="FU70">
            <v>55.507999999999996</v>
          </cell>
          <cell r="FV70">
            <v>10.519</v>
          </cell>
          <cell r="FW70">
            <v>8.0069999999999997</v>
          </cell>
          <cell r="FX70">
            <v>18.526</v>
          </cell>
          <cell r="FY70">
            <v>0.53300000000000003</v>
          </cell>
          <cell r="FZ70">
            <v>20.191999999999997</v>
          </cell>
          <cell r="GA70">
            <v>20.724999999999998</v>
          </cell>
          <cell r="GB70">
            <v>1.0369999999999999</v>
          </cell>
          <cell r="GC70">
            <v>0.215</v>
          </cell>
          <cell r="GD70">
            <v>1.252</v>
          </cell>
          <cell r="GE70">
            <v>21.976999999999997</v>
          </cell>
          <cell r="GF70">
            <v>5.9130000000000003</v>
          </cell>
          <cell r="GG70">
            <v>1.2469999999999999</v>
          </cell>
          <cell r="GH70">
            <v>7.16</v>
          </cell>
          <cell r="GI70">
            <v>306.24799999999999</v>
          </cell>
          <cell r="GJ70">
            <v>4.2540000000000004</v>
          </cell>
          <cell r="GK70">
            <v>310.50200000000001</v>
          </cell>
          <cell r="GL70">
            <v>894.82500000000005</v>
          </cell>
          <cell r="GM70">
            <v>894.82500000000005</v>
          </cell>
          <cell r="GN70">
            <v>268.49099999999999</v>
          </cell>
          <cell r="GO70">
            <v>56.735000000000007</v>
          </cell>
          <cell r="GP70">
            <v>325.226</v>
          </cell>
          <cell r="GQ70">
            <v>14.113999999999999</v>
          </cell>
          <cell r="GR70">
            <v>0.73599999999999999</v>
          </cell>
          <cell r="GS70">
            <v>14.85</v>
          </cell>
          <cell r="GT70">
            <v>30.622999999999998</v>
          </cell>
          <cell r="GU70">
            <v>30.622999999999998</v>
          </cell>
          <cell r="GV70">
            <v>45.067999999999998</v>
          </cell>
          <cell r="GW70">
            <v>0.14200000000000002</v>
          </cell>
          <cell r="GX70">
            <v>45.21</v>
          </cell>
          <cell r="GY70">
            <v>2.782</v>
          </cell>
          <cell r="GZ70">
            <v>2.782</v>
          </cell>
          <cell r="HA70">
            <v>14.574999999999999</v>
          </cell>
          <cell r="HB70">
            <v>0.13600000000000001</v>
          </cell>
          <cell r="HC70">
            <v>14.710999999999999</v>
          </cell>
          <cell r="HD70">
            <v>1.635</v>
          </cell>
          <cell r="HE70">
            <v>1.635</v>
          </cell>
          <cell r="HF70">
            <v>355.08900000000006</v>
          </cell>
          <cell r="HG70">
            <v>95.896000000000015</v>
          </cell>
          <cell r="HH70">
            <v>43.42</v>
          </cell>
          <cell r="HI70">
            <v>494.40500000000009</v>
          </cell>
          <cell r="HJ70">
            <v>34.134</v>
          </cell>
          <cell r="HK70">
            <v>36.198</v>
          </cell>
          <cell r="HL70">
            <v>70.331999999999994</v>
          </cell>
          <cell r="HM70">
            <v>5.3999999999999999E-2</v>
          </cell>
          <cell r="HN70">
            <v>47.447999999999993</v>
          </cell>
          <cell r="HO70">
            <v>47.501999999999995</v>
          </cell>
          <cell r="HP70">
            <v>117.83399999999999</v>
          </cell>
          <cell r="HQ70">
            <v>198.62299999999999</v>
          </cell>
          <cell r="HR70">
            <v>28.044</v>
          </cell>
          <cell r="HS70">
            <v>226.667</v>
          </cell>
          <cell r="HT70">
            <v>268.49099999999999</v>
          </cell>
          <cell r="HU70">
            <v>56.735000000000007</v>
          </cell>
          <cell r="HV70">
            <v>158.822</v>
          </cell>
          <cell r="HW70">
            <v>484.048</v>
          </cell>
          <cell r="HX70">
            <v>0.44400000000000001</v>
          </cell>
          <cell r="HY70">
            <v>0.44400000000000001</v>
          </cell>
          <cell r="HZ70">
            <v>32.652000000000001</v>
          </cell>
          <cell r="IA70">
            <v>35.789000000000001</v>
          </cell>
          <cell r="IB70">
            <v>68.441000000000003</v>
          </cell>
          <cell r="IC70">
            <v>5.1999999999999998E-2</v>
          </cell>
          <cell r="ID70">
            <v>1.488</v>
          </cell>
          <cell r="IE70">
            <v>1.54</v>
          </cell>
          <cell r="IF70">
            <v>69.981000000000009</v>
          </cell>
          <cell r="IG70">
            <v>1388.2619999999999</v>
          </cell>
          <cell r="IH70">
            <v>50.511000000000003</v>
          </cell>
          <cell r="II70">
            <v>1438.7729999999999</v>
          </cell>
          <cell r="IJ70">
            <v>1193.2439999999999</v>
          </cell>
          <cell r="IK70">
            <v>48.066999999999993</v>
          </cell>
          <cell r="IL70">
            <v>1241.3109999999999</v>
          </cell>
          <cell r="IM70">
            <v>195.018</v>
          </cell>
          <cell r="IN70">
            <v>2.444</v>
          </cell>
          <cell r="IO70">
            <v>197.46199999999999</v>
          </cell>
          <cell r="IP70">
            <v>3.6160000000000005</v>
          </cell>
          <cell r="IQ70">
            <v>3.5750000000000002</v>
          </cell>
          <cell r="IR70">
            <v>7.1910000000000007</v>
          </cell>
          <cell r="IS70">
            <v>0.82399999999999995</v>
          </cell>
          <cell r="IT70">
            <v>1.3770000000000002</v>
          </cell>
          <cell r="IU70">
            <v>2.2010000000000001</v>
          </cell>
          <cell r="IV70">
            <v>9.3920000000000012</v>
          </cell>
          <cell r="IW70">
            <v>14.333000000000002</v>
          </cell>
          <cell r="IX70">
            <v>2.0339999999999998</v>
          </cell>
          <cell r="IY70">
            <v>16.367000000000001</v>
          </cell>
          <cell r="IZ70">
            <v>0</v>
          </cell>
          <cell r="JA70">
            <v>16.367000000000001</v>
          </cell>
          <cell r="JB70">
            <v>130.63900000000001</v>
          </cell>
          <cell r="JC70">
            <v>4.7939999999999996</v>
          </cell>
          <cell r="JD70">
            <v>135.43300000000002</v>
          </cell>
          <cell r="JE70">
            <v>0.84899999999999998</v>
          </cell>
          <cell r="JF70">
            <v>0.84899999999999998</v>
          </cell>
          <cell r="JG70">
            <v>0.65600000000000003</v>
          </cell>
          <cell r="JH70">
            <v>0.65600000000000003</v>
          </cell>
          <cell r="JI70">
            <v>-3.0590000000000002</v>
          </cell>
          <cell r="JJ70">
            <v>-3.0590000000000002</v>
          </cell>
          <cell r="JK70">
            <v>56.759</v>
          </cell>
          <cell r="JL70">
            <v>-0.14899999999999999</v>
          </cell>
          <cell r="JM70">
            <v>56.61</v>
          </cell>
          <cell r="JN70">
            <v>263.73099999999999</v>
          </cell>
          <cell r="JO70">
            <v>139.90199999999999</v>
          </cell>
          <cell r="JP70">
            <v>48.066999999999993</v>
          </cell>
          <cell r="JQ70">
            <v>1791.895</v>
          </cell>
          <cell r="JR70">
            <v>2.444</v>
          </cell>
          <cell r="JS70">
            <v>1794.3389999999999</v>
          </cell>
          <cell r="JT70">
            <v>711.93799999999999</v>
          </cell>
          <cell r="JU70">
            <v>736.36799999999994</v>
          </cell>
          <cell r="JV70">
            <v>-24.429000000000002</v>
          </cell>
          <cell r="JW70">
            <v>16.673999999999999</v>
          </cell>
          <cell r="JX70">
            <v>4.8770000000000007</v>
          </cell>
          <cell r="JY70">
            <v>4.8770000000000007</v>
          </cell>
          <cell r="JZ70">
            <v>55.756</v>
          </cell>
          <cell r="KA70">
            <v>67.024999999999991</v>
          </cell>
          <cell r="KB70">
            <v>13.528</v>
          </cell>
          <cell r="KC70">
            <v>3.2729999999999997</v>
          </cell>
          <cell r="KD70">
            <v>3.9710000000000001</v>
          </cell>
          <cell r="KE70">
            <v>3.9710000000000001</v>
          </cell>
          <cell r="KF70">
            <v>7.1000000000000008E-2</v>
          </cell>
          <cell r="KG70">
            <v>0.182</v>
          </cell>
          <cell r="KH70">
            <v>0.253</v>
          </cell>
          <cell r="KI70">
            <v>4.72</v>
          </cell>
          <cell r="KJ70">
            <v>4.72</v>
          </cell>
          <cell r="KK70">
            <v>5.2460000000000004</v>
          </cell>
          <cell r="KL70">
            <v>1.0489999999999999</v>
          </cell>
          <cell r="KM70">
            <v>1.853</v>
          </cell>
          <cell r="KN70">
            <v>6.0180000000000007</v>
          </cell>
          <cell r="KO70">
            <v>14.166</v>
          </cell>
          <cell r="KP70">
            <v>0</v>
          </cell>
          <cell r="KQ70">
            <v>1.27</v>
          </cell>
          <cell r="KR70">
            <v>7.1000000000000008E-2</v>
          </cell>
          <cell r="KS70">
            <v>7.1000000000000008E-2</v>
          </cell>
          <cell r="KT70">
            <v>0</v>
          </cell>
          <cell r="KU70">
            <v>2.0760000000000001</v>
          </cell>
          <cell r="KV70">
            <v>5.2999999999999999E-2</v>
          </cell>
          <cell r="KW70">
            <v>2.129</v>
          </cell>
          <cell r="KX70">
            <v>1.9219999999999999</v>
          </cell>
          <cell r="KY70">
            <v>1.9219999999999999</v>
          </cell>
          <cell r="KZ70">
            <v>1.2590000000000001</v>
          </cell>
          <cell r="LA70">
            <v>6.9889999999999999</v>
          </cell>
          <cell r="LB70">
            <v>63.680999999999997</v>
          </cell>
          <cell r="LC70">
            <v>36.317999999999998</v>
          </cell>
          <cell r="LD70">
            <v>9.463000000000001</v>
          </cell>
          <cell r="LE70">
            <v>2.6070000000000002</v>
          </cell>
          <cell r="LF70">
            <v>4.8770000000000007</v>
          </cell>
          <cell r="LG70">
            <v>2.4039999999999999</v>
          </cell>
          <cell r="LH70">
            <v>7.2810000000000006</v>
          </cell>
          <cell r="LI70">
            <v>7.3659999999999997</v>
          </cell>
          <cell r="LJ70">
            <v>8.7999999999999995E-2</v>
          </cell>
          <cell r="LK70">
            <v>0</v>
          </cell>
          <cell r="LL70">
            <v>7.4539999999999997</v>
          </cell>
          <cell r="LM70">
            <v>3.92</v>
          </cell>
          <cell r="LN70">
            <v>5.6770000000000005</v>
          </cell>
          <cell r="LO70">
            <v>7.7110000000000003</v>
          </cell>
          <cell r="LP70">
            <v>18.503</v>
          </cell>
          <cell r="LQ70">
            <v>16.324000000000002</v>
          </cell>
          <cell r="LR70">
            <v>52.135000000000005</v>
          </cell>
          <cell r="LS70">
            <v>0.23499999999999999</v>
          </cell>
          <cell r="LT70">
            <v>1.1719999999999999</v>
          </cell>
          <cell r="LU70">
            <v>1.407</v>
          </cell>
          <cell r="LV70">
            <v>1.1669999999999998</v>
          </cell>
          <cell r="LW70">
            <v>0.156</v>
          </cell>
          <cell r="LX70">
            <v>1.3229999999999997</v>
          </cell>
          <cell r="LY70">
            <v>16.352999999999998</v>
          </cell>
          <cell r="LZ70">
            <v>2299.4810000000002</v>
          </cell>
          <cell r="MA70" t="str">
            <v/>
          </cell>
          <cell r="MB70">
            <v>53.518104399999999</v>
          </cell>
          <cell r="MC70">
            <v>0.83299999999999996</v>
          </cell>
          <cell r="MD70">
            <v>4.2270389999999995</v>
          </cell>
          <cell r="ME70">
            <v>7.827826</v>
          </cell>
          <cell r="MF70">
            <v>-3.6007779999999996</v>
          </cell>
          <cell r="MG70">
            <v>70.865792100000007</v>
          </cell>
          <cell r="MH70">
            <v>102.0482149</v>
          </cell>
          <cell r="MI70">
            <v>44.211125999999993</v>
          </cell>
          <cell r="MJ70">
            <v>57.837231299999999</v>
          </cell>
          <cell r="MK70">
            <v>2.9768520000000001</v>
          </cell>
          <cell r="ML70">
            <v>0</v>
          </cell>
          <cell r="MM70">
            <v>31.686096800000008</v>
          </cell>
          <cell r="MN70">
            <v>0</v>
          </cell>
          <cell r="MO70">
            <v>107.37913459999996</v>
          </cell>
          <cell r="MP70">
            <v>0.84800000000000009</v>
          </cell>
          <cell r="MQ70">
            <v>0</v>
          </cell>
          <cell r="MR70">
            <v>-6.7544135999999924</v>
          </cell>
          <cell r="MS70">
            <v>-8.5274189999999805</v>
          </cell>
          <cell r="MT70">
            <v>1.772815</v>
          </cell>
          <cell r="MU70">
            <v>144.28010560000004</v>
          </cell>
          <cell r="MV70">
            <v>124.68709939999999</v>
          </cell>
          <cell r="MW70">
            <v>102.412598</v>
          </cell>
          <cell r="MX70">
            <v>22.2748767</v>
          </cell>
          <cell r="MY70">
            <v>0</v>
          </cell>
          <cell r="MZ70">
            <v>0</v>
          </cell>
          <cell r="NA70">
            <v>-30.8065976</v>
          </cell>
          <cell r="NB70">
            <v>0.55741600000000002</v>
          </cell>
          <cell r="NC70">
            <v>3.2357510000000005</v>
          </cell>
          <cell r="ND70">
            <v>0</v>
          </cell>
          <cell r="NE70">
            <v>37.612144999999998</v>
          </cell>
          <cell r="NF70">
            <v>148.94494560000001</v>
          </cell>
          <cell r="NG70">
            <v>148.86113</v>
          </cell>
          <cell r="NH70">
            <v>8.3819000000000005E-2</v>
          </cell>
          <cell r="NI70">
            <v>1.1782969999999999</v>
          </cell>
          <cell r="NJ70">
            <v>1.301145</v>
          </cell>
          <cell r="NK70">
            <v>1.070287</v>
          </cell>
          <cell r="NL70">
            <v>0.23099</v>
          </cell>
          <cell r="NM70" t="str">
            <v/>
          </cell>
          <cell r="NN70" t="str">
            <v/>
          </cell>
          <cell r="NO70">
            <v>0.5438379999999996</v>
          </cell>
          <cell r="NP70" t="str">
            <v/>
          </cell>
          <cell r="NQ70">
            <v>6.4098369999999978</v>
          </cell>
          <cell r="NR70">
            <v>0</v>
          </cell>
          <cell r="NS70">
            <v>-9.0816160000000004</v>
          </cell>
          <cell r="NT70">
            <v>-8.0150699999999997</v>
          </cell>
          <cell r="NU70">
            <v>-1.066587</v>
          </cell>
          <cell r="NV70">
            <v>0</v>
          </cell>
          <cell r="NW70">
            <v>1.0790019999999998</v>
          </cell>
          <cell r="NX70">
            <v>1.0161100000000001</v>
          </cell>
          <cell r="NY70">
            <v>6.1865000000000003E-2</v>
          </cell>
          <cell r="NZ70">
            <v>0.38</v>
          </cell>
          <cell r="OA70">
            <v>-0.7795970000000001</v>
          </cell>
          <cell r="OB70">
            <v>-7.980511000000007</v>
          </cell>
          <cell r="OC70" t="str">
            <v/>
          </cell>
          <cell r="OD70">
            <v>61.97685589999999</v>
          </cell>
          <cell r="OE70">
            <v>4.6070000000000002</v>
          </cell>
          <cell r="OF70">
            <v>-5.2903019999999996</v>
          </cell>
          <cell r="OG70">
            <v>-4.0528709999999997</v>
          </cell>
          <cell r="OH70">
            <v>-1.2374349999999998</v>
          </cell>
          <cell r="OI70">
            <v>0</v>
          </cell>
          <cell r="OJ70">
            <v>2.0956579</v>
          </cell>
          <cell r="OK70">
            <v>-6.3989669999999998</v>
          </cell>
          <cell r="OL70">
            <v>8.4948960000000007</v>
          </cell>
          <cell r="OM70">
            <v>38.276722999999997</v>
          </cell>
          <cell r="ON70">
            <v>0</v>
          </cell>
          <cell r="OO70">
            <v>25.517896000000004</v>
          </cell>
          <cell r="OP70">
            <v>0</v>
          </cell>
          <cell r="OQ70">
            <v>24.777606699999808</v>
          </cell>
          <cell r="OR70">
            <v>2.1105070000000001</v>
          </cell>
          <cell r="OS70">
            <v>0</v>
          </cell>
          <cell r="OT70">
            <v>136.09359599999999</v>
          </cell>
          <cell r="OU70">
            <v>136.09359599999999</v>
          </cell>
          <cell r="OV70">
            <v>3.9869340000000002</v>
          </cell>
          <cell r="OW70">
            <v>-9.855818499999998</v>
          </cell>
          <cell r="OX70">
            <v>54.156262000000027</v>
          </cell>
          <cell r="OY70">
            <v>54.156262000000027</v>
          </cell>
          <cell r="OZ70" t="str">
            <v/>
          </cell>
          <cell r="PA70">
            <v>-1.1207629999999966</v>
          </cell>
          <cell r="PB70">
            <v>0</v>
          </cell>
          <cell r="PC70">
            <v>-18.96072209999997</v>
          </cell>
          <cell r="PD70" t="str">
            <v/>
          </cell>
          <cell r="PE70" t="str">
            <v/>
          </cell>
          <cell r="PF70">
            <v>21.109000000000002</v>
          </cell>
          <cell r="PG70">
            <v>25.419059000000001</v>
          </cell>
          <cell r="PH70">
            <v>-4.3100569999999996</v>
          </cell>
          <cell r="PI70">
            <v>133.19945559999999</v>
          </cell>
          <cell r="PJ70">
            <v>117.344252</v>
          </cell>
          <cell r="PK70">
            <v>117.344252</v>
          </cell>
          <cell r="PL70" t="str">
            <v/>
          </cell>
          <cell r="PM70" t="str">
            <v/>
          </cell>
          <cell r="PN70">
            <v>0</v>
          </cell>
          <cell r="PO70">
            <v>0</v>
          </cell>
          <cell r="PP70">
            <v>0</v>
          </cell>
          <cell r="PQ70">
            <v>316.6935036000001</v>
          </cell>
          <cell r="PR70">
            <v>0</v>
          </cell>
          <cell r="PS70">
            <v>18.489606699999996</v>
          </cell>
          <cell r="PT70">
            <v>47.311999999999998</v>
          </cell>
          <cell r="PU70">
            <v>4.2892099999999997</v>
          </cell>
          <cell r="PV70">
            <v>43.022724000000004</v>
          </cell>
          <cell r="PW70">
            <v>0</v>
          </cell>
          <cell r="PX70">
            <v>78.974135000000004</v>
          </cell>
          <cell r="PY70">
            <v>78.974135000000004</v>
          </cell>
          <cell r="PZ70" t="str">
            <v/>
          </cell>
          <cell r="QA70">
            <v>40.512812000000004</v>
          </cell>
          <cell r="QB70">
            <v>0.44212030000005598</v>
          </cell>
          <cell r="QC70">
            <v>0</v>
          </cell>
          <cell r="QD70"/>
          <cell r="QE70">
            <v>42.652097999999995</v>
          </cell>
          <cell r="QF70">
            <v>8.3985070000000004</v>
          </cell>
          <cell r="QG70">
            <v>0</v>
          </cell>
          <cell r="QH70" t="str">
            <v/>
          </cell>
          <cell r="QI70" t="str">
            <v/>
          </cell>
          <cell r="QJ70" t="str">
            <v/>
          </cell>
          <cell r="QK70">
            <v>0</v>
          </cell>
          <cell r="QL70">
            <v>0.149452</v>
          </cell>
          <cell r="QM70">
            <v>0.149452</v>
          </cell>
          <cell r="QN70" t="str">
            <v/>
          </cell>
          <cell r="QO70" t="str">
            <v/>
          </cell>
          <cell r="QP70" t="str">
            <v/>
          </cell>
          <cell r="QQ70">
            <v>0</v>
          </cell>
          <cell r="QR70" t="str">
            <v/>
          </cell>
          <cell r="QS70">
            <v>3.2122800000000002</v>
          </cell>
          <cell r="QT70">
            <v>0</v>
          </cell>
          <cell r="QU70">
            <v>71.659687000000005</v>
          </cell>
          <cell r="QV70">
            <v>106.385327</v>
          </cell>
          <cell r="QW70">
            <v>-34.725648</v>
          </cell>
          <cell r="QX70">
            <v>-4.7607189999999999</v>
          </cell>
          <cell r="QY70">
            <v>0</v>
          </cell>
          <cell r="QZ70">
            <v>0</v>
          </cell>
          <cell r="RA70">
            <v>0</v>
          </cell>
          <cell r="RB70">
            <v>0</v>
          </cell>
          <cell r="RC70">
            <v>0</v>
          </cell>
          <cell r="RD70">
            <v>0</v>
          </cell>
          <cell r="RE70" t="str">
            <v/>
          </cell>
          <cell r="RF70">
            <v>0</v>
          </cell>
          <cell r="RG70" t="str">
            <v/>
          </cell>
          <cell r="RH70" t="str">
            <v/>
          </cell>
          <cell r="RI70" t="str">
            <v/>
          </cell>
          <cell r="RJ70">
            <v>73.8669218</v>
          </cell>
          <cell r="RK70">
            <v>0</v>
          </cell>
          <cell r="RL70">
            <v>0</v>
          </cell>
          <cell r="RM70">
            <v>0</v>
          </cell>
          <cell r="RN70" t="str">
            <v/>
          </cell>
          <cell r="RO70" t="str">
            <v/>
          </cell>
          <cell r="RP70">
            <v>0</v>
          </cell>
          <cell r="RQ70">
            <v>0.55741600000000002</v>
          </cell>
          <cell r="RR70">
            <v>-105.26059200000014</v>
          </cell>
          <cell r="RS70">
            <v>0</v>
          </cell>
          <cell r="RT70">
            <v>19.122538300000002</v>
          </cell>
          <cell r="RU70">
            <v>132.04565299999999</v>
          </cell>
          <cell r="RV70">
            <v>136.09359599999999</v>
          </cell>
          <cell r="RW70">
            <v>-4.0480999999999998</v>
          </cell>
          <cell r="RX70">
            <v>4.1627177000000017</v>
          </cell>
          <cell r="RY70">
            <v>88.899867</v>
          </cell>
          <cell r="RZ70">
            <v>0</v>
          </cell>
          <cell r="SA70">
            <v>88.899867</v>
          </cell>
          <cell r="SB70">
            <v>0</v>
          </cell>
          <cell r="SC70">
            <v>-1.221717300000023</v>
          </cell>
          <cell r="SD70">
            <v>0</v>
          </cell>
        </row>
        <row r="71">
          <cell r="A71">
            <v>2018</v>
          </cell>
          <cell r="B71">
            <v>2942.7579999999998</v>
          </cell>
          <cell r="C71">
            <v>1722.6580000000001</v>
          </cell>
          <cell r="D71">
            <v>1220.0999999999999</v>
          </cell>
          <cell r="E71">
            <v>610.77</v>
          </cell>
          <cell r="F71">
            <v>182.309</v>
          </cell>
          <cell r="G71">
            <v>13.106999999999999</v>
          </cell>
          <cell r="H71">
            <v>195.416</v>
          </cell>
          <cell r="I71">
            <v>21.608000000000001</v>
          </cell>
          <cell r="J71">
            <v>42.294999999999995</v>
          </cell>
          <cell r="K71">
            <v>63.902999999999992</v>
          </cell>
          <cell r="L71">
            <v>34.994</v>
          </cell>
          <cell r="M71">
            <v>385.00400000000002</v>
          </cell>
          <cell r="N71">
            <v>52.276000000000003</v>
          </cell>
          <cell r="O71">
            <v>166.232</v>
          </cell>
          <cell r="P71">
            <v>11.773000000000001</v>
          </cell>
          <cell r="Q71">
            <v>2.2759999999999998</v>
          </cell>
          <cell r="R71">
            <v>0</v>
          </cell>
          <cell r="S71">
            <v>64.456999999999994</v>
          </cell>
          <cell r="T71">
            <v>198.26400000000001</v>
          </cell>
          <cell r="U71">
            <v>9.4600000000000009</v>
          </cell>
          <cell r="V71">
            <v>4.3620000000000001</v>
          </cell>
          <cell r="W71">
            <v>13.106999999999999</v>
          </cell>
          <cell r="X71">
            <v>0.193</v>
          </cell>
          <cell r="Y71">
            <v>13.299999999999999</v>
          </cell>
          <cell r="Z71">
            <v>6.7239999999999993</v>
          </cell>
          <cell r="AA71">
            <v>9.9640000000000004</v>
          </cell>
          <cell r="AB71">
            <v>16.687999999999999</v>
          </cell>
          <cell r="AC71">
            <v>45.330000000000005</v>
          </cell>
          <cell r="AD71">
            <v>45.330000000000005</v>
          </cell>
          <cell r="AE71">
            <v>13.193999999999999</v>
          </cell>
          <cell r="AF71">
            <v>13.193999999999999</v>
          </cell>
          <cell r="AG71">
            <v>9.2759999999999998</v>
          </cell>
          <cell r="AH71">
            <v>29.64</v>
          </cell>
          <cell r="AI71">
            <v>38.915999999999997</v>
          </cell>
          <cell r="AJ71">
            <v>273.56599999999997</v>
          </cell>
          <cell r="AK71">
            <v>273.56599999999997</v>
          </cell>
          <cell r="AL71">
            <v>14.795</v>
          </cell>
          <cell r="AM71">
            <v>8.0960000000000001</v>
          </cell>
          <cell r="AN71">
            <v>22.890999999999998</v>
          </cell>
          <cell r="AO71">
            <v>0</v>
          </cell>
          <cell r="AP71">
            <v>3.1459999999999999</v>
          </cell>
          <cell r="AQ71">
            <v>3.1459999999999999</v>
          </cell>
          <cell r="AR71">
            <v>297.00099999999998</v>
          </cell>
          <cell r="AS71">
            <v>20.471</v>
          </cell>
          <cell r="AT71">
            <v>9.6000000000000002E-2</v>
          </cell>
          <cell r="AU71">
            <v>-24.259</v>
          </cell>
          <cell r="AV71">
            <v>242.71800000000002</v>
          </cell>
          <cell r="AW71">
            <v>147.501</v>
          </cell>
          <cell r="AX71">
            <v>95.216000000000008</v>
          </cell>
          <cell r="AY71">
            <v>39.763999999999996</v>
          </cell>
          <cell r="AZ71">
            <v>15.653</v>
          </cell>
          <cell r="BA71">
            <v>0.998</v>
          </cell>
          <cell r="BB71">
            <v>16.651</v>
          </cell>
          <cell r="BC71">
            <v>5.1489999999999991</v>
          </cell>
          <cell r="BD71">
            <v>6.4039999999999999</v>
          </cell>
          <cell r="BE71">
            <v>11.552999999999999</v>
          </cell>
          <cell r="BF71">
            <v>1.5070000000000001</v>
          </cell>
          <cell r="BG71">
            <v>28.756</v>
          </cell>
          <cell r="BH71">
            <v>148.30199999999999</v>
          </cell>
          <cell r="BI71">
            <v>51.216999999999999</v>
          </cell>
          <cell r="BJ71">
            <v>7.0860000000000003</v>
          </cell>
          <cell r="BK71">
            <v>19.957000000000001</v>
          </cell>
          <cell r="BL71">
            <v>106.809</v>
          </cell>
          <cell r="BM71">
            <v>38.414999999999992</v>
          </cell>
          <cell r="BN71">
            <v>0.59099999999999997</v>
          </cell>
          <cell r="BO71">
            <v>67.843999999999994</v>
          </cell>
          <cell r="BP71">
            <v>5.1310000000000002</v>
          </cell>
          <cell r="BQ71">
            <v>0.998</v>
          </cell>
          <cell r="BR71">
            <v>27.844999999999999</v>
          </cell>
          <cell r="BS71">
            <v>33.973999999999997</v>
          </cell>
          <cell r="BT71">
            <v>71.091000000000008</v>
          </cell>
          <cell r="BU71">
            <v>26.042999999999999</v>
          </cell>
          <cell r="BV71">
            <v>0.02</v>
          </cell>
          <cell r="BW71">
            <v>97.154000000000011</v>
          </cell>
          <cell r="BX71">
            <v>14.097</v>
          </cell>
          <cell r="BY71">
            <v>0.28500000000000003</v>
          </cell>
          <cell r="BZ71">
            <v>14.382</v>
          </cell>
          <cell r="CA71">
            <v>33.973999999999997</v>
          </cell>
          <cell r="CB71">
            <v>33.973999999999997</v>
          </cell>
          <cell r="CC71">
            <v>26.052</v>
          </cell>
          <cell r="CD71">
            <v>71.477000000000004</v>
          </cell>
          <cell r="CE71">
            <v>3.0590000000000002</v>
          </cell>
          <cell r="CF71">
            <v>100.58799999999999</v>
          </cell>
          <cell r="CG71">
            <v>23.844000000000001</v>
          </cell>
          <cell r="CH71">
            <v>23.844000000000001</v>
          </cell>
          <cell r="CI71">
            <v>0.18</v>
          </cell>
          <cell r="CJ71">
            <v>2.0680000000000001</v>
          </cell>
          <cell r="CK71">
            <v>2.2480000000000002</v>
          </cell>
          <cell r="CL71">
            <v>1.2E-2</v>
          </cell>
          <cell r="CM71">
            <v>0.108</v>
          </cell>
          <cell r="CN71">
            <v>0.12</v>
          </cell>
          <cell r="CO71">
            <v>23.86</v>
          </cell>
          <cell r="CP71">
            <v>0.30599999999999999</v>
          </cell>
          <cell r="CQ71">
            <v>1.8069999999999999</v>
          </cell>
          <cell r="CR71">
            <v>498.16699999999997</v>
          </cell>
          <cell r="CS71">
            <v>116.91699999999999</v>
          </cell>
          <cell r="CT71">
            <v>381.25</v>
          </cell>
          <cell r="CU71">
            <v>196.48100000000002</v>
          </cell>
          <cell r="CV71">
            <v>53.806999999999995</v>
          </cell>
          <cell r="CW71">
            <v>43.659000000000006</v>
          </cell>
          <cell r="CX71">
            <v>97.466000000000008</v>
          </cell>
          <cell r="CY71">
            <v>8.5289999999999999</v>
          </cell>
          <cell r="CZ71">
            <v>2.3839999999999999</v>
          </cell>
          <cell r="DA71">
            <v>10.913</v>
          </cell>
          <cell r="DB71">
            <v>3.355</v>
          </cell>
          <cell r="DC71">
            <v>79.746000000000009</v>
          </cell>
          <cell r="DD71">
            <v>167.72000000000003</v>
          </cell>
          <cell r="DE71">
            <v>0.623</v>
          </cell>
          <cell r="DF71">
            <v>112.40599999999999</v>
          </cell>
          <cell r="DG71">
            <v>280.74900000000002</v>
          </cell>
          <cell r="DH71">
            <v>36.887</v>
          </cell>
          <cell r="DI71">
            <v>69.881</v>
          </cell>
          <cell r="DJ71">
            <v>106.768</v>
          </cell>
          <cell r="DK71">
            <v>20.25</v>
          </cell>
          <cell r="DL71">
            <v>42.177999999999997</v>
          </cell>
          <cell r="DM71">
            <v>2.3149999999999995</v>
          </cell>
          <cell r="DN71">
            <v>7.9669999999999996</v>
          </cell>
          <cell r="DO71">
            <v>1.6380000000000001</v>
          </cell>
          <cell r="DP71">
            <v>3.3970000000000002</v>
          </cell>
          <cell r="DQ71">
            <v>40.340000000000003</v>
          </cell>
          <cell r="DR71">
            <v>0.16</v>
          </cell>
          <cell r="DS71">
            <v>290.24700000000001</v>
          </cell>
          <cell r="DT71">
            <v>22.664999999999999</v>
          </cell>
          <cell r="DU71">
            <v>312.91200000000003</v>
          </cell>
          <cell r="DV71">
            <v>265.44600000000003</v>
          </cell>
          <cell r="DW71">
            <v>43.659000000000006</v>
          </cell>
          <cell r="DX71">
            <v>115.78299999999999</v>
          </cell>
          <cell r="DY71">
            <v>424.88800000000003</v>
          </cell>
          <cell r="DZ71">
            <v>0.94300000000000006</v>
          </cell>
          <cell r="EA71">
            <v>0</v>
          </cell>
          <cell r="EB71">
            <v>2.1059999999999999</v>
          </cell>
          <cell r="EC71">
            <v>13.463999999999999</v>
          </cell>
          <cell r="ED71">
            <v>16.512999999999998</v>
          </cell>
          <cell r="EE71">
            <v>9.5000000000000001E-2</v>
          </cell>
          <cell r="EF71">
            <v>9.5000000000000001E-2</v>
          </cell>
          <cell r="EG71">
            <v>365.77199999999999</v>
          </cell>
          <cell r="EH71">
            <v>50.176000000000002</v>
          </cell>
          <cell r="EI71">
            <v>43.433999999999997</v>
          </cell>
          <cell r="EJ71">
            <v>459.38199999999995</v>
          </cell>
          <cell r="EK71">
            <v>0.98699999999999999</v>
          </cell>
          <cell r="EL71">
            <v>0</v>
          </cell>
          <cell r="EM71">
            <v>7.8659999999999997</v>
          </cell>
          <cell r="EN71">
            <v>52.546000000000006</v>
          </cell>
          <cell r="EO71">
            <v>20.593</v>
          </cell>
          <cell r="EP71">
            <v>81.992000000000004</v>
          </cell>
          <cell r="EQ71">
            <v>592.49800000000005</v>
          </cell>
          <cell r="ER71">
            <v>359.07700000000006</v>
          </cell>
          <cell r="ES71">
            <v>190.96499999999997</v>
          </cell>
          <cell r="ET71">
            <v>550.04200000000003</v>
          </cell>
          <cell r="EU71">
            <v>42.454999999999998</v>
          </cell>
          <cell r="EV71">
            <v>14.4</v>
          </cell>
          <cell r="EW71">
            <v>0.98299999999999998</v>
          </cell>
          <cell r="EX71">
            <v>2.4359999999999999</v>
          </cell>
          <cell r="EY71">
            <v>17.819000000000003</v>
          </cell>
          <cell r="EZ71">
            <v>19.582999999999998</v>
          </cell>
          <cell r="FA71">
            <v>11.965</v>
          </cell>
          <cell r="FB71">
            <v>31.547999999999998</v>
          </cell>
          <cell r="FC71">
            <v>80.432999999999993</v>
          </cell>
          <cell r="FD71">
            <v>9.799999999999999E-2</v>
          </cell>
          <cell r="FE71">
            <v>2.3819999999999997</v>
          </cell>
          <cell r="FF71">
            <v>-54.189</v>
          </cell>
          <cell r="FG71">
            <v>218.00099999999998</v>
          </cell>
          <cell r="FH71">
            <v>141.07600000000002</v>
          </cell>
          <cell r="FI71">
            <v>233.42099999999999</v>
          </cell>
          <cell r="FJ71">
            <v>450.01699999999994</v>
          </cell>
          <cell r="FK71">
            <v>54.707000000000001</v>
          </cell>
          <cell r="FL71">
            <v>504.72399999999993</v>
          </cell>
          <cell r="FM71">
            <v>80.278999999999996</v>
          </cell>
          <cell r="FN71">
            <v>18.029</v>
          </cell>
          <cell r="FO71">
            <v>98.307999999999993</v>
          </cell>
          <cell r="FP71">
            <v>369.73599999999999</v>
          </cell>
          <cell r="FQ71">
            <v>36.678999999999995</v>
          </cell>
          <cell r="FR71">
            <v>406.41499999999996</v>
          </cell>
          <cell r="FS71">
            <v>31.925999999999998</v>
          </cell>
          <cell r="FT71">
            <v>24.239000000000001</v>
          </cell>
          <cell r="FU71">
            <v>56.164999999999999</v>
          </cell>
          <cell r="FV71">
            <v>10.689</v>
          </cell>
          <cell r="FW71">
            <v>8.1159999999999997</v>
          </cell>
          <cell r="FX71">
            <v>18.805</v>
          </cell>
          <cell r="FY71">
            <v>0.55400000000000005</v>
          </cell>
          <cell r="FZ71">
            <v>20.871000000000002</v>
          </cell>
          <cell r="GA71">
            <v>21.425000000000001</v>
          </cell>
          <cell r="GB71">
            <v>1.05</v>
          </cell>
          <cell r="GC71">
            <v>0.218</v>
          </cell>
          <cell r="GD71">
            <v>1.268</v>
          </cell>
          <cell r="GE71">
            <v>22.693000000000001</v>
          </cell>
          <cell r="GF71">
            <v>7.82</v>
          </cell>
          <cell r="GG71">
            <v>1.377</v>
          </cell>
          <cell r="GH71">
            <v>9.197000000000001</v>
          </cell>
          <cell r="GI71">
            <v>313.50600000000003</v>
          </cell>
          <cell r="GJ71">
            <v>4.431</v>
          </cell>
          <cell r="GK71">
            <v>317.93700000000001</v>
          </cell>
          <cell r="GL71">
            <v>918.57899999999995</v>
          </cell>
          <cell r="GM71">
            <v>918.57899999999995</v>
          </cell>
          <cell r="GN71">
            <v>275.637</v>
          </cell>
          <cell r="GO71">
            <v>57.777000000000001</v>
          </cell>
          <cell r="GP71">
            <v>333.41399999999999</v>
          </cell>
          <cell r="GQ71">
            <v>14.352</v>
          </cell>
          <cell r="GR71">
            <v>0.7390000000000001</v>
          </cell>
          <cell r="GS71">
            <v>15.091000000000001</v>
          </cell>
          <cell r="GT71">
            <v>40.116</v>
          </cell>
          <cell r="GU71">
            <v>40.116</v>
          </cell>
          <cell r="GV71">
            <v>45.519000000000005</v>
          </cell>
          <cell r="GW71">
            <v>0.13200000000000001</v>
          </cell>
          <cell r="GX71">
            <v>45.651000000000003</v>
          </cell>
          <cell r="GY71">
            <v>2.77</v>
          </cell>
          <cell r="GZ71">
            <v>2.77</v>
          </cell>
          <cell r="HA71">
            <v>14.779</v>
          </cell>
          <cell r="HB71">
            <v>0.13600000000000001</v>
          </cell>
          <cell r="HC71">
            <v>14.914999999999999</v>
          </cell>
          <cell r="HD71">
            <v>1.6459999999999999</v>
          </cell>
          <cell r="HE71">
            <v>1.6459999999999999</v>
          </cell>
          <cell r="HF71">
            <v>363.90100000000001</v>
          </cell>
          <cell r="HG71">
            <v>97.266000000000005</v>
          </cell>
          <cell r="HH71">
            <v>43.850999999999999</v>
          </cell>
          <cell r="HI71">
            <v>505.01800000000003</v>
          </cell>
          <cell r="HJ71">
            <v>34.474999999999994</v>
          </cell>
          <cell r="HK71">
            <v>37.055999999999997</v>
          </cell>
          <cell r="HL71">
            <v>71.530999999999992</v>
          </cell>
          <cell r="HM71">
            <v>5.5E-2</v>
          </cell>
          <cell r="HN71">
            <v>48.203000000000003</v>
          </cell>
          <cell r="HO71">
            <v>48.258000000000003</v>
          </cell>
          <cell r="HP71">
            <v>119.78899999999999</v>
          </cell>
          <cell r="HQ71">
            <v>226.02800000000002</v>
          </cell>
          <cell r="HR71">
            <v>22.379000000000001</v>
          </cell>
          <cell r="HS71">
            <v>248.40700000000001</v>
          </cell>
          <cell r="HT71">
            <v>275.637</v>
          </cell>
          <cell r="HU71">
            <v>57.777000000000001</v>
          </cell>
          <cell r="HV71">
            <v>145.77799999999999</v>
          </cell>
          <cell r="HW71">
            <v>479.19200000000001</v>
          </cell>
          <cell r="HX71">
            <v>0.41899999999999998</v>
          </cell>
          <cell r="HY71">
            <v>0.41899999999999998</v>
          </cell>
          <cell r="HZ71">
            <v>33.738999999999997</v>
          </cell>
          <cell r="IA71">
            <v>36.126000000000005</v>
          </cell>
          <cell r="IB71">
            <v>69.865000000000009</v>
          </cell>
          <cell r="IC71">
            <v>5.6000000000000001E-2</v>
          </cell>
          <cell r="ID71">
            <v>1.488</v>
          </cell>
          <cell r="IE71">
            <v>1.544</v>
          </cell>
          <cell r="IF71">
            <v>71.409000000000006</v>
          </cell>
          <cell r="IG71">
            <v>1430.9110000000001</v>
          </cell>
          <cell r="IH71">
            <v>51.458999999999996</v>
          </cell>
          <cell r="II71">
            <v>1482.3700000000001</v>
          </cell>
          <cell r="IJ71">
            <v>1223.991</v>
          </cell>
          <cell r="IK71">
            <v>48.851999999999997</v>
          </cell>
          <cell r="IL71">
            <v>1272.8430000000001</v>
          </cell>
          <cell r="IM71">
            <v>206.92099999999999</v>
          </cell>
          <cell r="IN71">
            <v>2.6080000000000001</v>
          </cell>
          <cell r="IO71">
            <v>209.529</v>
          </cell>
          <cell r="IP71">
            <v>3.9259999999999997</v>
          </cell>
          <cell r="IQ71">
            <v>2.5859999999999999</v>
          </cell>
          <cell r="IR71">
            <v>6.5119999999999996</v>
          </cell>
          <cell r="IS71">
            <v>0.80800000000000005</v>
          </cell>
          <cell r="IT71">
            <v>1.407</v>
          </cell>
          <cell r="IU71">
            <v>2.2149999999999999</v>
          </cell>
          <cell r="IV71">
            <v>8.7270000000000003</v>
          </cell>
          <cell r="IW71">
            <v>14.388</v>
          </cell>
          <cell r="IX71">
            <v>2.1869999999999998</v>
          </cell>
          <cell r="IY71">
            <v>16.574999999999999</v>
          </cell>
          <cell r="IZ71">
            <v>0</v>
          </cell>
          <cell r="JA71">
            <v>16.574999999999999</v>
          </cell>
          <cell r="JB71">
            <v>135.47999999999999</v>
          </cell>
          <cell r="JC71">
            <v>4.8899999999999997</v>
          </cell>
          <cell r="JD71">
            <v>140.36999999999998</v>
          </cell>
          <cell r="JE71">
            <v>1.8330000000000002</v>
          </cell>
          <cell r="JF71">
            <v>1.8330000000000002</v>
          </cell>
          <cell r="JG71">
            <v>0.70699999999999985</v>
          </cell>
          <cell r="JH71">
            <v>0.70699999999999985</v>
          </cell>
          <cell r="JI71">
            <v>-2.7850000000000001</v>
          </cell>
          <cell r="JJ71">
            <v>-2.7850000000000001</v>
          </cell>
          <cell r="JK71">
            <v>61.622999999999998</v>
          </cell>
          <cell r="JL71">
            <v>-7.1000000000000008E-2</v>
          </cell>
          <cell r="JM71">
            <v>61.552</v>
          </cell>
          <cell r="JN71">
            <v>266.85199999999998</v>
          </cell>
          <cell r="JO71">
            <v>141.07600000000002</v>
          </cell>
          <cell r="JP71">
            <v>48.851999999999997</v>
          </cell>
          <cell r="JQ71">
            <v>1838.8389999999999</v>
          </cell>
          <cell r="JR71">
            <v>2.6080000000000001</v>
          </cell>
          <cell r="JS71">
            <v>1841.4469999999999</v>
          </cell>
          <cell r="JT71">
            <v>751.08500000000004</v>
          </cell>
          <cell r="JU71">
            <v>774.202</v>
          </cell>
          <cell r="JV71">
            <v>-23.119000000000003</v>
          </cell>
          <cell r="JW71">
            <v>16.804000000000002</v>
          </cell>
          <cell r="JX71">
            <v>5.1370000000000005</v>
          </cell>
          <cell r="JY71">
            <v>5.1370000000000005</v>
          </cell>
          <cell r="JZ71">
            <v>61.061000000000007</v>
          </cell>
          <cell r="KA71">
            <v>65.86099999999999</v>
          </cell>
          <cell r="KB71">
            <v>18.86</v>
          </cell>
          <cell r="KC71">
            <v>4.3140000000000001</v>
          </cell>
          <cell r="KD71">
            <v>4.694</v>
          </cell>
          <cell r="KE71">
            <v>4.694</v>
          </cell>
          <cell r="KF71">
            <v>7.6999999999999999E-2</v>
          </cell>
          <cell r="KG71">
            <v>0.17799999999999999</v>
          </cell>
          <cell r="KH71">
            <v>0.255</v>
          </cell>
          <cell r="KI71">
            <v>5.4329999999999998</v>
          </cell>
          <cell r="KJ71">
            <v>5.4329999999999998</v>
          </cell>
          <cell r="KK71">
            <v>5.2810000000000006</v>
          </cell>
          <cell r="KL71">
            <v>1.391</v>
          </cell>
          <cell r="KM71">
            <v>2.1059999999999999</v>
          </cell>
          <cell r="KN71">
            <v>6.7859999999999996</v>
          </cell>
          <cell r="KO71">
            <v>15.564</v>
          </cell>
          <cell r="KP71">
            <v>0</v>
          </cell>
          <cell r="KQ71">
            <v>1.4019999999999999</v>
          </cell>
          <cell r="KR71">
            <v>7.6999999999999999E-2</v>
          </cell>
          <cell r="KS71">
            <v>7.6999999999999999E-2</v>
          </cell>
          <cell r="KT71">
            <v>0</v>
          </cell>
          <cell r="KU71">
            <v>2.2349999999999999</v>
          </cell>
          <cell r="KV71">
            <v>5.3999999999999999E-2</v>
          </cell>
          <cell r="KW71">
            <v>2.2889999999999997</v>
          </cell>
          <cell r="KX71">
            <v>2.2909999999999999</v>
          </cell>
          <cell r="KY71">
            <v>2.2909999999999999</v>
          </cell>
          <cell r="KZ71">
            <v>1.2309999999999999</v>
          </cell>
          <cell r="LA71">
            <v>6.875</v>
          </cell>
          <cell r="LB71">
            <v>69.599000000000004</v>
          </cell>
          <cell r="LC71">
            <v>37.009</v>
          </cell>
          <cell r="LD71">
            <v>10.050999999999998</v>
          </cell>
          <cell r="LE71">
            <v>2.6350000000000002</v>
          </cell>
          <cell r="LF71">
            <v>5.1370000000000005</v>
          </cell>
          <cell r="LG71">
            <v>2.1350000000000002</v>
          </cell>
          <cell r="LH71">
            <v>7.2720000000000002</v>
          </cell>
          <cell r="LI71">
            <v>7.3049999999999997</v>
          </cell>
          <cell r="LJ71">
            <v>0.09</v>
          </cell>
          <cell r="LK71">
            <v>0</v>
          </cell>
          <cell r="LL71">
            <v>7.3949999999999996</v>
          </cell>
          <cell r="LM71">
            <v>4.1959999999999997</v>
          </cell>
          <cell r="LN71">
            <v>4.7330000000000005</v>
          </cell>
          <cell r="LO71">
            <v>7.8659999999999997</v>
          </cell>
          <cell r="LP71">
            <v>20.937999999999999</v>
          </cell>
          <cell r="LQ71">
            <v>20.593</v>
          </cell>
          <cell r="LR71">
            <v>58.326000000000008</v>
          </cell>
          <cell r="LS71">
            <v>0.24199999999999999</v>
          </cell>
          <cell r="LT71">
            <v>0.94</v>
          </cell>
          <cell r="LU71">
            <v>1.1819999999999999</v>
          </cell>
          <cell r="LV71">
            <v>1.3479999999999999</v>
          </cell>
          <cell r="LW71">
            <v>0.124</v>
          </cell>
          <cell r="LX71">
            <v>1.472</v>
          </cell>
          <cell r="LY71">
            <v>15.087</v>
          </cell>
          <cell r="LZ71">
            <v>2364.5309999999999</v>
          </cell>
          <cell r="MA71" t="str">
            <v/>
          </cell>
          <cell r="MB71">
            <v>28.929464500000002</v>
          </cell>
          <cell r="MC71">
            <v>1.057588</v>
          </cell>
          <cell r="MD71">
            <v>3.5899079999999999</v>
          </cell>
          <cell r="ME71">
            <v>-1.96543</v>
          </cell>
          <cell r="MF71">
            <v>5.5553299999999997</v>
          </cell>
          <cell r="MG71">
            <v>104.90843030000001</v>
          </cell>
          <cell r="MH71">
            <v>149.8633504</v>
          </cell>
          <cell r="MI71">
            <v>48.111375000000002</v>
          </cell>
          <cell r="MJ71">
            <v>101.75198589999999</v>
          </cell>
          <cell r="MK71">
            <v>-5.5454000000000003E-2</v>
          </cell>
          <cell r="ML71">
            <v>0</v>
          </cell>
          <cell r="MM71">
            <v>28.255876399999998</v>
          </cell>
          <cell r="MN71">
            <v>0</v>
          </cell>
          <cell r="MO71">
            <v>14.546954999999997</v>
          </cell>
          <cell r="MP71">
            <v>0.34346700000000002</v>
          </cell>
          <cell r="MQ71">
            <v>0</v>
          </cell>
          <cell r="MR71">
            <v>85.578862700000002</v>
          </cell>
          <cell r="MS71">
            <v>38.906856999999988</v>
          </cell>
          <cell r="MT71">
            <v>46.671985999999997</v>
          </cell>
          <cell r="MU71">
            <v>277.13769209999998</v>
          </cell>
          <cell r="MV71">
            <v>-9.6105891000000021</v>
          </cell>
          <cell r="MW71">
            <v>9.5802680000000002</v>
          </cell>
          <cell r="MX71">
            <v>-19.190783500000002</v>
          </cell>
          <cell r="MY71">
            <v>0</v>
          </cell>
          <cell r="MZ71">
            <v>0</v>
          </cell>
          <cell r="NA71">
            <v>-48.468636600000011</v>
          </cell>
          <cell r="NB71">
            <v>4.3112000000000004E-2</v>
          </cell>
          <cell r="NC71">
            <v>1.4013404999999999</v>
          </cell>
          <cell r="ND71">
            <v>0</v>
          </cell>
          <cell r="NE71">
            <v>-2.257587</v>
          </cell>
          <cell r="NF71">
            <v>76.269016899999997</v>
          </cell>
          <cell r="NG71">
            <v>66.829399000000009</v>
          </cell>
          <cell r="NH71">
            <v>9.4395930000000003</v>
          </cell>
          <cell r="NI71">
            <v>0.99306500000000009</v>
          </cell>
          <cell r="NJ71">
            <v>-1.2751749999999999</v>
          </cell>
          <cell r="NK71">
            <v>-1.460075</v>
          </cell>
          <cell r="NL71">
            <v>0.18491199999999999</v>
          </cell>
          <cell r="NM71" t="str">
            <v/>
          </cell>
          <cell r="NN71" t="str">
            <v/>
          </cell>
          <cell r="NO71">
            <v>-1.995595</v>
          </cell>
          <cell r="NP71" t="str">
            <v/>
          </cell>
          <cell r="NQ71">
            <v>3.2916730000000012</v>
          </cell>
          <cell r="NR71">
            <v>0</v>
          </cell>
          <cell r="NS71">
            <v>-4.2334240000000003</v>
          </cell>
          <cell r="NT71">
            <v>2.1383019999999999</v>
          </cell>
          <cell r="NU71">
            <v>-6.3716780000000002</v>
          </cell>
          <cell r="NV71">
            <v>0</v>
          </cell>
          <cell r="NW71">
            <v>8.1007259999999981</v>
          </cell>
          <cell r="NX71">
            <v>5.6778269999999997</v>
          </cell>
          <cell r="NY71">
            <v>2.4227440000000002</v>
          </cell>
          <cell r="NZ71">
            <v>3.7027000000000004E-2</v>
          </cell>
          <cell r="OA71">
            <v>0.62285900000000005</v>
          </cell>
          <cell r="OB71">
            <v>-3.1340859999999999</v>
          </cell>
          <cell r="OC71" t="str">
            <v/>
          </cell>
          <cell r="OD71">
            <v>62.156537799999995</v>
          </cell>
          <cell r="OE71">
            <v>5.8523849999999999</v>
          </cell>
          <cell r="OF71">
            <v>-4.7661249999999997</v>
          </cell>
          <cell r="OG71">
            <v>-4.5159729999999998</v>
          </cell>
          <cell r="OH71">
            <v>-0.25022300000000003</v>
          </cell>
          <cell r="OI71">
            <v>0</v>
          </cell>
          <cell r="OJ71">
            <v>12.2167204</v>
          </cell>
          <cell r="OK71">
            <v>12.987165000000001</v>
          </cell>
          <cell r="OL71">
            <v>-0.77042529999999998</v>
          </cell>
          <cell r="OM71">
            <v>35.327992000000002</v>
          </cell>
          <cell r="ON71">
            <v>0</v>
          </cell>
          <cell r="OO71">
            <v>20.684066999999999</v>
          </cell>
          <cell r="OP71">
            <v>0</v>
          </cell>
          <cell r="OQ71">
            <v>46.189622700000037</v>
          </cell>
          <cell r="OR71">
            <v>4.0465420000000005</v>
          </cell>
          <cell r="OS71">
            <v>0</v>
          </cell>
          <cell r="OT71">
            <v>101.39315499999999</v>
          </cell>
          <cell r="OU71">
            <v>101.39315499999999</v>
          </cell>
          <cell r="OV71">
            <v>40.689104</v>
          </cell>
          <cell r="OW71">
            <v>81.738353400000022</v>
          </cell>
          <cell r="OX71">
            <v>12.520437000000001</v>
          </cell>
          <cell r="OY71">
            <v>12.520437000000001</v>
          </cell>
          <cell r="OZ71" t="str">
            <v/>
          </cell>
          <cell r="PA71">
            <v>1.4070000000000036</v>
          </cell>
          <cell r="PB71">
            <v>0</v>
          </cell>
          <cell r="PC71">
            <v>4.6583742000000257</v>
          </cell>
          <cell r="PD71" t="str">
            <v/>
          </cell>
          <cell r="PE71" t="str">
            <v/>
          </cell>
          <cell r="PF71">
            <v>27.509143699999999</v>
          </cell>
          <cell r="PG71">
            <v>18.133856000000002</v>
          </cell>
          <cell r="PH71">
            <v>9.3752870000000001</v>
          </cell>
          <cell r="PI71">
            <v>184.32396799999998</v>
          </cell>
          <cell r="PJ71">
            <v>124.492848</v>
          </cell>
          <cell r="PK71">
            <v>124.492848</v>
          </cell>
          <cell r="PL71" t="str">
            <v/>
          </cell>
          <cell r="PM71" t="str">
            <v/>
          </cell>
          <cell r="PN71">
            <v>0</v>
          </cell>
          <cell r="PO71">
            <v>0</v>
          </cell>
          <cell r="PP71">
            <v>0</v>
          </cell>
          <cell r="PQ71">
            <v>229.40634929999999</v>
          </cell>
          <cell r="PR71">
            <v>0</v>
          </cell>
          <cell r="PS71">
            <v>38.936182700000003</v>
          </cell>
          <cell r="PT71">
            <v>57.616194900000004</v>
          </cell>
          <cell r="PU71">
            <v>9.8394019999999998</v>
          </cell>
          <cell r="PV71">
            <v>47.776790999999996</v>
          </cell>
          <cell r="PW71">
            <v>0</v>
          </cell>
          <cell r="PX71">
            <v>-37.075853000000002</v>
          </cell>
          <cell r="PY71">
            <v>-37.075853000000002</v>
          </cell>
          <cell r="PZ71" t="str">
            <v/>
          </cell>
          <cell r="QA71">
            <v>36.716564999999996</v>
          </cell>
          <cell r="QB71">
            <v>26.468953599999963</v>
          </cell>
          <cell r="QC71">
            <v>0</v>
          </cell>
          <cell r="QD71"/>
          <cell r="QE71">
            <v>-11.730687999999999</v>
          </cell>
          <cell r="QF71">
            <v>11.299982</v>
          </cell>
          <cell r="QG71">
            <v>0</v>
          </cell>
          <cell r="QH71" t="str">
            <v/>
          </cell>
          <cell r="QI71" t="str">
            <v/>
          </cell>
          <cell r="QJ71" t="str">
            <v/>
          </cell>
          <cell r="QK71">
            <v>0</v>
          </cell>
          <cell r="QL71">
            <v>0</v>
          </cell>
          <cell r="QM71">
            <v>0</v>
          </cell>
          <cell r="QN71" t="str">
            <v/>
          </cell>
          <cell r="QO71" t="str">
            <v/>
          </cell>
          <cell r="QP71" t="str">
            <v/>
          </cell>
          <cell r="QQ71">
            <v>0</v>
          </cell>
          <cell r="QR71" t="str">
            <v/>
          </cell>
          <cell r="QS71">
            <v>7.6993419999999997</v>
          </cell>
          <cell r="QT71">
            <v>0</v>
          </cell>
          <cell r="QU71">
            <v>56.957003999999998</v>
          </cell>
          <cell r="QV71">
            <v>73.419896999999992</v>
          </cell>
          <cell r="QW71">
            <v>-16.462966000000002</v>
          </cell>
          <cell r="QX71">
            <v>1.9490819999999998</v>
          </cell>
          <cell r="QY71">
            <v>0</v>
          </cell>
          <cell r="QZ71">
            <v>0</v>
          </cell>
          <cell r="RA71">
            <v>0</v>
          </cell>
          <cell r="RB71">
            <v>0</v>
          </cell>
          <cell r="RC71">
            <v>0</v>
          </cell>
          <cell r="RD71">
            <v>0</v>
          </cell>
          <cell r="RE71" t="str">
            <v/>
          </cell>
          <cell r="RF71">
            <v>0</v>
          </cell>
          <cell r="RG71" t="str">
            <v/>
          </cell>
          <cell r="RH71" t="str">
            <v/>
          </cell>
          <cell r="RI71" t="str">
            <v/>
          </cell>
          <cell r="RJ71">
            <v>72.723800600000004</v>
          </cell>
          <cell r="RK71">
            <v>0</v>
          </cell>
          <cell r="RL71">
            <v>0</v>
          </cell>
          <cell r="RM71">
            <v>0</v>
          </cell>
          <cell r="RN71" t="str">
            <v/>
          </cell>
          <cell r="RO71" t="str">
            <v/>
          </cell>
          <cell r="RP71">
            <v>0</v>
          </cell>
          <cell r="RQ71">
            <v>4.3112000000000004E-2</v>
          </cell>
          <cell r="RR71">
            <v>-68.859409900000003</v>
          </cell>
          <cell r="RS71">
            <v>0</v>
          </cell>
          <cell r="RT71">
            <v>-41.193769700000004</v>
          </cell>
          <cell r="RU71">
            <v>156.43823860000001</v>
          </cell>
          <cell r="RV71">
            <v>101.39315499999999</v>
          </cell>
          <cell r="RW71">
            <v>55.045000000000002</v>
          </cell>
          <cell r="RX71">
            <v>205.78069030000006</v>
          </cell>
          <cell r="RY71">
            <v>84.398433999999995</v>
          </cell>
          <cell r="RZ71">
            <v>0</v>
          </cell>
          <cell r="SA71">
            <v>84.398433999999995</v>
          </cell>
          <cell r="SB71">
            <v>0</v>
          </cell>
          <cell r="SC71">
            <v>-25.846094600000129</v>
          </cell>
          <cell r="SD71">
            <v>0</v>
          </cell>
        </row>
        <row r="72">
          <cell r="A72">
            <v>2019</v>
          </cell>
          <cell r="B72">
            <v>3045.09</v>
          </cell>
          <cell r="C72">
            <v>1770.0809999999999</v>
          </cell>
          <cell r="D72">
            <v>1275.009</v>
          </cell>
          <cell r="E72">
            <v>634.35599999999999</v>
          </cell>
          <cell r="F72">
            <v>166.14600000000002</v>
          </cell>
          <cell r="G72">
            <v>13.356</v>
          </cell>
          <cell r="H72">
            <v>179.50200000000001</v>
          </cell>
          <cell r="I72">
            <v>29.117999999999999</v>
          </cell>
          <cell r="J72">
            <v>44.897000000000006</v>
          </cell>
          <cell r="K72">
            <v>74.015000000000001</v>
          </cell>
          <cell r="L72">
            <v>38.263999999999996</v>
          </cell>
          <cell r="M72">
            <v>425.40100000000001</v>
          </cell>
          <cell r="N72">
            <v>49.411999999999999</v>
          </cell>
          <cell r="O72">
            <v>183.2</v>
          </cell>
          <cell r="P72">
            <v>6.2869999999999999</v>
          </cell>
          <cell r="Q72">
            <v>1.8690000000000002</v>
          </cell>
          <cell r="R72">
            <v>0</v>
          </cell>
          <cell r="S72">
            <v>62.944000000000003</v>
          </cell>
          <cell r="T72">
            <v>220.39599999999999</v>
          </cell>
          <cell r="U72">
            <v>6.9079999999999995</v>
          </cell>
          <cell r="V72">
            <v>4.6289999999999996</v>
          </cell>
          <cell r="W72">
            <v>13.356</v>
          </cell>
          <cell r="X72">
            <v>0.20100000000000001</v>
          </cell>
          <cell r="Y72">
            <v>13.557</v>
          </cell>
          <cell r="Z72">
            <v>8.0839999999999996</v>
          </cell>
          <cell r="AA72">
            <v>11.2</v>
          </cell>
          <cell r="AB72">
            <v>19.283999999999999</v>
          </cell>
          <cell r="AC72">
            <v>47.573999999999998</v>
          </cell>
          <cell r="AD72">
            <v>47.573999999999998</v>
          </cell>
          <cell r="AE72">
            <v>13.467000000000001</v>
          </cell>
          <cell r="AF72">
            <v>13.467000000000001</v>
          </cell>
          <cell r="AG72">
            <v>10.946999999999999</v>
          </cell>
          <cell r="AH72">
            <v>31.521999999999998</v>
          </cell>
          <cell r="AI72">
            <v>42.468999999999994</v>
          </cell>
          <cell r="AJ72">
            <v>300.62400000000002</v>
          </cell>
          <cell r="AK72">
            <v>300.62400000000002</v>
          </cell>
          <cell r="AL72">
            <v>14.821999999999999</v>
          </cell>
          <cell r="AM72">
            <v>8.8929999999999989</v>
          </cell>
          <cell r="AN72">
            <v>23.714999999999996</v>
          </cell>
          <cell r="AO72">
            <v>0</v>
          </cell>
          <cell r="AP72">
            <v>2.5750000000000002</v>
          </cell>
          <cell r="AQ72">
            <v>2.5750000000000002</v>
          </cell>
          <cell r="AR72">
            <v>309.21299999999997</v>
          </cell>
          <cell r="AS72">
            <v>19.887</v>
          </cell>
          <cell r="AT72">
            <v>0.52400000000000002</v>
          </cell>
          <cell r="AU72">
            <v>-7.859</v>
          </cell>
          <cell r="AV72">
            <v>247.465</v>
          </cell>
          <cell r="AW72">
            <v>155.88800000000001</v>
          </cell>
          <cell r="AX72">
            <v>91.578000000000003</v>
          </cell>
          <cell r="AY72">
            <v>41.076000000000001</v>
          </cell>
          <cell r="AZ72">
            <v>14.251999999999999</v>
          </cell>
          <cell r="BA72">
            <v>1.0369999999999999</v>
          </cell>
          <cell r="BB72">
            <v>15.288999999999998</v>
          </cell>
          <cell r="BC72">
            <v>5.0279999999999996</v>
          </cell>
          <cell r="BD72">
            <v>6.5209999999999999</v>
          </cell>
          <cell r="BE72">
            <v>11.548999999999999</v>
          </cell>
          <cell r="BF72">
            <v>1.2989999999999999</v>
          </cell>
          <cell r="BG72">
            <v>24.961000000000002</v>
          </cell>
          <cell r="BH72">
            <v>153.08099999999999</v>
          </cell>
          <cell r="BI72">
            <v>58.432000000000002</v>
          </cell>
          <cell r="BJ72">
            <v>4.9919999999999991</v>
          </cell>
          <cell r="BK72">
            <v>19.698</v>
          </cell>
          <cell r="BL72">
            <v>115.279</v>
          </cell>
          <cell r="BM72">
            <v>41.281999999999996</v>
          </cell>
          <cell r="BN72">
            <v>0.29900000000000004</v>
          </cell>
          <cell r="BO72">
            <v>63.646999999999998</v>
          </cell>
          <cell r="BP72">
            <v>5.2959999999999994</v>
          </cell>
          <cell r="BQ72">
            <v>1.0369999999999999</v>
          </cell>
          <cell r="BR72">
            <v>28.724</v>
          </cell>
          <cell r="BS72">
            <v>35.057000000000002</v>
          </cell>
          <cell r="BT72">
            <v>74.210000000000008</v>
          </cell>
          <cell r="BU72">
            <v>24.632999999999999</v>
          </cell>
          <cell r="BV72">
            <v>8.4000000000000005E-2</v>
          </cell>
          <cell r="BW72">
            <v>98.927000000000007</v>
          </cell>
          <cell r="BX72">
            <v>16.442</v>
          </cell>
          <cell r="BY72">
            <v>2.8000000000000004E-2</v>
          </cell>
          <cell r="BZ72">
            <v>16.47</v>
          </cell>
          <cell r="CA72">
            <v>35.055999999999997</v>
          </cell>
          <cell r="CB72">
            <v>35.055999999999997</v>
          </cell>
          <cell r="CC72">
            <v>24.631999999999998</v>
          </cell>
          <cell r="CD72">
            <v>74.599999999999994</v>
          </cell>
          <cell r="CE72">
            <v>0.48100000000000004</v>
          </cell>
          <cell r="CF72">
            <v>99.712999999999994</v>
          </cell>
          <cell r="CG72">
            <v>23.399000000000001</v>
          </cell>
          <cell r="CH72">
            <v>23.399000000000001</v>
          </cell>
          <cell r="CI72">
            <v>0.13200000000000001</v>
          </cell>
          <cell r="CJ72">
            <v>1.881</v>
          </cell>
          <cell r="CK72">
            <v>2.0129999999999999</v>
          </cell>
          <cell r="CL72">
            <v>1.6E-2</v>
          </cell>
          <cell r="CM72">
            <v>0.1</v>
          </cell>
          <cell r="CN72">
            <v>0.11600000000000001</v>
          </cell>
          <cell r="CO72">
            <v>27.491</v>
          </cell>
          <cell r="CP72">
            <v>7.4999999999999997E-2</v>
          </cell>
          <cell r="CQ72">
            <v>-2.2709999999999999</v>
          </cell>
          <cell r="CR72">
            <v>507.67700000000002</v>
          </cell>
          <cell r="CS72">
            <v>120.40300000000001</v>
          </cell>
          <cell r="CT72">
            <v>387.274</v>
          </cell>
          <cell r="CU72">
            <v>199.375</v>
          </cell>
          <cell r="CV72">
            <v>53.98</v>
          </cell>
          <cell r="CW72">
            <v>43.965000000000003</v>
          </cell>
          <cell r="CX72">
            <v>97.944999999999993</v>
          </cell>
          <cell r="CY72">
            <v>8.7119999999999997</v>
          </cell>
          <cell r="CZ72">
            <v>2.4009999999999998</v>
          </cell>
          <cell r="DA72">
            <v>11.113</v>
          </cell>
          <cell r="DB72">
            <v>2.9870000000000001</v>
          </cell>
          <cell r="DC72">
            <v>81.828000000000003</v>
          </cell>
          <cell r="DD72">
            <v>173.953</v>
          </cell>
          <cell r="DE72">
            <v>0.65599999999999992</v>
          </cell>
          <cell r="DF72">
            <v>115.045</v>
          </cell>
          <cell r="DG72">
            <v>289.654</v>
          </cell>
          <cell r="DH72">
            <v>44.583999999999996</v>
          </cell>
          <cell r="DI72">
            <v>72.78</v>
          </cell>
          <cell r="DJ72">
            <v>117.364</v>
          </cell>
          <cell r="DK72">
            <v>22.28</v>
          </cell>
          <cell r="DL72">
            <v>44.594000000000001</v>
          </cell>
          <cell r="DM72">
            <v>2.2030000000000003</v>
          </cell>
          <cell r="DN72">
            <v>8.4060000000000006</v>
          </cell>
          <cell r="DO72">
            <v>1.7130000000000001</v>
          </cell>
          <cell r="DP72">
            <v>3.6380000000000003</v>
          </cell>
          <cell r="DQ72">
            <v>35.296999999999997</v>
          </cell>
          <cell r="DR72">
            <v>0.17199999999999999</v>
          </cell>
          <cell r="DS72">
            <v>298.88800000000003</v>
          </cell>
          <cell r="DT72">
            <v>19.630000000000003</v>
          </cell>
          <cell r="DU72">
            <v>318.51800000000003</v>
          </cell>
          <cell r="DV72">
            <v>247.43699999999998</v>
          </cell>
          <cell r="DW72">
            <v>43.965000000000003</v>
          </cell>
          <cell r="DX72">
            <v>116.381</v>
          </cell>
          <cell r="DY72">
            <v>407.78300000000002</v>
          </cell>
          <cell r="DZ72">
            <v>1.0550000000000002</v>
          </cell>
          <cell r="EA72">
            <v>0</v>
          </cell>
          <cell r="EB72">
            <v>2.2709999999999999</v>
          </cell>
          <cell r="EC72">
            <v>14.943999999999999</v>
          </cell>
          <cell r="ED72">
            <v>18.27</v>
          </cell>
          <cell r="EE72">
            <v>8.2000000000000003E-2</v>
          </cell>
          <cell r="EF72">
            <v>8.2000000000000003E-2</v>
          </cell>
          <cell r="EG72">
            <v>373.85500000000002</v>
          </cell>
          <cell r="EH72">
            <v>50.795000000000002</v>
          </cell>
          <cell r="EI72">
            <v>48.397000000000006</v>
          </cell>
          <cell r="EJ72">
            <v>473.04700000000003</v>
          </cell>
          <cell r="EK72">
            <v>1.0940000000000001</v>
          </cell>
          <cell r="EL72">
            <v>0</v>
          </cell>
          <cell r="EM72">
            <v>8.3150000000000013</v>
          </cell>
          <cell r="EN72">
            <v>54.625</v>
          </cell>
          <cell r="EO72">
            <v>21.026</v>
          </cell>
          <cell r="EP72">
            <v>85.06</v>
          </cell>
          <cell r="EQ72">
            <v>588.84199999999998</v>
          </cell>
          <cell r="ER72">
            <v>364.91199999999998</v>
          </cell>
          <cell r="ES72">
            <v>195.40199999999999</v>
          </cell>
          <cell r="ET72">
            <v>560.31399999999996</v>
          </cell>
          <cell r="EU72">
            <v>28.527999999999995</v>
          </cell>
          <cell r="EV72">
            <v>15.250999999999999</v>
          </cell>
          <cell r="EW72">
            <v>1.41</v>
          </cell>
          <cell r="EX72">
            <v>1.7290000000000001</v>
          </cell>
          <cell r="EY72">
            <v>18.389999999999997</v>
          </cell>
          <cell r="EZ72">
            <v>18.838000000000001</v>
          </cell>
          <cell r="FA72">
            <v>10.891999999999999</v>
          </cell>
          <cell r="FB72">
            <v>29.73</v>
          </cell>
          <cell r="FC72">
            <v>89.102000000000004</v>
          </cell>
          <cell r="FD72">
            <v>-3.6000000000000004E-2</v>
          </cell>
          <cell r="FE72">
            <v>2.9929999999999999</v>
          </cell>
          <cell r="FF72">
            <v>-74.872</v>
          </cell>
          <cell r="FG72">
            <v>221.52500000000001</v>
          </cell>
          <cell r="FH72">
            <v>143.387</v>
          </cell>
          <cell r="FI72">
            <v>223.929</v>
          </cell>
          <cell r="FJ72">
            <v>461.29399999999998</v>
          </cell>
          <cell r="FK72">
            <v>56.061</v>
          </cell>
          <cell r="FL72">
            <v>517.35500000000002</v>
          </cell>
          <cell r="FM72">
            <v>82.483999999999995</v>
          </cell>
          <cell r="FN72">
            <v>18.291999999999998</v>
          </cell>
          <cell r="FO72">
            <v>100.776</v>
          </cell>
          <cell r="FP72">
            <v>378.80799999999999</v>
          </cell>
          <cell r="FQ72">
            <v>37.769999999999996</v>
          </cell>
          <cell r="FR72">
            <v>416.57799999999997</v>
          </cell>
          <cell r="FS72">
            <v>32.256999999999998</v>
          </cell>
          <cell r="FT72">
            <v>24.707000000000001</v>
          </cell>
          <cell r="FU72">
            <v>56.963999999999999</v>
          </cell>
          <cell r="FV72">
            <v>10.091999999999999</v>
          </cell>
          <cell r="FW72">
            <v>8.2620000000000005</v>
          </cell>
          <cell r="FX72">
            <v>18.353999999999999</v>
          </cell>
          <cell r="FY72">
            <v>0.66700000000000004</v>
          </cell>
          <cell r="FZ72">
            <v>21.154999999999998</v>
          </cell>
          <cell r="GA72">
            <v>21.821999999999999</v>
          </cell>
          <cell r="GB72">
            <v>1.0590000000000002</v>
          </cell>
          <cell r="GC72">
            <v>0.223</v>
          </cell>
          <cell r="GD72">
            <v>1.2820000000000003</v>
          </cell>
          <cell r="GE72">
            <v>23.103999999999999</v>
          </cell>
          <cell r="GF72">
            <v>7.8810000000000002</v>
          </cell>
          <cell r="GG72">
            <v>1.113</v>
          </cell>
          <cell r="GH72">
            <v>8.9939999999999998</v>
          </cell>
          <cell r="GI72">
            <v>322.50700000000001</v>
          </cell>
          <cell r="GJ72">
            <v>4.6319999999999997</v>
          </cell>
          <cell r="GK72">
            <v>327.13900000000001</v>
          </cell>
          <cell r="GL72">
            <v>947.851</v>
          </cell>
          <cell r="GM72">
            <v>947.851</v>
          </cell>
          <cell r="GN72">
            <v>258.24199999999996</v>
          </cell>
          <cell r="GO72">
            <v>58.367000000000004</v>
          </cell>
          <cell r="GP72">
            <v>316.60899999999998</v>
          </cell>
          <cell r="GQ72">
            <v>14.337</v>
          </cell>
          <cell r="GR72">
            <v>0.74199999999999999</v>
          </cell>
          <cell r="GS72">
            <v>15.079000000000001</v>
          </cell>
          <cell r="GT72">
            <v>42.128</v>
          </cell>
          <cell r="GU72">
            <v>42.128</v>
          </cell>
          <cell r="GV72">
            <v>41.299000000000007</v>
          </cell>
          <cell r="GW72">
            <v>0.122</v>
          </cell>
          <cell r="GX72">
            <v>41.421000000000006</v>
          </cell>
          <cell r="GY72">
            <v>2.867</v>
          </cell>
          <cell r="GZ72">
            <v>2.867</v>
          </cell>
          <cell r="HA72">
            <v>14.597999999999999</v>
          </cell>
          <cell r="HB72">
            <v>0.127</v>
          </cell>
          <cell r="HC72">
            <v>14.725</v>
          </cell>
          <cell r="HD72">
            <v>1.7029999999999998</v>
          </cell>
          <cell r="HE72">
            <v>1.7029999999999998</v>
          </cell>
          <cell r="HF72">
            <v>371.69900000000001</v>
          </cell>
          <cell r="HG72">
            <v>99.240000000000009</v>
          </cell>
          <cell r="HH72">
            <v>48.820999999999998</v>
          </cell>
          <cell r="HI72">
            <v>519.76</v>
          </cell>
          <cell r="HJ72">
            <v>37.540999999999997</v>
          </cell>
          <cell r="HK72">
            <v>37.652000000000001</v>
          </cell>
          <cell r="HL72">
            <v>75.192999999999998</v>
          </cell>
          <cell r="HM72">
            <v>6.3E-2</v>
          </cell>
          <cell r="HN72">
            <v>49.016999999999996</v>
          </cell>
          <cell r="HO72">
            <v>49.08</v>
          </cell>
          <cell r="HP72">
            <v>124.273</v>
          </cell>
          <cell r="HQ72">
            <v>229.34800000000001</v>
          </cell>
          <cell r="HR72">
            <v>19.600999999999999</v>
          </cell>
          <cell r="HS72">
            <v>248.94900000000001</v>
          </cell>
          <cell r="HT72">
            <v>258.24199999999996</v>
          </cell>
          <cell r="HU72">
            <v>58.367000000000004</v>
          </cell>
          <cell r="HV72">
            <v>147.26999999999998</v>
          </cell>
          <cell r="HW72">
            <v>463.87899999999996</v>
          </cell>
          <cell r="HX72">
            <v>0.42499999999999999</v>
          </cell>
          <cell r="HY72">
            <v>0.42499999999999999</v>
          </cell>
          <cell r="HZ72">
            <v>37.039000000000001</v>
          </cell>
          <cell r="IA72">
            <v>36.697000000000003</v>
          </cell>
          <cell r="IB72">
            <v>73.736000000000004</v>
          </cell>
          <cell r="IC72">
            <v>6.3E-2</v>
          </cell>
          <cell r="ID72">
            <v>1.5169999999999999</v>
          </cell>
          <cell r="IE72">
            <v>1.5799999999999998</v>
          </cell>
          <cell r="IF72">
            <v>75.316000000000003</v>
          </cell>
          <cell r="IG72">
            <v>1479.684</v>
          </cell>
          <cell r="IH72">
            <v>52.442999999999998</v>
          </cell>
          <cell r="II72">
            <v>1532.127</v>
          </cell>
          <cell r="IJ72">
            <v>1257.345</v>
          </cell>
          <cell r="IK72">
            <v>50.070999999999998</v>
          </cell>
          <cell r="IL72">
            <v>1307.4159999999999</v>
          </cell>
          <cell r="IM72">
            <v>222.339</v>
          </cell>
          <cell r="IN72">
            <v>2.371</v>
          </cell>
          <cell r="IO72">
            <v>224.71</v>
          </cell>
          <cell r="IP72">
            <v>3.1579999999999999</v>
          </cell>
          <cell r="IQ72">
            <v>0.95900000000000007</v>
          </cell>
          <cell r="IR72">
            <v>4.117</v>
          </cell>
          <cell r="IS72">
            <v>0.83599999999999997</v>
          </cell>
          <cell r="IT72">
            <v>1.448</v>
          </cell>
          <cell r="IU72">
            <v>2.2839999999999998</v>
          </cell>
          <cell r="IV72">
            <v>6.4009999999999998</v>
          </cell>
          <cell r="IW72">
            <v>15.234999999999999</v>
          </cell>
          <cell r="IX72">
            <v>2.8810000000000002</v>
          </cell>
          <cell r="IY72">
            <v>18.116</v>
          </cell>
          <cell r="IZ72">
            <v>0</v>
          </cell>
          <cell r="JA72">
            <v>18.116</v>
          </cell>
          <cell r="JB72">
            <v>142.46200000000002</v>
          </cell>
          <cell r="JC72">
            <v>5.0030000000000001</v>
          </cell>
          <cell r="JD72">
            <v>147.46500000000003</v>
          </cell>
          <cell r="JE72">
            <v>0.8620000000000001</v>
          </cell>
          <cell r="JF72">
            <v>0.8620000000000001</v>
          </cell>
          <cell r="JG72">
            <v>0.81099999999999994</v>
          </cell>
          <cell r="JH72">
            <v>0.81099999999999994</v>
          </cell>
          <cell r="JI72">
            <v>-3.593</v>
          </cell>
          <cell r="JJ72">
            <v>-3.593</v>
          </cell>
          <cell r="JK72">
            <v>67.8</v>
          </cell>
          <cell r="JL72">
            <v>-0.34800000000000003</v>
          </cell>
          <cell r="JM72">
            <v>67.451999999999998</v>
          </cell>
          <cell r="JN72">
            <v>271.59699999999998</v>
          </cell>
          <cell r="JO72">
            <v>143.387</v>
          </cell>
          <cell r="JP72">
            <v>50.070999999999998</v>
          </cell>
          <cell r="JQ72">
            <v>1894.6680000000001</v>
          </cell>
          <cell r="JR72">
            <v>2.371</v>
          </cell>
          <cell r="JS72">
            <v>1897.0390000000002</v>
          </cell>
          <cell r="JT72">
            <v>770.8</v>
          </cell>
          <cell r="JU72">
            <v>794.54899999999998</v>
          </cell>
          <cell r="JV72">
            <v>-23.747</v>
          </cell>
          <cell r="JW72">
            <v>17.547000000000001</v>
          </cell>
          <cell r="JX72">
            <v>5.5990000000000002</v>
          </cell>
          <cell r="JY72">
            <v>5.5990000000000002</v>
          </cell>
          <cell r="JZ72">
            <v>65.082999999999998</v>
          </cell>
          <cell r="KA72">
            <v>74.440000000000012</v>
          </cell>
          <cell r="KB72">
            <v>11.279</v>
          </cell>
          <cell r="KC72">
            <v>4.093</v>
          </cell>
          <cell r="KD72">
            <v>5.4410000000000007</v>
          </cell>
          <cell r="KE72">
            <v>5.4410000000000007</v>
          </cell>
          <cell r="KF72">
            <v>9.0000000000000011E-2</v>
          </cell>
          <cell r="KG72">
            <v>0.17899999999999999</v>
          </cell>
          <cell r="KH72">
            <v>0.26900000000000002</v>
          </cell>
          <cell r="KI72">
            <v>5.5429999999999993</v>
          </cell>
          <cell r="KJ72">
            <v>5.5429999999999993</v>
          </cell>
          <cell r="KK72">
            <v>5.0830000000000002</v>
          </cell>
          <cell r="KL72">
            <v>1.7480000000000002</v>
          </cell>
          <cell r="KM72">
            <v>2.2709999999999999</v>
          </cell>
          <cell r="KN72">
            <v>6.7440000000000007</v>
          </cell>
          <cell r="KO72">
            <v>15.846</v>
          </cell>
          <cell r="KP72">
            <v>0</v>
          </cell>
          <cell r="KQ72">
            <v>1.4670000000000001</v>
          </cell>
          <cell r="KR72">
            <v>9.0000000000000011E-2</v>
          </cell>
          <cell r="KS72">
            <v>9.0000000000000011E-2</v>
          </cell>
          <cell r="KT72">
            <v>0</v>
          </cell>
          <cell r="KU72">
            <v>2.1950000000000003</v>
          </cell>
          <cell r="KV72">
            <v>1E-3</v>
          </cell>
          <cell r="KW72">
            <v>2.1960000000000002</v>
          </cell>
          <cell r="KX72">
            <v>2.419</v>
          </cell>
          <cell r="KY72">
            <v>2.419</v>
          </cell>
          <cell r="KZ72">
            <v>1.2309999999999999</v>
          </cell>
          <cell r="LA72">
            <v>6.9490000000000007</v>
          </cell>
          <cell r="LB72">
            <v>73.554000000000002</v>
          </cell>
          <cell r="LC72">
            <v>43.951999999999998</v>
          </cell>
          <cell r="LD72">
            <v>7.2059999999999995</v>
          </cell>
          <cell r="LE72">
            <v>3.04</v>
          </cell>
          <cell r="LF72">
            <v>5.5990000000000002</v>
          </cell>
          <cell r="LG72">
            <v>2.1450000000000005</v>
          </cell>
          <cell r="LH72">
            <v>7.7440000000000007</v>
          </cell>
          <cell r="LI72">
            <v>7.6989999999999998</v>
          </cell>
          <cell r="LJ72">
            <v>8.7999999999999995E-2</v>
          </cell>
          <cell r="LK72">
            <v>0</v>
          </cell>
          <cell r="LL72">
            <v>7.7869999999999999</v>
          </cell>
          <cell r="LM72">
            <v>4.62</v>
          </cell>
          <cell r="LN72">
            <v>5.0060000000000002</v>
          </cell>
          <cell r="LO72">
            <v>8.3150000000000013</v>
          </cell>
          <cell r="LP72">
            <v>18.685000000000002</v>
          </cell>
          <cell r="LQ72">
            <v>21.026</v>
          </cell>
          <cell r="LR72">
            <v>57.652000000000001</v>
          </cell>
          <cell r="LS72">
            <v>0.26800000000000002</v>
          </cell>
          <cell r="LT72">
            <v>1.6319999999999999</v>
          </cell>
          <cell r="LU72">
            <v>1.9</v>
          </cell>
          <cell r="LV72">
            <v>1.7869999999999999</v>
          </cell>
          <cell r="LW72">
            <v>9.1999999999999998E-2</v>
          </cell>
          <cell r="LX72">
            <v>1.879</v>
          </cell>
          <cell r="LY72">
            <v>17.55</v>
          </cell>
          <cell r="LZ72">
            <v>2440.049</v>
          </cell>
          <cell r="MA72" t="str">
            <v/>
          </cell>
          <cell r="MB72">
            <v>78.643138600000015</v>
          </cell>
          <cell r="MC72">
            <v>1.413322</v>
          </cell>
          <cell r="MD72">
            <v>17.030054</v>
          </cell>
          <cell r="ME72">
            <v>2.4612600000000002</v>
          </cell>
          <cell r="MF72">
            <v>14.568815000000001</v>
          </cell>
          <cell r="MG72">
            <v>81.646891699999998</v>
          </cell>
          <cell r="MH72">
            <v>0.75565419999999994</v>
          </cell>
          <cell r="MI72">
            <v>-22.391185</v>
          </cell>
          <cell r="MJ72">
            <v>23.147088</v>
          </cell>
          <cell r="MK72">
            <v>1.2494909999999999</v>
          </cell>
          <cell r="ML72">
            <v>0</v>
          </cell>
          <cell r="MM72">
            <v>5.8262154000000006</v>
          </cell>
          <cell r="MN72">
            <v>0</v>
          </cell>
          <cell r="MO72">
            <v>238.81796019999999</v>
          </cell>
          <cell r="MP72">
            <v>1.156053</v>
          </cell>
          <cell r="MQ72">
            <v>0</v>
          </cell>
          <cell r="MR72">
            <v>127.55670850000001</v>
          </cell>
          <cell r="MS72">
            <v>65.413482000000002</v>
          </cell>
          <cell r="MT72">
            <v>62.143503999999993</v>
          </cell>
          <cell r="MU72">
            <v>159.18187209999999</v>
          </cell>
          <cell r="MV72">
            <v>74.048785499999994</v>
          </cell>
          <cell r="MW72">
            <v>43.817031</v>
          </cell>
          <cell r="MX72">
            <v>30.233544499999997</v>
          </cell>
          <cell r="MY72">
            <v>0</v>
          </cell>
          <cell r="MZ72">
            <v>0</v>
          </cell>
          <cell r="NA72">
            <v>-54.051099100000002</v>
          </cell>
          <cell r="NB72">
            <v>2.9661999999999997E-2</v>
          </cell>
          <cell r="NC72">
            <v>18.319994666666666</v>
          </cell>
          <cell r="ND72">
            <v>0</v>
          </cell>
          <cell r="NE72">
            <v>-14.418411000000001</v>
          </cell>
          <cell r="NF72">
            <v>-26.917863399999998</v>
          </cell>
          <cell r="NG72">
            <v>-10.785731999999999</v>
          </cell>
          <cell r="NH72">
            <v>-16.132090000000002</v>
          </cell>
          <cell r="NI72">
            <v>0.74224000000000001</v>
          </cell>
          <cell r="NJ72">
            <v>1.885159</v>
          </cell>
          <cell r="NK72">
            <v>1.8082170000000002</v>
          </cell>
          <cell r="NL72">
            <v>7.7197000000000002E-2</v>
          </cell>
          <cell r="NM72" t="str">
            <v/>
          </cell>
          <cell r="NN72" t="str">
            <v/>
          </cell>
          <cell r="NO72">
            <v>1.8107880000000001</v>
          </cell>
          <cell r="NP72" t="str">
            <v/>
          </cell>
          <cell r="NQ72">
            <v>14.166097999999998</v>
          </cell>
          <cell r="NR72">
            <v>0</v>
          </cell>
          <cell r="NS72">
            <v>7.0855999999999988E-2</v>
          </cell>
          <cell r="NT72">
            <v>0.84470100000000004</v>
          </cell>
          <cell r="NU72">
            <v>-0.77487699999999993</v>
          </cell>
          <cell r="NV72">
            <v>0</v>
          </cell>
          <cell r="NW72">
            <v>4.3257960000000004</v>
          </cell>
          <cell r="NX72">
            <v>3.3986849999999995</v>
          </cell>
          <cell r="NY72">
            <v>0.92355900000000002</v>
          </cell>
          <cell r="NZ72">
            <v>0.18010599999999999</v>
          </cell>
          <cell r="OA72">
            <v>-0.23304600000000009</v>
          </cell>
          <cell r="OB72">
            <v>-6.1766949999999996</v>
          </cell>
          <cell r="OC72" t="str">
            <v/>
          </cell>
          <cell r="OD72">
            <v>81.03852169999999</v>
          </cell>
          <cell r="OE72">
            <v>7.8213299999999997</v>
          </cell>
          <cell r="OF72">
            <v>-3.1555360000000001</v>
          </cell>
          <cell r="OG72">
            <v>-5.5603360000000004</v>
          </cell>
          <cell r="OH72">
            <v>2.4048970000000001</v>
          </cell>
          <cell r="OI72">
            <v>0</v>
          </cell>
          <cell r="OJ72">
            <v>-22.3281584</v>
          </cell>
          <cell r="OK72">
            <v>-22.171932000000002</v>
          </cell>
          <cell r="OL72">
            <v>-0.15572149999999998</v>
          </cell>
          <cell r="OM72">
            <v>39.745294000000001</v>
          </cell>
          <cell r="ON72">
            <v>0</v>
          </cell>
          <cell r="OO72">
            <v>51.668014900000003</v>
          </cell>
          <cell r="OP72">
            <v>0</v>
          </cell>
          <cell r="OQ72">
            <v>32.416431899999949</v>
          </cell>
          <cell r="OR72">
            <v>4.294276</v>
          </cell>
          <cell r="OS72">
            <v>0</v>
          </cell>
          <cell r="OT72">
            <v>52.373375000000003</v>
          </cell>
          <cell r="OU72">
            <v>52.373375000000003</v>
          </cell>
          <cell r="OV72">
            <v>139.56980100000001</v>
          </cell>
          <cell r="OW72">
            <v>6.3056605000000019</v>
          </cell>
          <cell r="OX72">
            <v>15.002793</v>
          </cell>
          <cell r="OY72">
            <v>15.002793</v>
          </cell>
          <cell r="OZ72" t="str">
            <v/>
          </cell>
          <cell r="PA72">
            <v>3.3149999999999977</v>
          </cell>
          <cell r="PB72">
            <v>0</v>
          </cell>
          <cell r="PC72">
            <v>0.92277569999999898</v>
          </cell>
          <cell r="PD72" t="str">
            <v/>
          </cell>
          <cell r="PE72" t="str">
            <v/>
          </cell>
          <cell r="PF72">
            <v>39.158090999999999</v>
          </cell>
          <cell r="PG72">
            <v>7.7639170000000002</v>
          </cell>
          <cell r="PH72">
            <v>31.394116999999998</v>
          </cell>
          <cell r="PI72">
            <v>132.19980029999999</v>
          </cell>
          <cell r="PJ72">
            <v>20.189187</v>
          </cell>
          <cell r="PK72">
            <v>20.189187</v>
          </cell>
          <cell r="PL72" t="str">
            <v/>
          </cell>
          <cell r="PM72" t="str">
            <v/>
          </cell>
          <cell r="PN72">
            <v>0</v>
          </cell>
          <cell r="PO72">
            <v>0</v>
          </cell>
          <cell r="PP72">
            <v>0</v>
          </cell>
          <cell r="PQ72">
            <v>408.8755238</v>
          </cell>
          <cell r="PR72">
            <v>0</v>
          </cell>
          <cell r="PS72">
            <v>22.025726899999995</v>
          </cell>
          <cell r="PT72">
            <v>80.826235100000005</v>
          </cell>
          <cell r="PU72">
            <v>24.201474999999999</v>
          </cell>
          <cell r="PV72">
            <v>56.624601999999996</v>
          </cell>
          <cell r="PW72">
            <v>0</v>
          </cell>
          <cell r="PX72">
            <v>-0.72558100000000003</v>
          </cell>
          <cell r="PY72">
            <v>-0.72558100000000003</v>
          </cell>
          <cell r="PZ72" t="str">
            <v/>
          </cell>
          <cell r="QA72">
            <v>44.489891</v>
          </cell>
          <cell r="QB72">
            <v>-3.9485359999999901</v>
          </cell>
          <cell r="QC72">
            <v>0</v>
          </cell>
          <cell r="QD72"/>
          <cell r="QE72">
            <v>0.11510199999999671</v>
          </cell>
          <cell r="QF72">
            <v>14.684981000000001</v>
          </cell>
          <cell r="QG72">
            <v>0</v>
          </cell>
          <cell r="QH72" t="str">
            <v/>
          </cell>
          <cell r="QI72" t="str">
            <v/>
          </cell>
          <cell r="QJ72" t="str">
            <v/>
          </cell>
          <cell r="QK72">
            <v>0</v>
          </cell>
          <cell r="QL72">
            <v>0</v>
          </cell>
          <cell r="QM72">
            <v>0</v>
          </cell>
          <cell r="QN72" t="str">
            <v/>
          </cell>
          <cell r="QO72" t="str">
            <v/>
          </cell>
          <cell r="QP72" t="str">
            <v/>
          </cell>
          <cell r="QQ72">
            <v>0</v>
          </cell>
          <cell r="QR72" t="str">
            <v/>
          </cell>
          <cell r="QS72">
            <v>11.303522000000001</v>
          </cell>
          <cell r="QT72">
            <v>0</v>
          </cell>
          <cell r="QU72">
            <v>71.959394000000003</v>
          </cell>
          <cell r="QV72">
            <v>20.407983000000002</v>
          </cell>
          <cell r="QW72">
            <v>51.551141999999999</v>
          </cell>
          <cell r="QX72">
            <v>-0.69331699999999996</v>
          </cell>
          <cell r="QY72">
            <v>0</v>
          </cell>
          <cell r="QZ72">
            <v>0</v>
          </cell>
          <cell r="RA72">
            <v>0</v>
          </cell>
          <cell r="RB72">
            <v>0</v>
          </cell>
          <cell r="RC72">
            <v>0</v>
          </cell>
          <cell r="RD72">
            <v>0</v>
          </cell>
          <cell r="RE72" t="str">
            <v/>
          </cell>
          <cell r="RF72">
            <v>0</v>
          </cell>
          <cell r="RG72" t="str">
            <v/>
          </cell>
          <cell r="RH72" t="str">
            <v/>
          </cell>
          <cell r="RI72" t="str">
            <v/>
          </cell>
          <cell r="RJ72">
            <v>91.386994200000004</v>
          </cell>
          <cell r="RK72">
            <v>0</v>
          </cell>
          <cell r="RL72">
            <v>0</v>
          </cell>
          <cell r="RM72">
            <v>0</v>
          </cell>
          <cell r="RN72" t="str">
            <v/>
          </cell>
          <cell r="RO72" t="str">
            <v/>
          </cell>
          <cell r="RP72">
            <v>0</v>
          </cell>
          <cell r="RQ72">
            <v>2.9661999999999997E-2</v>
          </cell>
          <cell r="RR72">
            <v>43.107997366666652</v>
          </cell>
          <cell r="RS72">
            <v>0</v>
          </cell>
          <cell r="RT72">
            <v>-36.444137900000001</v>
          </cell>
          <cell r="RU72">
            <v>114.5842191</v>
          </cell>
          <cell r="RV72">
            <v>52.373375000000003</v>
          </cell>
          <cell r="RW72">
            <v>62.210300000000004</v>
          </cell>
          <cell r="RX72">
            <v>24.98318669999999</v>
          </cell>
          <cell r="RY72">
            <v>54.225926000000001</v>
          </cell>
          <cell r="RZ72">
            <v>0</v>
          </cell>
          <cell r="SA72">
            <v>54.225926000000001</v>
          </cell>
          <cell r="SB72">
            <v>0</v>
          </cell>
          <cell r="SC72">
            <v>3.7154900000000453</v>
          </cell>
          <cell r="SD72">
            <v>0</v>
          </cell>
        </row>
        <row r="73">
          <cell r="A73">
            <v>2020</v>
          </cell>
          <cell r="B73">
            <v>2734.9409999999998</v>
          </cell>
          <cell r="C73">
            <v>1568.4939999999999</v>
          </cell>
          <cell r="D73">
            <v>1166.4470000000001</v>
          </cell>
          <cell r="E73">
            <v>595.25600000000009</v>
          </cell>
          <cell r="F73">
            <v>155.88300000000001</v>
          </cell>
          <cell r="G73">
            <v>12.975</v>
          </cell>
          <cell r="H73">
            <v>168.858</v>
          </cell>
          <cell r="I73">
            <v>28.602</v>
          </cell>
          <cell r="J73">
            <v>44.347999999999999</v>
          </cell>
          <cell r="K73">
            <v>72.95</v>
          </cell>
          <cell r="L73">
            <v>40.133000000000003</v>
          </cell>
          <cell r="M73">
            <v>369.51499999999999</v>
          </cell>
          <cell r="N73">
            <v>47.054999999999993</v>
          </cell>
          <cell r="O73">
            <v>127.929</v>
          </cell>
          <cell r="P73">
            <v>-1.516</v>
          </cell>
          <cell r="Q73">
            <v>1.109</v>
          </cell>
          <cell r="R73">
            <v>0</v>
          </cell>
          <cell r="S73">
            <v>56.519999999999996</v>
          </cell>
          <cell r="T73">
            <v>161.738</v>
          </cell>
          <cell r="U73">
            <v>3.06</v>
          </cell>
          <cell r="V73">
            <v>4.415</v>
          </cell>
          <cell r="W73">
            <v>12.975</v>
          </cell>
          <cell r="X73">
            <v>0.16600000000000001</v>
          </cell>
          <cell r="Y73">
            <v>13.141</v>
          </cell>
          <cell r="Z73">
            <v>8.9329999999999998</v>
          </cell>
          <cell r="AA73">
            <v>13.476000000000001</v>
          </cell>
          <cell r="AB73">
            <v>22.408999999999999</v>
          </cell>
          <cell r="AC73">
            <v>43.446999999999996</v>
          </cell>
          <cell r="AD73">
            <v>43.446999999999996</v>
          </cell>
          <cell r="AE73">
            <v>13.050999999999998</v>
          </cell>
          <cell r="AF73">
            <v>13.050999999999998</v>
          </cell>
          <cell r="AG73">
            <v>10.064</v>
          </cell>
          <cell r="AH73">
            <v>32.870999999999995</v>
          </cell>
          <cell r="AI73">
            <v>42.934999999999995</v>
          </cell>
          <cell r="AJ73">
            <v>254.476</v>
          </cell>
          <cell r="AK73">
            <v>254.476</v>
          </cell>
          <cell r="AL73">
            <v>17.131</v>
          </cell>
          <cell r="AM73">
            <v>8.1610000000000014</v>
          </cell>
          <cell r="AN73">
            <v>25.292000000000002</v>
          </cell>
          <cell r="AO73">
            <v>0</v>
          </cell>
          <cell r="AP73">
            <v>3.008</v>
          </cell>
          <cell r="AQ73">
            <v>3.008</v>
          </cell>
          <cell r="AR73">
            <v>287.15800000000002</v>
          </cell>
          <cell r="AS73">
            <v>14.517999999999997</v>
          </cell>
          <cell r="AT73">
            <v>-9.9999999999999742E-4</v>
          </cell>
          <cell r="AU73">
            <v>-24.915000000000003</v>
          </cell>
          <cell r="AV73">
            <v>241.64500000000001</v>
          </cell>
          <cell r="AW73">
            <v>156.16299999999998</v>
          </cell>
          <cell r="AX73">
            <v>85.481999999999999</v>
          </cell>
          <cell r="AY73">
            <v>40.061</v>
          </cell>
          <cell r="AZ73">
            <v>13.591000000000001</v>
          </cell>
          <cell r="BA73">
            <v>0.98099999999999998</v>
          </cell>
          <cell r="BB73">
            <v>14.572000000000001</v>
          </cell>
          <cell r="BC73">
            <v>5.1800000000000006</v>
          </cell>
          <cell r="BD73">
            <v>7.3360000000000003</v>
          </cell>
          <cell r="BE73">
            <v>12.516000000000002</v>
          </cell>
          <cell r="BF73">
            <v>0.121</v>
          </cell>
          <cell r="BG73">
            <v>18.456</v>
          </cell>
          <cell r="BH73">
            <v>125.744</v>
          </cell>
          <cell r="BI73">
            <v>35.878</v>
          </cell>
          <cell r="BJ73">
            <v>1.282</v>
          </cell>
          <cell r="BK73">
            <v>14.952000000000002</v>
          </cell>
          <cell r="BL73">
            <v>90.965000000000003</v>
          </cell>
          <cell r="BM73">
            <v>22.513999999999999</v>
          </cell>
          <cell r="BN73">
            <v>-0.219</v>
          </cell>
          <cell r="BO73">
            <v>56.292999999999992</v>
          </cell>
          <cell r="BP73">
            <v>5.4790000000000001</v>
          </cell>
          <cell r="BQ73">
            <v>0.98099999999999998</v>
          </cell>
          <cell r="BR73">
            <v>29.681999999999999</v>
          </cell>
          <cell r="BS73">
            <v>36.141999999999996</v>
          </cell>
          <cell r="BT73">
            <v>75.858000000000004</v>
          </cell>
          <cell r="BU73">
            <v>25.387</v>
          </cell>
          <cell r="BV73">
            <v>8.4000000000000005E-2</v>
          </cell>
          <cell r="BW73">
            <v>101.32900000000001</v>
          </cell>
          <cell r="BX73">
            <v>17.817999999999998</v>
          </cell>
          <cell r="BY73">
            <v>2.9000000000000005E-2</v>
          </cell>
          <cell r="BZ73">
            <v>17.846999999999998</v>
          </cell>
          <cell r="CA73">
            <v>36.14</v>
          </cell>
          <cell r="CB73">
            <v>36.14</v>
          </cell>
          <cell r="CC73">
            <v>25.327999999999999</v>
          </cell>
          <cell r="CD73">
            <v>76.442000000000007</v>
          </cell>
          <cell r="CE73">
            <v>0.48199999999999998</v>
          </cell>
          <cell r="CF73">
            <v>102.25200000000001</v>
          </cell>
          <cell r="CG73">
            <v>7.9960000000000004</v>
          </cell>
          <cell r="CH73">
            <v>7.9960000000000004</v>
          </cell>
          <cell r="CI73">
            <v>0.436</v>
          </cell>
          <cell r="CJ73">
            <v>1.8759999999999999</v>
          </cell>
          <cell r="CK73">
            <v>2.3119999999999998</v>
          </cell>
          <cell r="CL73">
            <v>1.2E-2</v>
          </cell>
          <cell r="CM73">
            <v>3.5999999999999997E-2</v>
          </cell>
          <cell r="CN73">
            <v>4.8000000000000001E-2</v>
          </cell>
          <cell r="CO73">
            <v>22.61</v>
          </cell>
          <cell r="CP73">
            <v>1.6E-2</v>
          </cell>
          <cell r="CQ73">
            <v>-12.368</v>
          </cell>
          <cell r="CR73">
            <v>516.726</v>
          </cell>
          <cell r="CS73">
            <v>123.02500000000001</v>
          </cell>
          <cell r="CT73">
            <v>393.70100000000002</v>
          </cell>
          <cell r="CU73">
            <v>204.86699999999999</v>
          </cell>
          <cell r="CV73">
            <v>55.146000000000001</v>
          </cell>
          <cell r="CW73">
            <v>44.034999999999997</v>
          </cell>
          <cell r="CX73">
            <v>99.180999999999997</v>
          </cell>
          <cell r="CY73">
            <v>9.0019999999999989</v>
          </cell>
          <cell r="CZ73">
            <v>2.552</v>
          </cell>
          <cell r="DA73">
            <v>11.553999999999998</v>
          </cell>
          <cell r="DB73">
            <v>2.9239999999999999</v>
          </cell>
          <cell r="DC73">
            <v>81.022000000000006</v>
          </cell>
          <cell r="DD73">
            <v>161.12200000000001</v>
          </cell>
          <cell r="DE73">
            <v>0.78600000000000003</v>
          </cell>
          <cell r="DF73">
            <v>110.053</v>
          </cell>
          <cell r="DG73">
            <v>271.96100000000001</v>
          </cell>
          <cell r="DH73">
            <v>44.572999999999993</v>
          </cell>
          <cell r="DI73">
            <v>73.35199999999999</v>
          </cell>
          <cell r="DJ73">
            <v>117.92499999999998</v>
          </cell>
          <cell r="DK73">
            <v>24.235999999999997</v>
          </cell>
          <cell r="DL73">
            <v>54.147999999999996</v>
          </cell>
          <cell r="DM73">
            <v>1.9180000000000001</v>
          </cell>
          <cell r="DN73">
            <v>5.5009999999999994</v>
          </cell>
          <cell r="DO73">
            <v>1.1859999999999999</v>
          </cell>
          <cell r="DP73">
            <v>3.2050000000000001</v>
          </cell>
          <cell r="DQ73">
            <v>29.623999999999999</v>
          </cell>
          <cell r="DR73">
            <v>0.184</v>
          </cell>
          <cell r="DS73">
            <v>288.43700000000001</v>
          </cell>
          <cell r="DT73">
            <v>15.954000000000001</v>
          </cell>
          <cell r="DU73">
            <v>304.39100000000002</v>
          </cell>
          <cell r="DV73">
            <v>236.82200000000003</v>
          </cell>
          <cell r="DW73">
            <v>44.034999999999997</v>
          </cell>
          <cell r="DX73">
            <v>111.955</v>
          </cell>
          <cell r="DY73">
            <v>392.81200000000001</v>
          </cell>
          <cell r="DZ73">
            <v>1.1719999999999999</v>
          </cell>
          <cell r="EA73">
            <v>0</v>
          </cell>
          <cell r="EB73">
            <v>2.3919999999999999</v>
          </cell>
          <cell r="EC73">
            <v>14.384</v>
          </cell>
          <cell r="ED73">
            <v>17.948</v>
          </cell>
          <cell r="EE73">
            <v>6.6000000000000003E-2</v>
          </cell>
          <cell r="EF73">
            <v>6.6000000000000003E-2</v>
          </cell>
          <cell r="EG73">
            <v>388.08299999999997</v>
          </cell>
          <cell r="EH73">
            <v>51.170999999999999</v>
          </cell>
          <cell r="EI73">
            <v>80.38000000000001</v>
          </cell>
          <cell r="EJ73">
            <v>519.63400000000001</v>
          </cell>
          <cell r="EK73">
            <v>1.1070000000000002</v>
          </cell>
          <cell r="EL73">
            <v>0</v>
          </cell>
          <cell r="EM73">
            <v>8.58</v>
          </cell>
          <cell r="EN73">
            <v>58.703000000000003</v>
          </cell>
          <cell r="EO73">
            <v>23.692</v>
          </cell>
          <cell r="EP73">
            <v>92.081999999999994</v>
          </cell>
          <cell r="EQ73">
            <v>477.37700000000001</v>
          </cell>
          <cell r="ER73">
            <v>377.34899999999999</v>
          </cell>
          <cell r="ES73">
            <v>199.80599999999998</v>
          </cell>
          <cell r="ET73">
            <v>577.15499999999997</v>
          </cell>
          <cell r="EU73">
            <v>-99.777000000000015</v>
          </cell>
          <cell r="EV73">
            <v>15.039000000000001</v>
          </cell>
          <cell r="EW73">
            <v>2.1029999999999998</v>
          </cell>
          <cell r="EX73">
            <v>4.2229999999999999</v>
          </cell>
          <cell r="EY73">
            <v>21.365000000000002</v>
          </cell>
          <cell r="EZ73">
            <v>22.445999999999998</v>
          </cell>
          <cell r="FA73">
            <v>13.842000000000001</v>
          </cell>
          <cell r="FB73">
            <v>36.287999999999997</v>
          </cell>
          <cell r="FC73">
            <v>85.989000000000004</v>
          </cell>
          <cell r="FD73">
            <v>1.9849999999999999</v>
          </cell>
          <cell r="FE73">
            <v>2.6239999999999997</v>
          </cell>
          <cell r="FF73">
            <v>-205.29599999999999</v>
          </cell>
          <cell r="FG73">
            <v>231.58199999999999</v>
          </cell>
          <cell r="FH73">
            <v>145.768</v>
          </cell>
          <cell r="FI73">
            <v>100.03</v>
          </cell>
          <cell r="FJ73">
            <v>449.17500000000001</v>
          </cell>
          <cell r="FK73">
            <v>54.324000000000005</v>
          </cell>
          <cell r="FL73">
            <v>503.49900000000002</v>
          </cell>
          <cell r="FM73">
            <v>80.251000000000005</v>
          </cell>
          <cell r="FN73">
            <v>16.717000000000002</v>
          </cell>
          <cell r="FO73">
            <v>96.968000000000004</v>
          </cell>
          <cell r="FP73">
            <v>368.92500000000001</v>
          </cell>
          <cell r="FQ73">
            <v>37.609000000000002</v>
          </cell>
          <cell r="FR73">
            <v>406.53399999999999</v>
          </cell>
          <cell r="FS73">
            <v>30.294999999999998</v>
          </cell>
          <cell r="FT73">
            <v>23.891000000000002</v>
          </cell>
          <cell r="FU73">
            <v>54.186</v>
          </cell>
          <cell r="FV73">
            <v>9.6789999999999985</v>
          </cell>
          <cell r="FW73">
            <v>8.0009999999999994</v>
          </cell>
          <cell r="FX73">
            <v>17.68</v>
          </cell>
          <cell r="FY73">
            <v>0.755</v>
          </cell>
          <cell r="FZ73">
            <v>21.887</v>
          </cell>
          <cell r="GA73">
            <v>22.641999999999999</v>
          </cell>
          <cell r="GB73">
            <v>1.034</v>
          </cell>
          <cell r="GC73">
            <v>0.216</v>
          </cell>
          <cell r="GD73">
            <v>1.25</v>
          </cell>
          <cell r="GE73">
            <v>23.891999999999999</v>
          </cell>
          <cell r="GF73">
            <v>17.678999999999998</v>
          </cell>
          <cell r="GG73">
            <v>0.28599999999999998</v>
          </cell>
          <cell r="GH73">
            <v>17.965</v>
          </cell>
          <cell r="GI73">
            <v>323.97700000000003</v>
          </cell>
          <cell r="GJ73">
            <v>4.7519999999999998</v>
          </cell>
          <cell r="GK73">
            <v>328.72900000000004</v>
          </cell>
          <cell r="GL73">
            <v>909.202</v>
          </cell>
          <cell r="GM73">
            <v>909.202</v>
          </cell>
          <cell r="GN73">
            <v>247.69400000000002</v>
          </cell>
          <cell r="GO73">
            <v>58</v>
          </cell>
          <cell r="GP73">
            <v>305.69400000000002</v>
          </cell>
          <cell r="GQ73">
            <v>12.197000000000001</v>
          </cell>
          <cell r="GR73">
            <v>0.63200000000000001</v>
          </cell>
          <cell r="GS73">
            <v>12.829000000000001</v>
          </cell>
          <cell r="GT73">
            <v>32.751999999999995</v>
          </cell>
          <cell r="GU73">
            <v>32.751999999999995</v>
          </cell>
          <cell r="GV73">
            <v>39.760000000000005</v>
          </cell>
          <cell r="GW73">
            <v>8.4000000000000005E-2</v>
          </cell>
          <cell r="GX73">
            <v>39.844000000000008</v>
          </cell>
          <cell r="GY73">
            <v>2.9060000000000001</v>
          </cell>
          <cell r="GZ73">
            <v>2.9060000000000001</v>
          </cell>
          <cell r="HA73">
            <v>12.419999999999998</v>
          </cell>
          <cell r="HB73">
            <v>9.7000000000000003E-2</v>
          </cell>
          <cell r="HC73">
            <v>12.516999999999998</v>
          </cell>
          <cell r="HD73">
            <v>1.5169999999999999</v>
          </cell>
          <cell r="HE73">
            <v>1.5169999999999999</v>
          </cell>
          <cell r="HF73">
            <v>388.25100000000003</v>
          </cell>
          <cell r="HG73">
            <v>100.28100000000001</v>
          </cell>
          <cell r="HH73">
            <v>80.838000000000008</v>
          </cell>
          <cell r="HI73">
            <v>569.37</v>
          </cell>
          <cell r="HJ73">
            <v>37.846999999999994</v>
          </cell>
          <cell r="HK73">
            <v>35.983000000000004</v>
          </cell>
          <cell r="HL73">
            <v>73.83</v>
          </cell>
          <cell r="HM73">
            <v>0.08</v>
          </cell>
          <cell r="HN73">
            <v>50.122</v>
          </cell>
          <cell r="HO73">
            <v>50.201999999999998</v>
          </cell>
          <cell r="HP73">
            <v>124.032</v>
          </cell>
          <cell r="HQ73">
            <v>224.166</v>
          </cell>
          <cell r="HR73">
            <v>15.926</v>
          </cell>
          <cell r="HS73">
            <v>240.09199999999998</v>
          </cell>
          <cell r="HT73">
            <v>247.69400000000002</v>
          </cell>
          <cell r="HU73">
            <v>58</v>
          </cell>
          <cell r="HV73">
            <v>143.63400000000001</v>
          </cell>
          <cell r="HW73">
            <v>449.32800000000003</v>
          </cell>
          <cell r="HX73">
            <v>0.45700000000000002</v>
          </cell>
          <cell r="HY73">
            <v>0.45700000000000002</v>
          </cell>
          <cell r="HZ73">
            <v>37.849000000000004</v>
          </cell>
          <cell r="IA73">
            <v>34.022999999999996</v>
          </cell>
          <cell r="IB73">
            <v>71.872</v>
          </cell>
          <cell r="IC73">
            <v>6.4000000000000001E-2</v>
          </cell>
          <cell r="ID73">
            <v>1.3519999999999999</v>
          </cell>
          <cell r="IE73">
            <v>1.4159999999999999</v>
          </cell>
          <cell r="IF73">
            <v>73.287999999999997</v>
          </cell>
          <cell r="IG73">
            <v>1494.4580000000001</v>
          </cell>
          <cell r="IH73">
            <v>53.697000000000003</v>
          </cell>
          <cell r="II73">
            <v>1548.1550000000002</v>
          </cell>
          <cell r="IJ73">
            <v>1174.1890000000001</v>
          </cell>
          <cell r="IK73">
            <v>48.698999999999998</v>
          </cell>
          <cell r="IL73">
            <v>1222.8880000000001</v>
          </cell>
          <cell r="IM73">
            <v>320.26900000000001</v>
          </cell>
          <cell r="IN73">
            <v>4.9980000000000002</v>
          </cell>
          <cell r="IO73">
            <v>325.267</v>
          </cell>
          <cell r="IP73">
            <v>3.6659999999999999</v>
          </cell>
          <cell r="IQ73">
            <v>2.3079999999999998</v>
          </cell>
          <cell r="IR73">
            <v>5.9740000000000002</v>
          </cell>
          <cell r="IS73">
            <v>0.86199999999999999</v>
          </cell>
          <cell r="IT73">
            <v>1.3340000000000001</v>
          </cell>
          <cell r="IU73">
            <v>2.1960000000000002</v>
          </cell>
          <cell r="IV73">
            <v>8.17</v>
          </cell>
          <cell r="IW73">
            <v>15.027000000000001</v>
          </cell>
          <cell r="IX73">
            <v>1.8699999999999999</v>
          </cell>
          <cell r="IY73">
            <v>16.897000000000002</v>
          </cell>
          <cell r="IZ73">
            <v>0</v>
          </cell>
          <cell r="JA73">
            <v>16.897000000000002</v>
          </cell>
          <cell r="JB73">
            <v>127.35400000000001</v>
          </cell>
          <cell r="JC73">
            <v>4.9610000000000003</v>
          </cell>
          <cell r="JD73">
            <v>132.31500000000003</v>
          </cell>
          <cell r="JE73">
            <v>2.1589999999999998</v>
          </cell>
          <cell r="JF73">
            <v>2.1589999999999998</v>
          </cell>
          <cell r="JG73">
            <v>0.7629999999999999</v>
          </cell>
          <cell r="JH73">
            <v>0.7629999999999999</v>
          </cell>
          <cell r="JI73">
            <v>-2.6389999999999998</v>
          </cell>
          <cell r="JJ73">
            <v>-2.6389999999999998</v>
          </cell>
          <cell r="JK73">
            <v>181.71100000000001</v>
          </cell>
          <cell r="JL73">
            <v>2.234</v>
          </cell>
          <cell r="JM73">
            <v>183.94500000000002</v>
          </cell>
          <cell r="JN73">
            <v>280.279</v>
          </cell>
          <cell r="JO73">
            <v>145.768</v>
          </cell>
          <cell r="JP73">
            <v>48.698999999999998</v>
          </cell>
          <cell r="JQ73">
            <v>1920.5050000000001</v>
          </cell>
          <cell r="JR73">
            <v>4.9980000000000002</v>
          </cell>
          <cell r="JS73">
            <v>1925.5030000000002</v>
          </cell>
          <cell r="JT73">
            <v>640.15800000000002</v>
          </cell>
          <cell r="JU73">
            <v>686.98299999999995</v>
          </cell>
          <cell r="JV73">
            <v>-46.825000000000003</v>
          </cell>
          <cell r="JW73">
            <v>16.402000000000001</v>
          </cell>
          <cell r="JX73">
            <v>5.44</v>
          </cell>
          <cell r="JY73">
            <v>5.44</v>
          </cell>
          <cell r="JZ73">
            <v>52.290999999999997</v>
          </cell>
          <cell r="KA73">
            <v>49.892000000000003</v>
          </cell>
          <cell r="KB73">
            <v>-0.754</v>
          </cell>
          <cell r="KC73">
            <v>3.3920000000000003</v>
          </cell>
          <cell r="KD73">
            <v>2.9430000000000001</v>
          </cell>
          <cell r="KE73">
            <v>2.9430000000000001</v>
          </cell>
          <cell r="KF73">
            <v>4.7E-2</v>
          </cell>
          <cell r="KG73">
            <v>0.19500000000000001</v>
          </cell>
          <cell r="KH73">
            <v>0.24199999999999999</v>
          </cell>
          <cell r="KI73">
            <v>7.4740000000000002</v>
          </cell>
          <cell r="KJ73">
            <v>7.4740000000000002</v>
          </cell>
          <cell r="KK73">
            <v>6.4139999999999997</v>
          </cell>
          <cell r="KL73">
            <v>2.2809999999999997</v>
          </cell>
          <cell r="KM73">
            <v>2.3919999999999999</v>
          </cell>
          <cell r="KN73">
            <v>7.1059999999999999</v>
          </cell>
          <cell r="KO73">
            <v>18.192999999999998</v>
          </cell>
          <cell r="KP73">
            <v>0</v>
          </cell>
          <cell r="KQ73">
            <v>1.573</v>
          </cell>
          <cell r="KR73">
            <v>4.7E-2</v>
          </cell>
          <cell r="KS73">
            <v>4.7E-2</v>
          </cell>
          <cell r="KT73">
            <v>0</v>
          </cell>
          <cell r="KU73">
            <v>2.056</v>
          </cell>
          <cell r="KV73">
            <v>0</v>
          </cell>
          <cell r="KW73">
            <v>2.056</v>
          </cell>
          <cell r="KX73">
            <v>2.988</v>
          </cell>
          <cell r="KY73">
            <v>2.988</v>
          </cell>
          <cell r="KZ73">
            <v>1.232</v>
          </cell>
          <cell r="LA73">
            <v>6.9960000000000004</v>
          </cell>
          <cell r="LB73">
            <v>54.373000000000005</v>
          </cell>
          <cell r="LC73">
            <v>32.085000000000001</v>
          </cell>
          <cell r="LD73">
            <v>2.84</v>
          </cell>
          <cell r="LE73">
            <v>2.59</v>
          </cell>
          <cell r="LF73">
            <v>5.44</v>
          </cell>
          <cell r="LG73">
            <v>2.0249999999999999</v>
          </cell>
          <cell r="LH73">
            <v>7.4649999999999999</v>
          </cell>
          <cell r="LI73">
            <v>7.3060000000000009</v>
          </cell>
          <cell r="LJ73">
            <v>0.09</v>
          </cell>
          <cell r="LK73">
            <v>0</v>
          </cell>
          <cell r="LL73">
            <v>7.3960000000000008</v>
          </cell>
          <cell r="LM73">
            <v>5.008</v>
          </cell>
          <cell r="LN73">
            <v>5.2670000000000003</v>
          </cell>
          <cell r="LO73">
            <v>8.58</v>
          </cell>
          <cell r="LP73">
            <v>20.491</v>
          </cell>
          <cell r="LQ73">
            <v>23.692</v>
          </cell>
          <cell r="LR73">
            <v>63.038000000000004</v>
          </cell>
          <cell r="LS73">
            <v>0.13400000000000001</v>
          </cell>
          <cell r="LT73">
            <v>0.92400000000000004</v>
          </cell>
          <cell r="LU73">
            <v>1.0580000000000001</v>
          </cell>
          <cell r="LV73">
            <v>1.885</v>
          </cell>
          <cell r="LW73">
            <v>7.1999999999999995E-2</v>
          </cell>
          <cell r="LX73">
            <v>1.9570000000000001</v>
          </cell>
          <cell r="LY73">
            <v>58.633999999999993</v>
          </cell>
          <cell r="LZ73">
            <v>2309.7170000000001</v>
          </cell>
          <cell r="MA73" t="str">
            <v/>
          </cell>
          <cell r="MB73">
            <v>243.8058269</v>
          </cell>
          <cell r="MC73">
            <v>2.4705819999999998</v>
          </cell>
          <cell r="MD73">
            <v>-0.30993999999999999</v>
          </cell>
          <cell r="ME73">
            <v>-3.8380419999999997</v>
          </cell>
          <cell r="MF73">
            <v>3.528454</v>
          </cell>
          <cell r="MG73">
            <v>131.62819930000001</v>
          </cell>
          <cell r="MH73">
            <v>148.79628439999999</v>
          </cell>
          <cell r="MI73">
            <v>123.44730100000001</v>
          </cell>
          <cell r="MJ73">
            <v>25.349101699999999</v>
          </cell>
          <cell r="MK73">
            <v>1.5565979999999999</v>
          </cell>
          <cell r="ML73">
            <v>0</v>
          </cell>
          <cell r="MM73">
            <v>-51.405499200000001</v>
          </cell>
          <cell r="MN73">
            <v>0</v>
          </cell>
          <cell r="MO73">
            <v>384.35944900000004</v>
          </cell>
          <cell r="MP73">
            <v>-0.13738900000000001</v>
          </cell>
          <cell r="MQ73">
            <v>0</v>
          </cell>
          <cell r="MR73">
            <v>112.28617659999995</v>
          </cell>
          <cell r="MS73">
            <v>44.016081999999983</v>
          </cell>
          <cell r="MT73">
            <v>68.272351999999984</v>
          </cell>
          <cell r="MU73">
            <v>240.60686949999999</v>
          </cell>
          <cell r="MV73">
            <v>104.51451560000001</v>
          </cell>
          <cell r="MW73">
            <v>83.497072000000003</v>
          </cell>
          <cell r="MX73">
            <v>21.018187000000001</v>
          </cell>
          <cell r="MY73">
            <v>0</v>
          </cell>
          <cell r="MZ73">
            <v>0</v>
          </cell>
          <cell r="NA73">
            <v>-41.626201999999999</v>
          </cell>
          <cell r="NB73">
            <v>7.4415999999999996E-2</v>
          </cell>
          <cell r="NC73">
            <v>53.699324666666655</v>
          </cell>
          <cell r="ND73">
            <v>0</v>
          </cell>
          <cell r="NE73">
            <v>308.65054800000001</v>
          </cell>
          <cell r="NF73">
            <v>228.31286700000001</v>
          </cell>
          <cell r="NG73">
            <v>199.98179300000001</v>
          </cell>
          <cell r="NH73">
            <v>28.331431000000002</v>
          </cell>
          <cell r="NI73">
            <v>0.45406800000000003</v>
          </cell>
          <cell r="NJ73">
            <v>3.6649370000000001</v>
          </cell>
          <cell r="NK73">
            <v>3.4038550000000001</v>
          </cell>
          <cell r="NL73">
            <v>0.26118999999999998</v>
          </cell>
          <cell r="NM73" t="str">
            <v/>
          </cell>
          <cell r="NN73" t="str">
            <v/>
          </cell>
          <cell r="NO73">
            <v>-1.0652300000000001</v>
          </cell>
          <cell r="NP73" t="str">
            <v/>
          </cell>
          <cell r="NQ73">
            <v>6.5238290000000063</v>
          </cell>
          <cell r="NR73">
            <v>0</v>
          </cell>
          <cell r="NS73">
            <v>-7.7725249999999999</v>
          </cell>
          <cell r="NT73">
            <v>-5.6225370000000003</v>
          </cell>
          <cell r="NU73">
            <v>-2.1575380000000002</v>
          </cell>
          <cell r="NV73">
            <v>0</v>
          </cell>
          <cell r="NW73">
            <v>1.1499410000000001</v>
          </cell>
          <cell r="NX73">
            <v>1.685351</v>
          </cell>
          <cell r="NY73">
            <v>-0.53690499999999997</v>
          </cell>
          <cell r="NZ73">
            <v>0.16106099999999998</v>
          </cell>
          <cell r="OA73">
            <v>0.24248599999999998</v>
          </cell>
          <cell r="OB73">
            <v>13.060184</v>
          </cell>
          <cell r="OC73" t="str">
            <v/>
          </cell>
          <cell r="OD73">
            <v>152.17623120000002</v>
          </cell>
          <cell r="OE73">
            <v>13.670551999999999</v>
          </cell>
          <cell r="OF73">
            <v>-2.6874009999999999</v>
          </cell>
          <cell r="OG73">
            <v>-0.70460299999999998</v>
          </cell>
          <cell r="OH73">
            <v>-1.982084</v>
          </cell>
          <cell r="OI73">
            <v>0</v>
          </cell>
          <cell r="OJ73">
            <v>34.018959499999994</v>
          </cell>
          <cell r="OK73">
            <v>35.124097999999996</v>
          </cell>
          <cell r="OL73">
            <v>-1.1049217</v>
          </cell>
          <cell r="OM73">
            <v>8.7198820000000001</v>
          </cell>
          <cell r="ON73">
            <v>0</v>
          </cell>
          <cell r="OO73">
            <v>33.839757999999996</v>
          </cell>
          <cell r="OP73">
            <v>0</v>
          </cell>
          <cell r="OQ73">
            <v>372.87663289999978</v>
          </cell>
          <cell r="OR73">
            <v>10.902508999999998</v>
          </cell>
          <cell r="OS73">
            <v>0</v>
          </cell>
          <cell r="OT73">
            <v>233.83269300000001</v>
          </cell>
          <cell r="OU73">
            <v>233.83269300000001</v>
          </cell>
          <cell r="OV73">
            <v>168.837244</v>
          </cell>
          <cell r="OW73">
            <v>63.540953699999989</v>
          </cell>
          <cell r="OX73">
            <v>15.617341999999979</v>
          </cell>
          <cell r="OY73">
            <v>15.617341999999979</v>
          </cell>
          <cell r="OZ73" t="str">
            <v/>
          </cell>
          <cell r="PA73">
            <v>7.9609999999999985</v>
          </cell>
          <cell r="PB73">
            <v>0</v>
          </cell>
          <cell r="PC73">
            <v>47.19698910000001</v>
          </cell>
          <cell r="PD73" t="str">
            <v/>
          </cell>
          <cell r="PE73" t="str">
            <v/>
          </cell>
          <cell r="PF73">
            <v>77.336791200000008</v>
          </cell>
          <cell r="PG73">
            <v>52.128368999999999</v>
          </cell>
          <cell r="PH73">
            <v>25.208069999999999</v>
          </cell>
          <cell r="PI73">
            <v>278.7797233</v>
          </cell>
          <cell r="PJ73">
            <v>134.02982</v>
          </cell>
          <cell r="PK73">
            <v>134.02982</v>
          </cell>
          <cell r="PL73" t="str">
            <v/>
          </cell>
          <cell r="PM73" t="str">
            <v/>
          </cell>
          <cell r="PN73">
            <v>0</v>
          </cell>
          <cell r="PO73">
            <v>0</v>
          </cell>
          <cell r="PP73">
            <v>0</v>
          </cell>
          <cell r="PQ73">
            <v>690.17176770000015</v>
          </cell>
          <cell r="PR73">
            <v>0</v>
          </cell>
          <cell r="PS73">
            <v>356.87288790000008</v>
          </cell>
          <cell r="PT73">
            <v>39.210157299999999</v>
          </cell>
          <cell r="PU73">
            <v>-15.571653</v>
          </cell>
          <cell r="PV73">
            <v>54.780737000000002</v>
          </cell>
          <cell r="PW73">
            <v>0</v>
          </cell>
          <cell r="PX73">
            <v>128.74519899999999</v>
          </cell>
          <cell r="PY73">
            <v>128.74519899999999</v>
          </cell>
          <cell r="PZ73" t="str">
            <v/>
          </cell>
          <cell r="QA73">
            <v>18.398540999999998</v>
          </cell>
          <cell r="QB73">
            <v>24.077873599999975</v>
          </cell>
          <cell r="QC73">
            <v>0</v>
          </cell>
          <cell r="QD73"/>
          <cell r="QE73">
            <v>25.725309000000095</v>
          </cell>
          <cell r="QF73">
            <v>26.906253999999997</v>
          </cell>
          <cell r="QG73">
            <v>0</v>
          </cell>
          <cell r="QH73" t="str">
            <v/>
          </cell>
          <cell r="QI73" t="str">
            <v/>
          </cell>
          <cell r="QJ73" t="str">
            <v/>
          </cell>
          <cell r="QK73">
            <v>0</v>
          </cell>
          <cell r="QL73">
            <v>0</v>
          </cell>
          <cell r="QM73">
            <v>0</v>
          </cell>
          <cell r="QN73" t="str">
            <v/>
          </cell>
          <cell r="QO73" t="str">
            <v/>
          </cell>
          <cell r="QP73" t="str">
            <v/>
          </cell>
          <cell r="QQ73">
            <v>0</v>
          </cell>
          <cell r="QR73" t="str">
            <v/>
          </cell>
          <cell r="QS73">
            <v>29.30387</v>
          </cell>
          <cell r="QT73">
            <v>0</v>
          </cell>
          <cell r="QU73">
            <v>286.12647299999998</v>
          </cell>
          <cell r="QV73">
            <v>197.27597700000001</v>
          </cell>
          <cell r="QW73">
            <v>88.848754</v>
          </cell>
          <cell r="QX73">
            <v>-0.8280809999999974</v>
          </cell>
          <cell r="QY73">
            <v>0</v>
          </cell>
          <cell r="QZ73">
            <v>0</v>
          </cell>
          <cell r="RA73">
            <v>0</v>
          </cell>
          <cell r="RB73">
            <v>0</v>
          </cell>
          <cell r="RC73">
            <v>0</v>
          </cell>
          <cell r="RD73">
            <v>0</v>
          </cell>
          <cell r="RE73" t="str">
            <v/>
          </cell>
          <cell r="RF73">
            <v>0</v>
          </cell>
          <cell r="RG73" t="str">
            <v/>
          </cell>
          <cell r="RH73" t="str">
            <v/>
          </cell>
          <cell r="RI73" t="str">
            <v/>
          </cell>
          <cell r="RJ73">
            <v>68.275383099999999</v>
          </cell>
          <cell r="RK73">
            <v>0</v>
          </cell>
          <cell r="RL73">
            <v>0</v>
          </cell>
          <cell r="RM73">
            <v>0</v>
          </cell>
          <cell r="RN73" t="str">
            <v/>
          </cell>
          <cell r="RO73" t="str">
            <v/>
          </cell>
          <cell r="RP73">
            <v>0</v>
          </cell>
          <cell r="RQ73">
            <v>7.4415999999999996E-2</v>
          </cell>
          <cell r="RR73">
            <v>468.24034696666649</v>
          </cell>
          <cell r="RS73">
            <v>0</v>
          </cell>
          <cell r="RT73">
            <v>-48.222339900000065</v>
          </cell>
          <cell r="RU73">
            <v>329.82917759999998</v>
          </cell>
          <cell r="RV73">
            <v>233.83269300000001</v>
          </cell>
          <cell r="RW73">
            <v>95.992999999999995</v>
          </cell>
          <cell r="RX73">
            <v>90.003065100000015</v>
          </cell>
          <cell r="RY73">
            <v>44.986761000000001</v>
          </cell>
          <cell r="RZ73">
            <v>0</v>
          </cell>
          <cell r="SA73">
            <v>44.986761000000001</v>
          </cell>
          <cell r="SB73">
            <v>0</v>
          </cell>
          <cell r="SC73">
            <v>-23.83538759999999</v>
          </cell>
          <cell r="SD73">
            <v>0</v>
          </cell>
        </row>
        <row r="74">
          <cell r="A74">
            <v>2021</v>
          </cell>
          <cell r="B74">
            <v>3073.373</v>
          </cell>
          <cell r="C74">
            <v>1791.67</v>
          </cell>
          <cell r="D74">
            <v>1281.704</v>
          </cell>
          <cell r="E74">
            <v>649.16700000000003</v>
          </cell>
          <cell r="F74">
            <v>170.548</v>
          </cell>
          <cell r="G74">
            <v>14.195</v>
          </cell>
          <cell r="H74">
            <v>184.74299999999999</v>
          </cell>
          <cell r="I74">
            <v>30.545999999999999</v>
          </cell>
          <cell r="J74">
            <v>34.554000000000002</v>
          </cell>
          <cell r="K74">
            <v>65.099999999999994</v>
          </cell>
          <cell r="L74">
            <v>53.007000000000005</v>
          </cell>
          <cell r="M74">
            <v>435.702</v>
          </cell>
          <cell r="N74">
            <v>51.246000000000002</v>
          </cell>
          <cell r="O74">
            <v>161.06199999999998</v>
          </cell>
          <cell r="P74">
            <v>-1.91</v>
          </cell>
          <cell r="Q74">
            <v>1.8680000000000001</v>
          </cell>
          <cell r="R74">
            <v>0</v>
          </cell>
          <cell r="S74">
            <v>62.107000000000006</v>
          </cell>
          <cell r="T74">
            <v>202.423</v>
          </cell>
          <cell r="U74">
            <v>3.831</v>
          </cell>
          <cell r="V74">
            <v>4.2470000000000008</v>
          </cell>
          <cell r="W74">
            <v>14.195</v>
          </cell>
          <cell r="X74">
            <v>0.216</v>
          </cell>
          <cell r="Y74">
            <v>14.411</v>
          </cell>
          <cell r="Z74">
            <v>9.5129999999999999</v>
          </cell>
          <cell r="AA74">
            <v>16.049999999999997</v>
          </cell>
          <cell r="AB74">
            <v>25.562999999999995</v>
          </cell>
          <cell r="AC74">
            <v>47.196000000000005</v>
          </cell>
          <cell r="AD74">
            <v>47.196000000000005</v>
          </cell>
          <cell r="AE74">
            <v>14.32</v>
          </cell>
          <cell r="AF74">
            <v>14.32</v>
          </cell>
          <cell r="AG74">
            <v>10.718</v>
          </cell>
          <cell r="AH74">
            <v>35.007999999999996</v>
          </cell>
          <cell r="AI74">
            <v>45.725999999999999</v>
          </cell>
          <cell r="AJ74">
            <v>308.09399999999999</v>
          </cell>
          <cell r="AK74">
            <v>308.09399999999999</v>
          </cell>
          <cell r="AL74">
            <v>23.537000000000003</v>
          </cell>
          <cell r="AM74">
            <v>4.9589999999999996</v>
          </cell>
          <cell r="AN74">
            <v>28.496000000000002</v>
          </cell>
          <cell r="AO74">
            <v>0</v>
          </cell>
          <cell r="AP74">
            <v>4.5979999999999999</v>
          </cell>
          <cell r="AQ74">
            <v>4.5979999999999999</v>
          </cell>
          <cell r="AR74">
            <v>327.83799999999997</v>
          </cell>
          <cell r="AS74">
            <v>14.324999999999999</v>
          </cell>
          <cell r="AT74">
            <v>0</v>
          </cell>
          <cell r="AU74">
            <v>-10.172000000000001</v>
          </cell>
          <cell r="AV74">
            <v>255.61899999999997</v>
          </cell>
          <cell r="AW74">
            <v>165.34700000000001</v>
          </cell>
          <cell r="AX74">
            <v>90.27300000000001</v>
          </cell>
          <cell r="AY74">
            <v>42.415999999999997</v>
          </cell>
          <cell r="AZ74">
            <v>14.321999999999999</v>
          </cell>
          <cell r="BA74">
            <v>1.05</v>
          </cell>
          <cell r="BB74">
            <v>15.372</v>
          </cell>
          <cell r="BC74">
            <v>5.58</v>
          </cell>
          <cell r="BD74">
            <v>6.2129999999999992</v>
          </cell>
          <cell r="BE74">
            <v>11.792999999999999</v>
          </cell>
          <cell r="BF74">
            <v>0.108</v>
          </cell>
          <cell r="BG74">
            <v>20.797999999999998</v>
          </cell>
          <cell r="BH74">
            <v>137.97699999999998</v>
          </cell>
          <cell r="BI74">
            <v>52.741</v>
          </cell>
          <cell r="BJ74">
            <v>1.8840000000000003</v>
          </cell>
          <cell r="BK74">
            <v>14.952999999999999</v>
          </cell>
          <cell r="BL74">
            <v>96.644000000000005</v>
          </cell>
          <cell r="BM74">
            <v>37.597999999999999</v>
          </cell>
          <cell r="BN74">
            <v>-0.36699999999999999</v>
          </cell>
          <cell r="BO74">
            <v>55.509</v>
          </cell>
          <cell r="BP74">
            <v>5.5890000000000004</v>
          </cell>
          <cell r="BQ74">
            <v>1.05</v>
          </cell>
          <cell r="BR74">
            <v>30.398000000000003</v>
          </cell>
          <cell r="BS74">
            <v>37.037000000000006</v>
          </cell>
          <cell r="BT74">
            <v>77.774999999999991</v>
          </cell>
          <cell r="BU74">
            <v>27.166</v>
          </cell>
          <cell r="BV74">
            <v>0</v>
          </cell>
          <cell r="BW74">
            <v>104.94099999999999</v>
          </cell>
          <cell r="BX74">
            <v>20.301000000000002</v>
          </cell>
          <cell r="BY74">
            <v>2.6999999999999996E-2</v>
          </cell>
          <cell r="BZ74">
            <v>20.328000000000003</v>
          </cell>
          <cell r="CA74">
            <v>37.224000000000004</v>
          </cell>
          <cell r="CB74">
            <v>37.224000000000004</v>
          </cell>
          <cell r="CC74">
            <v>26.037000000000003</v>
          </cell>
          <cell r="CD74">
            <v>79.347000000000008</v>
          </cell>
          <cell r="CE74">
            <v>2.8620000000000001</v>
          </cell>
          <cell r="CF74">
            <v>108.24600000000001</v>
          </cell>
          <cell r="CG74">
            <v>15.149000000000001</v>
          </cell>
          <cell r="CH74">
            <v>15.149000000000001</v>
          </cell>
          <cell r="CI74">
            <v>0.436</v>
          </cell>
          <cell r="CJ74">
            <v>1.3959999999999999</v>
          </cell>
          <cell r="CK74">
            <v>1.8319999999999999</v>
          </cell>
          <cell r="CL74">
            <v>0</v>
          </cell>
          <cell r="CM74">
            <v>0.04</v>
          </cell>
          <cell r="CN74">
            <v>0.04</v>
          </cell>
          <cell r="CO74">
            <v>25.326000000000001</v>
          </cell>
          <cell r="CP74">
            <v>1.6E-2</v>
          </cell>
          <cell r="CQ74">
            <v>-8.4009999999999998</v>
          </cell>
          <cell r="CR74">
            <v>533.93100000000004</v>
          </cell>
          <cell r="CS74">
            <v>131.56700000000001</v>
          </cell>
          <cell r="CT74">
            <v>402.363</v>
          </cell>
          <cell r="CU74">
            <v>209.61799999999999</v>
          </cell>
          <cell r="CV74">
            <v>56.006999999999998</v>
          </cell>
          <cell r="CW74">
            <v>44.853000000000002</v>
          </cell>
          <cell r="CX74">
            <v>100.86</v>
          </cell>
          <cell r="CY74">
            <v>9.3830000000000009</v>
          </cell>
          <cell r="CZ74">
            <v>2.4299999999999997</v>
          </cell>
          <cell r="DA74">
            <v>11.813000000000001</v>
          </cell>
          <cell r="DB74">
            <v>2.9259999999999997</v>
          </cell>
          <cell r="DC74">
            <v>82.99799999999999</v>
          </cell>
          <cell r="DD74">
            <v>183.76900000000001</v>
          </cell>
          <cell r="DE74">
            <v>0.78600000000000003</v>
          </cell>
          <cell r="DF74">
            <v>120.25399999999999</v>
          </cell>
          <cell r="DG74">
            <v>304.80899999999997</v>
          </cell>
          <cell r="DH74">
            <v>47.298000000000002</v>
          </cell>
          <cell r="DI74">
            <v>60.382999999999996</v>
          </cell>
          <cell r="DJ74">
            <v>107.681</v>
          </cell>
          <cell r="DK74">
            <v>22.068999999999999</v>
          </cell>
          <cell r="DL74">
            <v>64.855999999999995</v>
          </cell>
          <cell r="DM74">
            <v>2.2910000000000004</v>
          </cell>
          <cell r="DN74">
            <v>7.734</v>
          </cell>
          <cell r="DO74">
            <v>1.47</v>
          </cell>
          <cell r="DP74">
            <v>3.0530000000000004</v>
          </cell>
          <cell r="DQ74">
            <v>34.902000000000001</v>
          </cell>
          <cell r="DR74">
            <v>0.184</v>
          </cell>
          <cell r="DS74">
            <v>306.23500000000001</v>
          </cell>
          <cell r="DT74">
            <v>13.419</v>
          </cell>
          <cell r="DU74">
            <v>319.654</v>
          </cell>
          <cell r="DV74">
            <v>253.53199999999998</v>
          </cell>
          <cell r="DW74">
            <v>44.853000000000002</v>
          </cell>
          <cell r="DX74">
            <v>115.619</v>
          </cell>
          <cell r="DY74">
            <v>414.00400000000002</v>
          </cell>
          <cell r="DZ74">
            <v>1.1659999999999999</v>
          </cell>
          <cell r="EA74">
            <v>0</v>
          </cell>
          <cell r="EB74">
            <v>8.9570000000000007</v>
          </cell>
          <cell r="EC74">
            <v>14.999999999999998</v>
          </cell>
          <cell r="ED74">
            <v>25.122999999999998</v>
          </cell>
          <cell r="EE74">
            <v>5.3999999999999999E-2</v>
          </cell>
          <cell r="EF74">
            <v>5.3999999999999999E-2</v>
          </cell>
          <cell r="EG74">
            <v>391.70799999999997</v>
          </cell>
          <cell r="EH74">
            <v>51.987000000000002</v>
          </cell>
          <cell r="EI74">
            <v>65.680999999999997</v>
          </cell>
          <cell r="EJ74">
            <v>509.37599999999998</v>
          </cell>
          <cell r="EK74">
            <v>1.1489999999999998</v>
          </cell>
          <cell r="EL74">
            <v>0</v>
          </cell>
          <cell r="EM74">
            <v>9.5060000000000002</v>
          </cell>
          <cell r="EN74">
            <v>55.538000000000004</v>
          </cell>
          <cell r="EO74">
            <v>26.418000000000003</v>
          </cell>
          <cell r="EP74">
            <v>92.611000000000004</v>
          </cell>
          <cell r="EQ74">
            <v>544.24299999999994</v>
          </cell>
          <cell r="ER74">
            <v>399.68799999999999</v>
          </cell>
          <cell r="ES74">
            <v>205.19900000000001</v>
          </cell>
          <cell r="ET74">
            <v>604.88699999999994</v>
          </cell>
          <cell r="EU74">
            <v>-60.645000000000003</v>
          </cell>
          <cell r="EV74">
            <v>18.614000000000001</v>
          </cell>
          <cell r="EW74">
            <v>12.135</v>
          </cell>
          <cell r="EX74">
            <v>9.0259999999999998</v>
          </cell>
          <cell r="EY74">
            <v>39.775000000000006</v>
          </cell>
          <cell r="EZ74">
            <v>29.696999999999999</v>
          </cell>
          <cell r="FA74">
            <v>12.558</v>
          </cell>
          <cell r="FB74">
            <v>42.254999999999995</v>
          </cell>
          <cell r="FC74">
            <v>92.790999999999997</v>
          </cell>
          <cell r="FD74">
            <v>1.9849999999999999</v>
          </cell>
          <cell r="FE74">
            <v>2.6240000000000001</v>
          </cell>
          <cell r="FF74">
            <v>-160.52700000000002</v>
          </cell>
          <cell r="FG74">
            <v>235.49600000000001</v>
          </cell>
          <cell r="FH74">
            <v>164.19300000000001</v>
          </cell>
          <cell r="FI74">
            <v>144.55500000000001</v>
          </cell>
          <cell r="FJ74">
            <v>474.17399999999998</v>
          </cell>
          <cell r="FK74">
            <v>57.977000000000004</v>
          </cell>
          <cell r="FL74">
            <v>532.15099999999995</v>
          </cell>
          <cell r="FM74">
            <v>90.240000000000009</v>
          </cell>
          <cell r="FN74">
            <v>18.071999999999999</v>
          </cell>
          <cell r="FO74">
            <v>108.31200000000001</v>
          </cell>
          <cell r="FP74">
            <v>383.93299999999999</v>
          </cell>
          <cell r="FQ74">
            <v>39.903999999999996</v>
          </cell>
          <cell r="FR74">
            <v>423.83699999999999</v>
          </cell>
          <cell r="FS74">
            <v>31.641999999999996</v>
          </cell>
          <cell r="FT74">
            <v>26.023</v>
          </cell>
          <cell r="FU74">
            <v>57.664999999999992</v>
          </cell>
          <cell r="FV74">
            <v>9.9390000000000001</v>
          </cell>
          <cell r="FW74">
            <v>8.3049999999999997</v>
          </cell>
          <cell r="FX74">
            <v>18.244</v>
          </cell>
          <cell r="FY74">
            <v>0.78100000000000003</v>
          </cell>
          <cell r="FZ74">
            <v>20.031000000000002</v>
          </cell>
          <cell r="GA74">
            <v>20.812000000000001</v>
          </cell>
          <cell r="GB74">
            <v>1.01</v>
          </cell>
          <cell r="GC74">
            <v>0.20200000000000001</v>
          </cell>
          <cell r="GD74">
            <v>1.212</v>
          </cell>
          <cell r="GE74">
            <v>22.024000000000001</v>
          </cell>
          <cell r="GF74">
            <v>15.291</v>
          </cell>
          <cell r="GG74">
            <v>0.52</v>
          </cell>
          <cell r="GH74">
            <v>15.811</v>
          </cell>
          <cell r="GI74">
            <v>336.81899999999996</v>
          </cell>
          <cell r="GJ74">
            <v>4.8860000000000001</v>
          </cell>
          <cell r="GK74">
            <v>341.70499999999998</v>
          </cell>
          <cell r="GL74">
            <v>973.60599999999999</v>
          </cell>
          <cell r="GM74">
            <v>973.60599999999999</v>
          </cell>
          <cell r="GN74">
            <v>264.584</v>
          </cell>
          <cell r="GO74">
            <v>60.106999999999999</v>
          </cell>
          <cell r="GP74">
            <v>324.69100000000003</v>
          </cell>
          <cell r="GQ74">
            <v>11.693</v>
          </cell>
          <cell r="GR74">
            <v>0.62</v>
          </cell>
          <cell r="GS74">
            <v>12.312999999999999</v>
          </cell>
          <cell r="GT74">
            <v>37.698</v>
          </cell>
          <cell r="GU74">
            <v>37.698</v>
          </cell>
          <cell r="GV74">
            <v>38.567</v>
          </cell>
          <cell r="GW74">
            <v>8.3000000000000004E-2</v>
          </cell>
          <cell r="GX74">
            <v>38.65</v>
          </cell>
          <cell r="GY74">
            <v>2.8940000000000001</v>
          </cell>
          <cell r="GZ74">
            <v>2.8940000000000001</v>
          </cell>
          <cell r="HA74">
            <v>11.868000000000002</v>
          </cell>
          <cell r="HB74">
            <v>9.1999999999999998E-2</v>
          </cell>
          <cell r="HC74">
            <v>11.960000000000003</v>
          </cell>
          <cell r="HD74">
            <v>1.516</v>
          </cell>
          <cell r="HE74">
            <v>1.516</v>
          </cell>
          <cell r="HF74">
            <v>391.72999999999996</v>
          </cell>
          <cell r="HG74">
            <v>103.45099999999999</v>
          </cell>
          <cell r="HH74">
            <v>66.152000000000001</v>
          </cell>
          <cell r="HI74">
            <v>561.33299999999997</v>
          </cell>
          <cell r="HJ74">
            <v>38.621000000000009</v>
          </cell>
          <cell r="HK74">
            <v>38.192999999999998</v>
          </cell>
          <cell r="HL74">
            <v>76.814000000000007</v>
          </cell>
          <cell r="HM74">
            <v>8.4000000000000005E-2</v>
          </cell>
          <cell r="HN74">
            <v>47.665999999999997</v>
          </cell>
          <cell r="HO74">
            <v>47.75</v>
          </cell>
          <cell r="HP74">
            <v>124.56400000000001</v>
          </cell>
          <cell r="HQ74">
            <v>234.41800000000001</v>
          </cell>
          <cell r="HR74">
            <v>13.39</v>
          </cell>
          <cell r="HS74">
            <v>247.80799999999999</v>
          </cell>
          <cell r="HT74">
            <v>264.584</v>
          </cell>
          <cell r="HU74">
            <v>60.106999999999999</v>
          </cell>
          <cell r="HV74">
            <v>148.04900000000001</v>
          </cell>
          <cell r="HW74">
            <v>472.74</v>
          </cell>
          <cell r="HX74">
            <v>0.47099999999999997</v>
          </cell>
          <cell r="HY74">
            <v>0.47099999999999997</v>
          </cell>
          <cell r="HZ74">
            <v>38.682000000000002</v>
          </cell>
          <cell r="IA74">
            <v>36.235999999999997</v>
          </cell>
          <cell r="IB74">
            <v>74.918000000000006</v>
          </cell>
          <cell r="IC74">
            <v>6.9000000000000006E-2</v>
          </cell>
          <cell r="ID74">
            <v>1.1400000000000001</v>
          </cell>
          <cell r="IE74">
            <v>1.2090000000000001</v>
          </cell>
          <cell r="IF74">
            <v>76.12700000000001</v>
          </cell>
          <cell r="IG74">
            <v>1555.2669999999998</v>
          </cell>
          <cell r="IH74">
            <v>51.567999999999998</v>
          </cell>
          <cell r="II74">
            <v>1606.8349999999998</v>
          </cell>
          <cell r="IJ74">
            <v>1252.047</v>
          </cell>
          <cell r="IK74">
            <v>51</v>
          </cell>
          <cell r="IL74">
            <v>1303.047</v>
          </cell>
          <cell r="IM74">
            <v>303.221</v>
          </cell>
          <cell r="IN74">
            <v>0.56799999999999995</v>
          </cell>
          <cell r="IO74">
            <v>303.78899999999999</v>
          </cell>
          <cell r="IP74">
            <v>3.8119999999999998</v>
          </cell>
          <cell r="IQ74">
            <v>0.65799999999999992</v>
          </cell>
          <cell r="IR74">
            <v>4.47</v>
          </cell>
          <cell r="IS74">
            <v>1.119</v>
          </cell>
          <cell r="IT74">
            <v>1.921</v>
          </cell>
          <cell r="IU74">
            <v>3.04</v>
          </cell>
          <cell r="IV74">
            <v>7.51</v>
          </cell>
          <cell r="IW74">
            <v>18.614000000000001</v>
          </cell>
          <cell r="IX74">
            <v>1.6739999999999999</v>
          </cell>
          <cell r="IY74">
            <v>20.288</v>
          </cell>
          <cell r="IZ74">
            <v>0</v>
          </cell>
          <cell r="JA74">
            <v>20.288</v>
          </cell>
          <cell r="JB74">
            <v>152.92700000000002</v>
          </cell>
          <cell r="JC74">
            <v>5.157</v>
          </cell>
          <cell r="JD74">
            <v>158.08400000000003</v>
          </cell>
          <cell r="JE74">
            <v>2.1589999999999998</v>
          </cell>
          <cell r="JF74">
            <v>2.1589999999999998</v>
          </cell>
          <cell r="JG74">
            <v>0.7629999999999999</v>
          </cell>
          <cell r="JH74">
            <v>0.7629999999999999</v>
          </cell>
          <cell r="JI74">
            <v>-2.64</v>
          </cell>
          <cell r="JJ74">
            <v>-2.64</v>
          </cell>
          <cell r="JK74">
            <v>134.19500000000002</v>
          </cell>
          <cell r="JL74">
            <v>-1.5489999999999999</v>
          </cell>
          <cell r="JM74">
            <v>132.64600000000002</v>
          </cell>
          <cell r="JN74">
            <v>286.49700000000001</v>
          </cell>
          <cell r="JO74">
            <v>164.19300000000001</v>
          </cell>
          <cell r="JP74">
            <v>51</v>
          </cell>
          <cell r="JQ74">
            <v>2005.9549999999999</v>
          </cell>
          <cell r="JR74">
            <v>0.56799999999999995</v>
          </cell>
          <cell r="JS74">
            <v>2006.5229999999999</v>
          </cell>
          <cell r="JT74">
            <v>743.13099999999997</v>
          </cell>
          <cell r="JU74">
            <v>792.16300000000001</v>
          </cell>
          <cell r="JV74">
            <v>-49.035000000000004</v>
          </cell>
          <cell r="JW74">
            <v>16.493000000000002</v>
          </cell>
          <cell r="JX74">
            <v>5.5150000000000006</v>
          </cell>
          <cell r="JY74">
            <v>5.5150000000000006</v>
          </cell>
          <cell r="JZ74">
            <v>57.122</v>
          </cell>
          <cell r="KA74">
            <v>61.019000000000005</v>
          </cell>
          <cell r="KB74">
            <v>-0.54500000000000004</v>
          </cell>
          <cell r="KC74">
            <v>3.4330000000000003</v>
          </cell>
          <cell r="KD74">
            <v>4.2640000000000002</v>
          </cell>
          <cell r="KE74">
            <v>4.2640000000000002</v>
          </cell>
          <cell r="KF74">
            <v>5.0999999999999997E-2</v>
          </cell>
          <cell r="KG74">
            <v>0.215</v>
          </cell>
          <cell r="KH74">
            <v>0.26600000000000001</v>
          </cell>
          <cell r="KI74">
            <v>7.4740000000000002</v>
          </cell>
          <cell r="KJ74">
            <v>7.4740000000000002</v>
          </cell>
          <cell r="KK74">
            <v>6.4149999999999991</v>
          </cell>
          <cell r="KL74">
            <v>2.851</v>
          </cell>
          <cell r="KM74">
            <v>8.9570000000000007</v>
          </cell>
          <cell r="KN74">
            <v>7.6320000000000006</v>
          </cell>
          <cell r="KO74">
            <v>25.855</v>
          </cell>
          <cell r="KP74">
            <v>0</v>
          </cell>
          <cell r="KQ74">
            <v>1.752</v>
          </cell>
          <cell r="KR74">
            <v>5.0999999999999997E-2</v>
          </cell>
          <cell r="KS74">
            <v>5.0999999999999997E-2</v>
          </cell>
          <cell r="KT74">
            <v>0</v>
          </cell>
          <cell r="KU74">
            <v>2.4129999999999998</v>
          </cell>
          <cell r="KV74">
            <v>4.4999999999999998E-2</v>
          </cell>
          <cell r="KW74">
            <v>2.4579999999999997</v>
          </cell>
          <cell r="KX74">
            <v>3.048</v>
          </cell>
          <cell r="KY74">
            <v>3.048</v>
          </cell>
          <cell r="KZ74">
            <v>1.204</v>
          </cell>
          <cell r="LA74">
            <v>6.9960000000000004</v>
          </cell>
          <cell r="LB74">
            <v>58.908999999999999</v>
          </cell>
          <cell r="LC74">
            <v>41.805999999999997</v>
          </cell>
          <cell r="LD74">
            <v>3.4630000000000001</v>
          </cell>
          <cell r="LE74">
            <v>2</v>
          </cell>
          <cell r="LF74">
            <v>5.5150000000000006</v>
          </cell>
          <cell r="LG74">
            <v>2.0329999999999999</v>
          </cell>
          <cell r="LH74">
            <v>7.548</v>
          </cell>
          <cell r="LI74">
            <v>7.4530000000000003</v>
          </cell>
          <cell r="LJ74">
            <v>0.09</v>
          </cell>
          <cell r="LK74">
            <v>0</v>
          </cell>
          <cell r="LL74">
            <v>7.5430000000000001</v>
          </cell>
          <cell r="LM74">
            <v>5.3319999999999999</v>
          </cell>
          <cell r="LN74">
            <v>5.609</v>
          </cell>
          <cell r="LO74">
            <v>9.5060000000000002</v>
          </cell>
          <cell r="LP74">
            <v>21.507999999999999</v>
          </cell>
          <cell r="LQ74">
            <v>26.418000000000003</v>
          </cell>
          <cell r="LR74">
            <v>68.373000000000005</v>
          </cell>
          <cell r="LS74">
            <v>0.32500000000000001</v>
          </cell>
          <cell r="LT74">
            <v>0.98399999999999999</v>
          </cell>
          <cell r="LU74">
            <v>1.3089999999999999</v>
          </cell>
          <cell r="LV74">
            <v>11.665999999999999</v>
          </cell>
          <cell r="LW74">
            <v>7.5999999999999998E-2</v>
          </cell>
          <cell r="LX74">
            <v>11.741999999999999</v>
          </cell>
          <cell r="LY74">
            <v>46.453999999999994</v>
          </cell>
          <cell r="LZ74">
            <v>2498.8469999999998</v>
          </cell>
          <cell r="MA74" t="str">
            <v/>
          </cell>
          <cell r="MB74">
            <v>124.743197</v>
          </cell>
          <cell r="MC74">
            <v>2.2198000000000002</v>
          </cell>
          <cell r="MD74">
            <v>-3.8859699999999999</v>
          </cell>
          <cell r="ME74">
            <v>-1.8398369999999999</v>
          </cell>
          <cell r="MF74">
            <v>-2.0461179999999999</v>
          </cell>
          <cell r="MG74">
            <v>117.29924989999999</v>
          </cell>
          <cell r="MH74">
            <v>54.848080299999999</v>
          </cell>
          <cell r="MI74">
            <v>33.005797000000001</v>
          </cell>
          <cell r="MJ74">
            <v>21.842283200000001</v>
          </cell>
          <cell r="MK74">
            <v>1.649796</v>
          </cell>
          <cell r="ML74">
            <v>0</v>
          </cell>
          <cell r="MM74">
            <v>22.406376300000002</v>
          </cell>
          <cell r="MN74">
            <v>23.384312000000001</v>
          </cell>
          <cell r="MO74">
            <v>272.75092169999994</v>
          </cell>
          <cell r="MP74">
            <v>9.3179999999999999E-3</v>
          </cell>
          <cell r="MQ74">
            <v>0</v>
          </cell>
          <cell r="MR74">
            <v>-32.298784800000021</v>
          </cell>
          <cell r="MS74">
            <v>-61.924812000000003</v>
          </cell>
          <cell r="MT74">
            <v>29.626269999999998</v>
          </cell>
          <cell r="MU74">
            <v>160.24383710000004</v>
          </cell>
          <cell r="MV74">
            <v>84.460684700000002</v>
          </cell>
          <cell r="MW74">
            <v>47.704576000000003</v>
          </cell>
          <cell r="MX74">
            <v>36.756050100000003</v>
          </cell>
          <cell r="MY74">
            <v>0</v>
          </cell>
          <cell r="MZ74">
            <v>0</v>
          </cell>
          <cell r="NA74">
            <v>-55.809537800000001</v>
          </cell>
          <cell r="NB74">
            <v>0.7761250000000004</v>
          </cell>
          <cell r="NC74">
            <v>-35.996964499999983</v>
          </cell>
          <cell r="ND74">
            <v>0</v>
          </cell>
          <cell r="NE74">
            <v>84.701773999999986</v>
          </cell>
          <cell r="NF74">
            <v>228.5572564</v>
          </cell>
          <cell r="NG74">
            <v>199.905314</v>
          </cell>
          <cell r="NH74">
            <v>28.651986000000001</v>
          </cell>
          <cell r="NI74">
            <v>-1.7603410000000002</v>
          </cell>
          <cell r="NJ74">
            <v>-2.5827520000000002</v>
          </cell>
          <cell r="NK74">
            <v>-3.0965379999999998</v>
          </cell>
          <cell r="NL74">
            <v>0.51378800000000002</v>
          </cell>
          <cell r="NM74" t="str">
            <v/>
          </cell>
          <cell r="NN74" t="str">
            <v/>
          </cell>
          <cell r="NO74">
            <v>3.191154</v>
          </cell>
          <cell r="NP74" t="str">
            <v/>
          </cell>
          <cell r="NQ74">
            <v>17.539328999999999</v>
          </cell>
          <cell r="NR74">
            <v>0</v>
          </cell>
          <cell r="NS74">
            <v>6.1530930000000001</v>
          </cell>
          <cell r="NT74">
            <v>4.7602089999999997</v>
          </cell>
          <cell r="NU74">
            <v>1.391993</v>
          </cell>
          <cell r="NV74">
            <v>0</v>
          </cell>
          <cell r="NW74">
            <v>1.0600270000000001</v>
          </cell>
          <cell r="NX74">
            <v>-1.1694010000000001</v>
          </cell>
          <cell r="NY74">
            <v>2.2293980000000002</v>
          </cell>
          <cell r="NZ74">
            <v>-0.29943999999999998</v>
          </cell>
          <cell r="OA74">
            <v>-0.220549</v>
          </cell>
          <cell r="OB74">
            <v>6.3780469999999987</v>
          </cell>
          <cell r="OC74" t="str">
            <v/>
          </cell>
          <cell r="OD74">
            <v>105.4666351</v>
          </cell>
          <cell r="OE74">
            <v>12.282894000000001</v>
          </cell>
          <cell r="OF74">
            <v>-1.4187100000000001</v>
          </cell>
          <cell r="OG74">
            <v>-2.8070529999999998</v>
          </cell>
          <cell r="OH74">
            <v>1.3884239999999999</v>
          </cell>
          <cell r="OI74">
            <v>0</v>
          </cell>
          <cell r="OJ74">
            <v>16.046516700000002</v>
          </cell>
          <cell r="OK74">
            <v>15.489023</v>
          </cell>
          <cell r="OL74">
            <v>0.55750469999999996</v>
          </cell>
          <cell r="OM74">
            <v>31.796092000000002</v>
          </cell>
          <cell r="ON74">
            <v>0</v>
          </cell>
          <cell r="OO74">
            <v>40.646677799999999</v>
          </cell>
          <cell r="OP74">
            <v>0</v>
          </cell>
          <cell r="OQ74">
            <v>170.68125649999999</v>
          </cell>
          <cell r="OR74">
            <v>6.2659910000000014</v>
          </cell>
          <cell r="OS74">
            <v>0</v>
          </cell>
          <cell r="OT74">
            <v>138.09382099999999</v>
          </cell>
          <cell r="OU74">
            <v>138.09382099999999</v>
          </cell>
          <cell r="OV74">
            <v>54.863999999999997</v>
          </cell>
          <cell r="OW74">
            <v>34.031348399999956</v>
          </cell>
          <cell r="OX74">
            <v>89.910703000000012</v>
          </cell>
          <cell r="OY74">
            <v>89.910703000000012</v>
          </cell>
          <cell r="OZ74" t="str">
            <v/>
          </cell>
          <cell r="PA74">
            <v>5.8049999999999962</v>
          </cell>
          <cell r="PB74">
            <v>0</v>
          </cell>
          <cell r="PC74">
            <v>-16.812717400000004</v>
          </cell>
          <cell r="PD74" t="str">
            <v/>
          </cell>
          <cell r="PE74" t="str">
            <v/>
          </cell>
          <cell r="PF74">
            <v>8.3237863000000001</v>
          </cell>
          <cell r="PG74">
            <v>12.217625</v>
          </cell>
          <cell r="PH74">
            <v>-3.893885</v>
          </cell>
          <cell r="PI74">
            <v>140.19501070000001</v>
          </cell>
          <cell r="PJ74">
            <v>134.63768299999998</v>
          </cell>
          <cell r="PK74">
            <v>134.63768299999998</v>
          </cell>
          <cell r="PL74" t="str">
            <v/>
          </cell>
          <cell r="PM74" t="str">
            <v/>
          </cell>
          <cell r="PN74">
            <v>0</v>
          </cell>
          <cell r="PO74">
            <v>0</v>
          </cell>
          <cell r="PP74">
            <v>23.384312000000001</v>
          </cell>
          <cell r="PQ74">
            <v>438.79125759999999</v>
          </cell>
          <cell r="PR74">
            <v>0</v>
          </cell>
          <cell r="PS74">
            <v>156.16924449999996</v>
          </cell>
          <cell r="PT74">
            <v>20.670012400000001</v>
          </cell>
          <cell r="PU74">
            <v>-25.608438</v>
          </cell>
          <cell r="PV74">
            <v>46.278309999999998</v>
          </cell>
          <cell r="PW74">
            <v>0</v>
          </cell>
          <cell r="PX74">
            <v>47.206477</v>
          </cell>
          <cell r="PY74">
            <v>47.206477</v>
          </cell>
          <cell r="PZ74" t="str">
            <v/>
          </cell>
          <cell r="QA74">
            <v>38.951447999999999</v>
          </cell>
          <cell r="QB74">
            <v>-17.8435518</v>
          </cell>
          <cell r="QC74">
            <v>0</v>
          </cell>
          <cell r="QD74"/>
          <cell r="QE74">
            <v>16.531979999999976</v>
          </cell>
          <cell r="QF74">
            <v>20.778003000000002</v>
          </cell>
          <cell r="QG74">
            <v>0</v>
          </cell>
          <cell r="QH74" t="str">
            <v/>
          </cell>
          <cell r="QI74" t="str">
            <v/>
          </cell>
          <cell r="QJ74" t="str">
            <v/>
          </cell>
          <cell r="QK74">
            <v>0</v>
          </cell>
          <cell r="QL74">
            <v>0</v>
          </cell>
          <cell r="QM74">
            <v>0</v>
          </cell>
          <cell r="QN74" t="str">
            <v/>
          </cell>
          <cell r="QO74" t="str">
            <v/>
          </cell>
          <cell r="QP74" t="str">
            <v/>
          </cell>
          <cell r="QQ74">
            <v>0</v>
          </cell>
          <cell r="QR74" t="str">
            <v/>
          </cell>
          <cell r="QS74">
            <v>20.707095000000002</v>
          </cell>
          <cell r="QT74">
            <v>0</v>
          </cell>
          <cell r="QU74">
            <v>163.96448599999999</v>
          </cell>
          <cell r="QV74">
            <v>151.484634</v>
          </cell>
          <cell r="QW74">
            <v>12.479645</v>
          </cell>
          <cell r="QX74">
            <v>8.9826429999999995</v>
          </cell>
          <cell r="QY74">
            <v>0</v>
          </cell>
          <cell r="QZ74">
            <v>0</v>
          </cell>
          <cell r="RA74">
            <v>0</v>
          </cell>
          <cell r="RB74">
            <v>0</v>
          </cell>
          <cell r="RC74">
            <v>0</v>
          </cell>
          <cell r="RD74">
            <v>0</v>
          </cell>
          <cell r="RE74" t="str">
            <v/>
          </cell>
          <cell r="RF74">
            <v>0</v>
          </cell>
          <cell r="RG74" t="str">
            <v/>
          </cell>
          <cell r="RH74" t="str">
            <v/>
          </cell>
          <cell r="RI74" t="str">
            <v/>
          </cell>
          <cell r="RJ74">
            <v>88.476009900000008</v>
          </cell>
          <cell r="RK74">
            <v>0</v>
          </cell>
          <cell r="RL74">
            <v>0</v>
          </cell>
          <cell r="RM74">
            <v>0</v>
          </cell>
          <cell r="RN74" t="str">
            <v/>
          </cell>
          <cell r="RO74" t="str">
            <v/>
          </cell>
          <cell r="RP74">
            <v>0</v>
          </cell>
          <cell r="RQ74">
            <v>0.7761250000000004</v>
          </cell>
          <cell r="RR74">
            <v>179.15404229999999</v>
          </cell>
          <cell r="RS74">
            <v>0</v>
          </cell>
          <cell r="RT74">
            <v>-71.46747049999999</v>
          </cell>
          <cell r="RU74">
            <v>197.1068846</v>
          </cell>
          <cell r="RV74">
            <v>138.09382099999999</v>
          </cell>
          <cell r="RW74">
            <v>59.012599999999999</v>
          </cell>
          <cell r="RX74">
            <v>72.160430700000006</v>
          </cell>
          <cell r="RY74">
            <v>61.899025999999999</v>
          </cell>
          <cell r="RZ74">
            <v>0</v>
          </cell>
          <cell r="SA74">
            <v>61.899025999999999</v>
          </cell>
          <cell r="SB74">
            <v>0</v>
          </cell>
          <cell r="SC74">
            <v>17.623002799999995</v>
          </cell>
          <cell r="SD74">
            <v>0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Luis Reyes-Ortiz" id="{3CBB5607-5CFE-4902-98EF-7DCAF29D091E}" userId="S::luis.reyes@kedgebs.com::e046e6b5-db04-416c-9308-d97f56a9c251" providerId="AD"/>
</personList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" dT="2024-06-04T14:45:21.31" personId="{3CBB5607-5CFE-4902-98EF-7DCAF29D091E}" id="{D580B948-C712-4E18-963E-D608B4D47329}">
    <text>Options: any integer number between 1949 and 2021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C3" dT="2024-06-04T14:43:21.73" personId="{3CBB5607-5CFE-4902-98EF-7DCAF29D091E}" id="{83729DBA-AD62-4506-982D-7C9A6B40DE83}">
    <text>Options: any integer number between 1979 and 2021</text>
  </threadedComment>
  <threadedComment ref="C4" dT="2024-06-04T14:42:27.66" personId="{3CBB5607-5CFE-4902-98EF-7DCAF29D091E}" id="{C0D7837F-F02C-4FE3-94D4-B87B7AA5F022}">
    <text>Options (description):
s (stock)
flow (flow)
v (revaluation)
c (other changes in volume)</text>
  </threadedComment>
</ThreadedComment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251BE-8A32-42A6-8C80-C82FACBFB360}">
  <dimension ref="A1:I27"/>
  <sheetViews>
    <sheetView tabSelected="1" workbookViewId="0"/>
  </sheetViews>
  <sheetFormatPr baseColWidth="10" defaultColWidth="11.453125" defaultRowHeight="14.5" x14ac:dyDescent="0.35"/>
  <cols>
    <col min="2" max="2" width="16.54296875" bestFit="1" customWidth="1"/>
    <col min="3" max="3" width="24" bestFit="1" customWidth="1"/>
  </cols>
  <sheetData>
    <row r="1" spans="1:9" x14ac:dyDescent="0.35">
      <c r="A1" t="s">
        <v>0</v>
      </c>
      <c r="B1" t="s">
        <v>1</v>
      </c>
    </row>
    <row r="2" spans="1:9" x14ac:dyDescent="0.35">
      <c r="A2" t="s">
        <v>2</v>
      </c>
      <c r="B2" t="s">
        <v>3</v>
      </c>
      <c r="H2" t="s">
        <v>4</v>
      </c>
      <c r="I2" t="s">
        <v>5</v>
      </c>
    </row>
    <row r="3" spans="1:9" x14ac:dyDescent="0.35">
      <c r="A3" t="s">
        <v>6</v>
      </c>
      <c r="B3" t="s">
        <v>7</v>
      </c>
      <c r="H3">
        <f>COUNTA(real!B10:XFD10)+COUNTA(acc!B10:XFD10)</f>
        <v>1409</v>
      </c>
      <c r="I3">
        <f>H3*(2021-1979)</f>
        <v>59178</v>
      </c>
    </row>
    <row r="4" spans="1:9" x14ac:dyDescent="0.35">
      <c r="A4" t="s">
        <v>8</v>
      </c>
      <c r="B4" t="s">
        <v>9</v>
      </c>
    </row>
    <row r="10" spans="1:9" x14ac:dyDescent="0.35">
      <c r="A10" t="s">
        <v>10</v>
      </c>
      <c r="B10" t="s">
        <v>11</v>
      </c>
      <c r="C10" t="s">
        <v>12</v>
      </c>
    </row>
    <row r="11" spans="1:9" x14ac:dyDescent="0.35">
      <c r="A11" t="s">
        <v>13</v>
      </c>
      <c r="B11" t="s">
        <v>14</v>
      </c>
      <c r="C11" t="s">
        <v>15</v>
      </c>
    </row>
    <row r="12" spans="1:9" x14ac:dyDescent="0.35">
      <c r="B12" t="s">
        <v>16</v>
      </c>
      <c r="C12" t="s">
        <v>17</v>
      </c>
    </row>
    <row r="13" spans="1:9" x14ac:dyDescent="0.35">
      <c r="B13" t="s">
        <v>18</v>
      </c>
      <c r="C13" t="s">
        <v>19</v>
      </c>
    </row>
    <row r="14" spans="1:9" x14ac:dyDescent="0.35">
      <c r="B14" t="s">
        <v>20</v>
      </c>
      <c r="C14" t="s">
        <v>21</v>
      </c>
    </row>
    <row r="16" spans="1:9" x14ac:dyDescent="0.35">
      <c r="B16" t="s">
        <v>22</v>
      </c>
      <c r="C16" t="s">
        <v>23</v>
      </c>
    </row>
    <row r="17" spans="1:1" x14ac:dyDescent="0.35">
      <c r="A17" s="313"/>
    </row>
    <row r="18" spans="1:1" x14ac:dyDescent="0.35">
      <c r="A18" s="313"/>
    </row>
    <row r="19" spans="1:1" x14ac:dyDescent="0.35">
      <c r="A19" s="313"/>
    </row>
    <row r="21" spans="1:1" x14ac:dyDescent="0.35">
      <c r="A21" s="313"/>
    </row>
    <row r="22" spans="1:1" x14ac:dyDescent="0.35">
      <c r="A22" s="314"/>
    </row>
    <row r="25" spans="1:1" x14ac:dyDescent="0.35">
      <c r="A25" s="313"/>
    </row>
    <row r="26" spans="1:1" x14ac:dyDescent="0.35">
      <c r="A26" s="313"/>
    </row>
    <row r="27" spans="1:1" x14ac:dyDescent="0.35">
      <c r="A27" s="3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44027-E374-4DB9-B142-71352ADD765E}">
  <dimension ref="A1:RO101"/>
  <sheetViews>
    <sheetView zoomScale="80" zoomScaleNormal="80" workbookViewId="0">
      <pane xSplit="1" ySplit="10" topLeftCell="B11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11.453125" defaultRowHeight="14.5" x14ac:dyDescent="0.35"/>
  <cols>
    <col min="1" max="1" width="13.1796875" customWidth="1"/>
    <col min="14" max="16" width="11.54296875" style="1"/>
    <col min="416" max="416" width="16.453125" bestFit="1" customWidth="1"/>
    <col min="417" max="417" width="10.54296875" bestFit="1" customWidth="1"/>
    <col min="418" max="418" width="11.1796875" bestFit="1" customWidth="1"/>
    <col min="419" max="419" width="13" bestFit="1" customWidth="1"/>
    <col min="420" max="420" width="8.54296875" bestFit="1" customWidth="1"/>
    <col min="421" max="421" width="10.81640625" bestFit="1" customWidth="1"/>
    <col min="422" max="422" width="9.54296875" bestFit="1" customWidth="1"/>
    <col min="423" max="423" width="9.54296875" customWidth="1"/>
    <col min="424" max="424" width="10.54296875" bestFit="1" customWidth="1"/>
    <col min="425" max="425" width="11.1796875" bestFit="1" customWidth="1"/>
    <col min="426" max="426" width="9.453125" bestFit="1" customWidth="1"/>
    <col min="427" max="427" width="9.453125" customWidth="1"/>
    <col min="428" max="428" width="13.54296875" customWidth="1"/>
    <col min="429" max="430" width="9.1796875" customWidth="1"/>
    <col min="431" max="431" width="11.54296875" bestFit="1" customWidth="1"/>
    <col min="432" max="432" width="9.1796875" customWidth="1"/>
    <col min="433" max="433" width="10.453125" customWidth="1"/>
    <col min="434" max="434" width="14.453125" bestFit="1" customWidth="1"/>
    <col min="435" max="435" width="17.453125" bestFit="1" customWidth="1"/>
  </cols>
  <sheetData>
    <row r="1" spans="1:483" s="1" customFormat="1" x14ac:dyDescent="0.35">
      <c r="A1" s="1" t="s">
        <v>24</v>
      </c>
      <c r="B1" s="1" t="s">
        <v>25</v>
      </c>
      <c r="C1" s="1" t="s">
        <v>25</v>
      </c>
      <c r="D1" s="1" t="s">
        <v>26</v>
      </c>
      <c r="E1" s="1" t="s">
        <v>25</v>
      </c>
      <c r="F1" s="1" t="s">
        <v>25</v>
      </c>
      <c r="G1" s="1" t="s">
        <v>25</v>
      </c>
      <c r="H1" s="1" t="s">
        <v>25</v>
      </c>
      <c r="I1" s="1" t="s">
        <v>25</v>
      </c>
      <c r="J1" s="1" t="s">
        <v>25</v>
      </c>
      <c r="K1" s="1" t="s">
        <v>25</v>
      </c>
      <c r="L1" s="1" t="s">
        <v>25</v>
      </c>
      <c r="M1" s="1" t="s">
        <v>26</v>
      </c>
      <c r="N1" s="1" t="s">
        <v>25</v>
      </c>
      <c r="O1" s="1" t="s">
        <v>25</v>
      </c>
      <c r="P1" s="1" t="s">
        <v>25</v>
      </c>
      <c r="Q1" s="1" t="s">
        <v>27</v>
      </c>
      <c r="R1" s="1" t="s">
        <v>27</v>
      </c>
      <c r="S1" s="1" t="s">
        <v>26</v>
      </c>
      <c r="T1" s="1" t="s">
        <v>27</v>
      </c>
      <c r="U1" s="1" t="s">
        <v>27</v>
      </c>
      <c r="V1" s="1" t="s">
        <v>27</v>
      </c>
      <c r="W1" s="1" t="s">
        <v>27</v>
      </c>
      <c r="X1" s="1" t="s">
        <v>27</v>
      </c>
      <c r="Y1" s="1" t="s">
        <v>27</v>
      </c>
      <c r="Z1" s="1" t="s">
        <v>27</v>
      </c>
      <c r="AA1" s="1" t="s">
        <v>27</v>
      </c>
      <c r="AB1" s="1" t="s">
        <v>26</v>
      </c>
      <c r="AC1" s="1" t="s">
        <v>27</v>
      </c>
      <c r="AD1" s="1" t="s">
        <v>27</v>
      </c>
      <c r="AE1" s="1" t="s">
        <v>27</v>
      </c>
      <c r="AF1" s="1" t="s">
        <v>26</v>
      </c>
      <c r="AG1" s="1" t="s">
        <v>26</v>
      </c>
      <c r="AH1" s="1" t="s">
        <v>26</v>
      </c>
      <c r="AI1" s="1" t="s">
        <v>26</v>
      </c>
      <c r="AJ1" s="1" t="s">
        <v>26</v>
      </c>
      <c r="AK1" s="1" t="s">
        <v>26</v>
      </c>
      <c r="AL1" s="1" t="s">
        <v>26</v>
      </c>
      <c r="AM1" s="1" t="s">
        <v>26</v>
      </c>
      <c r="AN1" s="1" t="s">
        <v>26</v>
      </c>
      <c r="AO1" s="1" t="s">
        <v>26</v>
      </c>
      <c r="AP1" s="1" t="s">
        <v>26</v>
      </c>
      <c r="AQ1" s="1" t="s">
        <v>26</v>
      </c>
      <c r="AR1" s="1" t="s">
        <v>26</v>
      </c>
      <c r="AS1" s="1" t="s">
        <v>26</v>
      </c>
      <c r="AT1" s="1" t="s">
        <v>26</v>
      </c>
      <c r="AU1" s="1" t="s">
        <v>26</v>
      </c>
      <c r="AV1" s="1" t="s">
        <v>28</v>
      </c>
      <c r="AW1" s="1" t="s">
        <v>28</v>
      </c>
      <c r="AX1" s="1" t="s">
        <v>28</v>
      </c>
      <c r="AY1" s="1" t="s">
        <v>28</v>
      </c>
      <c r="AZ1" s="1" t="s">
        <v>28</v>
      </c>
      <c r="BA1" s="1" t="s">
        <v>28</v>
      </c>
      <c r="BB1" s="1" t="s">
        <v>26</v>
      </c>
      <c r="BC1" s="1" t="s">
        <v>28</v>
      </c>
      <c r="BD1" s="1" t="s">
        <v>28</v>
      </c>
      <c r="BE1" s="1" t="s">
        <v>26</v>
      </c>
      <c r="BF1" s="1" t="s">
        <v>28</v>
      </c>
      <c r="BG1" s="1" t="s">
        <v>28</v>
      </c>
      <c r="BH1" s="1" t="s">
        <v>28</v>
      </c>
      <c r="BI1" s="1" t="s">
        <v>28</v>
      </c>
      <c r="BJ1" s="1" t="s">
        <v>28</v>
      </c>
      <c r="BK1" s="1" t="s">
        <v>28</v>
      </c>
      <c r="BL1" s="1" t="s">
        <v>28</v>
      </c>
      <c r="BM1" s="1" t="s">
        <v>28</v>
      </c>
      <c r="BN1" s="1" t="s">
        <v>28</v>
      </c>
      <c r="BO1" s="1" t="s">
        <v>28</v>
      </c>
      <c r="BP1" s="1" t="s">
        <v>28</v>
      </c>
      <c r="BQ1" s="1" t="s">
        <v>28</v>
      </c>
      <c r="BR1" s="1" t="s">
        <v>28</v>
      </c>
      <c r="BS1" s="1" t="s">
        <v>26</v>
      </c>
      <c r="BT1" s="1" t="s">
        <v>28</v>
      </c>
      <c r="BU1" s="1" t="s">
        <v>28</v>
      </c>
      <c r="BV1" s="1" t="s">
        <v>26</v>
      </c>
      <c r="BW1" s="1" t="s">
        <v>26</v>
      </c>
      <c r="BX1" s="1" t="s">
        <v>28</v>
      </c>
      <c r="BY1" s="1" t="s">
        <v>26</v>
      </c>
      <c r="BZ1" s="1" t="s">
        <v>28</v>
      </c>
      <c r="CA1" s="1" t="s">
        <v>26</v>
      </c>
      <c r="CB1" s="1" t="s">
        <v>28</v>
      </c>
      <c r="CC1" s="1" t="s">
        <v>28</v>
      </c>
      <c r="CD1" s="1" t="s">
        <v>26</v>
      </c>
      <c r="CE1" s="1" t="s">
        <v>26</v>
      </c>
      <c r="CF1" s="1" t="s">
        <v>28</v>
      </c>
      <c r="CG1" s="1" t="s">
        <v>28</v>
      </c>
      <c r="CH1" s="1" t="s">
        <v>28</v>
      </c>
      <c r="CI1" s="1" t="s">
        <v>28</v>
      </c>
      <c r="CJ1" s="1" t="s">
        <v>26</v>
      </c>
      <c r="CK1" s="1" t="s">
        <v>26</v>
      </c>
      <c r="CL1" s="1" t="s">
        <v>28</v>
      </c>
      <c r="CM1" s="1" t="s">
        <v>28</v>
      </c>
      <c r="CN1" s="1" t="s">
        <v>26</v>
      </c>
      <c r="CO1" s="1" t="s">
        <v>26</v>
      </c>
      <c r="CP1" s="1" t="s">
        <v>28</v>
      </c>
      <c r="CQ1" s="1" t="s">
        <v>28</v>
      </c>
      <c r="CR1" s="1" t="s">
        <v>28</v>
      </c>
      <c r="CS1" s="1" t="s">
        <v>28</v>
      </c>
      <c r="CT1" s="1" t="s">
        <v>28</v>
      </c>
      <c r="CU1" s="1" t="s">
        <v>28</v>
      </c>
      <c r="CV1" s="1" t="s">
        <v>28</v>
      </c>
      <c r="CW1" s="1" t="s">
        <v>28</v>
      </c>
      <c r="CX1" s="1" t="s">
        <v>28</v>
      </c>
      <c r="CY1" s="1" t="s">
        <v>28</v>
      </c>
      <c r="CZ1" s="1" t="s">
        <v>26</v>
      </c>
      <c r="DA1" s="1" t="s">
        <v>28</v>
      </c>
      <c r="DB1" s="1" t="s">
        <v>28</v>
      </c>
      <c r="DC1" s="1" t="s">
        <v>26</v>
      </c>
      <c r="DD1" s="1" t="s">
        <v>28</v>
      </c>
      <c r="DE1" s="1" t="s">
        <v>28</v>
      </c>
      <c r="DF1" s="1" t="s">
        <v>28</v>
      </c>
      <c r="DG1" s="1" t="s">
        <v>26</v>
      </c>
      <c r="DH1" s="1" t="s">
        <v>28</v>
      </c>
      <c r="DI1" s="1" t="s">
        <v>26</v>
      </c>
      <c r="DJ1" s="1" t="s">
        <v>28</v>
      </c>
      <c r="DK1" s="1" t="s">
        <v>26</v>
      </c>
      <c r="DL1" s="1" t="s">
        <v>28</v>
      </c>
      <c r="DM1" s="1" t="s">
        <v>28</v>
      </c>
      <c r="DN1" s="1" t="s">
        <v>26</v>
      </c>
      <c r="DO1" s="1" t="s">
        <v>28</v>
      </c>
      <c r="DP1" s="1" t="s">
        <v>26</v>
      </c>
      <c r="DQ1" s="1" t="s">
        <v>28</v>
      </c>
      <c r="DR1" s="1" t="s">
        <v>28</v>
      </c>
      <c r="DS1" s="1" t="s">
        <v>26</v>
      </c>
      <c r="DT1" s="1" t="s">
        <v>28</v>
      </c>
      <c r="DU1" s="1" t="s">
        <v>28</v>
      </c>
      <c r="DV1" s="1" t="s">
        <v>28</v>
      </c>
      <c r="DW1" s="1" t="s">
        <v>26</v>
      </c>
      <c r="DX1" s="1" t="s">
        <v>28</v>
      </c>
      <c r="DY1" s="1" t="s">
        <v>28</v>
      </c>
      <c r="DZ1" s="1" t="s">
        <v>28</v>
      </c>
      <c r="EA1" s="1" t="s">
        <v>26</v>
      </c>
      <c r="EB1" s="1" t="s">
        <v>28</v>
      </c>
      <c r="EC1" s="1" t="s">
        <v>28</v>
      </c>
      <c r="ED1" s="1" t="s">
        <v>26</v>
      </c>
      <c r="EE1" s="1" t="s">
        <v>26</v>
      </c>
      <c r="EF1" s="1" t="s">
        <v>28</v>
      </c>
      <c r="EG1" s="1" t="s">
        <v>26</v>
      </c>
      <c r="EH1" s="1" t="s">
        <v>28</v>
      </c>
      <c r="EI1" s="1" t="s">
        <v>28</v>
      </c>
      <c r="EJ1" s="1" t="s">
        <v>28</v>
      </c>
      <c r="EK1" s="1" t="s">
        <v>26</v>
      </c>
      <c r="EL1" s="1" t="s">
        <v>28</v>
      </c>
      <c r="EM1" s="1" t="s">
        <v>28</v>
      </c>
      <c r="EN1" s="1" t="s">
        <v>28</v>
      </c>
      <c r="EO1" s="1" t="s">
        <v>28</v>
      </c>
      <c r="EP1" s="1" t="s">
        <v>26</v>
      </c>
      <c r="EQ1" s="1" t="s">
        <v>26</v>
      </c>
      <c r="ER1" s="1" t="s">
        <v>28</v>
      </c>
      <c r="ES1" s="1" t="s">
        <v>28</v>
      </c>
      <c r="ET1" s="1" t="s">
        <v>26</v>
      </c>
      <c r="EU1" s="1" t="s">
        <v>26</v>
      </c>
      <c r="EV1" s="1" t="s">
        <v>28</v>
      </c>
      <c r="EW1" s="1" t="s">
        <v>28</v>
      </c>
      <c r="EX1" s="1" t="s">
        <v>28</v>
      </c>
      <c r="EY1" s="1" t="s">
        <v>28</v>
      </c>
      <c r="EZ1" s="1" t="s">
        <v>28</v>
      </c>
      <c r="FA1" s="1" t="s">
        <v>28</v>
      </c>
      <c r="FB1" s="1" t="s">
        <v>28</v>
      </c>
      <c r="FC1" s="1" t="s">
        <v>28</v>
      </c>
      <c r="FD1" s="1" t="s">
        <v>28</v>
      </c>
      <c r="FE1" s="1" t="s">
        <v>26</v>
      </c>
      <c r="FF1" s="1" t="s">
        <v>28</v>
      </c>
      <c r="FG1" s="1" t="s">
        <v>28</v>
      </c>
      <c r="FH1" s="1" t="s">
        <v>26</v>
      </c>
      <c r="FI1" s="1" t="s">
        <v>28</v>
      </c>
      <c r="FJ1" s="1" t="s">
        <v>28</v>
      </c>
      <c r="FK1" s="1" t="s">
        <v>28</v>
      </c>
      <c r="FL1" s="1" t="s">
        <v>28</v>
      </c>
      <c r="FM1" s="1" t="s">
        <v>28</v>
      </c>
      <c r="FN1" s="1" t="s">
        <v>29</v>
      </c>
      <c r="FO1" s="1" t="s">
        <v>28</v>
      </c>
      <c r="FP1" s="1" t="s">
        <v>28</v>
      </c>
      <c r="FQ1" s="1" t="s">
        <v>26</v>
      </c>
      <c r="FR1" s="1" t="s">
        <v>28</v>
      </c>
      <c r="FS1" s="1" t="s">
        <v>28</v>
      </c>
      <c r="FT1" s="1" t="s">
        <v>28</v>
      </c>
      <c r="FU1" s="1" t="s">
        <v>28</v>
      </c>
      <c r="FV1" s="1" t="s">
        <v>28</v>
      </c>
      <c r="FW1" s="1" t="s">
        <v>28</v>
      </c>
      <c r="FX1" s="1" t="s">
        <v>26</v>
      </c>
      <c r="FY1" s="1" t="s">
        <v>28</v>
      </c>
      <c r="FZ1" s="1" t="s">
        <v>28</v>
      </c>
      <c r="GA1" s="1" t="s">
        <v>26</v>
      </c>
      <c r="GB1" s="1" t="s">
        <v>28</v>
      </c>
      <c r="GC1" s="1" t="s">
        <v>28</v>
      </c>
      <c r="GD1" s="1" t="s">
        <v>26</v>
      </c>
      <c r="GE1" s="1" t="s">
        <v>26</v>
      </c>
      <c r="GF1" s="1" t="s">
        <v>28</v>
      </c>
      <c r="GG1" s="1" t="s">
        <v>28</v>
      </c>
      <c r="GH1" s="1" t="s">
        <v>28</v>
      </c>
      <c r="GI1" s="1" t="s">
        <v>26</v>
      </c>
      <c r="GJ1" s="1" t="s">
        <v>28</v>
      </c>
      <c r="GK1" s="1" t="s">
        <v>28</v>
      </c>
      <c r="GL1" s="1" t="s">
        <v>28</v>
      </c>
      <c r="GM1" s="1" t="s">
        <v>28</v>
      </c>
      <c r="GN1" s="1" t="s">
        <v>26</v>
      </c>
      <c r="GO1" s="1" t="s">
        <v>26</v>
      </c>
      <c r="GP1" s="1" t="s">
        <v>28</v>
      </c>
      <c r="GQ1" s="1" t="s">
        <v>26</v>
      </c>
      <c r="GR1" s="1" t="s">
        <v>26</v>
      </c>
      <c r="GS1" s="1" t="s">
        <v>28</v>
      </c>
      <c r="GT1" s="1" t="s">
        <v>28</v>
      </c>
      <c r="GU1" s="1" t="s">
        <v>28</v>
      </c>
      <c r="GV1" s="1" t="s">
        <v>26</v>
      </c>
      <c r="GW1" s="1" t="s">
        <v>28</v>
      </c>
      <c r="GX1" s="1" t="s">
        <v>28</v>
      </c>
      <c r="GY1" s="1" t="s">
        <v>28</v>
      </c>
      <c r="GZ1" s="1" t="s">
        <v>28</v>
      </c>
      <c r="HA1" s="1" t="s">
        <v>28</v>
      </c>
      <c r="HB1" s="1" t="s">
        <v>26</v>
      </c>
      <c r="HC1" s="1" t="s">
        <v>26</v>
      </c>
      <c r="HD1" s="1" t="s">
        <v>28</v>
      </c>
      <c r="HE1" s="1" t="s">
        <v>28</v>
      </c>
      <c r="HF1" s="1" t="s">
        <v>28</v>
      </c>
      <c r="HG1" s="1" t="s">
        <v>26</v>
      </c>
      <c r="HH1" s="1" t="s">
        <v>28</v>
      </c>
      <c r="HI1" s="1" t="s">
        <v>28</v>
      </c>
      <c r="HJ1" s="1" t="s">
        <v>28</v>
      </c>
      <c r="HK1" s="1" t="s">
        <v>28</v>
      </c>
      <c r="HL1" s="1" t="s">
        <v>26</v>
      </c>
      <c r="HM1" s="1" t="s">
        <v>26</v>
      </c>
      <c r="HN1" s="1" t="s">
        <v>28</v>
      </c>
      <c r="HO1" s="1" t="s">
        <v>28</v>
      </c>
      <c r="HP1" s="1" t="s">
        <v>26</v>
      </c>
      <c r="HQ1" s="1" t="s">
        <v>26</v>
      </c>
      <c r="HR1" s="1" t="s">
        <v>28</v>
      </c>
      <c r="HS1" s="1" t="s">
        <v>28</v>
      </c>
      <c r="HT1" s="1" t="s">
        <v>28</v>
      </c>
      <c r="HU1" s="1" t="s">
        <v>28</v>
      </c>
      <c r="HV1" s="1" t="s">
        <v>28</v>
      </c>
      <c r="HW1" s="1" t="s">
        <v>28</v>
      </c>
      <c r="HX1" s="1" t="s">
        <v>28</v>
      </c>
      <c r="HY1" s="1" t="s">
        <v>28</v>
      </c>
      <c r="HZ1" s="1" t="s">
        <v>28</v>
      </c>
      <c r="IA1" s="1" t="s">
        <v>26</v>
      </c>
      <c r="IB1" s="1" t="s">
        <v>28</v>
      </c>
      <c r="IC1" s="1" t="s">
        <v>28</v>
      </c>
      <c r="ID1" s="1" t="s">
        <v>26</v>
      </c>
      <c r="IE1" s="1" t="s">
        <v>28</v>
      </c>
      <c r="IF1" s="1" t="s">
        <v>28</v>
      </c>
      <c r="IG1" s="1" t="s">
        <v>26</v>
      </c>
      <c r="IH1" s="1" t="s">
        <v>28</v>
      </c>
      <c r="II1" s="1" t="s">
        <v>28</v>
      </c>
      <c r="IJ1" s="1" t="s">
        <v>26</v>
      </c>
      <c r="IK1" s="1" t="s">
        <v>28</v>
      </c>
      <c r="IL1" s="1" t="s">
        <v>28</v>
      </c>
      <c r="IM1" s="1" t="s">
        <v>26</v>
      </c>
      <c r="IN1" s="1" t="s">
        <v>28</v>
      </c>
      <c r="IO1" s="1" t="s">
        <v>28</v>
      </c>
      <c r="IP1" s="1" t="s">
        <v>26</v>
      </c>
      <c r="IQ1" s="1" t="s">
        <v>28</v>
      </c>
      <c r="IR1" s="1" t="s">
        <v>28</v>
      </c>
      <c r="IS1" s="1" t="s">
        <v>26</v>
      </c>
      <c r="IT1" s="1" t="s">
        <v>26</v>
      </c>
      <c r="IU1" s="1" t="s">
        <v>28</v>
      </c>
      <c r="IV1" s="1" t="s">
        <v>28</v>
      </c>
      <c r="IW1" s="1" t="s">
        <v>26</v>
      </c>
      <c r="IX1" s="1" t="s">
        <v>28</v>
      </c>
      <c r="IY1" s="1" t="s">
        <v>28</v>
      </c>
      <c r="IZ1" s="1" t="s">
        <v>26</v>
      </c>
      <c r="JA1" s="1" t="s">
        <v>28</v>
      </c>
      <c r="JB1" s="1" t="s">
        <v>26</v>
      </c>
      <c r="JC1" s="1" t="s">
        <v>28</v>
      </c>
      <c r="JD1" s="1" t="s">
        <v>28</v>
      </c>
      <c r="JE1" s="1" t="s">
        <v>26</v>
      </c>
      <c r="JF1" s="1" t="s">
        <v>28</v>
      </c>
      <c r="JG1" s="1" t="s">
        <v>28</v>
      </c>
      <c r="JH1" s="1" t="s">
        <v>26</v>
      </c>
      <c r="JI1" s="1" t="s">
        <v>28</v>
      </c>
      <c r="JJ1" s="1" t="s">
        <v>26</v>
      </c>
      <c r="JK1" s="1" t="s">
        <v>28</v>
      </c>
      <c r="JL1" s="1" t="s">
        <v>28</v>
      </c>
      <c r="JM1" s="1" t="s">
        <v>26</v>
      </c>
      <c r="JN1" s="1" t="s">
        <v>28</v>
      </c>
      <c r="JO1" s="1" t="s">
        <v>26</v>
      </c>
      <c r="JP1" s="1" t="s">
        <v>28</v>
      </c>
      <c r="JQ1" s="1" t="s">
        <v>28</v>
      </c>
      <c r="JR1" s="1" t="s">
        <v>26</v>
      </c>
      <c r="JS1" s="1" t="s">
        <v>28</v>
      </c>
      <c r="JT1" s="1" t="s">
        <v>26</v>
      </c>
      <c r="JU1" s="1" t="s">
        <v>28</v>
      </c>
      <c r="JV1" s="1" t="s">
        <v>28</v>
      </c>
      <c r="JW1" s="1" t="s">
        <v>28</v>
      </c>
      <c r="JX1" s="1" t="s">
        <v>26</v>
      </c>
      <c r="JY1" s="1" t="s">
        <v>26</v>
      </c>
      <c r="JZ1" s="1" t="s">
        <v>28</v>
      </c>
      <c r="KA1" s="1" t="s">
        <v>28</v>
      </c>
      <c r="KB1" s="1" t="s">
        <v>26</v>
      </c>
      <c r="KC1" s="1" t="s">
        <v>28</v>
      </c>
      <c r="KD1" s="1" t="s">
        <v>28</v>
      </c>
      <c r="KE1" s="1" t="s">
        <v>26</v>
      </c>
      <c r="KF1" s="1" t="s">
        <v>26</v>
      </c>
      <c r="KG1" s="1" t="s">
        <v>26</v>
      </c>
      <c r="KH1" s="1" t="s">
        <v>28</v>
      </c>
      <c r="KI1" s="1" t="s">
        <v>28</v>
      </c>
      <c r="KJ1" s="1" t="s">
        <v>26</v>
      </c>
      <c r="KK1" s="1" t="s">
        <v>28</v>
      </c>
      <c r="KL1" s="1" t="s">
        <v>28</v>
      </c>
      <c r="KM1" s="1" t="s">
        <v>28</v>
      </c>
      <c r="KN1" s="1" t="s">
        <v>26</v>
      </c>
      <c r="KO1" s="1" t="s">
        <v>28</v>
      </c>
      <c r="KP1" s="1" t="s">
        <v>26</v>
      </c>
      <c r="KQ1" s="1" t="s">
        <v>26</v>
      </c>
      <c r="KR1" s="1" t="s">
        <v>28</v>
      </c>
      <c r="KS1" s="1" t="s">
        <v>28</v>
      </c>
      <c r="KT1" s="1" t="s">
        <v>26</v>
      </c>
      <c r="KU1" s="1" t="s">
        <v>28</v>
      </c>
      <c r="KV1" s="1" t="s">
        <v>28</v>
      </c>
      <c r="KW1" s="1" t="s">
        <v>26</v>
      </c>
      <c r="KX1" s="1" t="s">
        <v>26</v>
      </c>
      <c r="KY1" s="1" t="s">
        <v>26</v>
      </c>
      <c r="KZ1" s="1" t="s">
        <v>28</v>
      </c>
      <c r="LA1" s="1" t="s">
        <v>28</v>
      </c>
      <c r="LB1" s="1" t="s">
        <v>26</v>
      </c>
      <c r="LC1" s="1" t="s">
        <v>28</v>
      </c>
      <c r="LD1" s="1" t="s">
        <v>28</v>
      </c>
      <c r="LE1" s="1" t="s">
        <v>26</v>
      </c>
      <c r="LF1" s="1" t="s">
        <v>28</v>
      </c>
      <c r="LG1" s="1" t="s">
        <v>28</v>
      </c>
      <c r="LH1" s="1" t="s">
        <v>26</v>
      </c>
      <c r="LI1" s="1" t="s">
        <v>28</v>
      </c>
      <c r="LJ1" s="1" t="s">
        <v>28</v>
      </c>
      <c r="LK1" s="1" t="s">
        <v>26</v>
      </c>
      <c r="LL1" s="1" t="s">
        <v>28</v>
      </c>
      <c r="LM1" s="1" t="s">
        <v>28</v>
      </c>
      <c r="LN1" s="1" t="s">
        <v>26</v>
      </c>
      <c r="LO1" s="1" t="s">
        <v>26</v>
      </c>
      <c r="LP1" s="1" t="s">
        <v>26</v>
      </c>
      <c r="LQ1" s="1" t="s">
        <v>28</v>
      </c>
      <c r="LR1" s="1" t="s">
        <v>28</v>
      </c>
      <c r="LS1" s="1" t="s">
        <v>26</v>
      </c>
      <c r="LT1" s="1" t="s">
        <v>28</v>
      </c>
      <c r="LU1" s="1" t="s">
        <v>26</v>
      </c>
      <c r="LV1" s="1" t="s">
        <v>26</v>
      </c>
      <c r="LW1" s="1" t="s">
        <v>28</v>
      </c>
      <c r="LX1" s="1" t="s">
        <v>28</v>
      </c>
      <c r="LY1" s="1" t="s">
        <v>26</v>
      </c>
      <c r="LZ1" s="1" t="s">
        <v>28</v>
      </c>
      <c r="MA1" s="1" t="s">
        <v>26</v>
      </c>
      <c r="MB1" s="1" t="s">
        <v>28</v>
      </c>
      <c r="MC1" s="1" t="s">
        <v>26</v>
      </c>
      <c r="MD1" s="1" t="s">
        <v>28</v>
      </c>
      <c r="ME1" s="1" t="s">
        <v>26</v>
      </c>
      <c r="MF1" s="1" t="s">
        <v>28</v>
      </c>
      <c r="MG1" s="1" t="s">
        <v>28</v>
      </c>
      <c r="MH1" s="1" t="s">
        <v>26</v>
      </c>
      <c r="MI1" s="1" t="s">
        <v>28</v>
      </c>
      <c r="MJ1" s="1" t="s">
        <v>28</v>
      </c>
      <c r="MK1" s="1" t="s">
        <v>28</v>
      </c>
      <c r="ML1" s="1" t="s">
        <v>28</v>
      </c>
      <c r="MM1" s="1" t="s">
        <v>28</v>
      </c>
      <c r="MN1" s="1" t="s">
        <v>26</v>
      </c>
      <c r="MO1" s="1" t="s">
        <v>28</v>
      </c>
      <c r="MP1" s="1" t="s">
        <v>28</v>
      </c>
      <c r="MQ1" s="1" t="s">
        <v>28</v>
      </c>
      <c r="MR1" s="1" t="s">
        <v>28</v>
      </c>
      <c r="MS1" s="1" t="s">
        <v>28</v>
      </c>
      <c r="MT1" s="1" t="s">
        <v>26</v>
      </c>
      <c r="MU1" s="1" t="s">
        <v>28</v>
      </c>
      <c r="MV1" s="1" t="s">
        <v>28</v>
      </c>
      <c r="MW1" s="1" t="s">
        <v>28</v>
      </c>
      <c r="MX1" s="1" t="s">
        <v>28</v>
      </c>
      <c r="MY1" s="1" t="s">
        <v>26</v>
      </c>
      <c r="MZ1" s="1" t="s">
        <v>28</v>
      </c>
      <c r="NA1" s="1" t="s">
        <v>26</v>
      </c>
      <c r="NB1" s="1" t="s">
        <v>28</v>
      </c>
      <c r="NC1" s="1" t="s">
        <v>28</v>
      </c>
      <c r="ND1" s="1" t="s">
        <v>26</v>
      </c>
      <c r="NE1" s="1" t="s">
        <v>28</v>
      </c>
      <c r="NF1" s="1" t="s">
        <v>26</v>
      </c>
      <c r="NG1" s="1" t="s">
        <v>28</v>
      </c>
      <c r="NH1" s="1" t="s">
        <v>28</v>
      </c>
      <c r="NI1" s="1" t="s">
        <v>28</v>
      </c>
      <c r="NJ1" s="1" t="s">
        <v>28</v>
      </c>
      <c r="NK1" s="1" t="s">
        <v>26</v>
      </c>
      <c r="NL1" s="1" t="s">
        <v>26</v>
      </c>
      <c r="NM1" s="1" t="s">
        <v>28</v>
      </c>
      <c r="NN1" s="1" t="s">
        <v>28</v>
      </c>
      <c r="NO1" s="1" t="s">
        <v>28</v>
      </c>
      <c r="NP1" s="1" t="s">
        <v>26</v>
      </c>
      <c r="NQ1" s="1" t="s">
        <v>28</v>
      </c>
      <c r="NR1" s="1" t="s">
        <v>28</v>
      </c>
      <c r="NS1" s="1" t="s">
        <v>28</v>
      </c>
      <c r="NT1" s="1" t="s">
        <v>26</v>
      </c>
      <c r="NU1" s="1" t="s">
        <v>28</v>
      </c>
      <c r="NV1" s="1" t="s">
        <v>26</v>
      </c>
      <c r="NW1" s="1" t="s">
        <v>28</v>
      </c>
      <c r="NX1" s="1" t="s">
        <v>28</v>
      </c>
      <c r="NY1" s="1" t="s">
        <v>28</v>
      </c>
      <c r="NZ1" s="1" t="s">
        <v>28</v>
      </c>
      <c r="OA1" s="1" t="s">
        <v>28</v>
      </c>
      <c r="OB1" s="1" t="s">
        <v>28</v>
      </c>
      <c r="OC1" s="1" t="s">
        <v>26</v>
      </c>
      <c r="OD1" s="1" t="s">
        <v>28</v>
      </c>
      <c r="OE1" s="1" t="s">
        <v>28</v>
      </c>
      <c r="OF1" s="1" t="s">
        <v>26</v>
      </c>
      <c r="OG1" s="1" t="s">
        <v>28</v>
      </c>
      <c r="OH1" s="1" t="s">
        <v>28</v>
      </c>
      <c r="OI1" s="1" t="s">
        <v>28</v>
      </c>
      <c r="OJ1" s="1" t="s">
        <v>26</v>
      </c>
      <c r="OK1" s="1" t="s">
        <v>28</v>
      </c>
      <c r="OL1" s="1" t="s">
        <v>28</v>
      </c>
      <c r="OM1" s="1" t="s">
        <v>28</v>
      </c>
      <c r="ON1" s="1" t="s">
        <v>28</v>
      </c>
      <c r="OO1" s="1" t="s">
        <v>28</v>
      </c>
      <c r="OP1" s="1" t="s">
        <v>26</v>
      </c>
      <c r="OQ1" s="1" t="s">
        <v>26</v>
      </c>
      <c r="OR1" s="1" t="s">
        <v>28</v>
      </c>
      <c r="OS1" s="1" t="s">
        <v>28</v>
      </c>
      <c r="OT1" s="1" t="s">
        <v>26</v>
      </c>
      <c r="OU1" s="1" t="s">
        <v>28</v>
      </c>
      <c r="OV1" s="1" t="s">
        <v>28</v>
      </c>
      <c r="OW1" s="1" t="s">
        <v>26</v>
      </c>
      <c r="OX1" s="1" t="s">
        <v>28</v>
      </c>
      <c r="OY1" s="1" t="s">
        <v>30</v>
      </c>
      <c r="OZ1" s="1" t="s">
        <v>26</v>
      </c>
      <c r="PA1" s="1" t="s">
        <v>26</v>
      </c>
      <c r="PB1" s="1" t="s">
        <v>26</v>
      </c>
      <c r="PC1" s="1" t="s">
        <v>31</v>
      </c>
      <c r="PD1" s="1" t="s">
        <v>32</v>
      </c>
      <c r="PE1" s="1" t="s">
        <v>33</v>
      </c>
      <c r="PF1" s="1" t="s">
        <v>34</v>
      </c>
      <c r="PG1" s="1" t="s">
        <v>26</v>
      </c>
      <c r="PH1" s="1" t="s">
        <v>26</v>
      </c>
      <c r="PI1" s="1" t="s">
        <v>26</v>
      </c>
      <c r="PJ1" s="1" t="s">
        <v>26</v>
      </c>
      <c r="PK1" s="1" t="s">
        <v>26</v>
      </c>
      <c r="PL1" s="1" t="s">
        <v>26</v>
      </c>
      <c r="PM1" s="1" t="s">
        <v>35</v>
      </c>
      <c r="PN1" s="1" t="s">
        <v>36</v>
      </c>
      <c r="PO1" s="1" t="s">
        <v>31</v>
      </c>
      <c r="PP1" s="1" t="s">
        <v>37</v>
      </c>
      <c r="PQ1" s="1" t="s">
        <v>26</v>
      </c>
      <c r="PR1" s="1" t="s">
        <v>26</v>
      </c>
      <c r="PS1" s="1" t="s">
        <v>26</v>
      </c>
      <c r="PT1" s="1" t="s">
        <v>38</v>
      </c>
      <c r="PU1" s="1" t="s">
        <v>38</v>
      </c>
      <c r="PV1" s="1" t="s">
        <v>38</v>
      </c>
      <c r="PW1" s="1" t="s">
        <v>38</v>
      </c>
      <c r="PX1" s="1" t="s">
        <v>38</v>
      </c>
      <c r="PY1" s="1" t="s">
        <v>26</v>
      </c>
      <c r="PZ1" s="1" t="s">
        <v>38</v>
      </c>
      <c r="QA1" s="1" t="s">
        <v>38</v>
      </c>
      <c r="QB1" s="1" t="s">
        <v>38</v>
      </c>
      <c r="QC1" s="1" t="s">
        <v>38</v>
      </c>
      <c r="QD1" s="1" t="s">
        <v>38</v>
      </c>
      <c r="QE1" s="1" t="s">
        <v>38</v>
      </c>
      <c r="QF1" s="1" t="s">
        <v>38</v>
      </c>
      <c r="QG1" s="1" t="s">
        <v>38</v>
      </c>
      <c r="QH1" s="1" t="s">
        <v>38</v>
      </c>
      <c r="QI1" s="1" t="s">
        <v>38</v>
      </c>
      <c r="QJ1" s="1" t="s">
        <v>38</v>
      </c>
      <c r="QK1" s="1" t="s">
        <v>38</v>
      </c>
      <c r="QL1" s="1" t="s">
        <v>38</v>
      </c>
      <c r="QM1" s="1" t="s">
        <v>38</v>
      </c>
      <c r="QN1" s="1" t="s">
        <v>39</v>
      </c>
      <c r="QO1" s="1" t="s">
        <v>37</v>
      </c>
      <c r="QP1" s="1" t="s">
        <v>37</v>
      </c>
      <c r="QQ1" s="1" t="s">
        <v>37</v>
      </c>
      <c r="QR1" s="1" t="s">
        <v>26</v>
      </c>
      <c r="QS1" s="1" t="s">
        <v>40</v>
      </c>
      <c r="QT1" s="1" t="s">
        <v>26</v>
      </c>
      <c r="QU1" s="1" t="s">
        <v>26</v>
      </c>
      <c r="QV1" s="1" t="s">
        <v>41</v>
      </c>
      <c r="QW1" s="1" t="s">
        <v>31</v>
      </c>
      <c r="QX1" s="1" t="s">
        <v>42</v>
      </c>
      <c r="QY1" s="1" t="s">
        <v>43</v>
      </c>
      <c r="QZ1" s="1" t="s">
        <v>44</v>
      </c>
      <c r="RA1" s="1" t="s">
        <v>45</v>
      </c>
      <c r="RB1" s="1" t="s">
        <v>45</v>
      </c>
      <c r="RC1" s="1" t="s">
        <v>43</v>
      </c>
      <c r="RD1" s="1" t="s">
        <v>31</v>
      </c>
      <c r="RE1" s="1" t="s">
        <v>31</v>
      </c>
      <c r="RF1" s="1" t="s">
        <v>45</v>
      </c>
      <c r="RG1" s="1" t="s">
        <v>45</v>
      </c>
      <c r="RH1" s="1" t="s">
        <v>26</v>
      </c>
      <c r="RI1" s="1" t="s">
        <v>26</v>
      </c>
      <c r="RJ1" s="1" t="s">
        <v>43</v>
      </c>
      <c r="RL1" s="8" t="str">
        <f t="shared" ref="RL1:RL32" si="0">W1</f>
        <v>INSEE T_1101</v>
      </c>
      <c r="RM1" s="8" t="str">
        <f t="shared" ref="RM1:RM32" si="1">CP1</f>
        <v>INSEE DAA</v>
      </c>
      <c r="RN1" s="1" t="s">
        <v>26</v>
      </c>
      <c r="RO1" s="1" t="s">
        <v>26</v>
      </c>
    </row>
    <row r="2" spans="1:483" s="1" customFormat="1" x14ac:dyDescent="0.35">
      <c r="A2" s="1" t="s">
        <v>46</v>
      </c>
      <c r="B2" s="1" t="s">
        <v>47</v>
      </c>
      <c r="C2" s="1" t="s">
        <v>47</v>
      </c>
      <c r="D2" s="1" t="s">
        <v>47</v>
      </c>
      <c r="E2" s="1" t="s">
        <v>47</v>
      </c>
      <c r="F2" s="1" t="s">
        <v>47</v>
      </c>
      <c r="G2" s="1" t="s">
        <v>47</v>
      </c>
      <c r="H2" s="1" t="s">
        <v>47</v>
      </c>
      <c r="I2" s="1" t="s">
        <v>47</v>
      </c>
      <c r="J2" s="1" t="s">
        <v>47</v>
      </c>
      <c r="K2" s="1" t="s">
        <v>47</v>
      </c>
      <c r="L2" s="1" t="s">
        <v>47</v>
      </c>
      <c r="M2" s="1" t="s">
        <v>47</v>
      </c>
      <c r="N2" s="1" t="s">
        <v>47</v>
      </c>
      <c r="O2" s="1" t="s">
        <v>47</v>
      </c>
      <c r="P2" s="1" t="s">
        <v>47</v>
      </c>
      <c r="Q2" s="1" t="s">
        <v>47</v>
      </c>
      <c r="R2" s="1" t="s">
        <v>47</v>
      </c>
      <c r="S2" s="1" t="s">
        <v>47</v>
      </c>
      <c r="T2" s="1" t="s">
        <v>47</v>
      </c>
      <c r="U2" s="1" t="s">
        <v>47</v>
      </c>
      <c r="V2" s="1" t="s">
        <v>47</v>
      </c>
      <c r="W2" s="1" t="s">
        <v>47</v>
      </c>
      <c r="X2" s="1" t="s">
        <v>47</v>
      </c>
      <c r="Y2" s="1" t="s">
        <v>47</v>
      </c>
      <c r="Z2" s="1" t="s">
        <v>47</v>
      </c>
      <c r="AA2" s="1" t="s">
        <v>47</v>
      </c>
      <c r="AB2" s="1" t="s">
        <v>47</v>
      </c>
      <c r="AC2" s="1" t="s">
        <v>47</v>
      </c>
      <c r="AD2" s="1" t="s">
        <v>47</v>
      </c>
      <c r="AE2" s="1" t="s">
        <v>47</v>
      </c>
      <c r="AF2" s="1" t="s">
        <v>48</v>
      </c>
      <c r="AG2" s="1" t="s">
        <v>48</v>
      </c>
      <c r="AH2" s="1" t="s">
        <v>48</v>
      </c>
      <c r="AI2" s="1" t="s">
        <v>48</v>
      </c>
      <c r="AJ2" s="1" t="s">
        <v>48</v>
      </c>
      <c r="AK2" s="1" t="s">
        <v>48</v>
      </c>
      <c r="AL2" s="1" t="s">
        <v>48</v>
      </c>
      <c r="AM2" s="1" t="s">
        <v>48</v>
      </c>
      <c r="AN2" s="1" t="s">
        <v>48</v>
      </c>
      <c r="AO2" s="1" t="s">
        <v>48</v>
      </c>
      <c r="AP2" s="1" t="s">
        <v>48</v>
      </c>
      <c r="AQ2" s="1" t="s">
        <v>48</v>
      </c>
      <c r="AR2" s="1" t="s">
        <v>48</v>
      </c>
      <c r="AS2" s="1" t="s">
        <v>48</v>
      </c>
      <c r="AT2" s="1" t="s">
        <v>48</v>
      </c>
      <c r="AU2" s="1" t="s">
        <v>48</v>
      </c>
      <c r="AV2" s="1" t="s">
        <v>47</v>
      </c>
      <c r="AW2" s="1" t="s">
        <v>47</v>
      </c>
      <c r="AX2" s="1" t="s">
        <v>47</v>
      </c>
      <c r="AY2" s="1" t="s">
        <v>47</v>
      </c>
      <c r="AZ2" s="1" t="s">
        <v>47</v>
      </c>
      <c r="BA2" s="1" t="s">
        <v>47</v>
      </c>
      <c r="BB2" s="1" t="s">
        <v>47</v>
      </c>
      <c r="BC2" s="1" t="s">
        <v>47</v>
      </c>
      <c r="BD2" s="1" t="s">
        <v>47</v>
      </c>
      <c r="BE2" s="1" t="s">
        <v>47</v>
      </c>
      <c r="BF2" s="1" t="s">
        <v>47</v>
      </c>
      <c r="BG2" s="1" t="s">
        <v>47</v>
      </c>
      <c r="BH2" s="1" t="s">
        <v>47</v>
      </c>
      <c r="BI2" s="1" t="s">
        <v>47</v>
      </c>
      <c r="BJ2" s="1" t="s">
        <v>47</v>
      </c>
      <c r="BK2" s="1" t="s">
        <v>47</v>
      </c>
      <c r="BL2" s="1" t="s">
        <v>47</v>
      </c>
      <c r="BM2" s="1" t="s">
        <v>47</v>
      </c>
      <c r="BN2" s="1" t="s">
        <v>47</v>
      </c>
      <c r="BO2" s="1" t="s">
        <v>47</v>
      </c>
      <c r="BP2" s="1" t="s">
        <v>47</v>
      </c>
      <c r="BQ2" s="1" t="s">
        <v>47</v>
      </c>
      <c r="BR2" s="1" t="s">
        <v>47</v>
      </c>
      <c r="BS2" s="1" t="s">
        <v>47</v>
      </c>
      <c r="BT2" s="1" t="s">
        <v>47</v>
      </c>
      <c r="BU2" s="1" t="s">
        <v>47</v>
      </c>
      <c r="BV2" s="1" t="s">
        <v>47</v>
      </c>
      <c r="BW2" s="1" t="s">
        <v>47</v>
      </c>
      <c r="BX2" s="1" t="s">
        <v>47</v>
      </c>
      <c r="BY2" s="1" t="s">
        <v>47</v>
      </c>
      <c r="BZ2" s="1" t="s">
        <v>47</v>
      </c>
      <c r="CA2" s="1" t="s">
        <v>47</v>
      </c>
      <c r="CB2" s="1" t="s">
        <v>47</v>
      </c>
      <c r="CC2" s="1" t="s">
        <v>47</v>
      </c>
      <c r="CD2" s="1" t="s">
        <v>47</v>
      </c>
      <c r="CE2" s="1" t="s">
        <v>47</v>
      </c>
      <c r="CF2" s="1" t="s">
        <v>47</v>
      </c>
      <c r="CG2" s="1" t="s">
        <v>47</v>
      </c>
      <c r="CH2" s="1" t="s">
        <v>47</v>
      </c>
      <c r="CI2" s="1" t="s">
        <v>47</v>
      </c>
      <c r="CJ2" s="1" t="s">
        <v>47</v>
      </c>
      <c r="CK2" s="1" t="s">
        <v>47</v>
      </c>
      <c r="CL2" s="1" t="s">
        <v>47</v>
      </c>
      <c r="CM2" s="1" t="s">
        <v>47</v>
      </c>
      <c r="CN2" s="1" t="s">
        <v>47</v>
      </c>
      <c r="CO2" s="1" t="s">
        <v>47</v>
      </c>
      <c r="CP2" s="1" t="s">
        <v>47</v>
      </c>
      <c r="CQ2" s="1" t="s">
        <v>47</v>
      </c>
      <c r="CR2" s="1" t="s">
        <v>47</v>
      </c>
      <c r="CS2" s="1" t="s">
        <v>47</v>
      </c>
      <c r="CT2" s="1" t="s">
        <v>47</v>
      </c>
      <c r="CU2" s="1" t="s">
        <v>47</v>
      </c>
      <c r="CV2" s="1" t="s">
        <v>47</v>
      </c>
      <c r="CW2" s="1" t="s">
        <v>47</v>
      </c>
      <c r="CX2" s="1" t="s">
        <v>47</v>
      </c>
      <c r="CY2" s="1" t="s">
        <v>47</v>
      </c>
      <c r="CZ2" s="1" t="s">
        <v>47</v>
      </c>
      <c r="DA2" s="1" t="s">
        <v>47</v>
      </c>
      <c r="DB2" s="1" t="s">
        <v>47</v>
      </c>
      <c r="DC2" s="1" t="s">
        <v>47</v>
      </c>
      <c r="DD2" s="1" t="s">
        <v>47</v>
      </c>
      <c r="DE2" s="1" t="s">
        <v>47</v>
      </c>
      <c r="DF2" s="1" t="s">
        <v>47</v>
      </c>
      <c r="DG2" s="1" t="s">
        <v>47</v>
      </c>
      <c r="DH2" s="1" t="s">
        <v>47</v>
      </c>
      <c r="DI2" s="1" t="s">
        <v>47</v>
      </c>
      <c r="DJ2" s="1" t="s">
        <v>47</v>
      </c>
      <c r="DK2" s="1" t="s">
        <v>47</v>
      </c>
      <c r="DL2" s="1" t="s">
        <v>47</v>
      </c>
      <c r="DM2" s="1" t="s">
        <v>47</v>
      </c>
      <c r="DN2" s="1" t="s">
        <v>47</v>
      </c>
      <c r="DO2" s="1" t="s">
        <v>47</v>
      </c>
      <c r="DP2" s="1" t="s">
        <v>47</v>
      </c>
      <c r="DQ2" s="1" t="s">
        <v>47</v>
      </c>
      <c r="DR2" s="1" t="s">
        <v>47</v>
      </c>
      <c r="DS2" s="1" t="s">
        <v>47</v>
      </c>
      <c r="DT2" s="1" t="s">
        <v>47</v>
      </c>
      <c r="DU2" s="1" t="s">
        <v>47</v>
      </c>
      <c r="DV2" s="1" t="s">
        <v>47</v>
      </c>
      <c r="DW2" s="1" t="s">
        <v>47</v>
      </c>
      <c r="DX2" s="1" t="s">
        <v>47</v>
      </c>
      <c r="DY2" s="1" t="s">
        <v>47</v>
      </c>
      <c r="DZ2" s="1" t="s">
        <v>47</v>
      </c>
      <c r="EA2" s="1" t="s">
        <v>47</v>
      </c>
      <c r="EB2" s="1" t="s">
        <v>47</v>
      </c>
      <c r="EC2" s="1" t="s">
        <v>47</v>
      </c>
      <c r="ED2" s="1" t="s">
        <v>47</v>
      </c>
      <c r="EE2" s="1" t="s">
        <v>47</v>
      </c>
      <c r="EF2" s="1" t="s">
        <v>47</v>
      </c>
      <c r="EG2" s="1" t="s">
        <v>47</v>
      </c>
      <c r="EH2" s="1" t="s">
        <v>47</v>
      </c>
      <c r="EI2" s="1" t="s">
        <v>47</v>
      </c>
      <c r="EJ2" s="1" t="s">
        <v>47</v>
      </c>
      <c r="EK2" s="1" t="s">
        <v>47</v>
      </c>
      <c r="EL2" s="1" t="s">
        <v>47</v>
      </c>
      <c r="EM2" s="1" t="s">
        <v>47</v>
      </c>
      <c r="EN2" s="1" t="s">
        <v>47</v>
      </c>
      <c r="EO2" s="1" t="s">
        <v>47</v>
      </c>
      <c r="EP2" s="1" t="s">
        <v>47</v>
      </c>
      <c r="EQ2" s="1" t="s">
        <v>47</v>
      </c>
      <c r="ER2" s="1" t="s">
        <v>47</v>
      </c>
      <c r="ES2" s="1" t="s">
        <v>47</v>
      </c>
      <c r="ET2" s="1" t="s">
        <v>47</v>
      </c>
      <c r="EU2" s="1" t="s">
        <v>47</v>
      </c>
      <c r="EV2" s="1" t="s">
        <v>47</v>
      </c>
      <c r="EW2" s="1" t="s">
        <v>47</v>
      </c>
      <c r="EX2" s="1" t="s">
        <v>47</v>
      </c>
      <c r="EY2" s="1" t="s">
        <v>47</v>
      </c>
      <c r="EZ2" s="1" t="s">
        <v>47</v>
      </c>
      <c r="FA2" s="1" t="s">
        <v>47</v>
      </c>
      <c r="FB2" s="1" t="s">
        <v>47</v>
      </c>
      <c r="FC2" s="1" t="s">
        <v>47</v>
      </c>
      <c r="FD2" s="1" t="s">
        <v>47</v>
      </c>
      <c r="FE2" s="1" t="s">
        <v>47</v>
      </c>
      <c r="FF2" s="1" t="s">
        <v>47</v>
      </c>
      <c r="FG2" s="1" t="s">
        <v>47</v>
      </c>
      <c r="FH2" s="1" t="s">
        <v>47</v>
      </c>
      <c r="FI2" s="1" t="s">
        <v>47</v>
      </c>
      <c r="FJ2" s="1" t="s">
        <v>47</v>
      </c>
      <c r="FK2" s="1" t="s">
        <v>47</v>
      </c>
      <c r="FL2" s="1" t="s">
        <v>47</v>
      </c>
      <c r="FM2" s="1" t="s">
        <v>47</v>
      </c>
      <c r="FN2" s="1" t="s">
        <v>47</v>
      </c>
      <c r="FO2" s="1" t="s">
        <v>47</v>
      </c>
      <c r="FP2" s="1" t="s">
        <v>47</v>
      </c>
      <c r="FQ2" s="1" t="s">
        <v>47</v>
      </c>
      <c r="FR2" s="1" t="s">
        <v>47</v>
      </c>
      <c r="FS2" s="1" t="s">
        <v>47</v>
      </c>
      <c r="FT2" s="1" t="s">
        <v>47</v>
      </c>
      <c r="FU2" s="1" t="s">
        <v>47</v>
      </c>
      <c r="FV2" s="1" t="s">
        <v>47</v>
      </c>
      <c r="FW2" s="1" t="s">
        <v>47</v>
      </c>
      <c r="FX2" s="1" t="s">
        <v>47</v>
      </c>
      <c r="FY2" s="1" t="s">
        <v>47</v>
      </c>
      <c r="FZ2" s="1" t="s">
        <v>47</v>
      </c>
      <c r="GA2" s="1" t="s">
        <v>47</v>
      </c>
      <c r="GB2" s="1" t="s">
        <v>47</v>
      </c>
      <c r="GC2" s="1" t="s">
        <v>47</v>
      </c>
      <c r="GD2" s="1" t="s">
        <v>47</v>
      </c>
      <c r="GE2" s="1" t="s">
        <v>47</v>
      </c>
      <c r="GF2" s="1" t="s">
        <v>47</v>
      </c>
      <c r="GG2" s="1" t="s">
        <v>47</v>
      </c>
      <c r="GH2" s="1" t="s">
        <v>47</v>
      </c>
      <c r="GI2" s="1" t="s">
        <v>47</v>
      </c>
      <c r="GJ2" s="1" t="s">
        <v>47</v>
      </c>
      <c r="GK2" s="1" t="s">
        <v>47</v>
      </c>
      <c r="GL2" s="1" t="s">
        <v>47</v>
      </c>
      <c r="GM2" s="1" t="s">
        <v>47</v>
      </c>
      <c r="GN2" s="1" t="s">
        <v>47</v>
      </c>
      <c r="GO2" s="1" t="s">
        <v>47</v>
      </c>
      <c r="GP2" s="1" t="s">
        <v>47</v>
      </c>
      <c r="GQ2" s="1" t="s">
        <v>47</v>
      </c>
      <c r="GR2" s="1" t="s">
        <v>47</v>
      </c>
      <c r="GS2" s="1" t="s">
        <v>47</v>
      </c>
      <c r="GT2" s="1" t="s">
        <v>47</v>
      </c>
      <c r="GU2" s="1" t="s">
        <v>47</v>
      </c>
      <c r="GV2" s="1" t="s">
        <v>47</v>
      </c>
      <c r="GW2" s="1" t="s">
        <v>47</v>
      </c>
      <c r="GX2" s="1" t="s">
        <v>47</v>
      </c>
      <c r="GY2" s="1" t="s">
        <v>47</v>
      </c>
      <c r="GZ2" s="1" t="s">
        <v>47</v>
      </c>
      <c r="HA2" s="1" t="s">
        <v>47</v>
      </c>
      <c r="HB2" s="1" t="s">
        <v>47</v>
      </c>
      <c r="HC2" s="1" t="s">
        <v>47</v>
      </c>
      <c r="HD2" s="1" t="s">
        <v>47</v>
      </c>
      <c r="HE2" s="1" t="s">
        <v>47</v>
      </c>
      <c r="HF2" s="1" t="s">
        <v>47</v>
      </c>
      <c r="HG2" s="1" t="s">
        <v>47</v>
      </c>
      <c r="HH2" s="1" t="s">
        <v>47</v>
      </c>
      <c r="HI2" s="1" t="s">
        <v>47</v>
      </c>
      <c r="HJ2" s="1" t="s">
        <v>47</v>
      </c>
      <c r="HK2" s="1" t="s">
        <v>47</v>
      </c>
      <c r="HL2" s="1" t="s">
        <v>47</v>
      </c>
      <c r="HM2" s="1" t="s">
        <v>47</v>
      </c>
      <c r="HN2" s="1" t="s">
        <v>47</v>
      </c>
      <c r="HO2" s="1" t="s">
        <v>47</v>
      </c>
      <c r="HP2" s="1" t="s">
        <v>47</v>
      </c>
      <c r="HQ2" s="1" t="s">
        <v>47</v>
      </c>
      <c r="HR2" s="1" t="s">
        <v>47</v>
      </c>
      <c r="HS2" s="1" t="s">
        <v>47</v>
      </c>
      <c r="HT2" s="1" t="s">
        <v>47</v>
      </c>
      <c r="HU2" s="1" t="s">
        <v>47</v>
      </c>
      <c r="HV2" s="1" t="s">
        <v>47</v>
      </c>
      <c r="HW2" s="1" t="s">
        <v>47</v>
      </c>
      <c r="HX2" s="1" t="s">
        <v>47</v>
      </c>
      <c r="HY2" s="1" t="s">
        <v>47</v>
      </c>
      <c r="HZ2" s="1" t="s">
        <v>47</v>
      </c>
      <c r="IA2" s="1" t="s">
        <v>47</v>
      </c>
      <c r="IB2" s="1" t="s">
        <v>47</v>
      </c>
      <c r="IC2" s="1" t="s">
        <v>47</v>
      </c>
      <c r="ID2" s="1" t="s">
        <v>47</v>
      </c>
      <c r="IE2" s="1" t="s">
        <v>47</v>
      </c>
      <c r="IF2" s="1" t="s">
        <v>47</v>
      </c>
      <c r="IG2" s="1" t="s">
        <v>47</v>
      </c>
      <c r="IH2" s="1" t="s">
        <v>47</v>
      </c>
      <c r="II2" s="1" t="s">
        <v>47</v>
      </c>
      <c r="IJ2" s="1" t="s">
        <v>47</v>
      </c>
      <c r="IK2" s="1" t="s">
        <v>47</v>
      </c>
      <c r="IL2" s="1" t="s">
        <v>47</v>
      </c>
      <c r="IM2" s="1" t="s">
        <v>47</v>
      </c>
      <c r="IN2" s="1" t="s">
        <v>47</v>
      </c>
      <c r="IO2" s="1" t="s">
        <v>47</v>
      </c>
      <c r="IP2" s="1" t="s">
        <v>47</v>
      </c>
      <c r="IQ2" s="1" t="s">
        <v>47</v>
      </c>
      <c r="IR2" s="1" t="s">
        <v>47</v>
      </c>
      <c r="IS2" s="1" t="s">
        <v>47</v>
      </c>
      <c r="IT2" s="1" t="s">
        <v>47</v>
      </c>
      <c r="IU2" s="1" t="s">
        <v>47</v>
      </c>
      <c r="IV2" s="1" t="s">
        <v>47</v>
      </c>
      <c r="IW2" s="1" t="s">
        <v>47</v>
      </c>
      <c r="IX2" s="1" t="s">
        <v>47</v>
      </c>
      <c r="IY2" s="1" t="s">
        <v>47</v>
      </c>
      <c r="IZ2" s="1" t="s">
        <v>47</v>
      </c>
      <c r="JA2" s="1" t="s">
        <v>47</v>
      </c>
      <c r="JB2" s="1" t="s">
        <v>47</v>
      </c>
      <c r="JC2" s="1" t="s">
        <v>47</v>
      </c>
      <c r="JD2" s="1" t="s">
        <v>47</v>
      </c>
      <c r="JE2" s="1" t="s">
        <v>47</v>
      </c>
      <c r="JF2" s="1" t="s">
        <v>47</v>
      </c>
      <c r="JG2" s="1" t="s">
        <v>47</v>
      </c>
      <c r="JH2" s="1" t="s">
        <v>47</v>
      </c>
      <c r="JI2" s="1" t="s">
        <v>47</v>
      </c>
      <c r="JJ2" s="1" t="s">
        <v>47</v>
      </c>
      <c r="JK2" s="1" t="s">
        <v>47</v>
      </c>
      <c r="JL2" s="1" t="s">
        <v>47</v>
      </c>
      <c r="JM2" s="1" t="s">
        <v>47</v>
      </c>
      <c r="JN2" s="1" t="s">
        <v>47</v>
      </c>
      <c r="JO2" s="1" t="s">
        <v>47</v>
      </c>
      <c r="JP2" s="1" t="s">
        <v>47</v>
      </c>
      <c r="JQ2" s="1" t="s">
        <v>47</v>
      </c>
      <c r="JR2" s="1" t="s">
        <v>47</v>
      </c>
      <c r="JS2" s="1" t="s">
        <v>47</v>
      </c>
      <c r="JT2" s="1" t="s">
        <v>47</v>
      </c>
      <c r="JU2" s="1" t="s">
        <v>47</v>
      </c>
      <c r="JV2" s="1" t="s">
        <v>47</v>
      </c>
      <c r="JW2" s="1" t="s">
        <v>47</v>
      </c>
      <c r="JX2" s="1" t="s">
        <v>47</v>
      </c>
      <c r="JY2" s="1" t="s">
        <v>47</v>
      </c>
      <c r="JZ2" s="1" t="s">
        <v>47</v>
      </c>
      <c r="KA2" s="1" t="s">
        <v>47</v>
      </c>
      <c r="KB2" s="1" t="s">
        <v>47</v>
      </c>
      <c r="KC2" s="1" t="s">
        <v>47</v>
      </c>
      <c r="KD2" s="1" t="s">
        <v>47</v>
      </c>
      <c r="KE2" s="1" t="s">
        <v>47</v>
      </c>
      <c r="KF2" s="1" t="s">
        <v>47</v>
      </c>
      <c r="KG2" s="1" t="s">
        <v>47</v>
      </c>
      <c r="KH2" s="1" t="s">
        <v>47</v>
      </c>
      <c r="KI2" s="1" t="s">
        <v>47</v>
      </c>
      <c r="KJ2" s="1" t="s">
        <v>47</v>
      </c>
      <c r="KK2" s="1" t="s">
        <v>47</v>
      </c>
      <c r="KL2" s="1" t="s">
        <v>47</v>
      </c>
      <c r="KM2" s="1" t="s">
        <v>47</v>
      </c>
      <c r="KN2" s="1" t="s">
        <v>47</v>
      </c>
      <c r="KO2" s="1" t="s">
        <v>47</v>
      </c>
      <c r="KP2" s="1" t="s">
        <v>47</v>
      </c>
      <c r="KQ2" s="1" t="s">
        <v>47</v>
      </c>
      <c r="KR2" s="1" t="s">
        <v>47</v>
      </c>
      <c r="KS2" s="1" t="s">
        <v>47</v>
      </c>
      <c r="KT2" s="1" t="s">
        <v>47</v>
      </c>
      <c r="KU2" s="1" t="s">
        <v>47</v>
      </c>
      <c r="KV2" s="1" t="s">
        <v>47</v>
      </c>
      <c r="KW2" s="1" t="s">
        <v>47</v>
      </c>
      <c r="KX2" s="1" t="s">
        <v>47</v>
      </c>
      <c r="KY2" s="1" t="s">
        <v>47</v>
      </c>
      <c r="KZ2" s="1" t="s">
        <v>47</v>
      </c>
      <c r="LA2" s="1" t="s">
        <v>47</v>
      </c>
      <c r="LB2" s="1" t="s">
        <v>47</v>
      </c>
      <c r="LC2" s="1" t="s">
        <v>47</v>
      </c>
      <c r="LD2" s="1" t="s">
        <v>47</v>
      </c>
      <c r="LE2" s="1" t="s">
        <v>47</v>
      </c>
      <c r="LF2" s="1" t="s">
        <v>47</v>
      </c>
      <c r="LG2" s="1" t="s">
        <v>47</v>
      </c>
      <c r="LH2" s="1" t="s">
        <v>47</v>
      </c>
      <c r="LI2" s="1" t="s">
        <v>47</v>
      </c>
      <c r="LJ2" s="1" t="s">
        <v>47</v>
      </c>
      <c r="LK2" s="1" t="s">
        <v>47</v>
      </c>
      <c r="LL2" s="1" t="s">
        <v>47</v>
      </c>
      <c r="LM2" s="1" t="s">
        <v>47</v>
      </c>
      <c r="LN2" s="1" t="s">
        <v>47</v>
      </c>
      <c r="LO2" s="1" t="s">
        <v>47</v>
      </c>
      <c r="LP2" s="1" t="s">
        <v>47</v>
      </c>
      <c r="LQ2" s="1" t="s">
        <v>47</v>
      </c>
      <c r="LR2" s="1" t="s">
        <v>47</v>
      </c>
      <c r="LS2" s="1" t="s">
        <v>47</v>
      </c>
      <c r="LT2" s="1" t="s">
        <v>47</v>
      </c>
      <c r="LU2" s="1" t="s">
        <v>47</v>
      </c>
      <c r="LV2" s="1" t="s">
        <v>47</v>
      </c>
      <c r="LW2" s="1" t="s">
        <v>47</v>
      </c>
      <c r="LX2" s="1" t="s">
        <v>47</v>
      </c>
      <c r="LY2" s="1" t="s">
        <v>47</v>
      </c>
      <c r="LZ2" s="1" t="s">
        <v>47</v>
      </c>
      <c r="MA2" s="1" t="s">
        <v>47</v>
      </c>
      <c r="MB2" s="1" t="s">
        <v>47</v>
      </c>
      <c r="MC2" s="1" t="s">
        <v>47</v>
      </c>
      <c r="MD2" s="1" t="s">
        <v>47</v>
      </c>
      <c r="ME2" s="1" t="s">
        <v>47</v>
      </c>
      <c r="MF2" s="1" t="s">
        <v>47</v>
      </c>
      <c r="MG2" s="1" t="s">
        <v>47</v>
      </c>
      <c r="MH2" s="1" t="s">
        <v>47</v>
      </c>
      <c r="MI2" s="1" t="s">
        <v>47</v>
      </c>
      <c r="MJ2" s="1" t="s">
        <v>47</v>
      </c>
      <c r="MK2" s="1" t="s">
        <v>47</v>
      </c>
      <c r="ML2" s="1" t="s">
        <v>47</v>
      </c>
      <c r="MM2" s="1" t="s">
        <v>47</v>
      </c>
      <c r="MN2" s="1" t="s">
        <v>47</v>
      </c>
      <c r="MO2" s="1" t="s">
        <v>47</v>
      </c>
      <c r="MP2" s="1" t="s">
        <v>47</v>
      </c>
      <c r="MQ2" s="1" t="s">
        <v>47</v>
      </c>
      <c r="MR2" s="1" t="s">
        <v>47</v>
      </c>
      <c r="MS2" s="1" t="s">
        <v>47</v>
      </c>
      <c r="MT2" s="1" t="s">
        <v>47</v>
      </c>
      <c r="MU2" s="1" t="s">
        <v>47</v>
      </c>
      <c r="MV2" s="1" t="s">
        <v>47</v>
      </c>
      <c r="MW2" s="1" t="s">
        <v>47</v>
      </c>
      <c r="MX2" s="1" t="s">
        <v>47</v>
      </c>
      <c r="MY2" s="1" t="s">
        <v>47</v>
      </c>
      <c r="MZ2" s="1" t="s">
        <v>47</v>
      </c>
      <c r="NA2" s="1" t="s">
        <v>47</v>
      </c>
      <c r="NB2" s="1" t="s">
        <v>47</v>
      </c>
      <c r="NC2" s="1" t="s">
        <v>47</v>
      </c>
      <c r="ND2" s="1" t="s">
        <v>47</v>
      </c>
      <c r="NE2" s="1" t="s">
        <v>47</v>
      </c>
      <c r="NF2" s="1" t="s">
        <v>47</v>
      </c>
      <c r="NG2" s="1" t="s">
        <v>47</v>
      </c>
      <c r="NH2" s="1" t="s">
        <v>47</v>
      </c>
      <c r="NI2" s="1" t="s">
        <v>47</v>
      </c>
      <c r="NJ2" s="1" t="s">
        <v>47</v>
      </c>
      <c r="NK2" s="1" t="s">
        <v>47</v>
      </c>
      <c r="NL2" s="1" t="s">
        <v>47</v>
      </c>
      <c r="NM2" s="1" t="s">
        <v>47</v>
      </c>
      <c r="NN2" s="1" t="s">
        <v>47</v>
      </c>
      <c r="NO2" s="1" t="s">
        <v>47</v>
      </c>
      <c r="NP2" s="1" t="s">
        <v>47</v>
      </c>
      <c r="NQ2" s="1" t="s">
        <v>47</v>
      </c>
      <c r="NR2" s="1" t="s">
        <v>47</v>
      </c>
      <c r="NS2" s="1" t="s">
        <v>47</v>
      </c>
      <c r="NT2" s="1" t="s">
        <v>47</v>
      </c>
      <c r="NU2" s="1" t="s">
        <v>47</v>
      </c>
      <c r="NV2" s="1" t="s">
        <v>47</v>
      </c>
      <c r="NW2" s="1" t="s">
        <v>47</v>
      </c>
      <c r="NX2" s="1" t="s">
        <v>47</v>
      </c>
      <c r="NY2" s="1" t="s">
        <v>47</v>
      </c>
      <c r="NZ2" s="1" t="s">
        <v>47</v>
      </c>
      <c r="OA2" s="1" t="s">
        <v>47</v>
      </c>
      <c r="OB2" s="1" t="s">
        <v>47</v>
      </c>
      <c r="OC2" s="1" t="s">
        <v>47</v>
      </c>
      <c r="OD2" s="1" t="s">
        <v>47</v>
      </c>
      <c r="OE2" s="1" t="s">
        <v>47</v>
      </c>
      <c r="OF2" s="1" t="s">
        <v>47</v>
      </c>
      <c r="OG2" s="1" t="s">
        <v>47</v>
      </c>
      <c r="OH2" s="1" t="s">
        <v>47</v>
      </c>
      <c r="OI2" s="1" t="s">
        <v>47</v>
      </c>
      <c r="OJ2" s="1" t="s">
        <v>47</v>
      </c>
      <c r="OK2" s="1" t="s">
        <v>47</v>
      </c>
      <c r="OL2" s="1" t="s">
        <v>47</v>
      </c>
      <c r="OM2" s="1" t="s">
        <v>47</v>
      </c>
      <c r="ON2" s="1" t="s">
        <v>47</v>
      </c>
      <c r="OO2" s="1" t="s">
        <v>47</v>
      </c>
      <c r="OP2" s="1" t="s">
        <v>47</v>
      </c>
      <c r="OQ2" s="1" t="s">
        <v>47</v>
      </c>
      <c r="OR2" s="1" t="s">
        <v>47</v>
      </c>
      <c r="OS2" s="1" t="s">
        <v>47</v>
      </c>
      <c r="OT2" s="1" t="s">
        <v>47</v>
      </c>
      <c r="OU2" s="1" t="s">
        <v>47</v>
      </c>
      <c r="OV2" s="1" t="s">
        <v>47</v>
      </c>
      <c r="OW2" s="1" t="s">
        <v>47</v>
      </c>
      <c r="OX2" s="1" t="s">
        <v>47</v>
      </c>
      <c r="OY2" s="1" t="s">
        <v>47</v>
      </c>
      <c r="OZ2" s="1" t="s">
        <v>49</v>
      </c>
      <c r="PA2" s="1" t="s">
        <v>47</v>
      </c>
      <c r="PB2" s="1" t="s">
        <v>47</v>
      </c>
      <c r="PC2" s="1" t="s">
        <v>50</v>
      </c>
      <c r="PD2" s="1" t="s">
        <v>50</v>
      </c>
      <c r="PE2" s="1" t="s">
        <v>50</v>
      </c>
      <c r="PF2" s="1" t="s">
        <v>50</v>
      </c>
      <c r="PG2" s="1" t="s">
        <v>47</v>
      </c>
      <c r="PH2" s="1" t="s">
        <v>47</v>
      </c>
      <c r="PI2" s="1" t="s">
        <v>47</v>
      </c>
      <c r="PJ2" s="1" t="s">
        <v>47</v>
      </c>
      <c r="PK2" s="1" t="s">
        <v>47</v>
      </c>
      <c r="PL2" s="1" t="s">
        <v>47</v>
      </c>
      <c r="PO2" s="1" t="s">
        <v>50</v>
      </c>
      <c r="PR2" s="1" t="s">
        <v>48</v>
      </c>
      <c r="PS2" s="1" t="s">
        <v>49</v>
      </c>
      <c r="PT2" s="1" t="s">
        <v>51</v>
      </c>
      <c r="PU2" s="1" t="s">
        <v>51</v>
      </c>
      <c r="PV2" s="1" t="s">
        <v>51</v>
      </c>
      <c r="PW2" s="1" t="s">
        <v>51</v>
      </c>
      <c r="PX2" s="1" t="s">
        <v>51</v>
      </c>
      <c r="PY2" s="1" t="s">
        <v>51</v>
      </c>
      <c r="PZ2" s="1" t="s">
        <v>51</v>
      </c>
      <c r="QA2" s="1" t="s">
        <v>51</v>
      </c>
      <c r="QB2" s="1" t="s">
        <v>51</v>
      </c>
      <c r="QC2" s="1" t="s">
        <v>51</v>
      </c>
      <c r="QD2" s="1" t="s">
        <v>51</v>
      </c>
      <c r="QE2" s="1" t="s">
        <v>51</v>
      </c>
      <c r="QF2" s="1" t="s">
        <v>51</v>
      </c>
      <c r="QG2" s="1" t="s">
        <v>51</v>
      </c>
      <c r="QH2" s="1" t="s">
        <v>51</v>
      </c>
      <c r="QI2" s="1" t="s">
        <v>51</v>
      </c>
      <c r="QJ2" s="1" t="s">
        <v>51</v>
      </c>
      <c r="QK2" s="1" t="s">
        <v>51</v>
      </c>
      <c r="QL2" s="1" t="s">
        <v>51</v>
      </c>
      <c r="QM2" s="1" t="s">
        <v>51</v>
      </c>
      <c r="QN2" s="1" t="s">
        <v>52</v>
      </c>
      <c r="QO2" s="1" t="s">
        <v>52</v>
      </c>
      <c r="QP2" s="1" t="s">
        <v>51</v>
      </c>
      <c r="QQ2" s="1" t="s">
        <v>52</v>
      </c>
      <c r="QR2" s="1" t="s">
        <v>51</v>
      </c>
      <c r="QS2" s="1" t="s">
        <v>51</v>
      </c>
      <c r="QT2" s="1" t="s">
        <v>52</v>
      </c>
      <c r="QU2" s="1" t="s">
        <v>52</v>
      </c>
      <c r="QV2" s="1" t="s">
        <v>52</v>
      </c>
      <c r="QW2" s="1" t="s">
        <v>52</v>
      </c>
      <c r="QX2" s="1" t="s">
        <v>52</v>
      </c>
      <c r="QY2" s="1" t="s">
        <v>52</v>
      </c>
      <c r="QZ2" s="1" t="s">
        <v>52</v>
      </c>
      <c r="RD2" s="1" t="s">
        <v>53</v>
      </c>
      <c r="RE2" s="1" t="s">
        <v>53</v>
      </c>
      <c r="RF2" s="1" t="s">
        <v>54</v>
      </c>
      <c r="RG2" s="1" t="s">
        <v>54</v>
      </c>
      <c r="RH2" s="1" t="s">
        <v>54</v>
      </c>
      <c r="RI2" s="1" t="s">
        <v>54</v>
      </c>
      <c r="RL2" s="8" t="str">
        <f t="shared" si="0"/>
        <v>billion</v>
      </c>
      <c r="RM2" s="8" t="str">
        <f t="shared" si="1"/>
        <v>billion</v>
      </c>
      <c r="RN2" s="1" t="s">
        <v>1760</v>
      </c>
      <c r="RO2" s="1" t="s">
        <v>1760</v>
      </c>
    </row>
    <row r="3" spans="1:483" s="1" customFormat="1" x14ac:dyDescent="0.35">
      <c r="A3" s="1" t="s">
        <v>55</v>
      </c>
      <c r="B3" s="1" t="s">
        <v>56</v>
      </c>
      <c r="C3" s="1" t="s">
        <v>56</v>
      </c>
      <c r="D3" s="1" t="s">
        <v>56</v>
      </c>
      <c r="E3" s="1" t="s">
        <v>56</v>
      </c>
      <c r="F3" s="1" t="s">
        <v>56</v>
      </c>
      <c r="G3" s="1" t="s">
        <v>56</v>
      </c>
      <c r="H3" s="1" t="s">
        <v>56</v>
      </c>
      <c r="I3" s="1" t="s">
        <v>56</v>
      </c>
      <c r="J3" s="1" t="s">
        <v>56</v>
      </c>
      <c r="K3" s="1" t="s">
        <v>56</v>
      </c>
      <c r="L3" s="1" t="s">
        <v>56</v>
      </c>
      <c r="M3" s="1" t="s">
        <v>56</v>
      </c>
      <c r="N3" s="1" t="s">
        <v>56</v>
      </c>
      <c r="O3" s="1" t="s">
        <v>56</v>
      </c>
      <c r="P3" s="1" t="s">
        <v>56</v>
      </c>
      <c r="Q3" s="1" t="s">
        <v>56</v>
      </c>
      <c r="R3" s="1" t="s">
        <v>56</v>
      </c>
      <c r="S3" s="1" t="s">
        <v>56</v>
      </c>
      <c r="T3" s="1" t="s">
        <v>56</v>
      </c>
      <c r="U3" s="1" t="s">
        <v>56</v>
      </c>
      <c r="V3" s="1" t="s">
        <v>56</v>
      </c>
      <c r="W3" s="1" t="s">
        <v>56</v>
      </c>
      <c r="X3" s="1" t="s">
        <v>56</v>
      </c>
      <c r="Y3" s="1" t="s">
        <v>56</v>
      </c>
      <c r="Z3" s="1" t="s">
        <v>56</v>
      </c>
      <c r="AA3" s="1" t="s">
        <v>56</v>
      </c>
      <c r="AB3" s="1" t="s">
        <v>56</v>
      </c>
      <c r="AC3" s="1" t="s">
        <v>56</v>
      </c>
      <c r="AD3" s="1" t="s">
        <v>56</v>
      </c>
      <c r="AE3" s="1" t="s">
        <v>56</v>
      </c>
      <c r="AF3" s="1">
        <v>2015</v>
      </c>
      <c r="AG3" s="1">
        <v>2015</v>
      </c>
      <c r="AH3" s="1">
        <v>2015</v>
      </c>
      <c r="AI3" s="1">
        <v>2015</v>
      </c>
      <c r="AJ3" s="1">
        <v>2015</v>
      </c>
      <c r="AK3" s="1">
        <v>2015</v>
      </c>
      <c r="AL3" s="1">
        <v>2015</v>
      </c>
      <c r="AM3" s="1">
        <v>2015</v>
      </c>
      <c r="AN3" s="1">
        <v>2015</v>
      </c>
      <c r="AO3" s="1">
        <v>2015</v>
      </c>
      <c r="AP3" s="1">
        <v>2015</v>
      </c>
      <c r="AQ3" s="1">
        <v>2015</v>
      </c>
      <c r="AR3" s="1">
        <v>2015</v>
      </c>
      <c r="AS3" s="1">
        <v>2015</v>
      </c>
      <c r="AT3" s="1">
        <v>2015</v>
      </c>
      <c r="AU3" s="1">
        <v>2015</v>
      </c>
      <c r="AV3" s="1" t="s">
        <v>56</v>
      </c>
      <c r="AW3" s="1" t="s">
        <v>56</v>
      </c>
      <c r="AX3" s="1" t="s">
        <v>56</v>
      </c>
      <c r="AY3" s="1" t="s">
        <v>56</v>
      </c>
      <c r="AZ3" s="1" t="s">
        <v>56</v>
      </c>
      <c r="BA3" s="1" t="s">
        <v>56</v>
      </c>
      <c r="BB3" s="1" t="s">
        <v>56</v>
      </c>
      <c r="BC3" s="1" t="s">
        <v>56</v>
      </c>
      <c r="BD3" s="1" t="s">
        <v>56</v>
      </c>
      <c r="BE3" s="1" t="s">
        <v>56</v>
      </c>
      <c r="BF3" s="1" t="s">
        <v>56</v>
      </c>
      <c r="BG3" s="1" t="s">
        <v>56</v>
      </c>
      <c r="BH3" s="1" t="s">
        <v>56</v>
      </c>
      <c r="BI3" s="1" t="s">
        <v>56</v>
      </c>
      <c r="BJ3" s="1" t="s">
        <v>56</v>
      </c>
      <c r="BK3" s="1" t="s">
        <v>56</v>
      </c>
      <c r="BL3" s="1" t="s">
        <v>56</v>
      </c>
      <c r="BM3" s="1" t="s">
        <v>56</v>
      </c>
      <c r="BN3" s="1" t="s">
        <v>56</v>
      </c>
      <c r="BO3" s="1" t="s">
        <v>56</v>
      </c>
      <c r="BP3" s="1" t="s">
        <v>56</v>
      </c>
      <c r="BQ3" s="1" t="s">
        <v>56</v>
      </c>
      <c r="BR3" s="1" t="s">
        <v>56</v>
      </c>
      <c r="BS3" s="1" t="s">
        <v>56</v>
      </c>
      <c r="BT3" s="1" t="s">
        <v>56</v>
      </c>
      <c r="BU3" s="1" t="s">
        <v>56</v>
      </c>
      <c r="BV3" s="1" t="s">
        <v>56</v>
      </c>
      <c r="BW3" s="1" t="s">
        <v>56</v>
      </c>
      <c r="BX3" s="1" t="s">
        <v>56</v>
      </c>
      <c r="BY3" s="1" t="s">
        <v>56</v>
      </c>
      <c r="BZ3" s="1" t="s">
        <v>56</v>
      </c>
      <c r="CA3" s="1" t="s">
        <v>56</v>
      </c>
      <c r="CB3" s="1" t="s">
        <v>56</v>
      </c>
      <c r="CC3" s="1" t="s">
        <v>56</v>
      </c>
      <c r="CD3" s="1" t="s">
        <v>56</v>
      </c>
      <c r="CE3" s="1" t="s">
        <v>56</v>
      </c>
      <c r="CF3" s="1" t="s">
        <v>56</v>
      </c>
      <c r="CG3" s="1" t="s">
        <v>56</v>
      </c>
      <c r="CH3" s="1" t="s">
        <v>56</v>
      </c>
      <c r="CI3" s="1" t="s">
        <v>56</v>
      </c>
      <c r="CJ3" s="1" t="s">
        <v>56</v>
      </c>
      <c r="CK3" s="1" t="s">
        <v>56</v>
      </c>
      <c r="CL3" s="1" t="s">
        <v>56</v>
      </c>
      <c r="CM3" s="1" t="s">
        <v>56</v>
      </c>
      <c r="CN3" s="1" t="s">
        <v>56</v>
      </c>
      <c r="CO3" s="1" t="s">
        <v>56</v>
      </c>
      <c r="CP3" s="1" t="s">
        <v>56</v>
      </c>
      <c r="CQ3" s="1" t="s">
        <v>56</v>
      </c>
      <c r="CR3" s="1" t="s">
        <v>56</v>
      </c>
      <c r="CS3" s="1" t="s">
        <v>56</v>
      </c>
      <c r="CT3" s="1" t="s">
        <v>56</v>
      </c>
      <c r="CU3" s="1" t="s">
        <v>56</v>
      </c>
      <c r="CV3" s="1" t="s">
        <v>56</v>
      </c>
      <c r="CW3" s="1" t="s">
        <v>56</v>
      </c>
      <c r="CX3" s="1" t="s">
        <v>56</v>
      </c>
      <c r="CY3" s="1" t="s">
        <v>56</v>
      </c>
      <c r="CZ3" s="1" t="s">
        <v>56</v>
      </c>
      <c r="DA3" s="1" t="s">
        <v>56</v>
      </c>
      <c r="DB3" s="1" t="s">
        <v>56</v>
      </c>
      <c r="DC3" s="1" t="s">
        <v>56</v>
      </c>
      <c r="DD3" s="1" t="s">
        <v>56</v>
      </c>
      <c r="DE3" s="1" t="s">
        <v>56</v>
      </c>
      <c r="DF3" s="1" t="s">
        <v>56</v>
      </c>
      <c r="DG3" s="1" t="s">
        <v>56</v>
      </c>
      <c r="DH3" s="1" t="s">
        <v>56</v>
      </c>
      <c r="DI3" s="1" t="s">
        <v>56</v>
      </c>
      <c r="DJ3" s="1" t="s">
        <v>56</v>
      </c>
      <c r="DK3" s="1" t="s">
        <v>56</v>
      </c>
      <c r="DL3" s="1" t="s">
        <v>56</v>
      </c>
      <c r="DM3" s="1" t="s">
        <v>56</v>
      </c>
      <c r="DN3" s="1" t="s">
        <v>56</v>
      </c>
      <c r="DO3" s="1" t="s">
        <v>56</v>
      </c>
      <c r="DP3" s="1" t="s">
        <v>56</v>
      </c>
      <c r="DQ3" s="1" t="s">
        <v>56</v>
      </c>
      <c r="DR3" s="1" t="s">
        <v>56</v>
      </c>
      <c r="DS3" s="1" t="s">
        <v>56</v>
      </c>
      <c r="DT3" s="1" t="s">
        <v>56</v>
      </c>
      <c r="DU3" s="1" t="s">
        <v>56</v>
      </c>
      <c r="DV3" s="1" t="s">
        <v>56</v>
      </c>
      <c r="DW3" s="1" t="s">
        <v>56</v>
      </c>
      <c r="DX3" s="1" t="s">
        <v>56</v>
      </c>
      <c r="DY3" s="1" t="s">
        <v>56</v>
      </c>
      <c r="DZ3" s="1" t="s">
        <v>56</v>
      </c>
      <c r="EA3" s="1" t="s">
        <v>56</v>
      </c>
      <c r="EB3" s="1" t="s">
        <v>56</v>
      </c>
      <c r="EC3" s="1" t="s">
        <v>56</v>
      </c>
      <c r="ED3" s="1" t="s">
        <v>56</v>
      </c>
      <c r="EE3" s="1" t="s">
        <v>56</v>
      </c>
      <c r="EF3" s="1" t="s">
        <v>56</v>
      </c>
      <c r="EG3" s="1" t="s">
        <v>56</v>
      </c>
      <c r="EH3" s="1" t="s">
        <v>56</v>
      </c>
      <c r="EI3" s="1" t="s">
        <v>56</v>
      </c>
      <c r="EJ3" s="1" t="s">
        <v>56</v>
      </c>
      <c r="EK3" s="1" t="s">
        <v>56</v>
      </c>
      <c r="EL3" s="1" t="s">
        <v>56</v>
      </c>
      <c r="EM3" s="1" t="s">
        <v>56</v>
      </c>
      <c r="EN3" s="1" t="s">
        <v>56</v>
      </c>
      <c r="EO3" s="1" t="s">
        <v>56</v>
      </c>
      <c r="EP3" s="1" t="s">
        <v>56</v>
      </c>
      <c r="EQ3" s="1" t="s">
        <v>56</v>
      </c>
      <c r="ER3" s="1" t="s">
        <v>56</v>
      </c>
      <c r="ES3" s="1" t="s">
        <v>56</v>
      </c>
      <c r="ET3" s="1" t="s">
        <v>56</v>
      </c>
      <c r="EU3" s="1" t="s">
        <v>56</v>
      </c>
      <c r="EV3" s="1" t="s">
        <v>56</v>
      </c>
      <c r="EW3" s="1" t="s">
        <v>56</v>
      </c>
      <c r="EX3" s="1" t="s">
        <v>56</v>
      </c>
      <c r="EY3" s="1" t="s">
        <v>56</v>
      </c>
      <c r="EZ3" s="1" t="s">
        <v>56</v>
      </c>
      <c r="FA3" s="1" t="s">
        <v>56</v>
      </c>
      <c r="FB3" s="1" t="s">
        <v>56</v>
      </c>
      <c r="FC3" s="1" t="s">
        <v>56</v>
      </c>
      <c r="FD3" s="1" t="s">
        <v>56</v>
      </c>
      <c r="FE3" s="1" t="s">
        <v>56</v>
      </c>
      <c r="FF3" s="1" t="s">
        <v>56</v>
      </c>
      <c r="FG3" s="1" t="s">
        <v>56</v>
      </c>
      <c r="FH3" s="1" t="s">
        <v>56</v>
      </c>
      <c r="FI3" s="1" t="s">
        <v>56</v>
      </c>
      <c r="FJ3" s="1" t="s">
        <v>56</v>
      </c>
      <c r="FK3" s="1" t="s">
        <v>56</v>
      </c>
      <c r="FL3" s="1" t="s">
        <v>56</v>
      </c>
      <c r="FM3" s="1" t="s">
        <v>56</v>
      </c>
      <c r="FN3" s="1" t="s">
        <v>56</v>
      </c>
      <c r="FO3" s="1" t="s">
        <v>56</v>
      </c>
      <c r="FP3" s="1" t="s">
        <v>56</v>
      </c>
      <c r="FQ3" s="1" t="s">
        <v>56</v>
      </c>
      <c r="FR3" s="1" t="s">
        <v>56</v>
      </c>
      <c r="FS3" s="1" t="s">
        <v>56</v>
      </c>
      <c r="FT3" s="1" t="s">
        <v>56</v>
      </c>
      <c r="FU3" s="1" t="s">
        <v>56</v>
      </c>
      <c r="FV3" s="1" t="s">
        <v>56</v>
      </c>
      <c r="FW3" s="1" t="s">
        <v>56</v>
      </c>
      <c r="FX3" s="1" t="s">
        <v>56</v>
      </c>
      <c r="FY3" s="1" t="s">
        <v>56</v>
      </c>
      <c r="FZ3" s="1" t="s">
        <v>56</v>
      </c>
      <c r="GA3" s="1" t="s">
        <v>56</v>
      </c>
      <c r="GB3" s="1" t="s">
        <v>56</v>
      </c>
      <c r="GC3" s="1" t="s">
        <v>56</v>
      </c>
      <c r="GD3" s="1" t="s">
        <v>56</v>
      </c>
      <c r="GE3" s="1" t="s">
        <v>56</v>
      </c>
      <c r="GF3" s="1" t="s">
        <v>56</v>
      </c>
      <c r="GG3" s="1" t="s">
        <v>56</v>
      </c>
      <c r="GH3" s="1" t="s">
        <v>56</v>
      </c>
      <c r="GI3" s="1" t="s">
        <v>56</v>
      </c>
      <c r="GJ3" s="1" t="s">
        <v>56</v>
      </c>
      <c r="GK3" s="1" t="s">
        <v>56</v>
      </c>
      <c r="GL3" s="1" t="s">
        <v>56</v>
      </c>
      <c r="GM3" s="1" t="s">
        <v>56</v>
      </c>
      <c r="GN3" s="1" t="s">
        <v>56</v>
      </c>
      <c r="GO3" s="1" t="s">
        <v>56</v>
      </c>
      <c r="GP3" s="1" t="s">
        <v>56</v>
      </c>
      <c r="GQ3" s="1" t="s">
        <v>56</v>
      </c>
      <c r="GR3" s="1" t="s">
        <v>56</v>
      </c>
      <c r="GS3" s="1" t="s">
        <v>56</v>
      </c>
      <c r="GT3" s="1" t="s">
        <v>56</v>
      </c>
      <c r="GU3" s="1" t="s">
        <v>56</v>
      </c>
      <c r="GV3" s="1" t="s">
        <v>56</v>
      </c>
      <c r="GW3" s="1" t="s">
        <v>56</v>
      </c>
      <c r="GX3" s="1" t="s">
        <v>56</v>
      </c>
      <c r="GY3" s="1" t="s">
        <v>56</v>
      </c>
      <c r="GZ3" s="1" t="s">
        <v>56</v>
      </c>
      <c r="HA3" s="1" t="s">
        <v>56</v>
      </c>
      <c r="HB3" s="1" t="s">
        <v>56</v>
      </c>
      <c r="HC3" s="1" t="s">
        <v>56</v>
      </c>
      <c r="HD3" s="1" t="s">
        <v>56</v>
      </c>
      <c r="HE3" s="1" t="s">
        <v>56</v>
      </c>
      <c r="HF3" s="1" t="s">
        <v>56</v>
      </c>
      <c r="HG3" s="1" t="s">
        <v>56</v>
      </c>
      <c r="HH3" s="1" t="s">
        <v>56</v>
      </c>
      <c r="HI3" s="1" t="s">
        <v>56</v>
      </c>
      <c r="HJ3" s="1" t="s">
        <v>56</v>
      </c>
      <c r="HK3" s="1" t="s">
        <v>56</v>
      </c>
      <c r="HL3" s="1" t="s">
        <v>56</v>
      </c>
      <c r="HM3" s="1" t="s">
        <v>56</v>
      </c>
      <c r="HN3" s="1" t="s">
        <v>56</v>
      </c>
      <c r="HO3" s="1" t="s">
        <v>56</v>
      </c>
      <c r="HP3" s="1" t="s">
        <v>56</v>
      </c>
      <c r="HQ3" s="1" t="s">
        <v>56</v>
      </c>
      <c r="HR3" s="1" t="s">
        <v>56</v>
      </c>
      <c r="HS3" s="1" t="s">
        <v>56</v>
      </c>
      <c r="HT3" s="1" t="s">
        <v>56</v>
      </c>
      <c r="HU3" s="1" t="s">
        <v>56</v>
      </c>
      <c r="HV3" s="1" t="s">
        <v>56</v>
      </c>
      <c r="HW3" s="1" t="s">
        <v>56</v>
      </c>
      <c r="HX3" s="1" t="s">
        <v>56</v>
      </c>
      <c r="HY3" s="1" t="s">
        <v>56</v>
      </c>
      <c r="HZ3" s="1" t="s">
        <v>56</v>
      </c>
      <c r="IA3" s="1" t="s">
        <v>56</v>
      </c>
      <c r="IB3" s="1" t="s">
        <v>56</v>
      </c>
      <c r="IC3" s="1" t="s">
        <v>56</v>
      </c>
      <c r="ID3" s="1" t="s">
        <v>56</v>
      </c>
      <c r="IE3" s="1" t="s">
        <v>56</v>
      </c>
      <c r="IF3" s="1" t="s">
        <v>56</v>
      </c>
      <c r="IG3" s="1" t="s">
        <v>56</v>
      </c>
      <c r="IH3" s="1" t="s">
        <v>56</v>
      </c>
      <c r="II3" s="1" t="s">
        <v>56</v>
      </c>
      <c r="IJ3" s="1" t="s">
        <v>56</v>
      </c>
      <c r="IK3" s="1" t="s">
        <v>56</v>
      </c>
      <c r="IL3" s="1" t="s">
        <v>56</v>
      </c>
      <c r="IM3" s="1" t="s">
        <v>56</v>
      </c>
      <c r="IN3" s="1" t="s">
        <v>56</v>
      </c>
      <c r="IO3" s="1" t="s">
        <v>56</v>
      </c>
      <c r="IP3" s="1" t="s">
        <v>56</v>
      </c>
      <c r="IQ3" s="1" t="s">
        <v>56</v>
      </c>
      <c r="IR3" s="1" t="s">
        <v>56</v>
      </c>
      <c r="IS3" s="1" t="s">
        <v>56</v>
      </c>
      <c r="IT3" s="1" t="s">
        <v>56</v>
      </c>
      <c r="IU3" s="1" t="s">
        <v>56</v>
      </c>
      <c r="IV3" s="1" t="s">
        <v>56</v>
      </c>
      <c r="IW3" s="1" t="s">
        <v>56</v>
      </c>
      <c r="IX3" s="1" t="s">
        <v>56</v>
      </c>
      <c r="IY3" s="1" t="s">
        <v>56</v>
      </c>
      <c r="IZ3" s="1" t="s">
        <v>56</v>
      </c>
      <c r="JA3" s="1" t="s">
        <v>56</v>
      </c>
      <c r="JB3" s="1" t="s">
        <v>56</v>
      </c>
      <c r="JC3" s="1" t="s">
        <v>56</v>
      </c>
      <c r="JD3" s="1" t="s">
        <v>56</v>
      </c>
      <c r="JE3" s="1" t="s">
        <v>56</v>
      </c>
      <c r="JF3" s="1" t="s">
        <v>56</v>
      </c>
      <c r="JG3" s="1" t="s">
        <v>56</v>
      </c>
      <c r="JH3" s="1" t="s">
        <v>56</v>
      </c>
      <c r="JI3" s="1" t="s">
        <v>56</v>
      </c>
      <c r="JJ3" s="1" t="s">
        <v>56</v>
      </c>
      <c r="JK3" s="1" t="s">
        <v>56</v>
      </c>
      <c r="JL3" s="1" t="s">
        <v>56</v>
      </c>
      <c r="JM3" s="1" t="s">
        <v>56</v>
      </c>
      <c r="JN3" s="1" t="s">
        <v>56</v>
      </c>
      <c r="JO3" s="1" t="s">
        <v>56</v>
      </c>
      <c r="JP3" s="1" t="s">
        <v>56</v>
      </c>
      <c r="JQ3" s="1" t="s">
        <v>56</v>
      </c>
      <c r="JR3" s="1" t="s">
        <v>56</v>
      </c>
      <c r="JS3" s="1" t="s">
        <v>56</v>
      </c>
      <c r="JT3" s="1" t="s">
        <v>56</v>
      </c>
      <c r="JU3" s="1" t="s">
        <v>56</v>
      </c>
      <c r="JV3" s="1" t="s">
        <v>56</v>
      </c>
      <c r="JW3" s="1" t="s">
        <v>56</v>
      </c>
      <c r="JX3" s="1" t="s">
        <v>56</v>
      </c>
      <c r="JY3" s="1" t="s">
        <v>56</v>
      </c>
      <c r="JZ3" s="1" t="s">
        <v>56</v>
      </c>
      <c r="KA3" s="1" t="s">
        <v>56</v>
      </c>
      <c r="KB3" s="1" t="s">
        <v>56</v>
      </c>
      <c r="KC3" s="1" t="s">
        <v>56</v>
      </c>
      <c r="KD3" s="1" t="s">
        <v>56</v>
      </c>
      <c r="KE3" s="1" t="s">
        <v>56</v>
      </c>
      <c r="KF3" s="1" t="s">
        <v>56</v>
      </c>
      <c r="KG3" s="1" t="s">
        <v>56</v>
      </c>
      <c r="KH3" s="1" t="s">
        <v>56</v>
      </c>
      <c r="KI3" s="1" t="s">
        <v>56</v>
      </c>
      <c r="KJ3" s="1" t="s">
        <v>56</v>
      </c>
      <c r="KK3" s="1" t="s">
        <v>56</v>
      </c>
      <c r="KL3" s="1" t="s">
        <v>56</v>
      </c>
      <c r="KM3" s="1" t="s">
        <v>56</v>
      </c>
      <c r="KN3" s="1" t="s">
        <v>56</v>
      </c>
      <c r="KO3" s="1" t="s">
        <v>56</v>
      </c>
      <c r="KP3" s="1" t="s">
        <v>56</v>
      </c>
      <c r="KQ3" s="1" t="s">
        <v>56</v>
      </c>
      <c r="KR3" s="1" t="s">
        <v>56</v>
      </c>
      <c r="KS3" s="1" t="s">
        <v>56</v>
      </c>
      <c r="KT3" s="1" t="s">
        <v>56</v>
      </c>
      <c r="KU3" s="1" t="s">
        <v>56</v>
      </c>
      <c r="KV3" s="1" t="s">
        <v>56</v>
      </c>
      <c r="KW3" s="1" t="s">
        <v>56</v>
      </c>
      <c r="KX3" s="1" t="s">
        <v>56</v>
      </c>
      <c r="KY3" s="1" t="s">
        <v>56</v>
      </c>
      <c r="KZ3" s="1" t="s">
        <v>56</v>
      </c>
      <c r="LA3" s="1" t="s">
        <v>56</v>
      </c>
      <c r="LB3" s="1" t="s">
        <v>56</v>
      </c>
      <c r="LC3" s="1" t="s">
        <v>56</v>
      </c>
      <c r="LD3" s="1" t="s">
        <v>56</v>
      </c>
      <c r="LE3" s="1" t="s">
        <v>56</v>
      </c>
      <c r="LF3" s="1" t="s">
        <v>56</v>
      </c>
      <c r="LG3" s="1" t="s">
        <v>56</v>
      </c>
      <c r="LH3" s="1" t="s">
        <v>56</v>
      </c>
      <c r="LI3" s="1" t="s">
        <v>56</v>
      </c>
      <c r="LJ3" s="1" t="s">
        <v>56</v>
      </c>
      <c r="LK3" s="1" t="s">
        <v>56</v>
      </c>
      <c r="LL3" s="1" t="s">
        <v>56</v>
      </c>
      <c r="LM3" s="1" t="s">
        <v>56</v>
      </c>
      <c r="LN3" s="1" t="s">
        <v>56</v>
      </c>
      <c r="LO3" s="1" t="s">
        <v>56</v>
      </c>
      <c r="LP3" s="1" t="s">
        <v>56</v>
      </c>
      <c r="LQ3" s="1" t="s">
        <v>56</v>
      </c>
      <c r="LR3" s="1" t="s">
        <v>56</v>
      </c>
      <c r="LS3" s="1" t="s">
        <v>56</v>
      </c>
      <c r="LT3" s="1" t="s">
        <v>56</v>
      </c>
      <c r="LU3" s="1" t="s">
        <v>56</v>
      </c>
      <c r="LV3" s="1" t="s">
        <v>56</v>
      </c>
      <c r="LW3" s="1" t="s">
        <v>56</v>
      </c>
      <c r="LX3" s="1" t="s">
        <v>56</v>
      </c>
      <c r="LY3" s="1" t="s">
        <v>56</v>
      </c>
      <c r="LZ3" s="1" t="s">
        <v>56</v>
      </c>
      <c r="MA3" s="1" t="s">
        <v>56</v>
      </c>
      <c r="MB3" s="1" t="s">
        <v>56</v>
      </c>
      <c r="MC3" s="1" t="s">
        <v>56</v>
      </c>
      <c r="MD3" s="1" t="s">
        <v>56</v>
      </c>
      <c r="ME3" s="1" t="s">
        <v>56</v>
      </c>
      <c r="MF3" s="1" t="s">
        <v>56</v>
      </c>
      <c r="MG3" s="1" t="s">
        <v>56</v>
      </c>
      <c r="MH3" s="1" t="s">
        <v>56</v>
      </c>
      <c r="MI3" s="1" t="s">
        <v>56</v>
      </c>
      <c r="MJ3" s="1" t="s">
        <v>56</v>
      </c>
      <c r="MK3" s="1" t="s">
        <v>56</v>
      </c>
      <c r="ML3" s="1" t="s">
        <v>56</v>
      </c>
      <c r="MM3" s="1" t="s">
        <v>56</v>
      </c>
      <c r="MN3" s="1" t="s">
        <v>56</v>
      </c>
      <c r="MO3" s="1" t="s">
        <v>56</v>
      </c>
      <c r="MP3" s="1" t="s">
        <v>56</v>
      </c>
      <c r="MQ3" s="1" t="s">
        <v>56</v>
      </c>
      <c r="MR3" s="1" t="s">
        <v>56</v>
      </c>
      <c r="MS3" s="1" t="s">
        <v>56</v>
      </c>
      <c r="MT3" s="1" t="s">
        <v>56</v>
      </c>
      <c r="MU3" s="1" t="s">
        <v>56</v>
      </c>
      <c r="MV3" s="1" t="s">
        <v>56</v>
      </c>
      <c r="MW3" s="1" t="s">
        <v>56</v>
      </c>
      <c r="MX3" s="1" t="s">
        <v>56</v>
      </c>
      <c r="MY3" s="1" t="s">
        <v>56</v>
      </c>
      <c r="MZ3" s="1" t="s">
        <v>56</v>
      </c>
      <c r="NA3" s="1" t="s">
        <v>56</v>
      </c>
      <c r="NB3" s="1" t="s">
        <v>56</v>
      </c>
      <c r="NC3" s="1" t="s">
        <v>56</v>
      </c>
      <c r="ND3" s="1" t="s">
        <v>56</v>
      </c>
      <c r="NE3" s="1" t="s">
        <v>56</v>
      </c>
      <c r="NF3" s="1" t="s">
        <v>56</v>
      </c>
      <c r="NG3" s="1" t="s">
        <v>56</v>
      </c>
      <c r="NH3" s="1" t="s">
        <v>56</v>
      </c>
      <c r="NI3" s="1" t="s">
        <v>56</v>
      </c>
      <c r="NJ3" s="1" t="s">
        <v>56</v>
      </c>
      <c r="NK3" s="1" t="s">
        <v>56</v>
      </c>
      <c r="NL3" s="1" t="s">
        <v>56</v>
      </c>
      <c r="NM3" s="1" t="s">
        <v>56</v>
      </c>
      <c r="NN3" s="1" t="s">
        <v>56</v>
      </c>
      <c r="NO3" s="1" t="s">
        <v>56</v>
      </c>
      <c r="NP3" s="1" t="s">
        <v>56</v>
      </c>
      <c r="NQ3" s="1" t="s">
        <v>56</v>
      </c>
      <c r="NR3" s="1" t="s">
        <v>56</v>
      </c>
      <c r="NS3" s="1" t="s">
        <v>56</v>
      </c>
      <c r="NT3" s="1" t="s">
        <v>56</v>
      </c>
      <c r="NU3" s="1" t="s">
        <v>56</v>
      </c>
      <c r="NV3" s="1" t="s">
        <v>56</v>
      </c>
      <c r="NW3" s="1" t="s">
        <v>56</v>
      </c>
      <c r="NX3" s="1" t="s">
        <v>56</v>
      </c>
      <c r="NY3" s="1" t="s">
        <v>56</v>
      </c>
      <c r="NZ3" s="1" t="s">
        <v>56</v>
      </c>
      <c r="OA3" s="1" t="s">
        <v>56</v>
      </c>
      <c r="OB3" s="1" t="s">
        <v>56</v>
      </c>
      <c r="OC3" s="1" t="s">
        <v>56</v>
      </c>
      <c r="OD3" s="1" t="s">
        <v>56</v>
      </c>
      <c r="OE3" s="1" t="s">
        <v>56</v>
      </c>
      <c r="OF3" s="1" t="s">
        <v>56</v>
      </c>
      <c r="OG3" s="1" t="s">
        <v>56</v>
      </c>
      <c r="OH3" s="1" t="s">
        <v>56</v>
      </c>
      <c r="OI3" s="1" t="s">
        <v>56</v>
      </c>
      <c r="OJ3" s="1" t="s">
        <v>56</v>
      </c>
      <c r="OK3" s="1" t="s">
        <v>56</v>
      </c>
      <c r="OL3" s="1" t="s">
        <v>56</v>
      </c>
      <c r="OM3" s="1" t="s">
        <v>56</v>
      </c>
      <c r="ON3" s="1" t="s">
        <v>56</v>
      </c>
      <c r="OO3" s="1" t="s">
        <v>56</v>
      </c>
      <c r="OP3" s="1" t="s">
        <v>56</v>
      </c>
      <c r="OQ3" s="1" t="s">
        <v>56</v>
      </c>
      <c r="OR3" s="1" t="s">
        <v>56</v>
      </c>
      <c r="OS3" s="1" t="s">
        <v>56</v>
      </c>
      <c r="OT3" s="1" t="s">
        <v>56</v>
      </c>
      <c r="OU3" s="1" t="s">
        <v>56</v>
      </c>
      <c r="OV3" s="1" t="s">
        <v>56</v>
      </c>
      <c r="OW3" s="1" t="s">
        <v>56</v>
      </c>
      <c r="OX3" s="1" t="s">
        <v>56</v>
      </c>
      <c r="OY3" s="1" t="s">
        <v>56</v>
      </c>
      <c r="OZ3" s="1" t="s">
        <v>57</v>
      </c>
      <c r="PA3" s="1" t="s">
        <v>56</v>
      </c>
      <c r="PB3" s="1" t="s">
        <v>56</v>
      </c>
      <c r="PG3" s="1" t="s">
        <v>56</v>
      </c>
      <c r="PH3" s="1" t="s">
        <v>56</v>
      </c>
      <c r="PI3" s="1" t="s">
        <v>56</v>
      </c>
      <c r="PJ3" s="1" t="s">
        <v>56</v>
      </c>
      <c r="PK3" s="1" t="s">
        <v>56</v>
      </c>
      <c r="PL3" s="1" t="s">
        <v>56</v>
      </c>
      <c r="PM3" s="1" t="s">
        <v>56</v>
      </c>
      <c r="PO3" s="1" t="s">
        <v>57</v>
      </c>
      <c r="PR3" s="1">
        <v>2015</v>
      </c>
      <c r="PS3" s="1" t="s">
        <v>49</v>
      </c>
      <c r="PT3" s="1" t="s">
        <v>58</v>
      </c>
      <c r="PU3" s="1" t="s">
        <v>58</v>
      </c>
      <c r="PV3" s="1" t="s">
        <v>58</v>
      </c>
      <c r="PW3" s="1" t="s">
        <v>58</v>
      </c>
      <c r="PX3" s="1" t="s">
        <v>58</v>
      </c>
      <c r="PY3" s="1" t="s">
        <v>58</v>
      </c>
      <c r="PZ3" s="1" t="s">
        <v>58</v>
      </c>
      <c r="QA3" s="1" t="s">
        <v>58</v>
      </c>
      <c r="QB3" s="1" t="s">
        <v>58</v>
      </c>
      <c r="QC3" s="1" t="s">
        <v>58</v>
      </c>
      <c r="QD3" s="1" t="s">
        <v>58</v>
      </c>
      <c r="QE3" s="1" t="s">
        <v>58</v>
      </c>
      <c r="QF3" s="1" t="s">
        <v>58</v>
      </c>
      <c r="QG3" s="1" t="s">
        <v>58</v>
      </c>
      <c r="QH3" s="1" t="s">
        <v>58</v>
      </c>
      <c r="QI3" s="1" t="s">
        <v>58</v>
      </c>
      <c r="QJ3" s="1" t="s">
        <v>58</v>
      </c>
      <c r="QK3" s="1" t="s">
        <v>58</v>
      </c>
      <c r="QL3" s="1" t="s">
        <v>58</v>
      </c>
      <c r="QM3" s="1" t="s">
        <v>58</v>
      </c>
      <c r="QP3" s="1" t="s">
        <v>58</v>
      </c>
      <c r="QR3" s="1" t="s">
        <v>58</v>
      </c>
      <c r="QS3" s="1" t="s">
        <v>58</v>
      </c>
      <c r="RJ3" s="1" t="s">
        <v>59</v>
      </c>
      <c r="RL3" s="8" t="str">
        <f t="shared" si="0"/>
        <v>EUR</v>
      </c>
      <c r="RM3" s="8" t="str">
        <f t="shared" si="1"/>
        <v>EUR</v>
      </c>
    </row>
    <row r="4" spans="1:483" s="6" customFormat="1" ht="70.5" customHeight="1" x14ac:dyDescent="0.35">
      <c r="A4" s="5" t="s">
        <v>60</v>
      </c>
      <c r="B4" s="7" t="s">
        <v>61</v>
      </c>
      <c r="C4" s="7" t="s">
        <v>62</v>
      </c>
      <c r="D4" s="7" t="s">
        <v>63</v>
      </c>
      <c r="E4" s="7" t="s">
        <v>63</v>
      </c>
      <c r="F4" s="7" t="s">
        <v>63</v>
      </c>
      <c r="G4" s="7" t="s">
        <v>63</v>
      </c>
      <c r="H4" s="7" t="s">
        <v>64</v>
      </c>
      <c r="I4" s="7" t="s">
        <v>64</v>
      </c>
      <c r="J4" s="7" t="s">
        <v>64</v>
      </c>
      <c r="K4" s="7" t="s">
        <v>64</v>
      </c>
      <c r="L4" s="7" t="s">
        <v>64</v>
      </c>
      <c r="M4" s="7" t="s">
        <v>64</v>
      </c>
      <c r="N4" s="6" t="s">
        <v>65</v>
      </c>
      <c r="O4" s="6" t="s">
        <v>66</v>
      </c>
      <c r="P4" s="6" t="s">
        <v>67</v>
      </c>
      <c r="Q4" s="4" t="s">
        <v>61</v>
      </c>
      <c r="R4" s="6" t="s">
        <v>62</v>
      </c>
      <c r="S4" s="6" t="s">
        <v>63</v>
      </c>
      <c r="T4" s="6" t="s">
        <v>63</v>
      </c>
      <c r="U4" s="6" t="s">
        <v>63</v>
      </c>
      <c r="V4" s="6" t="s">
        <v>63</v>
      </c>
      <c r="W4" s="6" t="s">
        <v>64</v>
      </c>
      <c r="X4" s="6" t="s">
        <v>64</v>
      </c>
      <c r="Y4" s="6" t="s">
        <v>64</v>
      </c>
      <c r="Z4" s="6" t="s">
        <v>64</v>
      </c>
      <c r="AA4" s="6" t="s">
        <v>64</v>
      </c>
      <c r="AB4" s="6" t="s">
        <v>64</v>
      </c>
      <c r="AC4" s="6" t="s">
        <v>65</v>
      </c>
      <c r="AD4" s="6" t="s">
        <v>66</v>
      </c>
      <c r="AE4" s="6" t="s">
        <v>67</v>
      </c>
      <c r="AF4" s="4" t="s">
        <v>61</v>
      </c>
      <c r="AG4" s="6" t="s">
        <v>68</v>
      </c>
      <c r="AH4" s="6" t="s">
        <v>62</v>
      </c>
      <c r="AI4" s="6" t="s">
        <v>63</v>
      </c>
      <c r="AJ4" s="6" t="s">
        <v>63</v>
      </c>
      <c r="AK4" s="6" t="s">
        <v>63</v>
      </c>
      <c r="AL4" s="6" t="s">
        <v>63</v>
      </c>
      <c r="AM4" s="6" t="s">
        <v>64</v>
      </c>
      <c r="AN4" s="6" t="s">
        <v>64</v>
      </c>
      <c r="AO4" s="6" t="s">
        <v>64</v>
      </c>
      <c r="AP4" s="6" t="s">
        <v>64</v>
      </c>
      <c r="AQ4" s="6" t="s">
        <v>64</v>
      </c>
      <c r="AR4" s="6" t="s">
        <v>64</v>
      </c>
      <c r="AS4" s="6" t="s">
        <v>65</v>
      </c>
      <c r="AT4" s="6" t="s">
        <v>66</v>
      </c>
      <c r="AU4" s="6" t="s">
        <v>67</v>
      </c>
      <c r="AV4" s="6" t="s">
        <v>69</v>
      </c>
      <c r="AW4" s="6" t="s">
        <v>70</v>
      </c>
      <c r="AX4" s="6" t="s">
        <v>68</v>
      </c>
      <c r="AY4" s="6" t="s">
        <v>71</v>
      </c>
      <c r="AZ4" s="6" t="s">
        <v>72</v>
      </c>
      <c r="BA4" s="6" t="s">
        <v>73</v>
      </c>
      <c r="BB4" s="6" t="s">
        <v>74</v>
      </c>
      <c r="BC4" s="6" t="s">
        <v>75</v>
      </c>
      <c r="BD4" s="6" t="s">
        <v>76</v>
      </c>
      <c r="BE4" s="6" t="s">
        <v>77</v>
      </c>
      <c r="BF4" s="6" t="s">
        <v>78</v>
      </c>
      <c r="BG4" s="6" t="s">
        <v>79</v>
      </c>
      <c r="BH4" s="6" t="s">
        <v>80</v>
      </c>
      <c r="BI4" s="6" t="s">
        <v>81</v>
      </c>
      <c r="BJ4" s="6" t="s">
        <v>82</v>
      </c>
      <c r="BK4" s="6" t="s">
        <v>83</v>
      </c>
      <c r="BL4" s="6" t="s">
        <v>84</v>
      </c>
      <c r="BM4" s="6" t="s">
        <v>80</v>
      </c>
      <c r="BN4" s="6" t="s">
        <v>81</v>
      </c>
      <c r="BO4" s="6" t="s">
        <v>82</v>
      </c>
      <c r="BP4" s="6" t="s">
        <v>84</v>
      </c>
      <c r="BQ4" s="6" t="s">
        <v>85</v>
      </c>
      <c r="BR4" s="6" t="s">
        <v>86</v>
      </c>
      <c r="BS4" s="6" t="s">
        <v>87</v>
      </c>
      <c r="BT4" s="6" t="s">
        <v>88</v>
      </c>
      <c r="BU4" s="6" t="s">
        <v>89</v>
      </c>
      <c r="BV4" s="6" t="s">
        <v>90</v>
      </c>
      <c r="BW4" s="6" t="s">
        <v>90</v>
      </c>
      <c r="BX4" s="6" t="s">
        <v>91</v>
      </c>
      <c r="BY4" s="6" t="s">
        <v>92</v>
      </c>
      <c r="BZ4" s="6" t="s">
        <v>93</v>
      </c>
      <c r="CA4" s="6" t="s">
        <v>94</v>
      </c>
      <c r="CB4" s="6" t="s">
        <v>95</v>
      </c>
      <c r="CC4" s="6" t="s">
        <v>89</v>
      </c>
      <c r="CD4" s="6" t="s">
        <v>96</v>
      </c>
      <c r="CE4" s="6" t="s">
        <v>96</v>
      </c>
      <c r="CF4" s="6" t="s">
        <v>97</v>
      </c>
      <c r="CG4" s="6" t="s">
        <v>98</v>
      </c>
      <c r="CH4" s="6" t="s">
        <v>99</v>
      </c>
      <c r="CI4" s="6" t="s">
        <v>100</v>
      </c>
      <c r="CJ4" s="6" t="s">
        <v>101</v>
      </c>
      <c r="CK4" s="6" t="s">
        <v>101</v>
      </c>
      <c r="CL4" s="6" t="s">
        <v>102</v>
      </c>
      <c r="CM4" s="6" t="s">
        <v>100</v>
      </c>
      <c r="CN4" s="6" t="s">
        <v>103</v>
      </c>
      <c r="CO4" s="6" t="s">
        <v>103</v>
      </c>
      <c r="CP4" s="6" t="s">
        <v>104</v>
      </c>
      <c r="CQ4" s="6" t="s">
        <v>66</v>
      </c>
      <c r="CR4" s="6" t="s">
        <v>105</v>
      </c>
      <c r="CS4" s="6" t="s">
        <v>106</v>
      </c>
      <c r="CT4" s="6" t="s">
        <v>69</v>
      </c>
      <c r="CU4" s="6" t="s">
        <v>70</v>
      </c>
      <c r="CV4" s="6" t="s">
        <v>107</v>
      </c>
      <c r="CW4" s="6" t="s">
        <v>71</v>
      </c>
      <c r="CX4" s="6" t="s">
        <v>72</v>
      </c>
      <c r="CY4" s="6" t="s">
        <v>73</v>
      </c>
      <c r="CZ4" s="6" t="s">
        <v>74</v>
      </c>
      <c r="DA4" s="6" t="s">
        <v>108</v>
      </c>
      <c r="DB4" s="6" t="s">
        <v>109</v>
      </c>
      <c r="DC4" s="6" t="s">
        <v>77</v>
      </c>
      <c r="DD4" s="6" t="s">
        <v>110</v>
      </c>
      <c r="DE4" s="6" t="s">
        <v>111</v>
      </c>
      <c r="DF4" s="6" t="s">
        <v>80</v>
      </c>
      <c r="DG4" s="6" t="s">
        <v>80</v>
      </c>
      <c r="DH4" s="6" t="s">
        <v>81</v>
      </c>
      <c r="DI4" s="6" t="s">
        <v>81</v>
      </c>
      <c r="DJ4" s="6" t="s">
        <v>82</v>
      </c>
      <c r="DK4" s="6" t="s">
        <v>83</v>
      </c>
      <c r="DL4" s="6" t="s">
        <v>83</v>
      </c>
      <c r="DM4" s="6" t="s">
        <v>80</v>
      </c>
      <c r="DN4" s="6" t="s">
        <v>80</v>
      </c>
      <c r="DO4" s="6" t="s">
        <v>81</v>
      </c>
      <c r="DP4" s="6" t="s">
        <v>81</v>
      </c>
      <c r="DQ4" s="6" t="s">
        <v>82</v>
      </c>
      <c r="DR4" s="6" t="s">
        <v>83</v>
      </c>
      <c r="DS4" s="6" t="s">
        <v>83</v>
      </c>
      <c r="DT4" s="6" t="s">
        <v>72</v>
      </c>
      <c r="DU4" s="6" t="s">
        <v>85</v>
      </c>
      <c r="DV4" s="6" t="s">
        <v>86</v>
      </c>
      <c r="DW4" s="6" t="s">
        <v>112</v>
      </c>
      <c r="DX4" s="6" t="s">
        <v>95</v>
      </c>
      <c r="DY4" s="6" t="s">
        <v>88</v>
      </c>
      <c r="DZ4" s="6" t="s">
        <v>89</v>
      </c>
      <c r="EA4" s="6" t="s">
        <v>113</v>
      </c>
      <c r="EB4" s="6" t="s">
        <v>91</v>
      </c>
      <c r="EC4" s="6" t="s">
        <v>114</v>
      </c>
      <c r="ED4" s="6" t="s">
        <v>115</v>
      </c>
      <c r="EE4" s="6" t="s">
        <v>116</v>
      </c>
      <c r="EF4" s="6" t="s">
        <v>93</v>
      </c>
      <c r="EG4" s="6" t="s">
        <v>94</v>
      </c>
      <c r="EH4" s="6" t="s">
        <v>95</v>
      </c>
      <c r="EI4" s="6" t="s">
        <v>88</v>
      </c>
      <c r="EJ4" s="6" t="s">
        <v>89</v>
      </c>
      <c r="EK4" s="6" t="s">
        <v>113</v>
      </c>
      <c r="EL4" s="6" t="s">
        <v>97</v>
      </c>
      <c r="EM4" s="6" t="s">
        <v>117</v>
      </c>
      <c r="EN4" s="6" t="s">
        <v>99</v>
      </c>
      <c r="EO4" s="6" t="s">
        <v>100</v>
      </c>
      <c r="EP4" s="6" t="s">
        <v>101</v>
      </c>
      <c r="EQ4" s="6" t="s">
        <v>101</v>
      </c>
      <c r="ER4" s="6" t="s">
        <v>102</v>
      </c>
      <c r="ES4" s="6" t="s">
        <v>100</v>
      </c>
      <c r="ET4" s="6" t="s">
        <v>103</v>
      </c>
      <c r="EU4" s="6" t="s">
        <v>103</v>
      </c>
      <c r="EV4" s="6" t="s">
        <v>104</v>
      </c>
      <c r="EW4" s="6" t="s">
        <v>105</v>
      </c>
      <c r="EX4" s="6" t="s">
        <v>106</v>
      </c>
      <c r="EY4" s="6" t="s">
        <v>69</v>
      </c>
      <c r="EZ4" s="6" t="s">
        <v>70</v>
      </c>
      <c r="FA4" s="6" t="s">
        <v>107</v>
      </c>
      <c r="FB4" s="6" t="s">
        <v>71</v>
      </c>
      <c r="FC4" s="6" t="s">
        <v>72</v>
      </c>
      <c r="FD4" s="6" t="s">
        <v>73</v>
      </c>
      <c r="FE4" s="6" t="s">
        <v>74</v>
      </c>
      <c r="FF4" s="6" t="s">
        <v>108</v>
      </c>
      <c r="FG4" s="6" t="s">
        <v>109</v>
      </c>
      <c r="FH4" s="6" t="s">
        <v>118</v>
      </c>
      <c r="FI4" s="6" t="s">
        <v>110</v>
      </c>
      <c r="FJ4" s="6" t="s">
        <v>111</v>
      </c>
      <c r="FK4" s="6" t="s">
        <v>119</v>
      </c>
      <c r="FL4" s="6" t="s">
        <v>120</v>
      </c>
      <c r="FM4" s="6" t="s">
        <v>121</v>
      </c>
      <c r="FN4" s="6" t="s">
        <v>122</v>
      </c>
      <c r="FO4" s="6" t="s">
        <v>108</v>
      </c>
      <c r="FP4" s="6" t="s">
        <v>109</v>
      </c>
      <c r="FQ4" s="6" t="s">
        <v>77</v>
      </c>
      <c r="FR4" s="6" t="s">
        <v>123</v>
      </c>
      <c r="FS4" s="6" t="s">
        <v>110</v>
      </c>
      <c r="FT4" s="6" t="s">
        <v>80</v>
      </c>
      <c r="FU4" s="6" t="s">
        <v>81</v>
      </c>
      <c r="FV4" s="6" t="s">
        <v>83</v>
      </c>
      <c r="FW4" s="6" t="s">
        <v>84</v>
      </c>
      <c r="FX4" s="6" t="s">
        <v>84</v>
      </c>
      <c r="FY4" s="6" t="s">
        <v>80</v>
      </c>
      <c r="FZ4" s="6" t="s">
        <v>84</v>
      </c>
      <c r="GA4" s="6" t="s">
        <v>84</v>
      </c>
      <c r="GB4" s="6" t="s">
        <v>91</v>
      </c>
      <c r="GC4" s="6" t="s">
        <v>124</v>
      </c>
      <c r="GD4" s="6" t="s">
        <v>115</v>
      </c>
      <c r="GE4" s="6" t="s">
        <v>115</v>
      </c>
      <c r="GF4" s="6" t="s">
        <v>72</v>
      </c>
      <c r="GG4" s="6" t="s">
        <v>85</v>
      </c>
      <c r="GH4" s="6" t="s">
        <v>86</v>
      </c>
      <c r="GI4" s="6" t="s">
        <v>112</v>
      </c>
      <c r="GJ4" s="6" t="s">
        <v>88</v>
      </c>
      <c r="GK4" s="6" t="s">
        <v>125</v>
      </c>
      <c r="GL4" s="6" t="s">
        <v>126</v>
      </c>
      <c r="GM4" s="6" t="s">
        <v>89</v>
      </c>
      <c r="GN4" s="6" t="s">
        <v>127</v>
      </c>
      <c r="GO4" s="6" t="s">
        <v>127</v>
      </c>
      <c r="GP4" s="6" t="s">
        <v>91</v>
      </c>
      <c r="GQ4" s="6" t="s">
        <v>92</v>
      </c>
      <c r="GR4" s="6" t="s">
        <v>92</v>
      </c>
      <c r="GS4" s="6" t="s">
        <v>128</v>
      </c>
      <c r="GT4" s="6" t="s">
        <v>93</v>
      </c>
      <c r="GU4" s="6" t="s">
        <v>129</v>
      </c>
      <c r="GV4" s="6" t="s">
        <v>130</v>
      </c>
      <c r="GW4" s="6" t="s">
        <v>95</v>
      </c>
      <c r="GX4" s="6" t="s">
        <v>125</v>
      </c>
      <c r="GY4" s="6" t="s">
        <v>126</v>
      </c>
      <c r="GZ4" s="6" t="s">
        <v>89</v>
      </c>
      <c r="HA4" s="6" t="s">
        <v>131</v>
      </c>
      <c r="HB4" s="6" t="s">
        <v>132</v>
      </c>
      <c r="HC4" s="6" t="s">
        <v>132</v>
      </c>
      <c r="HD4" s="6" t="s">
        <v>97</v>
      </c>
      <c r="HE4" s="5" t="s">
        <v>133</v>
      </c>
      <c r="HF4" s="5" t="s">
        <v>134</v>
      </c>
      <c r="HG4" s="6" t="s">
        <v>135</v>
      </c>
      <c r="HH4" s="6" t="s">
        <v>98</v>
      </c>
      <c r="HI4" s="6" t="s">
        <v>102</v>
      </c>
      <c r="HJ4" s="6" t="s">
        <v>99</v>
      </c>
      <c r="HK4" s="6" t="s">
        <v>100</v>
      </c>
      <c r="HL4" s="6" t="s">
        <v>136</v>
      </c>
      <c r="HM4" s="6" t="s">
        <v>136</v>
      </c>
      <c r="HN4" s="6" t="s">
        <v>99</v>
      </c>
      <c r="HO4" s="6" t="s">
        <v>100</v>
      </c>
      <c r="HP4" s="6" t="s">
        <v>101</v>
      </c>
      <c r="HQ4" s="6" t="s">
        <v>101</v>
      </c>
      <c r="HR4" s="6" t="s">
        <v>104</v>
      </c>
      <c r="HS4" s="6" t="s">
        <v>66</v>
      </c>
      <c r="HT4" s="6" t="s">
        <v>105</v>
      </c>
      <c r="HU4" s="6" t="s">
        <v>106</v>
      </c>
      <c r="HV4" s="6" t="s">
        <v>137</v>
      </c>
      <c r="HW4" s="6" t="s">
        <v>138</v>
      </c>
      <c r="HX4" s="6" t="s">
        <v>139</v>
      </c>
      <c r="HY4" s="6" t="s">
        <v>69</v>
      </c>
      <c r="HZ4" s="6" t="s">
        <v>69</v>
      </c>
      <c r="IA4" s="6" t="s">
        <v>140</v>
      </c>
      <c r="IB4" s="6" t="s">
        <v>70</v>
      </c>
      <c r="IC4" s="6" t="s">
        <v>70</v>
      </c>
      <c r="ID4" s="6" t="s">
        <v>140</v>
      </c>
      <c r="IE4" s="6" t="s">
        <v>141</v>
      </c>
      <c r="IF4" s="6" t="s">
        <v>141</v>
      </c>
      <c r="IG4" s="6" t="s">
        <v>140</v>
      </c>
      <c r="IH4" s="6" t="s">
        <v>71</v>
      </c>
      <c r="II4" s="6" t="s">
        <v>71</v>
      </c>
      <c r="IJ4" s="6" t="s">
        <v>140</v>
      </c>
      <c r="IK4" s="6" t="s">
        <v>72</v>
      </c>
      <c r="IL4" s="6" t="s">
        <v>72</v>
      </c>
      <c r="IM4" s="6" t="s">
        <v>140</v>
      </c>
      <c r="IN4" s="6" t="s">
        <v>108</v>
      </c>
      <c r="IO4" s="6" t="s">
        <v>109</v>
      </c>
      <c r="IP4" s="6" t="s">
        <v>77</v>
      </c>
      <c r="IQ4" s="6" t="s">
        <v>108</v>
      </c>
      <c r="IR4" s="6" t="s">
        <v>109</v>
      </c>
      <c r="IS4" s="6" t="s">
        <v>77</v>
      </c>
      <c r="IT4" s="6" t="s">
        <v>140</v>
      </c>
      <c r="IU4" s="6" t="s">
        <v>110</v>
      </c>
      <c r="IV4" s="6" t="s">
        <v>110</v>
      </c>
      <c r="IW4" s="6" t="s">
        <v>140</v>
      </c>
      <c r="IX4" s="6" t="s">
        <v>79</v>
      </c>
      <c r="IY4" s="6" t="s">
        <v>79</v>
      </c>
      <c r="IZ4" s="6" t="s">
        <v>140</v>
      </c>
      <c r="JA4" s="6" t="s">
        <v>71</v>
      </c>
      <c r="JB4" s="6" t="s">
        <v>140</v>
      </c>
      <c r="JC4" s="6" t="s">
        <v>72</v>
      </c>
      <c r="JD4" s="6" t="s">
        <v>73</v>
      </c>
      <c r="JE4" s="6" t="s">
        <v>140</v>
      </c>
      <c r="JF4" s="6" t="s">
        <v>80</v>
      </c>
      <c r="JG4" s="6" t="s">
        <v>80</v>
      </c>
      <c r="JH4" s="6" t="s">
        <v>140</v>
      </c>
      <c r="JI4" s="6" t="s">
        <v>81</v>
      </c>
      <c r="JJ4" s="6" t="s">
        <v>140</v>
      </c>
      <c r="JK4" s="6" t="s">
        <v>83</v>
      </c>
      <c r="JL4" s="6" t="s">
        <v>83</v>
      </c>
      <c r="JM4" s="6" t="s">
        <v>140</v>
      </c>
      <c r="JN4" s="6" t="s">
        <v>84</v>
      </c>
      <c r="JO4" s="6" t="s">
        <v>140</v>
      </c>
      <c r="JP4" s="6" t="s">
        <v>80</v>
      </c>
      <c r="JQ4" s="6" t="s">
        <v>80</v>
      </c>
      <c r="JR4" s="6" t="s">
        <v>140</v>
      </c>
      <c r="JS4" s="6" t="s">
        <v>84</v>
      </c>
      <c r="JT4" s="6" t="s">
        <v>140</v>
      </c>
      <c r="JU4" s="6" t="s">
        <v>128</v>
      </c>
      <c r="JV4" s="6" t="s">
        <v>93</v>
      </c>
      <c r="JW4" s="6" t="s">
        <v>129</v>
      </c>
      <c r="JX4" s="6" t="s">
        <v>142</v>
      </c>
      <c r="JY4" s="6" t="s">
        <v>142</v>
      </c>
      <c r="JZ4" s="6" t="s">
        <v>88</v>
      </c>
      <c r="KA4" s="6" t="s">
        <v>89</v>
      </c>
      <c r="KB4" s="6" t="s">
        <v>90</v>
      </c>
      <c r="KC4" s="6" t="s">
        <v>88</v>
      </c>
      <c r="KD4" s="6" t="s">
        <v>89</v>
      </c>
      <c r="KE4" s="6" t="s">
        <v>90</v>
      </c>
      <c r="KF4" s="6" t="s">
        <v>143</v>
      </c>
      <c r="KG4" s="6" t="s">
        <v>143</v>
      </c>
      <c r="KH4" s="6" t="s">
        <v>91</v>
      </c>
      <c r="KI4" s="6" t="s">
        <v>124</v>
      </c>
      <c r="KJ4" s="6" t="s">
        <v>140</v>
      </c>
      <c r="KK4" s="6" t="s">
        <v>72</v>
      </c>
      <c r="KL4" s="6" t="s">
        <v>85</v>
      </c>
      <c r="KM4" s="6" t="s">
        <v>86</v>
      </c>
      <c r="KN4" s="6" t="s">
        <v>140</v>
      </c>
      <c r="KO4" s="6" t="s">
        <v>129</v>
      </c>
      <c r="KP4" s="6" t="s">
        <v>140</v>
      </c>
      <c r="KQ4" s="6" t="s">
        <v>140</v>
      </c>
      <c r="KR4" s="6" t="s">
        <v>95</v>
      </c>
      <c r="KS4" s="6" t="s">
        <v>89</v>
      </c>
      <c r="KT4" s="6" t="s">
        <v>96</v>
      </c>
      <c r="KU4" s="6" t="s">
        <v>95</v>
      </c>
      <c r="KV4" s="6" t="s">
        <v>89</v>
      </c>
      <c r="KW4" s="6" t="s">
        <v>96</v>
      </c>
      <c r="KX4" s="6" t="s">
        <v>140</v>
      </c>
      <c r="KY4" s="6" t="s">
        <v>140</v>
      </c>
      <c r="KZ4" s="6" t="s">
        <v>97</v>
      </c>
      <c r="LA4" s="6" t="s">
        <v>97</v>
      </c>
      <c r="LB4" s="6" t="s">
        <v>140</v>
      </c>
      <c r="LC4" s="6" t="s">
        <v>133</v>
      </c>
      <c r="LD4" s="6" t="s">
        <v>63</v>
      </c>
      <c r="LE4" s="6" t="s">
        <v>140</v>
      </c>
      <c r="LF4" s="6" t="s">
        <v>98</v>
      </c>
      <c r="LG4" s="6" t="s">
        <v>98</v>
      </c>
      <c r="LH4" s="6" t="s">
        <v>140</v>
      </c>
      <c r="LI4" s="6" t="s">
        <v>99</v>
      </c>
      <c r="LJ4" s="6" t="s">
        <v>100</v>
      </c>
      <c r="LK4" s="6" t="s">
        <v>101</v>
      </c>
      <c r="LL4" s="6" t="s">
        <v>99</v>
      </c>
      <c r="LM4" s="6" t="s">
        <v>100</v>
      </c>
      <c r="LN4" s="6" t="s">
        <v>101</v>
      </c>
      <c r="LO4" s="6" t="s">
        <v>140</v>
      </c>
      <c r="LP4" s="6" t="s">
        <v>140</v>
      </c>
      <c r="LQ4" s="6" t="s">
        <v>102</v>
      </c>
      <c r="LR4" s="6" t="s">
        <v>100</v>
      </c>
      <c r="LS4" s="6" t="s">
        <v>103</v>
      </c>
      <c r="LT4" s="6" t="s">
        <v>100</v>
      </c>
      <c r="LU4" s="6" t="s">
        <v>144</v>
      </c>
      <c r="LV4" s="6" t="s">
        <v>144</v>
      </c>
      <c r="LW4" s="6" t="s">
        <v>104</v>
      </c>
      <c r="LX4" s="6" t="s">
        <v>104</v>
      </c>
      <c r="LY4" s="6" t="s">
        <v>140</v>
      </c>
      <c r="LZ4" s="6" t="s">
        <v>66</v>
      </c>
      <c r="MA4" s="6" t="s">
        <v>140</v>
      </c>
      <c r="MB4" s="6" t="s">
        <v>145</v>
      </c>
      <c r="MC4" s="6" t="s">
        <v>140</v>
      </c>
      <c r="MD4" s="6" t="s">
        <v>105</v>
      </c>
      <c r="ME4" s="6" t="s">
        <v>140</v>
      </c>
      <c r="MF4" s="6" t="s">
        <v>106</v>
      </c>
      <c r="MG4" s="6" t="s">
        <v>106</v>
      </c>
      <c r="MH4" s="6" t="s">
        <v>140</v>
      </c>
      <c r="MI4" s="6" t="s">
        <v>146</v>
      </c>
      <c r="MJ4" s="6" t="s">
        <v>147</v>
      </c>
      <c r="MK4" s="6" t="s">
        <v>146</v>
      </c>
      <c r="ML4" s="6" t="s">
        <v>139</v>
      </c>
      <c r="MM4" s="6" t="s">
        <v>139</v>
      </c>
      <c r="MN4" s="6" t="s">
        <v>140</v>
      </c>
      <c r="MO4" s="6" t="s">
        <v>67</v>
      </c>
      <c r="MP4" s="6" t="s">
        <v>62</v>
      </c>
      <c r="MQ4" s="6" t="s">
        <v>148</v>
      </c>
      <c r="MR4" s="6" t="s">
        <v>71</v>
      </c>
      <c r="MS4" s="6" t="s">
        <v>72</v>
      </c>
      <c r="MT4" s="6" t="s">
        <v>149</v>
      </c>
      <c r="MU4" s="6" t="s">
        <v>80</v>
      </c>
      <c r="MV4" s="6" t="s">
        <v>81</v>
      </c>
      <c r="MW4" s="6" t="s">
        <v>82</v>
      </c>
      <c r="MX4" s="6" t="s">
        <v>83</v>
      </c>
      <c r="MY4" s="6" t="s">
        <v>83</v>
      </c>
      <c r="MZ4" s="6" t="s">
        <v>91</v>
      </c>
      <c r="NA4" s="6" t="s">
        <v>92</v>
      </c>
      <c r="NB4" s="6" t="s">
        <v>72</v>
      </c>
      <c r="NC4" s="6" t="s">
        <v>86</v>
      </c>
      <c r="ND4" s="6" t="s">
        <v>150</v>
      </c>
      <c r="NE4" s="6" t="s">
        <v>128</v>
      </c>
      <c r="NF4" s="6" t="s">
        <v>151</v>
      </c>
      <c r="NG4" s="6" t="s">
        <v>95</v>
      </c>
      <c r="NH4" s="6" t="s">
        <v>88</v>
      </c>
      <c r="NI4" s="6" t="s">
        <v>126</v>
      </c>
      <c r="NJ4" s="6" t="s">
        <v>89</v>
      </c>
      <c r="NK4" s="6" t="s">
        <v>152</v>
      </c>
      <c r="NL4" s="6" t="s">
        <v>152</v>
      </c>
      <c r="NM4" s="6" t="s">
        <v>105</v>
      </c>
      <c r="NN4" s="6" t="s">
        <v>71</v>
      </c>
      <c r="NO4" s="6" t="s">
        <v>72</v>
      </c>
      <c r="NP4" s="6" t="s">
        <v>149</v>
      </c>
      <c r="NQ4" s="6" t="s">
        <v>119</v>
      </c>
      <c r="NR4" s="6" t="s">
        <v>120</v>
      </c>
      <c r="NS4" s="6" t="s">
        <v>121</v>
      </c>
      <c r="NT4" s="6" t="s">
        <v>122</v>
      </c>
      <c r="NU4" s="6" t="s">
        <v>109</v>
      </c>
      <c r="NV4" s="6" t="s">
        <v>153</v>
      </c>
      <c r="NW4" s="6" t="s">
        <v>123</v>
      </c>
      <c r="NX4" s="6" t="s">
        <v>110</v>
      </c>
      <c r="NY4" s="6" t="s">
        <v>80</v>
      </c>
      <c r="NZ4" s="6" t="s">
        <v>81</v>
      </c>
      <c r="OA4" s="6" t="s">
        <v>82</v>
      </c>
      <c r="OB4" s="6" t="s">
        <v>83</v>
      </c>
      <c r="OC4" s="6" t="s">
        <v>83</v>
      </c>
      <c r="OD4" s="6" t="s">
        <v>72</v>
      </c>
      <c r="OE4" s="6" t="s">
        <v>86</v>
      </c>
      <c r="OF4" s="6" t="s">
        <v>154</v>
      </c>
      <c r="OG4" s="6" t="s">
        <v>128</v>
      </c>
      <c r="OH4" s="6" t="s">
        <v>93</v>
      </c>
      <c r="OI4" s="6" t="s">
        <v>129</v>
      </c>
      <c r="OJ4" s="6" t="s">
        <v>130</v>
      </c>
      <c r="OK4" s="6" t="s">
        <v>95</v>
      </c>
      <c r="OL4" s="6" t="s">
        <v>88</v>
      </c>
      <c r="OM4" s="6" t="s">
        <v>126</v>
      </c>
      <c r="ON4" s="6" t="s">
        <v>89</v>
      </c>
      <c r="OO4" s="6" t="s">
        <v>131</v>
      </c>
      <c r="OP4" s="6" t="s">
        <v>155</v>
      </c>
      <c r="OQ4" s="6" t="s">
        <v>155</v>
      </c>
      <c r="OR4" s="6" t="s">
        <v>156</v>
      </c>
      <c r="OS4" s="6" t="s">
        <v>157</v>
      </c>
      <c r="OT4" s="6" t="s">
        <v>101</v>
      </c>
      <c r="OU4" s="6" t="s">
        <v>158</v>
      </c>
      <c r="OV4" s="6" t="s">
        <v>159</v>
      </c>
      <c r="OW4" s="6" t="s">
        <v>101</v>
      </c>
      <c r="OX4" s="6" t="s">
        <v>106</v>
      </c>
      <c r="OY4" s="6" t="s">
        <v>160</v>
      </c>
      <c r="OZ4" s="6" t="s">
        <v>161</v>
      </c>
      <c r="PA4" s="6" t="s">
        <v>162</v>
      </c>
      <c r="PB4" s="6" t="s">
        <v>163</v>
      </c>
      <c r="PC4" s="6" t="s">
        <v>164</v>
      </c>
      <c r="PD4" s="6" t="s">
        <v>165</v>
      </c>
      <c r="PE4" s="6" t="s">
        <v>166</v>
      </c>
      <c r="PF4" s="6" t="s">
        <v>167</v>
      </c>
      <c r="PG4" s="6" t="s">
        <v>168</v>
      </c>
      <c r="PH4" s="6" t="s">
        <v>80</v>
      </c>
      <c r="PI4" s="6" t="s">
        <v>80</v>
      </c>
      <c r="PJ4" s="6" t="s">
        <v>169</v>
      </c>
      <c r="PK4" s="6" t="s">
        <v>170</v>
      </c>
      <c r="PL4" s="6" t="s">
        <v>171</v>
      </c>
      <c r="PM4" s="6" t="s">
        <v>172</v>
      </c>
      <c r="PO4" s="6" t="s">
        <v>1871</v>
      </c>
      <c r="PP4" s="6" t="s">
        <v>173</v>
      </c>
      <c r="PQ4" s="6" t="s">
        <v>174</v>
      </c>
      <c r="PR4" s="6" t="s">
        <v>175</v>
      </c>
      <c r="PT4" s="6" t="s">
        <v>176</v>
      </c>
      <c r="PU4" s="6" t="s">
        <v>176</v>
      </c>
      <c r="PV4" s="6" t="s">
        <v>176</v>
      </c>
      <c r="PW4" s="6" t="s">
        <v>176</v>
      </c>
      <c r="PX4" s="6" t="s">
        <v>176</v>
      </c>
      <c r="PY4" s="6" t="s">
        <v>177</v>
      </c>
      <c r="PZ4" s="6" t="s">
        <v>176</v>
      </c>
      <c r="QA4" s="6" t="s">
        <v>176</v>
      </c>
      <c r="QB4" s="6" t="s">
        <v>178</v>
      </c>
      <c r="QC4" s="6" t="s">
        <v>178</v>
      </c>
      <c r="QD4" s="6" t="s">
        <v>176</v>
      </c>
      <c r="QE4" s="6" t="s">
        <v>176</v>
      </c>
      <c r="QF4" s="6" t="s">
        <v>176</v>
      </c>
      <c r="QG4" s="6" t="s">
        <v>176</v>
      </c>
      <c r="QH4" s="6" t="s">
        <v>176</v>
      </c>
      <c r="QI4" s="6" t="s">
        <v>176</v>
      </c>
      <c r="QJ4" s="6" t="s">
        <v>177</v>
      </c>
      <c r="QK4" s="6" t="s">
        <v>176</v>
      </c>
      <c r="QL4" s="6" t="s">
        <v>178</v>
      </c>
      <c r="QM4" s="6" t="s">
        <v>178</v>
      </c>
      <c r="QN4" s="6" t="s">
        <v>179</v>
      </c>
      <c r="QO4" s="6" t="s">
        <v>180</v>
      </c>
      <c r="QQ4" s="6" t="s">
        <v>181</v>
      </c>
      <c r="QR4" s="6" t="s">
        <v>182</v>
      </c>
      <c r="QS4" s="6" t="s">
        <v>183</v>
      </c>
      <c r="QT4" s="6" t="s">
        <v>184</v>
      </c>
      <c r="QU4" s="6" t="s">
        <v>185</v>
      </c>
      <c r="QV4" s="6" t="s">
        <v>186</v>
      </c>
      <c r="QW4" s="6" t="s">
        <v>187</v>
      </c>
      <c r="QX4" s="6" t="s">
        <v>188</v>
      </c>
      <c r="QY4" s="6" t="s">
        <v>189</v>
      </c>
      <c r="QZ4" s="6" t="s">
        <v>190</v>
      </c>
      <c r="RA4" s="6" t="s">
        <v>191</v>
      </c>
      <c r="RB4" s="6" t="s">
        <v>192</v>
      </c>
      <c r="RC4" s="6" t="s">
        <v>1876</v>
      </c>
      <c r="RD4" s="6" t="s">
        <v>193</v>
      </c>
      <c r="RE4" s="6" t="s">
        <v>194</v>
      </c>
      <c r="RF4" s="6" t="s">
        <v>195</v>
      </c>
      <c r="RG4" s="6" t="s">
        <v>196</v>
      </c>
      <c r="RJ4" s="6" t="s">
        <v>197</v>
      </c>
      <c r="RL4" s="8" t="str">
        <f t="shared" si="0"/>
        <v>GFCF</v>
      </c>
      <c r="RM4" s="8" t="str">
        <f t="shared" si="1"/>
        <v>Gross fixed capital formation</v>
      </c>
    </row>
    <row r="5" spans="1:483" s="5" customFormat="1" ht="29" x14ac:dyDescent="0.35">
      <c r="A5" s="5" t="s">
        <v>198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Q5" s="12"/>
      <c r="AF5" s="12"/>
      <c r="AY5" s="5" t="s">
        <v>199</v>
      </c>
      <c r="AZ5" s="5" t="s">
        <v>199</v>
      </c>
      <c r="BA5" s="5" t="s">
        <v>199</v>
      </c>
      <c r="BB5" s="5" t="s">
        <v>199</v>
      </c>
      <c r="BC5" s="5" t="s">
        <v>199</v>
      </c>
      <c r="BD5" s="5" t="s">
        <v>199</v>
      </c>
      <c r="BE5" s="5" t="s">
        <v>200</v>
      </c>
      <c r="BF5" s="5" t="s">
        <v>200</v>
      </c>
      <c r="BH5" s="5" t="s">
        <v>200</v>
      </c>
      <c r="BI5" s="5" t="s">
        <v>200</v>
      </c>
      <c r="BJ5" s="5" t="s">
        <v>200</v>
      </c>
      <c r="BK5" s="5" t="s">
        <v>200</v>
      </c>
      <c r="BL5" s="5" t="s">
        <v>200</v>
      </c>
      <c r="BM5" s="5" t="s">
        <v>199</v>
      </c>
      <c r="BN5" s="5" t="s">
        <v>199</v>
      </c>
      <c r="BO5" s="5" t="s">
        <v>199</v>
      </c>
      <c r="BP5" s="5" t="s">
        <v>199</v>
      </c>
      <c r="BQ5" s="5" t="s">
        <v>200</v>
      </c>
      <c r="BR5" s="5" t="s">
        <v>200</v>
      </c>
      <c r="BS5" s="5" t="s">
        <v>200</v>
      </c>
      <c r="BT5" s="5" t="s">
        <v>200</v>
      </c>
      <c r="BU5" s="5" t="s">
        <v>200</v>
      </c>
      <c r="BV5" s="5" t="s">
        <v>200</v>
      </c>
      <c r="BW5" s="5" t="s">
        <v>200</v>
      </c>
      <c r="BX5" s="5" t="s">
        <v>199</v>
      </c>
      <c r="BY5" s="5" t="s">
        <v>199</v>
      </c>
      <c r="BZ5" s="5" t="s">
        <v>199</v>
      </c>
      <c r="CA5" s="5" t="s">
        <v>199</v>
      </c>
      <c r="CB5" s="5" t="s">
        <v>199</v>
      </c>
      <c r="CC5" s="5" t="s">
        <v>199</v>
      </c>
      <c r="CD5" s="5" t="s">
        <v>199</v>
      </c>
      <c r="CE5" s="5" t="s">
        <v>199</v>
      </c>
      <c r="CH5" s="5" t="s">
        <v>200</v>
      </c>
      <c r="CI5" s="5" t="s">
        <v>200</v>
      </c>
      <c r="CJ5" s="5" t="s">
        <v>200</v>
      </c>
      <c r="CK5" s="5" t="s">
        <v>200</v>
      </c>
      <c r="CL5" s="5" t="s">
        <v>199</v>
      </c>
      <c r="CM5" s="5" t="s">
        <v>199</v>
      </c>
      <c r="CN5" s="5" t="s">
        <v>199</v>
      </c>
      <c r="CO5" s="5" t="s">
        <v>199</v>
      </c>
      <c r="CP5" s="5" t="s">
        <v>199</v>
      </c>
      <c r="CQ5" s="5" t="s">
        <v>199</v>
      </c>
      <c r="CW5" s="5" t="s">
        <v>199</v>
      </c>
      <c r="CX5" s="5" t="s">
        <v>199</v>
      </c>
      <c r="CY5" s="5" t="s">
        <v>199</v>
      </c>
      <c r="CZ5" s="5" t="s">
        <v>199</v>
      </c>
      <c r="DA5" s="5" t="s">
        <v>199</v>
      </c>
      <c r="DB5" s="5" t="s">
        <v>199</v>
      </c>
      <c r="DC5" s="5" t="s">
        <v>199</v>
      </c>
      <c r="DD5" s="5" t="s">
        <v>200</v>
      </c>
      <c r="DF5" s="5" t="s">
        <v>200</v>
      </c>
      <c r="DG5" s="5" t="s">
        <v>200</v>
      </c>
      <c r="DH5" s="5" t="s">
        <v>200</v>
      </c>
      <c r="DI5" s="5" t="s">
        <v>200</v>
      </c>
      <c r="DJ5" s="5" t="s">
        <v>200</v>
      </c>
      <c r="DK5" s="5" t="s">
        <v>200</v>
      </c>
      <c r="DL5" s="5" t="s">
        <v>200</v>
      </c>
      <c r="DM5" s="5" t="s">
        <v>199</v>
      </c>
      <c r="DN5" s="5" t="s">
        <v>199</v>
      </c>
      <c r="DO5" s="5" t="s">
        <v>199</v>
      </c>
      <c r="DP5" s="5" t="s">
        <v>199</v>
      </c>
      <c r="DQ5" s="5" t="s">
        <v>199</v>
      </c>
      <c r="DR5" s="5" t="s">
        <v>199</v>
      </c>
      <c r="DS5" s="5" t="s">
        <v>199</v>
      </c>
      <c r="DT5" s="5" t="s">
        <v>200</v>
      </c>
      <c r="DU5" s="5" t="s">
        <v>200</v>
      </c>
      <c r="DV5" s="5" t="s">
        <v>200</v>
      </c>
      <c r="DW5" s="5" t="s">
        <v>200</v>
      </c>
      <c r="DX5" s="5" t="s">
        <v>200</v>
      </c>
      <c r="DY5" s="5" t="s">
        <v>200</v>
      </c>
      <c r="DZ5" s="5" t="s">
        <v>200</v>
      </c>
      <c r="EA5" s="5" t="s">
        <v>200</v>
      </c>
      <c r="EB5" s="5" t="s">
        <v>199</v>
      </c>
      <c r="EC5" s="5" t="s">
        <v>199</v>
      </c>
      <c r="ED5" s="5" t="s">
        <v>199</v>
      </c>
      <c r="EE5" s="5" t="s">
        <v>199</v>
      </c>
      <c r="EF5" s="5" t="s">
        <v>199</v>
      </c>
      <c r="EG5" s="5" t="s">
        <v>199</v>
      </c>
      <c r="EH5" s="5" t="s">
        <v>199</v>
      </c>
      <c r="EI5" s="5" t="s">
        <v>199</v>
      </c>
      <c r="EJ5" s="5" t="s">
        <v>199</v>
      </c>
      <c r="EK5" s="5" t="s">
        <v>199</v>
      </c>
      <c r="EN5" s="5" t="s">
        <v>200</v>
      </c>
      <c r="EO5" s="5" t="s">
        <v>200</v>
      </c>
      <c r="EP5" s="5" t="s">
        <v>200</v>
      </c>
      <c r="EQ5" s="5" t="s">
        <v>200</v>
      </c>
      <c r="ER5" s="5" t="s">
        <v>199</v>
      </c>
      <c r="ES5" s="5" t="s">
        <v>199</v>
      </c>
      <c r="ET5" s="5" t="s">
        <v>199</v>
      </c>
      <c r="EU5" s="5" t="s">
        <v>199</v>
      </c>
      <c r="EV5" s="5" t="s">
        <v>199</v>
      </c>
      <c r="EW5" s="5" t="s">
        <v>199</v>
      </c>
      <c r="FB5" s="5" t="s">
        <v>199</v>
      </c>
      <c r="FC5" s="5" t="s">
        <v>199</v>
      </c>
      <c r="FD5" s="5" t="s">
        <v>199</v>
      </c>
      <c r="FE5" s="5" t="s">
        <v>199</v>
      </c>
      <c r="FF5" s="5" t="s">
        <v>199</v>
      </c>
      <c r="FG5" s="5" t="s">
        <v>199</v>
      </c>
      <c r="FH5" s="5" t="s">
        <v>199</v>
      </c>
      <c r="FI5" s="5" t="s">
        <v>200</v>
      </c>
      <c r="FK5" s="5" t="s">
        <v>200</v>
      </c>
      <c r="FL5" s="5" t="s">
        <v>200</v>
      </c>
      <c r="FM5" s="5" t="s">
        <v>200</v>
      </c>
      <c r="FN5" s="5" t="s">
        <v>200</v>
      </c>
      <c r="FO5" s="5" t="s">
        <v>200</v>
      </c>
      <c r="FP5" s="5" t="s">
        <v>200</v>
      </c>
      <c r="FQ5" s="5" t="s">
        <v>200</v>
      </c>
      <c r="FR5" s="5" t="s">
        <v>199</v>
      </c>
      <c r="FS5" s="5" t="s">
        <v>199</v>
      </c>
      <c r="FT5" s="5" t="s">
        <v>200</v>
      </c>
      <c r="FU5" s="5" t="s">
        <v>200</v>
      </c>
      <c r="FV5" s="5" t="s">
        <v>200</v>
      </c>
      <c r="FW5" s="5" t="s">
        <v>200</v>
      </c>
      <c r="FX5" s="5" t="s">
        <v>200</v>
      </c>
      <c r="FY5" s="5" t="s">
        <v>199</v>
      </c>
      <c r="FZ5" s="5" t="s">
        <v>199</v>
      </c>
      <c r="GA5" s="5" t="s">
        <v>199</v>
      </c>
      <c r="GB5" s="5" t="s">
        <v>200</v>
      </c>
      <c r="GC5" s="5" t="s">
        <v>200</v>
      </c>
      <c r="GD5" s="5" t="s">
        <v>200</v>
      </c>
      <c r="GE5" s="5" t="s">
        <v>200</v>
      </c>
      <c r="GF5" s="5" t="s">
        <v>200</v>
      </c>
      <c r="GG5" s="5" t="s">
        <v>200</v>
      </c>
      <c r="GH5" s="5" t="s">
        <v>200</v>
      </c>
      <c r="GI5" s="5" t="s">
        <v>200</v>
      </c>
      <c r="GJ5" s="5" t="s">
        <v>200</v>
      </c>
      <c r="GK5" s="5" t="s">
        <v>200</v>
      </c>
      <c r="GL5" s="5" t="s">
        <v>200</v>
      </c>
      <c r="GM5" s="5" t="s">
        <v>200</v>
      </c>
      <c r="GN5" s="5" t="s">
        <v>200</v>
      </c>
      <c r="GO5" s="5" t="s">
        <v>200</v>
      </c>
      <c r="GP5" s="5" t="s">
        <v>199</v>
      </c>
      <c r="GQ5" s="5" t="s">
        <v>199</v>
      </c>
      <c r="GR5" s="5" t="s">
        <v>199</v>
      </c>
      <c r="GS5" s="5" t="s">
        <v>199</v>
      </c>
      <c r="GT5" s="5" t="s">
        <v>199</v>
      </c>
      <c r="GU5" s="5" t="s">
        <v>199</v>
      </c>
      <c r="GV5" s="5" t="s">
        <v>199</v>
      </c>
      <c r="GW5" s="5" t="s">
        <v>199</v>
      </c>
      <c r="GX5" s="5" t="s">
        <v>199</v>
      </c>
      <c r="GY5" s="5" t="s">
        <v>199</v>
      </c>
      <c r="GZ5" s="5" t="s">
        <v>199</v>
      </c>
      <c r="HA5" s="5" t="s">
        <v>199</v>
      </c>
      <c r="HB5" s="5" t="s">
        <v>199</v>
      </c>
      <c r="HC5" s="5" t="s">
        <v>199</v>
      </c>
      <c r="HI5" s="5" t="s">
        <v>200</v>
      </c>
      <c r="HJ5" s="5" t="s">
        <v>200</v>
      </c>
      <c r="HK5" s="5" t="s">
        <v>200</v>
      </c>
      <c r="HL5" s="5" t="s">
        <v>200</v>
      </c>
      <c r="HM5" s="5" t="s">
        <v>200</v>
      </c>
      <c r="HN5" s="5" t="s">
        <v>199</v>
      </c>
      <c r="HO5" s="5" t="s">
        <v>199</v>
      </c>
      <c r="HP5" s="5" t="s">
        <v>199</v>
      </c>
      <c r="HQ5" s="5" t="s">
        <v>199</v>
      </c>
      <c r="HR5" s="5" t="s">
        <v>199</v>
      </c>
      <c r="HS5" s="5" t="s">
        <v>199</v>
      </c>
      <c r="HT5" s="5" t="s">
        <v>199</v>
      </c>
      <c r="HV5" s="5" t="s">
        <v>199</v>
      </c>
      <c r="HW5" s="5" t="s">
        <v>199</v>
      </c>
      <c r="IH5" s="5" t="s">
        <v>199</v>
      </c>
      <c r="II5" s="5" t="s">
        <v>199</v>
      </c>
      <c r="IJ5" s="5" t="s">
        <v>199</v>
      </c>
      <c r="IK5" s="5" t="s">
        <v>199</v>
      </c>
      <c r="IL5" s="5" t="s">
        <v>199</v>
      </c>
      <c r="IM5" s="5" t="s">
        <v>199</v>
      </c>
      <c r="IN5" s="5" t="s">
        <v>199</v>
      </c>
      <c r="IO5" s="5" t="s">
        <v>199</v>
      </c>
      <c r="IP5" s="5" t="s">
        <v>199</v>
      </c>
      <c r="IQ5" s="5" t="s">
        <v>199</v>
      </c>
      <c r="IR5" s="5" t="s">
        <v>199</v>
      </c>
      <c r="IS5" s="5" t="s">
        <v>199</v>
      </c>
      <c r="IT5" s="5" t="s">
        <v>199</v>
      </c>
      <c r="IU5" s="5" t="s">
        <v>200</v>
      </c>
      <c r="IV5" s="5" t="s">
        <v>200</v>
      </c>
      <c r="IW5" s="5" t="s">
        <v>200</v>
      </c>
      <c r="JA5" s="5" t="s">
        <v>200</v>
      </c>
      <c r="JB5" s="5" t="s">
        <v>200</v>
      </c>
      <c r="JC5" s="5" t="s">
        <v>200</v>
      </c>
      <c r="JD5" s="5" t="s">
        <v>200</v>
      </c>
      <c r="JE5" s="5" t="s">
        <v>200</v>
      </c>
      <c r="JF5" s="5" t="s">
        <v>200</v>
      </c>
      <c r="JG5" s="5" t="s">
        <v>200</v>
      </c>
      <c r="JH5" s="5" t="s">
        <v>200</v>
      </c>
      <c r="JI5" s="5" t="s">
        <v>200</v>
      </c>
      <c r="JJ5" s="5" t="s">
        <v>200</v>
      </c>
      <c r="JK5" s="5" t="s">
        <v>200</v>
      </c>
      <c r="JL5" s="5" t="s">
        <v>200</v>
      </c>
      <c r="JM5" s="5" t="s">
        <v>200</v>
      </c>
      <c r="JN5" s="5" t="s">
        <v>200</v>
      </c>
      <c r="JO5" s="5" t="s">
        <v>200</v>
      </c>
      <c r="JP5" s="5" t="s">
        <v>199</v>
      </c>
      <c r="JQ5" s="5" t="s">
        <v>199</v>
      </c>
      <c r="JR5" s="5" t="s">
        <v>199</v>
      </c>
      <c r="JS5" s="5" t="s">
        <v>199</v>
      </c>
      <c r="JT5" s="5" t="s">
        <v>199</v>
      </c>
      <c r="JU5" s="5" t="s">
        <v>200</v>
      </c>
      <c r="JV5" s="5" t="s">
        <v>200</v>
      </c>
      <c r="JW5" s="5" t="s">
        <v>200</v>
      </c>
      <c r="JX5" s="5" t="s">
        <v>200</v>
      </c>
      <c r="JY5" s="5" t="s">
        <v>200</v>
      </c>
      <c r="JZ5" s="5" t="s">
        <v>200</v>
      </c>
      <c r="KA5" s="5" t="s">
        <v>200</v>
      </c>
      <c r="KB5" s="5" t="s">
        <v>200</v>
      </c>
      <c r="KC5" s="5" t="s">
        <v>200</v>
      </c>
      <c r="KD5" s="5" t="s">
        <v>200</v>
      </c>
      <c r="KE5" s="5" t="s">
        <v>200</v>
      </c>
      <c r="KF5" s="5" t="s">
        <v>200</v>
      </c>
      <c r="KG5" s="5" t="s">
        <v>200</v>
      </c>
      <c r="KH5" s="5" t="s">
        <v>199</v>
      </c>
      <c r="KI5" s="5" t="s">
        <v>199</v>
      </c>
      <c r="KJ5" s="5" t="s">
        <v>199</v>
      </c>
      <c r="KK5" s="5" t="s">
        <v>199</v>
      </c>
      <c r="KL5" s="5" t="s">
        <v>199</v>
      </c>
      <c r="KM5" s="5" t="s">
        <v>199</v>
      </c>
      <c r="KN5" s="5" t="s">
        <v>199</v>
      </c>
      <c r="KO5" s="5" t="s">
        <v>199</v>
      </c>
      <c r="KP5" s="5" t="s">
        <v>199</v>
      </c>
      <c r="KQ5" s="5" t="s">
        <v>199</v>
      </c>
      <c r="KR5" s="5" t="s">
        <v>199</v>
      </c>
      <c r="KS5" s="5" t="s">
        <v>199</v>
      </c>
      <c r="KT5" s="5" t="s">
        <v>199</v>
      </c>
      <c r="KU5" s="5" t="s">
        <v>199</v>
      </c>
      <c r="KV5" s="5" t="s">
        <v>199</v>
      </c>
      <c r="KW5" s="5" t="s">
        <v>199</v>
      </c>
      <c r="KX5" s="5" t="s">
        <v>199</v>
      </c>
      <c r="KY5" s="5" t="s">
        <v>199</v>
      </c>
      <c r="LI5" s="5" t="s">
        <v>200</v>
      </c>
      <c r="LJ5" s="5" t="s">
        <v>200</v>
      </c>
      <c r="LK5" s="5" t="s">
        <v>200</v>
      </c>
      <c r="LL5" s="5" t="s">
        <v>200</v>
      </c>
      <c r="LM5" s="5" t="s">
        <v>200</v>
      </c>
      <c r="LN5" s="5" t="s">
        <v>200</v>
      </c>
      <c r="LO5" s="5" t="s">
        <v>200</v>
      </c>
      <c r="LP5" s="5" t="s">
        <v>200</v>
      </c>
      <c r="LQ5" s="5" t="s">
        <v>199</v>
      </c>
      <c r="LR5" s="5" t="s">
        <v>199</v>
      </c>
      <c r="LS5" s="5" t="s">
        <v>199</v>
      </c>
      <c r="LT5" s="5" t="s">
        <v>199</v>
      </c>
      <c r="LU5" s="5" t="s">
        <v>199</v>
      </c>
      <c r="LV5" s="5" t="s">
        <v>199</v>
      </c>
      <c r="LW5" s="5" t="s">
        <v>199</v>
      </c>
      <c r="LX5" s="5" t="s">
        <v>199</v>
      </c>
      <c r="LY5" s="5" t="s">
        <v>199</v>
      </c>
      <c r="LZ5" s="5" t="s">
        <v>199</v>
      </c>
      <c r="MA5" s="5" t="s">
        <v>199</v>
      </c>
      <c r="MB5" s="5" t="s">
        <v>199</v>
      </c>
      <c r="MC5" s="5" t="s">
        <v>199</v>
      </c>
      <c r="MD5" s="5" t="s">
        <v>199</v>
      </c>
      <c r="ME5" s="5" t="s">
        <v>199</v>
      </c>
      <c r="MI5" s="5" t="s">
        <v>200</v>
      </c>
      <c r="MJ5" s="5" t="s">
        <v>200</v>
      </c>
      <c r="MK5" s="5" t="s">
        <v>199</v>
      </c>
      <c r="MR5" s="5" t="s">
        <v>199</v>
      </c>
      <c r="MS5" s="5" t="s">
        <v>199</v>
      </c>
      <c r="MT5" s="5" t="s">
        <v>199</v>
      </c>
      <c r="MU5" s="5" t="s">
        <v>199</v>
      </c>
      <c r="MV5" s="5" t="s">
        <v>199</v>
      </c>
      <c r="MW5" s="5" t="s">
        <v>199</v>
      </c>
      <c r="MX5" s="5" t="s">
        <v>199</v>
      </c>
      <c r="MY5" s="5" t="s">
        <v>199</v>
      </c>
      <c r="MZ5" s="5" t="s">
        <v>199</v>
      </c>
      <c r="NA5" s="5" t="s">
        <v>199</v>
      </c>
      <c r="NB5" s="5" t="s">
        <v>199</v>
      </c>
      <c r="NC5" s="5" t="s">
        <v>199</v>
      </c>
      <c r="ND5" s="5" t="s">
        <v>199</v>
      </c>
      <c r="NE5" s="5" t="s">
        <v>199</v>
      </c>
      <c r="NF5" s="5" t="s">
        <v>199</v>
      </c>
      <c r="NG5" s="5" t="s">
        <v>199</v>
      </c>
      <c r="NH5" s="5" t="s">
        <v>199</v>
      </c>
      <c r="NI5" s="5" t="s">
        <v>199</v>
      </c>
      <c r="NJ5" s="5" t="s">
        <v>199</v>
      </c>
      <c r="NK5" s="5" t="s">
        <v>199</v>
      </c>
      <c r="NL5" s="5" t="s">
        <v>199</v>
      </c>
      <c r="NM5" s="5" t="s">
        <v>199</v>
      </c>
      <c r="NN5" s="5" t="s">
        <v>200</v>
      </c>
      <c r="NO5" s="5" t="s">
        <v>200</v>
      </c>
      <c r="NP5" s="5" t="s">
        <v>200</v>
      </c>
      <c r="NQ5" s="5" t="s">
        <v>200</v>
      </c>
      <c r="NR5" s="5" t="s">
        <v>200</v>
      </c>
      <c r="NS5" s="5" t="s">
        <v>200</v>
      </c>
      <c r="NT5" s="5" t="s">
        <v>200</v>
      </c>
      <c r="NU5" s="5" t="s">
        <v>200</v>
      </c>
      <c r="NV5" s="5" t="s">
        <v>200</v>
      </c>
      <c r="NW5" s="5" t="s">
        <v>200</v>
      </c>
      <c r="NX5" s="5" t="s">
        <v>200</v>
      </c>
      <c r="NY5" s="5" t="s">
        <v>200</v>
      </c>
      <c r="NZ5" s="5" t="s">
        <v>200</v>
      </c>
      <c r="OA5" s="5" t="s">
        <v>200</v>
      </c>
      <c r="OB5" s="5" t="s">
        <v>200</v>
      </c>
      <c r="OC5" s="5" t="s">
        <v>200</v>
      </c>
      <c r="OD5" s="5" t="s">
        <v>200</v>
      </c>
      <c r="OE5" s="5" t="s">
        <v>200</v>
      </c>
      <c r="OF5" s="5" t="s">
        <v>200</v>
      </c>
      <c r="OG5" s="5" t="s">
        <v>200</v>
      </c>
      <c r="OH5" s="5" t="s">
        <v>200</v>
      </c>
      <c r="OI5" s="5" t="s">
        <v>200</v>
      </c>
      <c r="OJ5" s="5" t="s">
        <v>200</v>
      </c>
      <c r="OK5" s="5" t="s">
        <v>200</v>
      </c>
      <c r="OL5" s="5" t="s">
        <v>200</v>
      </c>
      <c r="OM5" s="5" t="s">
        <v>200</v>
      </c>
      <c r="ON5" s="5" t="s">
        <v>200</v>
      </c>
      <c r="OO5" s="5" t="s">
        <v>200</v>
      </c>
      <c r="OP5" s="5" t="s">
        <v>200</v>
      </c>
      <c r="OQ5" s="5" t="s">
        <v>200</v>
      </c>
      <c r="OR5" s="5" t="s">
        <v>200</v>
      </c>
      <c r="OS5" s="5" t="s">
        <v>200</v>
      </c>
      <c r="OT5" s="5" t="s">
        <v>200</v>
      </c>
      <c r="OU5" s="5" t="s">
        <v>199</v>
      </c>
      <c r="OV5" s="5" t="s">
        <v>199</v>
      </c>
      <c r="OW5" s="5" t="s">
        <v>199</v>
      </c>
      <c r="PA5" s="5" t="s">
        <v>200</v>
      </c>
      <c r="PB5" s="5" t="s">
        <v>199</v>
      </c>
      <c r="PG5" s="5" t="s">
        <v>199</v>
      </c>
      <c r="PH5" s="5" t="s">
        <v>200</v>
      </c>
      <c r="PI5" s="5" t="s">
        <v>199</v>
      </c>
      <c r="RL5" s="8">
        <f t="shared" si="0"/>
        <v>0</v>
      </c>
      <c r="RM5" s="8" t="str">
        <f t="shared" si="1"/>
        <v>paid</v>
      </c>
    </row>
    <row r="6" spans="1:483" s="1" customFormat="1" x14ac:dyDescent="0.35">
      <c r="A6" s="1" t="s">
        <v>201</v>
      </c>
      <c r="B6" s="2" t="s">
        <v>202</v>
      </c>
      <c r="C6" s="2" t="s">
        <v>202</v>
      </c>
      <c r="D6" s="2" t="s">
        <v>202</v>
      </c>
      <c r="E6" s="2" t="s">
        <v>202</v>
      </c>
      <c r="F6" s="2" t="s">
        <v>202</v>
      </c>
      <c r="G6" s="2" t="s">
        <v>202</v>
      </c>
      <c r="H6" s="2" t="s">
        <v>202</v>
      </c>
      <c r="I6" s="2" t="s">
        <v>202</v>
      </c>
      <c r="J6" s="2" t="s">
        <v>202</v>
      </c>
      <c r="K6" s="2" t="s">
        <v>202</v>
      </c>
      <c r="L6" s="2" t="s">
        <v>202</v>
      </c>
      <c r="M6" s="2" t="s">
        <v>202</v>
      </c>
      <c r="N6" s="2" t="s">
        <v>202</v>
      </c>
      <c r="O6" s="2" t="s">
        <v>202</v>
      </c>
      <c r="P6" s="2" t="s">
        <v>202</v>
      </c>
      <c r="Q6" s="1" t="s">
        <v>202</v>
      </c>
      <c r="R6" s="1" t="s">
        <v>202</v>
      </c>
      <c r="S6" s="1" t="s">
        <v>202</v>
      </c>
      <c r="T6" s="1" t="s">
        <v>202</v>
      </c>
      <c r="U6" s="1" t="s">
        <v>202</v>
      </c>
      <c r="V6" s="1" t="s">
        <v>202</v>
      </c>
      <c r="W6" s="1" t="s">
        <v>202</v>
      </c>
      <c r="X6" s="1" t="s">
        <v>202</v>
      </c>
      <c r="Y6" s="1" t="s">
        <v>202</v>
      </c>
      <c r="Z6" s="1" t="s">
        <v>202</v>
      </c>
      <c r="AA6" s="1" t="s">
        <v>202</v>
      </c>
      <c r="AB6" s="1" t="s">
        <v>202</v>
      </c>
      <c r="AC6" s="1" t="s">
        <v>202</v>
      </c>
      <c r="AD6" s="1" t="s">
        <v>202</v>
      </c>
      <c r="AE6" s="1" t="s">
        <v>202</v>
      </c>
      <c r="AF6" s="1" t="s">
        <v>203</v>
      </c>
      <c r="AG6" s="1" t="s">
        <v>203</v>
      </c>
      <c r="AH6" s="1" t="s">
        <v>203</v>
      </c>
      <c r="AI6" s="1" t="s">
        <v>203</v>
      </c>
      <c r="AJ6" s="1" t="s">
        <v>203</v>
      </c>
      <c r="AK6" s="1" t="s">
        <v>203</v>
      </c>
      <c r="AL6" s="1" t="s">
        <v>203</v>
      </c>
      <c r="AM6" s="1" t="s">
        <v>203</v>
      </c>
      <c r="AN6" s="1" t="s">
        <v>203</v>
      </c>
      <c r="AO6" s="1" t="s">
        <v>203</v>
      </c>
      <c r="AP6" s="1" t="s">
        <v>203</v>
      </c>
      <c r="AQ6" s="1" t="s">
        <v>203</v>
      </c>
      <c r="AR6" s="1" t="s">
        <v>203</v>
      </c>
      <c r="AS6" s="1" t="s">
        <v>203</v>
      </c>
      <c r="AT6" s="1" t="s">
        <v>203</v>
      </c>
      <c r="AU6" s="1" t="s">
        <v>203</v>
      </c>
      <c r="AV6" s="1" t="s">
        <v>202</v>
      </c>
      <c r="AW6" s="1" t="s">
        <v>202</v>
      </c>
      <c r="AX6" s="1" t="s">
        <v>202</v>
      </c>
      <c r="AY6" s="1" t="s">
        <v>202</v>
      </c>
      <c r="AZ6" s="1" t="s">
        <v>202</v>
      </c>
      <c r="BA6" s="1" t="s">
        <v>202</v>
      </c>
      <c r="BB6" s="1" t="s">
        <v>202</v>
      </c>
      <c r="BC6" s="1" t="s">
        <v>202</v>
      </c>
      <c r="BD6" s="1" t="s">
        <v>202</v>
      </c>
      <c r="BE6" s="1" t="s">
        <v>202</v>
      </c>
      <c r="BF6" s="1" t="s">
        <v>202</v>
      </c>
      <c r="BG6" s="1" t="s">
        <v>202</v>
      </c>
      <c r="BH6" s="1" t="s">
        <v>202</v>
      </c>
      <c r="BI6" s="1" t="s">
        <v>202</v>
      </c>
      <c r="BJ6" s="1" t="s">
        <v>202</v>
      </c>
      <c r="BK6" s="1" t="s">
        <v>202</v>
      </c>
      <c r="BL6" s="1" t="s">
        <v>202</v>
      </c>
      <c r="BM6" s="1" t="s">
        <v>202</v>
      </c>
      <c r="BN6" s="1" t="s">
        <v>202</v>
      </c>
      <c r="BO6" s="1" t="s">
        <v>202</v>
      </c>
      <c r="BP6" s="1" t="s">
        <v>202</v>
      </c>
      <c r="BQ6" s="1" t="s">
        <v>202</v>
      </c>
      <c r="BR6" s="1" t="s">
        <v>202</v>
      </c>
      <c r="BS6" s="1" t="s">
        <v>202</v>
      </c>
      <c r="BT6" s="1" t="s">
        <v>202</v>
      </c>
      <c r="BU6" s="1" t="s">
        <v>202</v>
      </c>
      <c r="BV6" s="1" t="s">
        <v>202</v>
      </c>
      <c r="BW6" s="1" t="s">
        <v>202</v>
      </c>
      <c r="BX6" s="1" t="s">
        <v>202</v>
      </c>
      <c r="BY6" s="1" t="s">
        <v>202</v>
      </c>
      <c r="BZ6" s="1" t="s">
        <v>202</v>
      </c>
      <c r="CA6" s="1" t="s">
        <v>202</v>
      </c>
      <c r="CB6" s="1" t="s">
        <v>202</v>
      </c>
      <c r="CC6" s="1" t="s">
        <v>202</v>
      </c>
      <c r="CD6" s="1" t="s">
        <v>202</v>
      </c>
      <c r="CE6" s="1" t="s">
        <v>202</v>
      </c>
      <c r="CF6" s="1" t="s">
        <v>202</v>
      </c>
      <c r="CG6" s="1" t="s">
        <v>202</v>
      </c>
      <c r="CH6" s="1" t="s">
        <v>202</v>
      </c>
      <c r="CI6" s="1" t="s">
        <v>202</v>
      </c>
      <c r="CJ6" s="1" t="s">
        <v>202</v>
      </c>
      <c r="CK6" s="1" t="s">
        <v>202</v>
      </c>
      <c r="CL6" s="1" t="s">
        <v>202</v>
      </c>
      <c r="CM6" s="1" t="s">
        <v>202</v>
      </c>
      <c r="CN6" s="1" t="s">
        <v>202</v>
      </c>
      <c r="CO6" s="1" t="s">
        <v>202</v>
      </c>
      <c r="CP6" s="1" t="s">
        <v>202</v>
      </c>
      <c r="CQ6" s="1" t="s">
        <v>202</v>
      </c>
      <c r="CR6" s="1" t="s">
        <v>202</v>
      </c>
      <c r="CS6" s="1" t="s">
        <v>202</v>
      </c>
      <c r="CT6" s="1" t="s">
        <v>202</v>
      </c>
      <c r="CU6" s="1" t="s">
        <v>202</v>
      </c>
      <c r="CV6" s="1" t="s">
        <v>202</v>
      </c>
      <c r="CW6" s="1" t="s">
        <v>202</v>
      </c>
      <c r="CX6" s="1" t="s">
        <v>202</v>
      </c>
      <c r="CY6" s="1" t="s">
        <v>202</v>
      </c>
      <c r="CZ6" s="1" t="s">
        <v>202</v>
      </c>
      <c r="DA6" s="1" t="s">
        <v>202</v>
      </c>
      <c r="DB6" s="1" t="s">
        <v>202</v>
      </c>
      <c r="DC6" s="1" t="s">
        <v>202</v>
      </c>
      <c r="DD6" s="1" t="s">
        <v>202</v>
      </c>
      <c r="DE6" s="1" t="s">
        <v>202</v>
      </c>
      <c r="DF6" s="1" t="s">
        <v>202</v>
      </c>
      <c r="DG6" s="1" t="s">
        <v>202</v>
      </c>
      <c r="DH6" s="1" t="s">
        <v>202</v>
      </c>
      <c r="DI6" s="1" t="s">
        <v>202</v>
      </c>
      <c r="DJ6" s="1" t="s">
        <v>202</v>
      </c>
      <c r="DK6" s="1" t="s">
        <v>202</v>
      </c>
      <c r="DL6" s="1" t="s">
        <v>202</v>
      </c>
      <c r="DM6" s="1" t="s">
        <v>202</v>
      </c>
      <c r="DN6" s="1" t="s">
        <v>202</v>
      </c>
      <c r="DO6" s="1" t="s">
        <v>202</v>
      </c>
      <c r="DP6" s="1" t="s">
        <v>202</v>
      </c>
      <c r="DQ6" s="1" t="s">
        <v>202</v>
      </c>
      <c r="DR6" s="1" t="s">
        <v>202</v>
      </c>
      <c r="DS6" s="1" t="s">
        <v>202</v>
      </c>
      <c r="DT6" s="1" t="s">
        <v>202</v>
      </c>
      <c r="DU6" s="1" t="s">
        <v>202</v>
      </c>
      <c r="DV6" s="1" t="s">
        <v>202</v>
      </c>
      <c r="DW6" s="1" t="s">
        <v>202</v>
      </c>
      <c r="DX6" s="1" t="s">
        <v>202</v>
      </c>
      <c r="DY6" s="1" t="s">
        <v>202</v>
      </c>
      <c r="DZ6" s="1" t="s">
        <v>202</v>
      </c>
      <c r="EA6" s="1" t="s">
        <v>202</v>
      </c>
      <c r="EB6" s="1" t="s">
        <v>202</v>
      </c>
      <c r="EC6" s="1" t="s">
        <v>202</v>
      </c>
      <c r="ED6" s="1" t="s">
        <v>202</v>
      </c>
      <c r="EE6" s="1" t="s">
        <v>202</v>
      </c>
      <c r="EF6" s="1" t="s">
        <v>202</v>
      </c>
      <c r="EG6" s="1" t="s">
        <v>202</v>
      </c>
      <c r="EH6" s="1" t="s">
        <v>202</v>
      </c>
      <c r="EI6" s="1" t="s">
        <v>202</v>
      </c>
      <c r="EJ6" s="1" t="s">
        <v>202</v>
      </c>
      <c r="EK6" s="1" t="s">
        <v>202</v>
      </c>
      <c r="EL6" s="1" t="s">
        <v>202</v>
      </c>
      <c r="EM6" s="1" t="s">
        <v>202</v>
      </c>
      <c r="EN6" s="1" t="s">
        <v>202</v>
      </c>
      <c r="EO6" s="1" t="s">
        <v>202</v>
      </c>
      <c r="EP6" s="1" t="s">
        <v>202</v>
      </c>
      <c r="EQ6" s="1" t="s">
        <v>202</v>
      </c>
      <c r="ER6" s="1" t="s">
        <v>202</v>
      </c>
      <c r="ES6" s="1" t="s">
        <v>202</v>
      </c>
      <c r="ET6" s="1" t="s">
        <v>202</v>
      </c>
      <c r="EU6" s="1" t="s">
        <v>202</v>
      </c>
      <c r="EV6" s="1" t="s">
        <v>202</v>
      </c>
      <c r="EW6" s="1" t="s">
        <v>202</v>
      </c>
      <c r="EX6" s="1" t="s">
        <v>202</v>
      </c>
      <c r="EY6" s="1" t="s">
        <v>202</v>
      </c>
      <c r="EZ6" s="1" t="s">
        <v>202</v>
      </c>
      <c r="FA6" s="1" t="s">
        <v>202</v>
      </c>
      <c r="FB6" s="1" t="s">
        <v>202</v>
      </c>
      <c r="FC6" s="1" t="s">
        <v>202</v>
      </c>
      <c r="FD6" s="1" t="s">
        <v>202</v>
      </c>
      <c r="FE6" s="1" t="s">
        <v>202</v>
      </c>
      <c r="FF6" s="1" t="s">
        <v>202</v>
      </c>
      <c r="FG6" s="1" t="s">
        <v>202</v>
      </c>
      <c r="FH6" s="1" t="s">
        <v>202</v>
      </c>
      <c r="FI6" s="1" t="s">
        <v>202</v>
      </c>
      <c r="FJ6" s="1" t="s">
        <v>202</v>
      </c>
      <c r="FK6" s="1" t="s">
        <v>202</v>
      </c>
      <c r="FL6" s="1" t="s">
        <v>202</v>
      </c>
      <c r="FM6" s="1" t="s">
        <v>202</v>
      </c>
      <c r="FN6" s="1" t="s">
        <v>202</v>
      </c>
      <c r="FO6" s="1" t="s">
        <v>202</v>
      </c>
      <c r="FP6" s="1" t="s">
        <v>202</v>
      </c>
      <c r="FQ6" s="1" t="s">
        <v>202</v>
      </c>
      <c r="FR6" s="1" t="s">
        <v>202</v>
      </c>
      <c r="FS6" s="1" t="s">
        <v>202</v>
      </c>
      <c r="FT6" s="1" t="s">
        <v>202</v>
      </c>
      <c r="FU6" s="1" t="s">
        <v>202</v>
      </c>
      <c r="FV6" s="1" t="s">
        <v>202</v>
      </c>
      <c r="FW6" s="1" t="s">
        <v>202</v>
      </c>
      <c r="FX6" s="1" t="s">
        <v>202</v>
      </c>
      <c r="FY6" s="1" t="s">
        <v>202</v>
      </c>
      <c r="FZ6" s="1" t="s">
        <v>202</v>
      </c>
      <c r="GA6" s="1" t="s">
        <v>202</v>
      </c>
      <c r="GB6" s="1" t="s">
        <v>202</v>
      </c>
      <c r="GC6" s="1" t="s">
        <v>202</v>
      </c>
      <c r="GD6" s="1" t="s">
        <v>202</v>
      </c>
      <c r="GE6" s="1" t="s">
        <v>202</v>
      </c>
      <c r="GF6" s="1" t="s">
        <v>202</v>
      </c>
      <c r="GG6" s="1" t="s">
        <v>202</v>
      </c>
      <c r="GH6" s="1" t="s">
        <v>202</v>
      </c>
      <c r="GI6" s="1" t="s">
        <v>202</v>
      </c>
      <c r="GJ6" s="1" t="s">
        <v>202</v>
      </c>
      <c r="GK6" s="1" t="s">
        <v>202</v>
      </c>
      <c r="GL6" s="1" t="s">
        <v>202</v>
      </c>
      <c r="GM6" s="1" t="s">
        <v>202</v>
      </c>
      <c r="GN6" s="1" t="s">
        <v>202</v>
      </c>
      <c r="GO6" s="1" t="s">
        <v>202</v>
      </c>
      <c r="GP6" s="1" t="s">
        <v>202</v>
      </c>
      <c r="GQ6" s="1" t="s">
        <v>202</v>
      </c>
      <c r="GR6" s="1" t="s">
        <v>202</v>
      </c>
      <c r="GS6" s="1" t="s">
        <v>202</v>
      </c>
      <c r="GT6" s="1" t="s">
        <v>202</v>
      </c>
      <c r="GU6" s="1" t="s">
        <v>202</v>
      </c>
      <c r="GV6" s="1" t="s">
        <v>202</v>
      </c>
      <c r="GW6" s="1" t="s">
        <v>202</v>
      </c>
      <c r="GX6" s="1" t="s">
        <v>202</v>
      </c>
      <c r="GY6" s="1" t="s">
        <v>202</v>
      </c>
      <c r="GZ6" s="1" t="s">
        <v>202</v>
      </c>
      <c r="HA6" s="1" t="s">
        <v>202</v>
      </c>
      <c r="HB6" s="1" t="s">
        <v>202</v>
      </c>
      <c r="HC6" s="1" t="s">
        <v>202</v>
      </c>
      <c r="HD6" s="1" t="s">
        <v>202</v>
      </c>
      <c r="HE6" s="1" t="s">
        <v>202</v>
      </c>
      <c r="HF6" s="1" t="s">
        <v>202</v>
      </c>
      <c r="HG6" s="1" t="s">
        <v>202</v>
      </c>
      <c r="HH6" s="1" t="s">
        <v>202</v>
      </c>
      <c r="HI6" s="1" t="s">
        <v>202</v>
      </c>
      <c r="HJ6" s="1" t="s">
        <v>202</v>
      </c>
      <c r="HK6" s="1" t="s">
        <v>202</v>
      </c>
      <c r="HL6" s="1" t="s">
        <v>202</v>
      </c>
      <c r="HM6" s="1" t="s">
        <v>202</v>
      </c>
      <c r="HN6" s="1" t="s">
        <v>202</v>
      </c>
      <c r="HO6" s="1" t="s">
        <v>202</v>
      </c>
      <c r="HP6" s="1" t="s">
        <v>202</v>
      </c>
      <c r="HQ6" s="1" t="s">
        <v>202</v>
      </c>
      <c r="HR6" s="1" t="s">
        <v>202</v>
      </c>
      <c r="HS6" s="1" t="s">
        <v>202</v>
      </c>
      <c r="HT6" s="1" t="s">
        <v>202</v>
      </c>
      <c r="HU6" s="1" t="s">
        <v>202</v>
      </c>
      <c r="HV6" s="1" t="s">
        <v>202</v>
      </c>
      <c r="HW6" s="1" t="s">
        <v>202</v>
      </c>
      <c r="HX6" s="1" t="s">
        <v>202</v>
      </c>
      <c r="HY6" s="1" t="s">
        <v>202</v>
      </c>
      <c r="HZ6" s="1" t="s">
        <v>202</v>
      </c>
      <c r="IA6" s="1" t="s">
        <v>202</v>
      </c>
      <c r="IB6" s="1" t="s">
        <v>202</v>
      </c>
      <c r="IC6" s="1" t="s">
        <v>202</v>
      </c>
      <c r="ID6" s="1" t="s">
        <v>202</v>
      </c>
      <c r="IE6" s="1" t="s">
        <v>202</v>
      </c>
      <c r="IF6" s="1" t="s">
        <v>202</v>
      </c>
      <c r="IG6" s="1" t="s">
        <v>202</v>
      </c>
      <c r="IH6" s="1" t="s">
        <v>202</v>
      </c>
      <c r="II6" s="1" t="s">
        <v>202</v>
      </c>
      <c r="IJ6" s="1" t="s">
        <v>202</v>
      </c>
      <c r="IK6" s="1" t="s">
        <v>202</v>
      </c>
      <c r="IL6" s="1" t="s">
        <v>202</v>
      </c>
      <c r="IM6" s="1" t="s">
        <v>202</v>
      </c>
      <c r="IN6" s="1" t="s">
        <v>202</v>
      </c>
      <c r="IO6" s="1" t="s">
        <v>202</v>
      </c>
      <c r="IP6" s="1" t="s">
        <v>202</v>
      </c>
      <c r="IQ6" s="1" t="s">
        <v>202</v>
      </c>
      <c r="IR6" s="1" t="s">
        <v>202</v>
      </c>
      <c r="IS6" s="1" t="s">
        <v>202</v>
      </c>
      <c r="IT6" s="1" t="s">
        <v>202</v>
      </c>
      <c r="IU6" s="1" t="s">
        <v>202</v>
      </c>
      <c r="IV6" s="1" t="s">
        <v>202</v>
      </c>
      <c r="IW6" s="1" t="s">
        <v>202</v>
      </c>
      <c r="IX6" s="1" t="s">
        <v>202</v>
      </c>
      <c r="IY6" s="1" t="s">
        <v>202</v>
      </c>
      <c r="IZ6" s="1" t="s">
        <v>202</v>
      </c>
      <c r="JA6" s="1" t="s">
        <v>202</v>
      </c>
      <c r="JB6" s="1" t="s">
        <v>202</v>
      </c>
      <c r="JC6" s="1" t="s">
        <v>202</v>
      </c>
      <c r="JD6" s="1" t="s">
        <v>202</v>
      </c>
      <c r="JE6" s="1" t="s">
        <v>202</v>
      </c>
      <c r="JF6" s="1" t="s">
        <v>202</v>
      </c>
      <c r="JG6" s="1" t="s">
        <v>202</v>
      </c>
      <c r="JH6" s="1" t="s">
        <v>202</v>
      </c>
      <c r="JI6" s="1" t="s">
        <v>202</v>
      </c>
      <c r="JJ6" s="1" t="s">
        <v>202</v>
      </c>
      <c r="JK6" s="1" t="s">
        <v>202</v>
      </c>
      <c r="JL6" s="1" t="s">
        <v>202</v>
      </c>
      <c r="JM6" s="1" t="s">
        <v>202</v>
      </c>
      <c r="JN6" s="1" t="s">
        <v>202</v>
      </c>
      <c r="JO6" s="1" t="s">
        <v>202</v>
      </c>
      <c r="JP6" s="1" t="s">
        <v>202</v>
      </c>
      <c r="JQ6" s="1" t="s">
        <v>202</v>
      </c>
      <c r="JR6" s="1" t="s">
        <v>202</v>
      </c>
      <c r="JS6" s="1" t="s">
        <v>202</v>
      </c>
      <c r="JT6" s="1" t="s">
        <v>202</v>
      </c>
      <c r="JU6" s="1" t="s">
        <v>202</v>
      </c>
      <c r="JV6" s="1" t="s">
        <v>202</v>
      </c>
      <c r="JW6" s="1" t="s">
        <v>202</v>
      </c>
      <c r="JX6" s="1" t="s">
        <v>202</v>
      </c>
      <c r="JY6" s="1" t="s">
        <v>202</v>
      </c>
      <c r="JZ6" s="1" t="s">
        <v>202</v>
      </c>
      <c r="KA6" s="1" t="s">
        <v>202</v>
      </c>
      <c r="KB6" s="1" t="s">
        <v>202</v>
      </c>
      <c r="KC6" s="1" t="s">
        <v>202</v>
      </c>
      <c r="KD6" s="1" t="s">
        <v>202</v>
      </c>
      <c r="KE6" s="1" t="s">
        <v>202</v>
      </c>
      <c r="KF6" s="1" t="s">
        <v>202</v>
      </c>
      <c r="KG6" s="1" t="s">
        <v>202</v>
      </c>
      <c r="KH6" s="1" t="s">
        <v>202</v>
      </c>
      <c r="KI6" s="1" t="s">
        <v>202</v>
      </c>
      <c r="KJ6" s="1" t="s">
        <v>202</v>
      </c>
      <c r="KK6" s="1" t="s">
        <v>202</v>
      </c>
      <c r="KL6" s="1" t="s">
        <v>202</v>
      </c>
      <c r="KM6" s="1" t="s">
        <v>202</v>
      </c>
      <c r="KN6" s="1" t="s">
        <v>202</v>
      </c>
      <c r="KO6" s="1" t="s">
        <v>202</v>
      </c>
      <c r="KP6" s="1" t="s">
        <v>202</v>
      </c>
      <c r="KQ6" s="1" t="s">
        <v>202</v>
      </c>
      <c r="KR6" s="1" t="s">
        <v>202</v>
      </c>
      <c r="KS6" s="1" t="s">
        <v>202</v>
      </c>
      <c r="KT6" s="1" t="s">
        <v>202</v>
      </c>
      <c r="KU6" s="1" t="s">
        <v>202</v>
      </c>
      <c r="KV6" s="1" t="s">
        <v>202</v>
      </c>
      <c r="KW6" s="1" t="s">
        <v>202</v>
      </c>
      <c r="KX6" s="1" t="s">
        <v>202</v>
      </c>
      <c r="KY6" s="1" t="s">
        <v>202</v>
      </c>
      <c r="KZ6" s="1" t="s">
        <v>202</v>
      </c>
      <c r="LA6" s="1" t="s">
        <v>202</v>
      </c>
      <c r="LB6" s="1" t="s">
        <v>202</v>
      </c>
      <c r="LC6" s="1" t="s">
        <v>202</v>
      </c>
      <c r="LD6" s="1" t="s">
        <v>202</v>
      </c>
      <c r="LE6" s="1" t="s">
        <v>202</v>
      </c>
      <c r="LF6" s="1" t="s">
        <v>202</v>
      </c>
      <c r="LG6" s="1" t="s">
        <v>202</v>
      </c>
      <c r="LH6" s="1" t="s">
        <v>202</v>
      </c>
      <c r="LI6" s="1" t="s">
        <v>202</v>
      </c>
      <c r="LJ6" s="1" t="s">
        <v>202</v>
      </c>
      <c r="LK6" s="1" t="s">
        <v>202</v>
      </c>
      <c r="LL6" s="1" t="s">
        <v>202</v>
      </c>
      <c r="LM6" s="1" t="s">
        <v>202</v>
      </c>
      <c r="LN6" s="1" t="s">
        <v>202</v>
      </c>
      <c r="LO6" s="1" t="s">
        <v>202</v>
      </c>
      <c r="LP6" s="1" t="s">
        <v>202</v>
      </c>
      <c r="LQ6" s="1" t="s">
        <v>202</v>
      </c>
      <c r="LR6" s="1" t="s">
        <v>202</v>
      </c>
      <c r="LS6" s="1" t="s">
        <v>202</v>
      </c>
      <c r="LT6" s="1" t="s">
        <v>202</v>
      </c>
      <c r="LU6" s="1" t="s">
        <v>202</v>
      </c>
      <c r="LV6" s="1" t="s">
        <v>202</v>
      </c>
      <c r="LW6" s="1" t="s">
        <v>202</v>
      </c>
      <c r="LX6" s="1" t="s">
        <v>202</v>
      </c>
      <c r="LY6" s="1" t="s">
        <v>202</v>
      </c>
      <c r="LZ6" s="1" t="s">
        <v>202</v>
      </c>
      <c r="MA6" s="1" t="s">
        <v>202</v>
      </c>
      <c r="MB6" s="1" t="s">
        <v>202</v>
      </c>
      <c r="MC6" s="1" t="s">
        <v>202</v>
      </c>
      <c r="MD6" s="1" t="s">
        <v>202</v>
      </c>
      <c r="ME6" s="1" t="s">
        <v>202</v>
      </c>
      <c r="MF6" s="1" t="s">
        <v>202</v>
      </c>
      <c r="MG6" s="1" t="s">
        <v>202</v>
      </c>
      <c r="MH6" s="1" t="s">
        <v>202</v>
      </c>
      <c r="MI6" s="1" t="s">
        <v>202</v>
      </c>
      <c r="MJ6" s="1" t="s">
        <v>202</v>
      </c>
      <c r="MK6" s="1" t="s">
        <v>202</v>
      </c>
      <c r="ML6" s="1" t="s">
        <v>202</v>
      </c>
      <c r="MM6" s="1" t="s">
        <v>202</v>
      </c>
      <c r="MN6" s="1" t="s">
        <v>202</v>
      </c>
      <c r="MO6" s="1" t="s">
        <v>202</v>
      </c>
      <c r="MP6" s="1" t="s">
        <v>202</v>
      </c>
      <c r="MQ6" s="1" t="s">
        <v>202</v>
      </c>
      <c r="MR6" s="1" t="s">
        <v>202</v>
      </c>
      <c r="MS6" s="1" t="s">
        <v>202</v>
      </c>
      <c r="MT6" s="1" t="s">
        <v>202</v>
      </c>
      <c r="MU6" s="1" t="s">
        <v>202</v>
      </c>
      <c r="MV6" s="1" t="s">
        <v>202</v>
      </c>
      <c r="MW6" s="1" t="s">
        <v>202</v>
      </c>
      <c r="MX6" s="1" t="s">
        <v>202</v>
      </c>
      <c r="MY6" s="1" t="s">
        <v>202</v>
      </c>
      <c r="MZ6" s="1" t="s">
        <v>202</v>
      </c>
      <c r="NA6" s="1" t="s">
        <v>202</v>
      </c>
      <c r="NB6" s="1" t="s">
        <v>202</v>
      </c>
      <c r="NC6" s="1" t="s">
        <v>202</v>
      </c>
      <c r="ND6" s="1" t="s">
        <v>202</v>
      </c>
      <c r="NE6" s="1" t="s">
        <v>202</v>
      </c>
      <c r="NF6" s="1" t="s">
        <v>202</v>
      </c>
      <c r="NG6" s="1" t="s">
        <v>202</v>
      </c>
      <c r="NH6" s="1" t="s">
        <v>202</v>
      </c>
      <c r="NI6" s="1" t="s">
        <v>202</v>
      </c>
      <c r="NJ6" s="1" t="s">
        <v>202</v>
      </c>
      <c r="NK6" s="1" t="s">
        <v>202</v>
      </c>
      <c r="NL6" s="1" t="s">
        <v>202</v>
      </c>
      <c r="NM6" s="1" t="s">
        <v>202</v>
      </c>
      <c r="NN6" s="1" t="s">
        <v>202</v>
      </c>
      <c r="NO6" s="1" t="s">
        <v>202</v>
      </c>
      <c r="NP6" s="1" t="s">
        <v>202</v>
      </c>
      <c r="NQ6" s="1" t="s">
        <v>202</v>
      </c>
      <c r="NR6" s="1" t="s">
        <v>202</v>
      </c>
      <c r="NS6" s="1" t="s">
        <v>202</v>
      </c>
      <c r="NT6" s="1" t="s">
        <v>202</v>
      </c>
      <c r="NU6" s="1" t="s">
        <v>202</v>
      </c>
      <c r="NV6" s="1" t="s">
        <v>202</v>
      </c>
      <c r="NW6" s="1" t="s">
        <v>202</v>
      </c>
      <c r="NX6" s="1" t="s">
        <v>202</v>
      </c>
      <c r="NY6" s="1" t="s">
        <v>202</v>
      </c>
      <c r="NZ6" s="1" t="s">
        <v>202</v>
      </c>
      <c r="OA6" s="1" t="s">
        <v>202</v>
      </c>
      <c r="OB6" s="1" t="s">
        <v>202</v>
      </c>
      <c r="OC6" s="1" t="s">
        <v>202</v>
      </c>
      <c r="OD6" s="1" t="s">
        <v>202</v>
      </c>
      <c r="OE6" s="1" t="s">
        <v>202</v>
      </c>
      <c r="OF6" s="1" t="s">
        <v>202</v>
      </c>
      <c r="OG6" s="1" t="s">
        <v>202</v>
      </c>
      <c r="OH6" s="1" t="s">
        <v>202</v>
      </c>
      <c r="OI6" s="1" t="s">
        <v>202</v>
      </c>
      <c r="OJ6" s="1" t="s">
        <v>202</v>
      </c>
      <c r="OK6" s="1" t="s">
        <v>202</v>
      </c>
      <c r="OL6" s="1" t="s">
        <v>202</v>
      </c>
      <c r="OM6" s="1" t="s">
        <v>202</v>
      </c>
      <c r="ON6" s="1" t="s">
        <v>202</v>
      </c>
      <c r="OO6" s="1" t="s">
        <v>202</v>
      </c>
      <c r="OP6" s="1" t="s">
        <v>202</v>
      </c>
      <c r="OQ6" s="1" t="s">
        <v>202</v>
      </c>
      <c r="OR6" s="1" t="s">
        <v>202</v>
      </c>
      <c r="OS6" s="1" t="s">
        <v>202</v>
      </c>
      <c r="OT6" s="1" t="s">
        <v>202</v>
      </c>
      <c r="OU6" s="1" t="s">
        <v>202</v>
      </c>
      <c r="OV6" s="1" t="s">
        <v>202</v>
      </c>
      <c r="OW6" s="1" t="s">
        <v>202</v>
      </c>
      <c r="OX6" s="1" t="s">
        <v>202</v>
      </c>
      <c r="OY6" s="1" t="s">
        <v>202</v>
      </c>
      <c r="PA6" s="1" t="s">
        <v>202</v>
      </c>
      <c r="PB6" s="1" t="s">
        <v>202</v>
      </c>
      <c r="PG6" s="1" t="s">
        <v>202</v>
      </c>
      <c r="PH6" s="1" t="s">
        <v>202</v>
      </c>
      <c r="PI6" s="1" t="s">
        <v>202</v>
      </c>
      <c r="PJ6" s="1" t="s">
        <v>202</v>
      </c>
      <c r="PK6" s="1" t="s">
        <v>202</v>
      </c>
      <c r="PL6" s="1" t="s">
        <v>202</v>
      </c>
      <c r="PR6" s="1" t="s">
        <v>203</v>
      </c>
      <c r="PS6" s="1" t="s">
        <v>49</v>
      </c>
      <c r="PT6" s="1" t="s">
        <v>204</v>
      </c>
      <c r="PU6" s="1" t="s">
        <v>204</v>
      </c>
      <c r="PV6" s="1" t="s">
        <v>204</v>
      </c>
      <c r="PW6" s="1" t="s">
        <v>204</v>
      </c>
      <c r="PX6" s="1" t="s">
        <v>204</v>
      </c>
      <c r="PY6" s="1" t="s">
        <v>204</v>
      </c>
      <c r="PZ6" s="1" t="s">
        <v>204</v>
      </c>
      <c r="QA6" s="1" t="s">
        <v>204</v>
      </c>
      <c r="QB6" s="1" t="s">
        <v>204</v>
      </c>
      <c r="QC6" s="1" t="s">
        <v>204</v>
      </c>
      <c r="QD6" s="1" t="s">
        <v>204</v>
      </c>
      <c r="QE6" s="1" t="s">
        <v>204</v>
      </c>
      <c r="QF6" s="1" t="s">
        <v>204</v>
      </c>
      <c r="QG6" s="1" t="s">
        <v>204</v>
      </c>
      <c r="QH6" s="1" t="s">
        <v>204</v>
      </c>
      <c r="QI6" s="1" t="s">
        <v>204</v>
      </c>
      <c r="QJ6" s="1" t="s">
        <v>204</v>
      </c>
      <c r="QK6" s="1" t="s">
        <v>204</v>
      </c>
      <c r="QL6" s="1" t="s">
        <v>204</v>
      </c>
      <c r="QM6" s="1" t="s">
        <v>204</v>
      </c>
      <c r="QP6" s="1" t="s">
        <v>204</v>
      </c>
      <c r="QR6" s="1" t="s">
        <v>204</v>
      </c>
      <c r="RL6" s="8" t="str">
        <f t="shared" si="0"/>
        <v>flow</v>
      </c>
      <c r="RM6" s="8" t="str">
        <f t="shared" si="1"/>
        <v>flow</v>
      </c>
    </row>
    <row r="7" spans="1:483" s="5" customFormat="1" ht="35.15" customHeight="1" x14ac:dyDescent="0.35">
      <c r="A7" s="5" t="s">
        <v>205</v>
      </c>
      <c r="B7" s="12" t="s">
        <v>206</v>
      </c>
      <c r="C7" s="12" t="s">
        <v>207</v>
      </c>
      <c r="D7" s="12" t="s">
        <v>208</v>
      </c>
      <c r="E7" s="12" t="s">
        <v>209</v>
      </c>
      <c r="F7" s="12" t="s">
        <v>210</v>
      </c>
      <c r="G7" s="12" t="s">
        <v>211</v>
      </c>
      <c r="H7" s="12" t="s">
        <v>212</v>
      </c>
      <c r="I7" s="12" t="s">
        <v>213</v>
      </c>
      <c r="J7" s="12" t="s">
        <v>210</v>
      </c>
      <c r="K7" s="12" t="s">
        <v>209</v>
      </c>
      <c r="L7" s="12" t="s">
        <v>211</v>
      </c>
      <c r="M7" s="12" t="s">
        <v>208</v>
      </c>
      <c r="N7" s="12" t="s">
        <v>208</v>
      </c>
      <c r="O7" s="12" t="s">
        <v>212</v>
      </c>
      <c r="P7" s="12" t="s">
        <v>207</v>
      </c>
      <c r="Q7" s="5" t="s">
        <v>206</v>
      </c>
      <c r="R7" s="5" t="s">
        <v>207</v>
      </c>
      <c r="S7" s="12" t="s">
        <v>208</v>
      </c>
      <c r="T7" s="12" t="s">
        <v>209</v>
      </c>
      <c r="U7" s="12" t="s">
        <v>210</v>
      </c>
      <c r="V7" s="12" t="s">
        <v>211</v>
      </c>
      <c r="W7" s="12" t="s">
        <v>212</v>
      </c>
      <c r="X7" s="12" t="s">
        <v>213</v>
      </c>
      <c r="Y7" s="12" t="s">
        <v>210</v>
      </c>
      <c r="Z7" s="12" t="s">
        <v>209</v>
      </c>
      <c r="AA7" s="5" t="s">
        <v>211</v>
      </c>
      <c r="AB7" s="12" t="s">
        <v>208</v>
      </c>
      <c r="AC7" s="12" t="s">
        <v>208</v>
      </c>
      <c r="AD7" s="12" t="s">
        <v>212</v>
      </c>
      <c r="AE7" s="5" t="s">
        <v>207</v>
      </c>
      <c r="AF7" s="5" t="s">
        <v>206</v>
      </c>
      <c r="AG7" s="5" t="s">
        <v>206</v>
      </c>
      <c r="AH7" s="5" t="s">
        <v>207</v>
      </c>
      <c r="AI7" s="12" t="s">
        <v>208</v>
      </c>
      <c r="AJ7" s="12" t="s">
        <v>209</v>
      </c>
      <c r="AK7" s="12" t="s">
        <v>210</v>
      </c>
      <c r="AL7" s="12" t="s">
        <v>211</v>
      </c>
      <c r="AM7" s="12" t="s">
        <v>212</v>
      </c>
      <c r="AN7" s="12" t="s">
        <v>213</v>
      </c>
      <c r="AO7" s="12" t="s">
        <v>210</v>
      </c>
      <c r="AP7" s="12" t="s">
        <v>209</v>
      </c>
      <c r="AQ7" s="5" t="s">
        <v>211</v>
      </c>
      <c r="AR7" s="12" t="s">
        <v>208</v>
      </c>
      <c r="AS7" s="12" t="s">
        <v>208</v>
      </c>
      <c r="AT7" s="12" t="s">
        <v>212</v>
      </c>
      <c r="AU7" s="5" t="s">
        <v>207</v>
      </c>
      <c r="AV7" s="12" t="s">
        <v>212</v>
      </c>
      <c r="AW7" s="12" t="s">
        <v>212</v>
      </c>
      <c r="AX7" s="12" t="s">
        <v>212</v>
      </c>
      <c r="AY7" s="12" t="s">
        <v>212</v>
      </c>
      <c r="AZ7" s="12" t="s">
        <v>212</v>
      </c>
      <c r="BA7" s="12" t="s">
        <v>212</v>
      </c>
      <c r="BB7" s="12" t="s">
        <v>212</v>
      </c>
      <c r="BC7" s="12" t="s">
        <v>212</v>
      </c>
      <c r="BD7" s="12" t="s">
        <v>212</v>
      </c>
      <c r="BE7" s="12" t="s">
        <v>212</v>
      </c>
      <c r="BF7" s="12" t="s">
        <v>212</v>
      </c>
      <c r="BG7" s="12" t="s">
        <v>212</v>
      </c>
      <c r="BH7" s="12" t="s">
        <v>212</v>
      </c>
      <c r="BI7" s="12" t="s">
        <v>212</v>
      </c>
      <c r="BJ7" s="12" t="s">
        <v>212</v>
      </c>
      <c r="BK7" s="12" t="s">
        <v>212</v>
      </c>
      <c r="BL7" s="12" t="s">
        <v>212</v>
      </c>
      <c r="BM7" s="12" t="s">
        <v>212</v>
      </c>
      <c r="BN7" s="12" t="s">
        <v>212</v>
      </c>
      <c r="BO7" s="12" t="s">
        <v>212</v>
      </c>
      <c r="BP7" s="12" t="s">
        <v>212</v>
      </c>
      <c r="BQ7" s="12" t="s">
        <v>212</v>
      </c>
      <c r="BR7" s="12" t="s">
        <v>212</v>
      </c>
      <c r="BS7" s="12" t="s">
        <v>212</v>
      </c>
      <c r="BT7" s="12" t="s">
        <v>212</v>
      </c>
      <c r="BU7" s="12" t="s">
        <v>212</v>
      </c>
      <c r="BV7" s="12" t="s">
        <v>212</v>
      </c>
      <c r="BW7" s="12" t="s">
        <v>212</v>
      </c>
      <c r="BX7" s="12" t="s">
        <v>212</v>
      </c>
      <c r="BY7" s="12" t="s">
        <v>212</v>
      </c>
      <c r="BZ7" s="12" t="s">
        <v>212</v>
      </c>
      <c r="CA7" s="12" t="s">
        <v>212</v>
      </c>
      <c r="CB7" s="12" t="s">
        <v>212</v>
      </c>
      <c r="CC7" s="12" t="s">
        <v>212</v>
      </c>
      <c r="CD7" s="12" t="s">
        <v>212</v>
      </c>
      <c r="CE7" s="12" t="s">
        <v>212</v>
      </c>
      <c r="CF7" s="12" t="s">
        <v>212</v>
      </c>
      <c r="CG7" s="12" t="s">
        <v>212</v>
      </c>
      <c r="CH7" s="12" t="s">
        <v>212</v>
      </c>
      <c r="CI7" s="12" t="s">
        <v>212</v>
      </c>
      <c r="CJ7" s="12" t="s">
        <v>212</v>
      </c>
      <c r="CK7" s="12" t="s">
        <v>212</v>
      </c>
      <c r="CL7" s="12" t="s">
        <v>212</v>
      </c>
      <c r="CM7" s="12" t="s">
        <v>212</v>
      </c>
      <c r="CN7" s="12" t="s">
        <v>212</v>
      </c>
      <c r="CO7" s="12" t="s">
        <v>212</v>
      </c>
      <c r="CP7" s="12" t="s">
        <v>212</v>
      </c>
      <c r="CQ7" s="12" t="s">
        <v>212</v>
      </c>
      <c r="CR7" s="12" t="s">
        <v>212</v>
      </c>
      <c r="CS7" s="12" t="s">
        <v>212</v>
      </c>
      <c r="CT7" s="5" t="s">
        <v>213</v>
      </c>
      <c r="CU7" s="5" t="s">
        <v>213</v>
      </c>
      <c r="CV7" s="5" t="s">
        <v>213</v>
      </c>
      <c r="CW7" s="5" t="s">
        <v>213</v>
      </c>
      <c r="CX7" s="5" t="s">
        <v>213</v>
      </c>
      <c r="CY7" s="5" t="s">
        <v>213</v>
      </c>
      <c r="CZ7" s="5" t="s">
        <v>213</v>
      </c>
      <c r="DA7" s="5" t="s">
        <v>213</v>
      </c>
      <c r="DB7" s="5" t="s">
        <v>213</v>
      </c>
      <c r="DC7" s="5" t="s">
        <v>213</v>
      </c>
      <c r="DD7" s="5" t="s">
        <v>213</v>
      </c>
      <c r="DE7" s="5" t="s">
        <v>213</v>
      </c>
      <c r="DF7" s="5" t="s">
        <v>213</v>
      </c>
      <c r="DG7" s="5" t="s">
        <v>213</v>
      </c>
      <c r="DH7" s="5" t="s">
        <v>213</v>
      </c>
      <c r="DI7" s="5" t="s">
        <v>213</v>
      </c>
      <c r="DJ7" s="5" t="s">
        <v>213</v>
      </c>
      <c r="DK7" s="5" t="s">
        <v>213</v>
      </c>
      <c r="DL7" s="5" t="s">
        <v>213</v>
      </c>
      <c r="DM7" s="5" t="s">
        <v>213</v>
      </c>
      <c r="DN7" s="5" t="s">
        <v>213</v>
      </c>
      <c r="DO7" s="5" t="s">
        <v>213</v>
      </c>
      <c r="DP7" s="5" t="s">
        <v>213</v>
      </c>
      <c r="DQ7" s="5" t="s">
        <v>213</v>
      </c>
      <c r="DR7" s="5" t="s">
        <v>213</v>
      </c>
      <c r="DS7" s="5" t="s">
        <v>213</v>
      </c>
      <c r="DT7" s="5" t="s">
        <v>213</v>
      </c>
      <c r="DU7" s="5" t="s">
        <v>213</v>
      </c>
      <c r="DV7" s="5" t="s">
        <v>213</v>
      </c>
      <c r="DW7" s="5" t="s">
        <v>213</v>
      </c>
      <c r="DX7" s="5" t="s">
        <v>213</v>
      </c>
      <c r="DY7" s="5" t="s">
        <v>213</v>
      </c>
      <c r="DZ7" s="5" t="s">
        <v>213</v>
      </c>
      <c r="EA7" s="5" t="s">
        <v>213</v>
      </c>
      <c r="EB7" s="5" t="s">
        <v>213</v>
      </c>
      <c r="EC7" s="5" t="s">
        <v>213</v>
      </c>
      <c r="ED7" s="5" t="s">
        <v>213</v>
      </c>
      <c r="EE7" s="5" t="s">
        <v>213</v>
      </c>
      <c r="EF7" s="5" t="s">
        <v>213</v>
      </c>
      <c r="EG7" s="5" t="s">
        <v>213</v>
      </c>
      <c r="EH7" s="5" t="s">
        <v>213</v>
      </c>
      <c r="EI7" s="5" t="s">
        <v>213</v>
      </c>
      <c r="EJ7" s="5" t="s">
        <v>213</v>
      </c>
      <c r="EK7" s="5" t="s">
        <v>213</v>
      </c>
      <c r="EL7" s="5" t="s">
        <v>213</v>
      </c>
      <c r="EM7" s="5" t="s">
        <v>213</v>
      </c>
      <c r="EN7" s="5" t="s">
        <v>213</v>
      </c>
      <c r="EO7" s="5" t="s">
        <v>213</v>
      </c>
      <c r="EP7" s="5" t="s">
        <v>213</v>
      </c>
      <c r="EQ7" s="5" t="s">
        <v>213</v>
      </c>
      <c r="ER7" s="5" t="s">
        <v>213</v>
      </c>
      <c r="ES7" s="5" t="s">
        <v>213</v>
      </c>
      <c r="ET7" s="5" t="s">
        <v>213</v>
      </c>
      <c r="EU7" s="5" t="s">
        <v>213</v>
      </c>
      <c r="EV7" s="5" t="s">
        <v>213</v>
      </c>
      <c r="EW7" s="5" t="s">
        <v>213</v>
      </c>
      <c r="EX7" s="5" t="s">
        <v>213</v>
      </c>
      <c r="EY7" s="5" t="s">
        <v>210</v>
      </c>
      <c r="EZ7" s="5" t="s">
        <v>210</v>
      </c>
      <c r="FA7" s="5" t="s">
        <v>210</v>
      </c>
      <c r="FB7" s="5" t="s">
        <v>210</v>
      </c>
      <c r="FC7" s="5" t="s">
        <v>210</v>
      </c>
      <c r="FD7" s="5" t="s">
        <v>210</v>
      </c>
      <c r="FE7" s="5" t="s">
        <v>210</v>
      </c>
      <c r="FF7" s="5" t="s">
        <v>210</v>
      </c>
      <c r="FG7" s="5" t="s">
        <v>210</v>
      </c>
      <c r="FH7" s="5" t="s">
        <v>210</v>
      </c>
      <c r="FI7" s="5" t="s">
        <v>210</v>
      </c>
      <c r="FJ7" s="5" t="s">
        <v>210</v>
      </c>
      <c r="FK7" s="5" t="s">
        <v>210</v>
      </c>
      <c r="FL7" s="5" t="s">
        <v>210</v>
      </c>
      <c r="FM7" s="5" t="s">
        <v>210</v>
      </c>
      <c r="FN7" s="5" t="s">
        <v>210</v>
      </c>
      <c r="FO7" s="5" t="s">
        <v>210</v>
      </c>
      <c r="FP7" s="5" t="s">
        <v>210</v>
      </c>
      <c r="FQ7" s="5" t="s">
        <v>210</v>
      </c>
      <c r="FR7" s="5" t="s">
        <v>210</v>
      </c>
      <c r="FS7" s="5" t="s">
        <v>210</v>
      </c>
      <c r="FT7" s="5" t="s">
        <v>210</v>
      </c>
      <c r="FU7" s="5" t="s">
        <v>210</v>
      </c>
      <c r="FV7" s="5" t="s">
        <v>210</v>
      </c>
      <c r="FW7" s="5" t="s">
        <v>210</v>
      </c>
      <c r="FX7" s="5" t="s">
        <v>210</v>
      </c>
      <c r="FY7" s="5" t="s">
        <v>210</v>
      </c>
      <c r="FZ7" s="5" t="s">
        <v>210</v>
      </c>
      <c r="GA7" s="5" t="s">
        <v>210</v>
      </c>
      <c r="GB7" s="5" t="s">
        <v>210</v>
      </c>
      <c r="GC7" s="5" t="s">
        <v>210</v>
      </c>
      <c r="GD7" s="5" t="s">
        <v>210</v>
      </c>
      <c r="GE7" s="5" t="s">
        <v>210</v>
      </c>
      <c r="GF7" s="5" t="s">
        <v>210</v>
      </c>
      <c r="GG7" s="5" t="s">
        <v>210</v>
      </c>
      <c r="GH7" s="5" t="s">
        <v>210</v>
      </c>
      <c r="GI7" s="5" t="s">
        <v>210</v>
      </c>
      <c r="GJ7" s="5" t="s">
        <v>210</v>
      </c>
      <c r="GK7" s="5" t="s">
        <v>210</v>
      </c>
      <c r="GL7" s="5" t="s">
        <v>210</v>
      </c>
      <c r="GM7" s="5" t="s">
        <v>210</v>
      </c>
      <c r="GN7" s="5" t="s">
        <v>210</v>
      </c>
      <c r="GO7" s="5" t="s">
        <v>210</v>
      </c>
      <c r="GP7" s="5" t="s">
        <v>210</v>
      </c>
      <c r="GQ7" s="5" t="s">
        <v>210</v>
      </c>
      <c r="GR7" s="5" t="s">
        <v>210</v>
      </c>
      <c r="GS7" s="5" t="s">
        <v>210</v>
      </c>
      <c r="GT7" s="5" t="s">
        <v>210</v>
      </c>
      <c r="GU7" s="5" t="s">
        <v>210</v>
      </c>
      <c r="GV7" s="5" t="s">
        <v>210</v>
      </c>
      <c r="GW7" s="5" t="s">
        <v>210</v>
      </c>
      <c r="GX7" s="5" t="s">
        <v>210</v>
      </c>
      <c r="GY7" s="5" t="s">
        <v>210</v>
      </c>
      <c r="GZ7" s="5" t="s">
        <v>210</v>
      </c>
      <c r="HA7" s="5" t="s">
        <v>210</v>
      </c>
      <c r="HB7" s="5" t="s">
        <v>210</v>
      </c>
      <c r="HC7" s="5" t="s">
        <v>210</v>
      </c>
      <c r="HD7" s="5" t="s">
        <v>210</v>
      </c>
      <c r="HE7" s="5" t="s">
        <v>210</v>
      </c>
      <c r="HF7" s="5" t="s">
        <v>210</v>
      </c>
      <c r="HG7" s="5" t="s">
        <v>210</v>
      </c>
      <c r="HH7" s="5" t="s">
        <v>210</v>
      </c>
      <c r="HI7" s="5" t="s">
        <v>210</v>
      </c>
      <c r="HJ7" s="5" t="s">
        <v>210</v>
      </c>
      <c r="HK7" s="5" t="s">
        <v>210</v>
      </c>
      <c r="HL7" s="5" t="s">
        <v>210</v>
      </c>
      <c r="HM7" s="5" t="s">
        <v>210</v>
      </c>
      <c r="HN7" s="5" t="s">
        <v>210</v>
      </c>
      <c r="HO7" s="5" t="s">
        <v>210</v>
      </c>
      <c r="HP7" s="5" t="s">
        <v>210</v>
      </c>
      <c r="HQ7" s="5" t="s">
        <v>210</v>
      </c>
      <c r="HR7" s="5" t="s">
        <v>210</v>
      </c>
      <c r="HS7" s="5" t="s">
        <v>210</v>
      </c>
      <c r="HT7" s="5" t="s">
        <v>210</v>
      </c>
      <c r="HU7" s="5" t="s">
        <v>210</v>
      </c>
      <c r="HV7" s="5" t="s">
        <v>210</v>
      </c>
      <c r="HW7" s="5" t="s">
        <v>210</v>
      </c>
      <c r="HX7" s="5" t="s">
        <v>210</v>
      </c>
      <c r="HY7" s="5" t="s">
        <v>209</v>
      </c>
      <c r="HZ7" s="5" t="s">
        <v>211</v>
      </c>
      <c r="IA7" s="5" t="s">
        <v>214</v>
      </c>
      <c r="IB7" s="5" t="s">
        <v>209</v>
      </c>
      <c r="IC7" s="5" t="s">
        <v>211</v>
      </c>
      <c r="ID7" s="5" t="s">
        <v>214</v>
      </c>
      <c r="IE7" s="5" t="s">
        <v>209</v>
      </c>
      <c r="IF7" s="5" t="s">
        <v>211</v>
      </c>
      <c r="IG7" s="5" t="s">
        <v>214</v>
      </c>
      <c r="IH7" s="5" t="s">
        <v>209</v>
      </c>
      <c r="II7" s="5" t="s">
        <v>211</v>
      </c>
      <c r="IJ7" s="5" t="s">
        <v>214</v>
      </c>
      <c r="IK7" s="5" t="s">
        <v>209</v>
      </c>
      <c r="IL7" s="5" t="s">
        <v>211</v>
      </c>
      <c r="IM7" s="5" t="s">
        <v>214</v>
      </c>
      <c r="IN7" s="5" t="s">
        <v>209</v>
      </c>
      <c r="IO7" s="5" t="s">
        <v>209</v>
      </c>
      <c r="IP7" s="5" t="s">
        <v>209</v>
      </c>
      <c r="IQ7" s="5" t="s">
        <v>211</v>
      </c>
      <c r="IR7" s="5" t="s">
        <v>211</v>
      </c>
      <c r="IS7" s="5" t="s">
        <v>211</v>
      </c>
      <c r="IT7" s="5" t="s">
        <v>214</v>
      </c>
      <c r="IU7" s="5" t="s">
        <v>209</v>
      </c>
      <c r="IV7" s="5" t="s">
        <v>211</v>
      </c>
      <c r="IW7" s="5" t="s">
        <v>214</v>
      </c>
      <c r="IX7" s="5" t="s">
        <v>209</v>
      </c>
      <c r="IY7" s="5" t="s">
        <v>211</v>
      </c>
      <c r="IZ7" s="5" t="s">
        <v>214</v>
      </c>
      <c r="JA7" s="5" t="s">
        <v>209</v>
      </c>
      <c r="JB7" s="5" t="s">
        <v>214</v>
      </c>
      <c r="JC7" s="5" t="s">
        <v>209</v>
      </c>
      <c r="JD7" s="5" t="s">
        <v>209</v>
      </c>
      <c r="JE7" s="5" t="s">
        <v>214</v>
      </c>
      <c r="JF7" s="5" t="s">
        <v>209</v>
      </c>
      <c r="JG7" s="5" t="s">
        <v>211</v>
      </c>
      <c r="JH7" s="5" t="s">
        <v>214</v>
      </c>
      <c r="JI7" s="5" t="s">
        <v>209</v>
      </c>
      <c r="JJ7" s="5" t="s">
        <v>214</v>
      </c>
      <c r="JK7" s="5" t="s">
        <v>209</v>
      </c>
      <c r="JL7" s="5" t="s">
        <v>211</v>
      </c>
      <c r="JM7" s="5" t="s">
        <v>214</v>
      </c>
      <c r="JN7" s="5" t="s">
        <v>209</v>
      </c>
      <c r="JO7" s="5" t="s">
        <v>214</v>
      </c>
      <c r="JP7" s="5" t="s">
        <v>209</v>
      </c>
      <c r="JQ7" s="5" t="s">
        <v>211</v>
      </c>
      <c r="JR7" s="5" t="s">
        <v>214</v>
      </c>
      <c r="JS7" s="5" t="s">
        <v>209</v>
      </c>
      <c r="JT7" s="5" t="s">
        <v>214</v>
      </c>
      <c r="JU7" s="5" t="s">
        <v>209</v>
      </c>
      <c r="JV7" s="5" t="s">
        <v>209</v>
      </c>
      <c r="JW7" s="5" t="s">
        <v>209</v>
      </c>
      <c r="JX7" s="5" t="s">
        <v>214</v>
      </c>
      <c r="JY7" s="5" t="s">
        <v>214</v>
      </c>
      <c r="JZ7" s="5" t="s">
        <v>209</v>
      </c>
      <c r="KA7" s="5" t="s">
        <v>209</v>
      </c>
      <c r="KB7" s="5" t="s">
        <v>209</v>
      </c>
      <c r="KC7" s="5" t="s">
        <v>211</v>
      </c>
      <c r="KD7" s="5" t="s">
        <v>211</v>
      </c>
      <c r="KE7" s="5" t="s">
        <v>211</v>
      </c>
      <c r="KF7" s="5" t="s">
        <v>214</v>
      </c>
      <c r="KG7" s="5" t="s">
        <v>214</v>
      </c>
      <c r="KH7" s="5" t="s">
        <v>209</v>
      </c>
      <c r="KI7" s="5" t="s">
        <v>209</v>
      </c>
      <c r="KJ7" s="5" t="s">
        <v>214</v>
      </c>
      <c r="KK7" s="5" t="s">
        <v>209</v>
      </c>
      <c r="KL7" s="5" t="s">
        <v>209</v>
      </c>
      <c r="KM7" s="5" t="s">
        <v>209</v>
      </c>
      <c r="KN7" s="5" t="s">
        <v>214</v>
      </c>
      <c r="KO7" s="5" t="s">
        <v>211</v>
      </c>
      <c r="KP7" s="5" t="s">
        <v>214</v>
      </c>
      <c r="KQ7" s="5" t="s">
        <v>214</v>
      </c>
      <c r="KR7" s="5" t="s">
        <v>209</v>
      </c>
      <c r="KS7" s="5" t="s">
        <v>209</v>
      </c>
      <c r="KT7" s="5" t="s">
        <v>209</v>
      </c>
      <c r="KU7" s="5" t="s">
        <v>211</v>
      </c>
      <c r="KV7" s="5" t="s">
        <v>211</v>
      </c>
      <c r="KW7" s="5" t="s">
        <v>211</v>
      </c>
      <c r="KX7" s="5" t="s">
        <v>214</v>
      </c>
      <c r="KY7" s="5" t="s">
        <v>214</v>
      </c>
      <c r="KZ7" s="5" t="s">
        <v>209</v>
      </c>
      <c r="LA7" s="5" t="s">
        <v>211</v>
      </c>
      <c r="LB7" s="5" t="s">
        <v>214</v>
      </c>
      <c r="LC7" s="5" t="s">
        <v>209</v>
      </c>
      <c r="LD7" s="5" t="s">
        <v>211</v>
      </c>
      <c r="LE7" s="5" t="s">
        <v>214</v>
      </c>
      <c r="LF7" s="5" t="s">
        <v>209</v>
      </c>
      <c r="LG7" s="5" t="s">
        <v>211</v>
      </c>
      <c r="LH7" s="5" t="s">
        <v>214</v>
      </c>
      <c r="LI7" s="5" t="s">
        <v>209</v>
      </c>
      <c r="LJ7" s="5" t="s">
        <v>209</v>
      </c>
      <c r="LK7" s="5" t="s">
        <v>209</v>
      </c>
      <c r="LL7" s="5" t="s">
        <v>211</v>
      </c>
      <c r="LM7" s="5" t="s">
        <v>211</v>
      </c>
      <c r="LN7" s="5" t="s">
        <v>211</v>
      </c>
      <c r="LO7" s="5" t="s">
        <v>214</v>
      </c>
      <c r="LP7" s="5" t="s">
        <v>214</v>
      </c>
      <c r="LQ7" s="5" t="s">
        <v>209</v>
      </c>
      <c r="LR7" s="5" t="s">
        <v>209</v>
      </c>
      <c r="LS7" s="5" t="s">
        <v>209</v>
      </c>
      <c r="LT7" s="5" t="s">
        <v>211</v>
      </c>
      <c r="LU7" s="5" t="s">
        <v>214</v>
      </c>
      <c r="LV7" s="5" t="s">
        <v>214</v>
      </c>
      <c r="LW7" s="5" t="s">
        <v>209</v>
      </c>
      <c r="LX7" s="5" t="s">
        <v>211</v>
      </c>
      <c r="LY7" s="5" t="s">
        <v>214</v>
      </c>
      <c r="LZ7" s="5" t="s">
        <v>209</v>
      </c>
      <c r="MA7" s="5" t="s">
        <v>214</v>
      </c>
      <c r="MB7" s="5" t="s">
        <v>209</v>
      </c>
      <c r="MC7" s="5" t="s">
        <v>214</v>
      </c>
      <c r="MD7" s="5" t="s">
        <v>209</v>
      </c>
      <c r="ME7" s="5" t="s">
        <v>214</v>
      </c>
      <c r="MF7" s="5" t="s">
        <v>209</v>
      </c>
      <c r="MG7" s="5" t="s">
        <v>211</v>
      </c>
      <c r="MH7" s="5" t="s">
        <v>214</v>
      </c>
      <c r="MI7" s="5" t="s">
        <v>209</v>
      </c>
      <c r="MJ7" s="5" t="s">
        <v>209</v>
      </c>
      <c r="MK7" s="5" t="s">
        <v>211</v>
      </c>
      <c r="ML7" s="5" t="s">
        <v>209</v>
      </c>
      <c r="MM7" s="5" t="s">
        <v>211</v>
      </c>
      <c r="MN7" s="5" t="s">
        <v>214</v>
      </c>
      <c r="MO7" s="5" t="s">
        <v>207</v>
      </c>
      <c r="MP7" s="5" t="s">
        <v>207</v>
      </c>
      <c r="MQ7" s="5" t="s">
        <v>207</v>
      </c>
      <c r="MR7" s="5" t="s">
        <v>207</v>
      </c>
      <c r="MS7" s="5" t="s">
        <v>207</v>
      </c>
      <c r="MT7" s="5" t="s">
        <v>207</v>
      </c>
      <c r="MU7" s="5" t="s">
        <v>207</v>
      </c>
      <c r="MV7" s="5" t="s">
        <v>207</v>
      </c>
      <c r="MW7" s="5" t="s">
        <v>207</v>
      </c>
      <c r="MX7" s="5" t="s">
        <v>207</v>
      </c>
      <c r="MY7" s="5" t="s">
        <v>207</v>
      </c>
      <c r="MZ7" s="5" t="s">
        <v>207</v>
      </c>
      <c r="NA7" s="5" t="s">
        <v>207</v>
      </c>
      <c r="NB7" s="5" t="s">
        <v>207</v>
      </c>
      <c r="NC7" s="5" t="s">
        <v>207</v>
      </c>
      <c r="ND7" s="5" t="s">
        <v>207</v>
      </c>
      <c r="NE7" s="5" t="s">
        <v>207</v>
      </c>
      <c r="NF7" s="5" t="s">
        <v>207</v>
      </c>
      <c r="NG7" s="5" t="s">
        <v>207</v>
      </c>
      <c r="NH7" s="5" t="s">
        <v>207</v>
      </c>
      <c r="NI7" s="5" t="s">
        <v>207</v>
      </c>
      <c r="NJ7" s="5" t="s">
        <v>207</v>
      </c>
      <c r="NK7" s="5" t="s">
        <v>207</v>
      </c>
      <c r="NL7" s="5" t="s">
        <v>207</v>
      </c>
      <c r="NM7" s="5" t="s">
        <v>207</v>
      </c>
      <c r="NN7" s="5" t="s">
        <v>207</v>
      </c>
      <c r="NO7" s="5" t="s">
        <v>207</v>
      </c>
      <c r="NP7" s="5" t="s">
        <v>207</v>
      </c>
      <c r="NQ7" s="5" t="s">
        <v>207</v>
      </c>
      <c r="NR7" s="5" t="s">
        <v>207</v>
      </c>
      <c r="NS7" s="5" t="s">
        <v>207</v>
      </c>
      <c r="NT7" s="5" t="s">
        <v>207</v>
      </c>
      <c r="NU7" s="5" t="s">
        <v>207</v>
      </c>
      <c r="NV7" s="5" t="s">
        <v>207</v>
      </c>
      <c r="NW7" s="5" t="s">
        <v>207</v>
      </c>
      <c r="NX7" s="5" t="s">
        <v>207</v>
      </c>
      <c r="NY7" s="5" t="s">
        <v>207</v>
      </c>
      <c r="NZ7" s="5" t="s">
        <v>207</v>
      </c>
      <c r="OA7" s="5" t="s">
        <v>207</v>
      </c>
      <c r="OB7" s="5" t="s">
        <v>207</v>
      </c>
      <c r="OC7" s="5" t="s">
        <v>207</v>
      </c>
      <c r="OD7" s="5" t="s">
        <v>207</v>
      </c>
      <c r="OE7" s="5" t="s">
        <v>207</v>
      </c>
      <c r="OF7" s="5" t="s">
        <v>207</v>
      </c>
      <c r="OG7" s="5" t="s">
        <v>207</v>
      </c>
      <c r="OH7" s="5" t="s">
        <v>207</v>
      </c>
      <c r="OI7" s="5" t="s">
        <v>207</v>
      </c>
      <c r="OJ7" s="5" t="s">
        <v>207</v>
      </c>
      <c r="OK7" s="5" t="s">
        <v>207</v>
      </c>
      <c r="OL7" s="5" t="s">
        <v>207</v>
      </c>
      <c r="OM7" s="5" t="s">
        <v>207</v>
      </c>
      <c r="ON7" s="5" t="s">
        <v>207</v>
      </c>
      <c r="OO7" s="5" t="s">
        <v>207</v>
      </c>
      <c r="OP7" s="5" t="s">
        <v>207</v>
      </c>
      <c r="OQ7" s="5" t="s">
        <v>207</v>
      </c>
      <c r="OR7" s="5" t="s">
        <v>207</v>
      </c>
      <c r="OS7" s="5" t="s">
        <v>207</v>
      </c>
      <c r="OT7" s="5" t="s">
        <v>207</v>
      </c>
      <c r="OU7" s="5" t="s">
        <v>207</v>
      </c>
      <c r="OV7" s="5" t="s">
        <v>207</v>
      </c>
      <c r="OW7" s="5" t="s">
        <v>207</v>
      </c>
      <c r="OX7" s="5" t="s">
        <v>207</v>
      </c>
      <c r="OY7" s="5" t="s">
        <v>206</v>
      </c>
      <c r="PA7" s="12" t="s">
        <v>41</v>
      </c>
      <c r="PB7" s="12" t="s">
        <v>41</v>
      </c>
      <c r="PG7" s="5" t="s">
        <v>41</v>
      </c>
      <c r="PH7" s="5" t="s">
        <v>41</v>
      </c>
      <c r="PI7" s="5" t="s">
        <v>41</v>
      </c>
      <c r="PJ7" s="5" t="s">
        <v>215</v>
      </c>
      <c r="PK7" s="5" t="s">
        <v>215</v>
      </c>
      <c r="PP7" s="5" t="s">
        <v>215</v>
      </c>
      <c r="PQ7" s="5" t="s">
        <v>215</v>
      </c>
      <c r="PT7" s="5" t="s">
        <v>212</v>
      </c>
      <c r="PU7" s="5" t="s">
        <v>216</v>
      </c>
      <c r="PV7" s="5" t="s">
        <v>217</v>
      </c>
      <c r="PW7" s="5" t="s">
        <v>218</v>
      </c>
      <c r="PX7" s="5" t="s">
        <v>219</v>
      </c>
      <c r="PY7" s="5" t="s">
        <v>219</v>
      </c>
      <c r="PZ7" s="5" t="s">
        <v>220</v>
      </c>
      <c r="QA7" s="5" t="s">
        <v>221</v>
      </c>
      <c r="QB7" s="5" t="s">
        <v>218</v>
      </c>
      <c r="QC7" s="5" t="s">
        <v>221</v>
      </c>
      <c r="QD7" s="5" t="s">
        <v>212</v>
      </c>
      <c r="QE7" s="5" t="s">
        <v>216</v>
      </c>
      <c r="QF7" s="5" t="s">
        <v>217</v>
      </c>
      <c r="QG7" s="5" t="s">
        <v>218</v>
      </c>
      <c r="QH7" s="5" t="s">
        <v>219</v>
      </c>
      <c r="QI7" s="5" t="s">
        <v>220</v>
      </c>
      <c r="QJ7" s="5" t="s">
        <v>220</v>
      </c>
      <c r="QK7" s="5" t="s">
        <v>221</v>
      </c>
      <c r="QL7" s="5" t="s">
        <v>218</v>
      </c>
      <c r="QM7" s="5" t="s">
        <v>221</v>
      </c>
      <c r="QN7" s="5" t="s">
        <v>206</v>
      </c>
      <c r="QO7" s="5" t="s">
        <v>222</v>
      </c>
      <c r="QP7" s="5" t="s">
        <v>222</v>
      </c>
      <c r="QQ7" s="5" t="s">
        <v>222</v>
      </c>
      <c r="QR7" s="5" t="s">
        <v>222</v>
      </c>
      <c r="QT7" s="5" t="s">
        <v>223</v>
      </c>
      <c r="QU7" s="5" t="s">
        <v>223</v>
      </c>
      <c r="QV7" s="5" t="s">
        <v>206</v>
      </c>
      <c r="QW7" s="5" t="s">
        <v>206</v>
      </c>
      <c r="QX7" s="5" t="s">
        <v>224</v>
      </c>
      <c r="QY7" s="5" t="s">
        <v>206</v>
      </c>
      <c r="QZ7" s="5" t="s">
        <v>225</v>
      </c>
      <c r="RA7" s="5" t="s">
        <v>206</v>
      </c>
      <c r="RB7" s="5" t="s">
        <v>206</v>
      </c>
      <c r="RC7" s="5" t="s">
        <v>197</v>
      </c>
      <c r="RD7" s="5" t="s">
        <v>206</v>
      </c>
      <c r="RE7" s="5" t="s">
        <v>206</v>
      </c>
      <c r="RF7" s="5" t="s">
        <v>206</v>
      </c>
      <c r="RG7" s="5" t="s">
        <v>206</v>
      </c>
      <c r="RH7" s="5" t="s">
        <v>206</v>
      </c>
      <c r="RI7" s="5" t="s">
        <v>206</v>
      </c>
      <c r="RL7" s="8" t="str">
        <f t="shared" si="0"/>
        <v>Non-financial corporations</v>
      </c>
      <c r="RM7" s="8" t="str">
        <f t="shared" si="1"/>
        <v>Non-financial corporations</v>
      </c>
    </row>
    <row r="8" spans="1:483" s="5" customFormat="1" ht="29" x14ac:dyDescent="0.35">
      <c r="A8" s="5" t="s">
        <v>226</v>
      </c>
      <c r="B8" s="12" t="s">
        <v>227</v>
      </c>
      <c r="C8" s="12" t="s">
        <v>227</v>
      </c>
      <c r="D8" s="12" t="s">
        <v>227</v>
      </c>
      <c r="E8" s="12" t="s">
        <v>227</v>
      </c>
      <c r="F8" s="12" t="s">
        <v>227</v>
      </c>
      <c r="G8" s="12" t="s">
        <v>227</v>
      </c>
      <c r="H8" s="12" t="s">
        <v>227</v>
      </c>
      <c r="I8" s="12" t="s">
        <v>227</v>
      </c>
      <c r="J8" s="12" t="s">
        <v>227</v>
      </c>
      <c r="K8" s="12" t="s">
        <v>227</v>
      </c>
      <c r="L8" s="12" t="s">
        <v>227</v>
      </c>
      <c r="M8" s="12" t="s">
        <v>227</v>
      </c>
      <c r="N8" s="12" t="s">
        <v>227</v>
      </c>
      <c r="O8" s="12" t="s">
        <v>227</v>
      </c>
      <c r="P8" s="12" t="s">
        <v>227</v>
      </c>
      <c r="Q8" s="5" t="s">
        <v>228</v>
      </c>
      <c r="R8" s="5" t="s">
        <v>228</v>
      </c>
      <c r="S8" s="5" t="s">
        <v>228</v>
      </c>
      <c r="T8" s="5" t="s">
        <v>228</v>
      </c>
      <c r="U8" s="5" t="s">
        <v>228</v>
      </c>
      <c r="V8" s="5" t="s">
        <v>228</v>
      </c>
      <c r="W8" s="5" t="s">
        <v>228</v>
      </c>
      <c r="X8" s="5" t="s">
        <v>228</v>
      </c>
      <c r="Y8" s="5" t="s">
        <v>228</v>
      </c>
      <c r="Z8" s="5" t="s">
        <v>228</v>
      </c>
      <c r="AA8" s="5" t="s">
        <v>228</v>
      </c>
      <c r="AB8" s="5" t="s">
        <v>228</v>
      </c>
      <c r="AC8" s="5" t="s">
        <v>228</v>
      </c>
      <c r="AD8" s="5" t="s">
        <v>228</v>
      </c>
      <c r="AE8" s="5" t="s">
        <v>228</v>
      </c>
      <c r="AF8" s="13" t="s">
        <v>203</v>
      </c>
      <c r="AG8" s="13" t="s">
        <v>203</v>
      </c>
      <c r="AH8" s="13" t="s">
        <v>203</v>
      </c>
      <c r="AI8" s="13" t="s">
        <v>203</v>
      </c>
      <c r="AJ8" s="13" t="s">
        <v>203</v>
      </c>
      <c r="AK8" s="13" t="s">
        <v>203</v>
      </c>
      <c r="AL8" s="13" t="s">
        <v>203</v>
      </c>
      <c r="AM8" s="13" t="s">
        <v>203</v>
      </c>
      <c r="AN8" s="13" t="s">
        <v>203</v>
      </c>
      <c r="AO8" s="13" t="s">
        <v>203</v>
      </c>
      <c r="AP8" s="13" t="s">
        <v>203</v>
      </c>
      <c r="AQ8" s="13" t="s">
        <v>203</v>
      </c>
      <c r="AR8" s="13" t="s">
        <v>203</v>
      </c>
      <c r="AS8" s="13" t="s">
        <v>203</v>
      </c>
      <c r="AT8" s="13" t="s">
        <v>203</v>
      </c>
      <c r="AU8" s="13" t="s">
        <v>203</v>
      </c>
      <c r="AV8" s="5" t="s">
        <v>228</v>
      </c>
      <c r="AW8" s="5" t="s">
        <v>228</v>
      </c>
      <c r="AX8" s="5" t="s">
        <v>228</v>
      </c>
      <c r="AY8" s="5" t="s">
        <v>228</v>
      </c>
      <c r="AZ8" s="5" t="s">
        <v>228</v>
      </c>
      <c r="BA8" s="5" t="s">
        <v>228</v>
      </c>
      <c r="BB8" s="5" t="s">
        <v>228</v>
      </c>
      <c r="BC8" s="5" t="s">
        <v>228</v>
      </c>
      <c r="BD8" s="5" t="s">
        <v>228</v>
      </c>
      <c r="BE8" s="5" t="s">
        <v>228</v>
      </c>
      <c r="BF8" s="5" t="s">
        <v>228</v>
      </c>
      <c r="BG8" s="5" t="s">
        <v>228</v>
      </c>
      <c r="BH8" s="5" t="s">
        <v>228</v>
      </c>
      <c r="BI8" s="5" t="s">
        <v>228</v>
      </c>
      <c r="BJ8" s="5" t="s">
        <v>228</v>
      </c>
      <c r="BK8" s="5" t="s">
        <v>228</v>
      </c>
      <c r="BL8" s="5" t="s">
        <v>228</v>
      </c>
      <c r="BM8" s="5" t="s">
        <v>228</v>
      </c>
      <c r="BN8" s="5" t="s">
        <v>228</v>
      </c>
      <c r="BO8" s="5" t="s">
        <v>228</v>
      </c>
      <c r="BP8" s="5" t="s">
        <v>228</v>
      </c>
      <c r="BQ8" s="5" t="s">
        <v>228</v>
      </c>
      <c r="BR8" s="5" t="s">
        <v>228</v>
      </c>
      <c r="BS8" s="5" t="s">
        <v>228</v>
      </c>
      <c r="BT8" s="5" t="s">
        <v>228</v>
      </c>
      <c r="BU8" s="5" t="s">
        <v>228</v>
      </c>
      <c r="BV8" s="5" t="s">
        <v>228</v>
      </c>
      <c r="BW8" s="5" t="s">
        <v>228</v>
      </c>
      <c r="BX8" s="5" t="s">
        <v>228</v>
      </c>
      <c r="BY8" s="5" t="s">
        <v>228</v>
      </c>
      <c r="BZ8" s="5" t="s">
        <v>228</v>
      </c>
      <c r="CA8" s="5" t="s">
        <v>228</v>
      </c>
      <c r="CB8" s="5" t="s">
        <v>228</v>
      </c>
      <c r="CC8" s="5" t="s">
        <v>228</v>
      </c>
      <c r="CD8" s="5" t="s">
        <v>228</v>
      </c>
      <c r="CE8" s="5" t="s">
        <v>228</v>
      </c>
      <c r="CF8" s="5" t="s">
        <v>228</v>
      </c>
      <c r="CG8" s="5" t="s">
        <v>228</v>
      </c>
      <c r="CH8" s="5" t="s">
        <v>228</v>
      </c>
      <c r="CI8" s="5" t="s">
        <v>228</v>
      </c>
      <c r="CJ8" s="5" t="s">
        <v>228</v>
      </c>
      <c r="CK8" s="5" t="s">
        <v>228</v>
      </c>
      <c r="CL8" s="5" t="s">
        <v>228</v>
      </c>
      <c r="CM8" s="5" t="s">
        <v>228</v>
      </c>
      <c r="CN8" s="5" t="s">
        <v>228</v>
      </c>
      <c r="CO8" s="5" t="s">
        <v>228</v>
      </c>
      <c r="CP8" s="5" t="s">
        <v>228</v>
      </c>
      <c r="CQ8" s="5" t="s">
        <v>228</v>
      </c>
      <c r="CR8" s="5" t="s">
        <v>228</v>
      </c>
      <c r="CS8" s="5" t="s">
        <v>228</v>
      </c>
      <c r="CT8" s="5" t="s">
        <v>228</v>
      </c>
      <c r="CU8" s="5" t="s">
        <v>228</v>
      </c>
      <c r="CV8" s="5" t="s">
        <v>228</v>
      </c>
      <c r="CW8" s="5" t="s">
        <v>228</v>
      </c>
      <c r="CX8" s="5" t="s">
        <v>228</v>
      </c>
      <c r="CY8" s="5" t="s">
        <v>228</v>
      </c>
      <c r="CZ8" s="5" t="s">
        <v>228</v>
      </c>
      <c r="DA8" s="5" t="s">
        <v>228</v>
      </c>
      <c r="DB8" s="5" t="s">
        <v>228</v>
      </c>
      <c r="DC8" s="5" t="s">
        <v>228</v>
      </c>
      <c r="DD8" s="5" t="s">
        <v>228</v>
      </c>
      <c r="DE8" s="5" t="s">
        <v>228</v>
      </c>
      <c r="DF8" s="5" t="s">
        <v>228</v>
      </c>
      <c r="DG8" s="5" t="s">
        <v>228</v>
      </c>
      <c r="DH8" s="5" t="s">
        <v>228</v>
      </c>
      <c r="DI8" s="5" t="s">
        <v>228</v>
      </c>
      <c r="DJ8" s="5" t="s">
        <v>228</v>
      </c>
      <c r="DK8" s="5" t="s">
        <v>228</v>
      </c>
      <c r="DL8" s="5" t="s">
        <v>228</v>
      </c>
      <c r="DM8" s="5" t="s">
        <v>228</v>
      </c>
      <c r="DN8" s="5" t="s">
        <v>228</v>
      </c>
      <c r="DO8" s="5" t="s">
        <v>228</v>
      </c>
      <c r="DP8" s="5" t="s">
        <v>228</v>
      </c>
      <c r="DQ8" s="5" t="s">
        <v>228</v>
      </c>
      <c r="DR8" s="5" t="s">
        <v>228</v>
      </c>
      <c r="DS8" s="5" t="s">
        <v>228</v>
      </c>
      <c r="DT8" s="5" t="s">
        <v>228</v>
      </c>
      <c r="DU8" s="5" t="s">
        <v>228</v>
      </c>
      <c r="DV8" s="5" t="s">
        <v>228</v>
      </c>
      <c r="DW8" s="5" t="s">
        <v>228</v>
      </c>
      <c r="DX8" s="5" t="s">
        <v>228</v>
      </c>
      <c r="DY8" s="5" t="s">
        <v>228</v>
      </c>
      <c r="DZ8" s="5" t="s">
        <v>228</v>
      </c>
      <c r="EA8" s="5" t="s">
        <v>228</v>
      </c>
      <c r="EB8" s="5" t="s">
        <v>228</v>
      </c>
      <c r="EC8" s="5" t="s">
        <v>228</v>
      </c>
      <c r="ED8" s="5" t="s">
        <v>228</v>
      </c>
      <c r="EE8" s="5" t="s">
        <v>228</v>
      </c>
      <c r="EF8" s="5" t="s">
        <v>228</v>
      </c>
      <c r="EG8" s="5" t="s">
        <v>228</v>
      </c>
      <c r="EH8" s="5" t="s">
        <v>228</v>
      </c>
      <c r="EI8" s="5" t="s">
        <v>228</v>
      </c>
      <c r="EJ8" s="5" t="s">
        <v>228</v>
      </c>
      <c r="EK8" s="5" t="s">
        <v>228</v>
      </c>
      <c r="EL8" s="5" t="s">
        <v>228</v>
      </c>
      <c r="EM8" s="5" t="s">
        <v>228</v>
      </c>
      <c r="EN8" s="5" t="s">
        <v>228</v>
      </c>
      <c r="EO8" s="5" t="s">
        <v>228</v>
      </c>
      <c r="EP8" s="5" t="s">
        <v>228</v>
      </c>
      <c r="EQ8" s="5" t="s">
        <v>228</v>
      </c>
      <c r="ER8" s="5" t="s">
        <v>228</v>
      </c>
      <c r="ES8" s="5" t="s">
        <v>228</v>
      </c>
      <c r="ET8" s="5" t="s">
        <v>228</v>
      </c>
      <c r="EU8" s="5" t="s">
        <v>228</v>
      </c>
      <c r="EV8" s="5" t="s">
        <v>228</v>
      </c>
      <c r="EW8" s="5" t="s">
        <v>228</v>
      </c>
      <c r="EX8" s="5" t="s">
        <v>228</v>
      </c>
      <c r="EY8" s="5" t="s">
        <v>228</v>
      </c>
      <c r="EZ8" s="5" t="s">
        <v>228</v>
      </c>
      <c r="FA8" s="5" t="s">
        <v>228</v>
      </c>
      <c r="FB8" s="5" t="s">
        <v>228</v>
      </c>
      <c r="FC8" s="5" t="s">
        <v>228</v>
      </c>
      <c r="FD8" s="5" t="s">
        <v>228</v>
      </c>
      <c r="FE8" s="5" t="s">
        <v>228</v>
      </c>
      <c r="FF8" s="5" t="s">
        <v>228</v>
      </c>
      <c r="FG8" s="5" t="s">
        <v>228</v>
      </c>
      <c r="FH8" s="5" t="s">
        <v>228</v>
      </c>
      <c r="FI8" s="5" t="s">
        <v>228</v>
      </c>
      <c r="FJ8" s="5" t="s">
        <v>228</v>
      </c>
      <c r="FK8" s="5" t="s">
        <v>228</v>
      </c>
      <c r="FL8" s="5" t="s">
        <v>228</v>
      </c>
      <c r="FM8" s="5" t="s">
        <v>228</v>
      </c>
      <c r="FN8" s="5" t="s">
        <v>228</v>
      </c>
      <c r="FO8" s="5" t="s">
        <v>228</v>
      </c>
      <c r="FP8" s="5" t="s">
        <v>228</v>
      </c>
      <c r="FQ8" s="5" t="s">
        <v>228</v>
      </c>
      <c r="FR8" s="5" t="s">
        <v>228</v>
      </c>
      <c r="FS8" s="5" t="s">
        <v>228</v>
      </c>
      <c r="FT8" s="5" t="s">
        <v>228</v>
      </c>
      <c r="FU8" s="5" t="s">
        <v>228</v>
      </c>
      <c r="FV8" s="5" t="s">
        <v>228</v>
      </c>
      <c r="FW8" s="5" t="s">
        <v>228</v>
      </c>
      <c r="FX8" s="5" t="s">
        <v>228</v>
      </c>
      <c r="FY8" s="5" t="s">
        <v>228</v>
      </c>
      <c r="FZ8" s="5" t="s">
        <v>228</v>
      </c>
      <c r="GA8" s="5" t="s">
        <v>228</v>
      </c>
      <c r="GB8" s="5" t="s">
        <v>228</v>
      </c>
      <c r="GC8" s="5" t="s">
        <v>228</v>
      </c>
      <c r="GD8" s="5" t="s">
        <v>228</v>
      </c>
      <c r="GE8" s="5" t="s">
        <v>228</v>
      </c>
      <c r="GF8" s="5" t="s">
        <v>228</v>
      </c>
      <c r="GG8" s="5" t="s">
        <v>228</v>
      </c>
      <c r="GH8" s="5" t="s">
        <v>228</v>
      </c>
      <c r="GI8" s="5" t="s">
        <v>228</v>
      </c>
      <c r="GJ8" s="5" t="s">
        <v>228</v>
      </c>
      <c r="GK8" s="5" t="s">
        <v>228</v>
      </c>
      <c r="GL8" s="5" t="s">
        <v>228</v>
      </c>
      <c r="GM8" s="5" t="s">
        <v>228</v>
      </c>
      <c r="GN8" s="5" t="s">
        <v>228</v>
      </c>
      <c r="GO8" s="5" t="s">
        <v>228</v>
      </c>
      <c r="GP8" s="5" t="s">
        <v>228</v>
      </c>
      <c r="GQ8" s="5" t="s">
        <v>228</v>
      </c>
      <c r="GR8" s="5" t="s">
        <v>228</v>
      </c>
      <c r="GS8" s="5" t="s">
        <v>228</v>
      </c>
      <c r="GT8" s="5" t="s">
        <v>228</v>
      </c>
      <c r="GU8" s="5" t="s">
        <v>228</v>
      </c>
      <c r="GV8" s="5" t="s">
        <v>228</v>
      </c>
      <c r="GW8" s="5" t="s">
        <v>228</v>
      </c>
      <c r="GX8" s="5" t="s">
        <v>228</v>
      </c>
      <c r="GY8" s="5" t="s">
        <v>228</v>
      </c>
      <c r="GZ8" s="5" t="s">
        <v>228</v>
      </c>
      <c r="HA8" s="5" t="s">
        <v>228</v>
      </c>
      <c r="HB8" s="5" t="s">
        <v>228</v>
      </c>
      <c r="HC8" s="5" t="s">
        <v>228</v>
      </c>
      <c r="HD8" s="5" t="s">
        <v>228</v>
      </c>
      <c r="HE8" s="5" t="s">
        <v>228</v>
      </c>
      <c r="HF8" s="5" t="s">
        <v>228</v>
      </c>
      <c r="HG8" s="5" t="s">
        <v>228</v>
      </c>
      <c r="HH8" s="5" t="s">
        <v>228</v>
      </c>
      <c r="HI8" s="5" t="s">
        <v>228</v>
      </c>
      <c r="HJ8" s="5" t="s">
        <v>228</v>
      </c>
      <c r="HK8" s="5" t="s">
        <v>228</v>
      </c>
      <c r="HL8" s="5" t="s">
        <v>228</v>
      </c>
      <c r="HM8" s="5" t="s">
        <v>228</v>
      </c>
      <c r="HN8" s="5" t="s">
        <v>228</v>
      </c>
      <c r="HO8" s="5" t="s">
        <v>228</v>
      </c>
      <c r="HP8" s="5" t="s">
        <v>228</v>
      </c>
      <c r="HQ8" s="5" t="s">
        <v>228</v>
      </c>
      <c r="HR8" s="5" t="s">
        <v>228</v>
      </c>
      <c r="HS8" s="5" t="s">
        <v>228</v>
      </c>
      <c r="HT8" s="5" t="s">
        <v>228</v>
      </c>
      <c r="HU8" s="5" t="s">
        <v>228</v>
      </c>
      <c r="HV8" s="5" t="s">
        <v>228</v>
      </c>
      <c r="HW8" s="5" t="s">
        <v>228</v>
      </c>
      <c r="HX8" s="5" t="s">
        <v>228</v>
      </c>
      <c r="HY8" s="5" t="s">
        <v>228</v>
      </c>
      <c r="HZ8" s="5" t="s">
        <v>228</v>
      </c>
      <c r="IA8" s="5" t="s">
        <v>228</v>
      </c>
      <c r="IB8" s="5" t="s">
        <v>228</v>
      </c>
      <c r="IC8" s="5" t="s">
        <v>228</v>
      </c>
      <c r="ID8" s="5" t="s">
        <v>228</v>
      </c>
      <c r="IE8" s="5" t="s">
        <v>228</v>
      </c>
      <c r="IF8" s="5" t="s">
        <v>228</v>
      </c>
      <c r="IG8" s="5" t="s">
        <v>228</v>
      </c>
      <c r="IH8" s="5" t="s">
        <v>228</v>
      </c>
      <c r="II8" s="5" t="s">
        <v>228</v>
      </c>
      <c r="IJ8" s="5" t="s">
        <v>228</v>
      </c>
      <c r="IK8" s="5" t="s">
        <v>228</v>
      </c>
      <c r="IL8" s="5" t="s">
        <v>228</v>
      </c>
      <c r="IM8" s="5" t="s">
        <v>228</v>
      </c>
      <c r="IN8" s="5" t="s">
        <v>228</v>
      </c>
      <c r="IO8" s="5" t="s">
        <v>228</v>
      </c>
      <c r="IP8" s="5" t="s">
        <v>228</v>
      </c>
      <c r="IQ8" s="5" t="s">
        <v>228</v>
      </c>
      <c r="IR8" s="5" t="s">
        <v>228</v>
      </c>
      <c r="IS8" s="5" t="s">
        <v>228</v>
      </c>
      <c r="IT8" s="5" t="s">
        <v>228</v>
      </c>
      <c r="IU8" s="5" t="s">
        <v>228</v>
      </c>
      <c r="IV8" s="5" t="s">
        <v>228</v>
      </c>
      <c r="IW8" s="5" t="s">
        <v>228</v>
      </c>
      <c r="IX8" s="5" t="s">
        <v>228</v>
      </c>
      <c r="IY8" s="5" t="s">
        <v>228</v>
      </c>
      <c r="IZ8" s="5" t="s">
        <v>228</v>
      </c>
      <c r="JA8" s="5" t="s">
        <v>228</v>
      </c>
      <c r="JB8" s="5" t="s">
        <v>228</v>
      </c>
      <c r="JC8" s="5" t="s">
        <v>228</v>
      </c>
      <c r="JD8" s="5" t="s">
        <v>228</v>
      </c>
      <c r="JE8" s="5" t="s">
        <v>228</v>
      </c>
      <c r="JF8" s="5" t="s">
        <v>228</v>
      </c>
      <c r="JG8" s="5" t="s">
        <v>228</v>
      </c>
      <c r="JH8" s="5" t="s">
        <v>228</v>
      </c>
      <c r="JI8" s="5" t="s">
        <v>228</v>
      </c>
      <c r="JJ8" s="5" t="s">
        <v>228</v>
      </c>
      <c r="JK8" s="5" t="s">
        <v>228</v>
      </c>
      <c r="JL8" s="5" t="s">
        <v>228</v>
      </c>
      <c r="JM8" s="5" t="s">
        <v>228</v>
      </c>
      <c r="JN8" s="5" t="s">
        <v>228</v>
      </c>
      <c r="JO8" s="5" t="s">
        <v>228</v>
      </c>
      <c r="JP8" s="5" t="s">
        <v>228</v>
      </c>
      <c r="JQ8" s="5" t="s">
        <v>228</v>
      </c>
      <c r="JR8" s="5" t="s">
        <v>228</v>
      </c>
      <c r="JS8" s="5" t="s">
        <v>228</v>
      </c>
      <c r="JT8" s="5" t="s">
        <v>228</v>
      </c>
      <c r="JU8" s="5" t="s">
        <v>228</v>
      </c>
      <c r="JV8" s="5" t="s">
        <v>228</v>
      </c>
      <c r="JW8" s="5" t="s">
        <v>228</v>
      </c>
      <c r="JX8" s="5" t="s">
        <v>228</v>
      </c>
      <c r="JY8" s="5" t="s">
        <v>228</v>
      </c>
      <c r="JZ8" s="5" t="s">
        <v>228</v>
      </c>
      <c r="KA8" s="5" t="s">
        <v>228</v>
      </c>
      <c r="KB8" s="5" t="s">
        <v>228</v>
      </c>
      <c r="KC8" s="5" t="s">
        <v>228</v>
      </c>
      <c r="KD8" s="5" t="s">
        <v>228</v>
      </c>
      <c r="KE8" s="5" t="s">
        <v>228</v>
      </c>
      <c r="KF8" s="5" t="s">
        <v>228</v>
      </c>
      <c r="KG8" s="5" t="s">
        <v>228</v>
      </c>
      <c r="KH8" s="5" t="s">
        <v>228</v>
      </c>
      <c r="KI8" s="5" t="s">
        <v>228</v>
      </c>
      <c r="KJ8" s="5" t="s">
        <v>228</v>
      </c>
      <c r="KK8" s="5" t="s">
        <v>228</v>
      </c>
      <c r="KL8" s="5" t="s">
        <v>228</v>
      </c>
      <c r="KM8" s="5" t="s">
        <v>228</v>
      </c>
      <c r="KN8" s="5" t="s">
        <v>228</v>
      </c>
      <c r="KO8" s="5" t="s">
        <v>228</v>
      </c>
      <c r="KP8" s="5" t="s">
        <v>228</v>
      </c>
      <c r="KQ8" s="5" t="s">
        <v>228</v>
      </c>
      <c r="KR8" s="5" t="s">
        <v>228</v>
      </c>
      <c r="KS8" s="5" t="s">
        <v>228</v>
      </c>
      <c r="KT8" s="5" t="s">
        <v>228</v>
      </c>
      <c r="KU8" s="5" t="s">
        <v>228</v>
      </c>
      <c r="KV8" s="5" t="s">
        <v>228</v>
      </c>
      <c r="KW8" s="5" t="s">
        <v>228</v>
      </c>
      <c r="KX8" s="5" t="s">
        <v>228</v>
      </c>
      <c r="KY8" s="5" t="s">
        <v>228</v>
      </c>
      <c r="KZ8" s="5" t="s">
        <v>228</v>
      </c>
      <c r="LA8" s="5" t="s">
        <v>228</v>
      </c>
      <c r="LB8" s="5" t="s">
        <v>228</v>
      </c>
      <c r="LC8" s="5" t="s">
        <v>228</v>
      </c>
      <c r="LD8" s="5" t="s">
        <v>228</v>
      </c>
      <c r="LE8" s="5" t="s">
        <v>228</v>
      </c>
      <c r="LF8" s="5" t="s">
        <v>228</v>
      </c>
      <c r="LG8" s="5" t="s">
        <v>228</v>
      </c>
      <c r="LH8" s="5" t="s">
        <v>228</v>
      </c>
      <c r="LI8" s="5" t="s">
        <v>228</v>
      </c>
      <c r="LJ8" s="5" t="s">
        <v>228</v>
      </c>
      <c r="LK8" s="5" t="s">
        <v>228</v>
      </c>
      <c r="LL8" s="5" t="s">
        <v>228</v>
      </c>
      <c r="LM8" s="5" t="s">
        <v>228</v>
      </c>
      <c r="LN8" s="5" t="s">
        <v>228</v>
      </c>
      <c r="LO8" s="5" t="s">
        <v>228</v>
      </c>
      <c r="LP8" s="5" t="s">
        <v>228</v>
      </c>
      <c r="LQ8" s="5" t="s">
        <v>228</v>
      </c>
      <c r="LR8" s="5" t="s">
        <v>228</v>
      </c>
      <c r="LS8" s="5" t="s">
        <v>228</v>
      </c>
      <c r="LT8" s="5" t="s">
        <v>228</v>
      </c>
      <c r="LU8" s="5" t="s">
        <v>228</v>
      </c>
      <c r="LV8" s="5" t="s">
        <v>228</v>
      </c>
      <c r="LW8" s="5" t="s">
        <v>228</v>
      </c>
      <c r="LX8" s="5" t="s">
        <v>228</v>
      </c>
      <c r="LY8" s="5" t="s">
        <v>228</v>
      </c>
      <c r="LZ8" s="5" t="s">
        <v>228</v>
      </c>
      <c r="MA8" s="5" t="s">
        <v>228</v>
      </c>
      <c r="MB8" s="5" t="s">
        <v>228</v>
      </c>
      <c r="MC8" s="5" t="s">
        <v>228</v>
      </c>
      <c r="MD8" s="5" t="s">
        <v>228</v>
      </c>
      <c r="ME8" s="5" t="s">
        <v>228</v>
      </c>
      <c r="MF8" s="5" t="s">
        <v>228</v>
      </c>
      <c r="MG8" s="5" t="s">
        <v>228</v>
      </c>
      <c r="MH8" s="5" t="s">
        <v>228</v>
      </c>
      <c r="MI8" s="5" t="s">
        <v>228</v>
      </c>
      <c r="MJ8" s="5" t="s">
        <v>228</v>
      </c>
      <c r="MK8" s="5" t="s">
        <v>228</v>
      </c>
      <c r="ML8" s="5" t="s">
        <v>228</v>
      </c>
      <c r="MM8" s="5" t="s">
        <v>228</v>
      </c>
      <c r="MN8" s="5" t="s">
        <v>228</v>
      </c>
      <c r="MO8" s="5" t="s">
        <v>228</v>
      </c>
      <c r="MP8" s="5" t="s">
        <v>228</v>
      </c>
      <c r="MQ8" s="5" t="s">
        <v>228</v>
      </c>
      <c r="MR8" s="5" t="s">
        <v>228</v>
      </c>
      <c r="MS8" s="5" t="s">
        <v>228</v>
      </c>
      <c r="MT8" s="5" t="s">
        <v>228</v>
      </c>
      <c r="MU8" s="5" t="s">
        <v>228</v>
      </c>
      <c r="MV8" s="5" t="s">
        <v>228</v>
      </c>
      <c r="MW8" s="5" t="s">
        <v>228</v>
      </c>
      <c r="MX8" s="5" t="s">
        <v>228</v>
      </c>
      <c r="MY8" s="5" t="s">
        <v>228</v>
      </c>
      <c r="MZ8" s="5" t="s">
        <v>228</v>
      </c>
      <c r="NA8" s="5" t="s">
        <v>228</v>
      </c>
      <c r="NB8" s="5" t="s">
        <v>228</v>
      </c>
      <c r="NC8" s="5" t="s">
        <v>228</v>
      </c>
      <c r="ND8" s="5" t="s">
        <v>228</v>
      </c>
      <c r="NE8" s="5" t="s">
        <v>228</v>
      </c>
      <c r="NF8" s="5" t="s">
        <v>228</v>
      </c>
      <c r="NG8" s="5" t="s">
        <v>228</v>
      </c>
      <c r="NH8" s="5" t="s">
        <v>228</v>
      </c>
      <c r="NI8" s="5" t="s">
        <v>228</v>
      </c>
      <c r="NJ8" s="5" t="s">
        <v>228</v>
      </c>
      <c r="NK8" s="5" t="s">
        <v>228</v>
      </c>
      <c r="NL8" s="5" t="s">
        <v>228</v>
      </c>
      <c r="NM8" s="5" t="s">
        <v>228</v>
      </c>
      <c r="NN8" s="5" t="s">
        <v>228</v>
      </c>
      <c r="NO8" s="5" t="s">
        <v>228</v>
      </c>
      <c r="NP8" s="5" t="s">
        <v>228</v>
      </c>
      <c r="NQ8" s="5" t="s">
        <v>228</v>
      </c>
      <c r="NR8" s="5" t="s">
        <v>228</v>
      </c>
      <c r="NS8" s="5" t="s">
        <v>228</v>
      </c>
      <c r="NT8" s="5" t="s">
        <v>228</v>
      </c>
      <c r="NU8" s="5" t="s">
        <v>228</v>
      </c>
      <c r="NV8" s="5" t="s">
        <v>228</v>
      </c>
      <c r="NW8" s="5" t="s">
        <v>228</v>
      </c>
      <c r="NX8" s="5" t="s">
        <v>228</v>
      </c>
      <c r="NY8" s="5" t="s">
        <v>228</v>
      </c>
      <c r="NZ8" s="5" t="s">
        <v>228</v>
      </c>
      <c r="OA8" s="5" t="s">
        <v>228</v>
      </c>
      <c r="OB8" s="5" t="s">
        <v>228</v>
      </c>
      <c r="OC8" s="5" t="s">
        <v>228</v>
      </c>
      <c r="OD8" s="5" t="s">
        <v>228</v>
      </c>
      <c r="OE8" s="5" t="s">
        <v>228</v>
      </c>
      <c r="OF8" s="5" t="s">
        <v>228</v>
      </c>
      <c r="OG8" s="5" t="s">
        <v>228</v>
      </c>
      <c r="OH8" s="5" t="s">
        <v>228</v>
      </c>
      <c r="OI8" s="5" t="s">
        <v>228</v>
      </c>
      <c r="OJ8" s="5" t="s">
        <v>228</v>
      </c>
      <c r="OK8" s="5" t="s">
        <v>228</v>
      </c>
      <c r="OL8" s="5" t="s">
        <v>228</v>
      </c>
      <c r="OM8" s="5" t="s">
        <v>228</v>
      </c>
      <c r="ON8" s="5" t="s">
        <v>228</v>
      </c>
      <c r="OO8" s="5" t="s">
        <v>228</v>
      </c>
      <c r="OP8" s="5" t="s">
        <v>228</v>
      </c>
      <c r="OQ8" s="5" t="s">
        <v>228</v>
      </c>
      <c r="OR8" s="5" t="s">
        <v>228</v>
      </c>
      <c r="OS8" s="5" t="s">
        <v>228</v>
      </c>
      <c r="OT8" s="5" t="s">
        <v>228</v>
      </c>
      <c r="OU8" s="5" t="s">
        <v>228</v>
      </c>
      <c r="OV8" s="5" t="s">
        <v>228</v>
      </c>
      <c r="OW8" s="5" t="s">
        <v>228</v>
      </c>
      <c r="OX8" s="5" t="s">
        <v>228</v>
      </c>
      <c r="OY8" s="5" t="s">
        <v>228</v>
      </c>
      <c r="PA8" s="5" t="s">
        <v>228</v>
      </c>
      <c r="PB8" s="5" t="s">
        <v>228</v>
      </c>
      <c r="PG8" s="5" t="s">
        <v>228</v>
      </c>
      <c r="PH8" s="5" t="s">
        <v>228</v>
      </c>
      <c r="PI8" s="5" t="s">
        <v>228</v>
      </c>
      <c r="PJ8" s="5" t="s">
        <v>228</v>
      </c>
      <c r="PK8" s="5" t="s">
        <v>228</v>
      </c>
      <c r="PL8" s="5" t="s">
        <v>228</v>
      </c>
      <c r="PR8" s="5" t="s">
        <v>203</v>
      </c>
      <c r="PS8" s="5" t="s">
        <v>49</v>
      </c>
      <c r="RC8" s="5" t="s">
        <v>1877</v>
      </c>
      <c r="RL8" s="8" t="str">
        <f t="shared" si="0"/>
        <v>current prices</v>
      </c>
      <c r="RM8" s="8" t="str">
        <f t="shared" si="1"/>
        <v>current prices</v>
      </c>
    </row>
    <row r="9" spans="1:483" s="5" customFormat="1" ht="31" customHeight="1" x14ac:dyDescent="0.35">
      <c r="A9" s="5" t="s">
        <v>229</v>
      </c>
      <c r="B9" s="12" t="s">
        <v>1873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AF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BF9" s="5" t="s">
        <v>230</v>
      </c>
      <c r="BW9" s="5" t="s">
        <v>231</v>
      </c>
      <c r="CE9" s="5" t="s">
        <v>232</v>
      </c>
      <c r="CK9" s="5" t="s">
        <v>233</v>
      </c>
      <c r="CO9" s="5" t="s">
        <v>231</v>
      </c>
      <c r="DD9" s="5" t="s">
        <v>230</v>
      </c>
      <c r="DG9" s="5" t="s">
        <v>234</v>
      </c>
      <c r="DI9" s="5" t="s">
        <v>235</v>
      </c>
      <c r="DL9" s="5" t="s">
        <v>231</v>
      </c>
      <c r="DN9" s="5" t="s">
        <v>236</v>
      </c>
      <c r="DP9" s="5" t="s">
        <v>237</v>
      </c>
      <c r="DS9" s="5" t="s">
        <v>232</v>
      </c>
      <c r="EE9" s="5" t="s">
        <v>238</v>
      </c>
      <c r="EQ9" s="5" t="s">
        <v>233</v>
      </c>
      <c r="EU9" s="5" t="s">
        <v>231</v>
      </c>
      <c r="FI9" s="5" t="s">
        <v>230</v>
      </c>
      <c r="FR9" s="5" t="s">
        <v>239</v>
      </c>
      <c r="FS9" s="5" t="s">
        <v>239</v>
      </c>
      <c r="FX9" s="5" t="s">
        <v>233</v>
      </c>
      <c r="GA9" s="5" t="s">
        <v>232</v>
      </c>
      <c r="GF9" s="5" t="s">
        <v>232</v>
      </c>
      <c r="GO9" s="5" t="s">
        <v>231</v>
      </c>
      <c r="GR9" s="5" t="s">
        <v>231</v>
      </c>
      <c r="HC9" s="5" t="s">
        <v>240</v>
      </c>
      <c r="HM9" s="5" t="s">
        <v>231</v>
      </c>
      <c r="HQ9" s="5" t="s">
        <v>232</v>
      </c>
      <c r="HY9" s="5" t="s">
        <v>241</v>
      </c>
      <c r="IB9" s="5" t="s">
        <v>242</v>
      </c>
      <c r="IU9" s="5" t="s">
        <v>243</v>
      </c>
      <c r="IV9" s="5" t="s">
        <v>230</v>
      </c>
      <c r="JO9" s="5" t="s">
        <v>244</v>
      </c>
      <c r="JY9" s="5" t="s">
        <v>233</v>
      </c>
      <c r="KG9" s="5" t="s">
        <v>233</v>
      </c>
      <c r="KQ9" s="5" t="s">
        <v>231</v>
      </c>
      <c r="KY9" s="5" t="s">
        <v>231</v>
      </c>
      <c r="LP9" s="5" t="s">
        <v>231</v>
      </c>
      <c r="LV9" s="5" t="s">
        <v>232</v>
      </c>
      <c r="NL9" s="5" t="s">
        <v>231</v>
      </c>
      <c r="NW9" s="5" t="s">
        <v>239</v>
      </c>
      <c r="NX9" s="5" t="s">
        <v>239</v>
      </c>
      <c r="OC9" s="5" t="s">
        <v>233</v>
      </c>
      <c r="OQ9" s="5" t="s">
        <v>233</v>
      </c>
      <c r="PD9" s="5" t="s">
        <v>1874</v>
      </c>
      <c r="PE9" s="5" t="s">
        <v>1880</v>
      </c>
      <c r="PG9" s="5" t="s">
        <v>245</v>
      </c>
      <c r="PL9" s="5" t="s">
        <v>246</v>
      </c>
      <c r="PO9" s="5" t="s">
        <v>1872</v>
      </c>
      <c r="PQ9" s="5" t="s">
        <v>247</v>
      </c>
      <c r="PT9" s="5" t="s">
        <v>248</v>
      </c>
      <c r="PU9" s="5" t="s">
        <v>248</v>
      </c>
      <c r="PV9" s="5" t="s">
        <v>248</v>
      </c>
      <c r="PW9" s="5" t="s">
        <v>248</v>
      </c>
      <c r="PX9" s="5" t="s">
        <v>248</v>
      </c>
      <c r="PY9" s="5" t="s">
        <v>248</v>
      </c>
      <c r="PZ9" s="5" t="s">
        <v>248</v>
      </c>
      <c r="QA9" s="5" t="s">
        <v>248</v>
      </c>
      <c r="QB9" s="5" t="s">
        <v>248</v>
      </c>
      <c r="QC9" s="5" t="s">
        <v>248</v>
      </c>
      <c r="QD9" s="5" t="s">
        <v>248</v>
      </c>
      <c r="QE9" s="5" t="s">
        <v>248</v>
      </c>
      <c r="QF9" s="5" t="s">
        <v>248</v>
      </c>
      <c r="QG9" s="5" t="s">
        <v>248</v>
      </c>
      <c r="QH9" s="5" t="s">
        <v>248</v>
      </c>
      <c r="QI9" s="5" t="s">
        <v>248</v>
      </c>
      <c r="QJ9" s="5" t="s">
        <v>248</v>
      </c>
      <c r="QK9" s="5" t="s">
        <v>248</v>
      </c>
      <c r="QL9" s="5" t="s">
        <v>248</v>
      </c>
      <c r="QM9" s="5" t="s">
        <v>248</v>
      </c>
      <c r="QO9" s="5" t="s">
        <v>249</v>
      </c>
      <c r="QQ9" s="5" t="s">
        <v>250</v>
      </c>
      <c r="QT9" s="5" t="s">
        <v>251</v>
      </c>
      <c r="QU9" s="5" t="s">
        <v>251</v>
      </c>
      <c r="QW9" s="5" t="s">
        <v>252</v>
      </c>
      <c r="QX9" s="5" t="s">
        <v>253</v>
      </c>
      <c r="QY9" s="5" t="s">
        <v>1879</v>
      </c>
      <c r="RC9" s="5" t="s">
        <v>1875</v>
      </c>
      <c r="RD9" s="5" t="s">
        <v>254</v>
      </c>
      <c r="RE9" s="5" t="s">
        <v>254</v>
      </c>
      <c r="RF9" s="5" t="s">
        <v>255</v>
      </c>
      <c r="RG9" s="5" t="s">
        <v>255</v>
      </c>
      <c r="RH9" s="5" t="s">
        <v>256</v>
      </c>
      <c r="RI9" s="5" t="s">
        <v>256</v>
      </c>
      <c r="RL9" s="8">
        <f t="shared" si="0"/>
        <v>0</v>
      </c>
      <c r="RM9" s="8">
        <f t="shared" si="1"/>
        <v>0</v>
      </c>
    </row>
    <row r="10" spans="1:483" s="1" customFormat="1" x14ac:dyDescent="0.35">
      <c r="A10" s="1" t="s">
        <v>257</v>
      </c>
      <c r="B10" s="1" t="s">
        <v>258</v>
      </c>
      <c r="C10" s="1" t="s">
        <v>259</v>
      </c>
      <c r="D10" s="1" t="s">
        <v>260</v>
      </c>
      <c r="E10" s="1" t="s">
        <v>261</v>
      </c>
      <c r="F10" s="1" t="s">
        <v>262</v>
      </c>
      <c r="G10" s="1" t="s">
        <v>263</v>
      </c>
      <c r="H10" s="1" t="s">
        <v>264</v>
      </c>
      <c r="I10" s="1" t="s">
        <v>265</v>
      </c>
      <c r="J10" s="1" t="s">
        <v>266</v>
      </c>
      <c r="K10" s="1" t="s">
        <v>267</v>
      </c>
      <c r="L10" s="1" t="s">
        <v>268</v>
      </c>
      <c r="M10" s="1" t="s">
        <v>269</v>
      </c>
      <c r="N10" s="1" t="s">
        <v>270</v>
      </c>
      <c r="O10" s="1" t="s">
        <v>271</v>
      </c>
      <c r="P10" s="1" t="s">
        <v>272</v>
      </c>
      <c r="Q10" s="1" t="s">
        <v>273</v>
      </c>
      <c r="R10" s="1" t="s">
        <v>274</v>
      </c>
      <c r="S10" s="1" t="s">
        <v>275</v>
      </c>
      <c r="T10" s="1" t="s">
        <v>276</v>
      </c>
      <c r="U10" s="1" t="s">
        <v>277</v>
      </c>
      <c r="V10" s="1" t="s">
        <v>278</v>
      </c>
      <c r="W10" s="1" t="s">
        <v>279</v>
      </c>
      <c r="X10" s="1" t="s">
        <v>280</v>
      </c>
      <c r="Y10" s="1" t="s">
        <v>281</v>
      </c>
      <c r="Z10" s="1" t="s">
        <v>282</v>
      </c>
      <c r="AA10" s="1" t="s">
        <v>283</v>
      </c>
      <c r="AB10" s="1" t="s">
        <v>284</v>
      </c>
      <c r="AC10" s="1" t="s">
        <v>285</v>
      </c>
      <c r="AD10" s="1" t="s">
        <v>286</v>
      </c>
      <c r="AE10" s="1" t="s">
        <v>287</v>
      </c>
      <c r="AF10" s="1" t="s">
        <v>288</v>
      </c>
      <c r="AG10" s="1" t="s">
        <v>289</v>
      </c>
      <c r="AH10" s="1" t="s">
        <v>290</v>
      </c>
      <c r="AI10" s="1" t="s">
        <v>291</v>
      </c>
      <c r="AJ10" s="1" t="s">
        <v>292</v>
      </c>
      <c r="AK10" s="1" t="s">
        <v>293</v>
      </c>
      <c r="AL10" s="1" t="s">
        <v>294</v>
      </c>
      <c r="AM10" s="1" t="s">
        <v>295</v>
      </c>
      <c r="AN10" s="1" t="s">
        <v>296</v>
      </c>
      <c r="AO10" s="1" t="s">
        <v>297</v>
      </c>
      <c r="AP10" s="1" t="s">
        <v>298</v>
      </c>
      <c r="AQ10" s="1" t="s">
        <v>299</v>
      </c>
      <c r="AR10" s="1" t="s">
        <v>300</v>
      </c>
      <c r="AS10" s="1" t="s">
        <v>301</v>
      </c>
      <c r="AT10" s="1" t="s">
        <v>302</v>
      </c>
      <c r="AU10" s="1" t="s">
        <v>303</v>
      </c>
      <c r="AV10" s="1" t="s">
        <v>304</v>
      </c>
      <c r="AW10" s="1" t="s">
        <v>305</v>
      </c>
      <c r="AX10" s="1" t="s">
        <v>306</v>
      </c>
      <c r="AY10" s="1" t="s">
        <v>307</v>
      </c>
      <c r="AZ10" s="1" t="s">
        <v>308</v>
      </c>
      <c r="BA10" s="1" t="s">
        <v>309</v>
      </c>
      <c r="BB10" s="1" t="s">
        <v>310</v>
      </c>
      <c r="BC10" s="1" t="s">
        <v>311</v>
      </c>
      <c r="BD10" s="1" t="s">
        <v>312</v>
      </c>
      <c r="BE10" s="1" t="s">
        <v>313</v>
      </c>
      <c r="BF10" s="1" t="s">
        <v>314</v>
      </c>
      <c r="BG10" s="1" t="s">
        <v>315</v>
      </c>
      <c r="BH10" s="1" t="s">
        <v>316</v>
      </c>
      <c r="BI10" s="1" t="s">
        <v>317</v>
      </c>
      <c r="BJ10" s="1" t="s">
        <v>318</v>
      </c>
      <c r="BK10" s="1" t="s">
        <v>319</v>
      </c>
      <c r="BL10" s="1" t="s">
        <v>320</v>
      </c>
      <c r="BM10" s="1" t="s">
        <v>321</v>
      </c>
      <c r="BN10" s="1" t="s">
        <v>322</v>
      </c>
      <c r="BO10" s="1" t="s">
        <v>323</v>
      </c>
      <c r="BP10" s="1" t="s">
        <v>324</v>
      </c>
      <c r="BQ10" s="1" t="s">
        <v>325</v>
      </c>
      <c r="BR10" s="1" t="s">
        <v>326</v>
      </c>
      <c r="BS10" s="1" t="s">
        <v>327</v>
      </c>
      <c r="BT10" s="1" t="s">
        <v>328</v>
      </c>
      <c r="BU10" s="1" t="s">
        <v>329</v>
      </c>
      <c r="BV10" s="1" t="s">
        <v>330</v>
      </c>
      <c r="BW10" s="1" t="s">
        <v>331</v>
      </c>
      <c r="BX10" s="1" t="s">
        <v>332</v>
      </c>
      <c r="BY10" s="1" t="s">
        <v>333</v>
      </c>
      <c r="BZ10" s="1" t="s">
        <v>334</v>
      </c>
      <c r="CA10" s="1" t="s">
        <v>335</v>
      </c>
      <c r="CB10" s="1" t="s">
        <v>336</v>
      </c>
      <c r="CC10" s="1" t="s">
        <v>337</v>
      </c>
      <c r="CD10" s="1" t="s">
        <v>338</v>
      </c>
      <c r="CE10" s="1" t="s">
        <v>339</v>
      </c>
      <c r="CF10" s="1" t="s">
        <v>340</v>
      </c>
      <c r="CG10" s="1" t="s">
        <v>341</v>
      </c>
      <c r="CH10" s="1" t="s">
        <v>342</v>
      </c>
      <c r="CI10" s="1" t="s">
        <v>343</v>
      </c>
      <c r="CJ10" s="1" t="s">
        <v>344</v>
      </c>
      <c r="CK10" s="1" t="s">
        <v>345</v>
      </c>
      <c r="CL10" s="1" t="s">
        <v>346</v>
      </c>
      <c r="CM10" s="1" t="s">
        <v>347</v>
      </c>
      <c r="CN10" s="1" t="s">
        <v>348</v>
      </c>
      <c r="CO10" s="1" t="s">
        <v>349</v>
      </c>
      <c r="CP10" s="1" t="s">
        <v>350</v>
      </c>
      <c r="CQ10" s="1" t="s">
        <v>351</v>
      </c>
      <c r="CR10" s="1" t="s">
        <v>352</v>
      </c>
      <c r="CS10" s="1" t="s">
        <v>353</v>
      </c>
      <c r="CT10" s="1" t="s">
        <v>354</v>
      </c>
      <c r="CU10" s="1" t="s">
        <v>355</v>
      </c>
      <c r="CV10" s="1" t="s">
        <v>356</v>
      </c>
      <c r="CW10" s="1" t="s">
        <v>357</v>
      </c>
      <c r="CX10" s="1" t="s">
        <v>358</v>
      </c>
      <c r="CY10" s="1" t="s">
        <v>359</v>
      </c>
      <c r="CZ10" s="1" t="s">
        <v>360</v>
      </c>
      <c r="DA10" s="1" t="s">
        <v>361</v>
      </c>
      <c r="DB10" s="1" t="s">
        <v>362</v>
      </c>
      <c r="DC10" s="1" t="s">
        <v>363</v>
      </c>
      <c r="DD10" s="1" t="s">
        <v>364</v>
      </c>
      <c r="DE10" s="1" t="s">
        <v>365</v>
      </c>
      <c r="DF10" s="1" t="s">
        <v>366</v>
      </c>
      <c r="DG10" s="1" t="s">
        <v>367</v>
      </c>
      <c r="DH10" s="1" t="s">
        <v>368</v>
      </c>
      <c r="DI10" s="1" t="s">
        <v>369</v>
      </c>
      <c r="DJ10" s="1" t="s">
        <v>370</v>
      </c>
      <c r="DK10" s="1" t="s">
        <v>371</v>
      </c>
      <c r="DL10" s="1" t="s">
        <v>372</v>
      </c>
      <c r="DM10" s="1" t="s">
        <v>373</v>
      </c>
      <c r="DN10" s="1" t="s">
        <v>374</v>
      </c>
      <c r="DO10" s="1" t="s">
        <v>375</v>
      </c>
      <c r="DP10" s="1" t="s">
        <v>376</v>
      </c>
      <c r="DQ10" s="1" t="s">
        <v>377</v>
      </c>
      <c r="DR10" s="1" t="s">
        <v>378</v>
      </c>
      <c r="DS10" s="1" t="s">
        <v>379</v>
      </c>
      <c r="DT10" s="1" t="s">
        <v>380</v>
      </c>
      <c r="DU10" s="1" t="s">
        <v>381</v>
      </c>
      <c r="DV10" s="1" t="s">
        <v>382</v>
      </c>
      <c r="DW10" s="1" t="s">
        <v>383</v>
      </c>
      <c r="DX10" s="1" t="s">
        <v>384</v>
      </c>
      <c r="DY10" s="1" t="s">
        <v>385</v>
      </c>
      <c r="DZ10" s="1" t="s">
        <v>386</v>
      </c>
      <c r="EA10" s="1" t="s">
        <v>387</v>
      </c>
      <c r="EB10" s="1" t="s">
        <v>388</v>
      </c>
      <c r="EC10" s="1" t="s">
        <v>389</v>
      </c>
      <c r="ED10" s="1" t="s">
        <v>390</v>
      </c>
      <c r="EE10" s="1" t="s">
        <v>391</v>
      </c>
      <c r="EF10" s="1" t="s">
        <v>392</v>
      </c>
      <c r="EG10" s="1" t="s">
        <v>393</v>
      </c>
      <c r="EH10" s="1" t="s">
        <v>394</v>
      </c>
      <c r="EI10" s="1" t="s">
        <v>395</v>
      </c>
      <c r="EJ10" s="1" t="s">
        <v>396</v>
      </c>
      <c r="EK10" s="1" t="s">
        <v>397</v>
      </c>
      <c r="EL10" s="1" t="s">
        <v>398</v>
      </c>
      <c r="EM10" s="1" t="s">
        <v>399</v>
      </c>
      <c r="EN10" s="1" t="s">
        <v>400</v>
      </c>
      <c r="EO10" s="1" t="s">
        <v>401</v>
      </c>
      <c r="EP10" s="1" t="s">
        <v>402</v>
      </c>
      <c r="EQ10" s="1" t="s">
        <v>403</v>
      </c>
      <c r="ER10" s="1" t="s">
        <v>404</v>
      </c>
      <c r="ES10" s="1" t="s">
        <v>405</v>
      </c>
      <c r="ET10" s="1" t="s">
        <v>406</v>
      </c>
      <c r="EU10" s="1" t="s">
        <v>407</v>
      </c>
      <c r="EV10" s="1" t="s">
        <v>408</v>
      </c>
      <c r="EW10" s="1" t="s">
        <v>409</v>
      </c>
      <c r="EX10" s="1" t="s">
        <v>410</v>
      </c>
      <c r="EY10" s="1" t="s">
        <v>411</v>
      </c>
      <c r="EZ10" s="1" t="s">
        <v>412</v>
      </c>
      <c r="FA10" s="1" t="s">
        <v>413</v>
      </c>
      <c r="FB10" s="1" t="s">
        <v>414</v>
      </c>
      <c r="FC10" s="1" t="s">
        <v>415</v>
      </c>
      <c r="FD10" s="1" t="s">
        <v>416</v>
      </c>
      <c r="FE10" s="1" t="s">
        <v>417</v>
      </c>
      <c r="FF10" s="1" t="s">
        <v>418</v>
      </c>
      <c r="FG10" s="1" t="s">
        <v>419</v>
      </c>
      <c r="FH10" s="1" t="s">
        <v>420</v>
      </c>
      <c r="FI10" s="1" t="s">
        <v>421</v>
      </c>
      <c r="FJ10" s="1" t="s">
        <v>422</v>
      </c>
      <c r="FK10" s="1" t="s">
        <v>423</v>
      </c>
      <c r="FL10" s="1" t="s">
        <v>424</v>
      </c>
      <c r="FM10" s="1" t="s">
        <v>425</v>
      </c>
      <c r="FN10" s="1" t="s">
        <v>426</v>
      </c>
      <c r="FO10" s="1" t="s">
        <v>427</v>
      </c>
      <c r="FP10" s="1" t="s">
        <v>428</v>
      </c>
      <c r="FQ10" s="1" t="s">
        <v>429</v>
      </c>
      <c r="FR10" s="1" t="s">
        <v>430</v>
      </c>
      <c r="FS10" s="1" t="s">
        <v>431</v>
      </c>
      <c r="FT10" s="1" t="s">
        <v>432</v>
      </c>
      <c r="FU10" s="1" t="s">
        <v>433</v>
      </c>
      <c r="FV10" s="1" t="s">
        <v>434</v>
      </c>
      <c r="FW10" s="1" t="s">
        <v>435</v>
      </c>
      <c r="FX10" s="1" t="s">
        <v>436</v>
      </c>
      <c r="FY10" s="1" t="s">
        <v>437</v>
      </c>
      <c r="FZ10" s="1" t="s">
        <v>438</v>
      </c>
      <c r="GA10" s="1" t="s">
        <v>439</v>
      </c>
      <c r="GB10" s="1" t="s">
        <v>440</v>
      </c>
      <c r="GC10" s="1" t="s">
        <v>441</v>
      </c>
      <c r="GD10" s="1" t="s">
        <v>442</v>
      </c>
      <c r="GE10" s="1" t="s">
        <v>1881</v>
      </c>
      <c r="GF10" s="1" t="s">
        <v>443</v>
      </c>
      <c r="GG10" s="1" t="s">
        <v>444</v>
      </c>
      <c r="GH10" s="1" t="s">
        <v>445</v>
      </c>
      <c r="GI10" s="1" t="s">
        <v>446</v>
      </c>
      <c r="GJ10" s="1" t="s">
        <v>447</v>
      </c>
      <c r="GK10" s="1" t="s">
        <v>448</v>
      </c>
      <c r="GL10" s="1" t="s">
        <v>449</v>
      </c>
      <c r="GM10" s="1" t="s">
        <v>450</v>
      </c>
      <c r="GN10" s="1" t="s">
        <v>451</v>
      </c>
      <c r="GO10" s="1" t="s">
        <v>452</v>
      </c>
      <c r="GP10" s="1" t="s">
        <v>453</v>
      </c>
      <c r="GQ10" s="1" t="s">
        <v>454</v>
      </c>
      <c r="GR10" s="1" t="s">
        <v>455</v>
      </c>
      <c r="GS10" s="1" t="s">
        <v>456</v>
      </c>
      <c r="GT10" s="1" t="s">
        <v>457</v>
      </c>
      <c r="GU10" s="1" t="s">
        <v>458</v>
      </c>
      <c r="GV10" s="1" t="s">
        <v>459</v>
      </c>
      <c r="GW10" s="1" t="s">
        <v>460</v>
      </c>
      <c r="GX10" s="1" t="s">
        <v>461</v>
      </c>
      <c r="GY10" s="1" t="s">
        <v>462</v>
      </c>
      <c r="GZ10" s="1" t="s">
        <v>463</v>
      </c>
      <c r="HA10" s="1" t="s">
        <v>464</v>
      </c>
      <c r="HB10" s="1" t="s">
        <v>465</v>
      </c>
      <c r="HC10" s="1" t="s">
        <v>466</v>
      </c>
      <c r="HD10" s="1" t="s">
        <v>467</v>
      </c>
      <c r="HE10" s="1" t="s">
        <v>468</v>
      </c>
      <c r="HF10" s="1" t="s">
        <v>469</v>
      </c>
      <c r="HG10" s="1" t="s">
        <v>470</v>
      </c>
      <c r="HH10" s="1" t="s">
        <v>471</v>
      </c>
      <c r="HI10" s="1" t="s">
        <v>472</v>
      </c>
      <c r="HJ10" s="1" t="s">
        <v>473</v>
      </c>
      <c r="HK10" s="1" t="s">
        <v>474</v>
      </c>
      <c r="HL10" s="1" t="s">
        <v>475</v>
      </c>
      <c r="HM10" s="1" t="s">
        <v>476</v>
      </c>
      <c r="HN10" s="1" t="s">
        <v>477</v>
      </c>
      <c r="HO10" s="1" t="s">
        <v>478</v>
      </c>
      <c r="HP10" s="1" t="s">
        <v>479</v>
      </c>
      <c r="HQ10" s="1" t="s">
        <v>480</v>
      </c>
      <c r="HR10" s="1" t="s">
        <v>481</v>
      </c>
      <c r="HS10" s="1" t="s">
        <v>482</v>
      </c>
      <c r="HT10" s="1" t="s">
        <v>483</v>
      </c>
      <c r="HU10" s="1" t="s">
        <v>484</v>
      </c>
      <c r="HV10" s="1" t="s">
        <v>485</v>
      </c>
      <c r="HW10" s="1" t="s">
        <v>486</v>
      </c>
      <c r="HX10" s="1" t="s">
        <v>487</v>
      </c>
      <c r="HY10" s="1" t="s">
        <v>488</v>
      </c>
      <c r="HZ10" s="1" t="s">
        <v>489</v>
      </c>
      <c r="IA10" s="1" t="s">
        <v>490</v>
      </c>
      <c r="IB10" s="1" t="s">
        <v>491</v>
      </c>
      <c r="IC10" s="1" t="s">
        <v>492</v>
      </c>
      <c r="ID10" s="1" t="s">
        <v>493</v>
      </c>
      <c r="IE10" s="1" t="s">
        <v>494</v>
      </c>
      <c r="IF10" s="1" t="s">
        <v>495</v>
      </c>
      <c r="IG10" s="1" t="s">
        <v>496</v>
      </c>
      <c r="IH10" s="1" t="s">
        <v>497</v>
      </c>
      <c r="II10" s="1" t="s">
        <v>498</v>
      </c>
      <c r="IJ10" s="1" t="s">
        <v>499</v>
      </c>
      <c r="IK10" s="1" t="s">
        <v>500</v>
      </c>
      <c r="IL10" s="1" t="s">
        <v>501</v>
      </c>
      <c r="IM10" s="1" t="s">
        <v>502</v>
      </c>
      <c r="IN10" s="1" t="s">
        <v>503</v>
      </c>
      <c r="IO10" s="1" t="s">
        <v>504</v>
      </c>
      <c r="IP10" s="1" t="s">
        <v>505</v>
      </c>
      <c r="IQ10" s="1" t="s">
        <v>506</v>
      </c>
      <c r="IR10" s="1" t="s">
        <v>507</v>
      </c>
      <c r="IS10" s="1" t="s">
        <v>508</v>
      </c>
      <c r="IT10" s="1" t="s">
        <v>509</v>
      </c>
      <c r="IU10" s="1" t="s">
        <v>510</v>
      </c>
      <c r="IV10" s="1" t="s">
        <v>511</v>
      </c>
      <c r="IW10" s="1" t="s">
        <v>512</v>
      </c>
      <c r="IX10" s="1" t="s">
        <v>513</v>
      </c>
      <c r="IY10" s="1" t="s">
        <v>514</v>
      </c>
      <c r="IZ10" s="1" t="s">
        <v>515</v>
      </c>
      <c r="JA10" s="1" t="s">
        <v>516</v>
      </c>
      <c r="JB10" s="1" t="s">
        <v>517</v>
      </c>
      <c r="JC10" s="1" t="s">
        <v>518</v>
      </c>
      <c r="JD10" s="1" t="s">
        <v>519</v>
      </c>
      <c r="JE10" s="1" t="s">
        <v>520</v>
      </c>
      <c r="JF10" s="1" t="s">
        <v>521</v>
      </c>
      <c r="JG10" s="1" t="s">
        <v>522</v>
      </c>
      <c r="JH10" s="1" t="s">
        <v>523</v>
      </c>
      <c r="JI10" s="1" t="s">
        <v>524</v>
      </c>
      <c r="JJ10" s="1" t="s">
        <v>525</v>
      </c>
      <c r="JK10" s="1" t="s">
        <v>526</v>
      </c>
      <c r="JL10" s="1" t="s">
        <v>527</v>
      </c>
      <c r="JM10" s="1" t="s">
        <v>528</v>
      </c>
      <c r="JN10" s="1" t="s">
        <v>529</v>
      </c>
      <c r="JO10" s="1" t="s">
        <v>530</v>
      </c>
      <c r="JP10" s="1" t="s">
        <v>531</v>
      </c>
      <c r="JQ10" s="1" t="s">
        <v>532</v>
      </c>
      <c r="JR10" s="1" t="s">
        <v>533</v>
      </c>
      <c r="JS10" s="1" t="s">
        <v>534</v>
      </c>
      <c r="JT10" s="1" t="s">
        <v>535</v>
      </c>
      <c r="JU10" s="1" t="s">
        <v>536</v>
      </c>
      <c r="JV10" s="1" t="s">
        <v>537</v>
      </c>
      <c r="JW10" s="1" t="s">
        <v>538</v>
      </c>
      <c r="JX10" s="1" t="s">
        <v>539</v>
      </c>
      <c r="JY10" s="1" t="s">
        <v>540</v>
      </c>
      <c r="JZ10" s="1" t="s">
        <v>541</v>
      </c>
      <c r="KA10" s="1" t="s">
        <v>542</v>
      </c>
      <c r="KB10" s="1" t="s">
        <v>543</v>
      </c>
      <c r="KC10" s="1" t="s">
        <v>544</v>
      </c>
      <c r="KD10" s="1" t="s">
        <v>545</v>
      </c>
      <c r="KE10" s="1" t="s">
        <v>546</v>
      </c>
      <c r="KF10" s="1" t="s">
        <v>547</v>
      </c>
      <c r="KG10" s="1" t="s">
        <v>548</v>
      </c>
      <c r="KH10" s="1" t="s">
        <v>549</v>
      </c>
      <c r="KI10" s="1" t="s">
        <v>550</v>
      </c>
      <c r="KJ10" s="1" t="s">
        <v>551</v>
      </c>
      <c r="KK10" s="1" t="s">
        <v>552</v>
      </c>
      <c r="KL10" s="1" t="s">
        <v>553</v>
      </c>
      <c r="KM10" s="1" t="s">
        <v>554</v>
      </c>
      <c r="KN10" s="1" t="s">
        <v>555</v>
      </c>
      <c r="KO10" s="1" t="s">
        <v>556</v>
      </c>
      <c r="KP10" s="1" t="s">
        <v>557</v>
      </c>
      <c r="KQ10" s="1" t="s">
        <v>558</v>
      </c>
      <c r="KR10" s="1" t="s">
        <v>559</v>
      </c>
      <c r="KS10" s="1" t="s">
        <v>560</v>
      </c>
      <c r="KT10" s="1" t="s">
        <v>561</v>
      </c>
      <c r="KU10" s="1" t="s">
        <v>562</v>
      </c>
      <c r="KV10" s="1" t="s">
        <v>563</v>
      </c>
      <c r="KW10" s="1" t="s">
        <v>564</v>
      </c>
      <c r="KX10" s="1" t="s">
        <v>565</v>
      </c>
      <c r="KY10" s="1" t="s">
        <v>566</v>
      </c>
      <c r="KZ10" s="1" t="s">
        <v>567</v>
      </c>
      <c r="LA10" s="1" t="s">
        <v>568</v>
      </c>
      <c r="LB10" s="1" t="s">
        <v>569</v>
      </c>
      <c r="LC10" s="1" t="s">
        <v>570</v>
      </c>
      <c r="LD10" s="1" t="s">
        <v>571</v>
      </c>
      <c r="LE10" s="1" t="s">
        <v>572</v>
      </c>
      <c r="LF10" s="1" t="s">
        <v>573</v>
      </c>
      <c r="LG10" s="1" t="s">
        <v>574</v>
      </c>
      <c r="LH10" s="1" t="s">
        <v>575</v>
      </c>
      <c r="LI10" s="1" t="s">
        <v>576</v>
      </c>
      <c r="LJ10" s="1" t="s">
        <v>577</v>
      </c>
      <c r="LK10" s="1" t="s">
        <v>578</v>
      </c>
      <c r="LL10" s="1" t="s">
        <v>579</v>
      </c>
      <c r="LM10" s="1" t="s">
        <v>580</v>
      </c>
      <c r="LN10" s="1" t="s">
        <v>581</v>
      </c>
      <c r="LO10" s="1" t="s">
        <v>582</v>
      </c>
      <c r="LP10" s="1" t="s">
        <v>583</v>
      </c>
      <c r="LQ10" s="1" t="s">
        <v>584</v>
      </c>
      <c r="LR10" s="1" t="s">
        <v>585</v>
      </c>
      <c r="LS10" s="1" t="s">
        <v>586</v>
      </c>
      <c r="LT10" s="1" t="s">
        <v>587</v>
      </c>
      <c r="LU10" s="1" t="s">
        <v>588</v>
      </c>
      <c r="LV10" s="1" t="s">
        <v>589</v>
      </c>
      <c r="LW10" s="1" t="s">
        <v>590</v>
      </c>
      <c r="LX10" s="1" t="s">
        <v>591</v>
      </c>
      <c r="LY10" s="1" t="s">
        <v>592</v>
      </c>
      <c r="LZ10" s="1" t="s">
        <v>593</v>
      </c>
      <c r="MA10" s="1" t="s">
        <v>594</v>
      </c>
      <c r="MB10" s="1" t="s">
        <v>595</v>
      </c>
      <c r="MC10" s="1" t="s">
        <v>596</v>
      </c>
      <c r="MD10" s="1" t="s">
        <v>597</v>
      </c>
      <c r="ME10" s="1" t="s">
        <v>598</v>
      </c>
      <c r="MF10" s="1" t="s">
        <v>599</v>
      </c>
      <c r="MG10" s="1" t="s">
        <v>600</v>
      </c>
      <c r="MH10" s="1" t="s">
        <v>601</v>
      </c>
      <c r="MI10" s="1" t="s">
        <v>602</v>
      </c>
      <c r="MJ10" s="1" t="s">
        <v>603</v>
      </c>
      <c r="MK10" s="1" t="s">
        <v>604</v>
      </c>
      <c r="ML10" s="1" t="s">
        <v>605</v>
      </c>
      <c r="MM10" s="1" t="s">
        <v>606</v>
      </c>
      <c r="MN10" s="1" t="s">
        <v>607</v>
      </c>
      <c r="MO10" s="1" t="s">
        <v>608</v>
      </c>
      <c r="MP10" s="1" t="s">
        <v>609</v>
      </c>
      <c r="MQ10" s="1" t="s">
        <v>610</v>
      </c>
      <c r="MR10" s="1" t="s">
        <v>611</v>
      </c>
      <c r="MS10" s="1" t="s">
        <v>612</v>
      </c>
      <c r="MT10" s="1" t="s">
        <v>613</v>
      </c>
      <c r="MU10" s="1" t="s">
        <v>614</v>
      </c>
      <c r="MV10" s="1" t="s">
        <v>615</v>
      </c>
      <c r="MW10" s="1" t="s">
        <v>616</v>
      </c>
      <c r="MX10" s="1" t="s">
        <v>617</v>
      </c>
      <c r="MY10" s="1" t="s">
        <v>618</v>
      </c>
      <c r="MZ10" s="1" t="s">
        <v>619</v>
      </c>
      <c r="NA10" s="1" t="s">
        <v>620</v>
      </c>
      <c r="NB10" s="1" t="s">
        <v>621</v>
      </c>
      <c r="NC10" s="1" t="s">
        <v>622</v>
      </c>
      <c r="ND10" s="1" t="s">
        <v>623</v>
      </c>
      <c r="NE10" s="1" t="s">
        <v>624</v>
      </c>
      <c r="NF10" s="1" t="s">
        <v>625</v>
      </c>
      <c r="NG10" s="1" t="s">
        <v>626</v>
      </c>
      <c r="NH10" s="1" t="s">
        <v>627</v>
      </c>
      <c r="NI10" s="1" t="s">
        <v>628</v>
      </c>
      <c r="NJ10" s="1" t="s">
        <v>629</v>
      </c>
      <c r="NK10" s="1" t="s">
        <v>630</v>
      </c>
      <c r="NL10" s="1" t="s">
        <v>631</v>
      </c>
      <c r="NM10" s="1" t="s">
        <v>632</v>
      </c>
      <c r="NN10" s="1" t="s">
        <v>633</v>
      </c>
      <c r="NO10" s="1" t="s">
        <v>634</v>
      </c>
      <c r="NP10" s="1" t="s">
        <v>635</v>
      </c>
      <c r="NQ10" s="1" t="s">
        <v>636</v>
      </c>
      <c r="NR10" s="1" t="s">
        <v>637</v>
      </c>
      <c r="NS10" s="1" t="s">
        <v>638</v>
      </c>
      <c r="NT10" s="1" t="s">
        <v>639</v>
      </c>
      <c r="NU10" s="1" t="s">
        <v>640</v>
      </c>
      <c r="NV10" s="1" t="s">
        <v>641</v>
      </c>
      <c r="NW10" s="1" t="s">
        <v>642</v>
      </c>
      <c r="NX10" s="1" t="s">
        <v>643</v>
      </c>
      <c r="NY10" s="1" t="s">
        <v>644</v>
      </c>
      <c r="NZ10" s="1" t="s">
        <v>645</v>
      </c>
      <c r="OA10" s="1" t="s">
        <v>646</v>
      </c>
      <c r="OB10" s="1" t="s">
        <v>647</v>
      </c>
      <c r="OC10" s="1" t="s">
        <v>648</v>
      </c>
      <c r="OD10" s="1" t="s">
        <v>649</v>
      </c>
      <c r="OE10" s="1" t="s">
        <v>650</v>
      </c>
      <c r="OF10" s="1" t="s">
        <v>651</v>
      </c>
      <c r="OG10" s="1" t="s">
        <v>652</v>
      </c>
      <c r="OH10" s="1" t="s">
        <v>653</v>
      </c>
      <c r="OI10" s="1" t="s">
        <v>654</v>
      </c>
      <c r="OJ10" s="1" t="s">
        <v>655</v>
      </c>
      <c r="OK10" s="1" t="s">
        <v>656</v>
      </c>
      <c r="OL10" s="1" t="s">
        <v>657</v>
      </c>
      <c r="OM10" s="1" t="s">
        <v>658</v>
      </c>
      <c r="ON10" s="1" t="s">
        <v>659</v>
      </c>
      <c r="OO10" s="1" t="s">
        <v>660</v>
      </c>
      <c r="OP10" s="1" t="s">
        <v>661</v>
      </c>
      <c r="OQ10" s="1" t="s">
        <v>662</v>
      </c>
      <c r="OR10" s="1" t="s">
        <v>663</v>
      </c>
      <c r="OS10" s="1" t="s">
        <v>664</v>
      </c>
      <c r="OT10" s="1" t="s">
        <v>665</v>
      </c>
      <c r="OU10" s="1" t="s">
        <v>666</v>
      </c>
      <c r="OV10" s="1" t="s">
        <v>667</v>
      </c>
      <c r="OW10" s="1" t="s">
        <v>668</v>
      </c>
      <c r="OX10" s="1" t="s">
        <v>669</v>
      </c>
      <c r="OY10" s="1" t="s">
        <v>670</v>
      </c>
      <c r="OZ10" s="1" t="s">
        <v>671</v>
      </c>
      <c r="PA10" s="1" t="s">
        <v>672</v>
      </c>
      <c r="PB10" s="1" t="s">
        <v>673</v>
      </c>
      <c r="PC10" s="1" t="s">
        <v>674</v>
      </c>
      <c r="PD10" s="1" t="s">
        <v>675</v>
      </c>
      <c r="PE10" s="1" t="s">
        <v>676</v>
      </c>
      <c r="PF10" s="1" t="s">
        <v>677</v>
      </c>
      <c r="PG10" s="1" t="s">
        <v>678</v>
      </c>
      <c r="PH10" s="1" t="s">
        <v>679</v>
      </c>
      <c r="PI10" s="1" t="s">
        <v>680</v>
      </c>
      <c r="PJ10" s="1" t="s">
        <v>681</v>
      </c>
      <c r="PK10" s="1" t="s">
        <v>682</v>
      </c>
      <c r="PL10" s="1" t="s">
        <v>683</v>
      </c>
      <c r="PM10" s="1" t="s">
        <v>684</v>
      </c>
      <c r="PN10" s="1" t="s">
        <v>685</v>
      </c>
      <c r="PO10" s="1" t="s">
        <v>686</v>
      </c>
      <c r="PP10" s="1" t="s">
        <v>687</v>
      </c>
      <c r="PQ10" s="1" t="s">
        <v>688</v>
      </c>
      <c r="PR10" s="1" t="s">
        <v>689</v>
      </c>
      <c r="PS10" s="1" t="s">
        <v>690</v>
      </c>
      <c r="PT10" s="1" t="s">
        <v>691</v>
      </c>
      <c r="PU10" s="1" t="s">
        <v>692</v>
      </c>
      <c r="PV10" s="1" t="s">
        <v>693</v>
      </c>
      <c r="PW10" s="1" t="s">
        <v>694</v>
      </c>
      <c r="PX10" s="1" t="s">
        <v>695</v>
      </c>
      <c r="PY10" s="1" t="s">
        <v>696</v>
      </c>
      <c r="PZ10" s="1" t="s">
        <v>697</v>
      </c>
      <c r="QA10" s="1" t="s">
        <v>698</v>
      </c>
      <c r="QB10" s="1" t="s">
        <v>699</v>
      </c>
      <c r="QC10" s="1" t="s">
        <v>700</v>
      </c>
      <c r="QD10" s="1" t="s">
        <v>701</v>
      </c>
      <c r="QE10" s="1" t="s">
        <v>702</v>
      </c>
      <c r="QF10" s="1" t="s">
        <v>703</v>
      </c>
      <c r="QG10" s="1" t="s">
        <v>704</v>
      </c>
      <c r="QH10" s="1" t="s">
        <v>705</v>
      </c>
      <c r="QI10" s="1" t="s">
        <v>706</v>
      </c>
      <c r="QJ10" s="1" t="s">
        <v>707</v>
      </c>
      <c r="QK10" s="1" t="s">
        <v>708</v>
      </c>
      <c r="QL10" s="1" t="s">
        <v>709</v>
      </c>
      <c r="QM10" s="1" t="s">
        <v>710</v>
      </c>
      <c r="QN10" s="1" t="s">
        <v>711</v>
      </c>
      <c r="QO10" s="1" t="s">
        <v>712</v>
      </c>
      <c r="QP10" s="1" t="s">
        <v>713</v>
      </c>
      <c r="QQ10" s="1" t="s">
        <v>714</v>
      </c>
      <c r="QR10" s="1" t="s">
        <v>715</v>
      </c>
      <c r="QS10" s="1" t="s">
        <v>716</v>
      </c>
      <c r="QT10" s="1" t="s">
        <v>717</v>
      </c>
      <c r="QU10" s="1" t="s">
        <v>718</v>
      </c>
      <c r="QV10" s="1" t="s">
        <v>677</v>
      </c>
      <c r="QW10" s="1" t="s">
        <v>719</v>
      </c>
      <c r="QX10" s="1" t="s">
        <v>720</v>
      </c>
      <c r="QY10" s="1" t="s">
        <v>1878</v>
      </c>
      <c r="QZ10" s="1" t="s">
        <v>721</v>
      </c>
      <c r="RA10" s="1" t="s">
        <v>722</v>
      </c>
      <c r="RB10" s="1" t="s">
        <v>723</v>
      </c>
      <c r="RC10" s="1" t="s">
        <v>724</v>
      </c>
      <c r="RD10" s="341" t="s">
        <v>725</v>
      </c>
      <c r="RE10" s="341" t="s">
        <v>726</v>
      </c>
      <c r="RF10" s="1" t="s">
        <v>727</v>
      </c>
      <c r="RG10" s="1" t="s">
        <v>728</v>
      </c>
      <c r="RH10" s="1" t="s">
        <v>729</v>
      </c>
      <c r="RI10" s="1" t="s">
        <v>730</v>
      </c>
      <c r="RJ10" s="1" t="s">
        <v>731</v>
      </c>
      <c r="RL10" s="8" t="str">
        <f t="shared" si="0"/>
        <v>p51_p_s11bis</v>
      </c>
      <c r="RM10" s="8" t="str">
        <f t="shared" si="1"/>
        <v>P51_p_s11</v>
      </c>
      <c r="RN10" s="8" t="str">
        <f>CONCATENATE(RL10,"/GDP")</f>
        <v>p51_p_s11bis/GDP</v>
      </c>
      <c r="RO10" s="8" t="str">
        <f>CONCATENATE(RM10,"/GDP")</f>
        <v>P51_p_s11/GDP</v>
      </c>
    </row>
    <row r="11" spans="1:483" s="8" customFormat="1" x14ac:dyDescent="0.35">
      <c r="A11" s="1">
        <v>1949</v>
      </c>
      <c r="B11" s="8">
        <v>270.22110051102396</v>
      </c>
      <c r="C11" s="8">
        <v>14.864761272166264</v>
      </c>
      <c r="D11" s="8">
        <f>E11+G11</f>
        <v>157.02464769299252</v>
      </c>
      <c r="E11" s="8">
        <v>148.950279323102</v>
      </c>
      <c r="F11" s="8">
        <v>66.842702768338981</v>
      </c>
      <c r="G11" s="8">
        <v>8.0743683698905269</v>
      </c>
      <c r="H11" s="8">
        <v>26.517480447212186</v>
      </c>
      <c r="I11" s="8">
        <v>0.15493612220667108</v>
      </c>
      <c r="J11" s="8">
        <v>8.5680061200690787</v>
      </c>
      <c r="K11" s="8">
        <v>11.355483292454275</v>
      </c>
      <c r="L11" s="8">
        <v>0.19857011985876424</v>
      </c>
      <c r="M11" s="8">
        <f>K11+L11</f>
        <v>11.55405341231304</v>
      </c>
      <c r="N11" s="8">
        <v>0.6947152993107043</v>
      </c>
      <c r="P11" s="8">
        <v>14.970628686532807</v>
      </c>
      <c r="Q11" s="8">
        <v>13.225397999999998</v>
      </c>
      <c r="R11" s="8">
        <v>1.7218520000000002</v>
      </c>
      <c r="S11" s="8">
        <f>T11+V11</f>
        <v>8.2014479999999992</v>
      </c>
      <c r="T11" s="8">
        <v>7.984426</v>
      </c>
      <c r="U11" s="8">
        <v>1.9691110000000001</v>
      </c>
      <c r="V11" s="8">
        <v>0.21702199999999999</v>
      </c>
      <c r="W11" s="8">
        <v>1.7362570000000002</v>
      </c>
      <c r="X11" s="8">
        <v>1.7215000000000001E-2</v>
      </c>
      <c r="Y11" s="8">
        <v>0.36904799999999999</v>
      </c>
      <c r="Z11" s="8">
        <v>0.38981399999999999</v>
      </c>
      <c r="AA11" s="8">
        <v>2.8288000000000001E-2</v>
      </c>
      <c r="AB11" s="8">
        <f>Z11+AA11</f>
        <v>0.41810199999999997</v>
      </c>
      <c r="AC11" s="8">
        <v>6.842E-3</v>
      </c>
      <c r="AD11" s="8">
        <v>0.37689</v>
      </c>
      <c r="AE11" s="8">
        <v>1.8523369999999999</v>
      </c>
      <c r="AF11" s="11">
        <f>(Q11/B11)/(Q$77/B$77)</f>
        <v>4.8392054710561669E-2</v>
      </c>
      <c r="AG11" s="337">
        <v>4.8107209144198103E-2</v>
      </c>
      <c r="AH11" s="11">
        <f t="shared" ref="AH11:AH42" si="2">(R11/C11)/(R$77/C$77)</f>
        <v>0.11861531579177394</v>
      </c>
      <c r="AI11" s="11">
        <f t="shared" ref="AI11:AI42" si="3">(S11/D11)/(S$77/D$77)</f>
        <v>5.2082138033489482E-2</v>
      </c>
      <c r="AJ11" s="11">
        <f t="shared" ref="AJ11:AJ42" si="4">(T11/E11)/(T$77/E$77)</f>
        <v>5.3463812942139817E-2</v>
      </c>
      <c r="AK11" s="11">
        <f t="shared" ref="AK11:AK42" si="5">(U11/F11)/(U$77/F$77)</f>
        <v>2.9485330939536949E-2</v>
      </c>
      <c r="AL11" s="11">
        <f t="shared" ref="AL11:AL42" si="6">(V11/G11)/(V$77/G$77)</f>
        <v>2.6661035423245626E-2</v>
      </c>
      <c r="AM11" s="11">
        <f t="shared" ref="AM11:AM42" si="7">(W11/H11)/(W$77/H$77)</f>
        <v>6.5577104238100106E-2</v>
      </c>
      <c r="AN11" s="11">
        <f t="shared" ref="AN11:AN42" si="8">(X11/I11)/(X$77/I$77)</f>
        <v>0.11201662684649372</v>
      </c>
      <c r="AO11" s="11">
        <f t="shared" ref="AO11:AO42" si="9">(Y11/J11)/(Y$77/J$77)</f>
        <v>4.3687721393536272E-2</v>
      </c>
      <c r="AP11" s="11">
        <f t="shared" ref="AP11:AP42" si="10">(Z11/K11)/(Z$77/K$77)</f>
        <v>3.4185836347085018E-2</v>
      </c>
      <c r="AQ11" s="11">
        <f t="shared" ref="AQ11:AQ42" si="11">(AA11/L11)/(AA$77/L$77)</f>
        <v>0.14379891192870528</v>
      </c>
      <c r="AR11" s="11">
        <f t="shared" ref="AR11:AR42" si="12">(AB11/M11)/(AB$77/M$77)</f>
        <v>3.605630892127986E-2</v>
      </c>
      <c r="AS11" s="11">
        <f t="shared" ref="AS11:AS42" si="13">(AC11/N11)/(AC$77/N$77)</f>
        <v>9.6730552150126985E-3</v>
      </c>
      <c r="AT11" s="11"/>
      <c r="AU11" s="11">
        <f t="shared" ref="AU11:AU42" si="14">(AE11/P11)/(AE$77/P$77)</f>
        <v>0.1227813821635412</v>
      </c>
      <c r="AV11" s="8">
        <v>17.618000000000002</v>
      </c>
      <c r="AW11" s="8">
        <v>12.585000000000001</v>
      </c>
      <c r="AX11" s="8">
        <v>5.0329999999999995</v>
      </c>
      <c r="AY11" s="8">
        <v>2.754</v>
      </c>
      <c r="AZ11" s="8">
        <v>0.48799999999999999</v>
      </c>
      <c r="BA11" s="8">
        <v>0.19600000000000001</v>
      </c>
      <c r="BB11" s="8">
        <v>0.68399999999999994</v>
      </c>
      <c r="BC11" s="8">
        <v>3.3000000000000002E-2</v>
      </c>
      <c r="BD11" s="8">
        <v>0.13400000000000001</v>
      </c>
      <c r="BE11" s="8">
        <v>0.16700000000000001</v>
      </c>
      <c r="BF11" s="8">
        <v>9.0999999999999998E-2</v>
      </c>
      <c r="BG11" s="8">
        <v>1.518</v>
      </c>
      <c r="BH11" s="8">
        <v>6.7000000000000004E-2</v>
      </c>
      <c r="BI11" s="8">
        <v>0.23899999999999999</v>
      </c>
      <c r="BJ11" s="8">
        <v>0</v>
      </c>
      <c r="BK11" s="8">
        <v>4.0000000000000001E-3</v>
      </c>
      <c r="BL11" s="8">
        <v>0</v>
      </c>
      <c r="BM11" s="8">
        <v>0.11899999999999999</v>
      </c>
      <c r="BN11" s="8">
        <v>0.311</v>
      </c>
      <c r="BO11" s="8">
        <v>0</v>
      </c>
      <c r="BP11" s="8">
        <v>2.4E-2</v>
      </c>
      <c r="BQ11" s="8">
        <v>0.19600000000000001</v>
      </c>
      <c r="BR11" s="8">
        <v>2.7E-2</v>
      </c>
      <c r="BS11" s="8">
        <v>0.223</v>
      </c>
      <c r="BT11" s="8">
        <v>1.9E-2</v>
      </c>
      <c r="BU11" s="8">
        <v>8.0000000000000002E-3</v>
      </c>
      <c r="BV11" s="8">
        <v>2.7E-2</v>
      </c>
      <c r="BW11" s="8">
        <v>0</v>
      </c>
      <c r="BX11" s="8">
        <v>0.16899999999999998</v>
      </c>
      <c r="BY11" s="8">
        <v>0.16899999999999998</v>
      </c>
      <c r="BZ11" s="8">
        <v>0.17699999999999999</v>
      </c>
      <c r="CA11" s="8">
        <v>0.17699999999999999</v>
      </c>
      <c r="CB11" s="8">
        <v>2.8000000000000001E-2</v>
      </c>
      <c r="CC11" s="8">
        <v>0.26600000000000001</v>
      </c>
      <c r="CD11" s="8">
        <v>0.29400000000000004</v>
      </c>
      <c r="CE11" s="8">
        <f>CD11-BV11</f>
        <v>0.26700000000000002</v>
      </c>
      <c r="CF11" s="8">
        <v>0.98199999999999998</v>
      </c>
      <c r="CG11" s="8">
        <v>0.98199999999999998</v>
      </c>
      <c r="CH11" s="8">
        <v>0.192</v>
      </c>
      <c r="CI11" s="8">
        <v>0.17199999999999999</v>
      </c>
      <c r="CJ11" s="8">
        <v>0.36399999999999999</v>
      </c>
      <c r="CK11" s="8">
        <f>CJ11-CN11</f>
        <v>0.29799999999999999</v>
      </c>
      <c r="CL11" s="8">
        <v>0</v>
      </c>
      <c r="CM11" s="8">
        <v>6.6000000000000003E-2</v>
      </c>
      <c r="CN11" s="8">
        <v>6.6000000000000003E-2</v>
      </c>
      <c r="CO11" s="8">
        <v>0</v>
      </c>
      <c r="CP11" s="8">
        <v>1.4590000000000001</v>
      </c>
      <c r="CQ11" s="8">
        <v>0.27900000000000003</v>
      </c>
      <c r="CR11" s="8">
        <v>0</v>
      </c>
      <c r="CS11" s="8">
        <v>-0.45900000000000002</v>
      </c>
      <c r="CT11" s="8">
        <v>0.46800000000000003</v>
      </c>
      <c r="CU11" s="8">
        <v>0.17499999999999999</v>
      </c>
      <c r="CV11" s="8">
        <v>0.29099999999999998</v>
      </c>
      <c r="CW11" s="8">
        <v>9.4E-2</v>
      </c>
      <c r="CX11" s="8">
        <v>2.8000000000000001E-2</v>
      </c>
      <c r="CY11" s="8">
        <v>4.0000000000000001E-3</v>
      </c>
      <c r="CZ11" s="8">
        <v>3.2000000000000001E-2</v>
      </c>
      <c r="DA11" s="8">
        <v>8.0000000000000002E-3</v>
      </c>
      <c r="DB11" s="8">
        <v>1.2E-2</v>
      </c>
      <c r="DC11" s="8">
        <v>0.02</v>
      </c>
      <c r="DD11" s="8">
        <v>0</v>
      </c>
      <c r="DE11" s="8">
        <v>0.14400000000000002</v>
      </c>
      <c r="DF11" s="8">
        <v>0.17099999999999999</v>
      </c>
      <c r="DG11" s="8">
        <f t="shared" ref="DG11:DG42" si="15">DF11-PH11</f>
        <v>0.17099999999999999</v>
      </c>
      <c r="DH11" s="8">
        <v>1.6E-2</v>
      </c>
      <c r="DI11" s="8">
        <f t="shared" ref="DI11:DI42" si="16">DH11-PA11</f>
        <v>1.6E-2</v>
      </c>
      <c r="DJ11" s="8">
        <v>0</v>
      </c>
      <c r="DK11" s="1">
        <v>0</v>
      </c>
      <c r="DL11" s="8">
        <v>8.0000000000000002E-3</v>
      </c>
      <c r="DM11" s="8">
        <v>0.14100000000000001</v>
      </c>
      <c r="DN11" s="8">
        <f t="shared" ref="DN11:DN42" si="17">DM11-PI11</f>
        <v>0.14100000000000001</v>
      </c>
      <c r="DO11" s="8">
        <v>8.0000000000000002E-3</v>
      </c>
      <c r="DP11" s="8">
        <f t="shared" ref="DP11:DP42" si="18">DO11-PB11</f>
        <v>8.0000000000000002E-3</v>
      </c>
      <c r="DQ11" s="8">
        <v>0</v>
      </c>
      <c r="DR11" s="8">
        <v>2.4E-2</v>
      </c>
      <c r="DS11" s="8">
        <f>DR11-DL11</f>
        <v>1.6E-2</v>
      </c>
      <c r="DT11" s="8">
        <v>0</v>
      </c>
      <c r="DU11" s="8">
        <v>4.0000000000000001E-3</v>
      </c>
      <c r="DV11" s="8">
        <v>3.7999999999999999E-2</v>
      </c>
      <c r="DW11" s="8">
        <v>4.1999999999999996E-2</v>
      </c>
      <c r="DX11" s="8">
        <v>0.122</v>
      </c>
      <c r="DY11" s="8">
        <v>2.4E-2</v>
      </c>
      <c r="DZ11" s="8">
        <v>0</v>
      </c>
      <c r="EA11" s="8">
        <v>0.14599999999999999</v>
      </c>
      <c r="EB11" s="8">
        <v>2.4E-2</v>
      </c>
      <c r="EC11" s="8">
        <v>0</v>
      </c>
      <c r="ED11" s="8">
        <v>2.4E-2</v>
      </c>
      <c r="EE11" s="8">
        <f t="shared" ref="EE11:EE42" si="19">ED11-PG11</f>
        <v>2.4E-2</v>
      </c>
      <c r="EF11" s="8">
        <v>5.0999999999999997E-2</v>
      </c>
      <c r="EG11" s="8">
        <v>5.0999999999999997E-2</v>
      </c>
      <c r="EH11" s="8">
        <v>2.4E-2</v>
      </c>
      <c r="EI11" s="8">
        <v>0.111</v>
      </c>
      <c r="EJ11" s="8">
        <v>0</v>
      </c>
      <c r="EK11" s="8">
        <v>0.13500000000000001</v>
      </c>
      <c r="EL11" s="8">
        <v>0.14200000000000002</v>
      </c>
      <c r="EM11" s="8">
        <v>0.14200000000000002</v>
      </c>
      <c r="EN11" s="8">
        <v>0</v>
      </c>
      <c r="EO11" s="8">
        <v>8.0000000000000002E-3</v>
      </c>
      <c r="EP11" s="8">
        <v>8.0000000000000002E-3</v>
      </c>
      <c r="EQ11" s="8">
        <f>EP11-ET11</f>
        <v>8.0000000000000002E-3</v>
      </c>
      <c r="ER11" s="8">
        <v>0</v>
      </c>
      <c r="ES11" s="8">
        <v>0</v>
      </c>
      <c r="ET11" s="8">
        <v>0</v>
      </c>
      <c r="EU11" s="8">
        <v>0</v>
      </c>
      <c r="EV11" s="8">
        <v>1.7000000000000001E-2</v>
      </c>
      <c r="EW11" s="8">
        <v>0</v>
      </c>
      <c r="EX11" s="8">
        <v>0.13300000000000001</v>
      </c>
      <c r="EY11" s="8">
        <v>1.899</v>
      </c>
      <c r="EZ11" s="8">
        <v>0.54600000000000004</v>
      </c>
      <c r="FA11" s="8">
        <v>1.3540000000000001</v>
      </c>
      <c r="FB11" s="8">
        <v>0.89</v>
      </c>
      <c r="FC11" s="8">
        <v>3.4999999999999996E-2</v>
      </c>
      <c r="FD11" s="8">
        <v>0.17099999999999999</v>
      </c>
      <c r="FE11" s="8">
        <v>0.20599999999999999</v>
      </c>
      <c r="FF11" s="8">
        <v>2.8000000000000001E-2</v>
      </c>
      <c r="FG11" s="8">
        <v>4.0000000000000001E-3</v>
      </c>
      <c r="FH11" s="8">
        <v>3.2000000000000001E-2</v>
      </c>
      <c r="FI11" s="8">
        <v>0</v>
      </c>
      <c r="FJ11" s="8">
        <v>0.22800000000000001</v>
      </c>
      <c r="FK11" s="8">
        <v>0.93600000000000005</v>
      </c>
      <c r="FL11" s="8">
        <v>0.03</v>
      </c>
      <c r="FM11" s="8">
        <v>0.64900000000000002</v>
      </c>
      <c r="FN11" s="8">
        <v>1.6150000000000002</v>
      </c>
      <c r="FO11" s="8">
        <v>7.5999999999999998E-2</v>
      </c>
      <c r="FP11" s="8">
        <v>0.23399999999999999</v>
      </c>
      <c r="FQ11" s="8">
        <v>0.31</v>
      </c>
      <c r="FR11" s="8">
        <v>0.123</v>
      </c>
      <c r="FS11" s="8">
        <v>0.11</v>
      </c>
      <c r="FT11" s="8">
        <v>1.6E-2</v>
      </c>
      <c r="FU11" s="8">
        <v>1.9E-2</v>
      </c>
      <c r="FV11" s="8">
        <v>4.0000000000000001E-3</v>
      </c>
      <c r="FW11" s="8">
        <v>1.4E-2</v>
      </c>
      <c r="FX11" s="8">
        <f>FW11-FZ11</f>
        <v>1.4E-2</v>
      </c>
      <c r="FY11" s="8">
        <v>0.10299999999999999</v>
      </c>
      <c r="FZ11" s="8">
        <v>0</v>
      </c>
      <c r="GA11" s="8">
        <v>0</v>
      </c>
      <c r="GB11" s="8">
        <v>0.44500000000000001</v>
      </c>
      <c r="GC11" s="8">
        <v>5.6000000000000001E-2</v>
      </c>
      <c r="GD11" s="8">
        <f t="shared" ref="GD11:GD42" si="20">GE11-GQ11</f>
        <v>0.501</v>
      </c>
      <c r="GE11" s="8">
        <v>0.501</v>
      </c>
      <c r="GF11" s="8">
        <v>0.74199999999999999</v>
      </c>
      <c r="GG11" s="8">
        <v>0.17099999999999999</v>
      </c>
      <c r="GH11" s="8">
        <v>0.21299999999999999</v>
      </c>
      <c r="GI11" s="8">
        <v>1.1260000000000001</v>
      </c>
      <c r="GJ11" s="8">
        <v>4.0000000000000001E-3</v>
      </c>
      <c r="GK11" s="8">
        <v>0</v>
      </c>
      <c r="GL11" s="8">
        <v>0.33300000000000002</v>
      </c>
      <c r="GM11" s="8">
        <v>9.1999999999999998E-2</v>
      </c>
      <c r="GN11" s="8">
        <v>0.42900000000000005</v>
      </c>
      <c r="GO11" s="8">
        <v>0</v>
      </c>
      <c r="GP11" s="8">
        <v>0</v>
      </c>
      <c r="GQ11" s="8">
        <v>0</v>
      </c>
      <c r="GR11" s="8">
        <v>0</v>
      </c>
      <c r="GS11" s="8">
        <v>0.7</v>
      </c>
      <c r="GT11" s="8">
        <v>0.187</v>
      </c>
      <c r="GU11" s="8">
        <v>0.24399999999999999</v>
      </c>
      <c r="GV11" s="8">
        <v>1.131</v>
      </c>
      <c r="GW11" s="8">
        <v>4.0000000000000001E-3</v>
      </c>
      <c r="GX11" s="8">
        <v>0</v>
      </c>
      <c r="GY11" s="8">
        <v>0.11199999999999999</v>
      </c>
      <c r="GZ11" s="8">
        <v>0.14100000000000001</v>
      </c>
      <c r="HA11" s="8">
        <v>0</v>
      </c>
      <c r="HB11" s="8">
        <v>0.25700000000000001</v>
      </c>
      <c r="HC11" s="8">
        <f>HB11-GN11</f>
        <v>-0.17200000000000004</v>
      </c>
      <c r="HD11" s="8">
        <v>2.5350000000000001</v>
      </c>
      <c r="HE11" s="8">
        <v>1.0169999999999999</v>
      </c>
      <c r="HF11" s="8">
        <v>0.95300000000000007</v>
      </c>
      <c r="HG11" s="8">
        <v>1.97</v>
      </c>
      <c r="HH11" s="8">
        <v>0.56500000000000006</v>
      </c>
      <c r="HI11" s="8">
        <v>-3.5999999999999997E-2</v>
      </c>
      <c r="HJ11" s="8">
        <v>4.8000000000000001E-2</v>
      </c>
      <c r="HK11" s="8">
        <v>0.20899999999999999</v>
      </c>
      <c r="HL11" s="8">
        <v>0.221</v>
      </c>
      <c r="HM11" s="8">
        <v>0</v>
      </c>
      <c r="HN11" s="8">
        <v>0.29299999999999998</v>
      </c>
      <c r="HO11" s="8">
        <v>0.46600000000000003</v>
      </c>
      <c r="HP11" s="8">
        <v>0.75900000000000001</v>
      </c>
      <c r="HQ11" s="8">
        <f>HP11-HL11</f>
        <v>0.53800000000000003</v>
      </c>
      <c r="HR11" s="8">
        <v>0.37</v>
      </c>
      <c r="HS11" s="8">
        <v>0</v>
      </c>
      <c r="HT11" s="8">
        <v>0</v>
      </c>
      <c r="HU11" s="8">
        <v>-0.27</v>
      </c>
      <c r="HV11" s="8">
        <v>1.0169999999999999</v>
      </c>
      <c r="HW11" s="8">
        <v>0</v>
      </c>
      <c r="HX11" s="8">
        <v>1.5169999999999999</v>
      </c>
      <c r="HY11" s="8">
        <v>7.718</v>
      </c>
      <c r="HZ11" s="8">
        <v>0.30499999999999999</v>
      </c>
      <c r="IA11" s="8">
        <v>8.0229999999999997</v>
      </c>
      <c r="IB11" s="8">
        <v>2.9329999999999998</v>
      </c>
      <c r="IC11" s="8">
        <v>3.5999999999999997E-2</v>
      </c>
      <c r="ID11" s="8">
        <v>2.9689999999999999</v>
      </c>
      <c r="IE11" s="8">
        <v>4.7860000000000005</v>
      </c>
      <c r="IF11" s="8">
        <v>0.27</v>
      </c>
      <c r="IG11" s="8">
        <v>5.0560000000000009</v>
      </c>
      <c r="IH11" s="8">
        <v>0.76400000000000001</v>
      </c>
      <c r="II11" s="8">
        <v>0.16699999999999998</v>
      </c>
      <c r="IJ11" s="8">
        <v>0.93100000000000005</v>
      </c>
      <c r="IK11" s="8">
        <v>0.14400000000000002</v>
      </c>
      <c r="IL11" s="8">
        <v>4.8000000000000001E-2</v>
      </c>
      <c r="IM11" s="8">
        <v>0.192</v>
      </c>
      <c r="IN11" s="8">
        <v>4.0000000000000001E-3</v>
      </c>
      <c r="IO11" s="8">
        <v>8.6000000000000007E-2</v>
      </c>
      <c r="IP11" s="8">
        <v>9.0000000000000011E-2</v>
      </c>
      <c r="IQ11" s="8">
        <v>0</v>
      </c>
      <c r="IR11" s="8">
        <v>0</v>
      </c>
      <c r="IS11" s="8">
        <v>0</v>
      </c>
      <c r="IT11" s="8">
        <v>9.0000000000000011E-2</v>
      </c>
      <c r="IU11" s="8">
        <v>0.02</v>
      </c>
      <c r="IV11" s="8">
        <v>0</v>
      </c>
      <c r="IW11" s="8">
        <v>0.02</v>
      </c>
      <c r="IX11" s="8">
        <v>3.8050000000000002</v>
      </c>
      <c r="IY11" s="8">
        <v>5.5E-2</v>
      </c>
      <c r="IZ11" s="8">
        <v>3.8600000000000003</v>
      </c>
      <c r="JA11" s="8">
        <v>4.6680000000000001</v>
      </c>
      <c r="JB11" s="8">
        <v>4.6680000000000001</v>
      </c>
      <c r="JC11" s="8">
        <v>0.74399999999999999</v>
      </c>
      <c r="JD11" s="8">
        <v>0.371</v>
      </c>
      <c r="JE11" s="8">
        <v>1.115</v>
      </c>
      <c r="JF11" s="8">
        <v>0.107</v>
      </c>
      <c r="JG11" s="8">
        <v>4.0000000000000001E-3</v>
      </c>
      <c r="JH11" s="8">
        <v>0.111</v>
      </c>
      <c r="JI11" s="8">
        <v>0.17099999999999999</v>
      </c>
      <c r="JJ11" s="8">
        <v>0.17099999999999999</v>
      </c>
      <c r="JK11" s="8">
        <v>1.2E-2</v>
      </c>
      <c r="JL11" s="8">
        <v>0</v>
      </c>
      <c r="JM11" s="8">
        <v>1.2E-2</v>
      </c>
      <c r="JN11" s="8">
        <v>0.11899999999999999</v>
      </c>
      <c r="JO11" s="8">
        <v>0.11899999999999999</v>
      </c>
      <c r="JP11" s="8">
        <v>4.2999999999999997E-2</v>
      </c>
      <c r="JQ11" s="8">
        <v>0</v>
      </c>
      <c r="JR11" s="8">
        <v>4.2999999999999997E-2</v>
      </c>
      <c r="JS11" s="8">
        <v>0.108</v>
      </c>
      <c r="JT11" s="8">
        <v>0.108</v>
      </c>
      <c r="JU11" s="8">
        <v>0.67700000000000005</v>
      </c>
      <c r="JV11" s="8">
        <v>0.41099999999999998</v>
      </c>
      <c r="JW11" s="8">
        <v>0.245</v>
      </c>
      <c r="JX11" s="8">
        <v>1.3330000000000002</v>
      </c>
      <c r="JY11" s="8">
        <f>JX11-KP11</f>
        <v>1.3330000000000002</v>
      </c>
      <c r="JZ11" s="8">
        <v>5.3999999999999999E-2</v>
      </c>
      <c r="KA11" s="8">
        <v>0.43</v>
      </c>
      <c r="KB11" s="8">
        <v>0.48399999999999999</v>
      </c>
      <c r="KC11" s="8">
        <v>0</v>
      </c>
      <c r="KD11" s="8">
        <v>0.30599999999999999</v>
      </c>
      <c r="KE11" s="8">
        <v>0.30599999999999999</v>
      </c>
      <c r="KF11" s="8">
        <v>0.79</v>
      </c>
      <c r="KG11" s="8">
        <f>KF11-KX11</f>
        <v>0.27300000000000002</v>
      </c>
      <c r="KH11" s="8">
        <v>0.252</v>
      </c>
      <c r="KI11" s="8">
        <v>5.6000000000000001E-2</v>
      </c>
      <c r="KJ11" s="8">
        <v>0.308</v>
      </c>
      <c r="KK11" s="8">
        <v>0.74099999999999988</v>
      </c>
      <c r="KL11" s="8">
        <v>0.371</v>
      </c>
      <c r="KM11" s="8">
        <v>0.28100000000000003</v>
      </c>
      <c r="KN11" s="8">
        <v>1.3929999999999998</v>
      </c>
      <c r="KO11" s="8">
        <v>0</v>
      </c>
      <c r="KP11" s="8">
        <v>0</v>
      </c>
      <c r="KQ11" s="8">
        <v>0</v>
      </c>
      <c r="KR11" s="8">
        <v>0.06</v>
      </c>
      <c r="KS11" s="8">
        <v>0.43099999999999999</v>
      </c>
      <c r="KT11" s="8">
        <v>0.49099999999999999</v>
      </c>
      <c r="KU11" s="8">
        <v>0</v>
      </c>
      <c r="KV11" s="8">
        <v>2.6000000000000002E-2</v>
      </c>
      <c r="KW11" s="8">
        <v>2.6000000000000002E-2</v>
      </c>
      <c r="KX11" s="8">
        <v>0.51700000000000002</v>
      </c>
      <c r="KY11" s="8">
        <v>0</v>
      </c>
      <c r="KZ11" s="8">
        <v>9.4689999999999994</v>
      </c>
      <c r="LA11" s="8">
        <v>0.33899999999999997</v>
      </c>
      <c r="LB11" s="8">
        <v>9.8079999999999998</v>
      </c>
      <c r="LC11" s="8">
        <v>7.9789999999999992</v>
      </c>
      <c r="LD11" s="8">
        <v>0.217</v>
      </c>
      <c r="LE11" s="8">
        <v>8.1959999999999997</v>
      </c>
      <c r="LF11" s="8">
        <v>1.4890000000000001</v>
      </c>
      <c r="LG11" s="8">
        <v>0.122</v>
      </c>
      <c r="LH11" s="8">
        <v>1.6110000000000002</v>
      </c>
      <c r="LI11" s="8">
        <v>3.2000000000000001E-2</v>
      </c>
      <c r="LJ11" s="8">
        <v>0.16800000000000001</v>
      </c>
      <c r="LK11" s="8">
        <v>0.2</v>
      </c>
      <c r="LL11" s="8">
        <v>0</v>
      </c>
      <c r="LM11" s="8">
        <v>0</v>
      </c>
      <c r="LN11" s="8">
        <v>0</v>
      </c>
      <c r="LO11" s="8">
        <v>0.2</v>
      </c>
      <c r="LP11" s="8">
        <v>0</v>
      </c>
      <c r="LQ11" s="8">
        <v>3.5999999999999997E-2</v>
      </c>
      <c r="LR11" s="8">
        <v>2.8000000000000001E-2</v>
      </c>
      <c r="LS11" s="8">
        <v>6.4000000000000001E-2</v>
      </c>
      <c r="LT11" s="8">
        <v>0</v>
      </c>
      <c r="LU11" s="8">
        <v>6.4000000000000001E-2</v>
      </c>
      <c r="LV11" s="8">
        <f>LU11-LO11</f>
        <v>-0.13600000000000001</v>
      </c>
      <c r="LW11" s="8">
        <v>0.66700000000000004</v>
      </c>
      <c r="LX11" s="8">
        <v>2.8000000000000001E-2</v>
      </c>
      <c r="LY11" s="8">
        <v>0.69500000000000006</v>
      </c>
      <c r="LZ11" s="8">
        <v>0.10199999999999999</v>
      </c>
      <c r="MA11" s="8">
        <v>0.10199999999999999</v>
      </c>
      <c r="MB11" s="8">
        <v>8.0000000000000002E-3</v>
      </c>
      <c r="MC11" s="8">
        <v>8.0000000000000002E-3</v>
      </c>
      <c r="MD11" s="8">
        <v>0</v>
      </c>
      <c r="ME11" s="8">
        <v>0</v>
      </c>
      <c r="MF11" s="8">
        <v>0.85</v>
      </c>
      <c r="MG11" s="8">
        <v>9.4E-2</v>
      </c>
      <c r="MH11" s="8">
        <v>0.94399999999999995</v>
      </c>
      <c r="MI11" s="8">
        <v>1.0169999999999999</v>
      </c>
      <c r="MJ11" s="8">
        <v>0.218</v>
      </c>
      <c r="MK11" s="8">
        <v>0.217</v>
      </c>
      <c r="ML11" s="8">
        <v>10.702000000000002</v>
      </c>
      <c r="MM11" s="8">
        <v>0.122</v>
      </c>
      <c r="MN11" s="8">
        <v>10.824000000000002</v>
      </c>
      <c r="MO11" s="8">
        <v>1.8520000000000001</v>
      </c>
      <c r="MP11" s="8">
        <v>1.7189999999999999</v>
      </c>
      <c r="MQ11" s="8">
        <v>0.13400000000000001</v>
      </c>
      <c r="MR11" s="8">
        <v>1.1000000000000001E-2</v>
      </c>
      <c r="MS11" s="8">
        <v>4.0000000000000001E-3</v>
      </c>
      <c r="MT11" s="8">
        <v>4.0000000000000001E-3</v>
      </c>
      <c r="MU11" s="8">
        <v>8.0000000000000002E-3</v>
      </c>
      <c r="MV11" s="8">
        <v>0.129</v>
      </c>
      <c r="MW11" s="8">
        <v>0</v>
      </c>
      <c r="MX11" s="8">
        <v>0</v>
      </c>
      <c r="MY11" s="8">
        <v>0</v>
      </c>
      <c r="MZ11" s="8">
        <v>0</v>
      </c>
      <c r="NA11" s="8">
        <v>0</v>
      </c>
      <c r="NB11" s="8">
        <v>4.0000000000000001E-3</v>
      </c>
      <c r="NC11" s="8">
        <v>0</v>
      </c>
      <c r="ND11" s="8">
        <v>4.0000000000000001E-3</v>
      </c>
      <c r="NE11" s="8">
        <v>7.0000000000000001E-3</v>
      </c>
      <c r="NF11" s="8">
        <v>7.0000000000000001E-3</v>
      </c>
      <c r="NG11" s="8">
        <v>0.01</v>
      </c>
      <c r="NH11" s="8">
        <v>0</v>
      </c>
      <c r="NI11" s="8">
        <v>0.33300000000000002</v>
      </c>
      <c r="NJ11" s="8">
        <v>8.0000000000000002E-3</v>
      </c>
      <c r="NK11" s="8">
        <v>0.35100000000000003</v>
      </c>
      <c r="NL11" s="8">
        <v>0</v>
      </c>
      <c r="NM11" s="8">
        <v>0</v>
      </c>
      <c r="NN11" s="8">
        <v>1.2E-2</v>
      </c>
      <c r="NO11" s="8">
        <v>0</v>
      </c>
      <c r="NP11" s="8">
        <v>0</v>
      </c>
      <c r="NQ11" s="8">
        <v>0</v>
      </c>
      <c r="NR11" s="8">
        <v>0</v>
      </c>
      <c r="NS11" s="8">
        <v>0</v>
      </c>
      <c r="NT11" s="8">
        <v>0</v>
      </c>
      <c r="NU11" s="8">
        <v>0</v>
      </c>
      <c r="NV11" s="8">
        <v>0</v>
      </c>
      <c r="NW11" s="8">
        <v>0</v>
      </c>
      <c r="NX11" s="8">
        <v>0</v>
      </c>
      <c r="NY11" s="8">
        <v>5.0999999999999997E-2</v>
      </c>
      <c r="NZ11" s="8">
        <v>4.0000000000000001E-3</v>
      </c>
      <c r="OA11" s="8">
        <v>0</v>
      </c>
      <c r="OB11" s="8">
        <v>0</v>
      </c>
      <c r="OC11" s="8">
        <f>OB11-MX11</f>
        <v>0</v>
      </c>
      <c r="OD11" s="8">
        <v>4.0000000000000001E-3</v>
      </c>
      <c r="OE11" s="8">
        <v>4.0000000000000001E-3</v>
      </c>
      <c r="OF11" s="8">
        <v>8.0000000000000002E-3</v>
      </c>
      <c r="OG11" s="8">
        <v>0.03</v>
      </c>
      <c r="OH11" s="8">
        <v>4.0000000000000001E-3</v>
      </c>
      <c r="OI11" s="8">
        <v>0</v>
      </c>
      <c r="OJ11" s="8">
        <v>3.4000000000000002E-2</v>
      </c>
      <c r="OK11" s="8">
        <v>2E-3</v>
      </c>
      <c r="OL11" s="8">
        <v>1.2E-2</v>
      </c>
      <c r="OM11" s="8">
        <v>0.11199999999999999</v>
      </c>
      <c r="ON11" s="8">
        <v>3.6999999999999998E-2</v>
      </c>
      <c r="OO11" s="8">
        <v>0</v>
      </c>
      <c r="OP11" s="8">
        <v>0.16300000000000001</v>
      </c>
      <c r="OQ11" s="8">
        <f>OP11-NK11</f>
        <v>-0.18800000000000003</v>
      </c>
      <c r="OR11" s="8">
        <v>2.3E-2</v>
      </c>
      <c r="OS11" s="8">
        <v>0</v>
      </c>
      <c r="OT11" s="8">
        <v>2.3E-2</v>
      </c>
      <c r="OU11" s="8">
        <v>0</v>
      </c>
      <c r="OV11" s="8">
        <v>0</v>
      </c>
      <c r="OW11" s="8">
        <v>0</v>
      </c>
      <c r="OX11" s="8">
        <v>-0.46100000000000002</v>
      </c>
      <c r="OY11" s="8">
        <v>13.225</v>
      </c>
      <c r="PJ11" s="8">
        <v>11.734000000000002</v>
      </c>
      <c r="PK11" s="8">
        <f>IFERROR(HLOOKUP("b2_s11",real!$B$10:$AMM$83,$A11-1947,FALSE)+HLOOKUP("b2_s12",real!$B$10:$AMM$83,$A11-1947,FALSE)+HLOOKUP("b2_s13",real!$B$10:$AMM$83,$A11-1947,FALSE)+HLOOKUP("b2_s14",real!$B$10:$AMM$83,$A11-1947,FALSE),"")</f>
        <v>5.75</v>
      </c>
      <c r="PL11" s="8">
        <v>13.226000000000003</v>
      </c>
      <c r="PN11">
        <v>29.816098912081202</v>
      </c>
      <c r="PR11" s="8">
        <v>8.7980819347440835E-3</v>
      </c>
      <c r="PS11" s="11">
        <v>7.3564435035723699E-2</v>
      </c>
      <c r="QY11" s="335"/>
      <c r="RL11" s="8">
        <f t="shared" si="0"/>
        <v>1.7362570000000002</v>
      </c>
      <c r="RM11" s="8">
        <f t="shared" si="1"/>
        <v>1.4590000000000001</v>
      </c>
      <c r="RN11" s="8">
        <f t="shared" ref="RN11:RN42" si="21">RL11*100/Q11</f>
        <v>13.128202266578295</v>
      </c>
      <c r="RO11" s="8">
        <f t="shared" ref="RO11:RO42" si="22">RM11*100/Q11</f>
        <v>11.031804109033242</v>
      </c>
    </row>
    <row r="12" spans="1:483" s="8" customFormat="1" x14ac:dyDescent="0.35">
      <c r="A12" s="1">
        <v>1950</v>
      </c>
      <c r="B12" s="8">
        <v>293.36720627204585</v>
      </c>
      <c r="C12" s="8">
        <v>15.501022559733331</v>
      </c>
      <c r="D12" s="8">
        <f t="shared" ref="D12:D75" si="23">E12+G12</f>
        <v>167.46690561710653</v>
      </c>
      <c r="E12" s="8">
        <v>158.91266330247839</v>
      </c>
      <c r="F12" s="8">
        <v>71.47383643895428</v>
      </c>
      <c r="G12" s="8">
        <v>8.5542423146281479</v>
      </c>
      <c r="H12" s="8">
        <v>27.365792035853701</v>
      </c>
      <c r="I12" s="8">
        <v>0.2001704498401726</v>
      </c>
      <c r="J12" s="8">
        <v>9.1073720512797731</v>
      </c>
      <c r="K12" s="8">
        <v>12.50602218566687</v>
      </c>
      <c r="L12" s="8">
        <v>0.2043472412050511</v>
      </c>
      <c r="M12" s="8">
        <f t="shared" ref="M12:M75" si="24">K12+L12</f>
        <v>12.710369426871921</v>
      </c>
      <c r="N12" s="8">
        <v>0.77391406187462564</v>
      </c>
      <c r="O12" s="8">
        <v>-4.7099950000000002</v>
      </c>
      <c r="P12" s="8">
        <v>18.106938206936448</v>
      </c>
      <c r="Q12" s="8">
        <v>15.513387</v>
      </c>
      <c r="R12" s="8">
        <v>2.0054819999999998</v>
      </c>
      <c r="S12" s="8">
        <f t="shared" ref="S12:S75" si="25">T12+V12</f>
        <v>9.4579360000000001</v>
      </c>
      <c r="T12" s="8">
        <v>9.2025079999999999</v>
      </c>
      <c r="U12" s="8">
        <v>2.3330150000000001</v>
      </c>
      <c r="V12" s="8">
        <v>0.25542799999999999</v>
      </c>
      <c r="W12" s="8">
        <v>1.9033420000000001</v>
      </c>
      <c r="X12" s="8">
        <v>2.3274999999999997E-2</v>
      </c>
      <c r="Y12" s="8">
        <v>0.399175</v>
      </c>
      <c r="Z12" s="8">
        <v>0.45503699999999997</v>
      </c>
      <c r="AA12" s="8">
        <v>2.9443999999999998E-2</v>
      </c>
      <c r="AB12" s="8">
        <f t="shared" ref="AB12:AB75" si="26">Z12+AA12</f>
        <v>0.48448099999999994</v>
      </c>
      <c r="AC12" s="8">
        <v>8.0150000000000013E-3</v>
      </c>
      <c r="AD12" s="8">
        <v>0.54188999999999998</v>
      </c>
      <c r="AE12" s="8">
        <v>2.36774</v>
      </c>
      <c r="AF12" s="11">
        <f t="shared" ref="AF11:AF42" si="27">(Q12/B12)/(Q$77/B$77)</f>
        <v>5.2285303343350784E-2</v>
      </c>
      <c r="AG12" s="337">
        <v>5.2412822116264801E-2</v>
      </c>
      <c r="AH12" s="11">
        <f t="shared" si="2"/>
        <v>0.13248335234031985</v>
      </c>
      <c r="AI12" s="11">
        <f t="shared" si="3"/>
        <v>5.6316216709142046E-2</v>
      </c>
      <c r="AJ12" s="11">
        <f t="shared" si="4"/>
        <v>5.7757082540608892E-2</v>
      </c>
      <c r="AK12" s="11">
        <f t="shared" si="5"/>
        <v>3.267083600061732E-2</v>
      </c>
      <c r="AL12" s="11">
        <f t="shared" si="6"/>
        <v>2.9618888987860057E-2</v>
      </c>
      <c r="AM12" s="11">
        <f t="shared" si="7"/>
        <v>6.9659329766393649E-2</v>
      </c>
      <c r="AN12" s="11">
        <f t="shared" si="8"/>
        <v>0.11722435995918082</v>
      </c>
      <c r="AO12" s="11">
        <f t="shared" si="9"/>
        <v>4.4455608716388408E-2</v>
      </c>
      <c r="AP12" s="11">
        <f t="shared" si="10"/>
        <v>3.623447022866582E-2</v>
      </c>
      <c r="AQ12" s="11">
        <f t="shared" si="11"/>
        <v>0.14544382408123385</v>
      </c>
      <c r="AR12" s="11">
        <f t="shared" si="12"/>
        <v>3.7979738331383149E-2</v>
      </c>
      <c r="AS12" s="11">
        <f t="shared" si="13"/>
        <v>1.0171810226755023E-2</v>
      </c>
      <c r="AT12" s="11">
        <f t="shared" ref="AT12:AT43" si="28">(AD12/O12)/(AD$77/O$77)</f>
        <v>-0.10864291227604694</v>
      </c>
      <c r="AU12" s="11">
        <f t="shared" si="14"/>
        <v>0.12976021205344546</v>
      </c>
      <c r="AV12" s="8">
        <v>20.277000000000001</v>
      </c>
      <c r="AW12" s="8">
        <v>14.362</v>
      </c>
      <c r="AX12" s="8">
        <v>5.915</v>
      </c>
      <c r="AY12" s="8">
        <v>3.0529999999999999</v>
      </c>
      <c r="AZ12" s="8">
        <v>0.55300000000000005</v>
      </c>
      <c r="BA12" s="8">
        <v>0.215</v>
      </c>
      <c r="BB12" s="8">
        <v>0.76800000000000002</v>
      </c>
      <c r="BC12" s="8">
        <v>3.9999999999999994E-2</v>
      </c>
      <c r="BD12" s="8">
        <v>0.16899999999999998</v>
      </c>
      <c r="BE12" s="8">
        <v>0.20899999999999996</v>
      </c>
      <c r="BF12" s="8">
        <v>0.109</v>
      </c>
      <c r="BG12" s="8">
        <v>1.996</v>
      </c>
      <c r="BH12" s="8">
        <v>8.299999999999999E-2</v>
      </c>
      <c r="BI12" s="8">
        <v>0.27700000000000002</v>
      </c>
      <c r="BJ12" s="8">
        <v>0</v>
      </c>
      <c r="BK12" s="8">
        <v>4.0000000000000001E-3</v>
      </c>
      <c r="BL12" s="8">
        <v>0</v>
      </c>
      <c r="BM12" s="8">
        <v>0.152</v>
      </c>
      <c r="BN12" s="8">
        <v>0.38400000000000001</v>
      </c>
      <c r="BO12" s="8">
        <v>0</v>
      </c>
      <c r="BP12" s="8">
        <v>2.8000000000000001E-2</v>
      </c>
      <c r="BQ12" s="8">
        <v>0.215</v>
      </c>
      <c r="BR12" s="8">
        <v>4.3999999999999997E-2</v>
      </c>
      <c r="BS12" s="8">
        <v>0.25900000000000001</v>
      </c>
      <c r="BT12" s="8">
        <v>1.4E-2</v>
      </c>
      <c r="BU12" s="8">
        <v>8.0000000000000002E-3</v>
      </c>
      <c r="BV12" s="8">
        <v>2.1999999999999999E-2</v>
      </c>
      <c r="BW12" s="8">
        <v>0</v>
      </c>
      <c r="BX12" s="8">
        <v>0.21</v>
      </c>
      <c r="BY12" s="8">
        <v>0.21</v>
      </c>
      <c r="BZ12" s="8">
        <v>0.20499999999999999</v>
      </c>
      <c r="CA12" s="8">
        <v>0.20499999999999999</v>
      </c>
      <c r="CB12" s="8">
        <v>2.8000000000000001E-2</v>
      </c>
      <c r="CC12" s="8">
        <v>0.30500000000000005</v>
      </c>
      <c r="CD12" s="8">
        <v>0.33300000000000007</v>
      </c>
      <c r="CE12" s="8">
        <f t="shared" ref="CE12:CE75" si="29">CD12-BV12</f>
        <v>0.31100000000000005</v>
      </c>
      <c r="CF12" s="8">
        <v>1.327</v>
      </c>
      <c r="CG12" s="8">
        <v>1.327</v>
      </c>
      <c r="CH12" s="8">
        <v>0.189</v>
      </c>
      <c r="CI12" s="8">
        <v>0.17</v>
      </c>
      <c r="CJ12" s="8">
        <v>0.35899999999999999</v>
      </c>
      <c r="CK12" s="8">
        <f t="shared" ref="CK12:CK75" si="30">CJ12-CN12</f>
        <v>0.28699999999999998</v>
      </c>
      <c r="CL12" s="8">
        <v>0</v>
      </c>
      <c r="CM12" s="8">
        <v>7.1999999999999995E-2</v>
      </c>
      <c r="CN12" s="8">
        <v>7.1999999999999995E-2</v>
      </c>
      <c r="CO12" s="8">
        <v>0</v>
      </c>
      <c r="CP12" s="8">
        <v>1.6020000000000001</v>
      </c>
      <c r="CQ12" s="8">
        <v>0.30599999999999999</v>
      </c>
      <c r="CR12" s="8">
        <v>0</v>
      </c>
      <c r="CS12" s="8">
        <v>-0.29400000000000004</v>
      </c>
      <c r="CT12" s="8">
        <v>0.53600000000000003</v>
      </c>
      <c r="CU12" s="8">
        <v>0.192</v>
      </c>
      <c r="CV12" s="8">
        <v>0.34299999999999997</v>
      </c>
      <c r="CW12" s="8">
        <v>0.107</v>
      </c>
      <c r="CX12" s="8">
        <v>3.1E-2</v>
      </c>
      <c r="CY12" s="8">
        <v>4.0000000000000001E-3</v>
      </c>
      <c r="CZ12" s="8">
        <v>3.5000000000000003E-2</v>
      </c>
      <c r="DA12" s="8">
        <v>0.01</v>
      </c>
      <c r="DB12" s="8">
        <v>1.3000000000000001E-2</v>
      </c>
      <c r="DC12" s="8">
        <v>2.3E-2</v>
      </c>
      <c r="DD12" s="8">
        <v>0</v>
      </c>
      <c r="DE12" s="8">
        <v>0.17799999999999999</v>
      </c>
      <c r="DF12" s="8">
        <v>0.19400000000000001</v>
      </c>
      <c r="DG12" s="8">
        <f t="shared" si="15"/>
        <v>0.19400000000000001</v>
      </c>
      <c r="DH12" s="8">
        <v>1.6E-2</v>
      </c>
      <c r="DI12" s="8">
        <f t="shared" si="16"/>
        <v>1.6E-2</v>
      </c>
      <c r="DJ12" s="8">
        <v>0</v>
      </c>
      <c r="DK12" s="1">
        <v>0</v>
      </c>
      <c r="DL12" s="8">
        <v>8.0000000000000002E-3</v>
      </c>
      <c r="DM12" s="8">
        <v>0.155</v>
      </c>
      <c r="DN12" s="8">
        <f t="shared" si="17"/>
        <v>0.155</v>
      </c>
      <c r="DO12" s="8">
        <v>8.0000000000000002E-3</v>
      </c>
      <c r="DP12" s="8">
        <f t="shared" si="18"/>
        <v>8.0000000000000002E-3</v>
      </c>
      <c r="DQ12" s="8">
        <v>0</v>
      </c>
      <c r="DR12" s="8">
        <v>2.5000000000000001E-2</v>
      </c>
      <c r="DS12" s="8">
        <f t="shared" ref="DS12:DS75" si="31">DR12-DL12</f>
        <v>1.7000000000000001E-2</v>
      </c>
      <c r="DT12" s="8">
        <v>0</v>
      </c>
      <c r="DU12" s="8">
        <v>4.0000000000000001E-3</v>
      </c>
      <c r="DV12" s="8">
        <v>4.4999999999999998E-2</v>
      </c>
      <c r="DW12" s="8">
        <v>4.9000000000000002E-2</v>
      </c>
      <c r="DX12" s="8">
        <v>0.14400000000000002</v>
      </c>
      <c r="DY12" s="8">
        <v>2.8000000000000001E-2</v>
      </c>
      <c r="DZ12" s="8">
        <v>0</v>
      </c>
      <c r="EA12" s="8">
        <v>0.17200000000000001</v>
      </c>
      <c r="EB12" s="8">
        <v>2.9000000000000001E-2</v>
      </c>
      <c r="EC12" s="8">
        <v>0</v>
      </c>
      <c r="ED12" s="8">
        <v>2.9000000000000001E-2</v>
      </c>
      <c r="EE12" s="8">
        <f t="shared" si="19"/>
        <v>2.9000000000000001E-2</v>
      </c>
      <c r="EF12" s="8">
        <v>6.2E-2</v>
      </c>
      <c r="EG12" s="8">
        <v>6.2E-2</v>
      </c>
      <c r="EH12" s="8">
        <v>2.8000000000000001E-2</v>
      </c>
      <c r="EI12" s="8">
        <v>0.13200000000000001</v>
      </c>
      <c r="EJ12" s="8">
        <v>0</v>
      </c>
      <c r="EK12" s="8">
        <v>0.16</v>
      </c>
      <c r="EL12" s="8">
        <v>0.17499999999999999</v>
      </c>
      <c r="EM12" s="8">
        <v>0.17499999999999999</v>
      </c>
      <c r="EN12" s="8">
        <v>0</v>
      </c>
      <c r="EO12" s="8">
        <v>9.0000000000000011E-3</v>
      </c>
      <c r="EP12" s="8">
        <v>9.0000000000000011E-3</v>
      </c>
      <c r="EQ12" s="8">
        <f t="shared" ref="EQ12:EQ75" si="32">EP12-ET12</f>
        <v>9.0000000000000011E-3</v>
      </c>
      <c r="ER12" s="8">
        <v>0</v>
      </c>
      <c r="ES12" s="8">
        <v>0</v>
      </c>
      <c r="ET12" s="8">
        <v>0</v>
      </c>
      <c r="EU12" s="8">
        <v>0</v>
      </c>
      <c r="EV12" s="8">
        <v>2.3E-2</v>
      </c>
      <c r="EW12" s="8">
        <v>0</v>
      </c>
      <c r="EX12" s="8">
        <v>0.16200000000000001</v>
      </c>
      <c r="EY12" s="8">
        <v>2.3199999999999998</v>
      </c>
      <c r="EZ12" s="8">
        <v>0.67799999999999994</v>
      </c>
      <c r="FA12" s="8">
        <v>1.639</v>
      </c>
      <c r="FB12" s="8">
        <v>1.024</v>
      </c>
      <c r="FC12" s="8">
        <v>3.3000000000000002E-2</v>
      </c>
      <c r="FD12" s="8">
        <v>0.28400000000000003</v>
      </c>
      <c r="FE12" s="8">
        <v>0.31700000000000006</v>
      </c>
      <c r="FF12" s="8">
        <v>3.4000000000000002E-2</v>
      </c>
      <c r="FG12" s="8">
        <v>4.0000000000000001E-3</v>
      </c>
      <c r="FH12" s="8">
        <v>3.8000000000000006E-2</v>
      </c>
      <c r="FI12" s="8">
        <v>0</v>
      </c>
      <c r="FJ12" s="8">
        <v>0.26500000000000001</v>
      </c>
      <c r="FK12" s="8">
        <v>1.131</v>
      </c>
      <c r="FL12" s="8">
        <v>6.4000000000000001E-2</v>
      </c>
      <c r="FM12" s="8">
        <v>0.77499999999999991</v>
      </c>
      <c r="FN12" s="8">
        <v>1.97</v>
      </c>
      <c r="FO12" s="8">
        <v>9.0999999999999998E-2</v>
      </c>
      <c r="FP12" s="8">
        <v>0.28300000000000003</v>
      </c>
      <c r="FQ12" s="8">
        <v>0.374</v>
      </c>
      <c r="FR12" s="8">
        <v>0.14800000000000002</v>
      </c>
      <c r="FS12" s="8">
        <v>0.13200000000000001</v>
      </c>
      <c r="FT12" s="8">
        <v>4.7E-2</v>
      </c>
      <c r="FU12" s="8">
        <v>1.3000000000000001E-2</v>
      </c>
      <c r="FV12" s="8">
        <v>4.0000000000000001E-3</v>
      </c>
      <c r="FW12" s="8">
        <v>1.6E-2</v>
      </c>
      <c r="FX12" s="8">
        <f t="shared" ref="FX12:FX75" si="33">FW12-FZ12</f>
        <v>1.6E-2</v>
      </c>
      <c r="FY12" s="8">
        <v>0.15200000000000002</v>
      </c>
      <c r="FZ12" s="8">
        <v>0</v>
      </c>
      <c r="GA12" s="8">
        <v>0</v>
      </c>
      <c r="GB12" s="8">
        <v>0.59200000000000008</v>
      </c>
      <c r="GC12" s="8">
        <v>6.2E-2</v>
      </c>
      <c r="GD12" s="8">
        <f t="shared" si="20"/>
        <v>0.65400000000000014</v>
      </c>
      <c r="GE12" s="8">
        <v>0.65400000000000014</v>
      </c>
      <c r="GF12" s="8">
        <v>0.82899999999999996</v>
      </c>
      <c r="GG12" s="8">
        <v>0.28300000000000003</v>
      </c>
      <c r="GH12" s="8">
        <v>0.23399999999999999</v>
      </c>
      <c r="GI12" s="8">
        <v>1.3460000000000001</v>
      </c>
      <c r="GJ12" s="8">
        <v>4.0000000000000001E-3</v>
      </c>
      <c r="GK12" s="8">
        <v>0</v>
      </c>
      <c r="GL12" s="8">
        <v>0.24399999999999999</v>
      </c>
      <c r="GM12" s="8">
        <v>9.4E-2</v>
      </c>
      <c r="GN12" s="8">
        <v>0.34199999999999997</v>
      </c>
      <c r="GO12" s="8">
        <v>0</v>
      </c>
      <c r="GP12" s="8">
        <v>0</v>
      </c>
      <c r="GQ12" s="8">
        <v>0</v>
      </c>
      <c r="GR12" s="8">
        <v>0</v>
      </c>
      <c r="GS12" s="8">
        <v>0.82099999999999995</v>
      </c>
      <c r="GT12" s="8">
        <v>0.28900000000000003</v>
      </c>
      <c r="GU12" s="8">
        <v>0.26100000000000001</v>
      </c>
      <c r="GV12" s="8">
        <v>1.371</v>
      </c>
      <c r="GW12" s="8">
        <v>4.0000000000000001E-3</v>
      </c>
      <c r="GX12" s="8">
        <v>0</v>
      </c>
      <c r="GY12" s="8">
        <v>7.6999999999999999E-2</v>
      </c>
      <c r="GZ12" s="8">
        <v>0.155</v>
      </c>
      <c r="HA12" s="8">
        <v>0</v>
      </c>
      <c r="HB12" s="8">
        <v>0.23599999999999999</v>
      </c>
      <c r="HC12" s="8">
        <f t="shared" ref="HC12:HC75" si="34">HB12-GN12</f>
        <v>-0.10599999999999998</v>
      </c>
      <c r="HD12" s="8">
        <v>2.99</v>
      </c>
      <c r="HE12" s="8">
        <v>1.1910000000000001</v>
      </c>
      <c r="HF12" s="8">
        <v>1.141</v>
      </c>
      <c r="HG12" s="8">
        <v>2.3319999999999999</v>
      </c>
      <c r="HH12" s="8">
        <v>0.65700000000000003</v>
      </c>
      <c r="HI12" s="8">
        <v>-3.9E-2</v>
      </c>
      <c r="HJ12" s="8">
        <v>6.0999999999999999E-2</v>
      </c>
      <c r="HK12" s="8">
        <v>0.26700000000000002</v>
      </c>
      <c r="HL12" s="8">
        <v>0.28900000000000003</v>
      </c>
      <c r="HM12" s="8">
        <v>0</v>
      </c>
      <c r="HN12" s="8">
        <v>0.32400000000000001</v>
      </c>
      <c r="HO12" s="8">
        <v>0.52</v>
      </c>
      <c r="HP12" s="8">
        <v>0.84400000000000008</v>
      </c>
      <c r="HQ12" s="8">
        <f t="shared" ref="HQ12:HQ75" si="35">HP12-HL12</f>
        <v>0.55500000000000005</v>
      </c>
      <c r="HR12" s="8">
        <v>0.39900000000000002</v>
      </c>
      <c r="HS12" s="8">
        <v>0</v>
      </c>
      <c r="HT12" s="8">
        <v>0</v>
      </c>
      <c r="HU12" s="8">
        <v>-0.216</v>
      </c>
      <c r="HV12" s="8">
        <v>1.1919999999999999</v>
      </c>
      <c r="HW12" s="8">
        <v>0</v>
      </c>
      <c r="HX12" s="8">
        <v>1.798</v>
      </c>
      <c r="HY12" s="8">
        <v>8.702</v>
      </c>
      <c r="HZ12" s="8">
        <v>0.33899999999999997</v>
      </c>
      <c r="IA12" s="8">
        <v>9.0410000000000004</v>
      </c>
      <c r="IB12" s="8">
        <v>3.2039999999999997</v>
      </c>
      <c r="IC12" s="8">
        <v>4.5999999999999999E-2</v>
      </c>
      <c r="ID12" s="8">
        <v>3.2499999999999996</v>
      </c>
      <c r="IE12" s="8">
        <v>5.4980000000000002</v>
      </c>
      <c r="IF12" s="8">
        <v>0.29300000000000004</v>
      </c>
      <c r="IG12" s="8">
        <v>5.7910000000000004</v>
      </c>
      <c r="IH12" s="8">
        <v>0.81299999999999994</v>
      </c>
      <c r="II12" s="8">
        <v>0.184</v>
      </c>
      <c r="IJ12" s="8">
        <v>0.99699999999999989</v>
      </c>
      <c r="IK12" s="8">
        <v>0.16400000000000001</v>
      </c>
      <c r="IL12" s="8">
        <v>4.7E-2</v>
      </c>
      <c r="IM12" s="8">
        <v>0.21100000000000002</v>
      </c>
      <c r="IN12" s="8">
        <v>8.0000000000000002E-3</v>
      </c>
      <c r="IO12" s="8">
        <v>9.9000000000000005E-2</v>
      </c>
      <c r="IP12" s="8">
        <v>0.10700000000000001</v>
      </c>
      <c r="IQ12" s="8">
        <v>0</v>
      </c>
      <c r="IR12" s="8">
        <v>0</v>
      </c>
      <c r="IS12" s="8">
        <v>0</v>
      </c>
      <c r="IT12" s="8">
        <v>0.10700000000000001</v>
      </c>
      <c r="IU12" s="8">
        <v>2.3E-2</v>
      </c>
      <c r="IV12" s="8">
        <v>0</v>
      </c>
      <c r="IW12" s="8">
        <v>2.3E-2</v>
      </c>
      <c r="IX12" s="8">
        <v>4.4390000000000001</v>
      </c>
      <c r="IY12" s="8">
        <v>6.3E-2</v>
      </c>
      <c r="IZ12" s="8">
        <v>4.5019999999999998</v>
      </c>
      <c r="JA12" s="8">
        <v>5.1779999999999999</v>
      </c>
      <c r="JB12" s="8">
        <v>5.1779999999999999</v>
      </c>
      <c r="JC12" s="8">
        <v>0.83</v>
      </c>
      <c r="JD12" s="8">
        <v>0.502</v>
      </c>
      <c r="JE12" s="8">
        <v>1.3319999999999999</v>
      </c>
      <c r="JF12" s="8">
        <v>0.13200000000000001</v>
      </c>
      <c r="JG12" s="8">
        <v>4.0000000000000001E-3</v>
      </c>
      <c r="JH12" s="8">
        <v>0.13600000000000001</v>
      </c>
      <c r="JI12" s="8">
        <v>0.19999999999999998</v>
      </c>
      <c r="JJ12" s="8">
        <v>0.19999999999999998</v>
      </c>
      <c r="JK12" s="8">
        <v>1.2E-2</v>
      </c>
      <c r="JL12" s="8">
        <v>0</v>
      </c>
      <c r="JM12" s="8">
        <v>1.2E-2</v>
      </c>
      <c r="JN12" s="8">
        <v>0.126</v>
      </c>
      <c r="JO12" s="8">
        <v>0.126</v>
      </c>
      <c r="JP12" s="8">
        <v>5.3999999999999999E-2</v>
      </c>
      <c r="JQ12" s="8">
        <v>0</v>
      </c>
      <c r="JR12" s="8">
        <v>5.3999999999999999E-2</v>
      </c>
      <c r="JS12" s="8">
        <v>0.115</v>
      </c>
      <c r="JT12" s="8">
        <v>0.115</v>
      </c>
      <c r="JU12" s="8">
        <v>0.80099999999999993</v>
      </c>
      <c r="JV12" s="8">
        <v>0.55300000000000005</v>
      </c>
      <c r="JW12" s="8">
        <v>0.26300000000000001</v>
      </c>
      <c r="JX12" s="8">
        <v>1.617</v>
      </c>
      <c r="JY12" s="8">
        <f t="shared" ref="JY12:JY75" si="36">JX12-KP12</f>
        <v>1.617</v>
      </c>
      <c r="JZ12" s="8">
        <v>6.4000000000000001E-2</v>
      </c>
      <c r="KA12" s="8">
        <v>0.495</v>
      </c>
      <c r="KB12" s="8">
        <v>0.55899999999999994</v>
      </c>
      <c r="KC12" s="8">
        <v>0</v>
      </c>
      <c r="KD12" s="8">
        <v>0.33499999999999996</v>
      </c>
      <c r="KE12" s="8">
        <v>0.33499999999999996</v>
      </c>
      <c r="KF12" s="8">
        <v>0.89399999999999991</v>
      </c>
      <c r="KG12" s="8">
        <f t="shared" ref="KG12:KG75" si="37">KF12-KX12</f>
        <v>0.32499999999999984</v>
      </c>
      <c r="KH12" s="8">
        <v>0.35199999999999998</v>
      </c>
      <c r="KI12" s="8">
        <v>6.2E-2</v>
      </c>
      <c r="KJ12" s="8">
        <v>0.41399999999999998</v>
      </c>
      <c r="KK12" s="8">
        <v>0.82899999999999996</v>
      </c>
      <c r="KL12" s="8">
        <v>0.502</v>
      </c>
      <c r="KM12" s="8">
        <v>0.32599999999999996</v>
      </c>
      <c r="KN12" s="8">
        <v>1.657</v>
      </c>
      <c r="KO12" s="8">
        <v>0</v>
      </c>
      <c r="KP12" s="8">
        <v>0</v>
      </c>
      <c r="KQ12" s="8">
        <v>0</v>
      </c>
      <c r="KR12" s="8">
        <v>7.1000000000000008E-2</v>
      </c>
      <c r="KS12" s="8">
        <v>0.47699999999999998</v>
      </c>
      <c r="KT12" s="8">
        <v>0.54800000000000004</v>
      </c>
      <c r="KU12" s="8">
        <v>0</v>
      </c>
      <c r="KV12" s="8">
        <v>2.1000000000000001E-2</v>
      </c>
      <c r="KW12" s="8">
        <v>2.1000000000000001E-2</v>
      </c>
      <c r="KX12" s="8">
        <v>0.56900000000000006</v>
      </c>
      <c r="KY12" s="8">
        <v>0</v>
      </c>
      <c r="KZ12" s="8">
        <v>10.803000000000001</v>
      </c>
      <c r="LA12" s="8">
        <v>0.38</v>
      </c>
      <c r="LB12" s="8">
        <v>11.183000000000002</v>
      </c>
      <c r="LC12" s="8">
        <v>9.2070000000000007</v>
      </c>
      <c r="LD12" s="8">
        <v>0.255</v>
      </c>
      <c r="LE12" s="8">
        <v>9.4620000000000015</v>
      </c>
      <c r="LF12" s="8">
        <v>1.597</v>
      </c>
      <c r="LG12" s="8">
        <v>0.125</v>
      </c>
      <c r="LH12" s="8">
        <v>1.722</v>
      </c>
      <c r="LI12" s="8">
        <v>3.2000000000000001E-2</v>
      </c>
      <c r="LJ12" s="8">
        <v>0.17399999999999999</v>
      </c>
      <c r="LK12" s="8">
        <v>0.20599999999999999</v>
      </c>
      <c r="LL12" s="8">
        <v>0</v>
      </c>
      <c r="LM12" s="8">
        <v>0</v>
      </c>
      <c r="LN12" s="8">
        <v>0</v>
      </c>
      <c r="LO12" s="8">
        <v>0.20599999999999999</v>
      </c>
      <c r="LP12" s="8">
        <v>0</v>
      </c>
      <c r="LQ12" s="8">
        <v>3.9E-2</v>
      </c>
      <c r="LR12" s="8">
        <v>3.1E-2</v>
      </c>
      <c r="LS12" s="8">
        <v>7.0000000000000007E-2</v>
      </c>
      <c r="LT12" s="8">
        <v>0</v>
      </c>
      <c r="LU12" s="8">
        <v>7.0000000000000007E-2</v>
      </c>
      <c r="LV12" s="8">
        <f t="shared" ref="LV12:LV75" si="38">LU12-LO12</f>
        <v>-0.13599999999999998</v>
      </c>
      <c r="LW12" s="8">
        <v>0.7569999999999999</v>
      </c>
      <c r="LX12" s="8">
        <v>2.9000000000000001E-2</v>
      </c>
      <c r="LY12" s="8">
        <v>0.78599999999999992</v>
      </c>
      <c r="LZ12" s="8">
        <v>0.22600000000000001</v>
      </c>
      <c r="MA12" s="8">
        <v>0.22600000000000001</v>
      </c>
      <c r="MB12" s="8">
        <v>8.0000000000000002E-3</v>
      </c>
      <c r="MC12" s="8">
        <v>8.0000000000000002E-3</v>
      </c>
      <c r="MD12" s="8">
        <v>0</v>
      </c>
      <c r="ME12" s="8">
        <v>0</v>
      </c>
      <c r="MF12" s="8">
        <v>0.74</v>
      </c>
      <c r="MG12" s="8">
        <v>9.6000000000000002E-2</v>
      </c>
      <c r="MH12" s="8">
        <v>0.83599999999999997</v>
      </c>
      <c r="MI12" s="8">
        <v>1.1919999999999999</v>
      </c>
      <c r="MJ12" s="8">
        <v>0.255</v>
      </c>
      <c r="MK12" s="8">
        <v>0.255</v>
      </c>
      <c r="ML12" s="8">
        <v>12.251000000000001</v>
      </c>
      <c r="MM12" s="8">
        <v>0.125</v>
      </c>
      <c r="MN12" s="8">
        <v>12.376000000000001</v>
      </c>
      <c r="MO12" s="8">
        <v>2.3680000000000003</v>
      </c>
      <c r="MP12" s="8">
        <v>2.0010000000000003</v>
      </c>
      <c r="MQ12" s="8">
        <v>0.36699999999999999</v>
      </c>
      <c r="MR12" s="8">
        <v>0.01</v>
      </c>
      <c r="MS12" s="8">
        <v>4.0000000000000001E-3</v>
      </c>
      <c r="MT12" s="8">
        <v>4.0000000000000001E-3</v>
      </c>
      <c r="MU12" s="8">
        <v>8.0000000000000002E-3</v>
      </c>
      <c r="MV12" s="8">
        <v>0.12</v>
      </c>
      <c r="MW12" s="8">
        <v>0</v>
      </c>
      <c r="MX12" s="8">
        <v>0</v>
      </c>
      <c r="MY12" s="8">
        <v>0</v>
      </c>
      <c r="MZ12" s="8">
        <v>0</v>
      </c>
      <c r="NA12" s="8">
        <v>0</v>
      </c>
      <c r="NB12" s="8">
        <v>4.0000000000000001E-3</v>
      </c>
      <c r="NC12" s="8">
        <v>0</v>
      </c>
      <c r="ND12" s="8">
        <v>4.0000000000000001E-3</v>
      </c>
      <c r="NE12" s="8">
        <v>4.0000000000000001E-3</v>
      </c>
      <c r="NF12" s="8">
        <v>4.0000000000000001E-3</v>
      </c>
      <c r="NG12" s="8">
        <v>1.4999999999999999E-2</v>
      </c>
      <c r="NH12" s="8">
        <v>0</v>
      </c>
      <c r="NI12" s="8">
        <v>0.24399999999999999</v>
      </c>
      <c r="NJ12" s="8">
        <v>8.0000000000000002E-3</v>
      </c>
      <c r="NK12" s="8">
        <v>0.26700000000000002</v>
      </c>
      <c r="NL12" s="8">
        <v>0</v>
      </c>
      <c r="NM12" s="8">
        <v>0</v>
      </c>
      <c r="NN12" s="8">
        <v>1.2E-2</v>
      </c>
      <c r="NO12" s="8">
        <v>0</v>
      </c>
      <c r="NP12" s="8">
        <v>0</v>
      </c>
      <c r="NQ12" s="8">
        <v>0</v>
      </c>
      <c r="NR12" s="8">
        <v>0</v>
      </c>
      <c r="NS12" s="8">
        <v>0</v>
      </c>
      <c r="NT12" s="8">
        <v>0</v>
      </c>
      <c r="NU12" s="8">
        <v>0</v>
      </c>
      <c r="NV12" s="8">
        <v>0</v>
      </c>
      <c r="NW12" s="8">
        <v>0</v>
      </c>
      <c r="NX12" s="8">
        <v>0</v>
      </c>
      <c r="NY12" s="8">
        <v>6.3E-2</v>
      </c>
      <c r="NZ12" s="8">
        <v>5.0000000000000001E-3</v>
      </c>
      <c r="OA12" s="8">
        <v>0</v>
      </c>
      <c r="OB12" s="8">
        <v>0</v>
      </c>
      <c r="OC12" s="8">
        <f t="shared" ref="OC12:OC75" si="39">OB12-MX12</f>
        <v>0</v>
      </c>
      <c r="OD12" s="8">
        <v>4.0000000000000001E-3</v>
      </c>
      <c r="OE12" s="8">
        <v>4.0000000000000001E-3</v>
      </c>
      <c r="OF12" s="8">
        <v>8.0000000000000002E-3</v>
      </c>
      <c r="OG12" s="8">
        <v>2.8000000000000001E-2</v>
      </c>
      <c r="OH12" s="8">
        <v>4.0000000000000001E-3</v>
      </c>
      <c r="OI12" s="8">
        <v>0</v>
      </c>
      <c r="OJ12" s="8">
        <v>3.2000000000000001E-2</v>
      </c>
      <c r="OK12" s="8">
        <v>4.0000000000000001E-3</v>
      </c>
      <c r="OL12" s="8">
        <v>2.4E-2</v>
      </c>
      <c r="OM12" s="8">
        <v>7.6999999999999999E-2</v>
      </c>
      <c r="ON12" s="8">
        <v>3.6999999999999998E-2</v>
      </c>
      <c r="OO12" s="8">
        <v>0</v>
      </c>
      <c r="OP12" s="8">
        <v>0.14199999999999999</v>
      </c>
      <c r="OQ12" s="8">
        <f t="shared" ref="OQ12:OQ75" si="40">OP12-NK12</f>
        <v>-0.12500000000000003</v>
      </c>
      <c r="OR12" s="8">
        <v>4.0999999999999995E-2</v>
      </c>
      <c r="OS12" s="8">
        <v>0</v>
      </c>
      <c r="OT12" s="8">
        <v>4.0999999999999995E-2</v>
      </c>
      <c r="OU12" s="8">
        <v>0</v>
      </c>
      <c r="OV12" s="8">
        <v>0</v>
      </c>
      <c r="OW12" s="8">
        <v>0</v>
      </c>
      <c r="OX12" s="8">
        <v>-0.63400000000000012</v>
      </c>
      <c r="OY12" s="8">
        <v>15.512</v>
      </c>
      <c r="PJ12" s="8">
        <v>13.688000000000001</v>
      </c>
      <c r="PK12" s="8">
        <f>IFERROR(HLOOKUP("b2_s11",real!$B$10:$AMM$83,$A12-1947,FALSE)+HLOOKUP("b2_s12",real!$B$10:$AMM$83,$A12-1947,FALSE)+HLOOKUP("b2_s13",real!$B$10:$AMM$83,$A12-1947,FALSE)+HLOOKUP("b2_s14",real!$B$10:$AMM$83,$A12-1947,FALSE),"")</f>
        <v>6.9409999999999998</v>
      </c>
      <c r="PL12" s="8">
        <v>15.510000000000002</v>
      </c>
      <c r="PN12">
        <v>32.735094995574002</v>
      </c>
      <c r="PO12" s="8">
        <v>19.5</v>
      </c>
      <c r="PR12" s="8">
        <v>1.1054935890753676E-2</v>
      </c>
      <c r="PS12" s="11">
        <v>7.8181380803464096E-2</v>
      </c>
      <c r="QY12" s="335"/>
      <c r="RL12" s="8">
        <f t="shared" si="0"/>
        <v>1.9033420000000001</v>
      </c>
      <c r="RM12" s="8">
        <f t="shared" si="1"/>
        <v>1.6020000000000001</v>
      </c>
      <c r="RN12" s="8">
        <f t="shared" si="21"/>
        <v>12.26902932286805</v>
      </c>
      <c r="RO12" s="8">
        <f t="shared" si="22"/>
        <v>10.326565049914633</v>
      </c>
    </row>
    <row r="13" spans="1:483" s="8" customFormat="1" x14ac:dyDescent="0.35">
      <c r="A13" s="1">
        <v>1951</v>
      </c>
      <c r="B13" s="8">
        <v>310.35762838388956</v>
      </c>
      <c r="C13" s="8">
        <v>18.428195306034027</v>
      </c>
      <c r="D13" s="8">
        <f t="shared" si="23"/>
        <v>179.44206173718018</v>
      </c>
      <c r="E13" s="8">
        <v>170.26139200466864</v>
      </c>
      <c r="F13" s="8">
        <v>75.886865584227039</v>
      </c>
      <c r="G13" s="8">
        <v>9.1806697325115412</v>
      </c>
      <c r="H13" s="8">
        <v>29.195548743717474</v>
      </c>
      <c r="I13" s="8">
        <v>0.21410282916309764</v>
      </c>
      <c r="J13" s="8">
        <v>9.0461580994702064</v>
      </c>
      <c r="K13" s="8">
        <v>16.43149450721171</v>
      </c>
      <c r="L13" s="8">
        <v>0.20650564332483004</v>
      </c>
      <c r="M13" s="8">
        <f t="shared" si="24"/>
        <v>16.638000150536541</v>
      </c>
      <c r="N13" s="8">
        <v>0.91604774859695226</v>
      </c>
      <c r="O13" s="8">
        <v>-6.1727790000000002</v>
      </c>
      <c r="P13" s="8">
        <v>20.276560433934232</v>
      </c>
      <c r="Q13" s="8">
        <v>19.542335999999999</v>
      </c>
      <c r="R13" s="8">
        <v>3.037134</v>
      </c>
      <c r="S13" s="8">
        <f t="shared" si="25"/>
        <v>11.918319</v>
      </c>
      <c r="T13" s="8">
        <v>11.594895000000001</v>
      </c>
      <c r="U13" s="8">
        <v>2.9383159999999999</v>
      </c>
      <c r="V13" s="8">
        <v>0.32342399999999999</v>
      </c>
      <c r="W13" s="8">
        <v>2.3888929999999999</v>
      </c>
      <c r="X13" s="8">
        <v>2.9458999999999999E-2</v>
      </c>
      <c r="Y13" s="8">
        <v>0.48822500000000002</v>
      </c>
      <c r="Z13" s="8">
        <v>0.72709799999999991</v>
      </c>
      <c r="AA13" s="8">
        <v>3.3314999999999997E-2</v>
      </c>
      <c r="AB13" s="8">
        <f t="shared" si="26"/>
        <v>0.76041299999999989</v>
      </c>
      <c r="AC13" s="8">
        <v>1.2805E-2</v>
      </c>
      <c r="AD13" s="8">
        <v>0.88649999999999995</v>
      </c>
      <c r="AE13" s="8">
        <v>3.1565400000000001</v>
      </c>
      <c r="AF13" s="11">
        <f t="shared" si="27"/>
        <v>6.2258495557458514E-2</v>
      </c>
      <c r="AG13" s="337">
        <v>6.4902527884707295E-2</v>
      </c>
      <c r="AH13" s="11">
        <f t="shared" si="2"/>
        <v>0.16876564212394179</v>
      </c>
      <c r="AI13" s="11">
        <f t="shared" si="3"/>
        <v>6.6230319646682342E-2</v>
      </c>
      <c r="AJ13" s="11">
        <f t="shared" si="4"/>
        <v>6.7921644256733624E-2</v>
      </c>
      <c r="AK13" s="11">
        <f t="shared" si="5"/>
        <v>3.8754460485659774E-2</v>
      </c>
      <c r="AL13" s="11">
        <f t="shared" si="6"/>
        <v>3.4944569066875028E-2</v>
      </c>
      <c r="AM13" s="11">
        <f t="shared" si="7"/>
        <v>8.1950298193705542E-2</v>
      </c>
      <c r="AN13" s="11">
        <f t="shared" si="8"/>
        <v>0.13871510022243452</v>
      </c>
      <c r="AO13" s="11">
        <f t="shared" si="9"/>
        <v>5.4740926842303833E-2</v>
      </c>
      <c r="AP13" s="11">
        <f t="shared" si="10"/>
        <v>4.4066675087138879E-2</v>
      </c>
      <c r="AQ13" s="11">
        <f t="shared" si="11"/>
        <v>0.16284526967791313</v>
      </c>
      <c r="AR13" s="11">
        <f t="shared" si="12"/>
        <v>4.553882292703932E-2</v>
      </c>
      <c r="AS13" s="11">
        <f t="shared" si="13"/>
        <v>1.3729316955159488E-2</v>
      </c>
      <c r="AT13" s="11">
        <f t="shared" si="28"/>
        <v>-0.13561530957073584</v>
      </c>
      <c r="AU13" s="11">
        <f t="shared" si="14"/>
        <v>0.15447904136763815</v>
      </c>
      <c r="AV13" s="8">
        <v>27.052</v>
      </c>
      <c r="AW13" s="8">
        <v>19.289000000000001</v>
      </c>
      <c r="AX13" s="8">
        <v>7.7640000000000011</v>
      </c>
      <c r="AY13" s="8">
        <v>4.0199999999999996</v>
      </c>
      <c r="AZ13" s="8">
        <v>0.74199999999999988</v>
      </c>
      <c r="BA13" s="8">
        <v>0.28300000000000003</v>
      </c>
      <c r="BB13" s="8">
        <v>1.0249999999999999</v>
      </c>
      <c r="BC13" s="8">
        <v>4.9999999999999996E-2</v>
      </c>
      <c r="BD13" s="8">
        <v>0.22</v>
      </c>
      <c r="BE13" s="8">
        <v>0.27</v>
      </c>
      <c r="BF13" s="8">
        <v>0.123</v>
      </c>
      <c r="BG13" s="8">
        <v>2.5709999999999997</v>
      </c>
      <c r="BH13" s="8">
        <v>0.10199999999999999</v>
      </c>
      <c r="BI13" s="8">
        <v>0.34699999999999998</v>
      </c>
      <c r="BJ13" s="8">
        <v>0</v>
      </c>
      <c r="BK13" s="8">
        <v>4.0000000000000001E-3</v>
      </c>
      <c r="BL13" s="8">
        <v>0</v>
      </c>
      <c r="BM13" s="8">
        <v>0.17199999999999999</v>
      </c>
      <c r="BN13" s="8">
        <v>0.51300000000000001</v>
      </c>
      <c r="BO13" s="8">
        <v>0</v>
      </c>
      <c r="BP13" s="8">
        <v>3.3000000000000002E-2</v>
      </c>
      <c r="BQ13" s="8">
        <v>0.28300000000000003</v>
      </c>
      <c r="BR13" s="8">
        <v>3.9E-2</v>
      </c>
      <c r="BS13" s="8">
        <v>0.32200000000000001</v>
      </c>
      <c r="BT13" s="8">
        <v>2.0000000000000004E-2</v>
      </c>
      <c r="BU13" s="8">
        <v>8.0000000000000002E-3</v>
      </c>
      <c r="BV13" s="8">
        <v>2.8000000000000004E-2</v>
      </c>
      <c r="BW13" s="8">
        <v>0</v>
      </c>
      <c r="BX13" s="8">
        <v>0.30000000000000004</v>
      </c>
      <c r="BY13" s="8">
        <v>0.30000000000000004</v>
      </c>
      <c r="BZ13" s="8">
        <v>0.255</v>
      </c>
      <c r="CA13" s="8">
        <v>0.255</v>
      </c>
      <c r="CB13" s="8">
        <v>3.1E-2</v>
      </c>
      <c r="CC13" s="8">
        <v>0.39699999999999996</v>
      </c>
      <c r="CD13" s="8">
        <v>0.42799999999999994</v>
      </c>
      <c r="CE13" s="8">
        <f t="shared" si="29"/>
        <v>0.39999999999999991</v>
      </c>
      <c r="CF13" s="8">
        <v>1.673</v>
      </c>
      <c r="CG13" s="8">
        <v>1.673</v>
      </c>
      <c r="CH13" s="8">
        <v>0.17499999999999999</v>
      </c>
      <c r="CI13" s="8">
        <v>0.159</v>
      </c>
      <c r="CJ13" s="8">
        <v>0.33399999999999996</v>
      </c>
      <c r="CK13" s="8">
        <f t="shared" si="30"/>
        <v>0.26399999999999996</v>
      </c>
      <c r="CL13" s="8">
        <v>0</v>
      </c>
      <c r="CM13" s="8">
        <v>7.0000000000000007E-2</v>
      </c>
      <c r="CN13" s="8">
        <v>7.0000000000000007E-2</v>
      </c>
      <c r="CO13" s="8">
        <v>0</v>
      </c>
      <c r="CP13" s="8">
        <v>2.0209999999999999</v>
      </c>
      <c r="CQ13" s="8">
        <v>0.57400000000000007</v>
      </c>
      <c r="CR13" s="8">
        <v>0</v>
      </c>
      <c r="CS13" s="8">
        <v>-0.65900000000000003</v>
      </c>
      <c r="CT13" s="8">
        <v>0.68700000000000006</v>
      </c>
      <c r="CU13" s="8">
        <v>0.23799999999999999</v>
      </c>
      <c r="CV13" s="8">
        <v>0.44900000000000001</v>
      </c>
      <c r="CW13" s="8">
        <v>0.13900000000000001</v>
      </c>
      <c r="CX13" s="8">
        <v>4.0999999999999995E-2</v>
      </c>
      <c r="CY13" s="8">
        <v>4.0000000000000001E-3</v>
      </c>
      <c r="CZ13" s="8">
        <v>4.4999999999999998E-2</v>
      </c>
      <c r="DA13" s="8">
        <v>1.4999999999999999E-2</v>
      </c>
      <c r="DB13" s="8">
        <v>1.9000000000000003E-2</v>
      </c>
      <c r="DC13" s="8">
        <v>3.4000000000000002E-2</v>
      </c>
      <c r="DD13" s="8">
        <v>0</v>
      </c>
      <c r="DE13" s="8">
        <v>0.22899999999999998</v>
      </c>
      <c r="DF13" s="8">
        <v>0.19800000000000001</v>
      </c>
      <c r="DG13" s="8">
        <f t="shared" si="15"/>
        <v>0.19800000000000001</v>
      </c>
      <c r="DH13" s="8">
        <v>1.8000000000000002E-2</v>
      </c>
      <c r="DI13" s="8">
        <f t="shared" si="16"/>
        <v>1.8000000000000002E-2</v>
      </c>
      <c r="DJ13" s="8">
        <v>0</v>
      </c>
      <c r="DK13" s="1">
        <v>0</v>
      </c>
      <c r="DL13" s="8">
        <v>8.0000000000000002E-3</v>
      </c>
      <c r="DM13" s="8">
        <v>0.19500000000000001</v>
      </c>
      <c r="DN13" s="8">
        <f t="shared" si="17"/>
        <v>0.19500000000000001</v>
      </c>
      <c r="DO13" s="8">
        <v>9.0000000000000011E-3</v>
      </c>
      <c r="DP13" s="8">
        <f t="shared" si="18"/>
        <v>9.0000000000000011E-3</v>
      </c>
      <c r="DQ13" s="8">
        <v>0</v>
      </c>
      <c r="DR13" s="8">
        <v>2.8000000000000001E-2</v>
      </c>
      <c r="DS13" s="8">
        <f t="shared" si="31"/>
        <v>0.02</v>
      </c>
      <c r="DT13" s="8">
        <v>0</v>
      </c>
      <c r="DU13" s="8">
        <v>4.0000000000000001E-3</v>
      </c>
      <c r="DV13" s="8">
        <v>5.1999999999999998E-2</v>
      </c>
      <c r="DW13" s="8">
        <v>5.5999999999999994E-2</v>
      </c>
      <c r="DX13" s="8">
        <v>0.16899999999999998</v>
      </c>
      <c r="DY13" s="8">
        <v>3.4000000000000002E-2</v>
      </c>
      <c r="DZ13" s="8">
        <v>0</v>
      </c>
      <c r="EA13" s="8">
        <v>0.20299999999999999</v>
      </c>
      <c r="EB13" s="8">
        <v>3.7999999999999999E-2</v>
      </c>
      <c r="EC13" s="8">
        <v>0</v>
      </c>
      <c r="ED13" s="8">
        <v>3.7999999999999999E-2</v>
      </c>
      <c r="EE13" s="8">
        <f t="shared" si="19"/>
        <v>3.7999999999999999E-2</v>
      </c>
      <c r="EF13" s="8">
        <v>7.3999999999999996E-2</v>
      </c>
      <c r="EG13" s="8">
        <v>7.3999999999999996E-2</v>
      </c>
      <c r="EH13" s="8">
        <v>3.4000000000000002E-2</v>
      </c>
      <c r="EI13" s="8">
        <v>0.155</v>
      </c>
      <c r="EJ13" s="8">
        <v>0</v>
      </c>
      <c r="EK13" s="8">
        <v>0.189</v>
      </c>
      <c r="EL13" s="8">
        <v>0.18</v>
      </c>
      <c r="EM13" s="8">
        <v>0.18</v>
      </c>
      <c r="EN13" s="8">
        <v>0</v>
      </c>
      <c r="EO13" s="8">
        <v>1.2E-2</v>
      </c>
      <c r="EP13" s="8">
        <v>1.2E-2</v>
      </c>
      <c r="EQ13" s="8">
        <f t="shared" si="32"/>
        <v>1.2E-2</v>
      </c>
      <c r="ER13" s="8">
        <v>0</v>
      </c>
      <c r="ES13" s="8">
        <v>0</v>
      </c>
      <c r="ET13" s="8">
        <v>0</v>
      </c>
      <c r="EU13" s="8">
        <v>0</v>
      </c>
      <c r="EV13" s="8">
        <v>0.03</v>
      </c>
      <c r="EW13" s="8">
        <v>0</v>
      </c>
      <c r="EX13" s="8">
        <v>0.16299999999999998</v>
      </c>
      <c r="EY13" s="8">
        <v>2.97</v>
      </c>
      <c r="EZ13" s="8">
        <v>0.89500000000000002</v>
      </c>
      <c r="FA13" s="8">
        <v>2.0760000000000001</v>
      </c>
      <c r="FB13" s="8">
        <v>1.3439999999999999</v>
      </c>
      <c r="FC13" s="8">
        <v>4.7E-2</v>
      </c>
      <c r="FD13" s="8">
        <v>0.30099999999999999</v>
      </c>
      <c r="FE13" s="8">
        <v>0.34799999999999998</v>
      </c>
      <c r="FF13" s="8">
        <v>4.1999999999999996E-2</v>
      </c>
      <c r="FG13" s="8">
        <v>4.0000000000000001E-3</v>
      </c>
      <c r="FH13" s="8">
        <v>4.5999999999999999E-2</v>
      </c>
      <c r="FI13" s="8">
        <v>0</v>
      </c>
      <c r="FJ13" s="8">
        <v>0.33699999999999997</v>
      </c>
      <c r="FK13" s="8">
        <v>1.534</v>
      </c>
      <c r="FL13" s="8">
        <v>8.1000000000000003E-2</v>
      </c>
      <c r="FM13" s="8">
        <v>0.94099999999999995</v>
      </c>
      <c r="FN13" s="8">
        <v>2.556</v>
      </c>
      <c r="FO13" s="8">
        <v>0.114</v>
      </c>
      <c r="FP13" s="8">
        <v>0.34699999999999998</v>
      </c>
      <c r="FQ13" s="8">
        <v>0.46099999999999997</v>
      </c>
      <c r="FR13" s="8">
        <v>0.16799999999999998</v>
      </c>
      <c r="FS13" s="8">
        <v>0.14900000000000002</v>
      </c>
      <c r="FT13" s="8">
        <v>7.8E-2</v>
      </c>
      <c r="FU13" s="8">
        <v>3.6000000000000004E-2</v>
      </c>
      <c r="FV13" s="8">
        <v>4.0000000000000001E-3</v>
      </c>
      <c r="FW13" s="8">
        <v>2.0000000000000004E-2</v>
      </c>
      <c r="FX13" s="8">
        <f t="shared" si="33"/>
        <v>2.0000000000000004E-2</v>
      </c>
      <c r="FY13" s="8">
        <v>0.17499999999999999</v>
      </c>
      <c r="FZ13" s="8">
        <v>0</v>
      </c>
      <c r="GA13" s="8">
        <v>0</v>
      </c>
      <c r="GB13" s="8">
        <v>0.73399999999999999</v>
      </c>
      <c r="GC13" s="8">
        <v>6.9000000000000006E-2</v>
      </c>
      <c r="GD13" s="8">
        <f t="shared" si="20"/>
        <v>0.80299999999999994</v>
      </c>
      <c r="GE13" s="8">
        <v>0.80299999999999994</v>
      </c>
      <c r="GF13" s="8">
        <v>1.07</v>
      </c>
      <c r="GG13" s="8">
        <v>0.30099999999999999</v>
      </c>
      <c r="GH13" s="8">
        <v>0.32100000000000006</v>
      </c>
      <c r="GI13" s="8">
        <v>1.6920000000000002</v>
      </c>
      <c r="GJ13" s="8">
        <v>4.0000000000000001E-3</v>
      </c>
      <c r="GK13" s="8">
        <v>0</v>
      </c>
      <c r="GL13" s="8">
        <v>0.19900000000000001</v>
      </c>
      <c r="GM13" s="8">
        <v>0.10299999999999999</v>
      </c>
      <c r="GN13" s="8">
        <v>0.30599999999999999</v>
      </c>
      <c r="GO13" s="8">
        <v>0</v>
      </c>
      <c r="GP13" s="8">
        <v>0</v>
      </c>
      <c r="GQ13" s="8">
        <v>0</v>
      </c>
      <c r="GR13" s="8">
        <v>0</v>
      </c>
      <c r="GS13" s="8">
        <v>1.075</v>
      </c>
      <c r="GT13" s="8">
        <v>0.32200000000000001</v>
      </c>
      <c r="GU13" s="8">
        <v>0.33499999999999996</v>
      </c>
      <c r="GV13" s="8">
        <v>1.732</v>
      </c>
      <c r="GW13" s="8">
        <v>4.0000000000000001E-3</v>
      </c>
      <c r="GX13" s="8">
        <v>0</v>
      </c>
      <c r="GY13" s="8">
        <v>9.1999999999999998E-2</v>
      </c>
      <c r="GZ13" s="8">
        <v>0.183</v>
      </c>
      <c r="HA13" s="8">
        <v>0</v>
      </c>
      <c r="HB13" s="8">
        <v>0.27900000000000003</v>
      </c>
      <c r="HC13" s="8">
        <f t="shared" si="34"/>
        <v>-2.6999999999999968E-2</v>
      </c>
      <c r="HD13" s="8">
        <v>3.7889999999999997</v>
      </c>
      <c r="HE13" s="8">
        <v>1.5150000000000001</v>
      </c>
      <c r="HF13" s="8">
        <v>1.423</v>
      </c>
      <c r="HG13" s="8">
        <v>2.9380000000000002</v>
      </c>
      <c r="HH13" s="8">
        <v>0.85099999999999998</v>
      </c>
      <c r="HI13" s="8">
        <v>-4.3999999999999997E-2</v>
      </c>
      <c r="HJ13" s="8">
        <v>6.8000000000000005E-2</v>
      </c>
      <c r="HK13" s="8">
        <v>0.3</v>
      </c>
      <c r="HL13" s="8">
        <v>0.32400000000000001</v>
      </c>
      <c r="HM13" s="8">
        <v>0</v>
      </c>
      <c r="HN13" s="8">
        <v>0.32400000000000001</v>
      </c>
      <c r="HO13" s="8">
        <v>0.55500000000000005</v>
      </c>
      <c r="HP13" s="8">
        <v>0.879</v>
      </c>
      <c r="HQ13" s="8">
        <f t="shared" si="35"/>
        <v>0.55499999999999994</v>
      </c>
      <c r="HR13" s="8">
        <v>0.48799999999999999</v>
      </c>
      <c r="HS13" s="8">
        <v>0</v>
      </c>
      <c r="HT13" s="8">
        <v>0</v>
      </c>
      <c r="HU13" s="8">
        <v>-0.10300000000000001</v>
      </c>
      <c r="HV13" s="8">
        <v>1.5150000000000001</v>
      </c>
      <c r="HW13" s="8">
        <v>0</v>
      </c>
      <c r="HX13" s="8">
        <v>2.274</v>
      </c>
      <c r="HY13" s="8">
        <v>10.535</v>
      </c>
      <c r="HZ13" s="8">
        <v>0.42599999999999999</v>
      </c>
      <c r="IA13" s="8">
        <v>10.961</v>
      </c>
      <c r="IB13" s="8">
        <v>4.0140000000000002</v>
      </c>
      <c r="IC13" s="8">
        <v>8.6999999999999994E-2</v>
      </c>
      <c r="ID13" s="8">
        <v>4.101</v>
      </c>
      <c r="IE13" s="8">
        <v>6.5230000000000006</v>
      </c>
      <c r="IF13" s="8">
        <v>0.33899999999999997</v>
      </c>
      <c r="IG13" s="8">
        <v>6.8620000000000001</v>
      </c>
      <c r="IH13" s="8">
        <v>0.90600000000000014</v>
      </c>
      <c r="II13" s="8">
        <v>0.21199999999999999</v>
      </c>
      <c r="IJ13" s="8">
        <v>1.1180000000000001</v>
      </c>
      <c r="IK13" s="8">
        <v>0.17400000000000002</v>
      </c>
      <c r="IL13" s="8">
        <v>6.6000000000000003E-2</v>
      </c>
      <c r="IM13" s="8">
        <v>0.24000000000000002</v>
      </c>
      <c r="IN13" s="8">
        <v>8.0000000000000002E-3</v>
      </c>
      <c r="IO13" s="8">
        <v>0.10300000000000001</v>
      </c>
      <c r="IP13" s="8">
        <v>0.11100000000000002</v>
      </c>
      <c r="IQ13" s="8">
        <v>0</v>
      </c>
      <c r="IR13" s="8">
        <v>0</v>
      </c>
      <c r="IS13" s="8">
        <v>0</v>
      </c>
      <c r="IT13" s="8">
        <v>0.11100000000000002</v>
      </c>
      <c r="IU13" s="8">
        <v>2.5999999999999999E-2</v>
      </c>
      <c r="IV13" s="8">
        <v>0</v>
      </c>
      <c r="IW13" s="8">
        <v>2.5999999999999999E-2</v>
      </c>
      <c r="IX13" s="8">
        <v>5.3580000000000005</v>
      </c>
      <c r="IY13" s="8">
        <v>6.0999999999999999E-2</v>
      </c>
      <c r="IZ13" s="8">
        <v>5.4190000000000005</v>
      </c>
      <c r="JA13" s="8">
        <v>6.6199999999999992</v>
      </c>
      <c r="JB13" s="8">
        <v>6.6199999999999992</v>
      </c>
      <c r="JC13" s="8">
        <v>1.0740000000000001</v>
      </c>
      <c r="JD13" s="8">
        <v>0.59</v>
      </c>
      <c r="JE13" s="8">
        <v>1.6640000000000001</v>
      </c>
      <c r="JF13" s="8">
        <v>0.16299999999999998</v>
      </c>
      <c r="JG13" s="8">
        <v>8.0000000000000002E-3</v>
      </c>
      <c r="JH13" s="8">
        <v>0.17099999999999999</v>
      </c>
      <c r="JI13" s="8">
        <v>0.25900000000000001</v>
      </c>
      <c r="JJ13" s="8">
        <v>0.25900000000000001</v>
      </c>
      <c r="JK13" s="8">
        <v>1.6E-2</v>
      </c>
      <c r="JL13" s="8">
        <v>0</v>
      </c>
      <c r="JM13" s="8">
        <v>1.6E-2</v>
      </c>
      <c r="JN13" s="8">
        <v>0.14300000000000002</v>
      </c>
      <c r="JO13" s="8">
        <v>0.14300000000000002</v>
      </c>
      <c r="JP13" s="8">
        <v>6.4000000000000001E-2</v>
      </c>
      <c r="JQ13" s="8">
        <v>0</v>
      </c>
      <c r="JR13" s="8">
        <v>6.4000000000000001E-2</v>
      </c>
      <c r="JS13" s="8">
        <v>0.13</v>
      </c>
      <c r="JT13" s="8">
        <v>0.13</v>
      </c>
      <c r="JU13" s="8">
        <v>1.0509999999999999</v>
      </c>
      <c r="JV13" s="8">
        <v>0.64800000000000002</v>
      </c>
      <c r="JW13" s="8">
        <v>0.33699999999999997</v>
      </c>
      <c r="JX13" s="8">
        <v>2.0359999999999996</v>
      </c>
      <c r="JY13" s="8">
        <f t="shared" si="36"/>
        <v>2.0359999999999996</v>
      </c>
      <c r="JZ13" s="8">
        <v>7.5999999999999998E-2</v>
      </c>
      <c r="KA13" s="8">
        <v>0.63</v>
      </c>
      <c r="KB13" s="8">
        <v>0.70599999999999996</v>
      </c>
      <c r="KC13" s="8">
        <v>0</v>
      </c>
      <c r="KD13" s="8">
        <v>0.38800000000000001</v>
      </c>
      <c r="KE13" s="8">
        <v>0.38800000000000001</v>
      </c>
      <c r="KF13" s="8">
        <v>1.0939999999999999</v>
      </c>
      <c r="KG13" s="8">
        <f t="shared" si="37"/>
        <v>0.42399999999999982</v>
      </c>
      <c r="KH13" s="8">
        <v>0.39700000000000002</v>
      </c>
      <c r="KI13" s="8">
        <v>6.9000000000000006E-2</v>
      </c>
      <c r="KJ13" s="8">
        <v>0.46600000000000003</v>
      </c>
      <c r="KK13" s="8">
        <v>1.071</v>
      </c>
      <c r="KL13" s="8">
        <v>0.58899999999999997</v>
      </c>
      <c r="KM13" s="8">
        <v>0.41399999999999998</v>
      </c>
      <c r="KN13" s="8">
        <v>2.0739999999999998</v>
      </c>
      <c r="KO13" s="8">
        <v>0</v>
      </c>
      <c r="KP13" s="8">
        <v>0</v>
      </c>
      <c r="KQ13" s="8">
        <v>0</v>
      </c>
      <c r="KR13" s="8">
        <v>8.299999999999999E-2</v>
      </c>
      <c r="KS13" s="8">
        <v>0.56500000000000006</v>
      </c>
      <c r="KT13" s="8">
        <v>0.64800000000000002</v>
      </c>
      <c r="KU13" s="8">
        <v>0</v>
      </c>
      <c r="KV13" s="8">
        <v>2.1999999999999999E-2</v>
      </c>
      <c r="KW13" s="8">
        <v>2.1999999999999999E-2</v>
      </c>
      <c r="KX13" s="8">
        <v>0.67</v>
      </c>
      <c r="KY13" s="8">
        <v>0</v>
      </c>
      <c r="KZ13" s="8">
        <v>13.579000000000001</v>
      </c>
      <c r="LA13" s="8">
        <v>0.433</v>
      </c>
      <c r="LB13" s="8">
        <v>14.012</v>
      </c>
      <c r="LC13" s="8">
        <v>11.594000000000001</v>
      </c>
      <c r="LD13" s="8">
        <v>0.32299999999999995</v>
      </c>
      <c r="LE13" s="8">
        <v>11.917000000000002</v>
      </c>
      <c r="LF13" s="8">
        <v>1.9850000000000001</v>
      </c>
      <c r="LG13" s="8">
        <v>0.10999999999999999</v>
      </c>
      <c r="LH13" s="8">
        <v>2.0950000000000002</v>
      </c>
      <c r="LI13" s="8">
        <v>3.5000000000000003E-2</v>
      </c>
      <c r="LJ13" s="8">
        <v>0.188</v>
      </c>
      <c r="LK13" s="8">
        <v>0.223</v>
      </c>
      <c r="LL13" s="8">
        <v>0</v>
      </c>
      <c r="LM13" s="8">
        <v>0</v>
      </c>
      <c r="LN13" s="8">
        <v>0</v>
      </c>
      <c r="LO13" s="8">
        <v>0.223</v>
      </c>
      <c r="LP13" s="8">
        <v>0</v>
      </c>
      <c r="LQ13" s="8">
        <v>4.3999999999999997E-2</v>
      </c>
      <c r="LR13" s="8">
        <v>3.4000000000000002E-2</v>
      </c>
      <c r="LS13" s="8">
        <v>7.8E-2</v>
      </c>
      <c r="LT13" s="8">
        <v>0</v>
      </c>
      <c r="LU13" s="8">
        <v>7.8E-2</v>
      </c>
      <c r="LV13" s="8">
        <f t="shared" si="38"/>
        <v>-0.14500000000000002</v>
      </c>
      <c r="LW13" s="8">
        <v>1.095</v>
      </c>
      <c r="LX13" s="8">
        <v>3.3000000000000002E-2</v>
      </c>
      <c r="LY13" s="8">
        <v>1.1279999999999999</v>
      </c>
      <c r="LZ13" s="8">
        <v>0.30299999999999999</v>
      </c>
      <c r="MA13" s="8">
        <v>0.30299999999999999</v>
      </c>
      <c r="MB13" s="8">
        <v>1.3000000000000001E-2</v>
      </c>
      <c r="MC13" s="8">
        <v>1.3000000000000001E-2</v>
      </c>
      <c r="MD13" s="8">
        <v>0</v>
      </c>
      <c r="ME13" s="8">
        <v>0</v>
      </c>
      <c r="MF13" s="8">
        <v>0.71900000000000008</v>
      </c>
      <c r="MG13" s="8">
        <v>7.8E-2</v>
      </c>
      <c r="MH13" s="8">
        <v>0.79700000000000004</v>
      </c>
      <c r="MI13" s="8">
        <v>1.5150000000000001</v>
      </c>
      <c r="MJ13" s="8">
        <v>0.32299999999999995</v>
      </c>
      <c r="MK13" s="8">
        <v>0.32299999999999995</v>
      </c>
      <c r="ML13" s="8">
        <v>15.417000000000002</v>
      </c>
      <c r="MM13" s="8">
        <v>0.10999999999999999</v>
      </c>
      <c r="MN13" s="8">
        <v>15.527000000000001</v>
      </c>
      <c r="MO13" s="8">
        <v>3.157</v>
      </c>
      <c r="MP13" s="8">
        <v>3.0289999999999999</v>
      </c>
      <c r="MQ13" s="8">
        <v>0.127</v>
      </c>
      <c r="MR13" s="8">
        <v>1.3000000000000001E-2</v>
      </c>
      <c r="MS13" s="8">
        <v>4.0000000000000001E-3</v>
      </c>
      <c r="MT13" s="8">
        <v>4.0000000000000001E-3</v>
      </c>
      <c r="MU13" s="8">
        <v>9.0000000000000011E-3</v>
      </c>
      <c r="MV13" s="8">
        <v>0.14700000000000002</v>
      </c>
      <c r="MW13" s="8">
        <v>0</v>
      </c>
      <c r="MX13" s="8">
        <v>0</v>
      </c>
      <c r="MY13" s="8">
        <v>0</v>
      </c>
      <c r="MZ13" s="8">
        <v>0</v>
      </c>
      <c r="NA13" s="8">
        <v>0</v>
      </c>
      <c r="NB13" s="8">
        <v>4.0000000000000001E-3</v>
      </c>
      <c r="NC13" s="8">
        <v>0</v>
      </c>
      <c r="ND13" s="8">
        <v>4.0000000000000001E-3</v>
      </c>
      <c r="NE13" s="8">
        <v>7.0000000000000001E-3</v>
      </c>
      <c r="NF13" s="8">
        <v>7.0000000000000001E-3</v>
      </c>
      <c r="NG13" s="8">
        <v>0.02</v>
      </c>
      <c r="NH13" s="8">
        <v>4.0000000000000001E-3</v>
      </c>
      <c r="NI13" s="8">
        <v>0.19900000000000001</v>
      </c>
      <c r="NJ13" s="8">
        <v>1.3000000000000001E-2</v>
      </c>
      <c r="NK13" s="8">
        <v>0.23600000000000002</v>
      </c>
      <c r="NL13" s="8">
        <v>0</v>
      </c>
      <c r="NM13" s="8">
        <v>0</v>
      </c>
      <c r="NN13" s="8">
        <v>1.2E-2</v>
      </c>
      <c r="NO13" s="8">
        <v>0</v>
      </c>
      <c r="NP13" s="8">
        <v>0</v>
      </c>
      <c r="NQ13" s="8">
        <v>0</v>
      </c>
      <c r="NR13" s="8">
        <v>0</v>
      </c>
      <c r="NS13" s="8">
        <v>0</v>
      </c>
      <c r="NT13" s="8">
        <v>0</v>
      </c>
      <c r="NU13" s="8">
        <v>0</v>
      </c>
      <c r="NV13" s="8">
        <v>0</v>
      </c>
      <c r="NW13" s="8">
        <v>0</v>
      </c>
      <c r="NX13" s="8">
        <v>0</v>
      </c>
      <c r="NY13" s="8">
        <v>6.6000000000000003E-2</v>
      </c>
      <c r="NZ13" s="8">
        <v>9.0000000000000011E-3</v>
      </c>
      <c r="OA13" s="8">
        <v>0</v>
      </c>
      <c r="OB13" s="8">
        <v>0</v>
      </c>
      <c r="OC13" s="8">
        <f t="shared" si="39"/>
        <v>0</v>
      </c>
      <c r="OD13" s="8">
        <v>4.0000000000000001E-3</v>
      </c>
      <c r="OE13" s="8">
        <v>4.0000000000000001E-3</v>
      </c>
      <c r="OF13" s="8">
        <v>8.0000000000000002E-3</v>
      </c>
      <c r="OG13" s="8">
        <v>3.1E-2</v>
      </c>
      <c r="OH13" s="8">
        <v>4.0000000000000001E-3</v>
      </c>
      <c r="OI13" s="8">
        <v>0</v>
      </c>
      <c r="OJ13" s="8">
        <v>3.5000000000000003E-2</v>
      </c>
      <c r="OK13" s="8">
        <v>4.0000000000000001E-3</v>
      </c>
      <c r="OL13" s="8">
        <v>2.5000000000000001E-2</v>
      </c>
      <c r="OM13" s="8">
        <v>9.1999999999999998E-2</v>
      </c>
      <c r="ON13" s="8">
        <v>5.0999999999999997E-2</v>
      </c>
      <c r="OO13" s="8">
        <v>0</v>
      </c>
      <c r="OP13" s="8">
        <v>0.17199999999999999</v>
      </c>
      <c r="OQ13" s="8">
        <f t="shared" si="40"/>
        <v>-6.4000000000000029E-2</v>
      </c>
      <c r="OR13" s="8">
        <v>4.4999999999999998E-2</v>
      </c>
      <c r="OS13" s="8">
        <v>0</v>
      </c>
      <c r="OT13" s="8">
        <v>4.4999999999999998E-2</v>
      </c>
      <c r="OU13" s="8">
        <v>0</v>
      </c>
      <c r="OV13" s="8">
        <v>0</v>
      </c>
      <c r="OW13" s="8">
        <v>0</v>
      </c>
      <c r="OX13" s="8">
        <v>-0.37800000000000006</v>
      </c>
      <c r="OY13" s="8">
        <v>19.54</v>
      </c>
      <c r="PJ13" s="8">
        <v>17.151000000000003</v>
      </c>
      <c r="PK13" s="8">
        <f>IFERROR(HLOOKUP("b2_s11",real!$B$10:$AMM$83,$A13-1947,FALSE)+HLOOKUP("b2_s12",real!$B$10:$AMM$83,$A13-1947,FALSE)+HLOOKUP("b2_s13",real!$B$10:$AMM$83,$A13-1947,FALSE)+HLOOKUP("b2_s14",real!$B$10:$AMM$83,$A13-1947,FALSE),"")</f>
        <v>8.5560000000000009</v>
      </c>
      <c r="PL13" s="8">
        <v>19.539000000000001</v>
      </c>
      <c r="PN13">
        <v>32.735094995574002</v>
      </c>
      <c r="PO13" s="8">
        <v>19.600000000000001</v>
      </c>
      <c r="PR13" s="8">
        <v>1.2608151777337644E-2</v>
      </c>
      <c r="PS13" s="11">
        <v>7.7695660413113404E-2</v>
      </c>
      <c r="QY13" s="335"/>
      <c r="RL13" s="8">
        <f t="shared" si="0"/>
        <v>2.3888929999999999</v>
      </c>
      <c r="RM13" s="8">
        <f t="shared" si="1"/>
        <v>2.0209999999999999</v>
      </c>
      <c r="RN13" s="8">
        <f t="shared" si="21"/>
        <v>12.224193668556309</v>
      </c>
      <c r="RO13" s="8">
        <f t="shared" si="22"/>
        <v>10.341650046340417</v>
      </c>
    </row>
    <row r="14" spans="1:483" s="8" customFormat="1" x14ac:dyDescent="0.35">
      <c r="A14" s="1">
        <v>1952</v>
      </c>
      <c r="B14" s="8">
        <v>320.02227065291811</v>
      </c>
      <c r="C14" s="8">
        <v>18.967297869419713</v>
      </c>
      <c r="D14" s="8">
        <f t="shared" si="23"/>
        <v>187.63442672678781</v>
      </c>
      <c r="E14" s="8">
        <v>177.80658767712129</v>
      </c>
      <c r="F14" s="8">
        <v>81.001911545775414</v>
      </c>
      <c r="G14" s="8">
        <v>9.8278390496665171</v>
      </c>
      <c r="H14" s="8">
        <v>27.012102960480188</v>
      </c>
      <c r="I14" s="8">
        <v>0.23876982404342464</v>
      </c>
      <c r="J14" s="8">
        <v>10.877994692238135</v>
      </c>
      <c r="K14" s="8">
        <v>18.900383630023729</v>
      </c>
      <c r="L14" s="8">
        <v>0.20848918845056758</v>
      </c>
      <c r="M14" s="8">
        <f t="shared" si="24"/>
        <v>19.108872818474296</v>
      </c>
      <c r="N14" s="8">
        <v>1.1463294903176542</v>
      </c>
      <c r="O14" s="8">
        <v>-5.8236429999999997</v>
      </c>
      <c r="P14" s="8">
        <v>19.623530491746347</v>
      </c>
      <c r="Q14" s="8">
        <v>22.770735999999999</v>
      </c>
      <c r="R14" s="8">
        <v>3.1763439999999998</v>
      </c>
      <c r="S14" s="8">
        <f t="shared" si="25"/>
        <v>13.848080000000001</v>
      </c>
      <c r="T14" s="8">
        <v>13.445847000000001</v>
      </c>
      <c r="U14" s="8">
        <v>3.6516170000000003</v>
      </c>
      <c r="V14" s="8">
        <v>0.40223300000000001</v>
      </c>
      <c r="W14" s="8">
        <v>2.651049</v>
      </c>
      <c r="X14" s="8">
        <v>3.9509999999999997E-2</v>
      </c>
      <c r="Y14" s="8">
        <v>0.70622699999999994</v>
      </c>
      <c r="Z14" s="8">
        <v>1.0334459999999999</v>
      </c>
      <c r="AA14" s="8">
        <v>3.8247000000000003E-2</v>
      </c>
      <c r="AB14" s="8">
        <f t="shared" si="26"/>
        <v>1.0716929999999998</v>
      </c>
      <c r="AC14" s="8">
        <v>1.8180999999999999E-2</v>
      </c>
      <c r="AD14" s="8">
        <v>0.73471000000000009</v>
      </c>
      <c r="AE14" s="8">
        <v>3.226013</v>
      </c>
      <c r="AF14" s="11">
        <f t="shared" si="27"/>
        <v>7.0352808027002903E-2</v>
      </c>
      <c r="AG14" s="337">
        <v>6.8369629160692696E-2</v>
      </c>
      <c r="AH14" s="11">
        <f t="shared" si="2"/>
        <v>0.17148453295060456</v>
      </c>
      <c r="AI14" s="11">
        <f t="shared" si="3"/>
        <v>7.3594123174540838E-2</v>
      </c>
      <c r="AJ14" s="11">
        <f t="shared" si="4"/>
        <v>7.5421969350243756E-2</v>
      </c>
      <c r="AK14" s="11">
        <f t="shared" si="5"/>
        <v>4.5121108751955991E-2</v>
      </c>
      <c r="AL14" s="11">
        <f t="shared" si="6"/>
        <v>4.0597703934967755E-2</v>
      </c>
      <c r="AM14" s="11">
        <f t="shared" si="7"/>
        <v>9.8294641102020755E-2</v>
      </c>
      <c r="AN14" s="11">
        <f t="shared" si="8"/>
        <v>0.166822926666922</v>
      </c>
      <c r="AO14" s="11">
        <f t="shared" si="9"/>
        <v>6.5849393689314598E-2</v>
      </c>
      <c r="AP14" s="11">
        <f t="shared" si="10"/>
        <v>5.4451715737730062E-2</v>
      </c>
      <c r="AQ14" s="11">
        <f t="shared" si="11"/>
        <v>0.18517446200003404</v>
      </c>
      <c r="AR14" s="11">
        <f t="shared" si="12"/>
        <v>5.5881585027420473E-2</v>
      </c>
      <c r="AS14" s="11">
        <f t="shared" si="13"/>
        <v>1.5577428330114496E-2</v>
      </c>
      <c r="AT14" s="11">
        <f t="shared" si="28"/>
        <v>-0.11913295523990307</v>
      </c>
      <c r="AU14" s="11">
        <f t="shared" si="14"/>
        <v>0.16313288760263525</v>
      </c>
      <c r="AV14" s="8">
        <v>30.236999999999998</v>
      </c>
      <c r="AW14" s="8">
        <v>21.18</v>
      </c>
      <c r="AX14" s="8">
        <v>9.0560000000000009</v>
      </c>
      <c r="AY14" s="8">
        <v>4.88</v>
      </c>
      <c r="AZ14" s="8">
        <v>0.93099999999999994</v>
      </c>
      <c r="BA14" s="8">
        <v>0.30399999999999999</v>
      </c>
      <c r="BB14" s="8">
        <v>1.2349999999999999</v>
      </c>
      <c r="BC14" s="8">
        <v>6.5000000000000002E-2</v>
      </c>
      <c r="BD14" s="8">
        <v>0.28400000000000003</v>
      </c>
      <c r="BE14" s="8">
        <v>0.34900000000000003</v>
      </c>
      <c r="BF14" s="8">
        <v>0.14800000000000002</v>
      </c>
      <c r="BG14" s="8">
        <v>2.7430000000000003</v>
      </c>
      <c r="BH14" s="8">
        <v>0.11899999999999999</v>
      </c>
      <c r="BI14" s="8">
        <v>0.39800000000000002</v>
      </c>
      <c r="BJ14" s="8">
        <v>0</v>
      </c>
      <c r="BK14" s="8">
        <v>4.0000000000000001E-3</v>
      </c>
      <c r="BL14" s="8">
        <v>0</v>
      </c>
      <c r="BM14" s="8">
        <v>0.255</v>
      </c>
      <c r="BN14" s="8">
        <v>0.621</v>
      </c>
      <c r="BO14" s="8">
        <v>0</v>
      </c>
      <c r="BP14" s="8">
        <v>4.9999999999999996E-2</v>
      </c>
      <c r="BQ14" s="8">
        <v>0.30399999999999999</v>
      </c>
      <c r="BR14" s="8">
        <v>4.5999999999999999E-2</v>
      </c>
      <c r="BS14" s="8">
        <v>0.35</v>
      </c>
      <c r="BT14" s="8">
        <v>2.0999999999999998E-2</v>
      </c>
      <c r="BU14" s="8">
        <v>9.0000000000000011E-3</v>
      </c>
      <c r="BV14" s="8">
        <v>0.03</v>
      </c>
      <c r="BW14" s="8">
        <v>0</v>
      </c>
      <c r="BX14" s="8">
        <v>0.33799999999999997</v>
      </c>
      <c r="BY14" s="8">
        <v>0.33799999999999997</v>
      </c>
      <c r="BZ14" s="8">
        <v>0.27500000000000002</v>
      </c>
      <c r="CA14" s="8">
        <v>0.27500000000000002</v>
      </c>
      <c r="CB14" s="8">
        <v>4.5999999999999999E-2</v>
      </c>
      <c r="CC14" s="8">
        <v>0.435</v>
      </c>
      <c r="CD14" s="8">
        <v>0.48099999999999998</v>
      </c>
      <c r="CE14" s="8">
        <f t="shared" si="29"/>
        <v>0.45099999999999996</v>
      </c>
      <c r="CF14" s="8">
        <v>1.6229999999999998</v>
      </c>
      <c r="CG14" s="8">
        <v>1.6229999999999998</v>
      </c>
      <c r="CH14" s="8">
        <v>0.17899999999999999</v>
      </c>
      <c r="CI14" s="8">
        <v>0.16199999999999998</v>
      </c>
      <c r="CJ14" s="8">
        <v>0.34099999999999997</v>
      </c>
      <c r="CK14" s="8">
        <f t="shared" si="30"/>
        <v>0.25999999999999995</v>
      </c>
      <c r="CL14" s="8">
        <v>0</v>
      </c>
      <c r="CM14" s="8">
        <v>8.1000000000000003E-2</v>
      </c>
      <c r="CN14" s="8">
        <v>8.1000000000000003E-2</v>
      </c>
      <c r="CO14" s="8">
        <v>0</v>
      </c>
      <c r="CP14" s="8">
        <v>2.2439999999999998</v>
      </c>
      <c r="CQ14" s="8">
        <v>0.54700000000000004</v>
      </c>
      <c r="CR14" s="8">
        <v>0</v>
      </c>
      <c r="CS14" s="8">
        <v>-0.90799999999999992</v>
      </c>
      <c r="CT14" s="8">
        <v>0.78399999999999992</v>
      </c>
      <c r="CU14" s="8">
        <v>0.29200000000000004</v>
      </c>
      <c r="CV14" s="8">
        <v>0.49199999999999999</v>
      </c>
      <c r="CW14" s="8">
        <v>0.16799999999999998</v>
      </c>
      <c r="CX14" s="8">
        <v>5.0999999999999997E-2</v>
      </c>
      <c r="CY14" s="8">
        <v>4.0000000000000001E-3</v>
      </c>
      <c r="CZ14" s="8">
        <v>5.4999999999999993E-2</v>
      </c>
      <c r="DA14" s="8">
        <v>0.02</v>
      </c>
      <c r="DB14" s="8">
        <v>2.4E-2</v>
      </c>
      <c r="DC14" s="8">
        <v>4.3999999999999997E-2</v>
      </c>
      <c r="DD14" s="8">
        <v>0</v>
      </c>
      <c r="DE14" s="8">
        <v>0.224</v>
      </c>
      <c r="DF14" s="8">
        <v>0.35399999999999998</v>
      </c>
      <c r="DG14" s="8">
        <f t="shared" si="15"/>
        <v>0.35399999999999998</v>
      </c>
      <c r="DH14" s="8">
        <v>2.4E-2</v>
      </c>
      <c r="DI14" s="8">
        <f t="shared" si="16"/>
        <v>2.4E-2</v>
      </c>
      <c r="DJ14" s="8">
        <v>0</v>
      </c>
      <c r="DK14" s="1">
        <v>0</v>
      </c>
      <c r="DL14" s="8">
        <v>8.0000000000000002E-3</v>
      </c>
      <c r="DM14" s="8">
        <v>0.24099999999999999</v>
      </c>
      <c r="DN14" s="8">
        <f t="shared" si="17"/>
        <v>0.24099999999999999</v>
      </c>
      <c r="DO14" s="8">
        <v>1.3000000000000001E-2</v>
      </c>
      <c r="DP14" s="8">
        <f t="shared" si="18"/>
        <v>1.3000000000000001E-2</v>
      </c>
      <c r="DQ14" s="8">
        <v>0</v>
      </c>
      <c r="DR14" s="8">
        <v>3.2000000000000001E-2</v>
      </c>
      <c r="DS14" s="8">
        <f t="shared" si="31"/>
        <v>2.4E-2</v>
      </c>
      <c r="DT14" s="8">
        <v>0</v>
      </c>
      <c r="DU14" s="8">
        <v>4.0000000000000001E-3</v>
      </c>
      <c r="DV14" s="8">
        <v>4.9000000000000002E-2</v>
      </c>
      <c r="DW14" s="8">
        <v>5.3000000000000005E-2</v>
      </c>
      <c r="DX14" s="8">
        <v>0.217</v>
      </c>
      <c r="DY14" s="8">
        <v>4.1999999999999996E-2</v>
      </c>
      <c r="DZ14" s="8">
        <v>0</v>
      </c>
      <c r="EA14" s="8">
        <v>0.25900000000000001</v>
      </c>
      <c r="EB14" s="8">
        <v>4.0999999999999995E-2</v>
      </c>
      <c r="EC14" s="8">
        <v>0</v>
      </c>
      <c r="ED14" s="8">
        <v>4.0999999999999995E-2</v>
      </c>
      <c r="EE14" s="8">
        <f t="shared" si="19"/>
        <v>4.0999999999999995E-2</v>
      </c>
      <c r="EF14" s="8">
        <v>7.9000000000000001E-2</v>
      </c>
      <c r="EG14" s="8">
        <v>7.9000000000000001E-2</v>
      </c>
      <c r="EH14" s="8">
        <v>4.1999999999999996E-2</v>
      </c>
      <c r="EI14" s="8">
        <v>0.19899999999999998</v>
      </c>
      <c r="EJ14" s="8">
        <v>0</v>
      </c>
      <c r="EK14" s="8">
        <v>0.24099999999999999</v>
      </c>
      <c r="EL14" s="8">
        <v>0.27400000000000002</v>
      </c>
      <c r="EM14" s="8">
        <v>0.27400000000000002</v>
      </c>
      <c r="EN14" s="8">
        <v>0</v>
      </c>
      <c r="EO14" s="8">
        <v>1.2E-2</v>
      </c>
      <c r="EP14" s="8">
        <v>1.2E-2</v>
      </c>
      <c r="EQ14" s="8">
        <f t="shared" si="32"/>
        <v>1.2E-2</v>
      </c>
      <c r="ER14" s="8">
        <v>0</v>
      </c>
      <c r="ES14" s="8">
        <v>0</v>
      </c>
      <c r="ET14" s="8">
        <v>0</v>
      </c>
      <c r="EU14" s="8">
        <v>0</v>
      </c>
      <c r="EV14" s="8">
        <v>3.9E-2</v>
      </c>
      <c r="EW14" s="8">
        <v>0</v>
      </c>
      <c r="EX14" s="8">
        <v>0.247</v>
      </c>
      <c r="EY14" s="8">
        <v>4.0250000000000004</v>
      </c>
      <c r="EZ14" s="8">
        <v>1.506</v>
      </c>
      <c r="FA14" s="8">
        <v>2.5190000000000001</v>
      </c>
      <c r="FB14" s="8">
        <v>1.657</v>
      </c>
      <c r="FC14" s="8">
        <v>7.400000000000001E-2</v>
      </c>
      <c r="FD14" s="8">
        <v>0.34299999999999997</v>
      </c>
      <c r="FE14" s="8">
        <v>0.41699999999999998</v>
      </c>
      <c r="FF14" s="8">
        <v>4.9000000000000002E-2</v>
      </c>
      <c r="FG14" s="8">
        <v>4.0000000000000001E-3</v>
      </c>
      <c r="FH14" s="8">
        <v>5.3000000000000005E-2</v>
      </c>
      <c r="FI14" s="8">
        <v>0</v>
      </c>
      <c r="FJ14" s="8">
        <v>0.39200000000000002</v>
      </c>
      <c r="FK14" s="8">
        <v>1.734</v>
      </c>
      <c r="FL14" s="8">
        <v>7.8E-2</v>
      </c>
      <c r="FM14" s="8">
        <v>1.2689999999999999</v>
      </c>
      <c r="FN14" s="8">
        <v>3.081</v>
      </c>
      <c r="FO14" s="8">
        <v>0.14200000000000002</v>
      </c>
      <c r="FP14" s="8">
        <v>0.437</v>
      </c>
      <c r="FQ14" s="8">
        <v>0.57899999999999996</v>
      </c>
      <c r="FR14" s="8">
        <v>0.20299999999999999</v>
      </c>
      <c r="FS14" s="8">
        <v>0.18099999999999999</v>
      </c>
      <c r="FT14" s="8">
        <v>8.4000000000000005E-2</v>
      </c>
      <c r="FU14" s="8">
        <v>7.0000000000000007E-2</v>
      </c>
      <c r="FV14" s="8">
        <v>4.0000000000000001E-3</v>
      </c>
      <c r="FW14" s="8">
        <v>3.3000000000000002E-2</v>
      </c>
      <c r="FX14" s="8">
        <f t="shared" si="33"/>
        <v>3.3000000000000002E-2</v>
      </c>
      <c r="FY14" s="8">
        <v>0.24299999999999999</v>
      </c>
      <c r="FZ14" s="8">
        <v>0</v>
      </c>
      <c r="GA14" s="8">
        <v>0</v>
      </c>
      <c r="GB14" s="8">
        <v>0.88800000000000001</v>
      </c>
      <c r="GC14" s="8">
        <v>0.08</v>
      </c>
      <c r="GD14" s="8">
        <f t="shared" si="20"/>
        <v>0.96799999999999997</v>
      </c>
      <c r="GE14" s="8">
        <v>0.96799999999999997</v>
      </c>
      <c r="GF14" s="8">
        <v>1.329</v>
      </c>
      <c r="GG14" s="8">
        <v>0.34299999999999997</v>
      </c>
      <c r="GH14" s="8">
        <v>0.432</v>
      </c>
      <c r="GI14" s="8">
        <v>2.1040000000000001</v>
      </c>
      <c r="GJ14" s="8">
        <v>4.0000000000000001E-3</v>
      </c>
      <c r="GK14" s="8">
        <v>0</v>
      </c>
      <c r="GL14" s="8">
        <v>0.21099999999999999</v>
      </c>
      <c r="GM14" s="8">
        <v>0.10100000000000001</v>
      </c>
      <c r="GN14" s="8">
        <v>0.316</v>
      </c>
      <c r="GO14" s="8">
        <v>0</v>
      </c>
      <c r="GP14" s="8">
        <v>0</v>
      </c>
      <c r="GQ14" s="8">
        <v>0</v>
      </c>
      <c r="GR14" s="8">
        <v>0</v>
      </c>
      <c r="GS14" s="8">
        <v>1.284</v>
      </c>
      <c r="GT14" s="8">
        <v>0.372</v>
      </c>
      <c r="GU14" s="8">
        <v>0.39700000000000002</v>
      </c>
      <c r="GV14" s="8">
        <v>2.0529999999999999</v>
      </c>
      <c r="GW14" s="8">
        <v>4.0000000000000001E-3</v>
      </c>
      <c r="GX14" s="8">
        <v>0</v>
      </c>
      <c r="GY14" s="8">
        <v>0.14200000000000002</v>
      </c>
      <c r="GZ14" s="8">
        <v>0.20599999999999999</v>
      </c>
      <c r="HA14" s="8">
        <v>0</v>
      </c>
      <c r="HB14" s="8">
        <v>0.35199999999999998</v>
      </c>
      <c r="HC14" s="8">
        <f t="shared" si="34"/>
        <v>3.5999999999999976E-2</v>
      </c>
      <c r="HD14" s="8">
        <v>4.5910000000000002</v>
      </c>
      <c r="HE14" s="8">
        <v>1.8679999999999999</v>
      </c>
      <c r="HF14" s="8">
        <v>1.7849999999999999</v>
      </c>
      <c r="HG14" s="8">
        <v>3.6529999999999996</v>
      </c>
      <c r="HH14" s="8">
        <v>0.94</v>
      </c>
      <c r="HI14" s="8">
        <v>-3.9E-2</v>
      </c>
      <c r="HJ14" s="8">
        <v>8.3000000000000004E-2</v>
      </c>
      <c r="HK14" s="8">
        <v>0.36099999999999999</v>
      </c>
      <c r="HL14" s="8">
        <v>0.40499999999999997</v>
      </c>
      <c r="HM14" s="8">
        <v>0</v>
      </c>
      <c r="HN14" s="8">
        <v>0.34899999999999998</v>
      </c>
      <c r="HO14" s="8">
        <v>0.61099999999999999</v>
      </c>
      <c r="HP14" s="8">
        <v>0.96</v>
      </c>
      <c r="HQ14" s="8">
        <f t="shared" si="35"/>
        <v>0.55499999999999994</v>
      </c>
      <c r="HR14" s="8">
        <v>0.70700000000000007</v>
      </c>
      <c r="HS14" s="8">
        <v>0</v>
      </c>
      <c r="HT14" s="8">
        <v>0</v>
      </c>
      <c r="HU14" s="8">
        <v>-0.24399999999999999</v>
      </c>
      <c r="HV14" s="8">
        <v>1.867</v>
      </c>
      <c r="HW14" s="8">
        <v>0</v>
      </c>
      <c r="HX14" s="8">
        <v>2.7240000000000002</v>
      </c>
      <c r="HY14" s="8">
        <v>12.026000000000002</v>
      </c>
      <c r="HZ14" s="8">
        <v>0.46600000000000003</v>
      </c>
      <c r="IA14" s="8">
        <v>12.492000000000001</v>
      </c>
      <c r="IB14" s="8">
        <v>4.5819999999999999</v>
      </c>
      <c r="IC14" s="8">
        <v>8.5000000000000006E-2</v>
      </c>
      <c r="ID14" s="8">
        <v>4.6669999999999998</v>
      </c>
      <c r="IE14" s="8">
        <v>7.4420000000000002</v>
      </c>
      <c r="IF14" s="8">
        <v>0.38300000000000001</v>
      </c>
      <c r="IG14" s="8">
        <v>7.8250000000000002</v>
      </c>
      <c r="IH14" s="8">
        <v>0.99199999999999999</v>
      </c>
      <c r="II14" s="8">
        <v>0.23799999999999999</v>
      </c>
      <c r="IJ14" s="8">
        <v>1.23</v>
      </c>
      <c r="IK14" s="8">
        <v>0.19599999999999998</v>
      </c>
      <c r="IL14" s="8">
        <v>7.5999999999999998E-2</v>
      </c>
      <c r="IM14" s="8">
        <v>0.27199999999999996</v>
      </c>
      <c r="IN14" s="8">
        <v>8.0000000000000002E-3</v>
      </c>
      <c r="IO14" s="8">
        <v>0.124</v>
      </c>
      <c r="IP14" s="8">
        <v>0.13200000000000001</v>
      </c>
      <c r="IQ14" s="8">
        <v>0</v>
      </c>
      <c r="IR14" s="8">
        <v>0</v>
      </c>
      <c r="IS14" s="8">
        <v>0</v>
      </c>
      <c r="IT14" s="8">
        <v>0.13200000000000001</v>
      </c>
      <c r="IU14" s="8">
        <v>3.2000000000000001E-2</v>
      </c>
      <c r="IV14" s="8">
        <v>0</v>
      </c>
      <c r="IW14" s="8">
        <v>3.2000000000000001E-2</v>
      </c>
      <c r="IX14" s="8">
        <v>6.1549999999999994</v>
      </c>
      <c r="IY14" s="8">
        <v>6.9000000000000006E-2</v>
      </c>
      <c r="IZ14" s="8">
        <v>6.2239999999999993</v>
      </c>
      <c r="JA14" s="8">
        <v>7.9379999999999988</v>
      </c>
      <c r="JB14" s="8">
        <v>7.9379999999999988</v>
      </c>
      <c r="JC14" s="8">
        <v>1.3330000000000002</v>
      </c>
      <c r="JD14" s="8">
        <v>0.65200000000000002</v>
      </c>
      <c r="JE14" s="8">
        <v>1.9850000000000003</v>
      </c>
      <c r="JF14" s="8">
        <v>0.192</v>
      </c>
      <c r="JG14" s="8">
        <v>8.0000000000000002E-3</v>
      </c>
      <c r="JH14" s="8">
        <v>0.2</v>
      </c>
      <c r="JI14" s="8">
        <v>0.30299999999999999</v>
      </c>
      <c r="JJ14" s="8">
        <v>0.30299999999999999</v>
      </c>
      <c r="JK14" s="8">
        <v>1.9000000000000003E-2</v>
      </c>
      <c r="JL14" s="8">
        <v>0</v>
      </c>
      <c r="JM14" s="8">
        <v>1.9000000000000003E-2</v>
      </c>
      <c r="JN14" s="8">
        <v>0.16400000000000001</v>
      </c>
      <c r="JO14" s="8">
        <v>0.16400000000000001</v>
      </c>
      <c r="JP14" s="8">
        <v>8.6999999999999994E-2</v>
      </c>
      <c r="JQ14" s="8">
        <v>0</v>
      </c>
      <c r="JR14" s="8">
        <v>8.6999999999999994E-2</v>
      </c>
      <c r="JS14" s="8">
        <v>0.14599999999999999</v>
      </c>
      <c r="JT14" s="8">
        <v>0.14599999999999999</v>
      </c>
      <c r="JU14" s="8">
        <v>1.2590000000000001</v>
      </c>
      <c r="JV14" s="8">
        <v>0.71900000000000008</v>
      </c>
      <c r="JW14" s="8">
        <v>0.4</v>
      </c>
      <c r="JX14" s="8">
        <v>2.3780000000000001</v>
      </c>
      <c r="JY14" s="8">
        <f t="shared" si="36"/>
        <v>2.3780000000000001</v>
      </c>
      <c r="JZ14" s="8">
        <v>9.7000000000000003E-2</v>
      </c>
      <c r="KA14" s="8">
        <v>0.72399999999999998</v>
      </c>
      <c r="KB14" s="8">
        <v>0.82099999999999995</v>
      </c>
      <c r="KC14" s="8">
        <v>0</v>
      </c>
      <c r="KD14" s="8">
        <v>0.42899999999999999</v>
      </c>
      <c r="KE14" s="8">
        <v>0.42899999999999999</v>
      </c>
      <c r="KF14" s="8">
        <v>1.25</v>
      </c>
      <c r="KG14" s="8">
        <f t="shared" si="37"/>
        <v>0.46499999999999997</v>
      </c>
      <c r="KH14" s="8">
        <v>0.51</v>
      </c>
      <c r="KI14" s="8">
        <v>0.08</v>
      </c>
      <c r="KJ14" s="8">
        <v>0.59</v>
      </c>
      <c r="KK14" s="8">
        <v>1.329</v>
      </c>
      <c r="KL14" s="8">
        <v>0.65200000000000002</v>
      </c>
      <c r="KM14" s="8">
        <v>0.52900000000000003</v>
      </c>
      <c r="KN14" s="8">
        <v>2.5099999999999998</v>
      </c>
      <c r="KO14" s="8">
        <v>0</v>
      </c>
      <c r="KP14" s="8">
        <v>0</v>
      </c>
      <c r="KQ14" s="8">
        <v>0</v>
      </c>
      <c r="KR14" s="8">
        <v>0.107</v>
      </c>
      <c r="KS14" s="8">
        <v>0.65400000000000003</v>
      </c>
      <c r="KT14" s="8">
        <v>0.76100000000000001</v>
      </c>
      <c r="KU14" s="8">
        <v>0</v>
      </c>
      <c r="KV14" s="8">
        <v>2.4E-2</v>
      </c>
      <c r="KW14" s="8">
        <v>2.4E-2</v>
      </c>
      <c r="KX14" s="8">
        <v>0.78500000000000003</v>
      </c>
      <c r="KY14" s="8">
        <v>0</v>
      </c>
      <c r="KZ14" s="8">
        <v>15.858000000000001</v>
      </c>
      <c r="LA14" s="8">
        <v>0.48199999999999998</v>
      </c>
      <c r="LB14" s="8">
        <v>16.34</v>
      </c>
      <c r="LC14" s="8">
        <v>13.434000000000001</v>
      </c>
      <c r="LD14" s="8">
        <v>0.40199999999999997</v>
      </c>
      <c r="LE14" s="8">
        <v>13.836</v>
      </c>
      <c r="LF14" s="8">
        <v>2.423</v>
      </c>
      <c r="LG14" s="8">
        <v>0.08</v>
      </c>
      <c r="LH14" s="8">
        <v>2.5030000000000001</v>
      </c>
      <c r="LI14" s="8">
        <v>3.5999999999999997E-2</v>
      </c>
      <c r="LJ14" s="8">
        <v>0.187</v>
      </c>
      <c r="LK14" s="8">
        <v>0.223</v>
      </c>
      <c r="LL14" s="8">
        <v>0</v>
      </c>
      <c r="LM14" s="8">
        <v>0</v>
      </c>
      <c r="LN14" s="8">
        <v>0</v>
      </c>
      <c r="LO14" s="8">
        <v>0.223</v>
      </c>
      <c r="LP14" s="8">
        <v>0</v>
      </c>
      <c r="LQ14" s="8">
        <v>3.9E-2</v>
      </c>
      <c r="LR14" s="8">
        <v>3.1E-2</v>
      </c>
      <c r="LS14" s="8">
        <v>7.0000000000000007E-2</v>
      </c>
      <c r="LT14" s="8">
        <v>0</v>
      </c>
      <c r="LU14" s="8">
        <v>7.0000000000000007E-2</v>
      </c>
      <c r="LV14" s="8">
        <f t="shared" si="38"/>
        <v>-0.153</v>
      </c>
      <c r="LW14" s="8">
        <v>1.44</v>
      </c>
      <c r="LX14" s="8">
        <v>3.7999999999999999E-2</v>
      </c>
      <c r="LY14" s="8">
        <v>1.478</v>
      </c>
      <c r="LZ14" s="8">
        <v>0.20499999999999999</v>
      </c>
      <c r="MA14" s="8">
        <v>0.20499999999999999</v>
      </c>
      <c r="MB14" s="8">
        <v>1.9000000000000003E-2</v>
      </c>
      <c r="MC14" s="8">
        <v>1.9000000000000003E-2</v>
      </c>
      <c r="MD14" s="8">
        <v>0</v>
      </c>
      <c r="ME14" s="8">
        <v>0</v>
      </c>
      <c r="MF14" s="8">
        <v>0.91100000000000003</v>
      </c>
      <c r="MG14" s="8">
        <v>4.3000000000000003E-2</v>
      </c>
      <c r="MH14" s="8">
        <v>0.95400000000000007</v>
      </c>
      <c r="MI14" s="8">
        <v>1.867</v>
      </c>
      <c r="MJ14" s="8">
        <v>0.40199999999999997</v>
      </c>
      <c r="MK14" s="8">
        <v>0.40199999999999997</v>
      </c>
      <c r="ML14" s="8">
        <v>18.126999999999999</v>
      </c>
      <c r="MM14" s="8">
        <v>0.08</v>
      </c>
      <c r="MN14" s="8">
        <v>18.206999999999997</v>
      </c>
      <c r="MO14" s="8">
        <v>3.2270000000000003</v>
      </c>
      <c r="MP14" s="8">
        <v>3.1819999999999999</v>
      </c>
      <c r="MQ14" s="8">
        <v>4.5000000000000005E-2</v>
      </c>
      <c r="MR14" s="8">
        <v>1.6E-2</v>
      </c>
      <c r="MS14" s="8">
        <v>4.0000000000000001E-3</v>
      </c>
      <c r="MT14" s="8">
        <v>4.0000000000000001E-3</v>
      </c>
      <c r="MU14" s="8">
        <v>1.4999999999999999E-2</v>
      </c>
      <c r="MV14" s="8">
        <v>0.17399999999999999</v>
      </c>
      <c r="MW14" s="8">
        <v>0</v>
      </c>
      <c r="MX14" s="8">
        <v>0</v>
      </c>
      <c r="MY14" s="8">
        <v>0</v>
      </c>
      <c r="MZ14" s="8">
        <v>0</v>
      </c>
      <c r="NA14" s="8">
        <v>0</v>
      </c>
      <c r="NB14" s="8">
        <v>4.0000000000000001E-3</v>
      </c>
      <c r="NC14" s="8">
        <v>0</v>
      </c>
      <c r="ND14" s="8">
        <v>4.0000000000000001E-3</v>
      </c>
      <c r="NE14" s="8">
        <v>8.0000000000000002E-3</v>
      </c>
      <c r="NF14" s="8">
        <v>8.0000000000000002E-3</v>
      </c>
      <c r="NG14" s="8">
        <v>0.02</v>
      </c>
      <c r="NH14" s="8">
        <v>4.0000000000000001E-3</v>
      </c>
      <c r="NI14" s="8">
        <v>0.21099999999999999</v>
      </c>
      <c r="NJ14" s="8">
        <v>1.6E-2</v>
      </c>
      <c r="NK14" s="8">
        <v>0.251</v>
      </c>
      <c r="NL14" s="8">
        <v>0</v>
      </c>
      <c r="NM14" s="8">
        <v>0</v>
      </c>
      <c r="NN14" s="8">
        <v>1.4999999999999999E-2</v>
      </c>
      <c r="NO14" s="8">
        <v>0</v>
      </c>
      <c r="NP14" s="8">
        <v>0</v>
      </c>
      <c r="NQ14" s="8">
        <v>0</v>
      </c>
      <c r="NR14" s="8">
        <v>0</v>
      </c>
      <c r="NS14" s="8">
        <v>0</v>
      </c>
      <c r="NT14" s="8">
        <v>0</v>
      </c>
      <c r="NU14" s="8">
        <v>0</v>
      </c>
      <c r="NV14" s="8">
        <v>0</v>
      </c>
      <c r="NW14" s="8">
        <v>0</v>
      </c>
      <c r="NX14" s="8">
        <v>0</v>
      </c>
      <c r="NY14" s="8">
        <v>8.3000000000000004E-2</v>
      </c>
      <c r="NZ14" s="8">
        <v>1.2E-2</v>
      </c>
      <c r="OA14" s="8">
        <v>0</v>
      </c>
      <c r="OB14" s="8">
        <v>0</v>
      </c>
      <c r="OC14" s="8">
        <f t="shared" si="39"/>
        <v>0</v>
      </c>
      <c r="OD14" s="8">
        <v>4.0000000000000001E-3</v>
      </c>
      <c r="OE14" s="8">
        <v>4.0000000000000001E-3</v>
      </c>
      <c r="OF14" s="8">
        <v>8.0000000000000002E-3</v>
      </c>
      <c r="OG14" s="8">
        <v>3.2000000000000001E-2</v>
      </c>
      <c r="OH14" s="8">
        <v>7.0000000000000001E-3</v>
      </c>
      <c r="OI14" s="8">
        <v>0</v>
      </c>
      <c r="OJ14" s="8">
        <v>3.9E-2</v>
      </c>
      <c r="OK14" s="8">
        <v>4.0000000000000001E-3</v>
      </c>
      <c r="OL14" s="8">
        <v>3.6000000000000004E-2</v>
      </c>
      <c r="OM14" s="8">
        <v>0.14200000000000002</v>
      </c>
      <c r="ON14" s="8">
        <v>7.1000000000000008E-2</v>
      </c>
      <c r="OO14" s="8">
        <v>0</v>
      </c>
      <c r="OP14" s="8">
        <v>0.253</v>
      </c>
      <c r="OQ14" s="8">
        <f t="shared" si="40"/>
        <v>2.0000000000000018E-3</v>
      </c>
      <c r="OR14" s="8">
        <v>5.1999999999999998E-2</v>
      </c>
      <c r="OS14" s="8">
        <v>0</v>
      </c>
      <c r="OT14" s="8">
        <v>5.1999999999999998E-2</v>
      </c>
      <c r="OU14" s="8">
        <v>0</v>
      </c>
      <c r="OV14" s="8">
        <v>0</v>
      </c>
      <c r="OW14" s="8">
        <v>0</v>
      </c>
      <c r="OX14" s="8">
        <v>-0.13900000000000001</v>
      </c>
      <c r="OY14" s="8">
        <v>22.773</v>
      </c>
      <c r="PJ14" s="8">
        <v>19.892000000000003</v>
      </c>
      <c r="PK14" s="8">
        <f>IFERROR(HLOOKUP("b2_s11",real!$B$10:$AMM$83,$A14-1947,FALSE)+HLOOKUP("b2_s12",real!$B$10:$AMM$83,$A14-1947,FALSE)+HLOOKUP("b2_s13",real!$B$10:$AMM$83,$A14-1947,FALSE)+HLOOKUP("b2_s14",real!$B$10:$AMM$83,$A14-1947,FALSE),"")</f>
        <v>9.5830000000000002</v>
      </c>
      <c r="PL14" s="8">
        <v>22.770000000000003</v>
      </c>
      <c r="PN14">
        <v>32.443752650113403</v>
      </c>
      <c r="PO14" s="8">
        <v>19.8</v>
      </c>
      <c r="PR14" s="8">
        <v>1.3645366413009487E-2</v>
      </c>
      <c r="PS14" s="11">
        <v>8.3625358394393001E-2</v>
      </c>
      <c r="QY14" s="335"/>
      <c r="RL14" s="8">
        <f t="shared" si="0"/>
        <v>2.651049</v>
      </c>
      <c r="RM14" s="8">
        <f t="shared" si="1"/>
        <v>2.2439999999999998</v>
      </c>
      <c r="RN14" s="8">
        <f t="shared" si="21"/>
        <v>11.642350954312587</v>
      </c>
      <c r="RO14" s="8">
        <f t="shared" si="22"/>
        <v>9.8547539262674686</v>
      </c>
    </row>
    <row r="15" spans="1:483" s="8" customFormat="1" x14ac:dyDescent="0.35">
      <c r="A15" s="1">
        <v>1953</v>
      </c>
      <c r="B15" s="8">
        <v>331.08297625348729</v>
      </c>
      <c r="C15" s="8">
        <v>18.962622244162578</v>
      </c>
      <c r="D15" s="8">
        <f t="shared" si="23"/>
        <v>196.64478083456751</v>
      </c>
      <c r="E15" s="8">
        <v>186.47736918118059</v>
      </c>
      <c r="F15" s="8">
        <v>83.910611076244066</v>
      </c>
      <c r="G15" s="8">
        <v>10.16741165338691</v>
      </c>
      <c r="H15" s="8">
        <v>27.745400242371183</v>
      </c>
      <c r="I15" s="8">
        <v>0.25862802808813978</v>
      </c>
      <c r="J15" s="8">
        <v>11.913798348950408</v>
      </c>
      <c r="K15" s="8">
        <v>20.021499215070353</v>
      </c>
      <c r="L15" s="8">
        <v>0.21986023577736138</v>
      </c>
      <c r="M15" s="8">
        <f t="shared" si="24"/>
        <v>20.241359450847714</v>
      </c>
      <c r="N15" s="8">
        <v>1.2325201516269459</v>
      </c>
      <c r="O15" s="8">
        <v>-7.8458760000000005</v>
      </c>
      <c r="P15" s="8">
        <v>19.372720154269196</v>
      </c>
      <c r="Q15" s="8">
        <v>23.615549999999999</v>
      </c>
      <c r="R15" s="8">
        <v>2.9293780000000003</v>
      </c>
      <c r="S15" s="8">
        <f t="shared" si="25"/>
        <v>14.469754</v>
      </c>
      <c r="T15" s="8">
        <v>14.039809999999999</v>
      </c>
      <c r="U15" s="8">
        <v>3.8942009999999998</v>
      </c>
      <c r="V15" s="8">
        <v>0.42994399999999999</v>
      </c>
      <c r="W15" s="8">
        <v>2.7531280000000002</v>
      </c>
      <c r="X15" s="8">
        <v>4.2341999999999998E-2</v>
      </c>
      <c r="Y15" s="8">
        <v>0.75528399999999996</v>
      </c>
      <c r="Z15" s="8">
        <v>1.087909</v>
      </c>
      <c r="AA15" s="8">
        <v>4.0747999999999999E-2</v>
      </c>
      <c r="AB15" s="8">
        <f t="shared" si="26"/>
        <v>1.128657</v>
      </c>
      <c r="AC15" s="8">
        <v>1.9061000000000002E-2</v>
      </c>
      <c r="AD15" s="8">
        <v>0.3357</v>
      </c>
      <c r="AE15" s="8">
        <v>3.146801</v>
      </c>
      <c r="AF15" s="11">
        <f t="shared" si="27"/>
        <v>7.0525436776825989E-2</v>
      </c>
      <c r="AG15" s="337">
        <v>6.8458071030247397E-2</v>
      </c>
      <c r="AH15" s="11">
        <f t="shared" si="2"/>
        <v>0.15819032232911792</v>
      </c>
      <c r="AI15" s="11">
        <f t="shared" si="3"/>
        <v>7.3374443386352725E-2</v>
      </c>
      <c r="AJ15" s="11">
        <f t="shared" si="4"/>
        <v>7.5091822934141572E-2</v>
      </c>
      <c r="AK15" s="11">
        <f t="shared" si="5"/>
        <v>4.6450595988936007E-2</v>
      </c>
      <c r="AL15" s="11">
        <f t="shared" si="6"/>
        <v>4.1945299005879823E-2</v>
      </c>
      <c r="AM15" s="11">
        <f t="shared" si="7"/>
        <v>9.9381578839913304E-2</v>
      </c>
      <c r="AN15" s="11">
        <f t="shared" si="8"/>
        <v>0.1650531909741754</v>
      </c>
      <c r="AO15" s="11">
        <f t="shared" si="9"/>
        <v>6.4300795454327195E-2</v>
      </c>
      <c r="AP15" s="11">
        <f t="shared" si="10"/>
        <v>5.4111599864186108E-2</v>
      </c>
      <c r="AQ15" s="11">
        <f t="shared" si="11"/>
        <v>0.18707978522741642</v>
      </c>
      <c r="AR15" s="11">
        <f t="shared" si="12"/>
        <v>5.5559162949429974E-2</v>
      </c>
      <c r="AS15" s="11">
        <f t="shared" si="13"/>
        <v>1.5189347319434847E-2</v>
      </c>
      <c r="AT15" s="11">
        <f t="shared" si="28"/>
        <v>-4.0403650844194533E-2</v>
      </c>
      <c r="AU15" s="11">
        <f t="shared" si="14"/>
        <v>0.16118745177167915</v>
      </c>
      <c r="AV15" s="8">
        <v>30.248000000000001</v>
      </c>
      <c r="AW15" s="8">
        <v>20.920999999999999</v>
      </c>
      <c r="AX15" s="8">
        <v>9.3260000000000005</v>
      </c>
      <c r="AY15" s="8">
        <v>5.0069999999999997</v>
      </c>
      <c r="AZ15" s="8">
        <v>0.96399999999999997</v>
      </c>
      <c r="BA15" s="8">
        <v>0.314</v>
      </c>
      <c r="BB15" s="8">
        <v>1.278</v>
      </c>
      <c r="BC15" s="8">
        <v>7.1999999999999995E-2</v>
      </c>
      <c r="BD15" s="8">
        <v>0.3</v>
      </c>
      <c r="BE15" s="8">
        <v>0.372</v>
      </c>
      <c r="BF15" s="8">
        <v>0.182</v>
      </c>
      <c r="BG15" s="8">
        <v>2.8519999999999999</v>
      </c>
      <c r="BH15" s="8">
        <v>0.14100000000000001</v>
      </c>
      <c r="BI15" s="8">
        <v>0.41499999999999998</v>
      </c>
      <c r="BJ15" s="8">
        <v>0</v>
      </c>
      <c r="BK15" s="8">
        <v>4.0000000000000001E-3</v>
      </c>
      <c r="BL15" s="8">
        <v>0</v>
      </c>
      <c r="BM15" s="8">
        <v>0.26900000000000002</v>
      </c>
      <c r="BN15" s="8">
        <v>0.66700000000000004</v>
      </c>
      <c r="BO15" s="8">
        <v>0</v>
      </c>
      <c r="BP15" s="8">
        <v>4.9000000000000002E-2</v>
      </c>
      <c r="BQ15" s="8">
        <v>0.314</v>
      </c>
      <c r="BR15" s="8">
        <v>5.1999999999999998E-2</v>
      </c>
      <c r="BS15" s="8">
        <v>0.36599999999999999</v>
      </c>
      <c r="BT15" s="8">
        <v>2.4E-2</v>
      </c>
      <c r="BU15" s="8">
        <v>1.3999999999999999E-2</v>
      </c>
      <c r="BV15" s="8">
        <v>3.7999999999999999E-2</v>
      </c>
      <c r="BW15" s="8">
        <v>0</v>
      </c>
      <c r="BX15" s="8">
        <v>0.40100000000000002</v>
      </c>
      <c r="BY15" s="8">
        <v>0.40100000000000002</v>
      </c>
      <c r="BZ15" s="8">
        <v>0.28799999999999998</v>
      </c>
      <c r="CA15" s="8">
        <v>0.28799999999999998</v>
      </c>
      <c r="CB15" s="8">
        <v>5.6000000000000001E-2</v>
      </c>
      <c r="CC15" s="8">
        <v>0.45300000000000001</v>
      </c>
      <c r="CD15" s="8">
        <v>0.50900000000000001</v>
      </c>
      <c r="CE15" s="8">
        <f t="shared" si="29"/>
        <v>0.47100000000000003</v>
      </c>
      <c r="CF15" s="8">
        <v>1.627</v>
      </c>
      <c r="CG15" s="8">
        <v>1.627</v>
      </c>
      <c r="CH15" s="8">
        <v>0.216</v>
      </c>
      <c r="CI15" s="8">
        <v>0.19500000000000001</v>
      </c>
      <c r="CJ15" s="8">
        <v>0.41100000000000003</v>
      </c>
      <c r="CK15" s="8">
        <f t="shared" si="30"/>
        <v>0.32600000000000007</v>
      </c>
      <c r="CL15" s="8">
        <v>0</v>
      </c>
      <c r="CM15" s="8">
        <v>8.4999999999999992E-2</v>
      </c>
      <c r="CN15" s="8">
        <v>8.4999999999999992E-2</v>
      </c>
      <c r="CO15" s="8">
        <v>0</v>
      </c>
      <c r="CP15" s="8">
        <v>2.3119999999999998</v>
      </c>
      <c r="CQ15" s="8">
        <v>0.23099999999999998</v>
      </c>
      <c r="CR15" s="8">
        <v>0</v>
      </c>
      <c r="CS15" s="8">
        <v>-0.58799999999999997</v>
      </c>
      <c r="CT15" s="8">
        <v>0.93899999999999995</v>
      </c>
      <c r="CU15" s="8">
        <v>0.33299999999999996</v>
      </c>
      <c r="CV15" s="8">
        <v>0.60499999999999998</v>
      </c>
      <c r="CW15" s="8">
        <v>0.17499999999999999</v>
      </c>
      <c r="CX15" s="8">
        <v>5.2999999999999999E-2</v>
      </c>
      <c r="CY15" s="8">
        <v>4.0000000000000001E-3</v>
      </c>
      <c r="CZ15" s="8">
        <v>5.6999999999999995E-2</v>
      </c>
      <c r="DA15" s="8">
        <v>0.02</v>
      </c>
      <c r="DB15" s="8">
        <v>2.4E-2</v>
      </c>
      <c r="DC15" s="8">
        <v>4.3999999999999997E-2</v>
      </c>
      <c r="DD15" s="8">
        <v>0</v>
      </c>
      <c r="DE15" s="8">
        <v>0.32499999999999996</v>
      </c>
      <c r="DF15" s="8">
        <v>0.36399999999999999</v>
      </c>
      <c r="DG15" s="8">
        <f t="shared" si="15"/>
        <v>0.36399999999999999</v>
      </c>
      <c r="DH15" s="8">
        <v>2.8000000000000001E-2</v>
      </c>
      <c r="DI15" s="8">
        <f t="shared" si="16"/>
        <v>2.8000000000000001E-2</v>
      </c>
      <c r="DJ15" s="8">
        <v>0</v>
      </c>
      <c r="DK15" s="1">
        <v>0</v>
      </c>
      <c r="DL15" s="8">
        <v>8.0000000000000002E-3</v>
      </c>
      <c r="DM15" s="8">
        <v>0.30600000000000005</v>
      </c>
      <c r="DN15" s="8">
        <f t="shared" si="17"/>
        <v>0.30600000000000005</v>
      </c>
      <c r="DO15" s="8">
        <v>1.7000000000000001E-2</v>
      </c>
      <c r="DP15" s="8">
        <f t="shared" si="18"/>
        <v>1.7000000000000001E-2</v>
      </c>
      <c r="DQ15" s="8">
        <v>0</v>
      </c>
      <c r="DR15" s="8">
        <v>3.8000000000000006E-2</v>
      </c>
      <c r="DS15" s="8">
        <f t="shared" si="31"/>
        <v>3.0000000000000006E-2</v>
      </c>
      <c r="DT15" s="8">
        <v>0</v>
      </c>
      <c r="DU15" s="8">
        <v>4.0000000000000001E-3</v>
      </c>
      <c r="DV15" s="8">
        <v>6.0999999999999999E-2</v>
      </c>
      <c r="DW15" s="8">
        <v>6.5000000000000002E-2</v>
      </c>
      <c r="DX15" s="8">
        <v>0.253</v>
      </c>
      <c r="DY15" s="8">
        <v>4.9999999999999996E-2</v>
      </c>
      <c r="DZ15" s="8">
        <v>0</v>
      </c>
      <c r="EA15" s="8">
        <v>0.30299999999999999</v>
      </c>
      <c r="EB15" s="8">
        <v>4.3999999999999997E-2</v>
      </c>
      <c r="EC15" s="8">
        <v>0</v>
      </c>
      <c r="ED15" s="8">
        <v>4.3999999999999997E-2</v>
      </c>
      <c r="EE15" s="8">
        <f t="shared" si="19"/>
        <v>4.3999999999999997E-2</v>
      </c>
      <c r="EF15" s="8">
        <v>8.6999999999999994E-2</v>
      </c>
      <c r="EG15" s="8">
        <v>8.6999999999999994E-2</v>
      </c>
      <c r="EH15" s="8">
        <v>4.9999999999999996E-2</v>
      </c>
      <c r="EI15" s="8">
        <v>0.23199999999999998</v>
      </c>
      <c r="EJ15" s="8">
        <v>4.0000000000000001E-3</v>
      </c>
      <c r="EK15" s="8">
        <v>0.28599999999999998</v>
      </c>
      <c r="EL15" s="8">
        <v>0.318</v>
      </c>
      <c r="EM15" s="8">
        <v>0.318</v>
      </c>
      <c r="EN15" s="8">
        <v>0</v>
      </c>
      <c r="EO15" s="8">
        <v>1.2E-2</v>
      </c>
      <c r="EP15" s="8">
        <v>1.2E-2</v>
      </c>
      <c r="EQ15" s="8">
        <f t="shared" si="32"/>
        <v>1.2E-2</v>
      </c>
      <c r="ER15" s="8">
        <v>0</v>
      </c>
      <c r="ES15" s="8">
        <v>0</v>
      </c>
      <c r="ET15" s="8">
        <v>0</v>
      </c>
      <c r="EU15" s="8">
        <v>0</v>
      </c>
      <c r="EV15" s="8">
        <v>4.1999999999999996E-2</v>
      </c>
      <c r="EW15" s="8">
        <v>0</v>
      </c>
      <c r="EX15" s="8">
        <v>0.28900000000000003</v>
      </c>
      <c r="EY15" s="8">
        <v>4.3570000000000002</v>
      </c>
      <c r="EZ15" s="8">
        <v>1.6749999999999998</v>
      </c>
      <c r="FA15" s="8">
        <v>2.6830000000000003</v>
      </c>
      <c r="FB15" s="8">
        <v>1.716</v>
      </c>
      <c r="FC15" s="8">
        <v>7.6999999999999999E-2</v>
      </c>
      <c r="FD15" s="8">
        <v>0.36599999999999999</v>
      </c>
      <c r="FE15" s="8">
        <v>0.443</v>
      </c>
      <c r="FF15" s="8">
        <v>5.1999999999999998E-2</v>
      </c>
      <c r="FG15" s="8">
        <v>4.0000000000000001E-3</v>
      </c>
      <c r="FH15" s="8">
        <v>5.5999999999999994E-2</v>
      </c>
      <c r="FI15" s="8">
        <v>0</v>
      </c>
      <c r="FJ15" s="8">
        <v>0.46899999999999997</v>
      </c>
      <c r="FK15" s="8">
        <v>1.7269999999999999</v>
      </c>
      <c r="FL15" s="8">
        <v>8.3999999999999991E-2</v>
      </c>
      <c r="FM15" s="8">
        <v>1.4369999999999998</v>
      </c>
      <c r="FN15" s="8">
        <v>3.2479999999999998</v>
      </c>
      <c r="FO15" s="8">
        <v>0.152</v>
      </c>
      <c r="FP15" s="8">
        <v>0.46200000000000002</v>
      </c>
      <c r="FQ15" s="8">
        <v>0.61399999999999999</v>
      </c>
      <c r="FR15" s="8">
        <v>0.246</v>
      </c>
      <c r="FS15" s="8">
        <v>0.22</v>
      </c>
      <c r="FT15" s="8">
        <v>8.7999999999999995E-2</v>
      </c>
      <c r="FU15" s="8">
        <v>8.8999999999999996E-2</v>
      </c>
      <c r="FV15" s="8">
        <v>4.0000000000000001E-3</v>
      </c>
      <c r="FW15" s="8">
        <v>3.1E-2</v>
      </c>
      <c r="FX15" s="8">
        <f t="shared" si="33"/>
        <v>3.1E-2</v>
      </c>
      <c r="FY15" s="8">
        <v>0.22500000000000001</v>
      </c>
      <c r="FZ15" s="8">
        <v>0</v>
      </c>
      <c r="GA15" s="8">
        <v>0</v>
      </c>
      <c r="GB15" s="8">
        <v>1.125</v>
      </c>
      <c r="GC15" s="8">
        <v>8.6999999999999994E-2</v>
      </c>
      <c r="GD15" s="8">
        <f t="shared" si="20"/>
        <v>1.212</v>
      </c>
      <c r="GE15" s="8">
        <v>1.212</v>
      </c>
      <c r="GF15" s="8">
        <v>1.3980000000000001</v>
      </c>
      <c r="GG15" s="8">
        <v>0.36599999999999999</v>
      </c>
      <c r="GH15" s="8">
        <v>0.49299999999999999</v>
      </c>
      <c r="GI15" s="8">
        <v>2.2570000000000001</v>
      </c>
      <c r="GJ15" s="8">
        <v>4.0000000000000001E-3</v>
      </c>
      <c r="GK15" s="8">
        <v>0</v>
      </c>
      <c r="GL15" s="8">
        <v>0.26400000000000001</v>
      </c>
      <c r="GM15" s="8">
        <v>8.8999999999999996E-2</v>
      </c>
      <c r="GN15" s="8">
        <v>0.35699999999999998</v>
      </c>
      <c r="GO15" s="8">
        <v>0</v>
      </c>
      <c r="GP15" s="8">
        <v>0</v>
      </c>
      <c r="GQ15" s="8">
        <v>0</v>
      </c>
      <c r="GR15" s="8">
        <v>0</v>
      </c>
      <c r="GS15" s="8">
        <v>1.4019999999999999</v>
      </c>
      <c r="GT15" s="8">
        <v>0.39500000000000002</v>
      </c>
      <c r="GU15" s="8">
        <v>0.44</v>
      </c>
      <c r="GV15" s="8">
        <v>2.2370000000000001</v>
      </c>
      <c r="GW15" s="8">
        <v>4.0000000000000001E-3</v>
      </c>
      <c r="GX15" s="8">
        <v>0</v>
      </c>
      <c r="GY15" s="8">
        <v>0.152</v>
      </c>
      <c r="GZ15" s="8">
        <v>0.222</v>
      </c>
      <c r="HA15" s="8">
        <v>0</v>
      </c>
      <c r="HB15" s="8">
        <v>0.378</v>
      </c>
      <c r="HC15" s="8">
        <f t="shared" si="34"/>
        <v>2.1000000000000019E-2</v>
      </c>
      <c r="HD15" s="8">
        <v>5.0570000000000004</v>
      </c>
      <c r="HE15" s="8">
        <v>1.99</v>
      </c>
      <c r="HF15" s="8">
        <v>1.9039999999999999</v>
      </c>
      <c r="HG15" s="8">
        <v>3.8940000000000001</v>
      </c>
      <c r="HH15" s="8">
        <v>1.163</v>
      </c>
      <c r="HI15" s="8">
        <v>-3.5999999999999997E-2</v>
      </c>
      <c r="HJ15" s="8">
        <v>8.4000000000000005E-2</v>
      </c>
      <c r="HK15" s="8">
        <v>0.36499999999999999</v>
      </c>
      <c r="HL15" s="8">
        <v>0.41299999999999998</v>
      </c>
      <c r="HM15" s="8">
        <v>0</v>
      </c>
      <c r="HN15" s="8">
        <v>0.38</v>
      </c>
      <c r="HO15" s="8">
        <v>0.64900000000000002</v>
      </c>
      <c r="HP15" s="8">
        <v>1.0289999999999999</v>
      </c>
      <c r="HQ15" s="8">
        <f t="shared" si="35"/>
        <v>0.61599999999999988</v>
      </c>
      <c r="HR15" s="8">
        <v>0.75500000000000012</v>
      </c>
      <c r="HS15" s="8">
        <v>0</v>
      </c>
      <c r="HT15" s="8">
        <v>0</v>
      </c>
      <c r="HU15" s="8">
        <v>-0.13600000000000001</v>
      </c>
      <c r="HV15" s="8">
        <v>1.99</v>
      </c>
      <c r="HW15" s="8">
        <v>0</v>
      </c>
      <c r="HX15" s="8">
        <v>3.0659999999999998</v>
      </c>
      <c r="HY15" s="8">
        <v>12.595000000000001</v>
      </c>
      <c r="HZ15" s="8">
        <v>0.47099999999999997</v>
      </c>
      <c r="IA15" s="8">
        <v>13.066000000000001</v>
      </c>
      <c r="IB15" s="8">
        <v>4.9740000000000002</v>
      </c>
      <c r="IC15" s="8">
        <v>9.0999999999999998E-2</v>
      </c>
      <c r="ID15" s="8">
        <v>5.0650000000000004</v>
      </c>
      <c r="IE15" s="8">
        <v>7.6210000000000004</v>
      </c>
      <c r="IF15" s="8">
        <v>0.38</v>
      </c>
      <c r="IG15" s="8">
        <v>8.0010000000000012</v>
      </c>
      <c r="IH15" s="8">
        <v>1.109</v>
      </c>
      <c r="II15" s="8">
        <v>0.23899999999999999</v>
      </c>
      <c r="IJ15" s="8">
        <v>1.3479999999999999</v>
      </c>
      <c r="IK15" s="8">
        <v>0.222</v>
      </c>
      <c r="IL15" s="8">
        <v>0.08</v>
      </c>
      <c r="IM15" s="8">
        <v>0.30199999999999999</v>
      </c>
      <c r="IN15" s="8">
        <v>8.0000000000000002E-3</v>
      </c>
      <c r="IO15" s="8">
        <v>0.13100000000000001</v>
      </c>
      <c r="IP15" s="8">
        <v>0.13900000000000001</v>
      </c>
      <c r="IQ15" s="8">
        <v>0</v>
      </c>
      <c r="IR15" s="8">
        <v>0</v>
      </c>
      <c r="IS15" s="8">
        <v>0</v>
      </c>
      <c r="IT15" s="8">
        <v>0.13900000000000001</v>
      </c>
      <c r="IU15" s="8">
        <v>3.9E-2</v>
      </c>
      <c r="IV15" s="8">
        <v>0</v>
      </c>
      <c r="IW15" s="8">
        <v>3.9E-2</v>
      </c>
      <c r="IX15" s="8">
        <v>6.1879999999999988</v>
      </c>
      <c r="IY15" s="8">
        <v>6.0999999999999999E-2</v>
      </c>
      <c r="IZ15" s="8">
        <v>6.2489999999999988</v>
      </c>
      <c r="JA15" s="8">
        <v>8.2469999999999999</v>
      </c>
      <c r="JB15" s="8">
        <v>8.2469999999999999</v>
      </c>
      <c r="JC15" s="8">
        <v>1.401</v>
      </c>
      <c r="JD15" s="8">
        <v>0.68500000000000005</v>
      </c>
      <c r="JE15" s="8">
        <v>2.0860000000000003</v>
      </c>
      <c r="JF15" s="8">
        <v>0.22600000000000001</v>
      </c>
      <c r="JG15" s="8">
        <v>8.0000000000000002E-3</v>
      </c>
      <c r="JH15" s="8">
        <v>0.23400000000000001</v>
      </c>
      <c r="JI15" s="8">
        <v>0.32200000000000001</v>
      </c>
      <c r="JJ15" s="8">
        <v>0.32200000000000001</v>
      </c>
      <c r="JK15" s="8">
        <v>2.4E-2</v>
      </c>
      <c r="JL15" s="8">
        <v>0</v>
      </c>
      <c r="JM15" s="8">
        <v>2.4E-2</v>
      </c>
      <c r="JN15" s="8">
        <v>0.16600000000000001</v>
      </c>
      <c r="JO15" s="8">
        <v>0.16600000000000001</v>
      </c>
      <c r="JP15" s="8">
        <v>9.5000000000000001E-2</v>
      </c>
      <c r="JQ15" s="8">
        <v>0</v>
      </c>
      <c r="JR15" s="8">
        <v>9.5000000000000001E-2</v>
      </c>
      <c r="JS15" s="8">
        <v>0.14799999999999999</v>
      </c>
      <c r="JT15" s="8">
        <v>0.14799999999999999</v>
      </c>
      <c r="JU15" s="8">
        <v>1.3759999999999999</v>
      </c>
      <c r="JV15" s="8">
        <v>0.76400000000000001</v>
      </c>
      <c r="JW15" s="8">
        <v>0.441</v>
      </c>
      <c r="JX15" s="8">
        <v>2.5809999999999995</v>
      </c>
      <c r="JY15" s="8">
        <f t="shared" si="36"/>
        <v>2.5769999999999995</v>
      </c>
      <c r="JZ15" s="8">
        <v>0.114</v>
      </c>
      <c r="KA15" s="8">
        <v>0.75600000000000001</v>
      </c>
      <c r="KB15" s="8">
        <v>0.87</v>
      </c>
      <c r="KC15" s="8">
        <v>0</v>
      </c>
      <c r="KD15" s="8">
        <v>0.44900000000000001</v>
      </c>
      <c r="KE15" s="8">
        <v>0.44900000000000001</v>
      </c>
      <c r="KF15" s="8">
        <v>1.319</v>
      </c>
      <c r="KG15" s="8">
        <f t="shared" si="37"/>
        <v>0.50499999999999989</v>
      </c>
      <c r="KH15" s="8">
        <v>0.68100000000000005</v>
      </c>
      <c r="KI15" s="8">
        <v>8.6999999999999994E-2</v>
      </c>
      <c r="KJ15" s="8">
        <v>0.76800000000000002</v>
      </c>
      <c r="KK15" s="8">
        <v>1.401</v>
      </c>
      <c r="KL15" s="8">
        <v>0.68500000000000005</v>
      </c>
      <c r="KM15" s="8">
        <v>0.60699999999999998</v>
      </c>
      <c r="KN15" s="8">
        <v>2.6930000000000005</v>
      </c>
      <c r="KO15" s="8">
        <v>4.0000000000000001E-3</v>
      </c>
      <c r="KP15" s="8">
        <v>4.0000000000000001E-3</v>
      </c>
      <c r="KQ15" s="8">
        <v>0</v>
      </c>
      <c r="KR15" s="8">
        <v>0.126</v>
      </c>
      <c r="KS15" s="8">
        <v>0.66400000000000003</v>
      </c>
      <c r="KT15" s="8">
        <v>0.79</v>
      </c>
      <c r="KU15" s="8">
        <v>0</v>
      </c>
      <c r="KV15" s="8">
        <v>2.4E-2</v>
      </c>
      <c r="KW15" s="8">
        <v>2.4E-2</v>
      </c>
      <c r="KX15" s="8">
        <v>0.81400000000000006</v>
      </c>
      <c r="KY15" s="8">
        <v>0</v>
      </c>
      <c r="KZ15" s="8">
        <v>16.219000000000001</v>
      </c>
      <c r="LA15" s="8">
        <v>0.49099999999999999</v>
      </c>
      <c r="LB15" s="8">
        <v>16.71</v>
      </c>
      <c r="LC15" s="8">
        <v>14.043000000000001</v>
      </c>
      <c r="LD15" s="8">
        <v>0.43</v>
      </c>
      <c r="LE15" s="8">
        <v>14.473000000000001</v>
      </c>
      <c r="LF15" s="8">
        <v>2.1749999999999998</v>
      </c>
      <c r="LG15" s="8">
        <v>6.0999999999999999E-2</v>
      </c>
      <c r="LH15" s="8">
        <v>2.2359999999999998</v>
      </c>
      <c r="LI15" s="8">
        <v>3.4000000000000002E-2</v>
      </c>
      <c r="LJ15" s="8">
        <v>0.187</v>
      </c>
      <c r="LK15" s="8">
        <v>0.221</v>
      </c>
      <c r="LL15" s="8">
        <v>0</v>
      </c>
      <c r="LM15" s="8">
        <v>0</v>
      </c>
      <c r="LN15" s="8">
        <v>0</v>
      </c>
      <c r="LO15" s="8">
        <v>0.221</v>
      </c>
      <c r="LP15" s="8">
        <v>0</v>
      </c>
      <c r="LQ15" s="8">
        <v>3.5999999999999997E-2</v>
      </c>
      <c r="LR15" s="8">
        <v>2.8000000000000001E-2</v>
      </c>
      <c r="LS15" s="8">
        <v>6.4000000000000001E-2</v>
      </c>
      <c r="LT15" s="8">
        <v>0</v>
      </c>
      <c r="LU15" s="8">
        <v>6.4000000000000001E-2</v>
      </c>
      <c r="LV15" s="8">
        <f t="shared" si="38"/>
        <v>-0.157</v>
      </c>
      <c r="LW15" s="8">
        <v>1.53</v>
      </c>
      <c r="LX15" s="8">
        <v>0.04</v>
      </c>
      <c r="LY15" s="8">
        <v>1.57</v>
      </c>
      <c r="LZ15" s="8">
        <v>0.112</v>
      </c>
      <c r="MA15" s="8">
        <v>0.112</v>
      </c>
      <c r="MB15" s="8">
        <v>0.02</v>
      </c>
      <c r="MC15" s="8">
        <v>0.02</v>
      </c>
      <c r="MD15" s="8">
        <v>0</v>
      </c>
      <c r="ME15" s="8">
        <v>0</v>
      </c>
      <c r="MF15" s="8">
        <v>0.67300000000000004</v>
      </c>
      <c r="MG15" s="8">
        <v>2.2000000000000002E-2</v>
      </c>
      <c r="MH15" s="8">
        <v>0.69500000000000006</v>
      </c>
      <c r="MI15" s="8">
        <v>1.99</v>
      </c>
      <c r="MJ15" s="8">
        <v>0.43</v>
      </c>
      <c r="MK15" s="8">
        <v>0.43</v>
      </c>
      <c r="ML15" s="8">
        <v>18.638999999999999</v>
      </c>
      <c r="MM15" s="8">
        <v>6.0999999999999999E-2</v>
      </c>
      <c r="MN15" s="8">
        <v>18.7</v>
      </c>
      <c r="MO15" s="8">
        <v>3.1470000000000002</v>
      </c>
      <c r="MP15" s="8">
        <v>2.9379999999999997</v>
      </c>
      <c r="MQ15" s="8">
        <v>0.20800000000000002</v>
      </c>
      <c r="MR15" s="8">
        <v>1.6E-2</v>
      </c>
      <c r="MS15" s="8">
        <v>4.0000000000000001E-3</v>
      </c>
      <c r="MT15" s="8">
        <v>4.0000000000000001E-3</v>
      </c>
      <c r="MU15" s="8">
        <v>1.3999999999999999E-2</v>
      </c>
      <c r="MV15" s="8">
        <v>0.18099999999999999</v>
      </c>
      <c r="MW15" s="8">
        <v>0</v>
      </c>
      <c r="MX15" s="8">
        <v>0</v>
      </c>
      <c r="MY15" s="8">
        <v>0</v>
      </c>
      <c r="MZ15" s="8">
        <v>0</v>
      </c>
      <c r="NA15" s="8">
        <v>0</v>
      </c>
      <c r="NB15" s="8">
        <v>4.0000000000000001E-3</v>
      </c>
      <c r="NC15" s="8">
        <v>0</v>
      </c>
      <c r="ND15" s="8">
        <v>4.0000000000000001E-3</v>
      </c>
      <c r="NE15" s="8">
        <v>8.0000000000000002E-3</v>
      </c>
      <c r="NF15" s="8">
        <v>8.0000000000000002E-3</v>
      </c>
      <c r="NG15" s="8">
        <v>0.02</v>
      </c>
      <c r="NH15" s="8">
        <v>4.0000000000000001E-3</v>
      </c>
      <c r="NI15" s="8">
        <v>0.26400000000000001</v>
      </c>
      <c r="NJ15" s="8">
        <v>1.6E-2</v>
      </c>
      <c r="NK15" s="8">
        <v>0.30400000000000005</v>
      </c>
      <c r="NL15" s="8">
        <v>0</v>
      </c>
      <c r="NM15" s="8">
        <v>0</v>
      </c>
      <c r="NN15" s="8">
        <v>1.6E-2</v>
      </c>
      <c r="NO15" s="8">
        <v>0</v>
      </c>
      <c r="NP15" s="8">
        <v>0</v>
      </c>
      <c r="NQ15" s="8">
        <v>0</v>
      </c>
      <c r="NR15" s="8">
        <v>0</v>
      </c>
      <c r="NS15" s="8">
        <v>0</v>
      </c>
      <c r="NT15" s="8">
        <v>0</v>
      </c>
      <c r="NU15" s="8">
        <v>0</v>
      </c>
      <c r="NV15" s="8">
        <v>0</v>
      </c>
      <c r="NW15" s="8">
        <v>0</v>
      </c>
      <c r="NX15" s="8">
        <v>0</v>
      </c>
      <c r="NY15" s="8">
        <v>8.2000000000000003E-2</v>
      </c>
      <c r="NZ15" s="8">
        <v>1.2E-2</v>
      </c>
      <c r="OA15" s="8">
        <v>0</v>
      </c>
      <c r="OB15" s="8">
        <v>0</v>
      </c>
      <c r="OC15" s="8">
        <f t="shared" si="39"/>
        <v>0</v>
      </c>
      <c r="OD15" s="8">
        <v>4.0000000000000001E-3</v>
      </c>
      <c r="OE15" s="8">
        <v>4.0000000000000001E-3</v>
      </c>
      <c r="OF15" s="8">
        <v>8.0000000000000002E-3</v>
      </c>
      <c r="OG15" s="8">
        <v>3.2000000000000001E-2</v>
      </c>
      <c r="OH15" s="8">
        <v>8.0000000000000002E-3</v>
      </c>
      <c r="OI15" s="8">
        <v>0</v>
      </c>
      <c r="OJ15" s="8">
        <v>0.04</v>
      </c>
      <c r="OK15" s="8">
        <v>4.0000000000000001E-3</v>
      </c>
      <c r="OL15" s="8">
        <v>4.2999999999999997E-2</v>
      </c>
      <c r="OM15" s="8">
        <v>0.152</v>
      </c>
      <c r="ON15" s="8">
        <v>7.4999999999999997E-2</v>
      </c>
      <c r="OO15" s="8">
        <v>0</v>
      </c>
      <c r="OP15" s="8">
        <v>0.27400000000000002</v>
      </c>
      <c r="OQ15" s="8">
        <f t="shared" si="40"/>
        <v>-3.0000000000000027E-2</v>
      </c>
      <c r="OR15" s="8">
        <v>4.4999999999999998E-2</v>
      </c>
      <c r="OS15" s="8">
        <v>0</v>
      </c>
      <c r="OT15" s="8">
        <v>4.4999999999999998E-2</v>
      </c>
      <c r="OU15" s="8">
        <v>0</v>
      </c>
      <c r="OV15" s="8">
        <v>0</v>
      </c>
      <c r="OW15" s="8">
        <v>0</v>
      </c>
      <c r="OX15" s="8">
        <v>-0.313</v>
      </c>
      <c r="OY15" s="8">
        <v>23.616</v>
      </c>
      <c r="PJ15" s="8">
        <v>20.615000000000002</v>
      </c>
      <c r="PK15" s="8">
        <f>IFERROR(HLOOKUP("b2_s11",real!$B$10:$AMM$83,$A15-1947,FALSE)+HLOOKUP("b2_s12",real!$B$10:$AMM$83,$A15-1947,FALSE)+HLOOKUP("b2_s13",real!$B$10:$AMM$83,$A15-1947,FALSE)+HLOOKUP("b2_s14",real!$B$10:$AMM$83,$A15-1947,FALSE),"")</f>
        <v>9.8949999999999978</v>
      </c>
      <c r="PL15" s="8">
        <v>23.617000000000001</v>
      </c>
      <c r="PN15">
        <v>32.732502048699402</v>
      </c>
      <c r="PO15" s="8">
        <v>19.899999999999999</v>
      </c>
      <c r="PR15" s="8">
        <v>1.3270092775982489E-2</v>
      </c>
      <c r="PS15" s="11">
        <v>9.2955589586523807E-2</v>
      </c>
      <c r="QY15" s="335"/>
      <c r="RA15" s="1">
        <v>0.53606699999999996</v>
      </c>
      <c r="RB15" s="1">
        <v>0.53751300000000002</v>
      </c>
      <c r="RL15" s="8">
        <f t="shared" si="0"/>
        <v>2.7531280000000002</v>
      </c>
      <c r="RM15" s="8">
        <f t="shared" si="1"/>
        <v>2.3119999999999998</v>
      </c>
      <c r="RN15" s="8">
        <f t="shared" si="21"/>
        <v>11.65811509789101</v>
      </c>
      <c r="RO15" s="8">
        <f t="shared" si="22"/>
        <v>9.7901594500233955</v>
      </c>
    </row>
    <row r="16" spans="1:483" s="8" customFormat="1" x14ac:dyDescent="0.35">
      <c r="A16" s="1">
        <v>1954</v>
      </c>
      <c r="B16" s="8">
        <v>349.5518448528004</v>
      </c>
      <c r="C16" s="8">
        <v>19.754068771739519</v>
      </c>
      <c r="D16" s="8">
        <f t="shared" si="23"/>
        <v>204.06791247173066</v>
      </c>
      <c r="E16" s="8">
        <v>193.86751154705149</v>
      </c>
      <c r="F16" s="8">
        <v>83.897294671249796</v>
      </c>
      <c r="G16" s="8">
        <v>10.20040092467916</v>
      </c>
      <c r="H16" s="8">
        <v>28.717381335359303</v>
      </c>
      <c r="I16" s="8">
        <v>0.29360285423788918</v>
      </c>
      <c r="J16" s="8">
        <v>13.493115954372492</v>
      </c>
      <c r="K16" s="8">
        <v>24.003092631598793</v>
      </c>
      <c r="L16" s="8">
        <v>0.23116403458843365</v>
      </c>
      <c r="M16" s="8">
        <f t="shared" si="24"/>
        <v>24.234256666187228</v>
      </c>
      <c r="N16" s="8">
        <v>1.5547949764372233</v>
      </c>
      <c r="O16" s="8">
        <v>-5.6290709999999997</v>
      </c>
      <c r="P16" s="8">
        <v>20.978990746636171</v>
      </c>
      <c r="Q16" s="8">
        <v>25.082365000000003</v>
      </c>
      <c r="R16" s="8">
        <v>3.0193699999999999</v>
      </c>
      <c r="S16" s="8">
        <f t="shared" si="25"/>
        <v>15.229542</v>
      </c>
      <c r="T16" s="8">
        <v>14.785876</v>
      </c>
      <c r="U16" s="8">
        <v>3.9732020000000001</v>
      </c>
      <c r="V16" s="8">
        <v>0.443666</v>
      </c>
      <c r="W16" s="8">
        <v>2.758975</v>
      </c>
      <c r="X16" s="8">
        <v>4.7814999999999996E-2</v>
      </c>
      <c r="Y16" s="8">
        <v>0.86950400000000005</v>
      </c>
      <c r="Z16" s="8">
        <v>1.309205</v>
      </c>
      <c r="AA16" s="8">
        <v>4.2841999999999998E-2</v>
      </c>
      <c r="AB16" s="8">
        <f t="shared" si="26"/>
        <v>1.352047</v>
      </c>
      <c r="AC16" s="8">
        <v>2.2873000000000001E-2</v>
      </c>
      <c r="AD16" s="8">
        <v>0.49339</v>
      </c>
      <c r="AE16" s="8">
        <v>3.3543859999999999</v>
      </c>
      <c r="AF16" s="11">
        <f t="shared" si="27"/>
        <v>7.0948212044028611E-2</v>
      </c>
      <c r="AG16" s="337">
        <v>6.9510283461046707E-2</v>
      </c>
      <c r="AH16" s="11">
        <f t="shared" si="2"/>
        <v>0.15651741374999714</v>
      </c>
      <c r="AI16" s="11">
        <f t="shared" si="3"/>
        <v>7.441803825335977E-2</v>
      </c>
      <c r="AJ16" s="11">
        <f t="shared" si="4"/>
        <v>7.6067575517932251E-2</v>
      </c>
      <c r="AK16" s="11">
        <f t="shared" si="5"/>
        <v>4.7400453742589416E-2</v>
      </c>
      <c r="AL16" s="11">
        <f t="shared" si="6"/>
        <v>4.3144030631922174E-2</v>
      </c>
      <c r="AM16" s="11">
        <f t="shared" si="7"/>
        <v>9.6221785795448128E-2</v>
      </c>
      <c r="AN16" s="11">
        <f t="shared" si="8"/>
        <v>0.16418445382437788</v>
      </c>
      <c r="AO16" s="11">
        <f t="shared" si="9"/>
        <v>6.5360540901886741E-2</v>
      </c>
      <c r="AP16" s="11">
        <f t="shared" si="10"/>
        <v>5.431688470921895E-2</v>
      </c>
      <c r="AQ16" s="11">
        <f t="shared" si="11"/>
        <v>0.18707541859143792</v>
      </c>
      <c r="AR16" s="11">
        <f t="shared" si="12"/>
        <v>5.5589846844091337E-2</v>
      </c>
      <c r="AS16" s="11">
        <f t="shared" si="13"/>
        <v>1.444898903046094E-2</v>
      </c>
      <c r="AT16" s="11">
        <f t="shared" si="28"/>
        <v>-8.2768355174965225E-2</v>
      </c>
      <c r="AU16" s="11">
        <f t="shared" si="14"/>
        <v>0.15866495044292017</v>
      </c>
      <c r="AV16" s="8">
        <v>32.042000000000002</v>
      </c>
      <c r="AW16" s="8">
        <v>22.067</v>
      </c>
      <c r="AX16" s="8">
        <v>9.9749999999999996</v>
      </c>
      <c r="AY16" s="8">
        <v>5.431</v>
      </c>
      <c r="AZ16" s="8">
        <v>1.0760000000000001</v>
      </c>
      <c r="BA16" s="8">
        <v>0.33199999999999996</v>
      </c>
      <c r="BB16" s="8">
        <v>1.4079999999999999</v>
      </c>
      <c r="BC16" s="8">
        <v>7.3999999999999996E-2</v>
      </c>
      <c r="BD16" s="8">
        <v>0.32400000000000001</v>
      </c>
      <c r="BE16" s="8">
        <v>0.39800000000000002</v>
      </c>
      <c r="BF16" s="8">
        <v>0.215</v>
      </c>
      <c r="BG16" s="8">
        <v>2.9530000000000003</v>
      </c>
      <c r="BH16" s="8">
        <v>0.158</v>
      </c>
      <c r="BI16" s="8">
        <v>0.42</v>
      </c>
      <c r="BJ16" s="8">
        <v>0</v>
      </c>
      <c r="BK16" s="8">
        <v>4.0000000000000001E-3</v>
      </c>
      <c r="BL16" s="8">
        <v>0</v>
      </c>
      <c r="BM16" s="8">
        <v>0.26500000000000001</v>
      </c>
      <c r="BN16" s="8">
        <v>0.71799999999999997</v>
      </c>
      <c r="BO16" s="8">
        <v>0</v>
      </c>
      <c r="BP16" s="8">
        <v>5.0999999999999997E-2</v>
      </c>
      <c r="BQ16" s="8">
        <v>0.33199999999999996</v>
      </c>
      <c r="BR16" s="8">
        <v>5.0999999999999997E-2</v>
      </c>
      <c r="BS16" s="8">
        <v>0.38299999999999995</v>
      </c>
      <c r="BT16" s="8">
        <v>2.7E-2</v>
      </c>
      <c r="BU16" s="8">
        <v>7.0000000000000001E-3</v>
      </c>
      <c r="BV16" s="8">
        <v>3.4000000000000002E-2</v>
      </c>
      <c r="BW16" s="8">
        <v>0</v>
      </c>
      <c r="BX16" s="8">
        <v>0.38400000000000001</v>
      </c>
      <c r="BY16" s="8">
        <v>0.38400000000000001</v>
      </c>
      <c r="BZ16" s="8">
        <v>0.30199999999999999</v>
      </c>
      <c r="CA16" s="8">
        <v>0.30199999999999999</v>
      </c>
      <c r="CB16" s="8">
        <v>7.0000000000000007E-2</v>
      </c>
      <c r="CC16" s="8">
        <v>0.46300000000000002</v>
      </c>
      <c r="CD16" s="8">
        <v>0.53300000000000003</v>
      </c>
      <c r="CE16" s="8">
        <f t="shared" si="29"/>
        <v>0.499</v>
      </c>
      <c r="CF16" s="8">
        <v>1.698</v>
      </c>
      <c r="CG16" s="8">
        <v>1.698</v>
      </c>
      <c r="CH16" s="8">
        <v>0.189</v>
      </c>
      <c r="CI16" s="8">
        <v>0.16900000000000001</v>
      </c>
      <c r="CJ16" s="8">
        <v>0.35799999999999998</v>
      </c>
      <c r="CK16" s="8">
        <f t="shared" si="30"/>
        <v>0.26500000000000001</v>
      </c>
      <c r="CL16" s="8">
        <v>0</v>
      </c>
      <c r="CM16" s="8">
        <v>9.2999999999999999E-2</v>
      </c>
      <c r="CN16" s="8">
        <v>9.2999999999999999E-2</v>
      </c>
      <c r="CO16" s="8">
        <v>0</v>
      </c>
      <c r="CP16" s="8">
        <v>2.3090000000000002</v>
      </c>
      <c r="CQ16" s="8">
        <v>0.30299999999999999</v>
      </c>
      <c r="CR16" s="8">
        <v>0</v>
      </c>
      <c r="CS16" s="8">
        <v>-0.64700000000000002</v>
      </c>
      <c r="CT16" s="8">
        <v>1.0129999999999999</v>
      </c>
      <c r="CU16" s="8">
        <v>0.375</v>
      </c>
      <c r="CV16" s="8">
        <v>0.63800000000000001</v>
      </c>
      <c r="CW16" s="8">
        <v>0.19500000000000001</v>
      </c>
      <c r="CX16" s="8">
        <v>5.7999999999999996E-2</v>
      </c>
      <c r="CY16" s="8">
        <v>8.0000000000000002E-3</v>
      </c>
      <c r="CZ16" s="8">
        <v>6.6000000000000003E-2</v>
      </c>
      <c r="DA16" s="8">
        <v>2.0999999999999998E-2</v>
      </c>
      <c r="DB16" s="8">
        <v>2.7E-2</v>
      </c>
      <c r="DC16" s="8">
        <v>4.8000000000000001E-2</v>
      </c>
      <c r="DD16" s="8">
        <v>0</v>
      </c>
      <c r="DE16" s="8">
        <v>0.33100000000000002</v>
      </c>
      <c r="DF16" s="8">
        <v>0.42499999999999999</v>
      </c>
      <c r="DG16" s="8">
        <f t="shared" si="15"/>
        <v>0.42499999999999999</v>
      </c>
      <c r="DH16" s="8">
        <v>3.7999999999999999E-2</v>
      </c>
      <c r="DI16" s="8">
        <f t="shared" si="16"/>
        <v>3.7999999999999999E-2</v>
      </c>
      <c r="DJ16" s="8">
        <v>0</v>
      </c>
      <c r="DK16" s="1">
        <v>0</v>
      </c>
      <c r="DL16" s="8">
        <v>1.0999999999999999E-2</v>
      </c>
      <c r="DM16" s="8">
        <v>0.372</v>
      </c>
      <c r="DN16" s="8">
        <f t="shared" si="17"/>
        <v>0.372</v>
      </c>
      <c r="DO16" s="8">
        <v>2.4E-2</v>
      </c>
      <c r="DP16" s="8">
        <f t="shared" si="18"/>
        <v>2.4E-2</v>
      </c>
      <c r="DQ16" s="8">
        <v>0</v>
      </c>
      <c r="DR16" s="8">
        <v>5.2999999999999999E-2</v>
      </c>
      <c r="DS16" s="8">
        <f t="shared" si="31"/>
        <v>4.1999999999999996E-2</v>
      </c>
      <c r="DT16" s="8">
        <v>0</v>
      </c>
      <c r="DU16" s="8">
        <v>8.0000000000000002E-3</v>
      </c>
      <c r="DV16" s="8">
        <v>7.8E-2</v>
      </c>
      <c r="DW16" s="8">
        <v>8.5999999999999993E-2</v>
      </c>
      <c r="DX16" s="8">
        <v>0.29500000000000004</v>
      </c>
      <c r="DY16" s="8">
        <v>5.7999999999999996E-2</v>
      </c>
      <c r="DZ16" s="8">
        <v>0</v>
      </c>
      <c r="EA16" s="8">
        <v>0.35300000000000004</v>
      </c>
      <c r="EB16" s="8">
        <v>4.3999999999999997E-2</v>
      </c>
      <c r="EC16" s="8">
        <v>0</v>
      </c>
      <c r="ED16" s="8">
        <v>4.3999999999999997E-2</v>
      </c>
      <c r="EE16" s="8">
        <f t="shared" si="19"/>
        <v>4.3999999999999997E-2</v>
      </c>
      <c r="EF16" s="8">
        <v>9.4E-2</v>
      </c>
      <c r="EG16" s="8">
        <v>9.4E-2</v>
      </c>
      <c r="EH16" s="8">
        <v>5.8999999999999997E-2</v>
      </c>
      <c r="EI16" s="8">
        <v>0.27100000000000002</v>
      </c>
      <c r="EJ16" s="8">
        <v>4.0000000000000001E-3</v>
      </c>
      <c r="EK16" s="8">
        <v>0.33400000000000002</v>
      </c>
      <c r="EL16" s="8">
        <v>0.32400000000000001</v>
      </c>
      <c r="EM16" s="8">
        <v>0.32400000000000001</v>
      </c>
      <c r="EN16" s="8">
        <v>0</v>
      </c>
      <c r="EO16" s="8">
        <v>1.4999999999999999E-2</v>
      </c>
      <c r="EP16" s="8">
        <v>1.4999999999999999E-2</v>
      </c>
      <c r="EQ16" s="8">
        <f t="shared" si="32"/>
        <v>1.4999999999999999E-2</v>
      </c>
      <c r="ER16" s="8">
        <v>0</v>
      </c>
      <c r="ES16" s="8">
        <v>0</v>
      </c>
      <c r="ET16" s="8">
        <v>0</v>
      </c>
      <c r="EU16" s="8">
        <v>0</v>
      </c>
      <c r="EV16" s="8">
        <v>4.8000000000000001E-2</v>
      </c>
      <c r="EW16" s="8">
        <v>0</v>
      </c>
      <c r="EX16" s="8">
        <v>0.29099999999999998</v>
      </c>
      <c r="EY16" s="8">
        <v>4.3629999999999995</v>
      </c>
      <c r="EZ16" s="8">
        <v>1.5110000000000001</v>
      </c>
      <c r="FA16" s="8">
        <v>2.8519999999999999</v>
      </c>
      <c r="FB16" s="8">
        <v>1.8210000000000002</v>
      </c>
      <c r="FC16" s="8">
        <v>0.09</v>
      </c>
      <c r="FD16" s="8">
        <v>0.39300000000000002</v>
      </c>
      <c r="FE16" s="8">
        <v>0.48299999999999998</v>
      </c>
      <c r="FF16" s="8">
        <v>5.6000000000000001E-2</v>
      </c>
      <c r="FG16" s="8">
        <v>4.0000000000000001E-3</v>
      </c>
      <c r="FH16" s="8">
        <v>0.06</v>
      </c>
      <c r="FI16" s="8">
        <v>0</v>
      </c>
      <c r="FJ16" s="8">
        <v>0.48699999999999999</v>
      </c>
      <c r="FK16" s="8">
        <v>1.8089999999999999</v>
      </c>
      <c r="FL16" s="8">
        <v>9.1999999999999998E-2</v>
      </c>
      <c r="FM16" s="8">
        <v>1.5230000000000001</v>
      </c>
      <c r="FN16" s="8">
        <v>3.4240000000000004</v>
      </c>
      <c r="FO16" s="8">
        <v>0.16200000000000001</v>
      </c>
      <c r="FP16" s="8">
        <v>0.503</v>
      </c>
      <c r="FQ16" s="8">
        <v>0.66500000000000004</v>
      </c>
      <c r="FR16" s="8">
        <v>0.29300000000000004</v>
      </c>
      <c r="FS16" s="8">
        <v>0.26200000000000001</v>
      </c>
      <c r="FT16" s="8">
        <v>0.112</v>
      </c>
      <c r="FU16" s="8">
        <v>0.13</v>
      </c>
      <c r="FV16" s="8">
        <v>4.0000000000000001E-3</v>
      </c>
      <c r="FW16" s="8">
        <v>0.03</v>
      </c>
      <c r="FX16" s="8">
        <f t="shared" si="33"/>
        <v>0.03</v>
      </c>
      <c r="FY16" s="8">
        <v>0.29300000000000004</v>
      </c>
      <c r="FZ16" s="8">
        <v>0</v>
      </c>
      <c r="GA16" s="8">
        <v>0</v>
      </c>
      <c r="GB16" s="8">
        <v>1.04</v>
      </c>
      <c r="GC16" s="8">
        <v>0.104</v>
      </c>
      <c r="GD16" s="8">
        <f t="shared" si="20"/>
        <v>1.1440000000000001</v>
      </c>
      <c r="GE16" s="8">
        <v>1.1440000000000001</v>
      </c>
      <c r="GF16" s="8">
        <v>1.5459999999999998</v>
      </c>
      <c r="GG16" s="8">
        <v>0.39300000000000002</v>
      </c>
      <c r="GH16" s="8">
        <v>0.51200000000000001</v>
      </c>
      <c r="GI16" s="8">
        <v>2.4509999999999996</v>
      </c>
      <c r="GJ16" s="8">
        <v>4.0000000000000001E-3</v>
      </c>
      <c r="GK16" s="8">
        <v>0</v>
      </c>
      <c r="GL16" s="8">
        <v>0.39700000000000002</v>
      </c>
      <c r="GM16" s="8">
        <v>8.8999999999999996E-2</v>
      </c>
      <c r="GN16" s="8">
        <v>0.49</v>
      </c>
      <c r="GO16" s="8">
        <v>0</v>
      </c>
      <c r="GP16" s="8">
        <v>0</v>
      </c>
      <c r="GQ16" s="8">
        <v>0</v>
      </c>
      <c r="GR16" s="8">
        <v>0</v>
      </c>
      <c r="GS16" s="8">
        <v>1.5339999999999998</v>
      </c>
      <c r="GT16" s="8">
        <v>0.42399999999999999</v>
      </c>
      <c r="GU16" s="8">
        <v>0.47499999999999998</v>
      </c>
      <c r="GV16" s="8">
        <v>2.4329999999999998</v>
      </c>
      <c r="GW16" s="8">
        <v>7.0000000000000001E-3</v>
      </c>
      <c r="GX16" s="8">
        <v>0</v>
      </c>
      <c r="GY16" s="8">
        <v>0.17599999999999999</v>
      </c>
      <c r="GZ16" s="8">
        <v>0.224</v>
      </c>
      <c r="HA16" s="8">
        <v>0</v>
      </c>
      <c r="HB16" s="8">
        <v>0.40700000000000003</v>
      </c>
      <c r="HC16" s="8">
        <f t="shared" si="34"/>
        <v>-8.2999999999999963E-2</v>
      </c>
      <c r="HD16" s="8">
        <v>5.2430000000000003</v>
      </c>
      <c r="HE16" s="8">
        <v>2.056</v>
      </c>
      <c r="HF16" s="8">
        <v>1.9159999999999999</v>
      </c>
      <c r="HG16" s="8">
        <v>3.972</v>
      </c>
      <c r="HH16" s="8">
        <v>1.27</v>
      </c>
      <c r="HI16" s="8">
        <v>-3.7999999999999999E-2</v>
      </c>
      <c r="HJ16" s="8">
        <v>8.1000000000000003E-2</v>
      </c>
      <c r="HK16" s="8">
        <v>0.35799999999999998</v>
      </c>
      <c r="HL16" s="8">
        <v>0.40099999999999997</v>
      </c>
      <c r="HM16" s="8">
        <v>0</v>
      </c>
      <c r="HN16" s="8">
        <v>0.35799999999999998</v>
      </c>
      <c r="HO16" s="8">
        <v>0.63600000000000001</v>
      </c>
      <c r="HP16" s="8">
        <v>0.99399999999999999</v>
      </c>
      <c r="HQ16" s="8">
        <f t="shared" si="35"/>
        <v>0.59299999999999997</v>
      </c>
      <c r="HR16" s="8">
        <v>0.87</v>
      </c>
      <c r="HS16" s="8">
        <v>6.0000000000000001E-3</v>
      </c>
      <c r="HT16" s="8">
        <v>0</v>
      </c>
      <c r="HU16" s="8">
        <v>-0.121</v>
      </c>
      <c r="HV16" s="8">
        <v>2.056</v>
      </c>
      <c r="HW16" s="8">
        <v>0</v>
      </c>
      <c r="HX16" s="8">
        <v>3.1870000000000003</v>
      </c>
      <c r="HY16" s="8">
        <v>13.347999999999999</v>
      </c>
      <c r="HZ16" s="8">
        <v>0.50900000000000001</v>
      </c>
      <c r="IA16" s="8">
        <v>13.856999999999999</v>
      </c>
      <c r="IB16" s="8">
        <v>5.2799999999999994</v>
      </c>
      <c r="IC16" s="8">
        <v>8.8999999999999996E-2</v>
      </c>
      <c r="ID16" s="8">
        <v>5.3689999999999998</v>
      </c>
      <c r="IE16" s="8">
        <v>8.0699999999999985</v>
      </c>
      <c r="IF16" s="8">
        <v>0.41899999999999998</v>
      </c>
      <c r="IG16" s="8">
        <v>8.488999999999999</v>
      </c>
      <c r="IH16" s="8">
        <v>1.194</v>
      </c>
      <c r="II16" s="8">
        <v>0.26700000000000002</v>
      </c>
      <c r="IJ16" s="8">
        <v>1.4609999999999999</v>
      </c>
      <c r="IK16" s="8">
        <v>0.24399999999999999</v>
      </c>
      <c r="IL16" s="8">
        <v>7.5999999999999998E-2</v>
      </c>
      <c r="IM16" s="8">
        <v>0.32</v>
      </c>
      <c r="IN16" s="8">
        <v>8.0000000000000002E-3</v>
      </c>
      <c r="IO16" s="8">
        <v>0.14700000000000002</v>
      </c>
      <c r="IP16" s="8">
        <v>0.15500000000000003</v>
      </c>
      <c r="IQ16" s="8">
        <v>0</v>
      </c>
      <c r="IR16" s="8">
        <v>0</v>
      </c>
      <c r="IS16" s="8">
        <v>0</v>
      </c>
      <c r="IT16" s="8">
        <v>0.15500000000000003</v>
      </c>
      <c r="IU16" s="8">
        <v>4.7E-2</v>
      </c>
      <c r="IV16" s="8">
        <v>0</v>
      </c>
      <c r="IW16" s="8">
        <v>4.7E-2</v>
      </c>
      <c r="IX16" s="8">
        <v>6.5209999999999999</v>
      </c>
      <c r="IY16" s="8">
        <v>7.6000000000000012E-2</v>
      </c>
      <c r="IZ16" s="8">
        <v>6.5969999999999995</v>
      </c>
      <c r="JA16" s="8">
        <v>8.9130000000000003</v>
      </c>
      <c r="JB16" s="8">
        <v>8.9130000000000003</v>
      </c>
      <c r="JC16" s="8">
        <v>1.5490000000000002</v>
      </c>
      <c r="JD16" s="8">
        <v>0.73199999999999998</v>
      </c>
      <c r="JE16" s="8">
        <v>2.2810000000000001</v>
      </c>
      <c r="JF16" s="8">
        <v>0.24399999999999999</v>
      </c>
      <c r="JG16" s="8">
        <v>0.01</v>
      </c>
      <c r="JH16" s="8">
        <v>0.254</v>
      </c>
      <c r="JI16" s="8">
        <v>0.33400000000000002</v>
      </c>
      <c r="JJ16" s="8">
        <v>0.33400000000000002</v>
      </c>
      <c r="JK16" s="8">
        <v>3.3000000000000002E-2</v>
      </c>
      <c r="JL16" s="8">
        <v>0</v>
      </c>
      <c r="JM16" s="8">
        <v>3.3000000000000002E-2</v>
      </c>
      <c r="JN16" s="8">
        <v>0.17099999999999999</v>
      </c>
      <c r="JO16" s="8">
        <v>0.17099999999999999</v>
      </c>
      <c r="JP16" s="8">
        <v>8.8000000000000009E-2</v>
      </c>
      <c r="JQ16" s="8">
        <v>0</v>
      </c>
      <c r="JR16" s="8">
        <v>8.8000000000000009E-2</v>
      </c>
      <c r="JS16" s="8">
        <v>0.14799999999999999</v>
      </c>
      <c r="JT16" s="8">
        <v>0.14799999999999999</v>
      </c>
      <c r="JU16" s="8">
        <v>1.508</v>
      </c>
      <c r="JV16" s="8">
        <v>0.81399999999999995</v>
      </c>
      <c r="JW16" s="8">
        <v>0.47599999999999998</v>
      </c>
      <c r="JX16" s="8">
        <v>2.798</v>
      </c>
      <c r="JY16" s="8">
        <f t="shared" si="36"/>
        <v>2.794</v>
      </c>
      <c r="JZ16" s="8">
        <v>0.13300000000000001</v>
      </c>
      <c r="KA16" s="8">
        <v>0.7569999999999999</v>
      </c>
      <c r="KB16" s="8">
        <v>0.8899999999999999</v>
      </c>
      <c r="KC16" s="8">
        <v>0</v>
      </c>
      <c r="KD16" s="8">
        <v>0.501</v>
      </c>
      <c r="KE16" s="8">
        <v>0.501</v>
      </c>
      <c r="KF16" s="8">
        <v>1.391</v>
      </c>
      <c r="KG16" s="8">
        <f t="shared" si="37"/>
        <v>0.51200000000000001</v>
      </c>
      <c r="KH16" s="8">
        <v>0.61299999999999999</v>
      </c>
      <c r="KI16" s="8">
        <v>0.104</v>
      </c>
      <c r="KJ16" s="8">
        <v>0.71699999999999997</v>
      </c>
      <c r="KK16" s="8">
        <v>1.5469999999999999</v>
      </c>
      <c r="KL16" s="8">
        <v>0.73199999999999998</v>
      </c>
      <c r="KM16" s="8">
        <v>0.64500000000000002</v>
      </c>
      <c r="KN16" s="8">
        <v>2.9239999999999999</v>
      </c>
      <c r="KO16" s="8">
        <v>4.0000000000000001E-3</v>
      </c>
      <c r="KP16" s="8">
        <v>4.0000000000000001E-3</v>
      </c>
      <c r="KQ16" s="8">
        <v>0</v>
      </c>
      <c r="KR16" s="8">
        <v>0.14500000000000002</v>
      </c>
      <c r="KS16" s="8">
        <v>0.70799999999999996</v>
      </c>
      <c r="KT16" s="8">
        <v>0.85299999999999998</v>
      </c>
      <c r="KU16" s="8">
        <v>0</v>
      </c>
      <c r="KV16" s="8">
        <v>2.5999999999999999E-2</v>
      </c>
      <c r="KW16" s="8">
        <v>2.5999999999999999E-2</v>
      </c>
      <c r="KX16" s="8">
        <v>0.879</v>
      </c>
      <c r="KY16" s="8">
        <v>0</v>
      </c>
      <c r="KZ16" s="8">
        <v>17.451999999999998</v>
      </c>
      <c r="LA16" s="8">
        <v>0.55900000000000005</v>
      </c>
      <c r="LB16" s="8">
        <v>18.010999999999999</v>
      </c>
      <c r="LC16" s="8">
        <v>14.792</v>
      </c>
      <c r="LD16" s="8">
        <v>0.44400000000000001</v>
      </c>
      <c r="LE16" s="8">
        <v>15.236000000000001</v>
      </c>
      <c r="LF16" s="8">
        <v>2.66</v>
      </c>
      <c r="LG16" s="8">
        <v>0.11600000000000001</v>
      </c>
      <c r="LH16" s="8">
        <v>2.7760000000000002</v>
      </c>
      <c r="LI16" s="8">
        <v>3.9999999999999994E-2</v>
      </c>
      <c r="LJ16" s="8">
        <v>0.216</v>
      </c>
      <c r="LK16" s="8">
        <v>0.25600000000000001</v>
      </c>
      <c r="LL16" s="8">
        <v>0</v>
      </c>
      <c r="LM16" s="8">
        <v>0</v>
      </c>
      <c r="LN16" s="8">
        <v>0</v>
      </c>
      <c r="LO16" s="8">
        <v>0.25600000000000001</v>
      </c>
      <c r="LP16" s="8">
        <v>0</v>
      </c>
      <c r="LQ16" s="8">
        <v>3.7999999999999999E-2</v>
      </c>
      <c r="LR16" s="8">
        <v>0.03</v>
      </c>
      <c r="LS16" s="8">
        <v>6.8000000000000005E-2</v>
      </c>
      <c r="LT16" s="8">
        <v>0</v>
      </c>
      <c r="LU16" s="8">
        <v>6.8000000000000005E-2</v>
      </c>
      <c r="LV16" s="8">
        <f t="shared" si="38"/>
        <v>-0.188</v>
      </c>
      <c r="LW16" s="8">
        <v>1.7599999999999998</v>
      </c>
      <c r="LX16" s="8">
        <v>4.3999999999999997E-2</v>
      </c>
      <c r="LY16" s="8">
        <v>1.8039999999999998</v>
      </c>
      <c r="LZ16" s="8">
        <v>0.186</v>
      </c>
      <c r="MA16" s="8">
        <v>0.186</v>
      </c>
      <c r="MB16" s="8">
        <v>2.3E-2</v>
      </c>
      <c r="MC16" s="8">
        <v>2.3E-2</v>
      </c>
      <c r="MD16" s="8">
        <v>0</v>
      </c>
      <c r="ME16" s="8">
        <v>0</v>
      </c>
      <c r="MF16" s="8">
        <v>0.878</v>
      </c>
      <c r="MG16" s="8">
        <v>7.5000000000000011E-2</v>
      </c>
      <c r="MH16" s="8">
        <v>0.95300000000000007</v>
      </c>
      <c r="MI16" s="8">
        <v>2.056</v>
      </c>
      <c r="MJ16" s="8">
        <v>0.443</v>
      </c>
      <c r="MK16" s="8">
        <v>0.44400000000000001</v>
      </c>
      <c r="ML16" s="8">
        <v>19.951999999999998</v>
      </c>
      <c r="MM16" s="8">
        <v>0.11600000000000001</v>
      </c>
      <c r="MN16" s="8">
        <v>20.067999999999998</v>
      </c>
      <c r="MO16" s="8">
        <v>3.355</v>
      </c>
      <c r="MP16" s="8">
        <v>3.0230000000000001</v>
      </c>
      <c r="MQ16" s="8">
        <v>0.33100000000000002</v>
      </c>
      <c r="MR16" s="8">
        <v>1.9000000000000003E-2</v>
      </c>
      <c r="MS16" s="8">
        <v>4.0000000000000001E-3</v>
      </c>
      <c r="MT16" s="8">
        <v>4.0000000000000001E-3</v>
      </c>
      <c r="MU16" s="8">
        <v>1.2E-2</v>
      </c>
      <c r="MV16" s="8">
        <v>0.191</v>
      </c>
      <c r="MW16" s="8">
        <v>0</v>
      </c>
      <c r="MX16" s="8">
        <v>0</v>
      </c>
      <c r="MY16" s="8">
        <v>0</v>
      </c>
      <c r="MZ16" s="8">
        <v>0</v>
      </c>
      <c r="NA16" s="8">
        <v>0</v>
      </c>
      <c r="NB16" s="8">
        <v>4.0000000000000001E-3</v>
      </c>
      <c r="NC16" s="8">
        <v>0</v>
      </c>
      <c r="ND16" s="8">
        <v>4.0000000000000001E-3</v>
      </c>
      <c r="NE16" s="8">
        <v>8.0000000000000002E-3</v>
      </c>
      <c r="NF16" s="8">
        <v>8.0000000000000002E-3</v>
      </c>
      <c r="NG16" s="8">
        <v>0.02</v>
      </c>
      <c r="NH16" s="8">
        <v>4.0000000000000001E-3</v>
      </c>
      <c r="NI16" s="8">
        <v>0.39700000000000002</v>
      </c>
      <c r="NJ16" s="8">
        <v>0.02</v>
      </c>
      <c r="NK16" s="8">
        <v>0.44100000000000006</v>
      </c>
      <c r="NL16" s="8">
        <v>0</v>
      </c>
      <c r="NM16" s="8">
        <v>0</v>
      </c>
      <c r="NN16" s="8">
        <v>1.6E-2</v>
      </c>
      <c r="NO16" s="8">
        <v>0</v>
      </c>
      <c r="NP16" s="8">
        <v>0</v>
      </c>
      <c r="NQ16" s="8">
        <v>0</v>
      </c>
      <c r="NR16" s="8">
        <v>0</v>
      </c>
      <c r="NS16" s="8">
        <v>0</v>
      </c>
      <c r="NT16" s="8">
        <v>0</v>
      </c>
      <c r="NU16" s="8">
        <v>0</v>
      </c>
      <c r="NV16" s="8">
        <v>0</v>
      </c>
      <c r="NW16" s="8">
        <v>0</v>
      </c>
      <c r="NX16" s="8">
        <v>0</v>
      </c>
      <c r="NY16" s="8">
        <v>8.2000000000000003E-2</v>
      </c>
      <c r="NZ16" s="8">
        <v>1.4E-2</v>
      </c>
      <c r="OA16" s="8">
        <v>0</v>
      </c>
      <c r="OB16" s="8">
        <v>0</v>
      </c>
      <c r="OC16" s="8">
        <f t="shared" si="39"/>
        <v>0</v>
      </c>
      <c r="OD16" s="8">
        <v>5.0000000000000001E-3</v>
      </c>
      <c r="OE16" s="8">
        <v>4.0000000000000001E-3</v>
      </c>
      <c r="OF16" s="8">
        <v>9.0000000000000011E-3</v>
      </c>
      <c r="OG16" s="8">
        <v>3.2000000000000001E-2</v>
      </c>
      <c r="OH16" s="8">
        <v>8.0000000000000002E-3</v>
      </c>
      <c r="OI16" s="8">
        <v>0</v>
      </c>
      <c r="OJ16" s="8">
        <v>0.04</v>
      </c>
      <c r="OK16" s="8">
        <v>4.0000000000000001E-3</v>
      </c>
      <c r="OL16" s="8">
        <v>5.0999999999999997E-2</v>
      </c>
      <c r="OM16" s="8">
        <v>0.17599999999999999</v>
      </c>
      <c r="ON16" s="8">
        <v>8.8999999999999996E-2</v>
      </c>
      <c r="OO16" s="8">
        <v>0</v>
      </c>
      <c r="OP16" s="8">
        <v>0.31999999999999995</v>
      </c>
      <c r="OQ16" s="8">
        <f t="shared" si="40"/>
        <v>-0.12100000000000011</v>
      </c>
      <c r="OR16" s="8">
        <v>4.8000000000000001E-2</v>
      </c>
      <c r="OS16" s="8">
        <v>0</v>
      </c>
      <c r="OT16" s="8">
        <v>4.8000000000000001E-2</v>
      </c>
      <c r="OU16" s="8">
        <v>0</v>
      </c>
      <c r="OV16" s="8">
        <v>0</v>
      </c>
      <c r="OW16" s="8">
        <v>0</v>
      </c>
      <c r="OX16" s="8">
        <v>-0.55600000000000005</v>
      </c>
      <c r="OY16" s="8">
        <v>25.084999999999997</v>
      </c>
      <c r="PJ16" s="8">
        <v>21.954000000000001</v>
      </c>
      <c r="PK16" s="8">
        <f>IFERROR(HLOOKUP("b2_s11",real!$B$10:$AMM$83,$A16-1947,FALSE)+HLOOKUP("b2_s12",real!$B$10:$AMM$83,$A16-1947,FALSE)+HLOOKUP("b2_s13",real!$B$10:$AMM$83,$A16-1947,FALSE)+HLOOKUP("b2_s14",real!$B$10:$AMM$83,$A16-1947,FALSE),"")</f>
        <v>10.368</v>
      </c>
      <c r="PL16" s="8">
        <v>25.085000000000001</v>
      </c>
      <c r="PN16">
        <v>33.023821316932796</v>
      </c>
      <c r="PO16" s="8">
        <v>20</v>
      </c>
      <c r="PR16" s="8">
        <v>1.8555196497446056E-2</v>
      </c>
      <c r="PS16" s="11">
        <v>9.0729504726964796E-2</v>
      </c>
      <c r="QY16" s="335"/>
      <c r="RA16" s="1">
        <v>0.53543799999999997</v>
      </c>
      <c r="RB16" s="1">
        <v>0.531995</v>
      </c>
      <c r="RL16" s="8">
        <f t="shared" si="0"/>
        <v>2.758975</v>
      </c>
      <c r="RM16" s="8">
        <f t="shared" si="1"/>
        <v>2.3090000000000002</v>
      </c>
      <c r="RN16" s="8">
        <f t="shared" si="21"/>
        <v>10.999660518455894</v>
      </c>
      <c r="RO16" s="8">
        <f t="shared" si="22"/>
        <v>9.2056709963354724</v>
      </c>
    </row>
    <row r="17" spans="1:483" s="8" customFormat="1" x14ac:dyDescent="0.35">
      <c r="A17" s="1">
        <v>1955</v>
      </c>
      <c r="B17" s="8">
        <v>368.11958970567656</v>
      </c>
      <c r="C17" s="8">
        <v>21.060719782057252</v>
      </c>
      <c r="D17" s="8">
        <f t="shared" si="23"/>
        <v>214.81616804157403</v>
      </c>
      <c r="E17" s="8">
        <v>204.27099151482824</v>
      </c>
      <c r="F17" s="8">
        <v>86.547875188148595</v>
      </c>
      <c r="G17" s="8">
        <v>10.545176526745779</v>
      </c>
      <c r="H17" s="8">
        <v>31.166853560467821</v>
      </c>
      <c r="I17" s="8">
        <v>0.31952759021179633</v>
      </c>
      <c r="J17" s="8">
        <v>14.964487313595429</v>
      </c>
      <c r="K17" s="8">
        <v>27.643657781954396</v>
      </c>
      <c r="L17" s="8">
        <v>0.23569105538624177</v>
      </c>
      <c r="M17" s="8">
        <f t="shared" si="24"/>
        <v>27.879348837340636</v>
      </c>
      <c r="N17" s="8">
        <v>1.8602072017304703</v>
      </c>
      <c r="O17" s="8">
        <v>-6.6979939999999996</v>
      </c>
      <c r="P17" s="8">
        <v>21.94408838897516</v>
      </c>
      <c r="Q17" s="8">
        <v>26.957606999999999</v>
      </c>
      <c r="R17" s="8">
        <v>3.2297759999999998</v>
      </c>
      <c r="S17" s="8">
        <f t="shared" si="25"/>
        <v>16.257963</v>
      </c>
      <c r="T17" s="8">
        <v>15.791272000000001</v>
      </c>
      <c r="U17" s="8">
        <v>4.1306139999999996</v>
      </c>
      <c r="V17" s="8">
        <v>0.46669099999999997</v>
      </c>
      <c r="W17" s="8">
        <v>3.037998</v>
      </c>
      <c r="X17" s="8">
        <v>5.2807E-2</v>
      </c>
      <c r="Y17" s="8">
        <v>0.97950300000000001</v>
      </c>
      <c r="Z17" s="8">
        <v>1.5529110000000002</v>
      </c>
      <c r="AA17" s="8">
        <v>4.4313999999999999E-2</v>
      </c>
      <c r="AB17" s="8">
        <f t="shared" si="26"/>
        <v>1.5972250000000001</v>
      </c>
      <c r="AC17" s="8">
        <v>2.7075999999999999E-2</v>
      </c>
      <c r="AD17" s="8">
        <v>0.5418099999999999</v>
      </c>
      <c r="AE17" s="8">
        <v>3.5623860000000001</v>
      </c>
      <c r="AF17" s="11">
        <f t="shared" si="27"/>
        <v>7.2406403948723955E-2</v>
      </c>
      <c r="AG17" s="337">
        <v>7.2253503625159504E-2</v>
      </c>
      <c r="AH17" s="11">
        <f t="shared" si="2"/>
        <v>0.15703703330719057</v>
      </c>
      <c r="AI17" s="11">
        <f t="shared" si="3"/>
        <v>7.5468420715529408E-2</v>
      </c>
      <c r="AJ17" s="11">
        <f t="shared" si="4"/>
        <v>7.7102412593419253E-2</v>
      </c>
      <c r="AK17" s="11">
        <f t="shared" si="5"/>
        <v>4.7769204942482685E-2</v>
      </c>
      <c r="AL17" s="11">
        <f t="shared" si="6"/>
        <v>4.3899278334901058E-2</v>
      </c>
      <c r="AM17" s="11">
        <f t="shared" si="7"/>
        <v>9.7625889957399042E-2</v>
      </c>
      <c r="AN17" s="11">
        <f t="shared" si="8"/>
        <v>0.16661391804108466</v>
      </c>
      <c r="AO17" s="11">
        <f t="shared" si="9"/>
        <v>6.6389627815476984E-2</v>
      </c>
      <c r="AP17" s="11">
        <f t="shared" si="10"/>
        <v>5.5942962071000031E-2</v>
      </c>
      <c r="AQ17" s="11">
        <f t="shared" si="11"/>
        <v>0.18978640826585885</v>
      </c>
      <c r="AR17" s="11">
        <f t="shared" si="12"/>
        <v>5.7084324350584761E-2</v>
      </c>
      <c r="AS17" s="11">
        <f t="shared" si="13"/>
        <v>1.4295871774784785E-2</v>
      </c>
      <c r="AT17" s="11">
        <f t="shared" si="28"/>
        <v>-7.6385859629111957E-2</v>
      </c>
      <c r="AU17" s="11">
        <f t="shared" si="14"/>
        <v>0.16109274669651041</v>
      </c>
      <c r="AV17" s="8">
        <v>33.914999999999999</v>
      </c>
      <c r="AW17" s="8">
        <v>22.878</v>
      </c>
      <c r="AX17" s="8">
        <v>11.037000000000001</v>
      </c>
      <c r="AY17" s="8">
        <v>6.0120000000000005</v>
      </c>
      <c r="AZ17" s="8">
        <v>1.1639999999999999</v>
      </c>
      <c r="BA17" s="8">
        <v>0.39200000000000002</v>
      </c>
      <c r="BB17" s="8">
        <v>1.556</v>
      </c>
      <c r="BC17" s="8">
        <v>8.3999999999999991E-2</v>
      </c>
      <c r="BD17" s="8">
        <v>0.36199999999999999</v>
      </c>
      <c r="BE17" s="8">
        <v>0.44599999999999995</v>
      </c>
      <c r="BF17" s="8">
        <v>0.28900000000000003</v>
      </c>
      <c r="BG17" s="8">
        <v>3.3109999999999999</v>
      </c>
      <c r="BH17" s="8">
        <v>0.17699999999999999</v>
      </c>
      <c r="BI17" s="8">
        <v>0.42699999999999999</v>
      </c>
      <c r="BJ17" s="8">
        <v>0</v>
      </c>
      <c r="BK17" s="8">
        <v>4.0000000000000001E-3</v>
      </c>
      <c r="BL17" s="8">
        <v>0</v>
      </c>
      <c r="BM17" s="8">
        <v>0.252</v>
      </c>
      <c r="BN17" s="8">
        <v>0.7589999999999999</v>
      </c>
      <c r="BO17" s="8">
        <v>0</v>
      </c>
      <c r="BP17" s="8">
        <v>5.7999999999999996E-2</v>
      </c>
      <c r="BQ17" s="8">
        <v>0.39200000000000002</v>
      </c>
      <c r="BR17" s="8">
        <v>5.6999999999999995E-2</v>
      </c>
      <c r="BS17" s="8">
        <v>0.44900000000000001</v>
      </c>
      <c r="BT17" s="8">
        <v>4.3999999999999997E-2</v>
      </c>
      <c r="BU17" s="8">
        <v>8.0000000000000002E-3</v>
      </c>
      <c r="BV17" s="8">
        <v>5.1999999999999998E-2</v>
      </c>
      <c r="BW17" s="8">
        <v>0</v>
      </c>
      <c r="BX17" s="8">
        <v>0.40900000000000003</v>
      </c>
      <c r="BY17" s="8">
        <v>0.40900000000000003</v>
      </c>
      <c r="BZ17" s="8">
        <v>0.35499999999999998</v>
      </c>
      <c r="CA17" s="8">
        <v>0.35499999999999998</v>
      </c>
      <c r="CB17" s="8">
        <v>0.09</v>
      </c>
      <c r="CC17" s="8">
        <v>0.497</v>
      </c>
      <c r="CD17" s="8">
        <v>0.58699999999999997</v>
      </c>
      <c r="CE17" s="8">
        <f t="shared" si="29"/>
        <v>0.53499999999999992</v>
      </c>
      <c r="CF17" s="8">
        <v>2.0049999999999999</v>
      </c>
      <c r="CG17" s="8">
        <v>2.0049999999999999</v>
      </c>
      <c r="CH17" s="8">
        <v>0.161</v>
      </c>
      <c r="CI17" s="8">
        <v>0.14599999999999999</v>
      </c>
      <c r="CJ17" s="8">
        <v>0.307</v>
      </c>
      <c r="CK17" s="8">
        <f t="shared" si="30"/>
        <v>0.20699999999999999</v>
      </c>
      <c r="CL17" s="8">
        <v>0</v>
      </c>
      <c r="CM17" s="8">
        <v>0.1</v>
      </c>
      <c r="CN17" s="8">
        <v>0.1</v>
      </c>
      <c r="CO17" s="8">
        <v>0</v>
      </c>
      <c r="CP17" s="8">
        <v>2.5369999999999999</v>
      </c>
      <c r="CQ17" s="8">
        <v>0.37</v>
      </c>
      <c r="CR17" s="8">
        <v>0</v>
      </c>
      <c r="CS17" s="8">
        <v>-0.69500000000000006</v>
      </c>
      <c r="CT17" s="8">
        <v>1.1000000000000001</v>
      </c>
      <c r="CU17" s="8">
        <v>0.41799999999999998</v>
      </c>
      <c r="CV17" s="8">
        <v>0.68199999999999994</v>
      </c>
      <c r="CW17" s="8">
        <v>0.214</v>
      </c>
      <c r="CX17" s="8">
        <v>6.6000000000000003E-2</v>
      </c>
      <c r="CY17" s="8">
        <v>8.0000000000000002E-3</v>
      </c>
      <c r="CZ17" s="8">
        <v>7.400000000000001E-2</v>
      </c>
      <c r="DA17" s="8">
        <v>2.4E-2</v>
      </c>
      <c r="DB17" s="8">
        <v>3.1E-2</v>
      </c>
      <c r="DC17" s="8">
        <v>5.5E-2</v>
      </c>
      <c r="DD17" s="8">
        <v>1.0999999999999999E-2</v>
      </c>
      <c r="DE17" s="8">
        <v>0.34899999999999998</v>
      </c>
      <c r="DF17" s="8">
        <v>0.46799999999999997</v>
      </c>
      <c r="DG17" s="8">
        <f t="shared" si="15"/>
        <v>0.46799999999999997</v>
      </c>
      <c r="DH17" s="8">
        <v>3.9999999999999994E-2</v>
      </c>
      <c r="DI17" s="8">
        <f t="shared" si="16"/>
        <v>3.9999999999999994E-2</v>
      </c>
      <c r="DJ17" s="8">
        <v>0</v>
      </c>
      <c r="DK17" s="1">
        <v>0</v>
      </c>
      <c r="DL17" s="8">
        <v>1.2E-2</v>
      </c>
      <c r="DM17" s="8">
        <v>0.42699999999999999</v>
      </c>
      <c r="DN17" s="8">
        <f t="shared" si="17"/>
        <v>0.42699999999999999</v>
      </c>
      <c r="DO17" s="8">
        <v>2.8000000000000001E-2</v>
      </c>
      <c r="DP17" s="8">
        <f t="shared" si="18"/>
        <v>2.8000000000000001E-2</v>
      </c>
      <c r="DQ17" s="8">
        <v>0</v>
      </c>
      <c r="DR17" s="8">
        <v>6.2E-2</v>
      </c>
      <c r="DS17" s="8">
        <f t="shared" si="31"/>
        <v>0.05</v>
      </c>
      <c r="DT17" s="8">
        <v>0</v>
      </c>
      <c r="DU17" s="8">
        <v>8.0000000000000002E-3</v>
      </c>
      <c r="DV17" s="8">
        <v>8.4999999999999992E-2</v>
      </c>
      <c r="DW17" s="8">
        <v>9.2999999999999999E-2</v>
      </c>
      <c r="DX17" s="8">
        <v>0.36199999999999999</v>
      </c>
      <c r="DY17" s="8">
        <v>7.1000000000000008E-2</v>
      </c>
      <c r="DZ17" s="8">
        <v>0</v>
      </c>
      <c r="EA17" s="8">
        <v>0.433</v>
      </c>
      <c r="EB17" s="8">
        <v>4.3999999999999997E-2</v>
      </c>
      <c r="EC17" s="8">
        <v>0</v>
      </c>
      <c r="ED17" s="8">
        <v>4.3999999999999997E-2</v>
      </c>
      <c r="EE17" s="8">
        <f t="shared" si="19"/>
        <v>4.3999999999999997E-2</v>
      </c>
      <c r="EF17" s="8">
        <v>0.129</v>
      </c>
      <c r="EG17" s="8">
        <v>0.129</v>
      </c>
      <c r="EH17" s="8">
        <v>7.1000000000000008E-2</v>
      </c>
      <c r="EI17" s="8">
        <v>0.33099999999999996</v>
      </c>
      <c r="EJ17" s="8">
        <v>4.0000000000000001E-3</v>
      </c>
      <c r="EK17" s="8">
        <v>0.40599999999999997</v>
      </c>
      <c r="EL17" s="8">
        <v>0.29599999999999999</v>
      </c>
      <c r="EM17" s="8">
        <v>0.29599999999999999</v>
      </c>
      <c r="EN17" s="8">
        <v>0</v>
      </c>
      <c r="EO17" s="8">
        <v>1.6E-2</v>
      </c>
      <c r="EP17" s="8">
        <v>1.6E-2</v>
      </c>
      <c r="EQ17" s="8">
        <f t="shared" si="32"/>
        <v>1.6E-2</v>
      </c>
      <c r="ER17" s="8">
        <v>0</v>
      </c>
      <c r="ES17" s="8">
        <v>0</v>
      </c>
      <c r="ET17" s="8">
        <v>0</v>
      </c>
      <c r="EU17" s="8">
        <v>0</v>
      </c>
      <c r="EV17" s="8">
        <v>5.2999999999999999E-2</v>
      </c>
      <c r="EW17" s="8">
        <v>0</v>
      </c>
      <c r="EX17" s="8">
        <v>0.25900000000000001</v>
      </c>
      <c r="EY17" s="8">
        <v>4.4809999999999999</v>
      </c>
      <c r="EZ17" s="8">
        <v>1.492</v>
      </c>
      <c r="FA17" s="8">
        <v>2.9890000000000003</v>
      </c>
      <c r="FB17" s="8">
        <v>1.837</v>
      </c>
      <c r="FC17" s="8">
        <v>0.106</v>
      </c>
      <c r="FD17" s="8">
        <v>0.44500000000000001</v>
      </c>
      <c r="FE17" s="8">
        <v>0.55100000000000005</v>
      </c>
      <c r="FF17" s="8">
        <v>6.0999999999999999E-2</v>
      </c>
      <c r="FG17" s="8">
        <v>4.0000000000000001E-3</v>
      </c>
      <c r="FH17" s="8">
        <v>6.5000000000000002E-2</v>
      </c>
      <c r="FI17" s="8">
        <v>0</v>
      </c>
      <c r="FJ17" s="8">
        <v>0.53300000000000003</v>
      </c>
      <c r="FK17" s="8">
        <v>1.782</v>
      </c>
      <c r="FL17" s="8">
        <v>0.115</v>
      </c>
      <c r="FM17" s="8">
        <v>1.7649999999999999</v>
      </c>
      <c r="FN17" s="8">
        <v>3.6619999999999999</v>
      </c>
      <c r="FO17" s="8">
        <v>0.17899999999999999</v>
      </c>
      <c r="FP17" s="8">
        <v>0.55800000000000005</v>
      </c>
      <c r="FQ17" s="8">
        <v>0.7370000000000001</v>
      </c>
      <c r="FR17" s="8">
        <v>0.39399999999999996</v>
      </c>
      <c r="FS17" s="8">
        <v>0.36399999999999999</v>
      </c>
      <c r="FT17" s="8">
        <v>0.11700000000000001</v>
      </c>
      <c r="FU17" s="8">
        <v>0.16400000000000001</v>
      </c>
      <c r="FV17" s="8">
        <v>4.0000000000000001E-3</v>
      </c>
      <c r="FW17" s="8">
        <v>3.4000000000000002E-2</v>
      </c>
      <c r="FX17" s="8">
        <f t="shared" si="33"/>
        <v>3.4000000000000002E-2</v>
      </c>
      <c r="FY17" s="8">
        <v>0.314</v>
      </c>
      <c r="FZ17" s="8">
        <v>0</v>
      </c>
      <c r="GA17" s="8">
        <v>0</v>
      </c>
      <c r="GB17" s="8">
        <v>1.014</v>
      </c>
      <c r="GC17" s="8">
        <v>0.11899999999999999</v>
      </c>
      <c r="GD17" s="8">
        <f t="shared" si="20"/>
        <v>1.133</v>
      </c>
      <c r="GE17" s="8">
        <v>1.133</v>
      </c>
      <c r="GF17" s="8">
        <v>1.6660000000000001</v>
      </c>
      <c r="GG17" s="8">
        <v>0.44500000000000001</v>
      </c>
      <c r="GH17" s="8">
        <v>0.56100000000000005</v>
      </c>
      <c r="GI17" s="8">
        <v>2.6720000000000002</v>
      </c>
      <c r="GJ17" s="8">
        <v>8.0000000000000002E-3</v>
      </c>
      <c r="GK17" s="8">
        <v>0</v>
      </c>
      <c r="GL17" s="8">
        <v>0.28899999999999998</v>
      </c>
      <c r="GM17" s="8">
        <v>9.6000000000000002E-2</v>
      </c>
      <c r="GN17" s="8">
        <v>0.39300000000000002</v>
      </c>
      <c r="GO17" s="8">
        <v>0</v>
      </c>
      <c r="GP17" s="8">
        <v>0</v>
      </c>
      <c r="GQ17" s="8">
        <v>0</v>
      </c>
      <c r="GR17" s="8">
        <v>0</v>
      </c>
      <c r="GS17" s="8">
        <v>1.659</v>
      </c>
      <c r="GT17" s="8">
        <v>0.47899999999999998</v>
      </c>
      <c r="GU17" s="8">
        <v>0.54800000000000004</v>
      </c>
      <c r="GV17" s="8">
        <v>2.6859999999999999</v>
      </c>
      <c r="GW17" s="8">
        <v>8.0000000000000002E-3</v>
      </c>
      <c r="GX17" s="8">
        <v>0</v>
      </c>
      <c r="GY17" s="8">
        <v>0.16900000000000001</v>
      </c>
      <c r="GZ17" s="8">
        <v>0.22600000000000001</v>
      </c>
      <c r="HA17" s="8">
        <v>0</v>
      </c>
      <c r="HB17" s="8">
        <v>0.40300000000000002</v>
      </c>
      <c r="HC17" s="8">
        <f t="shared" si="34"/>
        <v>1.0000000000000009E-2</v>
      </c>
      <c r="HD17" s="8">
        <v>5.2940000000000005</v>
      </c>
      <c r="HE17" s="8">
        <v>2.17</v>
      </c>
      <c r="HF17" s="8">
        <v>1.9609999999999999</v>
      </c>
      <c r="HG17" s="8">
        <v>4.1310000000000002</v>
      </c>
      <c r="HH17" s="8">
        <v>1.163</v>
      </c>
      <c r="HI17" s="8">
        <v>-4.4999999999999998E-2</v>
      </c>
      <c r="HJ17" s="8">
        <v>8.7999999999999995E-2</v>
      </c>
      <c r="HK17" s="8">
        <v>0.38200000000000001</v>
      </c>
      <c r="HL17" s="8">
        <v>0.42499999999999999</v>
      </c>
      <c r="HM17" s="8">
        <v>0</v>
      </c>
      <c r="HN17" s="8">
        <v>0.34499999999999997</v>
      </c>
      <c r="HO17" s="8">
        <v>0.67</v>
      </c>
      <c r="HP17" s="8">
        <v>1.0150000000000001</v>
      </c>
      <c r="HQ17" s="8">
        <f t="shared" si="35"/>
        <v>0.59000000000000008</v>
      </c>
      <c r="HR17" s="8">
        <v>0.98</v>
      </c>
      <c r="HS17" s="8">
        <v>9.0000000000000011E-3</v>
      </c>
      <c r="HT17" s="8">
        <v>0</v>
      </c>
      <c r="HU17" s="8">
        <v>-0.32700000000000001</v>
      </c>
      <c r="HV17" s="8">
        <v>2.17</v>
      </c>
      <c r="HW17" s="8">
        <v>-1E-3</v>
      </c>
      <c r="HX17" s="8">
        <v>3.1240000000000001</v>
      </c>
      <c r="HY17" s="8">
        <v>14.349</v>
      </c>
      <c r="HZ17" s="8">
        <v>0.55400000000000005</v>
      </c>
      <c r="IA17" s="8">
        <v>14.903</v>
      </c>
      <c r="IB17" s="8">
        <v>5.819</v>
      </c>
      <c r="IC17" s="8">
        <v>0.10299999999999999</v>
      </c>
      <c r="ID17" s="8">
        <v>5.9219999999999997</v>
      </c>
      <c r="IE17" s="8">
        <v>8.5299999999999994</v>
      </c>
      <c r="IF17" s="8">
        <v>0.45</v>
      </c>
      <c r="IG17" s="8">
        <v>8.9799999999999986</v>
      </c>
      <c r="IH17" s="8">
        <v>1.284</v>
      </c>
      <c r="II17" s="8">
        <v>0.28999999999999998</v>
      </c>
      <c r="IJ17" s="8">
        <v>1.5740000000000001</v>
      </c>
      <c r="IK17" s="8">
        <v>0.25600000000000001</v>
      </c>
      <c r="IL17" s="8">
        <v>7.2999999999999995E-2</v>
      </c>
      <c r="IM17" s="8">
        <v>0.32900000000000001</v>
      </c>
      <c r="IN17" s="8">
        <v>1.0999999999999999E-2</v>
      </c>
      <c r="IO17" s="8">
        <v>0.16099999999999998</v>
      </c>
      <c r="IP17" s="8">
        <v>0.17199999999999999</v>
      </c>
      <c r="IQ17" s="8">
        <v>0</v>
      </c>
      <c r="IR17" s="8">
        <v>0</v>
      </c>
      <c r="IS17" s="8">
        <v>0</v>
      </c>
      <c r="IT17" s="8">
        <v>0.17199999999999999</v>
      </c>
      <c r="IU17" s="8">
        <v>6.3E-2</v>
      </c>
      <c r="IV17" s="8">
        <v>0</v>
      </c>
      <c r="IW17" s="8">
        <v>6.3E-2</v>
      </c>
      <c r="IX17" s="8">
        <v>6.8820000000000006</v>
      </c>
      <c r="IY17" s="8">
        <v>8.5999999999999993E-2</v>
      </c>
      <c r="IZ17" s="8">
        <v>6.9680000000000009</v>
      </c>
      <c r="JA17" s="8">
        <v>9.657</v>
      </c>
      <c r="JB17" s="8">
        <v>9.657</v>
      </c>
      <c r="JC17" s="8">
        <v>1.675</v>
      </c>
      <c r="JD17" s="8">
        <v>0.84599999999999997</v>
      </c>
      <c r="JE17" s="8">
        <v>2.5209999999999999</v>
      </c>
      <c r="JF17" s="8">
        <v>0.26200000000000001</v>
      </c>
      <c r="JG17" s="8">
        <v>1.2E-2</v>
      </c>
      <c r="JH17" s="8">
        <v>0.27400000000000002</v>
      </c>
      <c r="JI17" s="8">
        <v>0.34599999999999997</v>
      </c>
      <c r="JJ17" s="8">
        <v>0.34599999999999997</v>
      </c>
      <c r="JK17" s="8">
        <v>4.1999999999999996E-2</v>
      </c>
      <c r="JL17" s="8">
        <v>0</v>
      </c>
      <c r="JM17" s="8">
        <v>4.1999999999999996E-2</v>
      </c>
      <c r="JN17" s="8">
        <v>0.17399999999999999</v>
      </c>
      <c r="JO17" s="8">
        <v>0.17399999999999999</v>
      </c>
      <c r="JP17" s="8">
        <v>8.4999999999999992E-2</v>
      </c>
      <c r="JQ17" s="8">
        <v>0</v>
      </c>
      <c r="JR17" s="8">
        <v>8.4999999999999992E-2</v>
      </c>
      <c r="JS17" s="8">
        <v>0.151</v>
      </c>
      <c r="JT17" s="8">
        <v>0.151</v>
      </c>
      <c r="JU17" s="8">
        <v>1.6319999999999999</v>
      </c>
      <c r="JV17" s="8">
        <v>0.95499999999999996</v>
      </c>
      <c r="JW17" s="8">
        <v>0.55200000000000005</v>
      </c>
      <c r="JX17" s="8">
        <v>3.1389999999999998</v>
      </c>
      <c r="JY17" s="8">
        <f t="shared" si="36"/>
        <v>3.1349999999999998</v>
      </c>
      <c r="JZ17" s="8">
        <v>0.16199999999999998</v>
      </c>
      <c r="KA17" s="8">
        <v>0.78699999999999992</v>
      </c>
      <c r="KB17" s="8">
        <v>0.94899999999999984</v>
      </c>
      <c r="KC17" s="8">
        <v>0</v>
      </c>
      <c r="KD17" s="8">
        <v>0.54700000000000004</v>
      </c>
      <c r="KE17" s="8">
        <v>0.54700000000000004</v>
      </c>
      <c r="KF17" s="8">
        <v>1.496</v>
      </c>
      <c r="KG17" s="8">
        <f t="shared" si="37"/>
        <v>0.52700000000000014</v>
      </c>
      <c r="KH17" s="8">
        <v>0.55800000000000005</v>
      </c>
      <c r="KI17" s="8">
        <v>0.11899999999999999</v>
      </c>
      <c r="KJ17" s="8">
        <v>0.67700000000000005</v>
      </c>
      <c r="KK17" s="8">
        <v>1.6740000000000002</v>
      </c>
      <c r="KL17" s="8">
        <v>0.84599999999999997</v>
      </c>
      <c r="KM17" s="8">
        <v>0.70699999999999985</v>
      </c>
      <c r="KN17" s="8">
        <v>3.2269999999999999</v>
      </c>
      <c r="KO17" s="8">
        <v>4.0000000000000001E-3</v>
      </c>
      <c r="KP17" s="8">
        <v>4.0000000000000001E-3</v>
      </c>
      <c r="KQ17" s="8">
        <v>0</v>
      </c>
      <c r="KR17" s="8">
        <v>0.17799999999999999</v>
      </c>
      <c r="KS17" s="8">
        <v>0.7609999999999999</v>
      </c>
      <c r="KT17" s="8">
        <v>0.93899999999999983</v>
      </c>
      <c r="KU17" s="8">
        <v>0</v>
      </c>
      <c r="KV17" s="8">
        <v>0.03</v>
      </c>
      <c r="KW17" s="8">
        <v>0.03</v>
      </c>
      <c r="KX17" s="8">
        <v>0.96899999999999986</v>
      </c>
      <c r="KY17" s="8">
        <v>0</v>
      </c>
      <c r="KZ17" s="8">
        <v>18.893000000000001</v>
      </c>
      <c r="LA17" s="8">
        <v>0.61399999999999999</v>
      </c>
      <c r="LB17" s="8">
        <v>19.507000000000001</v>
      </c>
      <c r="LC17" s="8">
        <v>15.780000000000001</v>
      </c>
      <c r="LD17" s="8">
        <v>0.46799999999999997</v>
      </c>
      <c r="LE17" s="8">
        <v>16.248000000000001</v>
      </c>
      <c r="LF17" s="8">
        <v>3.1120000000000001</v>
      </c>
      <c r="LG17" s="8">
        <v>0.14599999999999999</v>
      </c>
      <c r="LH17" s="8">
        <v>3.258</v>
      </c>
      <c r="LI17" s="8">
        <v>4.8000000000000001E-2</v>
      </c>
      <c r="LJ17" s="8">
        <v>0.25900000000000001</v>
      </c>
      <c r="LK17" s="8">
        <v>0.307</v>
      </c>
      <c r="LL17" s="8">
        <v>0</v>
      </c>
      <c r="LM17" s="8">
        <v>4.0000000000000001E-3</v>
      </c>
      <c r="LN17" s="8">
        <v>4.0000000000000001E-3</v>
      </c>
      <c r="LO17" s="8">
        <v>0.311</v>
      </c>
      <c r="LP17" s="8">
        <v>0</v>
      </c>
      <c r="LQ17" s="8">
        <v>4.4999999999999998E-2</v>
      </c>
      <c r="LR17" s="8">
        <v>3.5000000000000003E-2</v>
      </c>
      <c r="LS17" s="8">
        <v>0.08</v>
      </c>
      <c r="LT17" s="8">
        <v>0</v>
      </c>
      <c r="LU17" s="8">
        <v>0.08</v>
      </c>
      <c r="LV17" s="8">
        <f t="shared" si="38"/>
        <v>-0.23099999999999998</v>
      </c>
      <c r="LW17" s="8">
        <v>2.0529999999999999</v>
      </c>
      <c r="LX17" s="8">
        <v>4.3999999999999997E-2</v>
      </c>
      <c r="LY17" s="8">
        <v>2.097</v>
      </c>
      <c r="LZ17" s="8">
        <v>0.16500000000000001</v>
      </c>
      <c r="MA17" s="8">
        <v>0.16500000000000001</v>
      </c>
      <c r="MB17" s="8">
        <v>2.7E-2</v>
      </c>
      <c r="MC17" s="8">
        <v>2.7E-2</v>
      </c>
      <c r="MD17" s="8">
        <v>0</v>
      </c>
      <c r="ME17" s="8">
        <v>0</v>
      </c>
      <c r="MF17" s="8">
        <v>1.0939999999999999</v>
      </c>
      <c r="MG17" s="8">
        <v>0.10500000000000001</v>
      </c>
      <c r="MH17" s="8">
        <v>1.1989999999999998</v>
      </c>
      <c r="MI17" s="8">
        <v>2.17</v>
      </c>
      <c r="MJ17" s="8">
        <v>0.46699999999999997</v>
      </c>
      <c r="MK17" s="8">
        <v>0.46799999999999997</v>
      </c>
      <c r="ML17" s="8">
        <v>21.530999999999999</v>
      </c>
      <c r="MM17" s="8">
        <v>0.14599999999999999</v>
      </c>
      <c r="MN17" s="8">
        <v>21.677</v>
      </c>
      <c r="MO17" s="8">
        <v>3.5629999999999997</v>
      </c>
      <c r="MP17" s="8">
        <v>3.2210000000000001</v>
      </c>
      <c r="MQ17" s="8">
        <v>0.34099999999999997</v>
      </c>
      <c r="MR17" s="8">
        <v>3.6000000000000004E-2</v>
      </c>
      <c r="MS17" s="8">
        <v>8.0000000000000002E-3</v>
      </c>
      <c r="MT17" s="8">
        <v>8.0000000000000002E-3</v>
      </c>
      <c r="MU17" s="8">
        <v>2.7999999999999997E-2</v>
      </c>
      <c r="MV17" s="8">
        <v>0.20699999999999999</v>
      </c>
      <c r="MW17" s="8">
        <v>0</v>
      </c>
      <c r="MX17" s="8">
        <v>0</v>
      </c>
      <c r="MY17" s="8">
        <v>0</v>
      </c>
      <c r="MZ17" s="8">
        <v>0</v>
      </c>
      <c r="NA17" s="8">
        <v>0</v>
      </c>
      <c r="NB17" s="8">
        <v>4.0000000000000001E-3</v>
      </c>
      <c r="NC17" s="8">
        <v>0</v>
      </c>
      <c r="ND17" s="8">
        <v>4.0000000000000001E-3</v>
      </c>
      <c r="NE17" s="8">
        <v>8.0000000000000002E-3</v>
      </c>
      <c r="NF17" s="8">
        <v>8.0000000000000002E-3</v>
      </c>
      <c r="NG17" s="8">
        <v>0.02</v>
      </c>
      <c r="NH17" s="8">
        <v>4.0000000000000001E-3</v>
      </c>
      <c r="NI17" s="8">
        <v>0.28899999999999998</v>
      </c>
      <c r="NJ17" s="8">
        <v>0.02</v>
      </c>
      <c r="NK17" s="8">
        <v>0.33300000000000002</v>
      </c>
      <c r="NL17" s="8">
        <v>0</v>
      </c>
      <c r="NM17" s="8">
        <v>0</v>
      </c>
      <c r="NN17" s="8">
        <v>1.6E-2</v>
      </c>
      <c r="NO17" s="8">
        <v>0</v>
      </c>
      <c r="NP17" s="8">
        <v>0</v>
      </c>
      <c r="NQ17" s="8">
        <v>0</v>
      </c>
      <c r="NR17" s="8">
        <v>0</v>
      </c>
      <c r="NS17" s="8">
        <v>0</v>
      </c>
      <c r="NT17" s="8">
        <v>0</v>
      </c>
      <c r="NU17" s="8">
        <v>0</v>
      </c>
      <c r="NV17" s="8">
        <v>0</v>
      </c>
      <c r="NW17" s="8">
        <v>0</v>
      </c>
      <c r="NX17" s="8">
        <v>0</v>
      </c>
      <c r="NY17" s="8">
        <v>6.9000000000000006E-2</v>
      </c>
      <c r="NZ17" s="8">
        <v>1.6E-2</v>
      </c>
      <c r="OA17" s="8">
        <v>0</v>
      </c>
      <c r="OB17" s="8">
        <v>0</v>
      </c>
      <c r="OC17" s="8">
        <f t="shared" si="39"/>
        <v>0</v>
      </c>
      <c r="OD17" s="8">
        <v>1.0999999999999999E-2</v>
      </c>
      <c r="OE17" s="8">
        <v>4.0000000000000001E-3</v>
      </c>
      <c r="OF17" s="8">
        <v>1.4999999999999999E-2</v>
      </c>
      <c r="OG17" s="8">
        <v>3.4000000000000002E-2</v>
      </c>
      <c r="OH17" s="8">
        <v>8.0000000000000002E-3</v>
      </c>
      <c r="OI17" s="8">
        <v>0</v>
      </c>
      <c r="OJ17" s="8">
        <v>4.2000000000000003E-2</v>
      </c>
      <c r="OK17" s="8">
        <v>4.0000000000000001E-3</v>
      </c>
      <c r="OL17" s="8">
        <v>5.2999999999999999E-2</v>
      </c>
      <c r="OM17" s="8">
        <v>0.16900000000000001</v>
      </c>
      <c r="ON17" s="8">
        <v>9.8000000000000004E-2</v>
      </c>
      <c r="OO17" s="8">
        <v>0</v>
      </c>
      <c r="OP17" s="8">
        <v>0.32400000000000001</v>
      </c>
      <c r="OQ17" s="8">
        <f t="shared" si="40"/>
        <v>-9.000000000000008E-3</v>
      </c>
      <c r="OR17" s="8">
        <v>4.9000000000000002E-2</v>
      </c>
      <c r="OS17" s="8">
        <v>0</v>
      </c>
      <c r="OT17" s="8">
        <v>4.9000000000000002E-2</v>
      </c>
      <c r="OU17" s="8">
        <v>0</v>
      </c>
      <c r="OV17" s="8">
        <v>0</v>
      </c>
      <c r="OW17" s="8">
        <v>0</v>
      </c>
      <c r="OX17" s="8">
        <v>-0.54899999999999993</v>
      </c>
      <c r="OY17" s="8">
        <v>26.956</v>
      </c>
      <c r="PJ17" s="8">
        <v>23.688000000000002</v>
      </c>
      <c r="PK17" s="8">
        <f>IFERROR(HLOOKUP("b2_s11",real!$B$10:$AMM$83,$A17-1947,FALSE)+HLOOKUP("b2_s12",real!$B$10:$AMM$83,$A17-1947,FALSE)+HLOOKUP("b2_s13",real!$B$10:$AMM$83,$A17-1947,FALSE)+HLOOKUP("b2_s14",real!$B$10:$AMM$83,$A17-1947,FALSE),"")</f>
        <v>11.161000000000001</v>
      </c>
      <c r="PL17" s="8">
        <v>26.956000000000003</v>
      </c>
      <c r="PN17">
        <v>33.023821316932796</v>
      </c>
      <c r="PO17" s="8">
        <v>20.100000000000001</v>
      </c>
      <c r="PR17" s="8">
        <v>2.3011570937141665E-2</v>
      </c>
      <c r="PS17" s="11">
        <v>9.0512820512820502E-2</v>
      </c>
      <c r="QY17" s="335"/>
      <c r="RA17" s="1">
        <v>0.53481900000000004</v>
      </c>
      <c r="RB17" s="1">
        <v>0.53945900000000002</v>
      </c>
      <c r="RL17" s="8">
        <f t="shared" si="0"/>
        <v>3.037998</v>
      </c>
      <c r="RM17" s="8">
        <f t="shared" si="1"/>
        <v>2.5369999999999999</v>
      </c>
      <c r="RN17" s="8">
        <f t="shared" si="21"/>
        <v>11.269538872645484</v>
      </c>
      <c r="RO17" s="8">
        <f t="shared" si="22"/>
        <v>9.4110727261511009</v>
      </c>
    </row>
    <row r="18" spans="1:483" s="8" customFormat="1" x14ac:dyDescent="0.35">
      <c r="A18" s="1">
        <v>1956</v>
      </c>
      <c r="B18" s="8">
        <v>386.48085630607585</v>
      </c>
      <c r="C18" s="8">
        <v>25.039222209788363</v>
      </c>
      <c r="D18" s="8">
        <f t="shared" si="23"/>
        <v>229.71407912374207</v>
      </c>
      <c r="E18" s="8">
        <v>218.4545869887244</v>
      </c>
      <c r="F18" s="8">
        <v>92.618945212064176</v>
      </c>
      <c r="G18" s="8">
        <v>11.259492135017664</v>
      </c>
      <c r="H18" s="8">
        <v>34.361653074713558</v>
      </c>
      <c r="I18" s="8">
        <v>0.34332560964677644</v>
      </c>
      <c r="J18" s="8">
        <v>16.676315531083013</v>
      </c>
      <c r="K18" s="8">
        <v>27.808888391778201</v>
      </c>
      <c r="L18" s="8">
        <v>0.23739834492857564</v>
      </c>
      <c r="M18" s="8">
        <f t="shared" si="24"/>
        <v>28.046286736706776</v>
      </c>
      <c r="N18" s="8">
        <v>1.9276737208654724</v>
      </c>
      <c r="O18" s="8">
        <v>-4.9602050000000002</v>
      </c>
      <c r="P18" s="8">
        <v>21.600548466728345</v>
      </c>
      <c r="Q18" s="8">
        <v>29.713739</v>
      </c>
      <c r="R18" s="8">
        <v>3.98828</v>
      </c>
      <c r="S18" s="8">
        <f t="shared" si="25"/>
        <v>18.238878</v>
      </c>
      <c r="T18" s="8">
        <v>17.706793000000001</v>
      </c>
      <c r="U18" s="8">
        <v>4.7538370000000008</v>
      </c>
      <c r="V18" s="8">
        <v>0.53208500000000003</v>
      </c>
      <c r="W18" s="8">
        <v>3.4821580000000001</v>
      </c>
      <c r="X18" s="8">
        <v>5.8191E-2</v>
      </c>
      <c r="Y18" s="8">
        <v>1.1305530000000001</v>
      </c>
      <c r="Z18" s="8">
        <v>1.6464960000000002</v>
      </c>
      <c r="AA18" s="8">
        <v>5.9924999999999999E-2</v>
      </c>
      <c r="AB18" s="8">
        <f t="shared" si="26"/>
        <v>1.7064210000000002</v>
      </c>
      <c r="AC18" s="8">
        <v>2.8738E-2</v>
      </c>
      <c r="AD18" s="8">
        <v>0.61560000000000004</v>
      </c>
      <c r="AE18" s="8">
        <v>3.6876419999999999</v>
      </c>
      <c r="AF18" s="11">
        <f t="shared" si="27"/>
        <v>7.6017553428099544E-2</v>
      </c>
      <c r="AG18" s="337">
        <v>7.6462970316475004E-2</v>
      </c>
      <c r="AH18" s="11">
        <f t="shared" si="2"/>
        <v>0.16310515797110448</v>
      </c>
      <c r="AI18" s="11">
        <f t="shared" si="3"/>
        <v>7.9172908731487537E-2</v>
      </c>
      <c r="AJ18" s="11">
        <f t="shared" si="4"/>
        <v>8.0841859118422593E-2</v>
      </c>
      <c r="AK18" s="11">
        <f t="shared" si="5"/>
        <v>5.1372921758515169E-2</v>
      </c>
      <c r="AL18" s="11">
        <f t="shared" si="6"/>
        <v>4.6875296029784692E-2</v>
      </c>
      <c r="AM18" s="11">
        <f t="shared" si="7"/>
        <v>0.10149506054264949</v>
      </c>
      <c r="AN18" s="11">
        <f t="shared" si="8"/>
        <v>0.17087470047107434</v>
      </c>
      <c r="AO18" s="11">
        <f t="shared" si="9"/>
        <v>6.876178290860524E-2</v>
      </c>
      <c r="AP18" s="11">
        <f t="shared" si="10"/>
        <v>5.89618973315418E-2</v>
      </c>
      <c r="AQ18" s="11">
        <f t="shared" si="11"/>
        <v>0.25479893615619115</v>
      </c>
      <c r="AR18" s="11">
        <f t="shared" si="12"/>
        <v>6.0623947125464699E-2</v>
      </c>
      <c r="AS18" s="11">
        <f t="shared" si="13"/>
        <v>1.4642339548925982E-2</v>
      </c>
      <c r="AT18" s="11">
        <f t="shared" si="28"/>
        <v>-0.1171951646684425</v>
      </c>
      <c r="AU18" s="11">
        <f t="shared" si="14"/>
        <v>0.16940901958281518</v>
      </c>
      <c r="AV18" s="8">
        <v>37.506</v>
      </c>
      <c r="AW18" s="8">
        <v>25.066000000000003</v>
      </c>
      <c r="AX18" s="8">
        <v>12.439</v>
      </c>
      <c r="AY18" s="8">
        <v>6.7249999999999996</v>
      </c>
      <c r="AZ18" s="8">
        <v>1.375</v>
      </c>
      <c r="BA18" s="8">
        <v>0.498</v>
      </c>
      <c r="BB18" s="8">
        <v>1.873</v>
      </c>
      <c r="BC18" s="8">
        <v>9.2999999999999999E-2</v>
      </c>
      <c r="BD18" s="8">
        <v>0.40499999999999997</v>
      </c>
      <c r="BE18" s="8">
        <v>0.498</v>
      </c>
      <c r="BF18" s="8">
        <v>0.33999999999999997</v>
      </c>
      <c r="BG18" s="8">
        <v>3.6840000000000002</v>
      </c>
      <c r="BH18" s="8">
        <v>0.20899999999999999</v>
      </c>
      <c r="BI18" s="8">
        <v>0.47699999999999998</v>
      </c>
      <c r="BJ18" s="8">
        <v>0</v>
      </c>
      <c r="BK18" s="8">
        <v>5.0000000000000001E-3</v>
      </c>
      <c r="BL18" s="8">
        <v>0</v>
      </c>
      <c r="BM18" s="8">
        <v>0.33099999999999996</v>
      </c>
      <c r="BN18" s="8">
        <v>0.81399999999999995</v>
      </c>
      <c r="BO18" s="8">
        <v>0</v>
      </c>
      <c r="BP18" s="8">
        <v>6.0999999999999999E-2</v>
      </c>
      <c r="BQ18" s="8">
        <v>0.498</v>
      </c>
      <c r="BR18" s="8">
        <v>1.4999999999999999E-2</v>
      </c>
      <c r="BS18" s="8">
        <v>0.51300000000000001</v>
      </c>
      <c r="BT18" s="8">
        <v>4.9999999999999996E-2</v>
      </c>
      <c r="BU18" s="8">
        <v>1.2E-2</v>
      </c>
      <c r="BV18" s="8">
        <v>6.2E-2</v>
      </c>
      <c r="BW18" s="8">
        <v>0</v>
      </c>
      <c r="BX18" s="8">
        <v>0.52700000000000002</v>
      </c>
      <c r="BY18" s="8">
        <v>0.52700000000000002</v>
      </c>
      <c r="BZ18" s="8">
        <v>0.40599999999999997</v>
      </c>
      <c r="CA18" s="8">
        <v>0.40599999999999997</v>
      </c>
      <c r="CB18" s="8">
        <v>0.10199999999999999</v>
      </c>
      <c r="CC18" s="8">
        <v>0.55100000000000005</v>
      </c>
      <c r="CD18" s="8">
        <v>0.65300000000000002</v>
      </c>
      <c r="CE18" s="8">
        <f t="shared" si="29"/>
        <v>0.59099999999999997</v>
      </c>
      <c r="CF18" s="8">
        <v>2.1559999999999997</v>
      </c>
      <c r="CG18" s="8">
        <v>2.1559999999999997</v>
      </c>
      <c r="CH18" s="8">
        <v>0.16499999999999998</v>
      </c>
      <c r="CI18" s="8">
        <v>0.14900000000000002</v>
      </c>
      <c r="CJ18" s="8">
        <v>0.314</v>
      </c>
      <c r="CK18" s="8">
        <f t="shared" si="30"/>
        <v>0.214</v>
      </c>
      <c r="CL18" s="8">
        <v>0</v>
      </c>
      <c r="CM18" s="8">
        <v>0.1</v>
      </c>
      <c r="CN18" s="8">
        <v>0.1</v>
      </c>
      <c r="CO18" s="8">
        <v>0</v>
      </c>
      <c r="CP18" s="8">
        <v>2.9049999999999998</v>
      </c>
      <c r="CQ18" s="8">
        <v>0.42200000000000004</v>
      </c>
      <c r="CR18" s="8">
        <v>0</v>
      </c>
      <c r="CS18" s="8">
        <v>-0.95700000000000007</v>
      </c>
      <c r="CT18" s="8">
        <v>1.179</v>
      </c>
      <c r="CU18" s="8">
        <v>0.44600000000000001</v>
      </c>
      <c r="CV18" s="8">
        <v>0.73299999999999987</v>
      </c>
      <c r="CW18" s="8">
        <v>0.24099999999999999</v>
      </c>
      <c r="CX18" s="8">
        <v>7.2000000000000008E-2</v>
      </c>
      <c r="CY18" s="8">
        <v>8.0000000000000002E-3</v>
      </c>
      <c r="CZ18" s="8">
        <v>8.0000000000000016E-2</v>
      </c>
      <c r="DA18" s="8">
        <v>2.9000000000000001E-2</v>
      </c>
      <c r="DB18" s="8">
        <v>3.6000000000000004E-2</v>
      </c>
      <c r="DC18" s="8">
        <v>6.5000000000000002E-2</v>
      </c>
      <c r="DD18" s="8">
        <v>8.0000000000000002E-3</v>
      </c>
      <c r="DE18" s="8">
        <v>0.35499999999999998</v>
      </c>
      <c r="DF18" s="8">
        <v>0.56200000000000006</v>
      </c>
      <c r="DG18" s="8">
        <f t="shared" si="15"/>
        <v>0.56200000000000006</v>
      </c>
      <c r="DH18" s="8">
        <v>4.9999999999999996E-2</v>
      </c>
      <c r="DI18" s="8">
        <f t="shared" si="16"/>
        <v>4.9999999999999996E-2</v>
      </c>
      <c r="DJ18" s="8">
        <v>0</v>
      </c>
      <c r="DK18" s="1">
        <v>0</v>
      </c>
      <c r="DL18" s="8">
        <v>1.2E-2</v>
      </c>
      <c r="DM18" s="8">
        <v>0.46699999999999997</v>
      </c>
      <c r="DN18" s="8">
        <f t="shared" si="17"/>
        <v>0.46699999999999997</v>
      </c>
      <c r="DO18" s="8">
        <v>3.2000000000000001E-2</v>
      </c>
      <c r="DP18" s="8">
        <f t="shared" si="18"/>
        <v>3.2000000000000001E-2</v>
      </c>
      <c r="DQ18" s="8">
        <v>0</v>
      </c>
      <c r="DR18" s="8">
        <v>7.0000000000000007E-2</v>
      </c>
      <c r="DS18" s="8">
        <f t="shared" si="31"/>
        <v>5.800000000000001E-2</v>
      </c>
      <c r="DT18" s="8">
        <v>0</v>
      </c>
      <c r="DU18" s="8">
        <v>8.0000000000000002E-3</v>
      </c>
      <c r="DV18" s="8">
        <v>8.8999999999999996E-2</v>
      </c>
      <c r="DW18" s="8">
        <v>9.7000000000000003E-2</v>
      </c>
      <c r="DX18" s="8">
        <v>0.42199999999999999</v>
      </c>
      <c r="DY18" s="8">
        <v>8.299999999999999E-2</v>
      </c>
      <c r="DZ18" s="8">
        <v>0</v>
      </c>
      <c r="EA18" s="8">
        <v>0.505</v>
      </c>
      <c r="EB18" s="8">
        <v>5.3999999999999999E-2</v>
      </c>
      <c r="EC18" s="8">
        <v>0</v>
      </c>
      <c r="ED18" s="8">
        <v>5.3999999999999999E-2</v>
      </c>
      <c r="EE18" s="8">
        <f t="shared" si="19"/>
        <v>5.3999999999999999E-2</v>
      </c>
      <c r="EF18" s="8">
        <v>0.13800000000000001</v>
      </c>
      <c r="EG18" s="8">
        <v>0.13800000000000001</v>
      </c>
      <c r="EH18" s="8">
        <v>8.299999999999999E-2</v>
      </c>
      <c r="EI18" s="8">
        <v>0.38700000000000001</v>
      </c>
      <c r="EJ18" s="8">
        <v>4.0000000000000001E-3</v>
      </c>
      <c r="EK18" s="8">
        <v>0.47399999999999998</v>
      </c>
      <c r="EL18" s="8">
        <v>0.34399999999999997</v>
      </c>
      <c r="EM18" s="8">
        <v>0.34399999999999997</v>
      </c>
      <c r="EN18" s="8">
        <v>0</v>
      </c>
      <c r="EO18" s="8">
        <v>1.6E-2</v>
      </c>
      <c r="EP18" s="8">
        <v>1.6E-2</v>
      </c>
      <c r="EQ18" s="8">
        <f t="shared" si="32"/>
        <v>1.6E-2</v>
      </c>
      <c r="ER18" s="8">
        <v>0</v>
      </c>
      <c r="ES18" s="8">
        <v>0</v>
      </c>
      <c r="ET18" s="8">
        <v>0</v>
      </c>
      <c r="EU18" s="8">
        <v>0</v>
      </c>
      <c r="EV18" s="8">
        <v>5.8999999999999997E-2</v>
      </c>
      <c r="EW18" s="8">
        <v>0</v>
      </c>
      <c r="EX18" s="8">
        <v>0.30300000000000005</v>
      </c>
      <c r="EY18" s="8">
        <v>5.0630000000000006</v>
      </c>
      <c r="EZ18" s="8">
        <v>1.601</v>
      </c>
      <c r="FA18" s="8">
        <v>3.4620000000000002</v>
      </c>
      <c r="FB18" s="8">
        <v>2.1840000000000002</v>
      </c>
      <c r="FC18" s="8">
        <v>0.13900000000000001</v>
      </c>
      <c r="FD18" s="8">
        <v>0.42699999999999999</v>
      </c>
      <c r="FE18" s="8">
        <v>0.56600000000000006</v>
      </c>
      <c r="FF18" s="8">
        <v>7.0000000000000007E-2</v>
      </c>
      <c r="FG18" s="8">
        <v>6.0000000000000001E-3</v>
      </c>
      <c r="FH18" s="8">
        <v>7.6000000000000012E-2</v>
      </c>
      <c r="FI18" s="8">
        <v>0</v>
      </c>
      <c r="FJ18" s="8">
        <v>0.63700000000000001</v>
      </c>
      <c r="FK18" s="8">
        <v>1.8820000000000001</v>
      </c>
      <c r="FL18" s="8">
        <v>0.15800000000000003</v>
      </c>
      <c r="FM18" s="8">
        <v>1.96</v>
      </c>
      <c r="FN18" s="8">
        <v>4</v>
      </c>
      <c r="FO18" s="8">
        <v>0.20199999999999999</v>
      </c>
      <c r="FP18" s="8">
        <v>0.61599999999999999</v>
      </c>
      <c r="FQ18" s="8">
        <v>0.81799999999999995</v>
      </c>
      <c r="FR18" s="8">
        <v>0.46100000000000002</v>
      </c>
      <c r="FS18" s="8">
        <v>0.42399999999999999</v>
      </c>
      <c r="FT18" s="8">
        <v>0.129</v>
      </c>
      <c r="FU18" s="8">
        <v>0.14899999999999999</v>
      </c>
      <c r="FV18" s="8">
        <v>4.0000000000000001E-3</v>
      </c>
      <c r="FW18" s="8">
        <v>3.6999999999999998E-2</v>
      </c>
      <c r="FX18" s="8">
        <f t="shared" si="33"/>
        <v>3.6999999999999998E-2</v>
      </c>
      <c r="FY18" s="8">
        <v>0.36099999999999999</v>
      </c>
      <c r="FZ18" s="8">
        <v>0</v>
      </c>
      <c r="GA18" s="8">
        <v>0</v>
      </c>
      <c r="GB18" s="8">
        <v>1.3149999999999999</v>
      </c>
      <c r="GC18" s="8">
        <v>0.122</v>
      </c>
      <c r="GD18" s="8">
        <f t="shared" si="20"/>
        <v>1.4369999999999998</v>
      </c>
      <c r="GE18" s="8">
        <v>1.4369999999999998</v>
      </c>
      <c r="GF18" s="8">
        <v>1.9379999999999999</v>
      </c>
      <c r="GG18" s="8">
        <v>0.42599999999999999</v>
      </c>
      <c r="GH18" s="8">
        <v>0.64900000000000002</v>
      </c>
      <c r="GI18" s="8">
        <v>3.0129999999999999</v>
      </c>
      <c r="GJ18" s="8">
        <v>8.0000000000000002E-3</v>
      </c>
      <c r="GK18" s="8">
        <v>0</v>
      </c>
      <c r="GL18" s="8">
        <v>0.159</v>
      </c>
      <c r="GM18" s="8">
        <v>0.11</v>
      </c>
      <c r="GN18" s="8">
        <v>0.27700000000000002</v>
      </c>
      <c r="GO18" s="8">
        <v>0</v>
      </c>
      <c r="GP18" s="8">
        <v>0</v>
      </c>
      <c r="GQ18" s="8">
        <v>0</v>
      </c>
      <c r="GR18" s="8">
        <v>0</v>
      </c>
      <c r="GS18" s="8">
        <v>1.891</v>
      </c>
      <c r="GT18" s="8">
        <v>0.49199999999999999</v>
      </c>
      <c r="GU18" s="8">
        <v>0.58099999999999996</v>
      </c>
      <c r="GV18" s="8">
        <v>2.964</v>
      </c>
      <c r="GW18" s="8">
        <v>8.0000000000000002E-3</v>
      </c>
      <c r="GX18" s="8">
        <v>0</v>
      </c>
      <c r="GY18" s="8">
        <v>0.17099999999999999</v>
      </c>
      <c r="GZ18" s="8">
        <v>0.251</v>
      </c>
      <c r="HA18" s="8">
        <v>0</v>
      </c>
      <c r="HB18" s="8">
        <v>0.43</v>
      </c>
      <c r="HC18" s="8">
        <f t="shared" si="34"/>
        <v>0.15299999999999997</v>
      </c>
      <c r="HD18" s="8">
        <v>5.8680000000000003</v>
      </c>
      <c r="HE18" s="8">
        <v>2.4690000000000003</v>
      </c>
      <c r="HF18" s="8">
        <v>2.2849999999999997</v>
      </c>
      <c r="HG18" s="8">
        <v>4.7539999999999996</v>
      </c>
      <c r="HH18" s="8">
        <v>1.1139999999999999</v>
      </c>
      <c r="HI18" s="8">
        <v>-5.1999999999999998E-2</v>
      </c>
      <c r="HJ18" s="8">
        <v>9.0999999999999998E-2</v>
      </c>
      <c r="HK18" s="8">
        <v>0.39400000000000002</v>
      </c>
      <c r="HL18" s="8">
        <v>0.433</v>
      </c>
      <c r="HM18" s="8">
        <v>0</v>
      </c>
      <c r="HN18" s="8">
        <v>0.36599999999999999</v>
      </c>
      <c r="HO18" s="8">
        <v>0.70399999999999996</v>
      </c>
      <c r="HP18" s="8">
        <v>1.0699999999999998</v>
      </c>
      <c r="HQ18" s="8">
        <f t="shared" si="35"/>
        <v>0.63699999999999979</v>
      </c>
      <c r="HR18" s="8">
        <v>1.1299999999999999</v>
      </c>
      <c r="HS18" s="8">
        <v>0.01</v>
      </c>
      <c r="HT18" s="8">
        <v>0</v>
      </c>
      <c r="HU18" s="8">
        <v>-0.56200000000000006</v>
      </c>
      <c r="HV18" s="8">
        <v>2.468</v>
      </c>
      <c r="HW18" s="8">
        <v>0</v>
      </c>
      <c r="HX18" s="8">
        <v>3.4000000000000004</v>
      </c>
      <c r="HY18" s="8">
        <v>15.522</v>
      </c>
      <c r="HZ18" s="8">
        <v>0.59899999999999998</v>
      </c>
      <c r="IA18" s="8">
        <v>16.120999999999999</v>
      </c>
      <c r="IB18" s="8">
        <v>6.4749999999999996</v>
      </c>
      <c r="IC18" s="8">
        <v>0.112</v>
      </c>
      <c r="ID18" s="8">
        <v>6.5869999999999997</v>
      </c>
      <c r="IE18" s="8">
        <v>9.048</v>
      </c>
      <c r="IF18" s="8">
        <v>0.48599999999999999</v>
      </c>
      <c r="IG18" s="8">
        <v>9.5340000000000007</v>
      </c>
      <c r="IH18" s="8">
        <v>1.383</v>
      </c>
      <c r="II18" s="8">
        <v>0.309</v>
      </c>
      <c r="IJ18" s="8">
        <v>1.6919999999999999</v>
      </c>
      <c r="IK18" s="8">
        <v>0.26400000000000001</v>
      </c>
      <c r="IL18" s="8">
        <v>0.09</v>
      </c>
      <c r="IM18" s="8">
        <v>0.35399999999999998</v>
      </c>
      <c r="IN18" s="8">
        <v>1.2E-2</v>
      </c>
      <c r="IO18" s="8">
        <v>0.16799999999999998</v>
      </c>
      <c r="IP18" s="8">
        <v>0.18</v>
      </c>
      <c r="IQ18" s="8">
        <v>0</v>
      </c>
      <c r="IR18" s="8">
        <v>0</v>
      </c>
      <c r="IS18" s="8">
        <v>0</v>
      </c>
      <c r="IT18" s="8">
        <v>0.18</v>
      </c>
      <c r="IU18" s="8">
        <v>7.6999999999999999E-2</v>
      </c>
      <c r="IV18" s="8">
        <v>0</v>
      </c>
      <c r="IW18" s="8">
        <v>7.6999999999999999E-2</v>
      </c>
      <c r="IX18" s="8">
        <v>7.298</v>
      </c>
      <c r="IY18" s="8">
        <v>8.7999999999999995E-2</v>
      </c>
      <c r="IZ18" s="8">
        <v>7.3860000000000001</v>
      </c>
      <c r="JA18" s="8">
        <v>10.862</v>
      </c>
      <c r="JB18" s="8">
        <v>10.862</v>
      </c>
      <c r="JC18" s="8">
        <v>1.948</v>
      </c>
      <c r="JD18" s="8">
        <v>0.93100000000000005</v>
      </c>
      <c r="JE18" s="8">
        <v>2.879</v>
      </c>
      <c r="JF18" s="8">
        <v>0.29100000000000004</v>
      </c>
      <c r="JG18" s="8">
        <v>1.2E-2</v>
      </c>
      <c r="JH18" s="8">
        <v>0.30300000000000005</v>
      </c>
      <c r="JI18" s="8">
        <v>0.379</v>
      </c>
      <c r="JJ18" s="8">
        <v>0.379</v>
      </c>
      <c r="JK18" s="8">
        <v>4.9000000000000002E-2</v>
      </c>
      <c r="JL18" s="8">
        <v>0</v>
      </c>
      <c r="JM18" s="8">
        <v>4.9000000000000002E-2</v>
      </c>
      <c r="JN18" s="8">
        <v>0.18</v>
      </c>
      <c r="JO18" s="8">
        <v>0.18</v>
      </c>
      <c r="JP18" s="8">
        <v>9.1999999999999998E-2</v>
      </c>
      <c r="JQ18" s="8">
        <v>0</v>
      </c>
      <c r="JR18" s="8">
        <v>9.1999999999999998E-2</v>
      </c>
      <c r="JS18" s="8">
        <v>0.156</v>
      </c>
      <c r="JT18" s="8">
        <v>0.156</v>
      </c>
      <c r="JU18" s="8">
        <v>1.859</v>
      </c>
      <c r="JV18" s="8">
        <v>1.0270000000000001</v>
      </c>
      <c r="JW18" s="8">
        <v>0.58399999999999996</v>
      </c>
      <c r="JX18" s="8">
        <v>3.47</v>
      </c>
      <c r="JY18" s="8">
        <f t="shared" si="36"/>
        <v>3.4660000000000002</v>
      </c>
      <c r="JZ18" s="8">
        <v>0.189</v>
      </c>
      <c r="KA18" s="8">
        <v>0.85299999999999998</v>
      </c>
      <c r="KB18" s="8">
        <v>1.042</v>
      </c>
      <c r="KC18" s="8">
        <v>0</v>
      </c>
      <c r="KD18" s="8">
        <v>0.58699999999999997</v>
      </c>
      <c r="KE18" s="8">
        <v>0.58699999999999997</v>
      </c>
      <c r="KF18" s="8">
        <v>1.629</v>
      </c>
      <c r="KG18" s="8">
        <f t="shared" si="37"/>
        <v>0.56099999999999994</v>
      </c>
      <c r="KH18" s="8">
        <v>0.73299999999999998</v>
      </c>
      <c r="KI18" s="8">
        <v>0.122</v>
      </c>
      <c r="KJ18" s="8">
        <v>0.85499999999999998</v>
      </c>
      <c r="KK18" s="8">
        <v>1.946</v>
      </c>
      <c r="KL18" s="8">
        <v>0.93100000000000005</v>
      </c>
      <c r="KM18" s="8">
        <v>0.75700000000000012</v>
      </c>
      <c r="KN18" s="8">
        <v>3.6339999999999999</v>
      </c>
      <c r="KO18" s="8">
        <v>4.0000000000000001E-3</v>
      </c>
      <c r="KP18" s="8">
        <v>4.0000000000000001E-3</v>
      </c>
      <c r="KQ18" s="8">
        <v>0</v>
      </c>
      <c r="KR18" s="8">
        <v>0.20799999999999999</v>
      </c>
      <c r="KS18" s="8">
        <v>0.82799999999999996</v>
      </c>
      <c r="KT18" s="8">
        <v>1.036</v>
      </c>
      <c r="KU18" s="8">
        <v>0</v>
      </c>
      <c r="KV18" s="8">
        <v>3.2000000000000001E-2</v>
      </c>
      <c r="KW18" s="8">
        <v>3.2000000000000001E-2</v>
      </c>
      <c r="KX18" s="8">
        <v>1.0680000000000001</v>
      </c>
      <c r="KY18" s="8">
        <v>0</v>
      </c>
      <c r="KZ18" s="8">
        <v>20.674000000000003</v>
      </c>
      <c r="LA18" s="8">
        <v>0.65500000000000003</v>
      </c>
      <c r="LB18" s="8">
        <v>21.329000000000004</v>
      </c>
      <c r="LC18" s="8">
        <v>17.693999999999999</v>
      </c>
      <c r="LD18" s="8">
        <v>0.53100000000000003</v>
      </c>
      <c r="LE18" s="8">
        <v>18.224999999999998</v>
      </c>
      <c r="LF18" s="8">
        <v>2.9820000000000002</v>
      </c>
      <c r="LG18" s="8">
        <v>0.122</v>
      </c>
      <c r="LH18" s="8">
        <v>3.1040000000000001</v>
      </c>
      <c r="LI18" s="8">
        <v>5.1999999999999998E-2</v>
      </c>
      <c r="LJ18" s="8">
        <v>0.28300000000000003</v>
      </c>
      <c r="LK18" s="8">
        <v>0.33500000000000002</v>
      </c>
      <c r="LL18" s="8">
        <v>0</v>
      </c>
      <c r="LM18" s="8">
        <v>4.0000000000000001E-3</v>
      </c>
      <c r="LN18" s="8">
        <v>4.0000000000000001E-3</v>
      </c>
      <c r="LO18" s="8">
        <v>0.33900000000000002</v>
      </c>
      <c r="LP18" s="8">
        <v>0</v>
      </c>
      <c r="LQ18" s="8">
        <v>5.1999999999999998E-2</v>
      </c>
      <c r="LR18" s="8">
        <v>3.9999999999999994E-2</v>
      </c>
      <c r="LS18" s="8">
        <v>9.1999999999999998E-2</v>
      </c>
      <c r="LT18" s="8">
        <v>0</v>
      </c>
      <c r="LU18" s="8">
        <v>9.1999999999999998E-2</v>
      </c>
      <c r="LV18" s="8">
        <f t="shared" si="38"/>
        <v>-0.24700000000000003</v>
      </c>
      <c r="LW18" s="8">
        <v>2.2240000000000002</v>
      </c>
      <c r="LX18" s="8">
        <v>6.0999999999999999E-2</v>
      </c>
      <c r="LY18" s="8">
        <v>2.2850000000000001</v>
      </c>
      <c r="LZ18" s="8">
        <v>0.16299999999999998</v>
      </c>
      <c r="MA18" s="8">
        <v>0.16299999999999998</v>
      </c>
      <c r="MB18" s="8">
        <v>2.8000000000000001E-2</v>
      </c>
      <c r="MC18" s="8">
        <v>2.8000000000000001E-2</v>
      </c>
      <c r="MD18" s="8">
        <v>0</v>
      </c>
      <c r="ME18" s="8">
        <v>0</v>
      </c>
      <c r="MF18" s="8">
        <v>0.80799999999999994</v>
      </c>
      <c r="MG18" s="8">
        <v>6.5000000000000002E-2</v>
      </c>
      <c r="MH18" s="8">
        <v>0.873</v>
      </c>
      <c r="MI18" s="8">
        <v>2.468</v>
      </c>
      <c r="MJ18" s="8">
        <v>0.53100000000000003</v>
      </c>
      <c r="MK18" s="8">
        <v>0.53100000000000003</v>
      </c>
      <c r="ML18" s="8">
        <v>23.673999999999999</v>
      </c>
      <c r="MM18" s="8">
        <v>0.122</v>
      </c>
      <c r="MN18" s="8">
        <v>23.795999999999999</v>
      </c>
      <c r="MO18" s="8">
        <v>3.6879999999999997</v>
      </c>
      <c r="MP18" s="8">
        <v>3.9590000000000001</v>
      </c>
      <c r="MQ18" s="8">
        <v>-0.27100000000000002</v>
      </c>
      <c r="MR18" s="8">
        <v>0.04</v>
      </c>
      <c r="MS18" s="8">
        <v>9.0000000000000011E-3</v>
      </c>
      <c r="MT18" s="8">
        <v>9.0000000000000011E-3</v>
      </c>
      <c r="MU18" s="8">
        <v>4.2999999999999997E-2</v>
      </c>
      <c r="MV18" s="8">
        <v>0.22900000000000001</v>
      </c>
      <c r="MW18" s="8">
        <v>0</v>
      </c>
      <c r="MX18" s="8">
        <v>0</v>
      </c>
      <c r="MY18" s="8">
        <v>0</v>
      </c>
      <c r="MZ18" s="8">
        <v>0</v>
      </c>
      <c r="NA18" s="8">
        <v>0</v>
      </c>
      <c r="NB18" s="8">
        <v>4.0000000000000001E-3</v>
      </c>
      <c r="NC18" s="8">
        <v>0</v>
      </c>
      <c r="ND18" s="8">
        <v>4.0000000000000001E-3</v>
      </c>
      <c r="NE18" s="8">
        <v>8.0000000000000002E-3</v>
      </c>
      <c r="NF18" s="8">
        <v>8.0000000000000002E-3</v>
      </c>
      <c r="NG18" s="8">
        <v>2.5999999999999999E-2</v>
      </c>
      <c r="NH18" s="8">
        <v>4.0000000000000001E-3</v>
      </c>
      <c r="NI18" s="8">
        <v>0.159</v>
      </c>
      <c r="NJ18" s="8">
        <v>2.1999999999999999E-2</v>
      </c>
      <c r="NK18" s="8">
        <v>0.21099999999999999</v>
      </c>
      <c r="NL18" s="8">
        <v>0</v>
      </c>
      <c r="NM18" s="8">
        <v>0</v>
      </c>
      <c r="NN18" s="8">
        <v>1.8000000000000002E-2</v>
      </c>
      <c r="NO18" s="8">
        <v>0</v>
      </c>
      <c r="NP18" s="8">
        <v>0</v>
      </c>
      <c r="NQ18" s="8">
        <v>0</v>
      </c>
      <c r="NR18" s="8">
        <v>0</v>
      </c>
      <c r="NS18" s="8">
        <v>0</v>
      </c>
      <c r="NT18" s="8">
        <v>0</v>
      </c>
      <c r="NU18" s="8">
        <v>0</v>
      </c>
      <c r="NV18" s="8">
        <v>0</v>
      </c>
      <c r="NW18" s="8">
        <v>0</v>
      </c>
      <c r="NX18" s="8">
        <v>0</v>
      </c>
      <c r="NY18" s="8">
        <v>9.1999999999999998E-2</v>
      </c>
      <c r="NZ18" s="8">
        <v>0.02</v>
      </c>
      <c r="OA18" s="8">
        <v>0</v>
      </c>
      <c r="OB18" s="8">
        <v>0</v>
      </c>
      <c r="OC18" s="8">
        <f t="shared" si="39"/>
        <v>0</v>
      </c>
      <c r="OD18" s="8">
        <v>1.2E-2</v>
      </c>
      <c r="OE18" s="8">
        <v>4.0000000000000001E-3</v>
      </c>
      <c r="OF18" s="8">
        <v>1.6E-2</v>
      </c>
      <c r="OG18" s="8">
        <v>3.9999999999999994E-2</v>
      </c>
      <c r="OH18" s="8">
        <v>8.0000000000000002E-3</v>
      </c>
      <c r="OI18" s="8">
        <v>0</v>
      </c>
      <c r="OJ18" s="8">
        <v>4.7999999999999994E-2</v>
      </c>
      <c r="OK18" s="8">
        <v>4.0000000000000001E-3</v>
      </c>
      <c r="OL18" s="8">
        <v>6.0999999999999999E-2</v>
      </c>
      <c r="OM18" s="8">
        <v>0.17099999999999999</v>
      </c>
      <c r="ON18" s="8">
        <v>0.125</v>
      </c>
      <c r="OO18" s="8">
        <v>0</v>
      </c>
      <c r="OP18" s="8">
        <v>0.36099999999999999</v>
      </c>
      <c r="OQ18" s="8">
        <f t="shared" si="40"/>
        <v>0.15</v>
      </c>
      <c r="OR18" s="8">
        <v>5.8999999999999997E-2</v>
      </c>
      <c r="OS18" s="8">
        <v>0</v>
      </c>
      <c r="OT18" s="8">
        <v>5.8999999999999997E-2</v>
      </c>
      <c r="OU18" s="8">
        <v>0</v>
      </c>
      <c r="OV18" s="8">
        <v>0</v>
      </c>
      <c r="OW18" s="8">
        <v>0</v>
      </c>
      <c r="OX18" s="8">
        <v>0.28900000000000003</v>
      </c>
      <c r="OY18" s="8">
        <v>29.709</v>
      </c>
      <c r="PJ18" s="8">
        <v>26.167999999999999</v>
      </c>
      <c r="PK18" s="8">
        <f>IFERROR(HLOOKUP("b2_s11",real!$B$10:$AMM$83,$A18-1947,FALSE)+HLOOKUP("b2_s12",real!$B$10:$AMM$83,$A18-1947,FALSE)+HLOOKUP("b2_s13",real!$B$10:$AMM$83,$A18-1947,FALSE)+HLOOKUP("b2_s14",real!$B$10:$AMM$83,$A18-1947,FALSE),"")</f>
        <v>12.062000000000001</v>
      </c>
      <c r="PL18" s="8">
        <v>29.707000000000001</v>
      </c>
      <c r="PN18">
        <v>33.023821316932796</v>
      </c>
      <c r="PO18" s="8">
        <v>20.2</v>
      </c>
      <c r="PR18" s="8">
        <v>2.3678724069634109E-2</v>
      </c>
      <c r="PS18" s="11">
        <v>8.7202587202587195E-2</v>
      </c>
      <c r="QY18" s="335"/>
      <c r="RA18" s="1">
        <v>0.53781599999999996</v>
      </c>
      <c r="RB18" s="1">
        <v>0.53737900000000005</v>
      </c>
      <c r="RL18" s="8">
        <f t="shared" si="0"/>
        <v>3.4821580000000001</v>
      </c>
      <c r="RM18" s="8">
        <f t="shared" si="1"/>
        <v>2.9049999999999998</v>
      </c>
      <c r="RN18" s="8">
        <f t="shared" si="21"/>
        <v>11.719016580175252</v>
      </c>
      <c r="RO18" s="8">
        <f t="shared" si="22"/>
        <v>9.7766221881399709</v>
      </c>
    </row>
    <row r="19" spans="1:483" s="8" customFormat="1" x14ac:dyDescent="0.35">
      <c r="A19" s="1">
        <v>1957</v>
      </c>
      <c r="B19" s="8">
        <v>407.80189982186351</v>
      </c>
      <c r="C19" s="8">
        <v>27.199777079152533</v>
      </c>
      <c r="D19" s="8">
        <f t="shared" si="23"/>
        <v>240.49452428411487</v>
      </c>
      <c r="E19" s="8">
        <v>228.92383733748332</v>
      </c>
      <c r="F19" s="8">
        <v>95.124340462385135</v>
      </c>
      <c r="G19" s="8">
        <v>11.570686946631543</v>
      </c>
      <c r="H19" s="8">
        <v>37.870231145360179</v>
      </c>
      <c r="I19" s="8">
        <v>0.38804744156447096</v>
      </c>
      <c r="J19" s="8">
        <v>18.464705679638246</v>
      </c>
      <c r="K19" s="8">
        <v>30.171965613144341</v>
      </c>
      <c r="L19" s="8">
        <v>0.23943856433013122</v>
      </c>
      <c r="M19" s="8">
        <f t="shared" si="24"/>
        <v>30.411404177474473</v>
      </c>
      <c r="N19" s="8">
        <v>2.1310527563468598</v>
      </c>
      <c r="O19" s="8">
        <v>-4.4592809999999998</v>
      </c>
      <c r="P19" s="8">
        <v>23.459975088354497</v>
      </c>
      <c r="Q19" s="8">
        <v>33.544547000000001</v>
      </c>
      <c r="R19" s="8">
        <v>4.5933339999999996</v>
      </c>
      <c r="S19" s="8">
        <f t="shared" si="25"/>
        <v>20.207416000000002</v>
      </c>
      <c r="T19" s="8">
        <v>19.621320000000001</v>
      </c>
      <c r="U19" s="8">
        <v>5.2275450000000001</v>
      </c>
      <c r="V19" s="8">
        <v>0.58609599999999995</v>
      </c>
      <c r="W19" s="8">
        <v>4.2124489999999994</v>
      </c>
      <c r="X19" s="8">
        <v>7.2885999999999992E-2</v>
      </c>
      <c r="Y19" s="8">
        <v>1.3491759999999999</v>
      </c>
      <c r="Z19" s="8">
        <v>1.928491</v>
      </c>
      <c r="AA19" s="8">
        <v>6.2963000000000005E-2</v>
      </c>
      <c r="AB19" s="8">
        <f t="shared" si="26"/>
        <v>1.9914540000000001</v>
      </c>
      <c r="AC19" s="8">
        <v>3.3625000000000002E-2</v>
      </c>
      <c r="AD19" s="8">
        <v>0.7898099999999999</v>
      </c>
      <c r="AE19" s="8">
        <v>4.2535189999999998</v>
      </c>
      <c r="AF19" s="11">
        <f t="shared" si="27"/>
        <v>8.1331214420031855E-2</v>
      </c>
      <c r="AG19" s="337">
        <v>8.3399442430713205E-2</v>
      </c>
      <c r="AH19" s="11">
        <f t="shared" si="2"/>
        <v>0.17292810009104506</v>
      </c>
      <c r="AI19" s="11">
        <f t="shared" si="3"/>
        <v>8.3786044071310128E-2</v>
      </c>
      <c r="AJ19" s="11">
        <f t="shared" si="4"/>
        <v>8.5485952273750082E-2</v>
      </c>
      <c r="AK19" s="11">
        <f t="shared" si="5"/>
        <v>5.5004210049075394E-2</v>
      </c>
      <c r="AL19" s="11">
        <f t="shared" si="6"/>
        <v>5.0244834867202791E-2</v>
      </c>
      <c r="AM19" s="11">
        <f t="shared" si="7"/>
        <v>0.11140564124869799</v>
      </c>
      <c r="AN19" s="11">
        <f t="shared" si="8"/>
        <v>0.18935964815092859</v>
      </c>
      <c r="AO19" s="11">
        <f t="shared" si="9"/>
        <v>7.4110974414740724E-2</v>
      </c>
      <c r="AP19" s="11">
        <f t="shared" si="10"/>
        <v>6.3651466152638364E-2</v>
      </c>
      <c r="AQ19" s="11">
        <f t="shared" si="11"/>
        <v>0.26543523191929619</v>
      </c>
      <c r="AR19" s="11">
        <f t="shared" si="12"/>
        <v>6.5247999072044316E-2</v>
      </c>
      <c r="AS19" s="11">
        <f t="shared" si="13"/>
        <v>1.54972825726357E-2</v>
      </c>
      <c r="AT19" s="11">
        <f t="shared" si="28"/>
        <v>-0.16725091263277872</v>
      </c>
      <c r="AU19" s="11">
        <f t="shared" si="14"/>
        <v>0.17991749074036084</v>
      </c>
      <c r="AV19" s="8">
        <v>41.969000000000001</v>
      </c>
      <c r="AW19" s="8">
        <v>27.921999999999997</v>
      </c>
      <c r="AX19" s="8">
        <v>14.046999999999999</v>
      </c>
      <c r="AY19" s="8">
        <v>7.6520000000000001</v>
      </c>
      <c r="AZ19" s="8">
        <v>1.5139999999999998</v>
      </c>
      <c r="BA19" s="8">
        <v>0.50700000000000001</v>
      </c>
      <c r="BB19" s="8">
        <v>2.0209999999999999</v>
      </c>
      <c r="BC19" s="8">
        <v>0.107</v>
      </c>
      <c r="BD19" s="8">
        <v>0.45900000000000002</v>
      </c>
      <c r="BE19" s="8">
        <v>0.56600000000000006</v>
      </c>
      <c r="BF19" s="8">
        <v>0.35099999999999998</v>
      </c>
      <c r="BG19" s="8">
        <v>4.157</v>
      </c>
      <c r="BH19" s="8">
        <v>0.251</v>
      </c>
      <c r="BI19" s="8">
        <v>0.52200000000000002</v>
      </c>
      <c r="BJ19" s="8">
        <v>0</v>
      </c>
      <c r="BK19" s="8">
        <v>8.0000000000000002E-3</v>
      </c>
      <c r="BL19" s="8">
        <v>0</v>
      </c>
      <c r="BM19" s="8">
        <v>0.47099999999999997</v>
      </c>
      <c r="BN19" s="8">
        <v>0.87</v>
      </c>
      <c r="BO19" s="8">
        <v>0</v>
      </c>
      <c r="BP19" s="8">
        <v>4.2000000000000003E-2</v>
      </c>
      <c r="BQ19" s="8">
        <v>0.50700000000000001</v>
      </c>
      <c r="BR19" s="8">
        <v>2.1999999999999999E-2</v>
      </c>
      <c r="BS19" s="8">
        <v>0.52900000000000003</v>
      </c>
      <c r="BT19" s="8">
        <v>7.1000000000000008E-2</v>
      </c>
      <c r="BU19" s="8">
        <v>1.2E-2</v>
      </c>
      <c r="BV19" s="8">
        <v>8.3000000000000004E-2</v>
      </c>
      <c r="BW19" s="8">
        <v>0</v>
      </c>
      <c r="BX19" s="8">
        <v>0.55500000000000005</v>
      </c>
      <c r="BY19" s="8">
        <v>0.55500000000000005</v>
      </c>
      <c r="BZ19" s="8">
        <v>0.41899999999999998</v>
      </c>
      <c r="CA19" s="8">
        <v>0.41899999999999998</v>
      </c>
      <c r="CB19" s="8">
        <v>0.121</v>
      </c>
      <c r="CC19" s="8">
        <v>0.61299999999999999</v>
      </c>
      <c r="CD19" s="8">
        <v>0.73399999999999999</v>
      </c>
      <c r="CE19" s="8">
        <f t="shared" si="29"/>
        <v>0.65100000000000002</v>
      </c>
      <c r="CF19" s="8">
        <v>2.4580000000000002</v>
      </c>
      <c r="CG19" s="8">
        <v>2.4580000000000002</v>
      </c>
      <c r="CH19" s="8">
        <v>0.18000000000000002</v>
      </c>
      <c r="CI19" s="8">
        <v>0.16300000000000001</v>
      </c>
      <c r="CJ19" s="8">
        <v>0.34300000000000003</v>
      </c>
      <c r="CK19" s="8">
        <f t="shared" si="30"/>
        <v>0.24100000000000005</v>
      </c>
      <c r="CL19" s="8">
        <v>0</v>
      </c>
      <c r="CM19" s="8">
        <v>0.10199999999999999</v>
      </c>
      <c r="CN19" s="8">
        <v>0.10199999999999999</v>
      </c>
      <c r="CO19" s="8">
        <v>0</v>
      </c>
      <c r="CP19" s="8">
        <v>3.496</v>
      </c>
      <c r="CQ19" s="8">
        <v>0.54200000000000004</v>
      </c>
      <c r="CR19" s="8">
        <v>1E-3</v>
      </c>
      <c r="CS19" s="8">
        <v>-1.3399999999999999</v>
      </c>
      <c r="CT19" s="8">
        <v>1.4200000000000002</v>
      </c>
      <c r="CU19" s="8">
        <v>0.49299999999999999</v>
      </c>
      <c r="CV19" s="8">
        <v>0.92600000000000005</v>
      </c>
      <c r="CW19" s="8">
        <v>0.26300000000000001</v>
      </c>
      <c r="CX19" s="8">
        <v>8.299999999999999E-2</v>
      </c>
      <c r="CY19" s="8">
        <v>8.0000000000000002E-3</v>
      </c>
      <c r="CZ19" s="8">
        <v>9.0999999999999998E-2</v>
      </c>
      <c r="DA19" s="8">
        <v>3.7999999999999999E-2</v>
      </c>
      <c r="DB19" s="8">
        <v>4.8000000000000001E-2</v>
      </c>
      <c r="DC19" s="8">
        <v>8.5999999999999993E-2</v>
      </c>
      <c r="DD19" s="8">
        <v>2.8999999999999998E-2</v>
      </c>
      <c r="DE19" s="8">
        <v>0.51500000000000001</v>
      </c>
      <c r="DF19" s="8">
        <v>0.72500000000000009</v>
      </c>
      <c r="DG19" s="8">
        <f t="shared" si="15"/>
        <v>0.72500000000000009</v>
      </c>
      <c r="DH19" s="8">
        <v>5.1999999999999998E-2</v>
      </c>
      <c r="DI19" s="8">
        <f t="shared" si="16"/>
        <v>5.1999999999999998E-2</v>
      </c>
      <c r="DJ19" s="8">
        <v>0</v>
      </c>
      <c r="DK19" s="1">
        <v>0</v>
      </c>
      <c r="DL19" s="8">
        <v>1.2E-2</v>
      </c>
      <c r="DM19" s="8">
        <v>0.58700000000000008</v>
      </c>
      <c r="DN19" s="8">
        <f t="shared" si="17"/>
        <v>0.58700000000000008</v>
      </c>
      <c r="DO19" s="8">
        <v>3.6000000000000004E-2</v>
      </c>
      <c r="DP19" s="8">
        <f t="shared" si="18"/>
        <v>3.6000000000000004E-2</v>
      </c>
      <c r="DQ19" s="8">
        <v>0</v>
      </c>
      <c r="DR19" s="8">
        <v>8.199999999999999E-2</v>
      </c>
      <c r="DS19" s="8">
        <f t="shared" si="31"/>
        <v>6.9999999999999993E-2</v>
      </c>
      <c r="DT19" s="8">
        <v>-1E-3</v>
      </c>
      <c r="DU19" s="8">
        <v>8.0000000000000002E-3</v>
      </c>
      <c r="DV19" s="8">
        <v>9.8000000000000004E-2</v>
      </c>
      <c r="DW19" s="8">
        <v>0.10500000000000001</v>
      </c>
      <c r="DX19" s="8">
        <v>0.502</v>
      </c>
      <c r="DY19" s="8">
        <v>9.8000000000000004E-2</v>
      </c>
      <c r="DZ19" s="8">
        <v>0</v>
      </c>
      <c r="EA19" s="8">
        <v>0.6</v>
      </c>
      <c r="EB19" s="8">
        <v>0.105</v>
      </c>
      <c r="EC19" s="8">
        <v>0</v>
      </c>
      <c r="ED19" s="8">
        <v>0.105</v>
      </c>
      <c r="EE19" s="8">
        <f t="shared" si="19"/>
        <v>0.105</v>
      </c>
      <c r="EF19" s="8">
        <v>0.14899999999999999</v>
      </c>
      <c r="EG19" s="8">
        <v>0.14899999999999999</v>
      </c>
      <c r="EH19" s="8">
        <v>9.8000000000000004E-2</v>
      </c>
      <c r="EI19" s="8">
        <v>0.45999999999999996</v>
      </c>
      <c r="EJ19" s="8">
        <v>5.0000000000000001E-3</v>
      </c>
      <c r="EK19" s="8">
        <v>0.56299999999999994</v>
      </c>
      <c r="EL19" s="8">
        <v>0.49</v>
      </c>
      <c r="EM19" s="8">
        <v>0.49</v>
      </c>
      <c r="EN19" s="8">
        <v>0</v>
      </c>
      <c r="EO19" s="8">
        <v>0.02</v>
      </c>
      <c r="EP19" s="8">
        <v>0.02</v>
      </c>
      <c r="EQ19" s="8">
        <f t="shared" si="32"/>
        <v>0.02</v>
      </c>
      <c r="ER19" s="8">
        <v>0</v>
      </c>
      <c r="ES19" s="8">
        <v>0</v>
      </c>
      <c r="ET19" s="8">
        <v>0</v>
      </c>
      <c r="EU19" s="8">
        <v>0</v>
      </c>
      <c r="EV19" s="8">
        <v>7.400000000000001E-2</v>
      </c>
      <c r="EW19" s="8">
        <v>0</v>
      </c>
      <c r="EX19" s="8">
        <v>0.436</v>
      </c>
      <c r="EY19" s="8">
        <v>5.6039999999999992</v>
      </c>
      <c r="EZ19" s="8">
        <v>1.7609999999999999</v>
      </c>
      <c r="FA19" s="8">
        <v>3.843</v>
      </c>
      <c r="FB19" s="8">
        <v>2.4129999999999998</v>
      </c>
      <c r="FC19" s="8">
        <v>0.151</v>
      </c>
      <c r="FD19" s="8">
        <v>0.49199999999999999</v>
      </c>
      <c r="FE19" s="8">
        <v>0.64300000000000002</v>
      </c>
      <c r="FF19" s="8">
        <v>7.2999999999999995E-2</v>
      </c>
      <c r="FG19" s="8">
        <v>8.0000000000000002E-3</v>
      </c>
      <c r="FH19" s="8">
        <v>8.0999999999999989E-2</v>
      </c>
      <c r="FI19" s="8">
        <v>0</v>
      </c>
      <c r="FJ19" s="8">
        <v>0.70799999999999996</v>
      </c>
      <c r="FK19" s="8">
        <v>2.1379999999999999</v>
      </c>
      <c r="FL19" s="8">
        <v>0.17499999999999999</v>
      </c>
      <c r="FM19" s="8">
        <v>2.2160000000000002</v>
      </c>
      <c r="FN19" s="8">
        <v>4.5289999999999999</v>
      </c>
      <c r="FO19" s="8">
        <v>0.23299999999999998</v>
      </c>
      <c r="FP19" s="8">
        <v>0.70599999999999996</v>
      </c>
      <c r="FQ19" s="8">
        <v>0.93899999999999995</v>
      </c>
      <c r="FR19" s="8">
        <v>0.45900000000000002</v>
      </c>
      <c r="FS19" s="8">
        <v>0.45</v>
      </c>
      <c r="FT19" s="8">
        <v>0.14200000000000002</v>
      </c>
      <c r="FU19" s="8">
        <v>0.14100000000000001</v>
      </c>
      <c r="FV19" s="8">
        <v>4.0000000000000001E-3</v>
      </c>
      <c r="FW19" s="8">
        <v>1.9E-2</v>
      </c>
      <c r="FX19" s="8">
        <f t="shared" si="33"/>
        <v>1.9E-2</v>
      </c>
      <c r="FY19" s="8">
        <v>0.38100000000000001</v>
      </c>
      <c r="FZ19" s="8">
        <v>0</v>
      </c>
      <c r="GA19" s="8">
        <v>0</v>
      </c>
      <c r="GB19" s="8">
        <v>1.5270000000000001</v>
      </c>
      <c r="GC19" s="8">
        <v>0.14100000000000001</v>
      </c>
      <c r="GD19" s="8">
        <f t="shared" si="20"/>
        <v>1.6680000000000001</v>
      </c>
      <c r="GE19" s="8">
        <v>1.6680000000000001</v>
      </c>
      <c r="GF19" s="8">
        <v>2.137</v>
      </c>
      <c r="GG19" s="8">
        <v>0.49</v>
      </c>
      <c r="GH19" s="8">
        <v>0.75600000000000001</v>
      </c>
      <c r="GI19" s="8">
        <v>3.383</v>
      </c>
      <c r="GJ19" s="8">
        <v>8.0000000000000002E-3</v>
      </c>
      <c r="GK19" s="8">
        <v>0</v>
      </c>
      <c r="GL19" s="8">
        <v>6.2E-2</v>
      </c>
      <c r="GM19" s="8">
        <v>0.126</v>
      </c>
      <c r="GN19" s="8">
        <v>0.19600000000000001</v>
      </c>
      <c r="GO19" s="8">
        <v>0</v>
      </c>
      <c r="GP19" s="8">
        <v>0</v>
      </c>
      <c r="GQ19" s="8">
        <v>0</v>
      </c>
      <c r="GR19" s="8">
        <v>0</v>
      </c>
      <c r="GS19" s="8">
        <v>2.165</v>
      </c>
      <c r="GT19" s="8">
        <v>0.55500000000000005</v>
      </c>
      <c r="GU19" s="8">
        <v>0.66199999999999992</v>
      </c>
      <c r="GV19" s="8">
        <v>3.3820000000000001</v>
      </c>
      <c r="GW19" s="8">
        <v>1.0999999999999999E-2</v>
      </c>
      <c r="GX19" s="8">
        <v>0</v>
      </c>
      <c r="GY19" s="8">
        <v>0.17199999999999999</v>
      </c>
      <c r="GZ19" s="8">
        <v>0.27600000000000002</v>
      </c>
      <c r="HA19" s="8">
        <v>0</v>
      </c>
      <c r="HB19" s="8">
        <v>0.45900000000000002</v>
      </c>
      <c r="HC19" s="8">
        <f t="shared" si="34"/>
        <v>0.26300000000000001</v>
      </c>
      <c r="HD19" s="8">
        <v>6.6</v>
      </c>
      <c r="HE19" s="8">
        <v>2.7279999999999998</v>
      </c>
      <c r="HF19" s="8">
        <v>2.5009999999999999</v>
      </c>
      <c r="HG19" s="8">
        <v>5.2289999999999992</v>
      </c>
      <c r="HH19" s="8">
        <v>1.373</v>
      </c>
      <c r="HI19" s="8">
        <v>-6.8000000000000005E-2</v>
      </c>
      <c r="HJ19" s="8">
        <v>0.104</v>
      </c>
      <c r="HK19" s="8">
        <v>0.45500000000000002</v>
      </c>
      <c r="HL19" s="8">
        <v>0.49099999999999999</v>
      </c>
      <c r="HM19" s="8">
        <v>0</v>
      </c>
      <c r="HN19" s="8">
        <v>0.38500000000000001</v>
      </c>
      <c r="HO19" s="8">
        <v>0.76600000000000001</v>
      </c>
      <c r="HP19" s="8">
        <v>1.151</v>
      </c>
      <c r="HQ19" s="8">
        <f t="shared" si="35"/>
        <v>0.66</v>
      </c>
      <c r="HR19" s="8">
        <v>1.35</v>
      </c>
      <c r="HS19" s="8">
        <v>-2.1000000000000001E-2</v>
      </c>
      <c r="HT19" s="8">
        <v>-1E-3</v>
      </c>
      <c r="HU19" s="8">
        <v>-0.47899999999999998</v>
      </c>
      <c r="HV19" s="8">
        <v>2.7269999999999999</v>
      </c>
      <c r="HW19" s="8">
        <v>0</v>
      </c>
      <c r="HX19" s="8">
        <v>3.8730000000000002</v>
      </c>
      <c r="HY19" s="8">
        <v>17.248000000000001</v>
      </c>
      <c r="HZ19" s="8">
        <v>0.624</v>
      </c>
      <c r="IA19" s="8">
        <v>17.872</v>
      </c>
      <c r="IB19" s="8">
        <v>7.0989999999999993</v>
      </c>
      <c r="IC19" s="8">
        <v>0.11600000000000001</v>
      </c>
      <c r="ID19" s="8">
        <v>7.214999999999999</v>
      </c>
      <c r="IE19" s="8">
        <v>10.148000000000001</v>
      </c>
      <c r="IF19" s="8">
        <v>0.50900000000000001</v>
      </c>
      <c r="IG19" s="8">
        <v>10.657000000000002</v>
      </c>
      <c r="IH19" s="8">
        <v>1.5350000000000001</v>
      </c>
      <c r="II19" s="8">
        <v>0.32</v>
      </c>
      <c r="IJ19" s="8">
        <v>1.8550000000000002</v>
      </c>
      <c r="IK19" s="8">
        <v>0.28599999999999998</v>
      </c>
      <c r="IL19" s="8">
        <v>0.10199999999999999</v>
      </c>
      <c r="IM19" s="8">
        <v>0.38799999999999996</v>
      </c>
      <c r="IN19" s="8">
        <v>1.2E-2</v>
      </c>
      <c r="IO19" s="8">
        <v>0.193</v>
      </c>
      <c r="IP19" s="8">
        <v>0.20500000000000002</v>
      </c>
      <c r="IQ19" s="8">
        <v>0</v>
      </c>
      <c r="IR19" s="8">
        <v>0</v>
      </c>
      <c r="IS19" s="8">
        <v>0</v>
      </c>
      <c r="IT19" s="8">
        <v>0.20500000000000002</v>
      </c>
      <c r="IU19" s="8">
        <v>6.8000000000000005E-2</v>
      </c>
      <c r="IV19" s="8">
        <v>0</v>
      </c>
      <c r="IW19" s="8">
        <v>6.8000000000000005E-2</v>
      </c>
      <c r="IX19" s="8">
        <v>8.1920000000000002</v>
      </c>
      <c r="IY19" s="8">
        <v>8.7000000000000008E-2</v>
      </c>
      <c r="IZ19" s="8">
        <v>8.2789999999999999</v>
      </c>
      <c r="JA19" s="8">
        <v>12.208</v>
      </c>
      <c r="JB19" s="8">
        <v>12.208</v>
      </c>
      <c r="JC19" s="8">
        <v>2.1480000000000001</v>
      </c>
      <c r="JD19" s="8">
        <v>1.0070000000000001</v>
      </c>
      <c r="JE19" s="8">
        <v>3.1550000000000002</v>
      </c>
      <c r="JF19" s="8">
        <v>0.38200000000000001</v>
      </c>
      <c r="JG19" s="8">
        <v>1.3000000000000001E-2</v>
      </c>
      <c r="JH19" s="8">
        <v>0.39500000000000002</v>
      </c>
      <c r="JI19" s="8">
        <v>0.41199999999999998</v>
      </c>
      <c r="JJ19" s="8">
        <v>0.41199999999999998</v>
      </c>
      <c r="JK19" s="8">
        <v>5.8999999999999997E-2</v>
      </c>
      <c r="JL19" s="8">
        <v>0</v>
      </c>
      <c r="JM19" s="8">
        <v>5.8999999999999997E-2</v>
      </c>
      <c r="JN19" s="8">
        <v>0.187</v>
      </c>
      <c r="JO19" s="8">
        <v>0.187</v>
      </c>
      <c r="JP19" s="8">
        <v>0.104</v>
      </c>
      <c r="JQ19" s="8">
        <v>0</v>
      </c>
      <c r="JR19" s="8">
        <v>0.104</v>
      </c>
      <c r="JS19" s="8">
        <v>0.16400000000000001</v>
      </c>
      <c r="JT19" s="8">
        <v>0.16400000000000001</v>
      </c>
      <c r="JU19" s="8">
        <v>2.12</v>
      </c>
      <c r="JV19" s="8">
        <v>1.115</v>
      </c>
      <c r="JW19" s="8">
        <v>0.66300000000000003</v>
      </c>
      <c r="JX19" s="8">
        <v>3.8980000000000006</v>
      </c>
      <c r="JY19" s="8">
        <f t="shared" si="36"/>
        <v>3.8940000000000006</v>
      </c>
      <c r="JZ19" s="8">
        <v>0.224</v>
      </c>
      <c r="KA19" s="8">
        <v>0.93400000000000005</v>
      </c>
      <c r="KB19" s="8">
        <v>1.1580000000000001</v>
      </c>
      <c r="KC19" s="8">
        <v>0</v>
      </c>
      <c r="KD19" s="8">
        <v>0.61499999999999999</v>
      </c>
      <c r="KE19" s="8">
        <v>0.61499999999999999</v>
      </c>
      <c r="KF19" s="8">
        <v>1.7730000000000001</v>
      </c>
      <c r="KG19" s="8">
        <f t="shared" si="37"/>
        <v>0.58700000000000019</v>
      </c>
      <c r="KH19" s="8">
        <v>0.86699999999999999</v>
      </c>
      <c r="KI19" s="8">
        <v>0.14100000000000001</v>
      </c>
      <c r="KJ19" s="8">
        <v>1.008</v>
      </c>
      <c r="KK19" s="8">
        <v>2.145</v>
      </c>
      <c r="KL19" s="8">
        <v>1.006</v>
      </c>
      <c r="KM19" s="8">
        <v>0.879</v>
      </c>
      <c r="KN19" s="8">
        <v>4.0299999999999994</v>
      </c>
      <c r="KO19" s="8">
        <v>4.0000000000000001E-3</v>
      </c>
      <c r="KP19" s="8">
        <v>4.0000000000000001E-3</v>
      </c>
      <c r="KQ19" s="8">
        <v>0</v>
      </c>
      <c r="KR19" s="8">
        <v>0.247</v>
      </c>
      <c r="KS19" s="8">
        <v>0.90400000000000003</v>
      </c>
      <c r="KT19" s="8">
        <v>1.151</v>
      </c>
      <c r="KU19" s="8">
        <v>0</v>
      </c>
      <c r="KV19" s="8">
        <v>3.5000000000000003E-2</v>
      </c>
      <c r="KW19" s="8">
        <v>3.5000000000000003E-2</v>
      </c>
      <c r="KX19" s="8">
        <v>1.1859999999999999</v>
      </c>
      <c r="KY19" s="8">
        <v>0</v>
      </c>
      <c r="KZ19" s="8">
        <v>23.184000000000001</v>
      </c>
      <c r="LA19" s="8">
        <v>0.67799999999999994</v>
      </c>
      <c r="LB19" s="8">
        <v>23.862000000000002</v>
      </c>
      <c r="LC19" s="8">
        <v>19.631</v>
      </c>
      <c r="LD19" s="8">
        <v>0.58599999999999997</v>
      </c>
      <c r="LE19" s="8">
        <v>20.216999999999999</v>
      </c>
      <c r="LF19" s="8">
        <v>3.5540000000000003</v>
      </c>
      <c r="LG19" s="8">
        <v>9.1999999999999998E-2</v>
      </c>
      <c r="LH19" s="8">
        <v>3.6460000000000004</v>
      </c>
      <c r="LI19" s="8">
        <v>5.1999999999999998E-2</v>
      </c>
      <c r="LJ19" s="8">
        <v>0.28100000000000003</v>
      </c>
      <c r="LK19" s="8">
        <v>0.33300000000000002</v>
      </c>
      <c r="LL19" s="8">
        <v>0</v>
      </c>
      <c r="LM19" s="8">
        <v>4.0000000000000001E-3</v>
      </c>
      <c r="LN19" s="8">
        <v>4.0000000000000001E-3</v>
      </c>
      <c r="LO19" s="8">
        <v>0.33700000000000002</v>
      </c>
      <c r="LP19" s="8">
        <v>0</v>
      </c>
      <c r="LQ19" s="8">
        <v>6.8000000000000005E-2</v>
      </c>
      <c r="LR19" s="8">
        <v>5.3999999999999999E-2</v>
      </c>
      <c r="LS19" s="8">
        <v>0.122</v>
      </c>
      <c r="LT19" s="8">
        <v>0</v>
      </c>
      <c r="LU19" s="8">
        <v>0.122</v>
      </c>
      <c r="LV19" s="8">
        <f t="shared" si="38"/>
        <v>-0.21500000000000002</v>
      </c>
      <c r="LW19" s="8">
        <v>2.6440000000000001</v>
      </c>
      <c r="LX19" s="8">
        <v>6.4000000000000001E-2</v>
      </c>
      <c r="LY19" s="8">
        <v>2.7080000000000002</v>
      </c>
      <c r="LZ19" s="8">
        <v>0.27200000000000002</v>
      </c>
      <c r="MA19" s="8">
        <v>0.27200000000000002</v>
      </c>
      <c r="MB19" s="8">
        <v>3.4000000000000002E-2</v>
      </c>
      <c r="MC19" s="8">
        <v>3.4000000000000002E-2</v>
      </c>
      <c r="MD19" s="8">
        <v>0</v>
      </c>
      <c r="ME19" s="8">
        <v>0</v>
      </c>
      <c r="MF19" s="8">
        <v>0.81500000000000006</v>
      </c>
      <c r="MG19" s="8">
        <v>3.2000000000000001E-2</v>
      </c>
      <c r="MH19" s="8">
        <v>0.84700000000000009</v>
      </c>
      <c r="MI19" s="8">
        <v>2.7269999999999999</v>
      </c>
      <c r="MJ19" s="8">
        <v>0.58699999999999997</v>
      </c>
      <c r="MK19" s="8">
        <v>0.58599999999999997</v>
      </c>
      <c r="ML19" s="8">
        <v>26.498999999999999</v>
      </c>
      <c r="MM19" s="8">
        <v>9.1999999999999998E-2</v>
      </c>
      <c r="MN19" s="8">
        <v>26.590999999999998</v>
      </c>
      <c r="MO19" s="8">
        <v>4.2530000000000001</v>
      </c>
      <c r="MP19" s="8">
        <v>4.6039999999999992</v>
      </c>
      <c r="MQ19" s="8">
        <v>-0.35200000000000004</v>
      </c>
      <c r="MR19" s="8">
        <v>4.5999999999999999E-2</v>
      </c>
      <c r="MS19" s="8">
        <v>1.0999999999999999E-2</v>
      </c>
      <c r="MT19" s="8">
        <v>1.0999999999999999E-2</v>
      </c>
      <c r="MU19" s="8">
        <v>3.7999999999999999E-2</v>
      </c>
      <c r="MV19" s="8">
        <v>0.24199999999999999</v>
      </c>
      <c r="MW19" s="8">
        <v>0</v>
      </c>
      <c r="MX19" s="8">
        <v>0</v>
      </c>
      <c r="MY19" s="8">
        <v>0</v>
      </c>
      <c r="MZ19" s="8">
        <v>0</v>
      </c>
      <c r="NA19" s="8">
        <v>0</v>
      </c>
      <c r="NB19" s="8">
        <v>6.0000000000000001E-3</v>
      </c>
      <c r="NC19" s="8">
        <v>0</v>
      </c>
      <c r="ND19" s="8">
        <v>6.0000000000000001E-3</v>
      </c>
      <c r="NE19" s="8">
        <v>1.0999999999999999E-2</v>
      </c>
      <c r="NF19" s="8">
        <v>1.0999999999999999E-2</v>
      </c>
      <c r="NG19" s="8">
        <v>0.03</v>
      </c>
      <c r="NH19" s="8">
        <v>4.0000000000000001E-3</v>
      </c>
      <c r="NI19" s="8">
        <v>6.2E-2</v>
      </c>
      <c r="NJ19" s="8">
        <v>0.03</v>
      </c>
      <c r="NK19" s="8">
        <v>0.126</v>
      </c>
      <c r="NL19" s="8">
        <v>0</v>
      </c>
      <c r="NM19" s="8">
        <v>0</v>
      </c>
      <c r="NN19" s="8">
        <v>2.4E-2</v>
      </c>
      <c r="NO19" s="8">
        <v>0</v>
      </c>
      <c r="NP19" s="8">
        <v>0</v>
      </c>
      <c r="NQ19" s="8">
        <v>0</v>
      </c>
      <c r="NR19" s="8">
        <v>0</v>
      </c>
      <c r="NS19" s="8">
        <v>0</v>
      </c>
      <c r="NT19" s="8">
        <v>0</v>
      </c>
      <c r="NU19" s="8">
        <v>0</v>
      </c>
      <c r="NV19" s="8">
        <v>0</v>
      </c>
      <c r="NW19" s="8">
        <v>0</v>
      </c>
      <c r="NX19" s="8">
        <v>0</v>
      </c>
      <c r="NY19" s="8">
        <v>6.9000000000000006E-2</v>
      </c>
      <c r="NZ19" s="8">
        <v>2.1999999999999999E-2</v>
      </c>
      <c r="OA19" s="8">
        <v>0</v>
      </c>
      <c r="OB19" s="8">
        <v>0</v>
      </c>
      <c r="OC19" s="8">
        <f t="shared" si="39"/>
        <v>0</v>
      </c>
      <c r="OD19" s="8">
        <v>1.4E-2</v>
      </c>
      <c r="OE19" s="8">
        <v>4.0000000000000001E-3</v>
      </c>
      <c r="OF19" s="8">
        <v>1.8000000000000002E-2</v>
      </c>
      <c r="OG19" s="8">
        <v>5.3999999999999999E-2</v>
      </c>
      <c r="OH19" s="8">
        <v>8.0000000000000002E-3</v>
      </c>
      <c r="OI19" s="8">
        <v>0</v>
      </c>
      <c r="OJ19" s="8">
        <v>6.2E-2</v>
      </c>
      <c r="OK19" s="8">
        <v>4.0000000000000001E-3</v>
      </c>
      <c r="OL19" s="8">
        <v>0.06</v>
      </c>
      <c r="OM19" s="8">
        <v>0.17199999999999999</v>
      </c>
      <c r="ON19" s="8">
        <v>0.17799999999999999</v>
      </c>
      <c r="OO19" s="8">
        <v>0</v>
      </c>
      <c r="OP19" s="8">
        <v>0.41399999999999998</v>
      </c>
      <c r="OQ19" s="8">
        <f t="shared" si="40"/>
        <v>0.28799999999999998</v>
      </c>
      <c r="OR19" s="8">
        <v>0.05</v>
      </c>
      <c r="OS19" s="8">
        <v>0</v>
      </c>
      <c r="OT19" s="8">
        <v>0.05</v>
      </c>
      <c r="OU19" s="8">
        <v>0</v>
      </c>
      <c r="OV19" s="8">
        <v>0</v>
      </c>
      <c r="OW19" s="8">
        <v>0</v>
      </c>
      <c r="OX19" s="8">
        <v>0.42699999999999999</v>
      </c>
      <c r="OY19" s="8">
        <v>33.545000000000002</v>
      </c>
      <c r="PJ19" s="8">
        <v>29.472999999999999</v>
      </c>
      <c r="PK19" s="8">
        <f>IFERROR(HLOOKUP("b2_s11",real!$B$10:$AMM$83,$A19-1947,FALSE)+HLOOKUP("b2_s12",real!$B$10:$AMM$83,$A19-1947,FALSE)+HLOOKUP("b2_s13",real!$B$10:$AMM$83,$A19-1947,FALSE)+HLOOKUP("b2_s14",real!$B$10:$AMM$83,$A19-1947,FALSE),"")</f>
        <v>13.658999999999999</v>
      </c>
      <c r="PL19" s="8">
        <v>33.542999999999999</v>
      </c>
      <c r="PN19">
        <v>32.733211689343797</v>
      </c>
      <c r="PO19" s="8">
        <v>20.3</v>
      </c>
      <c r="PR19" s="8">
        <v>2.1432294381319713E-2</v>
      </c>
      <c r="PS19" s="11">
        <v>8.9559877175025504E-2</v>
      </c>
      <c r="QY19" s="335"/>
      <c r="RA19" s="1">
        <v>0.57906199999999997</v>
      </c>
      <c r="RB19" s="1">
        <v>0.64060899999999998</v>
      </c>
      <c r="RL19" s="8">
        <f t="shared" si="0"/>
        <v>4.2124489999999994</v>
      </c>
      <c r="RM19" s="8">
        <f t="shared" si="1"/>
        <v>3.496</v>
      </c>
      <c r="RN19" s="8">
        <f t="shared" si="21"/>
        <v>12.557775783944852</v>
      </c>
      <c r="RO19" s="8">
        <f t="shared" si="22"/>
        <v>10.421962174656883</v>
      </c>
    </row>
    <row r="20" spans="1:483" s="8" customFormat="1" x14ac:dyDescent="0.35">
      <c r="A20" s="1">
        <v>1958</v>
      </c>
      <c r="B20" s="8">
        <v>418.79507212323387</v>
      </c>
      <c r="C20" s="8">
        <v>26.05663456746078</v>
      </c>
      <c r="D20" s="8">
        <f t="shared" si="23"/>
        <v>241.04391302902741</v>
      </c>
      <c r="E20" s="8">
        <v>229.55207549215953</v>
      </c>
      <c r="F20" s="8">
        <v>94.239796342750296</v>
      </c>
      <c r="G20" s="8">
        <v>11.491837536867877</v>
      </c>
      <c r="H20" s="8">
        <v>39.564069098189904</v>
      </c>
      <c r="I20" s="8">
        <v>0.41799512505375769</v>
      </c>
      <c r="J20" s="8">
        <v>19.036694737533438</v>
      </c>
      <c r="K20" s="8">
        <v>32.136305073682514</v>
      </c>
      <c r="L20" s="8">
        <v>0.31543082694482572</v>
      </c>
      <c r="M20" s="8">
        <f t="shared" si="24"/>
        <v>32.451735900627341</v>
      </c>
      <c r="N20" s="8">
        <v>2.3048325826042002</v>
      </c>
      <c r="O20" s="8">
        <v>-2.0098060000000002</v>
      </c>
      <c r="P20" s="8">
        <v>23.942497766772011</v>
      </c>
      <c r="Q20" s="8">
        <v>38.728584000000005</v>
      </c>
      <c r="R20" s="8">
        <v>4.7767340000000003</v>
      </c>
      <c r="S20" s="8">
        <f t="shared" si="25"/>
        <v>22.799208</v>
      </c>
      <c r="T20" s="8">
        <v>22.135574999999999</v>
      </c>
      <c r="U20" s="8">
        <v>5.8659520000000001</v>
      </c>
      <c r="V20" s="8">
        <v>0.66363300000000003</v>
      </c>
      <c r="W20" s="8">
        <v>4.8267139999999999</v>
      </c>
      <c r="X20" s="8">
        <v>8.5688999999999987E-2</v>
      </c>
      <c r="Y20" s="8">
        <v>1.4936510000000001</v>
      </c>
      <c r="Z20" s="8">
        <v>2.2814549999999998</v>
      </c>
      <c r="AA20" s="8">
        <v>6.6319000000000003E-2</v>
      </c>
      <c r="AB20" s="8">
        <f t="shared" si="26"/>
        <v>2.3477739999999998</v>
      </c>
      <c r="AC20" s="8">
        <v>3.9782999999999999E-2</v>
      </c>
      <c r="AD20" s="8">
        <v>1.3199100000000001</v>
      </c>
      <c r="AE20" s="8">
        <v>4.7266369999999993</v>
      </c>
      <c r="AF20" s="11">
        <f t="shared" si="27"/>
        <v>9.1435454130848276E-2</v>
      </c>
      <c r="AG20" s="337">
        <v>9.1808885826375003E-2</v>
      </c>
      <c r="AH20" s="11">
        <f t="shared" si="2"/>
        <v>0.18772219522506098</v>
      </c>
      <c r="AI20" s="11">
        <f t="shared" si="3"/>
        <v>9.4316936935855356E-2</v>
      </c>
      <c r="AJ20" s="11">
        <f t="shared" si="4"/>
        <v>9.6176093854858521E-2</v>
      </c>
      <c r="AK20" s="11">
        <f t="shared" si="5"/>
        <v>6.2300850647052701E-2</v>
      </c>
      <c r="AL20" s="11">
        <f t="shared" si="6"/>
        <v>5.7282281279614898E-2</v>
      </c>
      <c r="AM20" s="11">
        <f t="shared" si="7"/>
        <v>0.1221859014165792</v>
      </c>
      <c r="AN20" s="11">
        <f t="shared" si="8"/>
        <v>0.20667217193011067</v>
      </c>
      <c r="AO20" s="11">
        <f t="shared" si="9"/>
        <v>7.9581824946297841E-2</v>
      </c>
      <c r="AP20" s="11">
        <f t="shared" si="10"/>
        <v>7.0698526912150186E-2</v>
      </c>
      <c r="AQ20" s="11">
        <f t="shared" si="11"/>
        <v>0.21222722187514534</v>
      </c>
      <c r="AR20" s="11">
        <f t="shared" si="12"/>
        <v>7.2086136143621027E-2</v>
      </c>
      <c r="AS20" s="11">
        <f t="shared" si="13"/>
        <v>1.6952962647102214E-2</v>
      </c>
      <c r="AT20" s="11">
        <f t="shared" si="28"/>
        <v>-0.62015591311891616</v>
      </c>
      <c r="AU20" s="11">
        <f t="shared" si="14"/>
        <v>0.19590041215814005</v>
      </c>
      <c r="AV20" s="8">
        <v>47.897999999999996</v>
      </c>
      <c r="AW20" s="8">
        <v>31.670999999999999</v>
      </c>
      <c r="AX20" s="8">
        <v>16.226000000000003</v>
      </c>
      <c r="AY20" s="8">
        <v>8.777000000000001</v>
      </c>
      <c r="AZ20" s="8">
        <v>1.7730000000000001</v>
      </c>
      <c r="BA20" s="8">
        <v>0.52200000000000002</v>
      </c>
      <c r="BB20" s="8">
        <v>2.2949999999999999</v>
      </c>
      <c r="BC20" s="8">
        <v>0.125</v>
      </c>
      <c r="BD20" s="8">
        <v>0.55100000000000005</v>
      </c>
      <c r="BE20" s="8">
        <v>0.67600000000000005</v>
      </c>
      <c r="BF20" s="8">
        <v>0.371</v>
      </c>
      <c r="BG20" s="8">
        <v>4.8500000000000005</v>
      </c>
      <c r="BH20" s="8">
        <v>0.30099999999999999</v>
      </c>
      <c r="BI20" s="8">
        <v>0.51400000000000001</v>
      </c>
      <c r="BJ20" s="8">
        <v>0</v>
      </c>
      <c r="BK20" s="8">
        <v>8.0000000000000002E-3</v>
      </c>
      <c r="BL20" s="8">
        <v>0</v>
      </c>
      <c r="BM20" s="8">
        <v>0.60899999999999999</v>
      </c>
      <c r="BN20" s="8">
        <v>0.88</v>
      </c>
      <c r="BO20" s="8">
        <v>0</v>
      </c>
      <c r="BP20" s="8">
        <v>4.9999999999999996E-2</v>
      </c>
      <c r="BQ20" s="8">
        <v>0.52200000000000002</v>
      </c>
      <c r="BR20" s="8">
        <v>4.2000000000000003E-2</v>
      </c>
      <c r="BS20" s="8">
        <v>0.56400000000000006</v>
      </c>
      <c r="BT20" s="8">
        <v>0.11799999999999999</v>
      </c>
      <c r="BU20" s="8">
        <v>1.4E-2</v>
      </c>
      <c r="BV20" s="8">
        <v>0.13200000000000001</v>
      </c>
      <c r="BW20" s="8">
        <v>0</v>
      </c>
      <c r="BX20" s="8">
        <v>0.7579999999999999</v>
      </c>
      <c r="BY20" s="8">
        <v>0.7579999999999999</v>
      </c>
      <c r="BZ20" s="8">
        <v>0.44700000000000001</v>
      </c>
      <c r="CA20" s="8">
        <v>0.44700000000000001</v>
      </c>
      <c r="CB20" s="8">
        <v>0.14300000000000002</v>
      </c>
      <c r="CC20" s="8">
        <v>0.69100000000000006</v>
      </c>
      <c r="CD20" s="8">
        <v>0.83400000000000007</v>
      </c>
      <c r="CE20" s="8">
        <f t="shared" si="29"/>
        <v>0.70200000000000007</v>
      </c>
      <c r="CF20" s="8">
        <v>2.794</v>
      </c>
      <c r="CG20" s="8">
        <v>2.794</v>
      </c>
      <c r="CH20" s="8">
        <v>0.127</v>
      </c>
      <c r="CI20" s="8">
        <v>0.11399999999999999</v>
      </c>
      <c r="CJ20" s="8">
        <v>0.24099999999999999</v>
      </c>
      <c r="CK20" s="8">
        <f t="shared" si="30"/>
        <v>0.13600000000000001</v>
      </c>
      <c r="CL20" s="8">
        <v>0</v>
      </c>
      <c r="CM20" s="8">
        <v>0.105</v>
      </c>
      <c r="CN20" s="8">
        <v>0.105</v>
      </c>
      <c r="CO20" s="8">
        <v>0</v>
      </c>
      <c r="CP20" s="8">
        <v>4.0790000000000006</v>
      </c>
      <c r="CQ20" s="8">
        <v>1.1019999999999999</v>
      </c>
      <c r="CR20" s="8">
        <v>0</v>
      </c>
      <c r="CS20" s="8">
        <v>-2.2490000000000001</v>
      </c>
      <c r="CT20" s="8">
        <v>1.722</v>
      </c>
      <c r="CU20" s="8">
        <v>0.58900000000000008</v>
      </c>
      <c r="CV20" s="8">
        <v>1.133</v>
      </c>
      <c r="CW20" s="8">
        <v>0.31900000000000001</v>
      </c>
      <c r="CX20" s="8">
        <v>9.6000000000000002E-2</v>
      </c>
      <c r="CY20" s="8">
        <v>0.01</v>
      </c>
      <c r="CZ20" s="8">
        <v>0.106</v>
      </c>
      <c r="DA20" s="8">
        <v>4.2999999999999997E-2</v>
      </c>
      <c r="DB20" s="8">
        <v>5.3999999999999999E-2</v>
      </c>
      <c r="DC20" s="8">
        <v>9.7000000000000003E-2</v>
      </c>
      <c r="DD20" s="8">
        <v>4.1999999999999996E-2</v>
      </c>
      <c r="DE20" s="8">
        <v>0.65100000000000002</v>
      </c>
      <c r="DF20" s="8">
        <v>0.91800000000000004</v>
      </c>
      <c r="DG20" s="8">
        <f t="shared" si="15"/>
        <v>0.91800000000000004</v>
      </c>
      <c r="DH20" s="8">
        <v>5.6000000000000001E-2</v>
      </c>
      <c r="DI20" s="8">
        <f t="shared" si="16"/>
        <v>5.6000000000000001E-2</v>
      </c>
      <c r="DJ20" s="8">
        <v>0</v>
      </c>
      <c r="DK20" s="1">
        <v>0</v>
      </c>
      <c r="DL20" s="8">
        <v>1.2E-2</v>
      </c>
      <c r="DM20" s="8">
        <v>0.746</v>
      </c>
      <c r="DN20" s="8">
        <f t="shared" si="17"/>
        <v>0.746</v>
      </c>
      <c r="DO20" s="8">
        <v>4.8000000000000001E-2</v>
      </c>
      <c r="DP20" s="8">
        <f t="shared" si="18"/>
        <v>4.8000000000000001E-2</v>
      </c>
      <c r="DQ20" s="8">
        <v>0</v>
      </c>
      <c r="DR20" s="8">
        <v>9.6000000000000002E-2</v>
      </c>
      <c r="DS20" s="8">
        <f t="shared" si="31"/>
        <v>8.4000000000000005E-2</v>
      </c>
      <c r="DT20" s="8">
        <v>-1E-3</v>
      </c>
      <c r="DU20" s="8">
        <v>0.01</v>
      </c>
      <c r="DV20" s="8">
        <v>0.12</v>
      </c>
      <c r="DW20" s="8">
        <v>0.129</v>
      </c>
      <c r="DX20" s="8">
        <v>0.6</v>
      </c>
      <c r="DY20" s="8">
        <v>0.11799999999999999</v>
      </c>
      <c r="DZ20" s="8">
        <v>0</v>
      </c>
      <c r="EA20" s="8">
        <v>0.71799999999999997</v>
      </c>
      <c r="EB20" s="8">
        <v>0.112</v>
      </c>
      <c r="EC20" s="8">
        <v>0</v>
      </c>
      <c r="ED20" s="8">
        <v>0.112</v>
      </c>
      <c r="EE20" s="8">
        <f t="shared" si="19"/>
        <v>0.112</v>
      </c>
      <c r="EF20" s="8">
        <v>0.16799999999999998</v>
      </c>
      <c r="EG20" s="8">
        <v>0.16799999999999998</v>
      </c>
      <c r="EH20" s="8">
        <v>0.11799999999999999</v>
      </c>
      <c r="EI20" s="8">
        <v>0.54800000000000004</v>
      </c>
      <c r="EJ20" s="8">
        <v>8.0000000000000002E-3</v>
      </c>
      <c r="EK20" s="8">
        <v>0.67400000000000004</v>
      </c>
      <c r="EL20" s="8">
        <v>0.64100000000000001</v>
      </c>
      <c r="EM20" s="8">
        <v>0.64100000000000001</v>
      </c>
      <c r="EN20" s="8">
        <v>0</v>
      </c>
      <c r="EO20" s="8">
        <v>0.02</v>
      </c>
      <c r="EP20" s="8">
        <v>0.02</v>
      </c>
      <c r="EQ20" s="8">
        <f t="shared" si="32"/>
        <v>0.02</v>
      </c>
      <c r="ER20" s="8">
        <v>0</v>
      </c>
      <c r="ES20" s="8">
        <v>0</v>
      </c>
      <c r="ET20" s="8">
        <v>0</v>
      </c>
      <c r="EU20" s="8">
        <v>0</v>
      </c>
      <c r="EV20" s="8">
        <v>8.5999999999999993E-2</v>
      </c>
      <c r="EW20" s="8">
        <v>0</v>
      </c>
      <c r="EX20" s="8">
        <v>0.57600000000000007</v>
      </c>
      <c r="EY20" s="8">
        <v>6.2590000000000003</v>
      </c>
      <c r="EZ20" s="8">
        <v>1.796</v>
      </c>
      <c r="FA20" s="8">
        <v>4.4640000000000004</v>
      </c>
      <c r="FB20" s="8">
        <v>2.7970000000000002</v>
      </c>
      <c r="FC20" s="8">
        <v>0.16999999999999998</v>
      </c>
      <c r="FD20" s="8">
        <v>0.56500000000000006</v>
      </c>
      <c r="FE20" s="8">
        <v>0.7350000000000001</v>
      </c>
      <c r="FF20" s="8">
        <v>0.09</v>
      </c>
      <c r="FG20" s="8">
        <v>8.0000000000000002E-3</v>
      </c>
      <c r="FH20" s="8">
        <v>9.8000000000000004E-2</v>
      </c>
      <c r="FI20" s="8">
        <v>0</v>
      </c>
      <c r="FJ20" s="8">
        <v>0.83199999999999996</v>
      </c>
      <c r="FK20" s="8">
        <v>2.3570000000000002</v>
      </c>
      <c r="FL20" s="8">
        <v>0.193</v>
      </c>
      <c r="FM20" s="8">
        <v>2.6109999999999998</v>
      </c>
      <c r="FN20" s="8">
        <v>5.1609999999999996</v>
      </c>
      <c r="FO20" s="8">
        <v>0.27400000000000002</v>
      </c>
      <c r="FP20" s="8">
        <v>0.84499999999999997</v>
      </c>
      <c r="FQ20" s="8">
        <v>1.119</v>
      </c>
      <c r="FR20" s="8">
        <v>0.44400000000000001</v>
      </c>
      <c r="FS20" s="8">
        <v>0.45300000000000001</v>
      </c>
      <c r="FT20" s="8">
        <v>0.17599999999999999</v>
      </c>
      <c r="FU20" s="8">
        <v>0.186</v>
      </c>
      <c r="FV20" s="8">
        <v>4.0000000000000001E-3</v>
      </c>
      <c r="FW20" s="8">
        <v>2.2000000000000002E-2</v>
      </c>
      <c r="FX20" s="8">
        <f t="shared" si="33"/>
        <v>2.2000000000000002E-2</v>
      </c>
      <c r="FY20" s="8">
        <v>0.47099999999999997</v>
      </c>
      <c r="FZ20" s="8">
        <v>0</v>
      </c>
      <c r="GA20" s="8">
        <v>0</v>
      </c>
      <c r="GB20" s="8">
        <v>1.9730000000000001</v>
      </c>
      <c r="GC20" s="8">
        <v>0.189</v>
      </c>
      <c r="GD20" s="8">
        <f t="shared" si="20"/>
        <v>2.1619999999999999</v>
      </c>
      <c r="GE20" s="8">
        <v>2.1619999999999999</v>
      </c>
      <c r="GF20" s="8">
        <v>2.4829999999999997</v>
      </c>
      <c r="GG20" s="8">
        <v>0.56500000000000006</v>
      </c>
      <c r="GH20" s="8">
        <v>0.88500000000000001</v>
      </c>
      <c r="GI20" s="8">
        <v>3.9329999999999998</v>
      </c>
      <c r="GJ20" s="8">
        <v>1.2E-2</v>
      </c>
      <c r="GK20" s="8">
        <v>0</v>
      </c>
      <c r="GL20" s="8">
        <v>3.6000000000000004E-2</v>
      </c>
      <c r="GM20" s="8">
        <v>0.14200000000000002</v>
      </c>
      <c r="GN20" s="8">
        <v>0.19</v>
      </c>
      <c r="GO20" s="8">
        <v>0</v>
      </c>
      <c r="GP20" s="8">
        <v>0</v>
      </c>
      <c r="GQ20" s="8">
        <v>0</v>
      </c>
      <c r="GR20" s="8">
        <v>0</v>
      </c>
      <c r="GS20" s="8">
        <v>2.4299999999999997</v>
      </c>
      <c r="GT20" s="8">
        <v>0.622</v>
      </c>
      <c r="GU20" s="8">
        <v>0.75500000000000012</v>
      </c>
      <c r="GV20" s="8">
        <v>3.8069999999999995</v>
      </c>
      <c r="GW20" s="8">
        <v>1.2E-2</v>
      </c>
      <c r="GX20" s="8">
        <v>0</v>
      </c>
      <c r="GY20" s="8">
        <v>0.19899999999999998</v>
      </c>
      <c r="GZ20" s="8">
        <v>0.30199999999999999</v>
      </c>
      <c r="HA20" s="8">
        <v>0</v>
      </c>
      <c r="HB20" s="8">
        <v>0.51300000000000001</v>
      </c>
      <c r="HC20" s="8">
        <f t="shared" si="34"/>
        <v>0.32300000000000001</v>
      </c>
      <c r="HD20" s="8">
        <v>8.0939999999999994</v>
      </c>
      <c r="HE20" s="8">
        <v>3.0779999999999998</v>
      </c>
      <c r="HF20" s="8">
        <v>2.7869999999999999</v>
      </c>
      <c r="HG20" s="8">
        <v>5.8650000000000002</v>
      </c>
      <c r="HH20" s="8">
        <v>2.2270000000000003</v>
      </c>
      <c r="HI20" s="8">
        <v>-8.5999999999999993E-2</v>
      </c>
      <c r="HJ20" s="8">
        <v>0.10299999999999999</v>
      </c>
      <c r="HK20" s="8">
        <v>0.45100000000000001</v>
      </c>
      <c r="HL20" s="8">
        <v>0.46800000000000003</v>
      </c>
      <c r="HM20" s="8">
        <v>0</v>
      </c>
      <c r="HN20" s="8">
        <v>0.32</v>
      </c>
      <c r="HO20" s="8">
        <v>0.69199999999999995</v>
      </c>
      <c r="HP20" s="8">
        <v>1.012</v>
      </c>
      <c r="HQ20" s="8">
        <f t="shared" si="35"/>
        <v>0.54400000000000004</v>
      </c>
      <c r="HR20" s="8">
        <v>1.4929999999999999</v>
      </c>
      <c r="HS20" s="8">
        <v>-4.0000000000000001E-3</v>
      </c>
      <c r="HT20" s="8">
        <v>-1E-3</v>
      </c>
      <c r="HU20" s="8">
        <v>0.36899999999999999</v>
      </c>
      <c r="HV20" s="8">
        <v>3.0789999999999997</v>
      </c>
      <c r="HW20" s="8">
        <v>0</v>
      </c>
      <c r="HX20" s="8">
        <v>5.0149999999999997</v>
      </c>
      <c r="HY20" s="8">
        <v>19.632000000000001</v>
      </c>
      <c r="HZ20" s="8">
        <v>0.66799999999999993</v>
      </c>
      <c r="IA20" s="8">
        <v>20.3</v>
      </c>
      <c r="IB20" s="8">
        <v>7.9770000000000003</v>
      </c>
      <c r="IC20" s="8">
        <v>0.13</v>
      </c>
      <c r="ID20" s="8">
        <v>8.1070000000000011</v>
      </c>
      <c r="IE20" s="8">
        <v>11.654</v>
      </c>
      <c r="IF20" s="8">
        <v>0.53800000000000003</v>
      </c>
      <c r="IG20" s="8">
        <v>12.192</v>
      </c>
      <c r="IH20" s="8">
        <v>1.6859999999999999</v>
      </c>
      <c r="II20" s="8">
        <v>0.33699999999999997</v>
      </c>
      <c r="IJ20" s="8">
        <v>2.0229999999999997</v>
      </c>
      <c r="IK20" s="8">
        <v>0.32800000000000001</v>
      </c>
      <c r="IL20" s="8">
        <v>0.11699999999999999</v>
      </c>
      <c r="IM20" s="8">
        <v>0.44500000000000001</v>
      </c>
      <c r="IN20" s="8">
        <v>1.3000000000000001E-2</v>
      </c>
      <c r="IO20" s="8">
        <v>0.23100000000000001</v>
      </c>
      <c r="IP20" s="8">
        <v>0.24400000000000002</v>
      </c>
      <c r="IQ20" s="8">
        <v>0</v>
      </c>
      <c r="IR20" s="8">
        <v>0</v>
      </c>
      <c r="IS20" s="8">
        <v>0</v>
      </c>
      <c r="IT20" s="8">
        <v>0.24400000000000002</v>
      </c>
      <c r="IU20" s="8">
        <v>0.04</v>
      </c>
      <c r="IV20" s="8">
        <v>0</v>
      </c>
      <c r="IW20" s="8">
        <v>0.04</v>
      </c>
      <c r="IX20" s="8">
        <v>9.4359999999999999</v>
      </c>
      <c r="IY20" s="8">
        <v>8.4999999999999992E-2</v>
      </c>
      <c r="IZ20" s="8">
        <v>9.5210000000000008</v>
      </c>
      <c r="JA20" s="8">
        <v>13.971</v>
      </c>
      <c r="JB20" s="8">
        <v>13.971</v>
      </c>
      <c r="JC20" s="8">
        <v>2.5030000000000001</v>
      </c>
      <c r="JD20" s="8">
        <v>1.097</v>
      </c>
      <c r="JE20" s="8">
        <v>3.6</v>
      </c>
      <c r="JF20" s="8">
        <v>0.47799999999999998</v>
      </c>
      <c r="JG20" s="8">
        <v>1.6E-2</v>
      </c>
      <c r="JH20" s="8">
        <v>0.49399999999999999</v>
      </c>
      <c r="JI20" s="8">
        <v>0.41</v>
      </c>
      <c r="JJ20" s="8">
        <v>0.41</v>
      </c>
      <c r="JK20" s="8">
        <v>6.9000000000000006E-2</v>
      </c>
      <c r="JL20" s="8">
        <v>0</v>
      </c>
      <c r="JM20" s="8">
        <v>6.9000000000000006E-2</v>
      </c>
      <c r="JN20" s="8">
        <v>0.20399999999999999</v>
      </c>
      <c r="JO20" s="8">
        <v>0.20399999999999999</v>
      </c>
      <c r="JP20" s="8">
        <v>0.12</v>
      </c>
      <c r="JQ20" s="8">
        <v>0</v>
      </c>
      <c r="JR20" s="8">
        <v>0.12</v>
      </c>
      <c r="JS20" s="8">
        <v>0.17799999999999999</v>
      </c>
      <c r="JT20" s="8">
        <v>0.17799999999999999</v>
      </c>
      <c r="JU20" s="8">
        <v>2.375</v>
      </c>
      <c r="JV20" s="8">
        <v>1.228</v>
      </c>
      <c r="JW20" s="8">
        <v>0.7589999999999999</v>
      </c>
      <c r="JX20" s="8">
        <v>4.3620000000000001</v>
      </c>
      <c r="JY20" s="8">
        <f t="shared" si="36"/>
        <v>4.3580000000000005</v>
      </c>
      <c r="JZ20" s="8">
        <v>0.26800000000000002</v>
      </c>
      <c r="KA20" s="8">
        <v>1.095</v>
      </c>
      <c r="KB20" s="8">
        <v>1.363</v>
      </c>
      <c r="KC20" s="8">
        <v>0</v>
      </c>
      <c r="KD20" s="8">
        <v>0.65700000000000003</v>
      </c>
      <c r="KE20" s="8">
        <v>0.65700000000000003</v>
      </c>
      <c r="KF20" s="8">
        <v>2.02</v>
      </c>
      <c r="KG20" s="8">
        <f t="shared" si="37"/>
        <v>0.67200000000000015</v>
      </c>
      <c r="KH20" s="8">
        <v>1.1040000000000001</v>
      </c>
      <c r="KI20" s="8">
        <v>0.189</v>
      </c>
      <c r="KJ20" s="8">
        <v>1.2930000000000001</v>
      </c>
      <c r="KK20" s="8">
        <v>2.5010000000000003</v>
      </c>
      <c r="KL20" s="8">
        <v>1.0960000000000001</v>
      </c>
      <c r="KM20" s="8">
        <v>1.054</v>
      </c>
      <c r="KN20" s="8">
        <v>4.6510000000000007</v>
      </c>
      <c r="KO20" s="8">
        <v>4.0000000000000001E-3</v>
      </c>
      <c r="KP20" s="8">
        <v>4.0000000000000001E-3</v>
      </c>
      <c r="KQ20" s="8">
        <v>0</v>
      </c>
      <c r="KR20" s="8">
        <v>0.29400000000000004</v>
      </c>
      <c r="KS20" s="8">
        <v>1.0169999999999999</v>
      </c>
      <c r="KT20" s="8">
        <v>1.3109999999999999</v>
      </c>
      <c r="KU20" s="8">
        <v>0</v>
      </c>
      <c r="KV20" s="8">
        <v>3.6999999999999998E-2</v>
      </c>
      <c r="KW20" s="8">
        <v>3.6999999999999998E-2</v>
      </c>
      <c r="KX20" s="8">
        <v>1.3479999999999999</v>
      </c>
      <c r="KY20" s="8">
        <v>0</v>
      </c>
      <c r="KZ20" s="8">
        <v>26.339000000000002</v>
      </c>
      <c r="LA20" s="8">
        <v>0.72</v>
      </c>
      <c r="LB20" s="8">
        <v>27.059000000000001</v>
      </c>
      <c r="LC20" s="8">
        <v>22.128</v>
      </c>
      <c r="LD20" s="8">
        <v>0.66399999999999992</v>
      </c>
      <c r="LE20" s="8">
        <v>22.792000000000002</v>
      </c>
      <c r="LF20" s="8">
        <v>4.21</v>
      </c>
      <c r="LG20" s="8">
        <v>5.6999999999999995E-2</v>
      </c>
      <c r="LH20" s="8">
        <v>4.2670000000000003</v>
      </c>
      <c r="LI20" s="8">
        <v>5.1000000000000004E-2</v>
      </c>
      <c r="LJ20" s="8">
        <v>0.27600000000000002</v>
      </c>
      <c r="LK20" s="8">
        <v>0.32700000000000001</v>
      </c>
      <c r="LL20" s="8">
        <v>0</v>
      </c>
      <c r="LM20" s="8">
        <v>4.0000000000000001E-3</v>
      </c>
      <c r="LN20" s="8">
        <v>4.0000000000000001E-3</v>
      </c>
      <c r="LO20" s="8">
        <v>0.33100000000000002</v>
      </c>
      <c r="LP20" s="8">
        <v>0</v>
      </c>
      <c r="LQ20" s="8">
        <v>8.5999999999999993E-2</v>
      </c>
      <c r="LR20" s="8">
        <v>6.9000000000000006E-2</v>
      </c>
      <c r="LS20" s="8">
        <v>0.155</v>
      </c>
      <c r="LT20" s="8">
        <v>0</v>
      </c>
      <c r="LU20" s="8">
        <v>0.155</v>
      </c>
      <c r="LV20" s="8">
        <f t="shared" si="38"/>
        <v>-0.17600000000000002</v>
      </c>
      <c r="LW20" s="8">
        <v>3.0289999999999999</v>
      </c>
      <c r="LX20" s="8">
        <v>6.6000000000000003E-2</v>
      </c>
      <c r="LY20" s="8">
        <v>3.0949999999999998</v>
      </c>
      <c r="LZ20" s="8">
        <v>0.255</v>
      </c>
      <c r="MA20" s="8">
        <v>0.255</v>
      </c>
      <c r="MB20" s="8">
        <v>0.04</v>
      </c>
      <c r="MC20" s="8">
        <v>0.04</v>
      </c>
      <c r="MD20" s="8">
        <v>1E-3</v>
      </c>
      <c r="ME20" s="8">
        <v>1E-3</v>
      </c>
      <c r="MF20" s="8">
        <v>1.0569999999999999</v>
      </c>
      <c r="MG20" s="8">
        <v>-6.9999999999999993E-3</v>
      </c>
      <c r="MH20" s="8">
        <v>1.05</v>
      </c>
      <c r="MI20" s="8">
        <v>3.0789999999999997</v>
      </c>
      <c r="MJ20" s="8">
        <v>0.66400000000000003</v>
      </c>
      <c r="MK20" s="8">
        <v>0.66399999999999992</v>
      </c>
      <c r="ML20" s="8">
        <v>30.082000000000001</v>
      </c>
      <c r="MM20" s="8">
        <v>5.6999999999999995E-2</v>
      </c>
      <c r="MN20" s="8">
        <v>30.138999999999999</v>
      </c>
      <c r="MO20" s="8">
        <v>4.7269999999999994</v>
      </c>
      <c r="MP20" s="8">
        <v>4.7969999999999997</v>
      </c>
      <c r="MQ20" s="8">
        <v>-7.0999999999999994E-2</v>
      </c>
      <c r="MR20" s="8">
        <v>8.4999999999999992E-2</v>
      </c>
      <c r="MS20" s="8">
        <v>2.0999999999999998E-2</v>
      </c>
      <c r="MT20" s="8">
        <v>2.0999999999999998E-2</v>
      </c>
      <c r="MU20" s="8">
        <v>2.1000000000000001E-2</v>
      </c>
      <c r="MV20" s="8">
        <v>0.25800000000000001</v>
      </c>
      <c r="MW20" s="8">
        <v>0</v>
      </c>
      <c r="MX20" s="8">
        <v>0</v>
      </c>
      <c r="MY20" s="8">
        <v>0</v>
      </c>
      <c r="MZ20" s="8">
        <v>0</v>
      </c>
      <c r="NA20" s="8">
        <v>0</v>
      </c>
      <c r="NB20" s="8">
        <v>8.0000000000000002E-3</v>
      </c>
      <c r="NC20" s="8">
        <v>0</v>
      </c>
      <c r="ND20" s="8">
        <v>8.0000000000000002E-3</v>
      </c>
      <c r="NE20" s="8">
        <v>1.3999999999999999E-2</v>
      </c>
      <c r="NF20" s="8">
        <v>1.3999999999999999E-2</v>
      </c>
      <c r="NG20" s="8">
        <v>3.6999999999999998E-2</v>
      </c>
      <c r="NH20" s="8">
        <v>4.0000000000000001E-3</v>
      </c>
      <c r="NI20" s="8">
        <v>3.6000000000000004E-2</v>
      </c>
      <c r="NJ20" s="8">
        <v>3.9999999999999994E-2</v>
      </c>
      <c r="NK20" s="8">
        <v>0.11699999999999999</v>
      </c>
      <c r="NL20" s="8">
        <v>0</v>
      </c>
      <c r="NM20" s="8">
        <v>0</v>
      </c>
      <c r="NN20" s="8">
        <v>2.8000000000000001E-2</v>
      </c>
      <c r="NO20" s="8">
        <v>0</v>
      </c>
      <c r="NP20" s="8">
        <v>0</v>
      </c>
      <c r="NQ20" s="8">
        <v>0</v>
      </c>
      <c r="NR20" s="8">
        <v>0</v>
      </c>
      <c r="NS20" s="8">
        <v>0</v>
      </c>
      <c r="NT20" s="8">
        <v>0</v>
      </c>
      <c r="NU20" s="8">
        <v>0</v>
      </c>
      <c r="NV20" s="8">
        <v>0</v>
      </c>
      <c r="NW20" s="8">
        <v>0</v>
      </c>
      <c r="NX20" s="8">
        <v>0</v>
      </c>
      <c r="NY20" s="8">
        <v>8.0000000000000016E-2</v>
      </c>
      <c r="NZ20" s="8">
        <v>2.4E-2</v>
      </c>
      <c r="OA20" s="8">
        <v>0</v>
      </c>
      <c r="OB20" s="8">
        <v>0</v>
      </c>
      <c r="OC20" s="8">
        <f t="shared" si="39"/>
        <v>0</v>
      </c>
      <c r="OD20" s="8">
        <v>2.4999999999999998E-2</v>
      </c>
      <c r="OE20" s="8">
        <v>7.0000000000000001E-3</v>
      </c>
      <c r="OF20" s="8">
        <v>3.2000000000000001E-2</v>
      </c>
      <c r="OG20" s="8">
        <v>6.8000000000000005E-2</v>
      </c>
      <c r="OH20" s="8">
        <v>0.01</v>
      </c>
      <c r="OI20" s="8">
        <v>0</v>
      </c>
      <c r="OJ20" s="8">
        <v>7.8E-2</v>
      </c>
      <c r="OK20" s="8">
        <v>4.0000000000000001E-3</v>
      </c>
      <c r="OL20" s="8">
        <v>3.9E-2</v>
      </c>
      <c r="OM20" s="8">
        <v>0.19899999999999998</v>
      </c>
      <c r="ON20" s="8">
        <v>0.184</v>
      </c>
      <c r="OO20" s="8">
        <v>0</v>
      </c>
      <c r="OP20" s="8">
        <v>0.42599999999999999</v>
      </c>
      <c r="OQ20" s="8">
        <f t="shared" si="40"/>
        <v>0.309</v>
      </c>
      <c r="OR20" s="8">
        <v>3.9E-2</v>
      </c>
      <c r="OS20" s="8">
        <v>0</v>
      </c>
      <c r="OT20" s="8">
        <v>3.9E-2</v>
      </c>
      <c r="OU20" s="8">
        <v>0</v>
      </c>
      <c r="OV20" s="8">
        <v>0</v>
      </c>
      <c r="OW20" s="8">
        <v>0</v>
      </c>
      <c r="OX20" s="8">
        <v>0.13300000000000001</v>
      </c>
      <c r="OY20" s="8">
        <v>38.734000000000002</v>
      </c>
      <c r="PJ20" s="8">
        <v>34.015000000000001</v>
      </c>
      <c r="PK20" s="8">
        <f>IFERROR(HLOOKUP("b2_s11",real!$B$10:$AMM$83,$A20-1947,FALSE)+HLOOKUP("b2_s12",real!$B$10:$AMM$83,$A20-1947,FALSE)+HLOOKUP("b2_s13",real!$B$10:$AMM$83,$A20-1947,FALSE)+HLOOKUP("b2_s14",real!$B$10:$AMM$83,$A20-1947,FALSE),"")</f>
        <v>15.854000000000001</v>
      </c>
      <c r="PL20" s="8">
        <v>38.731999999999999</v>
      </c>
      <c r="PN20">
        <v>33.024537273378904</v>
      </c>
      <c r="PO20" s="8">
        <v>20.399999999999999</v>
      </c>
      <c r="PR20" s="8">
        <v>2.898988846033566E-2</v>
      </c>
      <c r="PS20" s="11">
        <v>9.4522888748988301E-2</v>
      </c>
      <c r="QY20" s="335"/>
      <c r="RA20" s="1">
        <v>0.64335399999999998</v>
      </c>
      <c r="RB20" s="1">
        <v>0.74748300000000001</v>
      </c>
      <c r="RL20" s="8">
        <f t="shared" si="0"/>
        <v>4.8267139999999999</v>
      </c>
      <c r="RM20" s="8">
        <f t="shared" si="1"/>
        <v>4.0790000000000006</v>
      </c>
      <c r="RN20" s="8">
        <f t="shared" si="21"/>
        <v>12.462924025314221</v>
      </c>
      <c r="RO20" s="8">
        <f t="shared" si="22"/>
        <v>10.532272494135082</v>
      </c>
    </row>
    <row r="21" spans="1:483" s="8" customFormat="1" x14ac:dyDescent="0.35">
      <c r="A21" s="1">
        <v>1959</v>
      </c>
      <c r="B21" s="8">
        <v>429.98286756636327</v>
      </c>
      <c r="C21" s="8">
        <v>26.127111951927152</v>
      </c>
      <c r="D21" s="8">
        <f t="shared" si="23"/>
        <v>246.42133814330558</v>
      </c>
      <c r="E21" s="8">
        <v>234.76675961982087</v>
      </c>
      <c r="F21" s="8">
        <v>95.68943990331735</v>
      </c>
      <c r="G21" s="8">
        <v>11.6545785234847</v>
      </c>
      <c r="H21" s="8">
        <v>41.185595311912564</v>
      </c>
      <c r="I21" s="8">
        <v>0.45956097902081378</v>
      </c>
      <c r="J21" s="8">
        <v>21.370725900552088</v>
      </c>
      <c r="K21" s="8">
        <v>32.141347819305985</v>
      </c>
      <c r="L21" s="8">
        <v>0.36050596298360965</v>
      </c>
      <c r="M21" s="8">
        <f t="shared" si="24"/>
        <v>32.501853782289594</v>
      </c>
      <c r="N21" s="8">
        <v>2.3273114062738691</v>
      </c>
      <c r="O21" s="8">
        <v>-7.0298410000000002</v>
      </c>
      <c r="P21" s="8">
        <v>26.911636018975436</v>
      </c>
      <c r="Q21" s="8">
        <v>42.263014000000005</v>
      </c>
      <c r="R21" s="8">
        <v>5.0015809999999998</v>
      </c>
      <c r="S21" s="8">
        <f t="shared" si="25"/>
        <v>24.742170999999999</v>
      </c>
      <c r="T21" s="8">
        <v>24.006321</v>
      </c>
      <c r="U21" s="8">
        <v>6.4732430000000001</v>
      </c>
      <c r="V21" s="8">
        <v>0.73585</v>
      </c>
      <c r="W21" s="8">
        <v>5.3224369999999999</v>
      </c>
      <c r="X21" s="8">
        <v>9.7606999999999999E-2</v>
      </c>
      <c r="Y21" s="8">
        <v>1.7608810000000001</v>
      </c>
      <c r="Z21" s="8">
        <v>2.4700390000000003</v>
      </c>
      <c r="AA21" s="8">
        <v>7.4278000000000011E-2</v>
      </c>
      <c r="AB21" s="8">
        <f t="shared" si="26"/>
        <v>2.5443170000000004</v>
      </c>
      <c r="AC21" s="8">
        <v>4.2421999999999994E-2</v>
      </c>
      <c r="AD21" s="8">
        <v>0.46800999999999998</v>
      </c>
      <c r="AE21" s="8">
        <v>5.8135069999999995</v>
      </c>
      <c r="AF21" s="11">
        <f t="shared" si="27"/>
        <v>9.7183801782809706E-2</v>
      </c>
      <c r="AG21" s="337">
        <v>9.6256731089754105E-2</v>
      </c>
      <c r="AH21" s="11">
        <f t="shared" si="2"/>
        <v>0.19602830703761809</v>
      </c>
      <c r="AI21" s="11">
        <f t="shared" si="3"/>
        <v>0.10012109454220358</v>
      </c>
      <c r="AJ21" s="11">
        <f t="shared" si="4"/>
        <v>0.10198740785161817</v>
      </c>
      <c r="AK21" s="11">
        <f t="shared" si="5"/>
        <v>6.770920401986831E-2</v>
      </c>
      <c r="AL21" s="11">
        <f t="shared" si="6"/>
        <v>6.2628863573304397E-2</v>
      </c>
      <c r="AM21" s="11">
        <f t="shared" si="7"/>
        <v>0.12943021257643558</v>
      </c>
      <c r="AN21" s="11">
        <f t="shared" si="8"/>
        <v>0.21412430406095229</v>
      </c>
      <c r="AO21" s="11">
        <f t="shared" si="9"/>
        <v>8.3573201477628242E-2</v>
      </c>
      <c r="AP21" s="11">
        <f t="shared" si="10"/>
        <v>7.6530425024119206E-2</v>
      </c>
      <c r="AQ21" s="11">
        <f t="shared" si="11"/>
        <v>0.20797685348094952</v>
      </c>
      <c r="AR21" s="11">
        <f t="shared" si="12"/>
        <v>7.8000337056417859E-2</v>
      </c>
      <c r="AS21" s="11">
        <f t="shared" si="13"/>
        <v>1.7902929511721635E-2</v>
      </c>
      <c r="AT21" s="11">
        <f t="shared" si="28"/>
        <v>-6.2866652913118992E-2</v>
      </c>
      <c r="AU21" s="11">
        <f t="shared" si="14"/>
        <v>0.21436340873514778</v>
      </c>
      <c r="AV21" s="8">
        <v>51.862000000000002</v>
      </c>
      <c r="AW21" s="8">
        <v>33.943000000000005</v>
      </c>
      <c r="AX21" s="8">
        <v>17.917999999999999</v>
      </c>
      <c r="AY21" s="8">
        <v>9.4809999999999999</v>
      </c>
      <c r="AZ21" s="8">
        <v>1.9319999999999999</v>
      </c>
      <c r="BA21" s="8">
        <v>0.61899999999999999</v>
      </c>
      <c r="BB21" s="8">
        <v>2.5510000000000002</v>
      </c>
      <c r="BC21" s="8">
        <v>0.13200000000000001</v>
      </c>
      <c r="BD21" s="8">
        <v>0.58399999999999996</v>
      </c>
      <c r="BE21" s="8">
        <v>0.71599999999999997</v>
      </c>
      <c r="BF21" s="8">
        <v>0.28900000000000003</v>
      </c>
      <c r="BG21" s="8">
        <v>5.4610000000000003</v>
      </c>
      <c r="BH21" s="8">
        <v>0.311</v>
      </c>
      <c r="BI21" s="8">
        <v>0.54700000000000004</v>
      </c>
      <c r="BJ21" s="8">
        <v>0</v>
      </c>
      <c r="BK21" s="8">
        <v>0.01</v>
      </c>
      <c r="BL21" s="8">
        <v>0</v>
      </c>
      <c r="BM21" s="8">
        <v>0.67199999999999993</v>
      </c>
      <c r="BN21" s="8">
        <v>0.93799999999999994</v>
      </c>
      <c r="BO21" s="8">
        <v>0</v>
      </c>
      <c r="BP21" s="8">
        <v>6.2E-2</v>
      </c>
      <c r="BQ21" s="8">
        <v>0.61799999999999999</v>
      </c>
      <c r="BR21" s="8">
        <v>3.1E-2</v>
      </c>
      <c r="BS21" s="8">
        <v>0.64900000000000002</v>
      </c>
      <c r="BT21" s="8">
        <v>0.13400000000000001</v>
      </c>
      <c r="BU21" s="8">
        <v>1.6E-2</v>
      </c>
      <c r="BV21" s="8">
        <v>0.15000000000000002</v>
      </c>
      <c r="BW21" s="8">
        <v>0</v>
      </c>
      <c r="BX21" s="8">
        <v>0.82099999999999995</v>
      </c>
      <c r="BY21" s="8">
        <v>0.82099999999999995</v>
      </c>
      <c r="BZ21" s="8">
        <v>0.51100000000000001</v>
      </c>
      <c r="CA21" s="8">
        <v>0.51100000000000001</v>
      </c>
      <c r="CB21" s="8">
        <v>0.161</v>
      </c>
      <c r="CC21" s="8">
        <v>0.7569999999999999</v>
      </c>
      <c r="CD21" s="8">
        <v>0.91799999999999993</v>
      </c>
      <c r="CE21" s="8">
        <f t="shared" si="29"/>
        <v>0.7679999999999999</v>
      </c>
      <c r="CF21" s="8">
        <v>3.2039999999999997</v>
      </c>
      <c r="CG21" s="8">
        <v>3.2039999999999997</v>
      </c>
      <c r="CH21" s="8">
        <v>0.17899999999999999</v>
      </c>
      <c r="CI21" s="8">
        <v>0.16299999999999998</v>
      </c>
      <c r="CJ21" s="8">
        <v>0.34199999999999997</v>
      </c>
      <c r="CK21" s="8">
        <f t="shared" si="30"/>
        <v>0.22999999999999998</v>
      </c>
      <c r="CL21" s="8">
        <v>0</v>
      </c>
      <c r="CM21" s="8">
        <v>0.112</v>
      </c>
      <c r="CN21" s="8">
        <v>0.112</v>
      </c>
      <c r="CO21" s="8">
        <v>0</v>
      </c>
      <c r="CP21" s="8">
        <v>4.5449999999999999</v>
      </c>
      <c r="CQ21" s="8">
        <v>0.314</v>
      </c>
      <c r="CR21" s="8">
        <v>-3.2000000000000001E-2</v>
      </c>
      <c r="CS21" s="8">
        <v>-1.393</v>
      </c>
      <c r="CT21" s="8">
        <v>1.865</v>
      </c>
      <c r="CU21" s="8">
        <v>0.64700000000000002</v>
      </c>
      <c r="CV21" s="8">
        <v>1.2189999999999999</v>
      </c>
      <c r="CW21" s="8">
        <v>0.36399999999999999</v>
      </c>
      <c r="CX21" s="8">
        <v>0.12</v>
      </c>
      <c r="CY21" s="8">
        <v>1.2E-2</v>
      </c>
      <c r="CZ21" s="8">
        <v>0.13200000000000001</v>
      </c>
      <c r="DA21" s="8">
        <v>4.9000000000000002E-2</v>
      </c>
      <c r="DB21" s="8">
        <v>6.0999999999999999E-2</v>
      </c>
      <c r="DC21" s="8">
        <v>0.11</v>
      </c>
      <c r="DD21" s="8">
        <v>4.3999999999999997E-2</v>
      </c>
      <c r="DE21" s="8">
        <v>0.65800000000000003</v>
      </c>
      <c r="DF21" s="8">
        <v>0.95400000000000007</v>
      </c>
      <c r="DG21" s="8">
        <f t="shared" si="15"/>
        <v>0.95400000000000007</v>
      </c>
      <c r="DH21" s="8">
        <v>6.2E-2</v>
      </c>
      <c r="DI21" s="8">
        <f t="shared" si="16"/>
        <v>6.2E-2</v>
      </c>
      <c r="DJ21" s="8">
        <v>0</v>
      </c>
      <c r="DK21" s="1">
        <v>0</v>
      </c>
      <c r="DL21" s="8">
        <v>1.2E-2</v>
      </c>
      <c r="DM21" s="8">
        <v>0.78499999999999992</v>
      </c>
      <c r="DN21" s="8">
        <f t="shared" si="17"/>
        <v>0.78499999999999992</v>
      </c>
      <c r="DO21" s="8">
        <v>4.8000000000000001E-2</v>
      </c>
      <c r="DP21" s="8">
        <f t="shared" si="18"/>
        <v>4.8000000000000001E-2</v>
      </c>
      <c r="DQ21" s="8">
        <v>0</v>
      </c>
      <c r="DR21" s="8">
        <v>0.108</v>
      </c>
      <c r="DS21" s="8">
        <f t="shared" si="31"/>
        <v>9.6000000000000002E-2</v>
      </c>
      <c r="DT21" s="8">
        <v>4.5999999999999999E-2</v>
      </c>
      <c r="DU21" s="8">
        <v>1.2E-2</v>
      </c>
      <c r="DV21" s="8">
        <v>0.15</v>
      </c>
      <c r="DW21" s="8">
        <v>0.20799999999999999</v>
      </c>
      <c r="DX21" s="8">
        <v>0.68599999999999994</v>
      </c>
      <c r="DY21" s="8">
        <v>0.13400000000000001</v>
      </c>
      <c r="DZ21" s="8">
        <v>0</v>
      </c>
      <c r="EA21" s="8">
        <v>0.82</v>
      </c>
      <c r="EB21" s="8">
        <v>0.112</v>
      </c>
      <c r="EC21" s="8">
        <v>0</v>
      </c>
      <c r="ED21" s="8">
        <v>0.112</v>
      </c>
      <c r="EE21" s="8">
        <f t="shared" si="19"/>
        <v>0.112</v>
      </c>
      <c r="EF21" s="8">
        <v>0.22699999999999998</v>
      </c>
      <c r="EG21" s="8">
        <v>0.22699999999999998</v>
      </c>
      <c r="EH21" s="8">
        <v>0.13400000000000001</v>
      </c>
      <c r="EI21" s="8">
        <v>0.627</v>
      </c>
      <c r="EJ21" s="8">
        <v>4.0000000000000001E-3</v>
      </c>
      <c r="EK21" s="8">
        <v>0.76500000000000001</v>
      </c>
      <c r="EL21" s="8">
        <v>0.66400000000000003</v>
      </c>
      <c r="EM21" s="8">
        <v>0.66400000000000003</v>
      </c>
      <c r="EN21" s="8">
        <v>0</v>
      </c>
      <c r="EO21" s="8">
        <v>2.4E-2</v>
      </c>
      <c r="EP21" s="8">
        <v>2.4E-2</v>
      </c>
      <c r="EQ21" s="8">
        <f t="shared" si="32"/>
        <v>2.4E-2</v>
      </c>
      <c r="ER21" s="8">
        <v>0</v>
      </c>
      <c r="ES21" s="8">
        <v>0</v>
      </c>
      <c r="ET21" s="8">
        <v>0</v>
      </c>
      <c r="EU21" s="8">
        <v>0</v>
      </c>
      <c r="EV21" s="8">
        <v>9.7000000000000003E-2</v>
      </c>
      <c r="EW21" s="8">
        <v>4.0000000000000001E-3</v>
      </c>
      <c r="EX21" s="8">
        <v>0.58699999999999997</v>
      </c>
      <c r="EY21" s="8">
        <v>6.952</v>
      </c>
      <c r="EZ21" s="8">
        <v>1.9379999999999999</v>
      </c>
      <c r="FA21" s="8">
        <v>5.0150000000000006</v>
      </c>
      <c r="FB21" s="8">
        <v>3.1470000000000002</v>
      </c>
      <c r="FC21" s="8">
        <v>0.23099999999999998</v>
      </c>
      <c r="FD21" s="8">
        <v>0.60399999999999998</v>
      </c>
      <c r="FE21" s="8">
        <v>0.83499999999999996</v>
      </c>
      <c r="FF21" s="8">
        <v>0.105</v>
      </c>
      <c r="FG21" s="8">
        <v>8.0000000000000002E-3</v>
      </c>
      <c r="FH21" s="8">
        <v>0.11299999999999999</v>
      </c>
      <c r="FI21" s="8">
        <v>0</v>
      </c>
      <c r="FJ21" s="8">
        <v>0.91700000000000004</v>
      </c>
      <c r="FK21" s="8">
        <v>2.6970000000000001</v>
      </c>
      <c r="FL21" s="8">
        <v>0.19600000000000001</v>
      </c>
      <c r="FM21" s="8">
        <v>2.8359999999999999</v>
      </c>
      <c r="FN21" s="8">
        <v>5.7290000000000001</v>
      </c>
      <c r="FO21" s="8">
        <v>0.30099999999999999</v>
      </c>
      <c r="FP21" s="8">
        <v>0.91700000000000004</v>
      </c>
      <c r="FQ21" s="8">
        <v>1.218</v>
      </c>
      <c r="FR21" s="8">
        <v>0.35499999999999998</v>
      </c>
      <c r="FS21" s="8">
        <v>0.375</v>
      </c>
      <c r="FT21" s="8">
        <v>0.19700000000000001</v>
      </c>
      <c r="FU21" s="8">
        <v>0.19400000000000001</v>
      </c>
      <c r="FV21" s="8">
        <v>4.0000000000000001E-3</v>
      </c>
      <c r="FW21" s="8">
        <v>4.2999999999999997E-2</v>
      </c>
      <c r="FX21" s="8">
        <f t="shared" si="33"/>
        <v>4.2999999999999997E-2</v>
      </c>
      <c r="FY21" s="8">
        <v>0.50600000000000001</v>
      </c>
      <c r="FZ21" s="8">
        <v>0</v>
      </c>
      <c r="GA21" s="8">
        <v>0</v>
      </c>
      <c r="GB21" s="8">
        <v>2.2070000000000003</v>
      </c>
      <c r="GC21" s="8">
        <v>0.217</v>
      </c>
      <c r="GD21" s="8">
        <f t="shared" si="20"/>
        <v>2.4240000000000004</v>
      </c>
      <c r="GE21" s="8">
        <v>2.4240000000000004</v>
      </c>
      <c r="GF21" s="8">
        <v>2.7369999999999997</v>
      </c>
      <c r="GG21" s="8">
        <v>0.60399999999999998</v>
      </c>
      <c r="GH21" s="8">
        <v>1.008</v>
      </c>
      <c r="GI21" s="8">
        <v>4.3490000000000002</v>
      </c>
      <c r="GJ21" s="8">
        <v>1.2E-2</v>
      </c>
      <c r="GK21" s="8">
        <v>0</v>
      </c>
      <c r="GL21" s="8">
        <v>5.3999999999999999E-2</v>
      </c>
      <c r="GM21" s="8">
        <v>0.16200000000000001</v>
      </c>
      <c r="GN21" s="8">
        <v>0.22800000000000001</v>
      </c>
      <c r="GO21" s="8">
        <v>0</v>
      </c>
      <c r="GP21" s="8">
        <v>0</v>
      </c>
      <c r="GQ21" s="8">
        <v>0</v>
      </c>
      <c r="GR21" s="8">
        <v>0</v>
      </c>
      <c r="GS21" s="8">
        <v>2.6659999999999999</v>
      </c>
      <c r="GT21" s="8">
        <v>0.68799999999999994</v>
      </c>
      <c r="GU21" s="8">
        <v>0.80499999999999994</v>
      </c>
      <c r="GV21" s="8">
        <v>4.1589999999999998</v>
      </c>
      <c r="GW21" s="8">
        <v>1.4999999999999999E-2</v>
      </c>
      <c r="GX21" s="8">
        <v>0</v>
      </c>
      <c r="GY21" s="8">
        <v>0.31500000000000006</v>
      </c>
      <c r="GZ21" s="8">
        <v>0.27600000000000002</v>
      </c>
      <c r="HA21" s="8">
        <v>0</v>
      </c>
      <c r="HB21" s="8">
        <v>0.60600000000000009</v>
      </c>
      <c r="HC21" s="8">
        <f t="shared" si="34"/>
        <v>0.37800000000000011</v>
      </c>
      <c r="HD21" s="8">
        <v>9.3049999999999997</v>
      </c>
      <c r="HE21" s="8">
        <v>3.4079999999999999</v>
      </c>
      <c r="HF21" s="8">
        <v>3.0649999999999999</v>
      </c>
      <c r="HG21" s="8">
        <v>6.4729999999999999</v>
      </c>
      <c r="HH21" s="8">
        <v>2.831</v>
      </c>
      <c r="HI21" s="8">
        <v>-9.8000000000000004E-2</v>
      </c>
      <c r="HJ21" s="8">
        <v>0.121</v>
      </c>
      <c r="HK21" s="8">
        <v>0.52900000000000003</v>
      </c>
      <c r="HL21" s="8">
        <v>0.55200000000000005</v>
      </c>
      <c r="HM21" s="8">
        <v>0</v>
      </c>
      <c r="HN21" s="8">
        <v>0.38800000000000001</v>
      </c>
      <c r="HO21" s="8">
        <v>0.77800000000000002</v>
      </c>
      <c r="HP21" s="8">
        <v>1.1659999999999999</v>
      </c>
      <c r="HQ21" s="8">
        <f t="shared" si="35"/>
        <v>0.61399999999999988</v>
      </c>
      <c r="HR21" s="8">
        <v>1.7610000000000001</v>
      </c>
      <c r="HS21" s="8">
        <v>-1.0999999999999999E-2</v>
      </c>
      <c r="HT21" s="8">
        <v>4.3999999999999997E-2</v>
      </c>
      <c r="HU21" s="8">
        <v>0.62000000000000011</v>
      </c>
      <c r="HV21" s="8">
        <v>2.7460000000000004</v>
      </c>
      <c r="HW21" s="8">
        <v>0.66300000000000003</v>
      </c>
      <c r="HX21" s="8">
        <v>5.8970000000000002</v>
      </c>
      <c r="HY21" s="8">
        <v>20.804000000000002</v>
      </c>
      <c r="HZ21" s="8">
        <v>0.77699999999999991</v>
      </c>
      <c r="IA21" s="8">
        <v>21.581000000000003</v>
      </c>
      <c r="IB21" s="8">
        <v>8.6519999999999992</v>
      </c>
      <c r="IC21" s="8">
        <v>0.192</v>
      </c>
      <c r="ID21" s="8">
        <v>8.8439999999999994</v>
      </c>
      <c r="IE21" s="8">
        <v>12.153000000000002</v>
      </c>
      <c r="IF21" s="8">
        <v>0.58699999999999997</v>
      </c>
      <c r="IG21" s="8">
        <v>12.740000000000002</v>
      </c>
      <c r="IH21" s="8">
        <v>1.8479999999999999</v>
      </c>
      <c r="II21" s="8">
        <v>0.375</v>
      </c>
      <c r="IJ21" s="8">
        <v>2.2229999999999999</v>
      </c>
      <c r="IK21" s="8">
        <v>0.38400000000000001</v>
      </c>
      <c r="IL21" s="8">
        <v>0.11700000000000001</v>
      </c>
      <c r="IM21" s="8">
        <v>0.501</v>
      </c>
      <c r="IN21" s="8">
        <v>1.6E-2</v>
      </c>
      <c r="IO21" s="8">
        <v>0.26200000000000001</v>
      </c>
      <c r="IP21" s="8">
        <v>0.27800000000000002</v>
      </c>
      <c r="IQ21" s="8">
        <v>-1E-3</v>
      </c>
      <c r="IR21" s="8">
        <v>0</v>
      </c>
      <c r="IS21" s="8">
        <v>-1E-3</v>
      </c>
      <c r="IT21" s="8">
        <v>0.27700000000000002</v>
      </c>
      <c r="IU21" s="8">
        <v>4.1000000000000002E-2</v>
      </c>
      <c r="IV21" s="8">
        <v>0</v>
      </c>
      <c r="IW21" s="8">
        <v>4.1000000000000002E-2</v>
      </c>
      <c r="IX21" s="8">
        <v>9.6840000000000011</v>
      </c>
      <c r="IY21" s="8">
        <v>9.4E-2</v>
      </c>
      <c r="IZ21" s="8">
        <v>9.7780000000000005</v>
      </c>
      <c r="JA21" s="8">
        <v>15.273</v>
      </c>
      <c r="JB21" s="8">
        <v>15.273</v>
      </c>
      <c r="JC21" s="8">
        <v>2.8029999999999999</v>
      </c>
      <c r="JD21" s="8">
        <v>1.2329999999999999</v>
      </c>
      <c r="JE21" s="8">
        <v>4.0359999999999996</v>
      </c>
      <c r="JF21" s="8">
        <v>0.46400000000000002</v>
      </c>
      <c r="JG21" s="8">
        <v>1.8000000000000002E-2</v>
      </c>
      <c r="JH21" s="8">
        <v>0.48200000000000004</v>
      </c>
      <c r="JI21" s="8">
        <v>0.434</v>
      </c>
      <c r="JJ21" s="8">
        <v>0.434</v>
      </c>
      <c r="JK21" s="8">
        <v>8.0999999999999989E-2</v>
      </c>
      <c r="JL21" s="8">
        <v>0</v>
      </c>
      <c r="JM21" s="8">
        <v>8.0999999999999989E-2</v>
      </c>
      <c r="JN21" s="8">
        <v>0.21199999999999999</v>
      </c>
      <c r="JO21" s="8">
        <v>0.21199999999999999</v>
      </c>
      <c r="JP21" s="8">
        <v>8.5000000000000006E-2</v>
      </c>
      <c r="JQ21" s="8">
        <v>0</v>
      </c>
      <c r="JR21" s="8">
        <v>8.5000000000000006E-2</v>
      </c>
      <c r="JS21" s="8">
        <v>0.193</v>
      </c>
      <c r="JT21" s="8">
        <v>0.193</v>
      </c>
      <c r="JU21" s="8">
        <v>2.6139999999999999</v>
      </c>
      <c r="JV21" s="8">
        <v>1.4129999999999998</v>
      </c>
      <c r="JW21" s="8">
        <v>0.80899999999999994</v>
      </c>
      <c r="JX21" s="8">
        <v>4.8359999999999994</v>
      </c>
      <c r="JY21" s="8">
        <f t="shared" si="36"/>
        <v>4.8319999999999999</v>
      </c>
      <c r="JZ21" s="8">
        <v>0.307</v>
      </c>
      <c r="KA21" s="8">
        <v>1.208</v>
      </c>
      <c r="KB21" s="8">
        <v>1.5149999999999999</v>
      </c>
      <c r="KC21" s="8">
        <v>0</v>
      </c>
      <c r="KD21" s="8">
        <v>0.56800000000000006</v>
      </c>
      <c r="KE21" s="8">
        <v>0.56800000000000006</v>
      </c>
      <c r="KF21" s="8">
        <v>2.0830000000000002</v>
      </c>
      <c r="KG21" s="8">
        <f t="shared" si="37"/>
        <v>0.70600000000000041</v>
      </c>
      <c r="KH21" s="8">
        <v>1.27</v>
      </c>
      <c r="KI21" s="8">
        <v>0.217</v>
      </c>
      <c r="KJ21" s="8">
        <v>1.4870000000000001</v>
      </c>
      <c r="KK21" s="8">
        <v>2.8029999999999999</v>
      </c>
      <c r="KL21" s="8">
        <v>1.232</v>
      </c>
      <c r="KM21" s="8">
        <v>1.1950000000000001</v>
      </c>
      <c r="KN21" s="8">
        <v>5.23</v>
      </c>
      <c r="KO21" s="8">
        <v>4.0000000000000001E-3</v>
      </c>
      <c r="KP21" s="8">
        <v>4.0000000000000001E-3</v>
      </c>
      <c r="KQ21" s="8">
        <v>0</v>
      </c>
      <c r="KR21" s="8">
        <v>0.33599999999999997</v>
      </c>
      <c r="KS21" s="8">
        <v>1.02</v>
      </c>
      <c r="KT21" s="8">
        <v>1.3559999999999999</v>
      </c>
      <c r="KU21" s="8">
        <v>0</v>
      </c>
      <c r="KV21" s="8">
        <v>2.1000000000000001E-2</v>
      </c>
      <c r="KW21" s="8">
        <v>2.1000000000000001E-2</v>
      </c>
      <c r="KX21" s="8">
        <v>1.3769999999999998</v>
      </c>
      <c r="KY21" s="8">
        <v>0</v>
      </c>
      <c r="KZ21" s="8">
        <v>28.183</v>
      </c>
      <c r="LA21" s="8">
        <v>0.65600000000000003</v>
      </c>
      <c r="LB21" s="8">
        <v>28.838999999999999</v>
      </c>
      <c r="LC21" s="8">
        <v>24.011000000000003</v>
      </c>
      <c r="LD21" s="8">
        <v>0.73599999999999999</v>
      </c>
      <c r="LE21" s="8">
        <v>24.747000000000003</v>
      </c>
      <c r="LF21" s="8">
        <v>4.1719999999999997</v>
      </c>
      <c r="LG21" s="8">
        <v>-0.08</v>
      </c>
      <c r="LH21" s="8">
        <v>4.0919999999999996</v>
      </c>
      <c r="LI21" s="8">
        <v>4.7E-2</v>
      </c>
      <c r="LJ21" s="8">
        <v>0.252</v>
      </c>
      <c r="LK21" s="8">
        <v>0.29899999999999999</v>
      </c>
      <c r="LL21" s="8">
        <v>0</v>
      </c>
      <c r="LM21" s="8">
        <v>0</v>
      </c>
      <c r="LN21" s="8">
        <v>0</v>
      </c>
      <c r="LO21" s="8">
        <v>0.29899999999999999</v>
      </c>
      <c r="LP21" s="8">
        <v>0</v>
      </c>
      <c r="LQ21" s="8">
        <v>9.8000000000000004E-2</v>
      </c>
      <c r="LR21" s="8">
        <v>7.6999999999999999E-2</v>
      </c>
      <c r="LS21" s="8">
        <v>0.17499999999999999</v>
      </c>
      <c r="LT21" s="8">
        <v>0</v>
      </c>
      <c r="LU21" s="8">
        <v>0.17499999999999999</v>
      </c>
      <c r="LV21" s="8">
        <f t="shared" si="38"/>
        <v>-0.124</v>
      </c>
      <c r="LW21" s="8">
        <v>3.2479999999999998</v>
      </c>
      <c r="LX21" s="8">
        <v>7.3999999999999996E-2</v>
      </c>
      <c r="LY21" s="8">
        <v>3.3219999999999996</v>
      </c>
      <c r="LZ21" s="8">
        <v>0.17599999999999999</v>
      </c>
      <c r="MA21" s="8">
        <v>0.17599999999999999</v>
      </c>
      <c r="MB21" s="8">
        <v>4.1999999999999996E-2</v>
      </c>
      <c r="MC21" s="8">
        <v>4.1999999999999996E-2</v>
      </c>
      <c r="MD21" s="8">
        <v>-1.4999999999999999E-2</v>
      </c>
      <c r="ME21" s="8">
        <v>-1.4999999999999999E-2</v>
      </c>
      <c r="MF21" s="8">
        <v>0.84499999999999997</v>
      </c>
      <c r="MG21" s="8">
        <v>-0.154</v>
      </c>
      <c r="MH21" s="8">
        <v>0.69099999999999995</v>
      </c>
      <c r="MI21" s="8">
        <v>2.7460000000000004</v>
      </c>
      <c r="MJ21" s="8">
        <v>1.4</v>
      </c>
      <c r="MK21" s="8">
        <v>0.73599999999999999</v>
      </c>
      <c r="ML21" s="8">
        <v>32.326999999999998</v>
      </c>
      <c r="MM21" s="8">
        <v>-0.08</v>
      </c>
      <c r="MN21" s="8">
        <v>32.247</v>
      </c>
      <c r="MO21" s="8">
        <v>5.8129999999999997</v>
      </c>
      <c r="MP21" s="8">
        <v>5.016</v>
      </c>
      <c r="MQ21" s="8">
        <v>0.79700000000000004</v>
      </c>
      <c r="MR21" s="8">
        <v>8.4000000000000005E-2</v>
      </c>
      <c r="MS21" s="8">
        <v>0.02</v>
      </c>
      <c r="MT21" s="8">
        <v>0.02</v>
      </c>
      <c r="MU21" s="8">
        <v>2.8000000000000001E-2</v>
      </c>
      <c r="MV21" s="8">
        <v>0.27500000000000002</v>
      </c>
      <c r="MW21" s="8">
        <v>0</v>
      </c>
      <c r="MX21" s="8">
        <v>0</v>
      </c>
      <c r="MY21" s="8">
        <v>0</v>
      </c>
      <c r="MZ21" s="8">
        <v>3.0000000000000001E-3</v>
      </c>
      <c r="NA21" s="8">
        <v>3.0000000000000001E-3</v>
      </c>
      <c r="NB21" s="8">
        <v>8.0000000000000002E-3</v>
      </c>
      <c r="NC21" s="8">
        <v>0</v>
      </c>
      <c r="ND21" s="8">
        <v>8.0000000000000002E-3</v>
      </c>
      <c r="NE21" s="8">
        <v>1.2E-2</v>
      </c>
      <c r="NF21" s="8">
        <v>1.2E-2</v>
      </c>
      <c r="NG21" s="8">
        <v>4.1999999999999996E-2</v>
      </c>
      <c r="NH21" s="8">
        <v>4.0000000000000001E-3</v>
      </c>
      <c r="NI21" s="8">
        <v>5.3999999999999999E-2</v>
      </c>
      <c r="NJ21" s="8">
        <v>6.2E-2</v>
      </c>
      <c r="NK21" s="8">
        <v>0.16200000000000001</v>
      </c>
      <c r="NL21" s="8">
        <v>0</v>
      </c>
      <c r="NM21" s="8">
        <v>0</v>
      </c>
      <c r="NN21" s="8">
        <v>2.8000000000000001E-2</v>
      </c>
      <c r="NO21" s="8">
        <v>0</v>
      </c>
      <c r="NP21" s="8">
        <v>0</v>
      </c>
      <c r="NQ21" s="8">
        <v>0</v>
      </c>
      <c r="NR21" s="8">
        <v>0</v>
      </c>
      <c r="NS21" s="8">
        <v>0</v>
      </c>
      <c r="NT21" s="8">
        <v>0</v>
      </c>
      <c r="NU21" s="8">
        <v>0</v>
      </c>
      <c r="NV21" s="8">
        <v>0</v>
      </c>
      <c r="NW21" s="8">
        <v>0</v>
      </c>
      <c r="NX21" s="8">
        <v>0</v>
      </c>
      <c r="NY21" s="8">
        <v>0.13400000000000001</v>
      </c>
      <c r="NZ21" s="8">
        <v>2.5999999999999999E-2</v>
      </c>
      <c r="OA21" s="8">
        <v>0</v>
      </c>
      <c r="OB21" s="8">
        <v>0</v>
      </c>
      <c r="OC21" s="8">
        <f t="shared" si="39"/>
        <v>0</v>
      </c>
      <c r="OD21" s="8">
        <v>2.4E-2</v>
      </c>
      <c r="OE21" s="8">
        <v>4.0000000000000001E-3</v>
      </c>
      <c r="OF21" s="8">
        <v>2.8000000000000001E-2</v>
      </c>
      <c r="OG21" s="8">
        <v>6.4000000000000001E-2</v>
      </c>
      <c r="OH21" s="8">
        <v>1.3000000000000001E-2</v>
      </c>
      <c r="OI21" s="8">
        <v>0</v>
      </c>
      <c r="OJ21" s="8">
        <v>7.6999999999999999E-2</v>
      </c>
      <c r="OK21" s="8">
        <v>4.0000000000000001E-3</v>
      </c>
      <c r="OL21" s="8">
        <v>4.3999999999999997E-2</v>
      </c>
      <c r="OM21" s="8">
        <v>0.31500000000000006</v>
      </c>
      <c r="ON21" s="8">
        <v>0.184</v>
      </c>
      <c r="OO21" s="8">
        <v>0</v>
      </c>
      <c r="OP21" s="8">
        <v>0.54700000000000004</v>
      </c>
      <c r="OQ21" s="8">
        <f t="shared" si="40"/>
        <v>0.38500000000000001</v>
      </c>
      <c r="OR21" s="8">
        <v>3.9999999999999994E-2</v>
      </c>
      <c r="OS21" s="8">
        <v>0</v>
      </c>
      <c r="OT21" s="8">
        <v>3.9999999999999994E-2</v>
      </c>
      <c r="OU21" s="8">
        <v>0</v>
      </c>
      <c r="OV21" s="8">
        <v>0</v>
      </c>
      <c r="OW21" s="8">
        <v>0</v>
      </c>
      <c r="OX21" s="8">
        <v>-0.64200000000000002</v>
      </c>
      <c r="OY21" s="8">
        <v>42.265000000000001</v>
      </c>
      <c r="PJ21" s="8">
        <v>36.892000000000003</v>
      </c>
      <c r="PK21" s="8">
        <f>IFERROR(HLOOKUP("b2_s11",real!$B$10:$AMM$83,$A21-1947,FALSE)+HLOOKUP("b2_s12",real!$B$10:$AMM$83,$A21-1947,FALSE)+HLOOKUP("b2_s13",real!$B$10:$AMM$83,$A21-1947,FALSE)+HLOOKUP("b2_s14",real!$B$10:$AMM$83,$A21-1947,FALSE),"")</f>
        <v>16.814</v>
      </c>
      <c r="PL21" s="8">
        <v>42.266000000000005</v>
      </c>
      <c r="PN21">
        <v>33.024537273378904</v>
      </c>
      <c r="PO21" s="8">
        <v>20.6</v>
      </c>
      <c r="PR21" s="8">
        <v>3.0246012717606591E-2</v>
      </c>
      <c r="PS21" s="11">
        <v>9.8939343718926098E-2</v>
      </c>
      <c r="QY21" s="335"/>
      <c r="RA21" s="1">
        <v>0.74761100000000003</v>
      </c>
      <c r="RB21" s="1">
        <v>0.74851299999999998</v>
      </c>
      <c r="RL21" s="8">
        <f t="shared" si="0"/>
        <v>5.3224369999999999</v>
      </c>
      <c r="RM21" s="8">
        <f t="shared" si="1"/>
        <v>4.5449999999999999</v>
      </c>
      <c r="RN21" s="8">
        <f t="shared" si="21"/>
        <v>12.593604895287401</v>
      </c>
      <c r="RO21" s="8">
        <f t="shared" si="22"/>
        <v>10.754083937316915</v>
      </c>
    </row>
    <row r="22" spans="1:483" s="8" customFormat="1" x14ac:dyDescent="0.35">
      <c r="A22" s="1">
        <v>1960</v>
      </c>
      <c r="B22" s="8">
        <v>464.34689406023449</v>
      </c>
      <c r="C22" s="8">
        <v>29.78099324490999</v>
      </c>
      <c r="D22" s="8">
        <f t="shared" si="23"/>
        <v>258.57288916200071</v>
      </c>
      <c r="E22" s="8">
        <v>246.48133323624251</v>
      </c>
      <c r="F22" s="8">
        <v>97.853302992023799</v>
      </c>
      <c r="G22" s="8">
        <v>12.091555925758183</v>
      </c>
      <c r="H22" s="8">
        <v>44.592970821075312</v>
      </c>
      <c r="I22" s="8">
        <v>0.49730725099730999</v>
      </c>
      <c r="J22" s="8">
        <v>22.66208557716984</v>
      </c>
      <c r="K22" s="8">
        <v>33.387774812389033</v>
      </c>
      <c r="L22" s="8">
        <v>0.38845709038098986</v>
      </c>
      <c r="M22" s="8">
        <f t="shared" si="24"/>
        <v>33.776231902770022</v>
      </c>
      <c r="N22" s="8">
        <v>2.171506295863757</v>
      </c>
      <c r="O22" s="8">
        <v>1.9405350000000001</v>
      </c>
      <c r="P22" s="8">
        <v>31.673186802197709</v>
      </c>
      <c r="Q22" s="8">
        <v>46.834131999999997</v>
      </c>
      <c r="R22" s="8">
        <v>5.7975580000000004</v>
      </c>
      <c r="S22" s="8">
        <f t="shared" si="25"/>
        <v>26.803017999999998</v>
      </c>
      <c r="T22" s="8">
        <v>26.002937999999997</v>
      </c>
      <c r="U22" s="8">
        <v>6.9115450000000003</v>
      </c>
      <c r="V22" s="8">
        <v>0.80008000000000001</v>
      </c>
      <c r="W22" s="8">
        <v>5.894082</v>
      </c>
      <c r="X22" s="8">
        <v>0.108639</v>
      </c>
      <c r="Y22" s="8">
        <v>1.9218579999999998</v>
      </c>
      <c r="Z22" s="8">
        <v>2.567898</v>
      </c>
      <c r="AA22" s="8">
        <v>8.0382999999999996E-2</v>
      </c>
      <c r="AB22" s="8">
        <f t="shared" si="26"/>
        <v>2.6482809999999999</v>
      </c>
      <c r="AC22" s="8">
        <v>4.7204000000000003E-2</v>
      </c>
      <c r="AD22" s="8">
        <v>1.3592200000000001</v>
      </c>
      <c r="AE22" s="8">
        <v>6.937843</v>
      </c>
      <c r="AF22" s="11">
        <f t="shared" si="27"/>
        <v>9.9725104748892165E-2</v>
      </c>
      <c r="AG22" s="337">
        <v>9.8225301968560302E-2</v>
      </c>
      <c r="AH22" s="11">
        <f t="shared" si="2"/>
        <v>0.19934659083022019</v>
      </c>
      <c r="AI22" s="11">
        <f t="shared" si="3"/>
        <v>0.10336340471215016</v>
      </c>
      <c r="AJ22" s="11">
        <f t="shared" si="4"/>
        <v>0.1052194279767001</v>
      </c>
      <c r="AK22" s="11">
        <f t="shared" si="5"/>
        <v>7.0695124043658172E-2</v>
      </c>
      <c r="AL22" s="11">
        <f t="shared" si="6"/>
        <v>6.5634629005199355E-2</v>
      </c>
      <c r="AM22" s="11">
        <f t="shared" si="7"/>
        <v>0.13237935171550066</v>
      </c>
      <c r="AN22" s="11">
        <f t="shared" si="8"/>
        <v>0.22023640715062667</v>
      </c>
      <c r="AO22" s="11">
        <f t="shared" si="9"/>
        <v>8.6015699716642954E-2</v>
      </c>
      <c r="AP22" s="11">
        <f t="shared" si="10"/>
        <v>7.6592226190936433E-2</v>
      </c>
      <c r="AQ22" s="11">
        <f t="shared" si="11"/>
        <v>0.20887593754587455</v>
      </c>
      <c r="AR22" s="11">
        <f t="shared" si="12"/>
        <v>7.8124321539954772E-2</v>
      </c>
      <c r="AS22" s="11">
        <f t="shared" si="13"/>
        <v>2.1350358361662075E-2</v>
      </c>
      <c r="AT22" s="11">
        <f t="shared" si="28"/>
        <v>0.66142253014590213</v>
      </c>
      <c r="AU22" s="11">
        <f t="shared" si="14"/>
        <v>0.217362820363564</v>
      </c>
      <c r="AV22" s="8">
        <v>58.463999999999999</v>
      </c>
      <c r="AW22" s="8">
        <v>38.244999999999997</v>
      </c>
      <c r="AX22" s="8">
        <v>20.219000000000001</v>
      </c>
      <c r="AY22" s="8">
        <v>10.496</v>
      </c>
      <c r="AZ22" s="8">
        <v>2.1629999999999998</v>
      </c>
      <c r="BA22" s="8">
        <v>0.67399999999999993</v>
      </c>
      <c r="BB22" s="8">
        <v>2.8369999999999997</v>
      </c>
      <c r="BC22" s="8">
        <v>0.154</v>
      </c>
      <c r="BD22" s="8">
        <v>0.68199999999999994</v>
      </c>
      <c r="BE22" s="8">
        <v>0.83599999999999997</v>
      </c>
      <c r="BF22" s="8">
        <v>0.33299999999999996</v>
      </c>
      <c r="BG22" s="8">
        <v>6.3830000000000009</v>
      </c>
      <c r="BH22" s="8">
        <v>0.34699999999999998</v>
      </c>
      <c r="BI22" s="8">
        <v>0.63600000000000001</v>
      </c>
      <c r="BJ22" s="8">
        <v>0</v>
      </c>
      <c r="BK22" s="8">
        <v>1.4E-2</v>
      </c>
      <c r="BL22" s="8">
        <v>0</v>
      </c>
      <c r="BM22" s="8">
        <v>0.72499999999999987</v>
      </c>
      <c r="BN22" s="8">
        <v>1.08</v>
      </c>
      <c r="BO22" s="8">
        <v>0</v>
      </c>
      <c r="BP22" s="8">
        <v>7.5999999999999998E-2</v>
      </c>
      <c r="BQ22" s="8">
        <v>0.67399999999999993</v>
      </c>
      <c r="BR22" s="8">
        <v>3.2000000000000001E-2</v>
      </c>
      <c r="BS22" s="8">
        <v>0.70599999999999996</v>
      </c>
      <c r="BT22" s="8">
        <v>0.14700000000000002</v>
      </c>
      <c r="BU22" s="8">
        <v>1.6E-2</v>
      </c>
      <c r="BV22" s="8">
        <v>0.16300000000000003</v>
      </c>
      <c r="BW22" s="8">
        <v>0</v>
      </c>
      <c r="BX22" s="8">
        <v>0.90800000000000003</v>
      </c>
      <c r="BY22" s="8">
        <v>0.90800000000000003</v>
      </c>
      <c r="BZ22" s="8">
        <v>0.55600000000000005</v>
      </c>
      <c r="CA22" s="8">
        <v>0.55600000000000005</v>
      </c>
      <c r="CB22" s="8">
        <v>0.17299999999999999</v>
      </c>
      <c r="CC22" s="8">
        <v>0.83699999999999997</v>
      </c>
      <c r="CD22" s="8">
        <v>1.01</v>
      </c>
      <c r="CE22" s="8">
        <f t="shared" si="29"/>
        <v>0.84699999999999998</v>
      </c>
      <c r="CF22" s="8">
        <v>3.8929999999999998</v>
      </c>
      <c r="CG22" s="8">
        <v>3.8929999999999998</v>
      </c>
      <c r="CH22" s="8">
        <v>0.20199999999999999</v>
      </c>
      <c r="CI22" s="8">
        <v>0.183</v>
      </c>
      <c r="CJ22" s="8">
        <v>0.38500000000000001</v>
      </c>
      <c r="CK22" s="8">
        <f t="shared" si="30"/>
        <v>0.26700000000000002</v>
      </c>
      <c r="CL22" s="8">
        <v>0</v>
      </c>
      <c r="CM22" s="8">
        <v>0.11799999999999999</v>
      </c>
      <c r="CN22" s="8">
        <v>0.11799999999999999</v>
      </c>
      <c r="CO22" s="8">
        <v>0</v>
      </c>
      <c r="CP22" s="8">
        <v>4.9809999999999999</v>
      </c>
      <c r="CQ22" s="8">
        <v>0.92700000000000005</v>
      </c>
      <c r="CR22" s="8">
        <v>-3.5000000000000003E-2</v>
      </c>
      <c r="CS22" s="8">
        <v>-1.7129999999999999</v>
      </c>
      <c r="CT22" s="8">
        <v>2.0019999999999998</v>
      </c>
      <c r="CU22" s="8">
        <v>0.71500000000000008</v>
      </c>
      <c r="CV22" s="8">
        <v>1.2870000000000001</v>
      </c>
      <c r="CW22" s="8">
        <v>0.38500000000000001</v>
      </c>
      <c r="CX22" s="8">
        <v>0.128</v>
      </c>
      <c r="CY22" s="8">
        <v>1.2E-2</v>
      </c>
      <c r="CZ22" s="8">
        <v>0.14000000000000001</v>
      </c>
      <c r="DA22" s="8">
        <v>5.2999999999999999E-2</v>
      </c>
      <c r="DB22" s="8">
        <v>6.6000000000000003E-2</v>
      </c>
      <c r="DC22" s="8">
        <v>0.11899999999999999</v>
      </c>
      <c r="DD22" s="8">
        <v>5.0999999999999997E-2</v>
      </c>
      <c r="DE22" s="8">
        <v>0.69399999999999995</v>
      </c>
      <c r="DF22" s="8">
        <v>1.085</v>
      </c>
      <c r="DG22" s="8">
        <f t="shared" si="15"/>
        <v>1.085</v>
      </c>
      <c r="DH22" s="8">
        <v>7.0000000000000007E-2</v>
      </c>
      <c r="DI22" s="8">
        <f t="shared" si="16"/>
        <v>7.0000000000000007E-2</v>
      </c>
      <c r="DJ22" s="8">
        <v>0</v>
      </c>
      <c r="DK22" s="1">
        <v>0</v>
      </c>
      <c r="DL22" s="8">
        <v>1.4999999999999999E-2</v>
      </c>
      <c r="DM22" s="8">
        <v>0.89900000000000002</v>
      </c>
      <c r="DN22" s="8">
        <f t="shared" si="17"/>
        <v>0.89900000000000002</v>
      </c>
      <c r="DO22" s="8">
        <v>5.5E-2</v>
      </c>
      <c r="DP22" s="8">
        <f t="shared" si="18"/>
        <v>5.5E-2</v>
      </c>
      <c r="DQ22" s="8">
        <v>0</v>
      </c>
      <c r="DR22" s="8">
        <v>0.14600000000000002</v>
      </c>
      <c r="DS22" s="8">
        <f t="shared" si="31"/>
        <v>0.13100000000000001</v>
      </c>
      <c r="DT22" s="8">
        <v>5.6000000000000001E-2</v>
      </c>
      <c r="DU22" s="8">
        <v>1.2E-2</v>
      </c>
      <c r="DV22" s="8">
        <v>0.157</v>
      </c>
      <c r="DW22" s="8">
        <v>0.22500000000000001</v>
      </c>
      <c r="DX22" s="8">
        <v>0.7569999999999999</v>
      </c>
      <c r="DY22" s="8">
        <v>0.14800000000000002</v>
      </c>
      <c r="DZ22" s="8">
        <v>0</v>
      </c>
      <c r="EA22" s="8">
        <v>0.90499999999999992</v>
      </c>
      <c r="EB22" s="8">
        <v>0.113</v>
      </c>
      <c r="EC22" s="8">
        <v>0</v>
      </c>
      <c r="ED22" s="8">
        <v>0.113</v>
      </c>
      <c r="EE22" s="8">
        <f t="shared" si="19"/>
        <v>0.113</v>
      </c>
      <c r="EF22" s="8">
        <v>0.251</v>
      </c>
      <c r="EG22" s="8">
        <v>0.251</v>
      </c>
      <c r="EH22" s="8">
        <v>0.14899999999999999</v>
      </c>
      <c r="EI22" s="8">
        <v>0.69199999999999995</v>
      </c>
      <c r="EJ22" s="8">
        <v>4.0000000000000001E-3</v>
      </c>
      <c r="EK22" s="8">
        <v>0.84499999999999997</v>
      </c>
      <c r="EL22" s="8">
        <v>0.68599999999999994</v>
      </c>
      <c r="EM22" s="8">
        <v>0.68599999999999994</v>
      </c>
      <c r="EN22" s="8">
        <v>0</v>
      </c>
      <c r="EO22" s="8">
        <v>2.4E-2</v>
      </c>
      <c r="EP22" s="8">
        <v>2.4E-2</v>
      </c>
      <c r="EQ22" s="8">
        <f t="shared" si="32"/>
        <v>2.4E-2</v>
      </c>
      <c r="ER22" s="8">
        <v>0</v>
      </c>
      <c r="ES22" s="8">
        <v>0</v>
      </c>
      <c r="ET22" s="8">
        <v>0</v>
      </c>
      <c r="EU22" s="8">
        <v>0</v>
      </c>
      <c r="EV22" s="8">
        <v>0.11</v>
      </c>
      <c r="EW22" s="8">
        <v>4.0000000000000001E-3</v>
      </c>
      <c r="EX22" s="8">
        <v>0.59799999999999998</v>
      </c>
      <c r="EY22" s="8">
        <v>7.3890000000000002</v>
      </c>
      <c r="EZ22" s="8">
        <v>2.0129999999999999</v>
      </c>
      <c r="FA22" s="8">
        <v>5.375</v>
      </c>
      <c r="FB22" s="8">
        <v>3.3629999999999995</v>
      </c>
      <c r="FC22" s="8">
        <v>0.25</v>
      </c>
      <c r="FD22" s="8">
        <v>0.64700000000000002</v>
      </c>
      <c r="FE22" s="8">
        <v>0.89700000000000002</v>
      </c>
      <c r="FF22" s="8">
        <v>0.108</v>
      </c>
      <c r="FG22" s="8">
        <v>8.0000000000000002E-3</v>
      </c>
      <c r="FH22" s="8">
        <v>0.11599999999999999</v>
      </c>
      <c r="FI22" s="8">
        <v>0</v>
      </c>
      <c r="FJ22" s="8">
        <v>0.998</v>
      </c>
      <c r="FK22" s="8">
        <v>2.9989999999999997</v>
      </c>
      <c r="FL22" s="8">
        <v>0.23899999999999999</v>
      </c>
      <c r="FM22" s="8">
        <v>2.9249999999999998</v>
      </c>
      <c r="FN22" s="8">
        <v>6.1629999999999994</v>
      </c>
      <c r="FO22" s="8">
        <v>0.33499999999999996</v>
      </c>
      <c r="FP22" s="8">
        <v>1.0569999999999999</v>
      </c>
      <c r="FQ22" s="8">
        <v>1.3919999999999999</v>
      </c>
      <c r="FR22" s="8">
        <v>0.40599999999999997</v>
      </c>
      <c r="FS22" s="8">
        <v>0.432</v>
      </c>
      <c r="FT22" s="8">
        <v>0.217</v>
      </c>
      <c r="FU22" s="8">
        <v>0.19800000000000001</v>
      </c>
      <c r="FV22" s="8">
        <v>4.0000000000000001E-3</v>
      </c>
      <c r="FW22" s="8">
        <v>4.3999999999999997E-2</v>
      </c>
      <c r="FX22" s="8">
        <f t="shared" si="33"/>
        <v>4.3999999999999997E-2</v>
      </c>
      <c r="FY22" s="8">
        <v>0.52200000000000002</v>
      </c>
      <c r="FZ22" s="8">
        <v>0</v>
      </c>
      <c r="GA22" s="8">
        <v>0</v>
      </c>
      <c r="GB22" s="8">
        <v>2.3049999999999997</v>
      </c>
      <c r="GC22" s="8">
        <v>0.252</v>
      </c>
      <c r="GD22" s="8">
        <f t="shared" si="20"/>
        <v>2.5569999999999995</v>
      </c>
      <c r="GE22" s="8">
        <v>2.5569999999999995</v>
      </c>
      <c r="GF22" s="8">
        <v>3.0169999999999999</v>
      </c>
      <c r="GG22" s="8">
        <v>0.64600000000000002</v>
      </c>
      <c r="GH22" s="8">
        <v>1.093</v>
      </c>
      <c r="GI22" s="8">
        <v>4.7560000000000002</v>
      </c>
      <c r="GJ22" s="8">
        <v>1.3000000000000001E-2</v>
      </c>
      <c r="GK22" s="8">
        <v>0</v>
      </c>
      <c r="GL22" s="8">
        <v>3.2000000000000001E-2</v>
      </c>
      <c r="GM22" s="8">
        <v>0.17799999999999999</v>
      </c>
      <c r="GN22" s="8">
        <v>0.22299999999999998</v>
      </c>
      <c r="GO22" s="8">
        <v>0</v>
      </c>
      <c r="GP22" s="8">
        <v>0</v>
      </c>
      <c r="GQ22" s="8">
        <v>0</v>
      </c>
      <c r="GR22" s="8">
        <v>0</v>
      </c>
      <c r="GS22" s="8">
        <v>2.9710000000000001</v>
      </c>
      <c r="GT22" s="8">
        <v>0.73</v>
      </c>
      <c r="GU22" s="8">
        <v>0.85499999999999998</v>
      </c>
      <c r="GV22" s="8">
        <v>4.556</v>
      </c>
      <c r="GW22" s="8">
        <v>1.6E-2</v>
      </c>
      <c r="GX22" s="8">
        <v>0</v>
      </c>
      <c r="GY22" s="8">
        <v>0.33399999999999996</v>
      </c>
      <c r="GZ22" s="8">
        <v>0.38100000000000001</v>
      </c>
      <c r="HA22" s="8">
        <v>0</v>
      </c>
      <c r="HB22" s="8">
        <v>0.73099999999999998</v>
      </c>
      <c r="HC22" s="8">
        <f t="shared" si="34"/>
        <v>0.50800000000000001</v>
      </c>
      <c r="HD22" s="8">
        <v>9.91</v>
      </c>
      <c r="HE22" s="8">
        <v>3.6950000000000003</v>
      </c>
      <c r="HF22" s="8">
        <v>3.2170000000000001</v>
      </c>
      <c r="HG22" s="8">
        <v>6.9120000000000008</v>
      </c>
      <c r="HH22" s="8">
        <v>2.9990000000000001</v>
      </c>
      <c r="HI22" s="8">
        <v>-0.10100000000000001</v>
      </c>
      <c r="HJ22" s="8">
        <v>0.11699999999999999</v>
      </c>
      <c r="HK22" s="8">
        <v>0.505</v>
      </c>
      <c r="HL22" s="8">
        <v>0.52100000000000002</v>
      </c>
      <c r="HM22" s="8">
        <v>0</v>
      </c>
      <c r="HN22" s="8">
        <v>0.41399999999999998</v>
      </c>
      <c r="HO22" s="8">
        <v>0.77</v>
      </c>
      <c r="HP22" s="8">
        <v>1.1839999999999999</v>
      </c>
      <c r="HQ22" s="8">
        <f t="shared" si="35"/>
        <v>0.66299999999999992</v>
      </c>
      <c r="HR22" s="8">
        <v>1.9220000000000002</v>
      </c>
      <c r="HS22" s="8">
        <v>1.6E-2</v>
      </c>
      <c r="HT22" s="8">
        <v>4.9000000000000002E-2</v>
      </c>
      <c r="HU22" s="8">
        <v>0.55200000000000005</v>
      </c>
      <c r="HV22" s="8">
        <v>2.9420000000000002</v>
      </c>
      <c r="HW22" s="8">
        <v>0.75300000000000011</v>
      </c>
      <c r="HX22" s="8">
        <v>6.2140000000000004</v>
      </c>
      <c r="HY22" s="8">
        <v>22.611000000000001</v>
      </c>
      <c r="HZ22" s="8">
        <v>0.84099999999999997</v>
      </c>
      <c r="IA22" s="8">
        <v>23.452000000000002</v>
      </c>
      <c r="IB22" s="8">
        <v>9.0589999999999993</v>
      </c>
      <c r="IC22" s="8">
        <v>0.20100000000000001</v>
      </c>
      <c r="ID22" s="8">
        <v>9.26</v>
      </c>
      <c r="IE22" s="8">
        <v>13.549999999999999</v>
      </c>
      <c r="IF22" s="8">
        <v>0.64100000000000001</v>
      </c>
      <c r="IG22" s="8">
        <v>14.190999999999999</v>
      </c>
      <c r="IH22" s="8">
        <v>1.9489999999999998</v>
      </c>
      <c r="II22" s="8">
        <v>0.40799999999999997</v>
      </c>
      <c r="IJ22" s="8">
        <v>2.3569999999999998</v>
      </c>
      <c r="IK22" s="8">
        <v>0.40299999999999997</v>
      </c>
      <c r="IL22" s="8">
        <v>0.127</v>
      </c>
      <c r="IM22" s="8">
        <v>0.53</v>
      </c>
      <c r="IN22" s="8">
        <v>1.6E-2</v>
      </c>
      <c r="IO22" s="8">
        <v>0.29799999999999999</v>
      </c>
      <c r="IP22" s="8">
        <v>0.314</v>
      </c>
      <c r="IQ22" s="8">
        <v>0</v>
      </c>
      <c r="IR22" s="8">
        <v>1E-3</v>
      </c>
      <c r="IS22" s="8">
        <v>1E-3</v>
      </c>
      <c r="IT22" s="8">
        <v>0.315</v>
      </c>
      <c r="IU22" s="8">
        <v>4.8000000000000001E-2</v>
      </c>
      <c r="IV22" s="8">
        <v>0</v>
      </c>
      <c r="IW22" s="8">
        <v>4.8000000000000001E-2</v>
      </c>
      <c r="IX22" s="8">
        <v>10.931000000000001</v>
      </c>
      <c r="IY22" s="8">
        <v>0.10400000000000001</v>
      </c>
      <c r="IZ22" s="8">
        <v>11.035</v>
      </c>
      <c r="JA22" s="8">
        <v>16.664000000000001</v>
      </c>
      <c r="JB22" s="8">
        <v>16.664000000000001</v>
      </c>
      <c r="JC22" s="8">
        <v>3.093</v>
      </c>
      <c r="JD22" s="8">
        <v>1.33</v>
      </c>
      <c r="JE22" s="8">
        <v>4.423</v>
      </c>
      <c r="JF22" s="8">
        <v>0.496</v>
      </c>
      <c r="JG22" s="8">
        <v>0.02</v>
      </c>
      <c r="JH22" s="8">
        <v>0.51600000000000001</v>
      </c>
      <c r="JI22" s="8">
        <v>0.499</v>
      </c>
      <c r="JJ22" s="8">
        <v>0.499</v>
      </c>
      <c r="JK22" s="8">
        <v>0.112</v>
      </c>
      <c r="JL22" s="8">
        <v>0</v>
      </c>
      <c r="JM22" s="8">
        <v>0.112</v>
      </c>
      <c r="JN22" s="8">
        <v>0.23599999999999999</v>
      </c>
      <c r="JO22" s="8">
        <v>0.23599999999999999</v>
      </c>
      <c r="JP22" s="8">
        <v>9.7000000000000003E-2</v>
      </c>
      <c r="JQ22" s="8">
        <v>0</v>
      </c>
      <c r="JR22" s="8">
        <v>9.7000000000000003E-2</v>
      </c>
      <c r="JS22" s="8">
        <v>0.20399999999999999</v>
      </c>
      <c r="JT22" s="8">
        <v>0.20399999999999999</v>
      </c>
      <c r="JU22" s="8">
        <v>2.919</v>
      </c>
      <c r="JV22" s="8">
        <v>1.5209999999999999</v>
      </c>
      <c r="JW22" s="8">
        <v>0.85899999999999999</v>
      </c>
      <c r="JX22" s="8">
        <v>5.2989999999999995</v>
      </c>
      <c r="JY22" s="8">
        <f t="shared" si="36"/>
        <v>5.2949999999999999</v>
      </c>
      <c r="JZ22" s="8">
        <v>0.33899999999999997</v>
      </c>
      <c r="KA22" s="8">
        <v>1.306</v>
      </c>
      <c r="KB22" s="8">
        <v>1.645</v>
      </c>
      <c r="KC22" s="8">
        <v>0</v>
      </c>
      <c r="KD22" s="8">
        <v>0.67999999999999994</v>
      </c>
      <c r="KE22" s="8">
        <v>0.67999999999999994</v>
      </c>
      <c r="KF22" s="8">
        <v>2.3250000000000002</v>
      </c>
      <c r="KG22" s="8">
        <f t="shared" si="37"/>
        <v>0.86600000000000033</v>
      </c>
      <c r="KH22" s="8">
        <v>1.282</v>
      </c>
      <c r="KI22" s="8">
        <v>0.252</v>
      </c>
      <c r="KJ22" s="8">
        <v>1.534</v>
      </c>
      <c r="KK22" s="8">
        <v>3.0910000000000002</v>
      </c>
      <c r="KL22" s="8">
        <v>1.33</v>
      </c>
      <c r="KM22" s="8">
        <v>1.286</v>
      </c>
      <c r="KN22" s="8">
        <v>5.7070000000000007</v>
      </c>
      <c r="KO22" s="8">
        <v>4.0000000000000001E-3</v>
      </c>
      <c r="KP22" s="8">
        <v>4.0000000000000001E-3</v>
      </c>
      <c r="KQ22" s="8">
        <v>0</v>
      </c>
      <c r="KR22" s="8">
        <v>0.372</v>
      </c>
      <c r="KS22" s="8">
        <v>1.0640000000000001</v>
      </c>
      <c r="KT22" s="8">
        <v>1.4359999999999999</v>
      </c>
      <c r="KU22" s="8">
        <v>0</v>
      </c>
      <c r="KV22" s="8">
        <v>2.3E-2</v>
      </c>
      <c r="KW22" s="8">
        <v>2.3E-2</v>
      </c>
      <c r="KX22" s="8">
        <v>1.4589999999999999</v>
      </c>
      <c r="KY22" s="8">
        <v>0</v>
      </c>
      <c r="KZ22" s="8">
        <v>31.323999999999998</v>
      </c>
      <c r="LA22" s="8">
        <v>0.77600000000000002</v>
      </c>
      <c r="LB22" s="8">
        <v>32.1</v>
      </c>
      <c r="LC22" s="8">
        <v>25.978000000000002</v>
      </c>
      <c r="LD22" s="8">
        <v>0.8</v>
      </c>
      <c r="LE22" s="8">
        <v>26.778000000000002</v>
      </c>
      <c r="LF22" s="8">
        <v>5.343</v>
      </c>
      <c r="LG22" s="8">
        <v>-2.5000000000000001E-2</v>
      </c>
      <c r="LH22" s="8">
        <v>5.3179999999999996</v>
      </c>
      <c r="LI22" s="8">
        <v>4.7E-2</v>
      </c>
      <c r="LJ22" s="8">
        <v>0.254</v>
      </c>
      <c r="LK22" s="8">
        <v>0.30099999999999999</v>
      </c>
      <c r="LL22" s="8">
        <v>0</v>
      </c>
      <c r="LM22" s="8">
        <v>0</v>
      </c>
      <c r="LN22" s="8">
        <v>0</v>
      </c>
      <c r="LO22" s="8">
        <v>0.30099999999999999</v>
      </c>
      <c r="LP22" s="8">
        <v>0</v>
      </c>
      <c r="LQ22" s="8">
        <v>0.10100000000000001</v>
      </c>
      <c r="LR22" s="8">
        <v>0.08</v>
      </c>
      <c r="LS22" s="8">
        <v>0.18099999999999999</v>
      </c>
      <c r="LT22" s="8">
        <v>0</v>
      </c>
      <c r="LU22" s="8">
        <v>0.18099999999999999</v>
      </c>
      <c r="LV22" s="8">
        <f t="shared" si="38"/>
        <v>-0.12</v>
      </c>
      <c r="LW22" s="8">
        <v>3.4809999999999999</v>
      </c>
      <c r="LX22" s="8">
        <v>0.08</v>
      </c>
      <c r="LY22" s="8">
        <v>3.5609999999999999</v>
      </c>
      <c r="LZ22" s="8">
        <v>0.41099999999999998</v>
      </c>
      <c r="MA22" s="8">
        <v>0.41099999999999998</v>
      </c>
      <c r="MB22" s="8">
        <v>4.7E-2</v>
      </c>
      <c r="MC22" s="8">
        <v>4.7E-2</v>
      </c>
      <c r="MD22" s="8">
        <v>-1.6E-2</v>
      </c>
      <c r="ME22" s="8">
        <v>-1.6E-2</v>
      </c>
      <c r="MF22" s="8">
        <v>1.542</v>
      </c>
      <c r="MG22" s="8">
        <v>-0.10300000000000001</v>
      </c>
      <c r="MH22" s="8">
        <v>1.4390000000000001</v>
      </c>
      <c r="MI22" s="8">
        <v>2.9420000000000002</v>
      </c>
      <c r="MJ22" s="8">
        <v>1.5530000000000002</v>
      </c>
      <c r="MK22" s="8">
        <v>0.8</v>
      </c>
      <c r="ML22" s="8">
        <v>35.816000000000003</v>
      </c>
      <c r="MM22" s="8">
        <v>-2.5000000000000001E-2</v>
      </c>
      <c r="MN22" s="8">
        <v>35.791000000000004</v>
      </c>
      <c r="MO22" s="8">
        <v>6.9379999999999988</v>
      </c>
      <c r="MP22" s="8">
        <v>5.7719999999999994</v>
      </c>
      <c r="MQ22" s="8">
        <v>1.165</v>
      </c>
      <c r="MR22" s="8">
        <v>9.0999999999999998E-2</v>
      </c>
      <c r="MS22" s="8">
        <v>2.1999999999999999E-2</v>
      </c>
      <c r="MT22" s="8">
        <v>2.1999999999999999E-2</v>
      </c>
      <c r="MU22" s="8">
        <v>3.7999999999999999E-2</v>
      </c>
      <c r="MV22" s="8">
        <v>0.29799999999999999</v>
      </c>
      <c r="MW22" s="8">
        <v>0</v>
      </c>
      <c r="MX22" s="8">
        <v>0</v>
      </c>
      <c r="MY22" s="8">
        <v>0</v>
      </c>
      <c r="MZ22" s="8">
        <v>4.0000000000000001E-3</v>
      </c>
      <c r="NA22" s="8">
        <v>4.0000000000000001E-3</v>
      </c>
      <c r="NB22" s="8">
        <v>8.0000000000000002E-3</v>
      </c>
      <c r="NC22" s="8">
        <v>0</v>
      </c>
      <c r="ND22" s="8">
        <v>8.0000000000000002E-3</v>
      </c>
      <c r="NE22" s="8">
        <v>1.6E-2</v>
      </c>
      <c r="NF22" s="8">
        <v>1.6E-2</v>
      </c>
      <c r="NG22" s="8">
        <v>5.0999999999999997E-2</v>
      </c>
      <c r="NH22" s="8">
        <v>4.0000000000000001E-3</v>
      </c>
      <c r="NI22" s="8">
        <v>3.2000000000000001E-2</v>
      </c>
      <c r="NJ22" s="8">
        <v>6.7000000000000004E-2</v>
      </c>
      <c r="NK22" s="8">
        <v>0.154</v>
      </c>
      <c r="NL22" s="8">
        <v>0</v>
      </c>
      <c r="NM22" s="8">
        <v>0</v>
      </c>
      <c r="NN22" s="8">
        <v>0.03</v>
      </c>
      <c r="NO22" s="8">
        <v>0</v>
      </c>
      <c r="NP22" s="8">
        <v>0</v>
      </c>
      <c r="NQ22" s="8">
        <v>0</v>
      </c>
      <c r="NR22" s="8">
        <v>0</v>
      </c>
      <c r="NS22" s="8">
        <v>0</v>
      </c>
      <c r="NT22" s="8">
        <v>0</v>
      </c>
      <c r="NU22" s="8">
        <v>0</v>
      </c>
      <c r="NV22" s="8">
        <v>0</v>
      </c>
      <c r="NW22" s="8">
        <v>0</v>
      </c>
      <c r="NX22" s="8">
        <v>0</v>
      </c>
      <c r="NY22" s="8">
        <v>0.11299999999999999</v>
      </c>
      <c r="NZ22" s="8">
        <v>3.1E-2</v>
      </c>
      <c r="OA22" s="8">
        <v>0</v>
      </c>
      <c r="OB22" s="8">
        <v>0</v>
      </c>
      <c r="OC22" s="8">
        <f t="shared" si="39"/>
        <v>0</v>
      </c>
      <c r="OD22" s="8">
        <v>2.7E-2</v>
      </c>
      <c r="OE22" s="8">
        <v>7.0000000000000001E-3</v>
      </c>
      <c r="OF22" s="8">
        <v>3.4000000000000002E-2</v>
      </c>
      <c r="OG22" s="8">
        <v>6.7000000000000004E-2</v>
      </c>
      <c r="OH22" s="8">
        <v>1.6E-2</v>
      </c>
      <c r="OI22" s="8">
        <v>0</v>
      </c>
      <c r="OJ22" s="8">
        <v>8.3000000000000004E-2</v>
      </c>
      <c r="OK22" s="8">
        <v>4.0000000000000001E-3</v>
      </c>
      <c r="OL22" s="8">
        <v>4.9000000000000002E-2</v>
      </c>
      <c r="OM22" s="8">
        <v>0.33399999999999996</v>
      </c>
      <c r="ON22" s="8">
        <v>0.19500000000000001</v>
      </c>
      <c r="OO22" s="8">
        <v>0</v>
      </c>
      <c r="OP22" s="8">
        <v>0.58199999999999996</v>
      </c>
      <c r="OQ22" s="8">
        <f t="shared" si="40"/>
        <v>0.42799999999999994</v>
      </c>
      <c r="OR22" s="8">
        <v>4.8000000000000001E-2</v>
      </c>
      <c r="OS22" s="8">
        <v>0</v>
      </c>
      <c r="OT22" s="8">
        <v>4.8000000000000001E-2</v>
      </c>
      <c r="OU22" s="8">
        <v>0</v>
      </c>
      <c r="OV22" s="8">
        <v>0</v>
      </c>
      <c r="OW22" s="8">
        <v>0</v>
      </c>
      <c r="OX22" s="8">
        <v>-1.08</v>
      </c>
      <c r="OY22" s="8">
        <v>46.83</v>
      </c>
      <c r="PC22" s="8">
        <v>5.49</v>
      </c>
      <c r="PF22" s="258">
        <f>PC22-($PC$48-$PF$48)</f>
        <v>4.0499083333333328</v>
      </c>
      <c r="PJ22" s="8">
        <v>41.072000000000003</v>
      </c>
      <c r="PK22" s="8">
        <f>IFERROR(HLOOKUP("b2_s11",real!$B$10:$AMM$83,$A22-1947,FALSE)+HLOOKUP("b2_s12",real!$B$10:$AMM$83,$A22-1947,FALSE)+HLOOKUP("b2_s13",real!$B$10:$AMM$83,$A22-1947,FALSE)+HLOOKUP("b2_s14",real!$B$10:$AMM$83,$A22-1947,FALSE),"")</f>
        <v>19.11</v>
      </c>
      <c r="PL22" s="8">
        <v>46.829000000000001</v>
      </c>
      <c r="PN22">
        <v>33.024537273378904</v>
      </c>
      <c r="PO22" s="8">
        <v>20.8</v>
      </c>
      <c r="PR22" s="8">
        <v>3.1126863337850516E-2</v>
      </c>
      <c r="PS22" s="11">
        <v>9.6993503550385302E-2</v>
      </c>
      <c r="QS22" s="8">
        <v>28.965834000000001</v>
      </c>
      <c r="QT22" s="11">
        <v>1.98038498343422</v>
      </c>
      <c r="QW22" s="8">
        <v>5.6633329999999997</v>
      </c>
      <c r="QX22" s="8">
        <v>3.68294801656578</v>
      </c>
      <c r="QY22" s="335"/>
      <c r="RA22" s="1">
        <v>0.74755700000000003</v>
      </c>
      <c r="RB22" s="1">
        <v>0.74746100000000004</v>
      </c>
      <c r="RC22">
        <v>10903.0820688322</v>
      </c>
      <c r="RJ22">
        <v>10903.0820688322</v>
      </c>
      <c r="RL22" s="8">
        <f t="shared" si="0"/>
        <v>5.894082</v>
      </c>
      <c r="RM22" s="8">
        <f t="shared" si="1"/>
        <v>4.9809999999999999</v>
      </c>
      <c r="RN22" s="8">
        <f t="shared" si="21"/>
        <v>12.585013852717502</v>
      </c>
      <c r="RO22" s="8">
        <f t="shared" si="22"/>
        <v>10.635405818986888</v>
      </c>
    </row>
    <row r="23" spans="1:483" s="8" customFormat="1" x14ac:dyDescent="0.35">
      <c r="A23" s="1">
        <v>1961</v>
      </c>
      <c r="B23" s="8">
        <v>487.47198634122054</v>
      </c>
      <c r="C23" s="8">
        <v>32.001808655907453</v>
      </c>
      <c r="D23" s="8">
        <f t="shared" si="23"/>
        <v>272.90085875753203</v>
      </c>
      <c r="E23" s="8">
        <v>260.83559933626191</v>
      </c>
      <c r="F23" s="8">
        <v>103.95005570760871</v>
      </c>
      <c r="G23" s="8">
        <v>12.065259421270108</v>
      </c>
      <c r="H23" s="8">
        <v>49.993298140818155</v>
      </c>
      <c r="I23" s="8">
        <v>0.55229811069070445</v>
      </c>
      <c r="J23" s="8">
        <v>25.141703740171263</v>
      </c>
      <c r="K23" s="8">
        <v>37.118304743550894</v>
      </c>
      <c r="L23" s="8">
        <v>0.41861237500556697</v>
      </c>
      <c r="M23" s="8">
        <f t="shared" si="24"/>
        <v>37.53691711855646</v>
      </c>
      <c r="N23" s="8">
        <v>2.0165695700678681</v>
      </c>
      <c r="O23" s="8">
        <v>-4.6460029999999994</v>
      </c>
      <c r="P23" s="8">
        <v>33.356345706563495</v>
      </c>
      <c r="Q23" s="8">
        <v>50.774534000000003</v>
      </c>
      <c r="R23" s="8">
        <v>6.2273429999999994</v>
      </c>
      <c r="S23" s="8">
        <f t="shared" si="25"/>
        <v>29.175514</v>
      </c>
      <c r="T23" s="8">
        <v>28.326964</v>
      </c>
      <c r="U23" s="8">
        <v>7.6807449999999999</v>
      </c>
      <c r="V23" s="8">
        <v>0.84854999999999992</v>
      </c>
      <c r="W23" s="8">
        <v>6.7962129999999998</v>
      </c>
      <c r="X23" s="8">
        <v>0.12440000000000001</v>
      </c>
      <c r="Y23" s="8">
        <v>2.236145</v>
      </c>
      <c r="Z23" s="8">
        <v>2.8992770000000001</v>
      </c>
      <c r="AA23" s="8">
        <v>8.8858000000000006E-2</v>
      </c>
      <c r="AB23" s="8">
        <f t="shared" si="26"/>
        <v>2.9881350000000002</v>
      </c>
      <c r="AC23" s="8">
        <v>5.1706000000000002E-2</v>
      </c>
      <c r="AD23" s="8">
        <v>0.63249999999999995</v>
      </c>
      <c r="AE23" s="8">
        <v>7.3165200000000006</v>
      </c>
      <c r="AF23" s="11">
        <f t="shared" si="27"/>
        <v>0.10298663155157911</v>
      </c>
      <c r="AG23" s="337">
        <v>0.101999882714484</v>
      </c>
      <c r="AH23" s="11">
        <f t="shared" si="2"/>
        <v>0.19926505888793813</v>
      </c>
      <c r="AI23" s="11">
        <f t="shared" si="3"/>
        <v>0.10660552417624095</v>
      </c>
      <c r="AJ23" s="11">
        <f t="shared" si="4"/>
        <v>0.10831552687783846</v>
      </c>
      <c r="AK23" s="11">
        <f t="shared" si="5"/>
        <v>7.3955151471276029E-2</v>
      </c>
      <c r="AL23" s="11">
        <f t="shared" si="6"/>
        <v>6.9762587922892375E-2</v>
      </c>
      <c r="AM23" s="11">
        <f t="shared" si="7"/>
        <v>0.13615251736307474</v>
      </c>
      <c r="AN23" s="11">
        <f t="shared" si="8"/>
        <v>0.22707795187429933</v>
      </c>
      <c r="AO23" s="11">
        <f t="shared" si="9"/>
        <v>9.021142909002898E-2</v>
      </c>
      <c r="AP23" s="11">
        <f t="shared" si="10"/>
        <v>7.7785021593033105E-2</v>
      </c>
      <c r="AQ23" s="11">
        <f t="shared" si="11"/>
        <v>0.21426524200791153</v>
      </c>
      <c r="AR23" s="11">
        <f t="shared" si="12"/>
        <v>7.9318593554384809E-2</v>
      </c>
      <c r="AS23" s="11">
        <f t="shared" si="13"/>
        <v>2.5183448066614184E-2</v>
      </c>
      <c r="AT23" s="11">
        <f t="shared" si="28"/>
        <v>-0.12855582275074745</v>
      </c>
      <c r="AU23" s="11">
        <f t="shared" si="14"/>
        <v>0.2176600140485872</v>
      </c>
      <c r="AV23" s="8">
        <v>64.086999999999989</v>
      </c>
      <c r="AW23" s="8">
        <v>41.796000000000006</v>
      </c>
      <c r="AX23" s="8">
        <v>22.291000000000004</v>
      </c>
      <c r="AY23" s="8">
        <v>11.642999999999999</v>
      </c>
      <c r="AZ23" s="8">
        <v>2.6270000000000002</v>
      </c>
      <c r="BA23" s="8">
        <v>0.74500000000000011</v>
      </c>
      <c r="BB23" s="8">
        <v>3.3720000000000003</v>
      </c>
      <c r="BC23" s="8">
        <v>0.16200000000000001</v>
      </c>
      <c r="BD23" s="8">
        <v>0.7390000000000001</v>
      </c>
      <c r="BE23" s="8">
        <v>0.90100000000000013</v>
      </c>
      <c r="BF23" s="8">
        <v>0.42899999999999999</v>
      </c>
      <c r="BG23" s="8">
        <v>6.8059999999999992</v>
      </c>
      <c r="BH23" s="8">
        <v>0.39200000000000002</v>
      </c>
      <c r="BI23" s="8">
        <v>0.67399999999999993</v>
      </c>
      <c r="BJ23" s="8">
        <v>0</v>
      </c>
      <c r="BK23" s="8">
        <v>1.6E-2</v>
      </c>
      <c r="BL23" s="8">
        <v>0</v>
      </c>
      <c r="BM23" s="8">
        <v>0.83799999999999997</v>
      </c>
      <c r="BN23" s="8">
        <v>1.1949999999999998</v>
      </c>
      <c r="BO23" s="8">
        <v>0</v>
      </c>
      <c r="BP23" s="8">
        <v>8.5999999999999993E-2</v>
      </c>
      <c r="BQ23" s="8">
        <v>0.74500000000000011</v>
      </c>
      <c r="BR23" s="8">
        <v>3.4000000000000002E-2</v>
      </c>
      <c r="BS23" s="8">
        <v>0.77900000000000014</v>
      </c>
      <c r="BT23" s="8">
        <v>0.17899999999999999</v>
      </c>
      <c r="BU23" s="8">
        <v>0.02</v>
      </c>
      <c r="BV23" s="8">
        <v>0.19899999999999998</v>
      </c>
      <c r="BW23" s="8">
        <v>0</v>
      </c>
      <c r="BX23" s="8">
        <v>0.93799999999999994</v>
      </c>
      <c r="BY23" s="8">
        <v>0.93799999999999994</v>
      </c>
      <c r="BZ23" s="8">
        <v>0.61299999999999999</v>
      </c>
      <c r="CA23" s="8">
        <v>0.61299999999999999</v>
      </c>
      <c r="CB23" s="8">
        <v>0.20699999999999999</v>
      </c>
      <c r="CC23" s="8">
        <v>0.91</v>
      </c>
      <c r="CD23" s="8">
        <v>1.117</v>
      </c>
      <c r="CE23" s="8">
        <f t="shared" si="29"/>
        <v>0.91800000000000004</v>
      </c>
      <c r="CF23" s="8">
        <v>4.0760000000000005</v>
      </c>
      <c r="CG23" s="8">
        <v>4.0760000000000005</v>
      </c>
      <c r="CH23" s="8">
        <v>0.24</v>
      </c>
      <c r="CI23" s="8">
        <v>0.217</v>
      </c>
      <c r="CJ23" s="8">
        <v>0.45699999999999996</v>
      </c>
      <c r="CK23" s="8">
        <f t="shared" si="30"/>
        <v>0.32699999999999996</v>
      </c>
      <c r="CL23" s="8">
        <v>0</v>
      </c>
      <c r="CM23" s="8">
        <v>0.13</v>
      </c>
      <c r="CN23" s="8">
        <v>0.13</v>
      </c>
      <c r="CO23" s="8">
        <v>0</v>
      </c>
      <c r="CP23" s="8">
        <v>5.681</v>
      </c>
      <c r="CQ23" s="8">
        <v>0.6</v>
      </c>
      <c r="CR23" s="8">
        <v>-5.6000000000000001E-2</v>
      </c>
      <c r="CS23" s="8">
        <v>-1.8210000000000002</v>
      </c>
      <c r="CT23" s="8">
        <v>2.238</v>
      </c>
      <c r="CU23" s="8">
        <v>0.80899999999999994</v>
      </c>
      <c r="CV23" s="8">
        <v>1.4300000000000002</v>
      </c>
      <c r="CW23" s="8">
        <v>0.435</v>
      </c>
      <c r="CX23" s="8">
        <v>0.14300000000000002</v>
      </c>
      <c r="CY23" s="8">
        <v>1.2E-2</v>
      </c>
      <c r="CZ23" s="8">
        <v>0.15500000000000003</v>
      </c>
      <c r="DA23" s="8">
        <v>5.8999999999999997E-2</v>
      </c>
      <c r="DB23" s="8">
        <v>7.400000000000001E-2</v>
      </c>
      <c r="DC23" s="8">
        <v>0.13300000000000001</v>
      </c>
      <c r="DD23" s="8">
        <v>6.6000000000000003E-2</v>
      </c>
      <c r="DE23" s="8">
        <v>0.77200000000000002</v>
      </c>
      <c r="DF23" s="8">
        <v>1.1679999999999999</v>
      </c>
      <c r="DG23" s="8">
        <f t="shared" si="15"/>
        <v>1.1679999999999999</v>
      </c>
      <c r="DH23" s="8">
        <v>7.5999999999999998E-2</v>
      </c>
      <c r="DI23" s="8">
        <f t="shared" si="16"/>
        <v>7.5999999999999998E-2</v>
      </c>
      <c r="DJ23" s="8">
        <v>0</v>
      </c>
      <c r="DK23" s="1">
        <v>0</v>
      </c>
      <c r="DL23" s="8">
        <v>1.6E-2</v>
      </c>
      <c r="DM23" s="8">
        <v>0.96699999999999997</v>
      </c>
      <c r="DN23" s="8">
        <f t="shared" si="17"/>
        <v>0.96699999999999997</v>
      </c>
      <c r="DO23" s="8">
        <v>5.7000000000000002E-2</v>
      </c>
      <c r="DP23" s="8">
        <f t="shared" si="18"/>
        <v>5.7000000000000002E-2</v>
      </c>
      <c r="DQ23" s="8">
        <v>0</v>
      </c>
      <c r="DR23" s="8">
        <v>0.16899999999999998</v>
      </c>
      <c r="DS23" s="8">
        <f t="shared" si="31"/>
        <v>0.15299999999999997</v>
      </c>
      <c r="DT23" s="8">
        <v>5.7999999999999996E-2</v>
      </c>
      <c r="DU23" s="8">
        <v>1.2E-2</v>
      </c>
      <c r="DV23" s="8">
        <v>0.16600000000000001</v>
      </c>
      <c r="DW23" s="8">
        <v>0.23599999999999999</v>
      </c>
      <c r="DX23" s="8">
        <v>0.89700000000000002</v>
      </c>
      <c r="DY23" s="8">
        <v>0.17599999999999999</v>
      </c>
      <c r="DZ23" s="8">
        <v>0</v>
      </c>
      <c r="EA23" s="8">
        <v>1.073</v>
      </c>
      <c r="EB23" s="8">
        <v>0.122</v>
      </c>
      <c r="EC23" s="8">
        <v>0</v>
      </c>
      <c r="ED23" s="8">
        <v>0.122</v>
      </c>
      <c r="EE23" s="8">
        <f t="shared" si="19"/>
        <v>0.122</v>
      </c>
      <c r="EF23" s="8">
        <v>0.27700000000000002</v>
      </c>
      <c r="EG23" s="8">
        <v>0.27700000000000002</v>
      </c>
      <c r="EH23" s="8">
        <v>0.17599999999999999</v>
      </c>
      <c r="EI23" s="8">
        <v>0.82099999999999995</v>
      </c>
      <c r="EJ23" s="8">
        <v>4.0000000000000001E-3</v>
      </c>
      <c r="EK23" s="8">
        <v>1.0009999999999999</v>
      </c>
      <c r="EL23" s="8">
        <v>0.75</v>
      </c>
      <c r="EM23" s="8">
        <v>0.75</v>
      </c>
      <c r="EN23" s="8">
        <v>0</v>
      </c>
      <c r="EO23" s="8">
        <v>2.5000000000000001E-2</v>
      </c>
      <c r="EP23" s="8">
        <v>2.5000000000000001E-2</v>
      </c>
      <c r="EQ23" s="8">
        <f t="shared" si="32"/>
        <v>2.5000000000000001E-2</v>
      </c>
      <c r="ER23" s="8">
        <v>0</v>
      </c>
      <c r="ES23" s="8">
        <v>0</v>
      </c>
      <c r="ET23" s="8">
        <v>0</v>
      </c>
      <c r="EU23" s="8">
        <v>0</v>
      </c>
      <c r="EV23" s="8">
        <v>0.125</v>
      </c>
      <c r="EW23" s="8">
        <v>4.0000000000000001E-3</v>
      </c>
      <c r="EX23" s="8">
        <v>0.64700000000000002</v>
      </c>
      <c r="EY23" s="8">
        <v>8.1940000000000008</v>
      </c>
      <c r="EZ23" s="8">
        <v>2.2509999999999999</v>
      </c>
      <c r="FA23" s="8">
        <v>5.9420000000000002</v>
      </c>
      <c r="FB23" s="8">
        <v>3.7039999999999997</v>
      </c>
      <c r="FC23" s="8">
        <v>0.308</v>
      </c>
      <c r="FD23" s="8">
        <v>0.71699999999999986</v>
      </c>
      <c r="FE23" s="8">
        <v>1.0249999999999999</v>
      </c>
      <c r="FF23" s="8">
        <v>0.115</v>
      </c>
      <c r="FG23" s="8">
        <v>9.0000000000000011E-3</v>
      </c>
      <c r="FH23" s="8">
        <v>0.124</v>
      </c>
      <c r="FI23" s="8">
        <v>0</v>
      </c>
      <c r="FJ23" s="8">
        <v>1.0900000000000001</v>
      </c>
      <c r="FK23" s="8">
        <v>3.2949999999999999</v>
      </c>
      <c r="FL23" s="8">
        <v>0.26900000000000002</v>
      </c>
      <c r="FM23" s="8">
        <v>3.2090000000000001</v>
      </c>
      <c r="FN23" s="8">
        <v>6.7729999999999997</v>
      </c>
      <c r="FO23" s="8">
        <v>0.38600000000000001</v>
      </c>
      <c r="FP23" s="8">
        <v>1.1469999999999998</v>
      </c>
      <c r="FQ23" s="8">
        <v>1.5329999999999999</v>
      </c>
      <c r="FR23" s="8">
        <v>0.52800000000000002</v>
      </c>
      <c r="FS23" s="8">
        <v>0.55700000000000005</v>
      </c>
      <c r="FT23" s="8">
        <v>0.25600000000000001</v>
      </c>
      <c r="FU23" s="8">
        <v>0.23599999999999999</v>
      </c>
      <c r="FV23" s="8">
        <v>4.0000000000000001E-3</v>
      </c>
      <c r="FW23" s="8">
        <v>5.0999999999999997E-2</v>
      </c>
      <c r="FX23" s="8">
        <f t="shared" si="33"/>
        <v>5.0999999999999997E-2</v>
      </c>
      <c r="FY23" s="8">
        <v>0.54400000000000004</v>
      </c>
      <c r="FZ23" s="8">
        <v>0</v>
      </c>
      <c r="GA23" s="8">
        <v>0</v>
      </c>
      <c r="GB23" s="8">
        <v>2.4649999999999999</v>
      </c>
      <c r="GC23" s="8">
        <v>0.28500000000000003</v>
      </c>
      <c r="GD23" s="8">
        <f t="shared" si="20"/>
        <v>2.75</v>
      </c>
      <c r="GE23" s="8">
        <v>2.75</v>
      </c>
      <c r="GF23" s="8">
        <v>3.633</v>
      </c>
      <c r="GG23" s="8">
        <v>0.71599999999999997</v>
      </c>
      <c r="GH23" s="8">
        <v>1.2970000000000002</v>
      </c>
      <c r="GI23" s="8">
        <v>5.6460000000000008</v>
      </c>
      <c r="GJ23" s="8">
        <v>1.6E-2</v>
      </c>
      <c r="GK23" s="8">
        <v>0</v>
      </c>
      <c r="GL23" s="8">
        <v>3.1E-2</v>
      </c>
      <c r="GM23" s="8">
        <v>0.20599999999999999</v>
      </c>
      <c r="GN23" s="8">
        <v>0.253</v>
      </c>
      <c r="GO23" s="8">
        <v>0</v>
      </c>
      <c r="GP23" s="8">
        <v>0</v>
      </c>
      <c r="GQ23" s="8">
        <v>0</v>
      </c>
      <c r="GR23" s="8">
        <v>0</v>
      </c>
      <c r="GS23" s="8">
        <v>3.355</v>
      </c>
      <c r="GT23" s="8">
        <v>0.80799999999999994</v>
      </c>
      <c r="GU23" s="8">
        <v>0.95399999999999996</v>
      </c>
      <c r="GV23" s="8">
        <v>5.117</v>
      </c>
      <c r="GW23" s="8">
        <v>1.9000000000000003E-2</v>
      </c>
      <c r="GX23" s="8">
        <v>0</v>
      </c>
      <c r="GY23" s="8">
        <v>0.37</v>
      </c>
      <c r="GZ23" s="8">
        <v>0.42</v>
      </c>
      <c r="HA23" s="8">
        <v>0</v>
      </c>
      <c r="HB23" s="8">
        <v>0.80899999999999994</v>
      </c>
      <c r="HC23" s="8">
        <f t="shared" si="34"/>
        <v>0.55599999999999994</v>
      </c>
      <c r="HD23" s="8">
        <v>11.042999999999999</v>
      </c>
      <c r="HE23" s="8">
        <v>4.17</v>
      </c>
      <c r="HF23" s="8">
        <v>3.5089999999999999</v>
      </c>
      <c r="HG23" s="8">
        <v>7.6790000000000003</v>
      </c>
      <c r="HH23" s="8">
        <v>3.3610000000000002</v>
      </c>
      <c r="HI23" s="8">
        <v>-0.108</v>
      </c>
      <c r="HJ23" s="8">
        <v>0.11899999999999999</v>
      </c>
      <c r="HK23" s="8">
        <v>0.52</v>
      </c>
      <c r="HL23" s="8">
        <v>0.53100000000000003</v>
      </c>
      <c r="HM23" s="8">
        <v>0</v>
      </c>
      <c r="HN23" s="8">
        <v>0.44800000000000001</v>
      </c>
      <c r="HO23" s="8">
        <v>0.78</v>
      </c>
      <c r="HP23" s="8">
        <v>1.228</v>
      </c>
      <c r="HQ23" s="8">
        <f t="shared" si="35"/>
        <v>0.69699999999999995</v>
      </c>
      <c r="HR23" s="8">
        <v>2.2360000000000002</v>
      </c>
      <c r="HS23" s="8">
        <v>-0.01</v>
      </c>
      <c r="HT23" s="8">
        <v>7.6000000000000012E-2</v>
      </c>
      <c r="HU23" s="8">
        <v>0.57899999999999996</v>
      </c>
      <c r="HV23" s="8">
        <v>3.2929999999999997</v>
      </c>
      <c r="HW23" s="8">
        <v>0.878</v>
      </c>
      <c r="HX23" s="8">
        <v>6.8710000000000004</v>
      </c>
      <c r="HY23" s="8">
        <v>23.994999999999997</v>
      </c>
      <c r="HZ23" s="8">
        <v>0.91600000000000004</v>
      </c>
      <c r="IA23" s="8">
        <v>24.910999999999998</v>
      </c>
      <c r="IB23" s="8">
        <v>9.8179999999999996</v>
      </c>
      <c r="IC23" s="8">
        <v>0.22999999999999998</v>
      </c>
      <c r="ID23" s="8">
        <v>10.048</v>
      </c>
      <c r="IE23" s="8">
        <v>14.177</v>
      </c>
      <c r="IF23" s="8">
        <v>0.68700000000000006</v>
      </c>
      <c r="IG23" s="8">
        <v>14.863999999999999</v>
      </c>
      <c r="IH23" s="8">
        <v>2.0960000000000001</v>
      </c>
      <c r="II23" s="8">
        <v>0.442</v>
      </c>
      <c r="IJ23" s="8">
        <v>2.5380000000000003</v>
      </c>
      <c r="IK23" s="8">
        <v>0.47</v>
      </c>
      <c r="IL23" s="8">
        <v>0.14500000000000002</v>
      </c>
      <c r="IM23" s="8">
        <v>0.61499999999999999</v>
      </c>
      <c r="IN23" s="8">
        <v>1.7000000000000001E-2</v>
      </c>
      <c r="IO23" s="8">
        <v>0.317</v>
      </c>
      <c r="IP23" s="8">
        <v>0.33400000000000002</v>
      </c>
      <c r="IQ23" s="8">
        <v>3.3000000000000002E-2</v>
      </c>
      <c r="IR23" s="8">
        <v>7.0000000000000001E-3</v>
      </c>
      <c r="IS23" s="8">
        <v>0.04</v>
      </c>
      <c r="IT23" s="8">
        <v>0.374</v>
      </c>
      <c r="IU23" s="8">
        <v>6.3E-2</v>
      </c>
      <c r="IV23" s="8">
        <v>0</v>
      </c>
      <c r="IW23" s="8">
        <v>6.3E-2</v>
      </c>
      <c r="IX23" s="8">
        <v>11.337</v>
      </c>
      <c r="IY23" s="8">
        <v>5.8999999999999997E-2</v>
      </c>
      <c r="IZ23" s="8">
        <v>11.395999999999999</v>
      </c>
      <c r="JA23" s="8">
        <v>18.390999999999998</v>
      </c>
      <c r="JB23" s="8">
        <v>18.390999999999998</v>
      </c>
      <c r="JC23" s="8">
        <v>3.7149999999999999</v>
      </c>
      <c r="JD23" s="8">
        <v>1.4750000000000001</v>
      </c>
      <c r="JE23" s="8">
        <v>5.1899999999999995</v>
      </c>
      <c r="JF23" s="8">
        <v>0.54200000000000004</v>
      </c>
      <c r="JG23" s="8">
        <v>0.02</v>
      </c>
      <c r="JH23" s="8">
        <v>0.56200000000000006</v>
      </c>
      <c r="JI23" s="8">
        <v>0.52700000000000002</v>
      </c>
      <c r="JJ23" s="8">
        <v>0.52700000000000002</v>
      </c>
      <c r="JK23" s="8">
        <v>0.13300000000000001</v>
      </c>
      <c r="JL23" s="8">
        <v>0</v>
      </c>
      <c r="JM23" s="8">
        <v>0.13300000000000001</v>
      </c>
      <c r="JN23" s="8">
        <v>0.248</v>
      </c>
      <c r="JO23" s="8">
        <v>0.248</v>
      </c>
      <c r="JP23" s="8">
        <v>0.11</v>
      </c>
      <c r="JQ23" s="8">
        <v>1E-3</v>
      </c>
      <c r="JR23" s="8">
        <v>0.111</v>
      </c>
      <c r="JS23" s="8">
        <v>0.214</v>
      </c>
      <c r="JT23" s="8">
        <v>0.214</v>
      </c>
      <c r="JU23" s="8">
        <v>3.3029999999999999</v>
      </c>
      <c r="JV23" s="8">
        <v>1.6809999999999998</v>
      </c>
      <c r="JW23" s="8">
        <v>0.95899999999999996</v>
      </c>
      <c r="JX23" s="8">
        <v>5.9429999999999996</v>
      </c>
      <c r="JY23" s="8">
        <f t="shared" si="36"/>
        <v>5.9390000000000001</v>
      </c>
      <c r="JZ23" s="8">
        <v>0.40199999999999997</v>
      </c>
      <c r="KA23" s="8">
        <v>1.3639999999999999</v>
      </c>
      <c r="KB23" s="8">
        <v>1.7659999999999998</v>
      </c>
      <c r="KC23" s="8">
        <v>0</v>
      </c>
      <c r="KD23" s="8">
        <v>0.73599999999999999</v>
      </c>
      <c r="KE23" s="8">
        <v>0.73599999999999999</v>
      </c>
      <c r="KF23" s="8">
        <v>2.5019999999999998</v>
      </c>
      <c r="KG23" s="8">
        <f t="shared" si="37"/>
        <v>0.90599999999999969</v>
      </c>
      <c r="KH23" s="8">
        <v>1.4020000000000001</v>
      </c>
      <c r="KI23" s="8">
        <v>0.28500000000000003</v>
      </c>
      <c r="KJ23" s="8">
        <v>1.6870000000000003</v>
      </c>
      <c r="KK23" s="8">
        <v>3.7130000000000001</v>
      </c>
      <c r="KL23" s="8">
        <v>1.4740000000000002</v>
      </c>
      <c r="KM23" s="8">
        <v>1.504</v>
      </c>
      <c r="KN23" s="8">
        <v>6.6910000000000007</v>
      </c>
      <c r="KO23" s="8">
        <v>4.0000000000000001E-3</v>
      </c>
      <c r="KP23" s="8">
        <v>4.0000000000000001E-3</v>
      </c>
      <c r="KQ23" s="8">
        <v>0</v>
      </c>
      <c r="KR23" s="8">
        <v>0.441</v>
      </c>
      <c r="KS23" s="8">
        <v>1.127</v>
      </c>
      <c r="KT23" s="8">
        <v>1.5680000000000001</v>
      </c>
      <c r="KU23" s="8">
        <v>0</v>
      </c>
      <c r="KV23" s="8">
        <v>2.8000000000000001E-2</v>
      </c>
      <c r="KW23" s="8">
        <v>2.8000000000000001E-2</v>
      </c>
      <c r="KX23" s="8">
        <v>1.5960000000000001</v>
      </c>
      <c r="KY23" s="8">
        <v>0</v>
      </c>
      <c r="KZ23" s="8">
        <v>33.798000000000002</v>
      </c>
      <c r="LA23" s="8">
        <v>0.78600000000000003</v>
      </c>
      <c r="LB23" s="8">
        <v>34.584000000000003</v>
      </c>
      <c r="LC23" s="8">
        <v>28.337</v>
      </c>
      <c r="LD23" s="8">
        <v>0.84799999999999998</v>
      </c>
      <c r="LE23" s="8">
        <v>29.184999999999999</v>
      </c>
      <c r="LF23" s="8">
        <v>5.4619999999999997</v>
      </c>
      <c r="LG23" s="8">
        <v>-6.3E-2</v>
      </c>
      <c r="LH23" s="8">
        <v>5.399</v>
      </c>
      <c r="LI23" s="8">
        <v>4.1999999999999996E-2</v>
      </c>
      <c r="LJ23" s="8">
        <v>0.23</v>
      </c>
      <c r="LK23" s="8">
        <v>0.27200000000000002</v>
      </c>
      <c r="LL23" s="8">
        <v>0</v>
      </c>
      <c r="LM23" s="8">
        <v>2E-3</v>
      </c>
      <c r="LN23" s="8">
        <v>2E-3</v>
      </c>
      <c r="LO23" s="8">
        <v>0.27400000000000002</v>
      </c>
      <c r="LP23" s="8">
        <v>0</v>
      </c>
      <c r="LQ23" s="8">
        <v>0.108</v>
      </c>
      <c r="LR23" s="8">
        <v>8.5999999999999993E-2</v>
      </c>
      <c r="LS23" s="8">
        <v>0.19400000000000001</v>
      </c>
      <c r="LT23" s="8">
        <v>0</v>
      </c>
      <c r="LU23" s="8">
        <v>0.19400000000000001</v>
      </c>
      <c r="LV23" s="8">
        <f t="shared" si="38"/>
        <v>-8.0000000000000016E-2</v>
      </c>
      <c r="LW23" s="8">
        <v>4.0139999999999993</v>
      </c>
      <c r="LX23" s="8">
        <v>8.8999999999999996E-2</v>
      </c>
      <c r="LY23" s="8">
        <v>4.1029999999999998</v>
      </c>
      <c r="LZ23" s="8">
        <v>1.2999999999999999E-2</v>
      </c>
      <c r="MA23" s="8">
        <v>1.2999999999999999E-2</v>
      </c>
      <c r="MB23" s="8">
        <v>5.1999999999999998E-2</v>
      </c>
      <c r="MC23" s="8">
        <v>5.1999999999999998E-2</v>
      </c>
      <c r="MD23" s="8">
        <v>-2.4E-2</v>
      </c>
      <c r="ME23" s="8">
        <v>-2.4E-2</v>
      </c>
      <c r="MF23" s="8">
        <v>1.4870000000000001</v>
      </c>
      <c r="MG23" s="8">
        <v>-0.15000000000000002</v>
      </c>
      <c r="MH23" s="8">
        <v>1.3370000000000002</v>
      </c>
      <c r="MI23" s="8">
        <v>3.2929999999999997</v>
      </c>
      <c r="MJ23" s="8">
        <v>1.7250000000000001</v>
      </c>
      <c r="MK23" s="8">
        <v>0.84799999999999998</v>
      </c>
      <c r="ML23" s="8">
        <v>38.817999999999998</v>
      </c>
      <c r="MM23" s="8">
        <v>-6.3E-2</v>
      </c>
      <c r="MN23" s="8">
        <v>38.754999999999995</v>
      </c>
      <c r="MO23" s="8">
        <v>7.3160000000000007</v>
      </c>
      <c r="MP23" s="8">
        <v>6.2100000000000009</v>
      </c>
      <c r="MQ23" s="8">
        <v>1.107</v>
      </c>
      <c r="MR23" s="8">
        <v>0.10199999999999999</v>
      </c>
      <c r="MS23" s="8">
        <v>2.5000000000000001E-2</v>
      </c>
      <c r="MT23" s="8">
        <v>2.5000000000000001E-2</v>
      </c>
      <c r="MU23" s="8">
        <v>4.9999999999999996E-2</v>
      </c>
      <c r="MV23" s="8">
        <v>0.29399999999999998</v>
      </c>
      <c r="MW23" s="8">
        <v>0</v>
      </c>
      <c r="MX23" s="8">
        <v>0</v>
      </c>
      <c r="MY23" s="8">
        <v>0</v>
      </c>
      <c r="MZ23" s="8">
        <v>4.0000000000000001E-3</v>
      </c>
      <c r="NA23" s="8">
        <v>4.0000000000000001E-3</v>
      </c>
      <c r="NB23" s="8">
        <v>8.0000000000000002E-3</v>
      </c>
      <c r="NC23" s="8">
        <v>0</v>
      </c>
      <c r="ND23" s="8">
        <v>8.0000000000000002E-3</v>
      </c>
      <c r="NE23" s="8">
        <v>1.6E-2</v>
      </c>
      <c r="NF23" s="8">
        <v>1.6E-2</v>
      </c>
      <c r="NG23" s="8">
        <v>5.8999999999999997E-2</v>
      </c>
      <c r="NH23" s="8">
        <v>4.0000000000000001E-3</v>
      </c>
      <c r="NI23" s="8">
        <v>3.1E-2</v>
      </c>
      <c r="NJ23" s="8">
        <v>8.299999999999999E-2</v>
      </c>
      <c r="NK23" s="8">
        <v>0.17699999999999999</v>
      </c>
      <c r="NL23" s="8">
        <v>0</v>
      </c>
      <c r="NM23" s="8">
        <v>0</v>
      </c>
      <c r="NN23" s="8">
        <v>3.2000000000000001E-2</v>
      </c>
      <c r="NO23" s="8">
        <v>0</v>
      </c>
      <c r="NP23" s="8">
        <v>0</v>
      </c>
      <c r="NQ23" s="8">
        <v>0</v>
      </c>
      <c r="NR23" s="8">
        <v>0</v>
      </c>
      <c r="NS23" s="8">
        <v>0</v>
      </c>
      <c r="NT23" s="8">
        <v>0</v>
      </c>
      <c r="NU23" s="8">
        <v>0</v>
      </c>
      <c r="NV23" s="8">
        <v>0</v>
      </c>
      <c r="NW23" s="8">
        <v>0</v>
      </c>
      <c r="NX23" s="8">
        <v>0</v>
      </c>
      <c r="NY23" s="8">
        <v>0.13</v>
      </c>
      <c r="NZ23" s="8">
        <v>3.3000000000000002E-2</v>
      </c>
      <c r="OA23" s="8">
        <v>0</v>
      </c>
      <c r="OB23" s="8">
        <v>0</v>
      </c>
      <c r="OC23" s="8">
        <f t="shared" si="39"/>
        <v>0</v>
      </c>
      <c r="OD23" s="8">
        <v>0.03</v>
      </c>
      <c r="OE23" s="8">
        <v>8.0000000000000002E-3</v>
      </c>
      <c r="OF23" s="8">
        <v>3.7999999999999999E-2</v>
      </c>
      <c r="OG23" s="8">
        <v>6.8000000000000005E-2</v>
      </c>
      <c r="OH23" s="8">
        <v>1.6E-2</v>
      </c>
      <c r="OI23" s="8">
        <v>0</v>
      </c>
      <c r="OJ23" s="8">
        <v>8.4000000000000005E-2</v>
      </c>
      <c r="OK23" s="8">
        <v>8.0000000000000002E-3</v>
      </c>
      <c r="OL23" s="8">
        <v>5.5E-2</v>
      </c>
      <c r="OM23" s="8">
        <v>0.37</v>
      </c>
      <c r="ON23" s="8">
        <v>0.246</v>
      </c>
      <c r="OO23" s="8">
        <v>0</v>
      </c>
      <c r="OP23" s="8">
        <v>0.67900000000000005</v>
      </c>
      <c r="OQ23" s="8">
        <f t="shared" si="40"/>
        <v>0.502</v>
      </c>
      <c r="OR23" s="8">
        <v>4.4999999999999998E-2</v>
      </c>
      <c r="OS23" s="8">
        <v>0</v>
      </c>
      <c r="OT23" s="8">
        <v>4.4999999999999998E-2</v>
      </c>
      <c r="OU23" s="8">
        <v>0</v>
      </c>
      <c r="OV23" s="8">
        <v>0</v>
      </c>
      <c r="OW23" s="8">
        <v>0</v>
      </c>
      <c r="OX23" s="8">
        <v>-0.98</v>
      </c>
      <c r="OY23" s="8">
        <v>50.771999999999998</v>
      </c>
      <c r="PC23" s="8">
        <v>5.56</v>
      </c>
      <c r="PF23" s="258">
        <f t="shared" ref="PF23:PF44" si="41">PC23-($PC$48-$PF$48)</f>
        <v>4.1199083333333322</v>
      </c>
      <c r="PJ23" s="8">
        <v>44.527000000000001</v>
      </c>
      <c r="PK23" s="8">
        <f>IFERROR(HLOOKUP("b2_s11",real!$B$10:$AMM$83,$A23-1947,FALSE)+HLOOKUP("b2_s12",real!$B$10:$AMM$83,$A23-1947,FALSE)+HLOOKUP("b2_s13",real!$B$10:$AMM$83,$A23-1947,FALSE)+HLOOKUP("b2_s14",real!$B$10:$AMM$83,$A23-1947,FALSE),"")</f>
        <v>20.064</v>
      </c>
      <c r="PL23" s="8">
        <v>50.771999999999998</v>
      </c>
      <c r="PN23">
        <v>33.024537273378904</v>
      </c>
      <c r="PO23" s="8">
        <v>21.1</v>
      </c>
      <c r="PR23" s="8">
        <v>3.6000208485353902E-2</v>
      </c>
      <c r="PS23" s="11">
        <v>0.102695675971538</v>
      </c>
      <c r="QS23" s="8">
        <v>29.238689999999998</v>
      </c>
      <c r="QT23" s="11">
        <v>2.0157059692958001</v>
      </c>
      <c r="QW23" s="8">
        <v>5.5191660000000002</v>
      </c>
      <c r="QX23" s="8">
        <v>3.5034600307042001</v>
      </c>
      <c r="QY23" s="335"/>
      <c r="RA23" s="1">
        <v>0.74776600000000004</v>
      </c>
      <c r="RB23" s="1">
        <v>0.74673699999999998</v>
      </c>
      <c r="RC23">
        <v>11316.306562224199</v>
      </c>
      <c r="RJ23">
        <v>11316.306562224199</v>
      </c>
      <c r="RL23" s="8">
        <f t="shared" si="0"/>
        <v>6.7962129999999998</v>
      </c>
      <c r="RM23" s="8">
        <f t="shared" si="1"/>
        <v>5.681</v>
      </c>
      <c r="RN23" s="8">
        <f t="shared" si="21"/>
        <v>13.385081978300381</v>
      </c>
      <c r="RO23" s="8">
        <f t="shared" si="22"/>
        <v>11.188679742486658</v>
      </c>
    </row>
    <row r="24" spans="1:483" s="8" customFormat="1" x14ac:dyDescent="0.35">
      <c r="A24" s="1">
        <v>1962</v>
      </c>
      <c r="B24" s="8">
        <v>520.83230229005505</v>
      </c>
      <c r="C24" s="8">
        <v>34.289691180809427</v>
      </c>
      <c r="D24" s="8">
        <f t="shared" si="23"/>
        <v>292.49050831267931</v>
      </c>
      <c r="E24" s="8">
        <v>280.06807569399916</v>
      </c>
      <c r="F24" s="8">
        <v>111.24615459280432</v>
      </c>
      <c r="G24" s="8">
        <v>12.422432618680165</v>
      </c>
      <c r="H24" s="8">
        <v>53.163646333145344</v>
      </c>
      <c r="I24" s="8">
        <v>0.58180876617109911</v>
      </c>
      <c r="J24" s="8">
        <v>28.38782015719411</v>
      </c>
      <c r="K24" s="8">
        <v>38.02288576149445</v>
      </c>
      <c r="L24" s="8">
        <v>0.45443030796790379</v>
      </c>
      <c r="M24" s="8">
        <f t="shared" si="24"/>
        <v>38.477316069462354</v>
      </c>
      <c r="N24" s="8">
        <v>1.8629458603146996</v>
      </c>
      <c r="O24" s="8">
        <v>-1.487109</v>
      </c>
      <c r="P24" s="8">
        <v>33.745414627662335</v>
      </c>
      <c r="Q24" s="8">
        <v>56.906088000000004</v>
      </c>
      <c r="R24" s="8">
        <v>6.8057090000000002</v>
      </c>
      <c r="S24" s="8">
        <f t="shared" si="25"/>
        <v>32.646897000000003</v>
      </c>
      <c r="T24" s="8">
        <v>31.703727000000001</v>
      </c>
      <c r="U24" s="8">
        <v>8.7858850000000004</v>
      </c>
      <c r="V24" s="8">
        <v>0.94316999999999995</v>
      </c>
      <c r="W24" s="8">
        <v>7.5096069999999999</v>
      </c>
      <c r="X24" s="8">
        <v>0.13744499999999998</v>
      </c>
      <c r="Y24" s="8">
        <v>2.6461869999999998</v>
      </c>
      <c r="Z24" s="8">
        <v>3.0951719999999998</v>
      </c>
      <c r="AA24" s="8">
        <v>9.9215999999999999E-2</v>
      </c>
      <c r="AB24" s="8">
        <f t="shared" si="26"/>
        <v>3.194388</v>
      </c>
      <c r="AC24" s="8">
        <v>5.7185E-2</v>
      </c>
      <c r="AD24" s="8">
        <v>1.2377</v>
      </c>
      <c r="AE24" s="8">
        <v>7.4965029999999997</v>
      </c>
      <c r="AF24" s="11">
        <f t="shared" si="27"/>
        <v>0.10803025221866407</v>
      </c>
      <c r="AG24" s="337">
        <v>0.107575162766285</v>
      </c>
      <c r="AH24" s="11">
        <f t="shared" si="2"/>
        <v>0.20324163995161829</v>
      </c>
      <c r="AI24" s="11">
        <f t="shared" si="3"/>
        <v>0.11130027260633463</v>
      </c>
      <c r="AJ24" s="11">
        <f t="shared" si="4"/>
        <v>0.1129026830187046</v>
      </c>
      <c r="AK24" s="11">
        <f t="shared" si="5"/>
        <v>7.9047896400018747E-2</v>
      </c>
      <c r="AL24" s="11">
        <f t="shared" si="6"/>
        <v>7.5312165979413745E-2</v>
      </c>
      <c r="AM24" s="11">
        <f t="shared" si="7"/>
        <v>0.14147279449897004</v>
      </c>
      <c r="AN24" s="11">
        <f t="shared" si="8"/>
        <v>0.23816439212925952</v>
      </c>
      <c r="AO24" s="11">
        <f t="shared" si="9"/>
        <v>9.4546355405629001E-2</v>
      </c>
      <c r="AP24" s="11">
        <f t="shared" si="10"/>
        <v>8.1065135427011797E-2</v>
      </c>
      <c r="AQ24" s="11">
        <f t="shared" si="11"/>
        <v>0.22038482133771109</v>
      </c>
      <c r="AR24" s="11">
        <f t="shared" si="12"/>
        <v>8.272109730648089E-2</v>
      </c>
      <c r="AS24" s="11">
        <f t="shared" si="13"/>
        <v>3.0148752856351286E-2</v>
      </c>
      <c r="AT24" s="11">
        <f t="shared" si="28"/>
        <v>-0.78592896935163725</v>
      </c>
      <c r="AU24" s="11">
        <f t="shared" si="14"/>
        <v>0.22044309785584651</v>
      </c>
      <c r="AV24" s="8">
        <v>70.74499999999999</v>
      </c>
      <c r="AW24" s="8">
        <v>46.152000000000001</v>
      </c>
      <c r="AX24" s="8">
        <v>24.591999999999999</v>
      </c>
      <c r="AY24" s="8">
        <v>13.076000000000001</v>
      </c>
      <c r="AZ24" s="8">
        <v>3.0180000000000002</v>
      </c>
      <c r="BA24" s="8">
        <v>0.85099999999999998</v>
      </c>
      <c r="BB24" s="8">
        <v>3.8690000000000002</v>
      </c>
      <c r="BC24" s="8">
        <v>0.188</v>
      </c>
      <c r="BD24" s="8">
        <v>0.85499999999999998</v>
      </c>
      <c r="BE24" s="8">
        <v>1.0429999999999999</v>
      </c>
      <c r="BF24" s="8">
        <v>0.50900000000000001</v>
      </c>
      <c r="BG24" s="8">
        <v>7.1139999999999999</v>
      </c>
      <c r="BH24" s="8">
        <v>0.48</v>
      </c>
      <c r="BI24" s="8">
        <v>0.75800000000000001</v>
      </c>
      <c r="BJ24" s="8">
        <v>0</v>
      </c>
      <c r="BK24" s="8">
        <v>0.02</v>
      </c>
      <c r="BL24" s="8">
        <v>0</v>
      </c>
      <c r="BM24" s="8">
        <v>0.97799999999999998</v>
      </c>
      <c r="BN24" s="8">
        <v>1.302</v>
      </c>
      <c r="BO24" s="8">
        <v>0</v>
      </c>
      <c r="BP24" s="8">
        <v>0.104</v>
      </c>
      <c r="BQ24" s="8">
        <v>0.85099999999999998</v>
      </c>
      <c r="BR24" s="8">
        <v>3.7999999999999999E-2</v>
      </c>
      <c r="BS24" s="8">
        <v>0.88900000000000001</v>
      </c>
      <c r="BT24" s="8">
        <v>0.20399999999999999</v>
      </c>
      <c r="BU24" s="8">
        <v>2.1999999999999999E-2</v>
      </c>
      <c r="BV24" s="8">
        <v>0.22599999999999998</v>
      </c>
      <c r="BW24" s="8">
        <v>0</v>
      </c>
      <c r="BX24" s="8">
        <v>0.88800000000000001</v>
      </c>
      <c r="BY24" s="8">
        <v>0.88800000000000001</v>
      </c>
      <c r="BZ24" s="8">
        <v>0.69899999999999984</v>
      </c>
      <c r="CA24" s="8">
        <v>0.69899999999999984</v>
      </c>
      <c r="CB24" s="8">
        <v>0.23499999999999999</v>
      </c>
      <c r="CC24" s="8">
        <v>1.0150000000000001</v>
      </c>
      <c r="CD24" s="8">
        <v>1.25</v>
      </c>
      <c r="CE24" s="8">
        <f t="shared" si="29"/>
        <v>1.024</v>
      </c>
      <c r="CF24" s="8">
        <v>4.2649999999999997</v>
      </c>
      <c r="CG24" s="8">
        <v>4.2649999999999997</v>
      </c>
      <c r="CH24" s="8">
        <v>0.23199999999999998</v>
      </c>
      <c r="CI24" s="8">
        <v>0.20899999999999999</v>
      </c>
      <c r="CJ24" s="8">
        <v>0.44099999999999995</v>
      </c>
      <c r="CK24" s="8">
        <f t="shared" si="30"/>
        <v>0.30499999999999994</v>
      </c>
      <c r="CL24" s="8">
        <v>0</v>
      </c>
      <c r="CM24" s="8">
        <v>0.13600000000000001</v>
      </c>
      <c r="CN24" s="8">
        <v>0.13600000000000001</v>
      </c>
      <c r="CO24" s="8">
        <v>0</v>
      </c>
      <c r="CP24" s="8">
        <v>6.4</v>
      </c>
      <c r="CQ24" s="8">
        <v>0.754</v>
      </c>
      <c r="CR24" s="8">
        <v>-7.2000000000000008E-2</v>
      </c>
      <c r="CS24" s="8">
        <v>-2.5129999999999999</v>
      </c>
      <c r="CT24" s="8">
        <v>2.4319999999999999</v>
      </c>
      <c r="CU24" s="8">
        <v>0.92100000000000004</v>
      </c>
      <c r="CV24" s="8">
        <v>1.5110000000000001</v>
      </c>
      <c r="CW24" s="8">
        <v>0.51700000000000002</v>
      </c>
      <c r="CX24" s="8">
        <v>0.16799999999999998</v>
      </c>
      <c r="CY24" s="8">
        <v>1.6E-2</v>
      </c>
      <c r="CZ24" s="8">
        <v>0.184</v>
      </c>
      <c r="DA24" s="8">
        <v>7.0000000000000007E-2</v>
      </c>
      <c r="DB24" s="8">
        <v>8.8999999999999996E-2</v>
      </c>
      <c r="DC24" s="8">
        <v>0.159</v>
      </c>
      <c r="DD24" s="8">
        <v>7.8E-2</v>
      </c>
      <c r="DE24" s="8">
        <v>0.73100000000000009</v>
      </c>
      <c r="DF24" s="8">
        <v>1.302</v>
      </c>
      <c r="DG24" s="8">
        <f t="shared" si="15"/>
        <v>1.302</v>
      </c>
      <c r="DH24" s="8">
        <v>9.5000000000000001E-2</v>
      </c>
      <c r="DI24" s="8">
        <f t="shared" si="16"/>
        <v>9.5000000000000001E-2</v>
      </c>
      <c r="DJ24" s="8">
        <v>0</v>
      </c>
      <c r="DK24" s="1">
        <v>0</v>
      </c>
      <c r="DL24" s="8">
        <v>1.9000000000000003E-2</v>
      </c>
      <c r="DM24" s="8">
        <v>1.0980000000000001</v>
      </c>
      <c r="DN24" s="8">
        <f t="shared" si="17"/>
        <v>1.0980000000000001</v>
      </c>
      <c r="DO24" s="8">
        <v>6.4000000000000001E-2</v>
      </c>
      <c r="DP24" s="8">
        <f t="shared" si="18"/>
        <v>6.4000000000000001E-2</v>
      </c>
      <c r="DQ24" s="8">
        <v>0</v>
      </c>
      <c r="DR24" s="8">
        <v>0.218</v>
      </c>
      <c r="DS24" s="8">
        <f t="shared" si="31"/>
        <v>0.19900000000000001</v>
      </c>
      <c r="DT24" s="8">
        <v>6.6000000000000003E-2</v>
      </c>
      <c r="DU24" s="8">
        <v>1.6E-2</v>
      </c>
      <c r="DV24" s="8">
        <v>0.17399999999999999</v>
      </c>
      <c r="DW24" s="8">
        <v>0.25600000000000001</v>
      </c>
      <c r="DX24" s="8">
        <v>1.05</v>
      </c>
      <c r="DY24" s="8">
        <v>0.20499999999999999</v>
      </c>
      <c r="DZ24" s="8">
        <v>0</v>
      </c>
      <c r="EA24" s="8">
        <v>1.2550000000000001</v>
      </c>
      <c r="EB24" s="8">
        <v>0.13200000000000001</v>
      </c>
      <c r="EC24" s="8">
        <v>0</v>
      </c>
      <c r="ED24" s="8">
        <v>0.13200000000000001</v>
      </c>
      <c r="EE24" s="8">
        <f t="shared" si="19"/>
        <v>0.13200000000000001</v>
      </c>
      <c r="EF24" s="8">
        <v>0.28999999999999998</v>
      </c>
      <c r="EG24" s="8">
        <v>0.28999999999999998</v>
      </c>
      <c r="EH24" s="8">
        <v>0.20799999999999999</v>
      </c>
      <c r="EI24" s="8">
        <v>0.96099999999999997</v>
      </c>
      <c r="EJ24" s="8">
        <v>8.0000000000000002E-3</v>
      </c>
      <c r="EK24" s="8">
        <v>1.177</v>
      </c>
      <c r="EL24" s="8">
        <v>0.67999999999999994</v>
      </c>
      <c r="EM24" s="8">
        <v>0.67999999999999994</v>
      </c>
      <c r="EN24" s="8">
        <v>0</v>
      </c>
      <c r="EO24" s="8">
        <v>2.8000000000000001E-2</v>
      </c>
      <c r="EP24" s="8">
        <v>2.8000000000000001E-2</v>
      </c>
      <c r="EQ24" s="8">
        <f t="shared" si="32"/>
        <v>2.8000000000000001E-2</v>
      </c>
      <c r="ER24" s="8">
        <v>0</v>
      </c>
      <c r="ES24" s="8">
        <v>0</v>
      </c>
      <c r="ET24" s="8">
        <v>0</v>
      </c>
      <c r="EU24" s="8">
        <v>0</v>
      </c>
      <c r="EV24" s="8">
        <v>0.13800000000000001</v>
      </c>
      <c r="EW24" s="8">
        <v>4.0000000000000001E-3</v>
      </c>
      <c r="EX24" s="8">
        <v>0.56700000000000006</v>
      </c>
      <c r="EY24" s="8">
        <v>9.3410000000000011</v>
      </c>
      <c r="EZ24" s="8">
        <v>2.5500000000000003</v>
      </c>
      <c r="FA24" s="8">
        <v>6.7919999999999998</v>
      </c>
      <c r="FB24" s="8">
        <v>4.218</v>
      </c>
      <c r="FC24" s="8">
        <v>0.36199999999999999</v>
      </c>
      <c r="FD24" s="8">
        <v>0.82299999999999995</v>
      </c>
      <c r="FE24" s="8">
        <v>1.1850000000000001</v>
      </c>
      <c r="FF24" s="8">
        <v>0.13</v>
      </c>
      <c r="FG24" s="8">
        <v>1.2E-2</v>
      </c>
      <c r="FH24" s="8">
        <v>0.14200000000000002</v>
      </c>
      <c r="FI24" s="8">
        <v>0</v>
      </c>
      <c r="FJ24" s="8">
        <v>1.2470000000000001</v>
      </c>
      <c r="FK24" s="8">
        <v>3.7089999999999996</v>
      </c>
      <c r="FL24" s="8">
        <v>0.33799999999999997</v>
      </c>
      <c r="FM24" s="8">
        <v>3.5760000000000005</v>
      </c>
      <c r="FN24" s="8">
        <v>7.6230000000000002</v>
      </c>
      <c r="FO24" s="8">
        <v>0.443</v>
      </c>
      <c r="FP24" s="8">
        <v>1.319</v>
      </c>
      <c r="FQ24" s="8">
        <v>1.762</v>
      </c>
      <c r="FR24" s="8">
        <v>0.624</v>
      </c>
      <c r="FS24" s="8">
        <v>0.66199999999999992</v>
      </c>
      <c r="FT24" s="8">
        <v>0.31100000000000005</v>
      </c>
      <c r="FU24" s="8">
        <v>0.26100000000000001</v>
      </c>
      <c r="FV24" s="8">
        <v>4.0000000000000001E-3</v>
      </c>
      <c r="FW24" s="8">
        <v>6.4000000000000001E-2</v>
      </c>
      <c r="FX24" s="8">
        <f t="shared" si="33"/>
        <v>6.4000000000000001E-2</v>
      </c>
      <c r="FY24" s="8">
        <v>0.625</v>
      </c>
      <c r="FZ24" s="8">
        <v>0</v>
      </c>
      <c r="GA24" s="8">
        <v>0</v>
      </c>
      <c r="GB24" s="8">
        <v>2.536</v>
      </c>
      <c r="GC24" s="8">
        <v>0.32799999999999996</v>
      </c>
      <c r="GD24" s="8">
        <f t="shared" si="20"/>
        <v>2.8639999999999999</v>
      </c>
      <c r="GE24" s="8">
        <v>2.8639999999999999</v>
      </c>
      <c r="GF24" s="8">
        <v>4.18</v>
      </c>
      <c r="GG24" s="8">
        <v>0.82299999999999995</v>
      </c>
      <c r="GH24" s="8">
        <v>1.5229999999999999</v>
      </c>
      <c r="GI24" s="8">
        <v>6.5259999999999998</v>
      </c>
      <c r="GJ24" s="8">
        <v>1.9000000000000003E-2</v>
      </c>
      <c r="GK24" s="8">
        <v>0</v>
      </c>
      <c r="GL24" s="8">
        <v>3.2000000000000001E-2</v>
      </c>
      <c r="GM24" s="8">
        <v>0.23</v>
      </c>
      <c r="GN24" s="8">
        <v>0.28100000000000003</v>
      </c>
      <c r="GO24" s="8">
        <v>0</v>
      </c>
      <c r="GP24" s="8">
        <v>0</v>
      </c>
      <c r="GQ24" s="8">
        <v>0</v>
      </c>
      <c r="GR24" s="8">
        <v>0</v>
      </c>
      <c r="GS24" s="8">
        <v>3.9609999999999999</v>
      </c>
      <c r="GT24" s="8">
        <v>0.92400000000000004</v>
      </c>
      <c r="GU24" s="8">
        <v>1.238</v>
      </c>
      <c r="GV24" s="8">
        <v>6.1229999999999993</v>
      </c>
      <c r="GW24" s="8">
        <v>2.1999999999999999E-2</v>
      </c>
      <c r="GX24" s="8">
        <v>0</v>
      </c>
      <c r="GY24" s="8">
        <v>0.34800000000000003</v>
      </c>
      <c r="GZ24" s="8">
        <v>0.42</v>
      </c>
      <c r="HA24" s="8">
        <v>0</v>
      </c>
      <c r="HB24" s="8">
        <v>0.79</v>
      </c>
      <c r="HC24" s="8">
        <f t="shared" si="34"/>
        <v>0.50900000000000001</v>
      </c>
      <c r="HD24" s="8">
        <v>12.121</v>
      </c>
      <c r="HE24" s="8">
        <v>4.76</v>
      </c>
      <c r="HF24" s="8">
        <v>4.0259999999999998</v>
      </c>
      <c r="HG24" s="8">
        <v>8.7859999999999996</v>
      </c>
      <c r="HH24" s="8">
        <v>3.3339999999999996</v>
      </c>
      <c r="HI24" s="8">
        <v>-0.11600000000000001</v>
      </c>
      <c r="HJ24" s="8">
        <v>0.13600000000000001</v>
      </c>
      <c r="HK24" s="8">
        <v>0.59400000000000008</v>
      </c>
      <c r="HL24" s="8">
        <v>0.6140000000000001</v>
      </c>
      <c r="HM24" s="8">
        <v>0</v>
      </c>
      <c r="HN24" s="8">
        <v>0.48099999999999998</v>
      </c>
      <c r="HO24" s="8">
        <v>0.86799999999999999</v>
      </c>
      <c r="HP24" s="8">
        <v>1.349</v>
      </c>
      <c r="HQ24" s="8">
        <f t="shared" si="35"/>
        <v>0.73499999999999988</v>
      </c>
      <c r="HR24" s="8">
        <v>2.6470000000000002</v>
      </c>
      <c r="HS24" s="8">
        <v>-1.4999999999999999E-2</v>
      </c>
      <c r="HT24" s="8">
        <v>0.10099999999999999</v>
      </c>
      <c r="HU24" s="8">
        <v>9.9999999999999992E-2</v>
      </c>
      <c r="HV24" s="8">
        <v>3.74</v>
      </c>
      <c r="HW24" s="8">
        <v>1.0209999999999999</v>
      </c>
      <c r="HX24" s="8">
        <v>7.36</v>
      </c>
      <c r="HY24" s="8">
        <v>26.937000000000001</v>
      </c>
      <c r="HZ24" s="8">
        <v>1.008</v>
      </c>
      <c r="IA24" s="8">
        <v>27.945</v>
      </c>
      <c r="IB24" s="8">
        <v>10.682</v>
      </c>
      <c r="IC24" s="8">
        <v>0.253</v>
      </c>
      <c r="ID24" s="8">
        <v>10.935</v>
      </c>
      <c r="IE24" s="8">
        <v>16.255000000000003</v>
      </c>
      <c r="IF24" s="8">
        <v>0.754</v>
      </c>
      <c r="IG24" s="8">
        <v>17.009000000000004</v>
      </c>
      <c r="IH24" s="8">
        <v>2.3209999999999997</v>
      </c>
      <c r="II24" s="8">
        <v>0.48699999999999999</v>
      </c>
      <c r="IJ24" s="8">
        <v>2.8079999999999998</v>
      </c>
      <c r="IK24" s="8">
        <v>0.53700000000000003</v>
      </c>
      <c r="IL24" s="8">
        <v>0.16</v>
      </c>
      <c r="IM24" s="8">
        <v>0.69700000000000006</v>
      </c>
      <c r="IN24" s="8">
        <v>0.02</v>
      </c>
      <c r="IO24" s="8">
        <v>0.35699999999999998</v>
      </c>
      <c r="IP24" s="8">
        <v>0.377</v>
      </c>
      <c r="IQ24" s="8">
        <v>3.3000000000000002E-2</v>
      </c>
      <c r="IR24" s="8">
        <v>8.0000000000000002E-3</v>
      </c>
      <c r="IS24" s="8">
        <v>4.1000000000000002E-2</v>
      </c>
      <c r="IT24" s="8">
        <v>0.41799999999999998</v>
      </c>
      <c r="IU24" s="8">
        <v>7.5000000000000011E-2</v>
      </c>
      <c r="IV24" s="8">
        <v>0</v>
      </c>
      <c r="IW24" s="8">
        <v>7.5000000000000011E-2</v>
      </c>
      <c r="IX24" s="8">
        <v>13.095000000000001</v>
      </c>
      <c r="IY24" s="8">
        <v>6.6000000000000003E-2</v>
      </c>
      <c r="IZ24" s="8">
        <v>13.161000000000001</v>
      </c>
      <c r="JA24" s="8">
        <v>20.709</v>
      </c>
      <c r="JB24" s="8">
        <v>20.709</v>
      </c>
      <c r="JC24" s="8">
        <v>4.2729999999999997</v>
      </c>
      <c r="JD24" s="8">
        <v>1.6890000000000001</v>
      </c>
      <c r="JE24" s="8">
        <v>5.9619999999999997</v>
      </c>
      <c r="JF24" s="8">
        <v>0.66</v>
      </c>
      <c r="JG24" s="8">
        <v>2.4E-2</v>
      </c>
      <c r="JH24" s="8">
        <v>0.68400000000000005</v>
      </c>
      <c r="JI24" s="8">
        <v>0.59199999999999997</v>
      </c>
      <c r="JJ24" s="8">
        <v>0.59199999999999997</v>
      </c>
      <c r="JK24" s="8">
        <v>0.17399999999999999</v>
      </c>
      <c r="JL24" s="8">
        <v>0</v>
      </c>
      <c r="JM24" s="8">
        <v>0.17399999999999999</v>
      </c>
      <c r="JN24" s="8">
        <v>0.27200000000000002</v>
      </c>
      <c r="JO24" s="8">
        <v>0.27200000000000002</v>
      </c>
      <c r="JP24" s="8">
        <v>0.11600000000000001</v>
      </c>
      <c r="JQ24" s="8">
        <v>7.0000000000000001E-3</v>
      </c>
      <c r="JR24" s="8">
        <v>0.12300000000000001</v>
      </c>
      <c r="JS24" s="8">
        <v>0.23199999999999998</v>
      </c>
      <c r="JT24" s="8">
        <v>0.23199999999999998</v>
      </c>
      <c r="JU24" s="8">
        <v>3.907</v>
      </c>
      <c r="JV24" s="8">
        <v>1.895</v>
      </c>
      <c r="JW24" s="8">
        <v>1.2430000000000001</v>
      </c>
      <c r="JX24" s="8">
        <v>7.0449999999999999</v>
      </c>
      <c r="JY24" s="8">
        <f t="shared" si="36"/>
        <v>7.0410000000000004</v>
      </c>
      <c r="JZ24" s="8">
        <v>0.46899999999999997</v>
      </c>
      <c r="KA24" s="8">
        <v>1.5190000000000001</v>
      </c>
      <c r="KB24" s="8">
        <v>1.988</v>
      </c>
      <c r="KC24" s="8">
        <v>0</v>
      </c>
      <c r="KD24" s="8">
        <v>0.78900000000000015</v>
      </c>
      <c r="KE24" s="8">
        <v>0.78900000000000015</v>
      </c>
      <c r="KF24" s="8">
        <v>2.7770000000000001</v>
      </c>
      <c r="KG24" s="8">
        <f t="shared" si="37"/>
        <v>0.95300000000000007</v>
      </c>
      <c r="KH24" s="8">
        <v>1.5100000000000002</v>
      </c>
      <c r="KI24" s="8">
        <v>0.32799999999999996</v>
      </c>
      <c r="KJ24" s="8">
        <v>1.8380000000000001</v>
      </c>
      <c r="KK24" s="8">
        <v>4.2729999999999997</v>
      </c>
      <c r="KL24" s="8">
        <v>1.6890000000000001</v>
      </c>
      <c r="KM24" s="8">
        <v>1.7410000000000001</v>
      </c>
      <c r="KN24" s="8">
        <v>7.7029999999999994</v>
      </c>
      <c r="KO24" s="8">
        <v>4.0000000000000001E-3</v>
      </c>
      <c r="KP24" s="8">
        <v>4.0000000000000001E-3</v>
      </c>
      <c r="KQ24" s="8">
        <v>0</v>
      </c>
      <c r="KR24" s="8">
        <v>0.51500000000000001</v>
      </c>
      <c r="KS24" s="8">
        <v>1.278</v>
      </c>
      <c r="KT24" s="8">
        <v>1.7930000000000001</v>
      </c>
      <c r="KU24" s="8">
        <v>0</v>
      </c>
      <c r="KV24" s="8">
        <v>3.1E-2</v>
      </c>
      <c r="KW24" s="8">
        <v>3.1E-2</v>
      </c>
      <c r="KX24" s="8">
        <v>1.8240000000000001</v>
      </c>
      <c r="KY24" s="8">
        <v>0</v>
      </c>
      <c r="KZ24" s="8">
        <v>38.808999999999997</v>
      </c>
      <c r="LA24" s="8">
        <v>0.83699999999999997</v>
      </c>
      <c r="LB24" s="8">
        <v>39.646000000000001</v>
      </c>
      <c r="LC24" s="8">
        <v>31.696000000000005</v>
      </c>
      <c r="LD24" s="8">
        <v>0.94400000000000006</v>
      </c>
      <c r="LE24" s="8">
        <v>32.640000000000008</v>
      </c>
      <c r="LF24" s="8">
        <v>7.1140000000000008</v>
      </c>
      <c r="LG24" s="8">
        <v>-0.106</v>
      </c>
      <c r="LH24" s="8">
        <v>7.0080000000000009</v>
      </c>
      <c r="LI24" s="8">
        <v>4.8000000000000001E-2</v>
      </c>
      <c r="LJ24" s="8">
        <v>0.26300000000000001</v>
      </c>
      <c r="LK24" s="8">
        <v>0.311</v>
      </c>
      <c r="LL24" s="8">
        <v>0</v>
      </c>
      <c r="LM24" s="8">
        <v>4.0000000000000001E-3</v>
      </c>
      <c r="LN24" s="8">
        <v>4.0000000000000001E-3</v>
      </c>
      <c r="LO24" s="8">
        <v>0.315</v>
      </c>
      <c r="LP24" s="8">
        <v>0</v>
      </c>
      <c r="LQ24" s="8">
        <v>0.11600000000000001</v>
      </c>
      <c r="LR24" s="8">
        <v>9.1999999999999998E-2</v>
      </c>
      <c r="LS24" s="8">
        <v>0.20800000000000002</v>
      </c>
      <c r="LT24" s="8">
        <v>0</v>
      </c>
      <c r="LU24" s="8">
        <v>0.20800000000000002</v>
      </c>
      <c r="LV24" s="8">
        <f t="shared" si="38"/>
        <v>-0.10699999999999998</v>
      </c>
      <c r="LW24" s="8">
        <v>4.2050000000000001</v>
      </c>
      <c r="LX24" s="8">
        <v>0.1</v>
      </c>
      <c r="LY24" s="8">
        <v>4.3049999999999997</v>
      </c>
      <c r="LZ24" s="8">
        <v>0.48499999999999999</v>
      </c>
      <c r="MA24" s="8">
        <v>0.48499999999999999</v>
      </c>
      <c r="MB24" s="8">
        <v>5.7000000000000002E-2</v>
      </c>
      <c r="MC24" s="8">
        <v>5.7000000000000002E-2</v>
      </c>
      <c r="MD24" s="8">
        <v>-3.4000000000000002E-2</v>
      </c>
      <c r="ME24" s="8">
        <v>-3.4000000000000002E-2</v>
      </c>
      <c r="MF24" s="8">
        <v>2.5020000000000002</v>
      </c>
      <c r="MG24" s="8">
        <v>-0.20199999999999999</v>
      </c>
      <c r="MH24" s="8">
        <v>2.3000000000000003</v>
      </c>
      <c r="MI24" s="8">
        <v>3.74</v>
      </c>
      <c r="MJ24" s="8">
        <v>1.9640000000000002</v>
      </c>
      <c r="MK24" s="8">
        <v>0.94400000000000006</v>
      </c>
      <c r="ML24" s="8">
        <v>44.514000000000003</v>
      </c>
      <c r="MM24" s="8">
        <v>-0.106</v>
      </c>
      <c r="MN24" s="8">
        <v>44.408000000000001</v>
      </c>
      <c r="MO24" s="8">
        <v>7.4960000000000004</v>
      </c>
      <c r="MP24" s="8">
        <v>6.79</v>
      </c>
      <c r="MQ24" s="8">
        <v>0.70700000000000007</v>
      </c>
      <c r="MR24" s="8">
        <v>0.122</v>
      </c>
      <c r="MS24" s="8">
        <v>0.03</v>
      </c>
      <c r="MT24" s="8">
        <v>0.03</v>
      </c>
      <c r="MU24" s="8">
        <v>8.4000000000000005E-2</v>
      </c>
      <c r="MV24" s="8">
        <v>0.378</v>
      </c>
      <c r="MW24" s="8">
        <v>0</v>
      </c>
      <c r="MX24" s="8">
        <v>0</v>
      </c>
      <c r="MY24" s="8">
        <v>0</v>
      </c>
      <c r="MZ24" s="8">
        <v>4.0000000000000001E-3</v>
      </c>
      <c r="NA24" s="8">
        <v>4.0000000000000001E-3</v>
      </c>
      <c r="NB24" s="8">
        <v>8.0000000000000002E-3</v>
      </c>
      <c r="NC24" s="8">
        <v>0</v>
      </c>
      <c r="ND24" s="8">
        <v>8.0000000000000002E-3</v>
      </c>
      <c r="NE24" s="8">
        <v>1.9000000000000003E-2</v>
      </c>
      <c r="NF24" s="8">
        <v>1.9000000000000003E-2</v>
      </c>
      <c r="NG24" s="8">
        <v>7.6999999999999999E-2</v>
      </c>
      <c r="NH24" s="8">
        <v>7.0000000000000001E-3</v>
      </c>
      <c r="NI24" s="8">
        <v>3.2000000000000001E-2</v>
      </c>
      <c r="NJ24" s="8">
        <v>9.0999999999999998E-2</v>
      </c>
      <c r="NK24" s="8">
        <v>0.20700000000000002</v>
      </c>
      <c r="NL24" s="8">
        <v>0</v>
      </c>
      <c r="NM24" s="8">
        <v>0</v>
      </c>
      <c r="NN24" s="8">
        <v>3.2000000000000001E-2</v>
      </c>
      <c r="NO24" s="8">
        <v>0</v>
      </c>
      <c r="NP24" s="8">
        <v>0</v>
      </c>
      <c r="NQ24" s="8">
        <v>0</v>
      </c>
      <c r="NR24" s="8">
        <v>0</v>
      </c>
      <c r="NS24" s="8">
        <v>0</v>
      </c>
      <c r="NT24" s="8">
        <v>0</v>
      </c>
      <c r="NU24" s="8">
        <v>0</v>
      </c>
      <c r="NV24" s="8">
        <v>0</v>
      </c>
      <c r="NW24" s="8">
        <v>0</v>
      </c>
      <c r="NX24" s="8">
        <v>0</v>
      </c>
      <c r="NY24" s="8">
        <v>0.13100000000000001</v>
      </c>
      <c r="NZ24" s="8">
        <v>3.9E-2</v>
      </c>
      <c r="OA24" s="8">
        <v>0</v>
      </c>
      <c r="OB24" s="8">
        <v>0</v>
      </c>
      <c r="OC24" s="8">
        <f t="shared" si="39"/>
        <v>0</v>
      </c>
      <c r="OD24" s="8">
        <v>3.6999999999999998E-2</v>
      </c>
      <c r="OE24" s="8">
        <v>8.0000000000000002E-3</v>
      </c>
      <c r="OF24" s="8">
        <v>4.4999999999999998E-2</v>
      </c>
      <c r="OG24" s="8">
        <v>7.0999999999999994E-2</v>
      </c>
      <c r="OH24" s="8">
        <v>1.8000000000000002E-2</v>
      </c>
      <c r="OI24" s="8">
        <v>0</v>
      </c>
      <c r="OJ24" s="8">
        <v>8.8999999999999996E-2</v>
      </c>
      <c r="OK24" s="8">
        <v>8.0000000000000002E-3</v>
      </c>
      <c r="OL24" s="8">
        <v>7.0000000000000007E-2</v>
      </c>
      <c r="OM24" s="8">
        <v>0.34800000000000003</v>
      </c>
      <c r="ON24" s="8">
        <v>0.28000000000000003</v>
      </c>
      <c r="OO24" s="8">
        <v>0</v>
      </c>
      <c r="OP24" s="8">
        <v>0.70600000000000007</v>
      </c>
      <c r="OQ24" s="8">
        <f t="shared" si="40"/>
        <v>0.49900000000000005</v>
      </c>
      <c r="OR24" s="8">
        <v>6.4000000000000001E-2</v>
      </c>
      <c r="OS24" s="8">
        <v>0</v>
      </c>
      <c r="OT24" s="8">
        <v>6.4000000000000001E-2</v>
      </c>
      <c r="OU24" s="8">
        <v>0</v>
      </c>
      <c r="OV24" s="8">
        <v>0</v>
      </c>
      <c r="OW24" s="8">
        <v>0</v>
      </c>
      <c r="OX24" s="8">
        <v>-0.82900000000000007</v>
      </c>
      <c r="OY24" s="8">
        <v>56.902000000000001</v>
      </c>
      <c r="PC24" s="8">
        <v>5.31</v>
      </c>
      <c r="PF24" s="258">
        <f t="shared" si="41"/>
        <v>3.8699083333333322</v>
      </c>
      <c r="PJ24" s="8">
        <v>49.903999999999996</v>
      </c>
      <c r="PK24" s="8">
        <f>IFERROR(HLOOKUP("b2_s11",real!$B$10:$AMM$83,$A24-1947,FALSE)+HLOOKUP("b2_s12",real!$B$10:$AMM$83,$A24-1947,FALSE)+HLOOKUP("b2_s13",real!$B$10:$AMM$83,$A24-1947,FALSE)+HLOOKUP("b2_s14",real!$B$10:$AMM$83,$A24-1947,FALSE),"")</f>
        <v>22.253</v>
      </c>
      <c r="PL24" s="8">
        <v>56.902999999999999</v>
      </c>
      <c r="PN24">
        <v>33.024537273378904</v>
      </c>
      <c r="PO24" s="8">
        <v>21.4</v>
      </c>
      <c r="PR24" s="8">
        <v>3.3910142812467424E-2</v>
      </c>
      <c r="PS24" s="11">
        <v>0.10615206389854299</v>
      </c>
      <c r="QS24" s="8">
        <v>29.614124</v>
      </c>
      <c r="QT24" s="11">
        <v>1.97302500661821</v>
      </c>
      <c r="QW24" s="8">
        <v>5.4341660000000003</v>
      </c>
      <c r="QX24" s="8">
        <v>3.46114099338179</v>
      </c>
      <c r="QY24" s="335"/>
      <c r="RA24" s="1">
        <v>0.74698699999999996</v>
      </c>
      <c r="RB24" s="1">
        <v>0.74692499999999995</v>
      </c>
      <c r="RC24">
        <v>11917.885657281699</v>
      </c>
      <c r="RJ24">
        <v>11917.885657281699</v>
      </c>
      <c r="RL24" s="8">
        <f t="shared" si="0"/>
        <v>7.5096069999999999</v>
      </c>
      <c r="RM24" s="8">
        <f t="shared" si="1"/>
        <v>6.4</v>
      </c>
      <c r="RN24" s="8">
        <f t="shared" si="21"/>
        <v>13.196491384190738</v>
      </c>
      <c r="RO24" s="8">
        <f t="shared" si="22"/>
        <v>11.246599836558786</v>
      </c>
    </row>
    <row r="25" spans="1:483" s="8" customFormat="1" x14ac:dyDescent="0.35">
      <c r="A25" s="1">
        <v>1963</v>
      </c>
      <c r="B25" s="8">
        <v>553.29867677429911</v>
      </c>
      <c r="C25" s="8">
        <v>38.728582243451569</v>
      </c>
      <c r="D25" s="8">
        <f t="shared" si="23"/>
        <v>312.77614534930638</v>
      </c>
      <c r="E25" s="8">
        <v>300.32987333471686</v>
      </c>
      <c r="F25" s="8">
        <v>117.38614649946292</v>
      </c>
      <c r="G25" s="8">
        <v>12.446272014589505</v>
      </c>
      <c r="H25" s="8">
        <v>56.880772583204454</v>
      </c>
      <c r="I25" s="8">
        <v>0.67297552667185923</v>
      </c>
      <c r="J25" s="8">
        <v>31.151113715710711</v>
      </c>
      <c r="K25" s="8">
        <v>42.169312084155351</v>
      </c>
      <c r="L25" s="8">
        <v>0.46685184275270614</v>
      </c>
      <c r="M25" s="8">
        <f t="shared" si="24"/>
        <v>42.636163926908054</v>
      </c>
      <c r="N25" s="8">
        <v>1.7994196833869447</v>
      </c>
      <c r="O25" s="8">
        <v>-2.466669</v>
      </c>
      <c r="P25" s="8">
        <v>36.576134535314452</v>
      </c>
      <c r="Q25" s="8">
        <v>63.793639999999996</v>
      </c>
      <c r="R25" s="8">
        <v>7.8033029999999997</v>
      </c>
      <c r="S25" s="8">
        <f t="shared" si="25"/>
        <v>36.672406000000002</v>
      </c>
      <c r="T25" s="8">
        <v>35.628266000000004</v>
      </c>
      <c r="U25" s="8">
        <v>10.086429000000001</v>
      </c>
      <c r="V25" s="8">
        <v>1.0441400000000001</v>
      </c>
      <c r="W25" s="8">
        <v>8.5354559999999999</v>
      </c>
      <c r="X25" s="8">
        <v>0.17292399999999999</v>
      </c>
      <c r="Y25" s="8">
        <v>3.1063939999999999</v>
      </c>
      <c r="Z25" s="8">
        <v>3.7339160000000002</v>
      </c>
      <c r="AA25" s="8">
        <v>0.107692</v>
      </c>
      <c r="AB25" s="8">
        <f t="shared" si="26"/>
        <v>3.8416080000000004</v>
      </c>
      <c r="AC25" s="8">
        <v>6.6954E-2</v>
      </c>
      <c r="AD25" s="8">
        <v>0.86780999999999997</v>
      </c>
      <c r="AE25" s="8">
        <v>8.2469609999999989</v>
      </c>
      <c r="AF25" s="11">
        <f t="shared" si="27"/>
        <v>0.11399933610220045</v>
      </c>
      <c r="AG25" s="337">
        <v>0.113645771982276</v>
      </c>
      <c r="AH25" s="11">
        <f t="shared" si="2"/>
        <v>0.20632400566370943</v>
      </c>
      <c r="AI25" s="11">
        <f t="shared" si="3"/>
        <v>0.11691544235965404</v>
      </c>
      <c r="AJ25" s="11">
        <f t="shared" si="4"/>
        <v>0.11831878561832296</v>
      </c>
      <c r="AK25" s="11">
        <f t="shared" si="5"/>
        <v>8.6002366206912692E-2</v>
      </c>
      <c r="AL25" s="11">
        <f t="shared" si="6"/>
        <v>8.3214930459634143E-2</v>
      </c>
      <c r="AM25" s="11">
        <f t="shared" si="7"/>
        <v>0.15029056740651897</v>
      </c>
      <c r="AN25" s="11">
        <f t="shared" si="8"/>
        <v>0.25905032861934102</v>
      </c>
      <c r="AO25" s="11">
        <f t="shared" si="9"/>
        <v>0.10114380005913472</v>
      </c>
      <c r="AP25" s="11">
        <f t="shared" si="10"/>
        <v>8.8178443114095853E-2</v>
      </c>
      <c r="AQ25" s="11">
        <f t="shared" si="11"/>
        <v>0.23284752157896541</v>
      </c>
      <c r="AR25" s="11">
        <f t="shared" si="12"/>
        <v>8.9777667045102011E-2</v>
      </c>
      <c r="AS25" s="11">
        <f t="shared" si="13"/>
        <v>3.6545299153510347E-2</v>
      </c>
      <c r="AT25" s="11">
        <f t="shared" si="28"/>
        <v>-0.33221901227808648</v>
      </c>
      <c r="AU25" s="11">
        <f t="shared" si="14"/>
        <v>0.2237426047114251</v>
      </c>
      <c r="AV25" s="8">
        <v>79.568999999999988</v>
      </c>
      <c r="AW25" s="8">
        <v>51.606999999999999</v>
      </c>
      <c r="AX25" s="8">
        <v>27.960999999999999</v>
      </c>
      <c r="AY25" s="8">
        <v>15.054000000000002</v>
      </c>
      <c r="AZ25" s="8">
        <v>3.4610000000000003</v>
      </c>
      <c r="BA25" s="8">
        <v>0.96399999999999997</v>
      </c>
      <c r="BB25" s="8">
        <v>4.4250000000000007</v>
      </c>
      <c r="BC25" s="8">
        <v>0.221</v>
      </c>
      <c r="BD25" s="8">
        <v>0.98799999999999999</v>
      </c>
      <c r="BE25" s="8">
        <v>1.2090000000000001</v>
      </c>
      <c r="BF25" s="8">
        <v>0.56900000000000006</v>
      </c>
      <c r="BG25" s="8">
        <v>7.84</v>
      </c>
      <c r="BH25" s="8">
        <v>0.503</v>
      </c>
      <c r="BI25" s="8">
        <v>0.80500000000000005</v>
      </c>
      <c r="BJ25" s="8">
        <v>0</v>
      </c>
      <c r="BK25" s="8">
        <v>2.5000000000000001E-2</v>
      </c>
      <c r="BL25" s="8">
        <v>0</v>
      </c>
      <c r="BM25" s="8">
        <v>1.202</v>
      </c>
      <c r="BN25" s="8">
        <v>1.3679999999999999</v>
      </c>
      <c r="BO25" s="8">
        <v>0</v>
      </c>
      <c r="BP25" s="8">
        <v>0.108</v>
      </c>
      <c r="BQ25" s="8">
        <v>0.96399999999999997</v>
      </c>
      <c r="BR25" s="8">
        <v>4.2999999999999997E-2</v>
      </c>
      <c r="BS25" s="8">
        <v>1.0069999999999999</v>
      </c>
      <c r="BT25" s="8">
        <v>0.24399999999999999</v>
      </c>
      <c r="BU25" s="8">
        <v>2.4E-2</v>
      </c>
      <c r="BV25" s="8">
        <v>0.26800000000000002</v>
      </c>
      <c r="BW25" s="8">
        <v>0</v>
      </c>
      <c r="BX25" s="8">
        <v>0.91600000000000004</v>
      </c>
      <c r="BY25" s="8">
        <v>0.91600000000000004</v>
      </c>
      <c r="BZ25" s="8">
        <v>0.79199999999999993</v>
      </c>
      <c r="CA25" s="8">
        <v>0.79199999999999993</v>
      </c>
      <c r="CB25" s="8">
        <v>0.28800000000000003</v>
      </c>
      <c r="CC25" s="8">
        <v>1.1439999999999999</v>
      </c>
      <c r="CD25" s="8">
        <v>1.4319999999999999</v>
      </c>
      <c r="CE25" s="8">
        <f t="shared" si="29"/>
        <v>1.1639999999999999</v>
      </c>
      <c r="CF25" s="8">
        <v>4.6319999999999997</v>
      </c>
      <c r="CG25" s="8">
        <v>4.6319999999999997</v>
      </c>
      <c r="CH25" s="8">
        <v>0.25</v>
      </c>
      <c r="CI25" s="8">
        <v>0.22500000000000001</v>
      </c>
      <c r="CJ25" s="8">
        <v>0.47499999999999998</v>
      </c>
      <c r="CK25" s="8">
        <f t="shared" si="30"/>
        <v>0.34899999999999998</v>
      </c>
      <c r="CL25" s="8">
        <v>0</v>
      </c>
      <c r="CM25" s="8">
        <v>0.126</v>
      </c>
      <c r="CN25" s="8">
        <v>0.126</v>
      </c>
      <c r="CO25" s="8">
        <v>0</v>
      </c>
      <c r="CP25" s="8">
        <v>7.2229999999999999</v>
      </c>
      <c r="CQ25" s="8">
        <v>0.6</v>
      </c>
      <c r="CR25" s="8">
        <v>-8.5999999999999993E-2</v>
      </c>
      <c r="CS25" s="8">
        <v>-2.7560000000000002</v>
      </c>
      <c r="CT25" s="8">
        <v>2.8369999999999997</v>
      </c>
      <c r="CU25" s="8">
        <v>1.1479999999999999</v>
      </c>
      <c r="CV25" s="8">
        <v>1.6880000000000002</v>
      </c>
      <c r="CW25" s="8">
        <v>0.59599999999999997</v>
      </c>
      <c r="CX25" s="8">
        <v>0.19</v>
      </c>
      <c r="CY25" s="8">
        <v>1.9000000000000003E-2</v>
      </c>
      <c r="CZ25" s="8">
        <v>0.20900000000000002</v>
      </c>
      <c r="DA25" s="8">
        <v>8.1000000000000003E-2</v>
      </c>
      <c r="DB25" s="8">
        <v>0.10199999999999999</v>
      </c>
      <c r="DC25" s="8">
        <v>0.183</v>
      </c>
      <c r="DD25" s="8">
        <v>8.6999999999999994E-2</v>
      </c>
      <c r="DE25" s="8">
        <v>0.78799999999999992</v>
      </c>
      <c r="DF25" s="8">
        <v>1.4569999999999999</v>
      </c>
      <c r="DG25" s="8">
        <f t="shared" si="15"/>
        <v>1.4569999999999999</v>
      </c>
      <c r="DH25" s="8">
        <v>0.12</v>
      </c>
      <c r="DI25" s="8">
        <f t="shared" si="16"/>
        <v>0.12</v>
      </c>
      <c r="DJ25" s="8">
        <v>0</v>
      </c>
      <c r="DK25" s="1">
        <v>0</v>
      </c>
      <c r="DL25" s="8">
        <v>0.02</v>
      </c>
      <c r="DM25" s="8">
        <v>1.155</v>
      </c>
      <c r="DN25" s="8">
        <f t="shared" si="17"/>
        <v>1.155</v>
      </c>
      <c r="DO25" s="8">
        <v>7.4999999999999997E-2</v>
      </c>
      <c r="DP25" s="8">
        <f t="shared" si="18"/>
        <v>7.4999999999999997E-2</v>
      </c>
      <c r="DQ25" s="8">
        <v>0</v>
      </c>
      <c r="DR25" s="8">
        <v>0.26500000000000001</v>
      </c>
      <c r="DS25" s="8">
        <f t="shared" si="31"/>
        <v>0.24500000000000002</v>
      </c>
      <c r="DT25" s="8">
        <v>7.3999999999999996E-2</v>
      </c>
      <c r="DU25" s="8">
        <v>1.9000000000000003E-2</v>
      </c>
      <c r="DV25" s="8">
        <v>0.182</v>
      </c>
      <c r="DW25" s="8">
        <v>0.27500000000000002</v>
      </c>
      <c r="DX25" s="8">
        <v>1.2570000000000001</v>
      </c>
      <c r="DY25" s="8">
        <v>0.246</v>
      </c>
      <c r="DZ25" s="8">
        <v>0</v>
      </c>
      <c r="EA25" s="8">
        <v>1.5030000000000001</v>
      </c>
      <c r="EB25" s="8">
        <v>0.14600000000000002</v>
      </c>
      <c r="EC25" s="8">
        <v>0</v>
      </c>
      <c r="ED25" s="8">
        <v>0.14600000000000002</v>
      </c>
      <c r="EE25" s="8">
        <f t="shared" si="19"/>
        <v>0.14600000000000002</v>
      </c>
      <c r="EF25" s="8">
        <v>0.30599999999999999</v>
      </c>
      <c r="EG25" s="8">
        <v>0.30599999999999999</v>
      </c>
      <c r="EH25" s="8">
        <v>0.247</v>
      </c>
      <c r="EI25" s="8">
        <v>1.1499999999999999</v>
      </c>
      <c r="EJ25" s="8">
        <v>8.0000000000000002E-3</v>
      </c>
      <c r="EK25" s="8">
        <v>1.4049999999999998</v>
      </c>
      <c r="EL25" s="8">
        <v>0.81099999999999994</v>
      </c>
      <c r="EM25" s="8">
        <v>0.81099999999999994</v>
      </c>
      <c r="EN25" s="8">
        <v>0</v>
      </c>
      <c r="EO25" s="8">
        <v>3.2000000000000001E-2</v>
      </c>
      <c r="EP25" s="8">
        <v>3.2000000000000001E-2</v>
      </c>
      <c r="EQ25" s="8">
        <f t="shared" si="32"/>
        <v>3.2000000000000001E-2</v>
      </c>
      <c r="ER25" s="8">
        <v>0</v>
      </c>
      <c r="ES25" s="8">
        <v>0</v>
      </c>
      <c r="ET25" s="8">
        <v>0</v>
      </c>
      <c r="EU25" s="8">
        <v>0</v>
      </c>
      <c r="EV25" s="8">
        <v>0.17299999999999999</v>
      </c>
      <c r="EW25" s="8">
        <v>4.0000000000000001E-3</v>
      </c>
      <c r="EX25" s="8">
        <v>0.66700000000000004</v>
      </c>
      <c r="EY25" s="8">
        <v>10.685</v>
      </c>
      <c r="EZ25" s="8">
        <v>2.9119999999999999</v>
      </c>
      <c r="FA25" s="8">
        <v>7.774</v>
      </c>
      <c r="FB25" s="8">
        <v>4.7300000000000004</v>
      </c>
      <c r="FC25" s="8">
        <v>0.51</v>
      </c>
      <c r="FD25" s="8">
        <v>0.96799999999999997</v>
      </c>
      <c r="FE25" s="8">
        <v>1.478</v>
      </c>
      <c r="FF25" s="8">
        <v>0.14600000000000002</v>
      </c>
      <c r="FG25" s="8">
        <v>1.2E-2</v>
      </c>
      <c r="FH25" s="8">
        <v>0.15800000000000003</v>
      </c>
      <c r="FI25" s="8">
        <v>0</v>
      </c>
      <c r="FJ25" s="8">
        <v>1.407</v>
      </c>
      <c r="FK25" s="8">
        <v>4.3250000000000002</v>
      </c>
      <c r="FL25" s="8">
        <v>0.40399999999999997</v>
      </c>
      <c r="FM25" s="8">
        <v>3.9539999999999997</v>
      </c>
      <c r="FN25" s="8">
        <v>8.6829999999999998</v>
      </c>
      <c r="FO25" s="8">
        <v>0.504</v>
      </c>
      <c r="FP25" s="8">
        <v>1.508</v>
      </c>
      <c r="FQ25" s="8">
        <v>2.012</v>
      </c>
      <c r="FR25" s="8">
        <v>0.7</v>
      </c>
      <c r="FS25" s="8">
        <v>0.73799999999999999</v>
      </c>
      <c r="FT25" s="8">
        <v>0.40599999999999997</v>
      </c>
      <c r="FU25" s="8">
        <v>0.311</v>
      </c>
      <c r="FV25" s="8">
        <v>4.0000000000000001E-3</v>
      </c>
      <c r="FW25" s="8">
        <v>0.06</v>
      </c>
      <c r="FX25" s="8">
        <f t="shared" si="33"/>
        <v>0.06</v>
      </c>
      <c r="FY25" s="8">
        <v>0.628</v>
      </c>
      <c r="FZ25" s="8">
        <v>0</v>
      </c>
      <c r="GA25" s="8">
        <v>0</v>
      </c>
      <c r="GB25" s="8">
        <v>2.8119999999999998</v>
      </c>
      <c r="GC25" s="8">
        <v>0.36199999999999999</v>
      </c>
      <c r="GD25" s="8">
        <f t="shared" si="20"/>
        <v>3.1739999999999999</v>
      </c>
      <c r="GE25" s="8">
        <v>3.1739999999999999</v>
      </c>
      <c r="GF25" s="8">
        <v>4.8709999999999996</v>
      </c>
      <c r="GG25" s="8">
        <v>0.96799999999999997</v>
      </c>
      <c r="GH25" s="8">
        <v>1.8810000000000002</v>
      </c>
      <c r="GI25" s="8">
        <v>7.72</v>
      </c>
      <c r="GJ25" s="8">
        <v>2.1999999999999999E-2</v>
      </c>
      <c r="GK25" s="8">
        <v>0</v>
      </c>
      <c r="GL25" s="8">
        <v>3.2000000000000001E-2</v>
      </c>
      <c r="GM25" s="8">
        <v>0.26</v>
      </c>
      <c r="GN25" s="8">
        <v>0.314</v>
      </c>
      <c r="GO25" s="8">
        <v>0</v>
      </c>
      <c r="GP25" s="8">
        <v>0</v>
      </c>
      <c r="GQ25" s="8">
        <v>0</v>
      </c>
      <c r="GR25" s="8">
        <v>0</v>
      </c>
      <c r="GS25" s="8">
        <v>4.7130000000000001</v>
      </c>
      <c r="GT25" s="8">
        <v>1.0830000000000002</v>
      </c>
      <c r="GU25" s="8">
        <v>1.4809999999999999</v>
      </c>
      <c r="GV25" s="8">
        <v>7.2770000000000001</v>
      </c>
      <c r="GW25" s="8">
        <v>2.5999999999999999E-2</v>
      </c>
      <c r="GX25" s="8">
        <v>0</v>
      </c>
      <c r="GY25" s="8">
        <v>0.30399999999999999</v>
      </c>
      <c r="GZ25" s="8">
        <v>0.40100000000000002</v>
      </c>
      <c r="HA25" s="8">
        <v>0</v>
      </c>
      <c r="HB25" s="8">
        <v>0.73100000000000009</v>
      </c>
      <c r="HC25" s="8">
        <f t="shared" si="34"/>
        <v>0.41700000000000009</v>
      </c>
      <c r="HD25" s="8">
        <v>14.016999999999999</v>
      </c>
      <c r="HE25" s="8">
        <v>5.5060000000000002</v>
      </c>
      <c r="HF25" s="8">
        <v>4.58</v>
      </c>
      <c r="HG25" s="8">
        <v>10.086</v>
      </c>
      <c r="HH25" s="8">
        <v>3.931</v>
      </c>
      <c r="HI25" s="8">
        <v>-0.126</v>
      </c>
      <c r="HJ25" s="8">
        <v>0.158</v>
      </c>
      <c r="HK25" s="8">
        <v>0.69199999999999995</v>
      </c>
      <c r="HL25" s="8">
        <v>0.72399999999999998</v>
      </c>
      <c r="HM25" s="8">
        <v>0</v>
      </c>
      <c r="HN25" s="8">
        <v>0.52500000000000002</v>
      </c>
      <c r="HO25" s="8">
        <v>0.91500000000000004</v>
      </c>
      <c r="HP25" s="8">
        <v>1.44</v>
      </c>
      <c r="HQ25" s="8">
        <f t="shared" si="35"/>
        <v>0.71599999999999997</v>
      </c>
      <c r="HR25" s="8">
        <v>3.1070000000000002</v>
      </c>
      <c r="HS25" s="8">
        <v>-9.0000000000000011E-3</v>
      </c>
      <c r="HT25" s="8">
        <v>0.122</v>
      </c>
      <c r="HU25" s="8">
        <v>0.24800000000000003</v>
      </c>
      <c r="HV25" s="8">
        <v>4.306</v>
      </c>
      <c r="HW25" s="8">
        <v>1.2</v>
      </c>
      <c r="HX25" s="8">
        <v>8.5109999999999992</v>
      </c>
      <c r="HY25" s="8">
        <v>29.533999999999999</v>
      </c>
      <c r="HZ25" s="8">
        <v>1.1440000000000001</v>
      </c>
      <c r="IA25" s="8">
        <v>30.677999999999997</v>
      </c>
      <c r="IB25" s="8">
        <v>12.007</v>
      </c>
      <c r="IC25" s="8">
        <v>0.28500000000000003</v>
      </c>
      <c r="ID25" s="8">
        <v>12.292</v>
      </c>
      <c r="IE25" s="8">
        <v>17.528000000000002</v>
      </c>
      <c r="IF25" s="8">
        <v>0.85799999999999998</v>
      </c>
      <c r="IG25" s="8">
        <v>18.386000000000003</v>
      </c>
      <c r="IH25" s="8">
        <v>2.5670000000000002</v>
      </c>
      <c r="II25" s="8">
        <v>0.55400000000000005</v>
      </c>
      <c r="IJ25" s="8">
        <v>3.1210000000000004</v>
      </c>
      <c r="IK25" s="8">
        <v>0.59799999999999998</v>
      </c>
      <c r="IL25" s="8">
        <v>0.187</v>
      </c>
      <c r="IM25" s="8">
        <v>0.78499999999999992</v>
      </c>
      <c r="IN25" s="8">
        <v>2.3E-2</v>
      </c>
      <c r="IO25" s="8">
        <v>0.39600000000000002</v>
      </c>
      <c r="IP25" s="8">
        <v>0.41900000000000004</v>
      </c>
      <c r="IQ25" s="8">
        <v>3.2000000000000001E-2</v>
      </c>
      <c r="IR25" s="8">
        <v>8.0000000000000002E-3</v>
      </c>
      <c r="IS25" s="8">
        <v>0.04</v>
      </c>
      <c r="IT25" s="8">
        <v>0.45900000000000002</v>
      </c>
      <c r="IU25" s="8">
        <v>8.3000000000000004E-2</v>
      </c>
      <c r="IV25" s="8">
        <v>0</v>
      </c>
      <c r="IW25" s="8">
        <v>8.3000000000000004E-2</v>
      </c>
      <c r="IX25" s="8">
        <v>14.027000000000001</v>
      </c>
      <c r="IY25" s="8">
        <v>7.8E-2</v>
      </c>
      <c r="IZ25" s="8">
        <v>14.105</v>
      </c>
      <c r="JA25" s="8">
        <v>23.602</v>
      </c>
      <c r="JB25" s="8">
        <v>23.602</v>
      </c>
      <c r="JC25" s="8">
        <v>4.976</v>
      </c>
      <c r="JD25" s="8">
        <v>1.9500000000000002</v>
      </c>
      <c r="JE25" s="8">
        <v>6.9260000000000002</v>
      </c>
      <c r="JF25" s="8">
        <v>0.67599999999999993</v>
      </c>
      <c r="JG25" s="8">
        <v>2.8000000000000001E-2</v>
      </c>
      <c r="JH25" s="8">
        <v>0.70399999999999996</v>
      </c>
      <c r="JI25" s="8">
        <v>0.626</v>
      </c>
      <c r="JJ25" s="8">
        <v>0.626</v>
      </c>
      <c r="JK25" s="8">
        <v>0.214</v>
      </c>
      <c r="JL25" s="8">
        <v>0</v>
      </c>
      <c r="JM25" s="8">
        <v>0.214</v>
      </c>
      <c r="JN25" s="8">
        <v>0.28999999999999998</v>
      </c>
      <c r="JO25" s="8">
        <v>0.28999999999999998</v>
      </c>
      <c r="JP25" s="8">
        <v>0.13</v>
      </c>
      <c r="JQ25" s="8">
        <v>8.0000000000000002E-3</v>
      </c>
      <c r="JR25" s="8">
        <v>0.13800000000000001</v>
      </c>
      <c r="JS25" s="8">
        <v>0.24399999999999999</v>
      </c>
      <c r="JT25" s="8">
        <v>0.24399999999999999</v>
      </c>
      <c r="JU25" s="8">
        <v>4.6639999999999997</v>
      </c>
      <c r="JV25" s="8">
        <v>2.161</v>
      </c>
      <c r="JW25" s="8">
        <v>1.4889999999999999</v>
      </c>
      <c r="JX25" s="8">
        <v>8.3140000000000001</v>
      </c>
      <c r="JY25" s="8">
        <f t="shared" si="36"/>
        <v>8.3060000000000009</v>
      </c>
      <c r="JZ25" s="8">
        <v>0.56200000000000006</v>
      </c>
      <c r="KA25" s="8">
        <v>1.6600000000000001</v>
      </c>
      <c r="KB25" s="8">
        <v>2.2220000000000004</v>
      </c>
      <c r="KC25" s="8">
        <v>0</v>
      </c>
      <c r="KD25" s="8">
        <v>0.84299999999999997</v>
      </c>
      <c r="KE25" s="8">
        <v>0.84299999999999997</v>
      </c>
      <c r="KF25" s="8">
        <v>3.0650000000000004</v>
      </c>
      <c r="KG25" s="8">
        <f t="shared" si="37"/>
        <v>0.97900000000000054</v>
      </c>
      <c r="KH25" s="8">
        <v>1.7450000000000001</v>
      </c>
      <c r="KI25" s="8">
        <v>0.36199999999999999</v>
      </c>
      <c r="KJ25" s="8">
        <v>2.1070000000000002</v>
      </c>
      <c r="KK25" s="8">
        <v>4.9770000000000003</v>
      </c>
      <c r="KL25" s="8">
        <v>1.9500000000000002</v>
      </c>
      <c r="KM25" s="8">
        <v>2.1150000000000002</v>
      </c>
      <c r="KN25" s="8">
        <v>9.0420000000000016</v>
      </c>
      <c r="KO25" s="8">
        <v>8.0000000000000002E-3</v>
      </c>
      <c r="KP25" s="8">
        <v>8.0000000000000002E-3</v>
      </c>
      <c r="KQ25" s="8">
        <v>0</v>
      </c>
      <c r="KR25" s="8">
        <v>0.61699999999999999</v>
      </c>
      <c r="KS25" s="8">
        <v>1.4339999999999997</v>
      </c>
      <c r="KT25" s="8">
        <v>2.0509999999999997</v>
      </c>
      <c r="KU25" s="8">
        <v>0</v>
      </c>
      <c r="KV25" s="8">
        <v>3.5000000000000003E-2</v>
      </c>
      <c r="KW25" s="8">
        <v>3.5000000000000003E-2</v>
      </c>
      <c r="KX25" s="8">
        <v>2.0859999999999999</v>
      </c>
      <c r="KY25" s="8">
        <v>0</v>
      </c>
      <c r="KZ25" s="8">
        <v>43.323000000000008</v>
      </c>
      <c r="LA25" s="8">
        <v>0.90100000000000002</v>
      </c>
      <c r="LB25" s="8">
        <v>44.224000000000011</v>
      </c>
      <c r="LC25" s="8">
        <v>35.626999999999995</v>
      </c>
      <c r="LD25" s="8">
        <v>1.0449999999999999</v>
      </c>
      <c r="LE25" s="8">
        <v>36.671999999999997</v>
      </c>
      <c r="LF25" s="8">
        <v>7.6959999999999997</v>
      </c>
      <c r="LG25" s="8">
        <v>-0.14300000000000002</v>
      </c>
      <c r="LH25" s="8">
        <v>7.5529999999999999</v>
      </c>
      <c r="LI25" s="8">
        <v>3.5000000000000003E-2</v>
      </c>
      <c r="LJ25" s="8">
        <v>0.188</v>
      </c>
      <c r="LK25" s="8">
        <v>0.223</v>
      </c>
      <c r="LL25" s="8">
        <v>0</v>
      </c>
      <c r="LM25" s="8">
        <v>4.0000000000000001E-3</v>
      </c>
      <c r="LN25" s="8">
        <v>4.0000000000000001E-3</v>
      </c>
      <c r="LO25" s="8">
        <v>0.22700000000000001</v>
      </c>
      <c r="LP25" s="8">
        <v>0</v>
      </c>
      <c r="LQ25" s="8">
        <v>0.126</v>
      </c>
      <c r="LR25" s="8">
        <v>9.9000000000000005E-2</v>
      </c>
      <c r="LS25" s="8">
        <v>0.22500000000000001</v>
      </c>
      <c r="LT25" s="8">
        <v>0</v>
      </c>
      <c r="LU25" s="8">
        <v>0.22500000000000001</v>
      </c>
      <c r="LV25" s="8">
        <f t="shared" si="38"/>
        <v>-2.0000000000000018E-3</v>
      </c>
      <c r="LW25" s="8">
        <v>5.0449999999999999</v>
      </c>
      <c r="LX25" s="8">
        <v>0.108</v>
      </c>
      <c r="LY25" s="8">
        <v>5.1529999999999996</v>
      </c>
      <c r="LZ25" s="8">
        <v>0.27700000000000002</v>
      </c>
      <c r="MA25" s="8">
        <v>0.27700000000000002</v>
      </c>
      <c r="MB25" s="8">
        <v>6.8000000000000005E-2</v>
      </c>
      <c r="MC25" s="8">
        <v>6.8000000000000005E-2</v>
      </c>
      <c r="MD25" s="8">
        <v>-3.9E-2</v>
      </c>
      <c r="ME25" s="8">
        <v>-3.9E-2</v>
      </c>
      <c r="MF25" s="8">
        <v>2.3409999999999997</v>
      </c>
      <c r="MG25" s="8">
        <v>-0.248</v>
      </c>
      <c r="MH25" s="8">
        <v>2.093</v>
      </c>
      <c r="MI25" s="8">
        <v>4.306</v>
      </c>
      <c r="MJ25" s="8">
        <v>2.2439999999999998</v>
      </c>
      <c r="MK25" s="8">
        <v>1.0449999999999999</v>
      </c>
      <c r="ML25" s="8">
        <v>49.874000000000002</v>
      </c>
      <c r="MM25" s="8">
        <v>-0.14300000000000002</v>
      </c>
      <c r="MN25" s="8">
        <v>49.731000000000002</v>
      </c>
      <c r="MO25" s="8">
        <v>8.2469999999999999</v>
      </c>
      <c r="MP25" s="8">
        <v>7.802999999999999</v>
      </c>
      <c r="MQ25" s="8">
        <v>0.44400000000000001</v>
      </c>
      <c r="MR25" s="8">
        <v>0.13400000000000001</v>
      </c>
      <c r="MS25" s="8">
        <v>3.2000000000000001E-2</v>
      </c>
      <c r="MT25" s="8">
        <v>3.2000000000000001E-2</v>
      </c>
      <c r="MU25" s="8">
        <v>7.7999999999999986E-2</v>
      </c>
      <c r="MV25" s="8">
        <v>0.46</v>
      </c>
      <c r="MW25" s="8">
        <v>0</v>
      </c>
      <c r="MX25" s="8">
        <v>0</v>
      </c>
      <c r="MY25" s="8">
        <v>0</v>
      </c>
      <c r="MZ25" s="8">
        <v>4.0000000000000001E-3</v>
      </c>
      <c r="NA25" s="8">
        <v>4.0000000000000001E-3</v>
      </c>
      <c r="NB25" s="8">
        <v>8.0000000000000002E-3</v>
      </c>
      <c r="NC25" s="8">
        <v>0</v>
      </c>
      <c r="ND25" s="8">
        <v>8.0000000000000002E-3</v>
      </c>
      <c r="NE25" s="8">
        <v>1.8000000000000002E-2</v>
      </c>
      <c r="NF25" s="8">
        <v>1.8000000000000002E-2</v>
      </c>
      <c r="NG25" s="8">
        <v>8.5999999999999993E-2</v>
      </c>
      <c r="NH25" s="8">
        <v>8.0000000000000002E-3</v>
      </c>
      <c r="NI25" s="8">
        <v>3.2000000000000001E-2</v>
      </c>
      <c r="NJ25" s="8">
        <v>0.104</v>
      </c>
      <c r="NK25" s="8">
        <v>0.22999999999999998</v>
      </c>
      <c r="NL25" s="8">
        <v>0</v>
      </c>
      <c r="NM25" s="8">
        <v>0</v>
      </c>
      <c r="NN25" s="8">
        <v>3.2000000000000001E-2</v>
      </c>
      <c r="NO25" s="8">
        <v>0</v>
      </c>
      <c r="NP25" s="8">
        <v>0</v>
      </c>
      <c r="NQ25" s="8">
        <v>0</v>
      </c>
      <c r="NR25" s="8">
        <v>0</v>
      </c>
      <c r="NS25" s="8">
        <v>0</v>
      </c>
      <c r="NT25" s="8">
        <v>0</v>
      </c>
      <c r="NU25" s="8">
        <v>0</v>
      </c>
      <c r="NV25" s="8">
        <v>0</v>
      </c>
      <c r="NW25" s="8">
        <v>0</v>
      </c>
      <c r="NX25" s="8">
        <v>0</v>
      </c>
      <c r="NY25" s="8">
        <v>0.13200000000000001</v>
      </c>
      <c r="NZ25" s="8">
        <v>4.0999999999999995E-2</v>
      </c>
      <c r="OA25" s="8">
        <v>0</v>
      </c>
      <c r="OB25" s="8">
        <v>0</v>
      </c>
      <c r="OC25" s="8">
        <f t="shared" si="39"/>
        <v>0</v>
      </c>
      <c r="OD25" s="8">
        <v>0.04</v>
      </c>
      <c r="OE25" s="8">
        <v>8.0000000000000002E-3</v>
      </c>
      <c r="OF25" s="8">
        <v>4.8000000000000001E-2</v>
      </c>
      <c r="OG25" s="8">
        <v>6.7000000000000004E-2</v>
      </c>
      <c r="OH25" s="8">
        <v>0.02</v>
      </c>
      <c r="OI25" s="8">
        <v>0</v>
      </c>
      <c r="OJ25" s="8">
        <v>8.7000000000000008E-2</v>
      </c>
      <c r="OK25" s="8">
        <v>8.0000000000000002E-3</v>
      </c>
      <c r="OL25" s="8">
        <v>8.3000000000000004E-2</v>
      </c>
      <c r="OM25" s="8">
        <v>0.30399999999999999</v>
      </c>
      <c r="ON25" s="8">
        <v>0.33699999999999997</v>
      </c>
      <c r="OO25" s="8">
        <v>0</v>
      </c>
      <c r="OP25" s="8">
        <v>0.73199999999999998</v>
      </c>
      <c r="OQ25" s="8">
        <f t="shared" si="40"/>
        <v>0.502</v>
      </c>
      <c r="OR25" s="8">
        <v>8.2000000000000003E-2</v>
      </c>
      <c r="OS25" s="8">
        <v>0</v>
      </c>
      <c r="OT25" s="8">
        <v>8.2000000000000003E-2</v>
      </c>
      <c r="OU25" s="8">
        <v>0</v>
      </c>
      <c r="OV25" s="8">
        <v>0</v>
      </c>
      <c r="OW25" s="8">
        <v>0</v>
      </c>
      <c r="OX25" s="8">
        <v>-0.86099999999999999</v>
      </c>
      <c r="OY25" s="8">
        <v>63.793999999999997</v>
      </c>
      <c r="PC25" s="8">
        <v>5.36</v>
      </c>
      <c r="PF25" s="258">
        <f t="shared" si="41"/>
        <v>3.9199083333333329</v>
      </c>
      <c r="PJ25" s="8">
        <v>55.808999999999997</v>
      </c>
      <c r="PK25" s="8">
        <f>IFERROR(HLOOKUP("b2_s11",real!$B$10:$AMM$83,$A25-1947,FALSE)+HLOOKUP("b2_s12",real!$B$10:$AMM$83,$A25-1947,FALSE)+HLOOKUP("b2_s13",real!$B$10:$AMM$83,$A25-1947,FALSE)+HLOOKUP("b2_s14",real!$B$10:$AMM$83,$A25-1947,FALSE),"")</f>
        <v>24.14</v>
      </c>
      <c r="PL25" s="8">
        <v>63.791999999999994</v>
      </c>
      <c r="PN25">
        <v>33.024537273378904</v>
      </c>
      <c r="PO25" s="8">
        <v>21.7</v>
      </c>
      <c r="PR25" s="8">
        <v>3.9846763264880646E-2</v>
      </c>
      <c r="PS25" s="11">
        <v>0.112727079004848</v>
      </c>
      <c r="QS25" s="8">
        <v>30.008255999999999</v>
      </c>
      <c r="QT25" s="11">
        <v>1.93157328589879</v>
      </c>
      <c r="QW25" s="8">
        <v>5.3383330000000004</v>
      </c>
      <c r="QX25" s="8">
        <v>3.4067597141012098</v>
      </c>
      <c r="QY25" s="335"/>
      <c r="RA25" s="1">
        <v>0.74703699999999995</v>
      </c>
      <c r="RB25" s="1">
        <v>0.74738300000000002</v>
      </c>
      <c r="RC25">
        <v>12535.875240448198</v>
      </c>
      <c r="RJ25">
        <v>12535.875240448198</v>
      </c>
      <c r="RL25" s="8">
        <f t="shared" si="0"/>
        <v>8.5354559999999999</v>
      </c>
      <c r="RM25" s="8">
        <f t="shared" si="1"/>
        <v>7.2229999999999999</v>
      </c>
      <c r="RN25" s="8">
        <f t="shared" si="21"/>
        <v>13.379791465105301</v>
      </c>
      <c r="RO25" s="8">
        <f t="shared" si="22"/>
        <v>11.322445309595127</v>
      </c>
    </row>
    <row r="26" spans="1:483" s="8" customFormat="1" x14ac:dyDescent="0.35">
      <c r="A26" s="1">
        <v>1964</v>
      </c>
      <c r="B26" s="8">
        <v>590.10521551314878</v>
      </c>
      <c r="C26" s="8">
        <v>44.643854372043499</v>
      </c>
      <c r="D26" s="8">
        <f t="shared" si="23"/>
        <v>329.74844602322048</v>
      </c>
      <c r="E26" s="8">
        <v>316.83383257218259</v>
      </c>
      <c r="F26" s="8">
        <v>124.59131966973918</v>
      </c>
      <c r="G26" s="8">
        <v>12.914613451037896</v>
      </c>
      <c r="H26" s="8">
        <v>61.377752126845095</v>
      </c>
      <c r="I26" s="8">
        <v>0.76296037624569923</v>
      </c>
      <c r="J26" s="8">
        <v>35.71423321363288</v>
      </c>
      <c r="K26" s="8">
        <v>47.26820933723414</v>
      </c>
      <c r="L26" s="8">
        <v>0.47483269780700671</v>
      </c>
      <c r="M26" s="8">
        <f t="shared" si="24"/>
        <v>47.74304203504115</v>
      </c>
      <c r="N26" s="8">
        <v>1.6684286815524318</v>
      </c>
      <c r="O26" s="8">
        <v>1.5556920000000001</v>
      </c>
      <c r="P26" s="8">
        <v>39.6073599845163</v>
      </c>
      <c r="Q26" s="8">
        <v>70.755217999999999</v>
      </c>
      <c r="R26" s="8">
        <v>9.1352170000000008</v>
      </c>
      <c r="S26" s="8">
        <f t="shared" si="25"/>
        <v>39.972351000000003</v>
      </c>
      <c r="T26" s="8">
        <v>38.817061000000002</v>
      </c>
      <c r="U26" s="8">
        <v>11.205626000000001</v>
      </c>
      <c r="V26" s="8">
        <v>1.1552899999999999</v>
      </c>
      <c r="W26" s="8">
        <v>9.5513080000000006</v>
      </c>
      <c r="X26" s="8">
        <v>0.20402899999999999</v>
      </c>
      <c r="Y26" s="8">
        <v>3.7168060000000001</v>
      </c>
      <c r="Z26" s="8">
        <v>4.4251379999999996</v>
      </c>
      <c r="AA26" s="8">
        <v>0.11398699999999999</v>
      </c>
      <c r="AB26" s="8">
        <f t="shared" si="26"/>
        <v>4.5391249999999994</v>
      </c>
      <c r="AC26" s="8">
        <v>7.4366000000000002E-2</v>
      </c>
      <c r="AD26" s="8">
        <v>1.36229</v>
      </c>
      <c r="AE26" s="8">
        <v>9.2645339999999994</v>
      </c>
      <c r="AF26" s="11">
        <f t="shared" si="27"/>
        <v>0.11855328456813377</v>
      </c>
      <c r="AG26" s="337">
        <v>0.11823605207882</v>
      </c>
      <c r="AH26" s="11">
        <f t="shared" si="2"/>
        <v>0.20953668759688854</v>
      </c>
      <c r="AI26" s="11">
        <f t="shared" si="3"/>
        <v>0.12087682134874139</v>
      </c>
      <c r="AJ26" s="11">
        <f t="shared" si="4"/>
        <v>0.12219365338339272</v>
      </c>
      <c r="AK26" s="11">
        <f t="shared" si="5"/>
        <v>9.0019821599733457E-2</v>
      </c>
      <c r="AL26" s="11">
        <f t="shared" si="6"/>
        <v>8.8734276335998355E-2</v>
      </c>
      <c r="AM26" s="11">
        <f t="shared" si="7"/>
        <v>0.15585557930019009</v>
      </c>
      <c r="AN26" s="11">
        <f t="shared" si="8"/>
        <v>0.26959886709178216</v>
      </c>
      <c r="AO26" s="11">
        <f t="shared" si="9"/>
        <v>0.10555647267503919</v>
      </c>
      <c r="AP26" s="11">
        <f t="shared" si="10"/>
        <v>9.3229223717345155E-2</v>
      </c>
      <c r="AQ26" s="11">
        <f t="shared" si="11"/>
        <v>0.24231592709248831</v>
      </c>
      <c r="AR26" s="11">
        <f t="shared" si="12"/>
        <v>9.4731725332722547E-2</v>
      </c>
      <c r="AS26" s="11">
        <f t="shared" si="13"/>
        <v>4.3777830490495336E-2</v>
      </c>
      <c r="AT26" s="11">
        <f t="shared" si="28"/>
        <v>0.8269069811588674</v>
      </c>
      <c r="AU26" s="11">
        <f t="shared" si="14"/>
        <v>0.23211341373164046</v>
      </c>
      <c r="AV26" s="8">
        <v>87.308999999999997</v>
      </c>
      <c r="AW26" s="8">
        <v>55.711000000000006</v>
      </c>
      <c r="AX26" s="8">
        <v>31.596999999999998</v>
      </c>
      <c r="AY26" s="8">
        <v>16.893999999999998</v>
      </c>
      <c r="AZ26" s="8">
        <v>3.907</v>
      </c>
      <c r="BA26" s="8">
        <v>1.04</v>
      </c>
      <c r="BB26" s="8">
        <v>4.9470000000000001</v>
      </c>
      <c r="BC26" s="8">
        <v>0.26</v>
      </c>
      <c r="BD26" s="8">
        <v>1.137</v>
      </c>
      <c r="BE26" s="8">
        <v>1.397</v>
      </c>
      <c r="BF26" s="8">
        <v>0.58599999999999997</v>
      </c>
      <c r="BG26" s="8">
        <v>8.9450000000000003</v>
      </c>
      <c r="BH26" s="8">
        <v>0.57400000000000007</v>
      </c>
      <c r="BI26" s="8">
        <v>0.85899999999999999</v>
      </c>
      <c r="BJ26" s="8">
        <v>0</v>
      </c>
      <c r="BK26" s="8">
        <v>0.03</v>
      </c>
      <c r="BL26" s="8">
        <v>0</v>
      </c>
      <c r="BM26" s="8">
        <v>1.3959999999999999</v>
      </c>
      <c r="BN26" s="8">
        <v>1.448</v>
      </c>
      <c r="BO26" s="8">
        <v>0</v>
      </c>
      <c r="BP26" s="8">
        <v>0.114</v>
      </c>
      <c r="BQ26" s="8">
        <v>1.04</v>
      </c>
      <c r="BR26" s="8">
        <v>4.7E-2</v>
      </c>
      <c r="BS26" s="8">
        <v>1.087</v>
      </c>
      <c r="BT26" s="8">
        <v>0.31</v>
      </c>
      <c r="BU26" s="8">
        <v>2.8000000000000001E-2</v>
      </c>
      <c r="BV26" s="8">
        <v>0.33800000000000002</v>
      </c>
      <c r="BW26" s="8">
        <v>0</v>
      </c>
      <c r="BX26" s="8">
        <v>1.0779999999999998</v>
      </c>
      <c r="BY26" s="8">
        <v>1.0779999999999998</v>
      </c>
      <c r="BZ26" s="8">
        <v>0.86399999999999999</v>
      </c>
      <c r="CA26" s="8">
        <v>0.86399999999999999</v>
      </c>
      <c r="CB26" s="8">
        <v>0.35699999999999998</v>
      </c>
      <c r="CC26" s="8">
        <v>1.2409999999999999</v>
      </c>
      <c r="CD26" s="8">
        <v>1.5979999999999999</v>
      </c>
      <c r="CE26" s="8">
        <f t="shared" si="29"/>
        <v>1.2599999999999998</v>
      </c>
      <c r="CF26" s="8">
        <v>5.3330000000000002</v>
      </c>
      <c r="CG26" s="8">
        <v>5.3330000000000002</v>
      </c>
      <c r="CH26" s="8">
        <v>0.29699999999999999</v>
      </c>
      <c r="CI26" s="8">
        <v>0.26700000000000002</v>
      </c>
      <c r="CJ26" s="8">
        <v>0.56400000000000006</v>
      </c>
      <c r="CK26" s="8">
        <f>CJ26-CN26</f>
        <v>0.42700000000000005</v>
      </c>
      <c r="CL26" s="8">
        <v>0</v>
      </c>
      <c r="CM26" s="8">
        <v>0.13700000000000001</v>
      </c>
      <c r="CN26" s="8">
        <v>0.13700000000000001</v>
      </c>
      <c r="CO26" s="8">
        <v>0</v>
      </c>
      <c r="CP26" s="8">
        <v>7.99</v>
      </c>
      <c r="CQ26" s="8">
        <v>0.98799999999999999</v>
      </c>
      <c r="CR26" s="8">
        <v>-9.1999999999999998E-2</v>
      </c>
      <c r="CS26" s="8">
        <v>-3.1249999999999996</v>
      </c>
      <c r="CT26" s="8">
        <v>3.2770000000000001</v>
      </c>
      <c r="CU26" s="8">
        <v>1.4020000000000001</v>
      </c>
      <c r="CV26" s="8">
        <v>1.8739999999999999</v>
      </c>
      <c r="CW26" s="8">
        <v>0.66</v>
      </c>
      <c r="CX26" s="8">
        <v>0.20899999999999999</v>
      </c>
      <c r="CY26" s="8">
        <v>0.02</v>
      </c>
      <c r="CZ26" s="8">
        <v>0.22899999999999998</v>
      </c>
      <c r="DA26" s="8">
        <v>9.0999999999999998E-2</v>
      </c>
      <c r="DB26" s="8">
        <v>0.115</v>
      </c>
      <c r="DC26" s="8">
        <v>0.20600000000000002</v>
      </c>
      <c r="DD26" s="8">
        <v>8.8999999999999996E-2</v>
      </c>
      <c r="DE26" s="8">
        <v>0.871</v>
      </c>
      <c r="DF26" s="8">
        <v>1.6990000000000001</v>
      </c>
      <c r="DG26" s="8">
        <f t="shared" si="15"/>
        <v>1.6990000000000001</v>
      </c>
      <c r="DH26" s="8">
        <v>0.13600000000000001</v>
      </c>
      <c r="DI26" s="8">
        <f t="shared" si="16"/>
        <v>0.13600000000000001</v>
      </c>
      <c r="DJ26" s="8">
        <v>0</v>
      </c>
      <c r="DK26" s="1">
        <v>0</v>
      </c>
      <c r="DL26" s="8">
        <v>2.1999999999999999E-2</v>
      </c>
      <c r="DM26" s="8">
        <v>1.3460000000000001</v>
      </c>
      <c r="DN26" s="8">
        <f t="shared" si="17"/>
        <v>1.3460000000000001</v>
      </c>
      <c r="DO26" s="8">
        <v>3.4999999999999996E-2</v>
      </c>
      <c r="DP26" s="8">
        <f t="shared" si="18"/>
        <v>3.4999999999999996E-2</v>
      </c>
      <c r="DQ26" s="8">
        <v>0</v>
      </c>
      <c r="DR26" s="8">
        <v>0.311</v>
      </c>
      <c r="DS26" s="8">
        <f t="shared" si="31"/>
        <v>0.28899999999999998</v>
      </c>
      <c r="DT26" s="8">
        <v>8.2000000000000003E-2</v>
      </c>
      <c r="DU26" s="8">
        <v>0.02</v>
      </c>
      <c r="DV26" s="8">
        <v>0.20499999999999999</v>
      </c>
      <c r="DW26" s="8">
        <v>0.307</v>
      </c>
      <c r="DX26" s="8">
        <v>1.5190000000000001</v>
      </c>
      <c r="DY26" s="8">
        <v>0.29800000000000004</v>
      </c>
      <c r="DZ26" s="8">
        <v>0</v>
      </c>
      <c r="EA26" s="8">
        <v>1.8170000000000002</v>
      </c>
      <c r="EB26" s="8">
        <v>0.17199999999999999</v>
      </c>
      <c r="EC26" s="8">
        <v>0</v>
      </c>
      <c r="ED26" s="8">
        <v>0.17199999999999999</v>
      </c>
      <c r="EE26" s="8">
        <f t="shared" si="19"/>
        <v>0.17199999999999999</v>
      </c>
      <c r="EF26" s="8">
        <v>0.32500000000000001</v>
      </c>
      <c r="EG26" s="8">
        <v>0.32500000000000001</v>
      </c>
      <c r="EH26" s="8">
        <v>0.29800000000000004</v>
      </c>
      <c r="EI26" s="8">
        <v>1.3900000000000001</v>
      </c>
      <c r="EJ26" s="8">
        <v>8.0000000000000002E-3</v>
      </c>
      <c r="EK26" s="8">
        <v>1.6960000000000002</v>
      </c>
      <c r="EL26" s="8">
        <v>0.96399999999999997</v>
      </c>
      <c r="EM26" s="8">
        <v>0.96399999999999997</v>
      </c>
      <c r="EN26" s="8">
        <v>0</v>
      </c>
      <c r="EO26" s="8">
        <v>3.9E-2</v>
      </c>
      <c r="EP26" s="8">
        <v>3.9E-2</v>
      </c>
      <c r="EQ26" s="8">
        <f t="shared" si="32"/>
        <v>3.9E-2</v>
      </c>
      <c r="ER26" s="8">
        <v>0</v>
      </c>
      <c r="ES26" s="8">
        <v>0</v>
      </c>
      <c r="ET26" s="8">
        <v>0</v>
      </c>
      <c r="EU26" s="8">
        <v>0</v>
      </c>
      <c r="EV26" s="8">
        <v>0.20399999999999999</v>
      </c>
      <c r="EW26" s="8">
        <v>4.0000000000000001E-3</v>
      </c>
      <c r="EX26" s="8">
        <v>0.79599999999999993</v>
      </c>
      <c r="EY26" s="8">
        <v>11.808999999999999</v>
      </c>
      <c r="EZ26" s="8">
        <v>3.2610000000000001</v>
      </c>
      <c r="FA26" s="8">
        <v>8.5480000000000018</v>
      </c>
      <c r="FB26" s="8">
        <v>5.0869999999999997</v>
      </c>
      <c r="FC26" s="8">
        <v>0.63400000000000001</v>
      </c>
      <c r="FD26" s="8">
        <v>1.089</v>
      </c>
      <c r="FE26" s="8">
        <v>1.7229999999999999</v>
      </c>
      <c r="FF26" s="8">
        <v>0.16</v>
      </c>
      <c r="FG26" s="8">
        <v>1.3000000000000001E-2</v>
      </c>
      <c r="FH26" s="8">
        <v>0.17300000000000001</v>
      </c>
      <c r="FI26" s="8">
        <v>0</v>
      </c>
      <c r="FJ26" s="8">
        <v>1.5629999999999999</v>
      </c>
      <c r="FK26" s="8">
        <v>4.9190000000000005</v>
      </c>
      <c r="FL26" s="8">
        <v>0.46100000000000002</v>
      </c>
      <c r="FM26" s="8">
        <v>4.3259999999999996</v>
      </c>
      <c r="FN26" s="8">
        <v>9.7059999999999995</v>
      </c>
      <c r="FO26" s="8">
        <v>0.57100000000000006</v>
      </c>
      <c r="FP26" s="8">
        <v>1.722</v>
      </c>
      <c r="FQ26" s="8">
        <v>2.2930000000000001</v>
      </c>
      <c r="FR26" s="8">
        <v>0.72</v>
      </c>
      <c r="FS26" s="8">
        <v>0.76100000000000012</v>
      </c>
      <c r="FT26" s="8">
        <v>0.41399999999999998</v>
      </c>
      <c r="FU26" s="8">
        <v>0.26400000000000001</v>
      </c>
      <c r="FV26" s="8">
        <v>4.0000000000000001E-3</v>
      </c>
      <c r="FW26" s="8">
        <v>6.4000000000000001E-2</v>
      </c>
      <c r="FX26" s="8">
        <f t="shared" si="33"/>
        <v>6.4000000000000001E-2</v>
      </c>
      <c r="FY26" s="8">
        <v>0.59799999999999998</v>
      </c>
      <c r="FZ26" s="8">
        <v>0</v>
      </c>
      <c r="GA26" s="8">
        <v>0</v>
      </c>
      <c r="GB26" s="8">
        <v>3.5069999999999997</v>
      </c>
      <c r="GC26" s="8">
        <v>0.4</v>
      </c>
      <c r="GD26" s="8">
        <f t="shared" si="20"/>
        <v>3.9069999999999996</v>
      </c>
      <c r="GE26" s="8">
        <v>3.9069999999999996</v>
      </c>
      <c r="GF26" s="8">
        <v>5.5439999999999996</v>
      </c>
      <c r="GG26" s="8">
        <v>1.089</v>
      </c>
      <c r="GH26" s="8">
        <v>2.1230000000000002</v>
      </c>
      <c r="GI26" s="8">
        <v>8.7560000000000002</v>
      </c>
      <c r="GJ26" s="8">
        <v>2.7E-2</v>
      </c>
      <c r="GK26" s="8">
        <v>0</v>
      </c>
      <c r="GL26" s="8">
        <v>3.6000000000000004E-2</v>
      </c>
      <c r="GM26" s="8">
        <v>0.29500000000000004</v>
      </c>
      <c r="GN26" s="8">
        <v>0.35800000000000004</v>
      </c>
      <c r="GO26" s="8">
        <v>0</v>
      </c>
      <c r="GP26" s="8">
        <v>0</v>
      </c>
      <c r="GQ26" s="8">
        <v>0</v>
      </c>
      <c r="GR26" s="8">
        <v>0</v>
      </c>
      <c r="GS26" s="8">
        <v>5.4710000000000001</v>
      </c>
      <c r="GT26" s="8">
        <v>1.2110000000000001</v>
      </c>
      <c r="GU26" s="8">
        <v>1.5349999999999999</v>
      </c>
      <c r="GV26" s="8">
        <v>8.2170000000000005</v>
      </c>
      <c r="GW26" s="8">
        <v>3.1E-2</v>
      </c>
      <c r="GX26" s="8">
        <v>0</v>
      </c>
      <c r="GY26" s="8">
        <v>0.32600000000000001</v>
      </c>
      <c r="GZ26" s="8">
        <v>0.51</v>
      </c>
      <c r="HA26" s="8">
        <v>0</v>
      </c>
      <c r="HB26" s="8">
        <v>0.86699999999999999</v>
      </c>
      <c r="HC26" s="8">
        <f t="shared" si="34"/>
        <v>0.5089999999999999</v>
      </c>
      <c r="HD26" s="8">
        <v>16.170999999999999</v>
      </c>
      <c r="HE26" s="8">
        <v>6.2469999999999999</v>
      </c>
      <c r="HF26" s="8">
        <v>4.9589999999999996</v>
      </c>
      <c r="HG26" s="8">
        <v>11.206</v>
      </c>
      <c r="HH26" s="8">
        <v>4.9649999999999999</v>
      </c>
      <c r="HI26" s="8">
        <v>-0.13900000000000001</v>
      </c>
      <c r="HJ26" s="8">
        <v>0.17799999999999999</v>
      </c>
      <c r="HK26" s="8">
        <v>0.77600000000000002</v>
      </c>
      <c r="HL26" s="8">
        <v>0.81499999999999995</v>
      </c>
      <c r="HM26" s="8">
        <v>0</v>
      </c>
      <c r="HN26" s="8">
        <v>0.57799999999999996</v>
      </c>
      <c r="HO26" s="8">
        <v>1.0350000000000001</v>
      </c>
      <c r="HP26" s="8">
        <v>1.613</v>
      </c>
      <c r="HQ26" s="8">
        <f t="shared" si="35"/>
        <v>0.79800000000000004</v>
      </c>
      <c r="HR26" s="8">
        <v>3.7169999999999996</v>
      </c>
      <c r="HS26" s="8">
        <v>7.0000000000000001E-3</v>
      </c>
      <c r="HT26" s="8">
        <v>0.13100000000000001</v>
      </c>
      <c r="HU26" s="8">
        <v>0.59099999999999997</v>
      </c>
      <c r="HV26" s="8">
        <v>4.82</v>
      </c>
      <c r="HW26" s="8">
        <v>1.427</v>
      </c>
      <c r="HX26" s="8">
        <v>9.9250000000000007</v>
      </c>
      <c r="HY26" s="8">
        <v>31.536999999999999</v>
      </c>
      <c r="HZ26" s="8">
        <v>1.284</v>
      </c>
      <c r="IA26" s="8">
        <v>32.820999999999998</v>
      </c>
      <c r="IB26" s="8">
        <v>12.744</v>
      </c>
      <c r="IC26" s="8">
        <v>0.32700000000000001</v>
      </c>
      <c r="ID26" s="8">
        <v>13.071</v>
      </c>
      <c r="IE26" s="8">
        <v>18.792999999999999</v>
      </c>
      <c r="IF26" s="8">
        <v>0.95599999999999996</v>
      </c>
      <c r="IG26" s="8">
        <v>19.748999999999999</v>
      </c>
      <c r="IH26" s="8">
        <v>2.8439999999999994</v>
      </c>
      <c r="II26" s="8">
        <v>0.621</v>
      </c>
      <c r="IJ26" s="8">
        <v>3.4649999999999994</v>
      </c>
      <c r="IK26" s="8">
        <v>0.66800000000000004</v>
      </c>
      <c r="IL26" s="8">
        <v>0.20899999999999999</v>
      </c>
      <c r="IM26" s="8">
        <v>0.877</v>
      </c>
      <c r="IN26" s="8">
        <v>2.5000000000000001E-2</v>
      </c>
      <c r="IO26" s="8">
        <v>0.44899999999999995</v>
      </c>
      <c r="IP26" s="8">
        <v>0.47399999999999998</v>
      </c>
      <c r="IQ26" s="8">
        <v>3.2000000000000001E-2</v>
      </c>
      <c r="IR26" s="8">
        <v>8.0000000000000002E-3</v>
      </c>
      <c r="IS26" s="8">
        <v>0.04</v>
      </c>
      <c r="IT26" s="8">
        <v>0.51400000000000001</v>
      </c>
      <c r="IU26" s="8">
        <v>8.4000000000000005E-2</v>
      </c>
      <c r="IV26" s="8">
        <v>0</v>
      </c>
      <c r="IW26" s="8">
        <v>8.4000000000000005E-2</v>
      </c>
      <c r="IX26" s="8">
        <v>14.894</v>
      </c>
      <c r="IY26" s="8">
        <v>8.6999999999999994E-2</v>
      </c>
      <c r="IZ26" s="8">
        <v>14.981</v>
      </c>
      <c r="JA26" s="8">
        <v>26.208999999999996</v>
      </c>
      <c r="JB26" s="8">
        <v>26.208999999999996</v>
      </c>
      <c r="JC26" s="8">
        <v>5.6580000000000004</v>
      </c>
      <c r="JD26" s="8">
        <v>2.1480000000000001</v>
      </c>
      <c r="JE26" s="8">
        <v>7.8060000000000009</v>
      </c>
      <c r="JF26" s="8">
        <v>0.77600000000000002</v>
      </c>
      <c r="JG26" s="8">
        <v>0.03</v>
      </c>
      <c r="JH26" s="8">
        <v>0.80600000000000005</v>
      </c>
      <c r="JI26" s="8">
        <v>0.64500000000000002</v>
      </c>
      <c r="JJ26" s="8">
        <v>0.64500000000000002</v>
      </c>
      <c r="JK26" s="8">
        <v>0.252</v>
      </c>
      <c r="JL26" s="8">
        <v>0</v>
      </c>
      <c r="JM26" s="8">
        <v>0.252</v>
      </c>
      <c r="JN26" s="8">
        <v>0.30499999999999999</v>
      </c>
      <c r="JO26" s="8">
        <v>0.30499999999999999</v>
      </c>
      <c r="JP26" s="8">
        <v>0.182</v>
      </c>
      <c r="JQ26" s="8">
        <v>8.0000000000000002E-3</v>
      </c>
      <c r="JR26" s="8">
        <v>0.19</v>
      </c>
      <c r="JS26" s="8">
        <v>0.25600000000000001</v>
      </c>
      <c r="JT26" s="8">
        <v>0.25600000000000001</v>
      </c>
      <c r="JU26" s="8">
        <v>5.4060000000000006</v>
      </c>
      <c r="JV26" s="8">
        <v>2.3760000000000003</v>
      </c>
      <c r="JW26" s="8">
        <v>1.5409999999999999</v>
      </c>
      <c r="JX26" s="8">
        <v>9.3230000000000004</v>
      </c>
      <c r="JY26" s="8">
        <f t="shared" si="36"/>
        <v>9.3150000000000013</v>
      </c>
      <c r="JZ26" s="8">
        <v>0.67900000000000005</v>
      </c>
      <c r="KA26" s="8">
        <v>1.744</v>
      </c>
      <c r="KB26" s="8">
        <v>2.423</v>
      </c>
      <c r="KC26" s="8">
        <v>0</v>
      </c>
      <c r="KD26" s="8">
        <v>0.97499999999999998</v>
      </c>
      <c r="KE26" s="8">
        <v>0.97499999999999998</v>
      </c>
      <c r="KF26" s="8">
        <v>3.3980000000000001</v>
      </c>
      <c r="KG26" s="8">
        <f t="shared" si="37"/>
        <v>1.1000000000000001</v>
      </c>
      <c r="KH26" s="8">
        <v>2.2519999999999998</v>
      </c>
      <c r="KI26" s="8">
        <v>0.4</v>
      </c>
      <c r="KJ26" s="8">
        <v>2.6519999999999997</v>
      </c>
      <c r="KK26" s="8">
        <v>5.6589999999999998</v>
      </c>
      <c r="KL26" s="8">
        <v>2.1480000000000001</v>
      </c>
      <c r="KM26" s="8">
        <v>2.3839999999999999</v>
      </c>
      <c r="KN26" s="8">
        <v>10.191000000000001</v>
      </c>
      <c r="KO26" s="8">
        <v>8.0000000000000002E-3</v>
      </c>
      <c r="KP26" s="8">
        <v>8.0000000000000002E-3</v>
      </c>
      <c r="KQ26" s="8">
        <v>0</v>
      </c>
      <c r="KR26" s="8">
        <v>0.74699999999999989</v>
      </c>
      <c r="KS26" s="8">
        <v>1.5109999999999999</v>
      </c>
      <c r="KT26" s="8">
        <v>2.258</v>
      </c>
      <c r="KU26" s="8">
        <v>0</v>
      </c>
      <c r="KV26" s="8">
        <v>3.9999999999999994E-2</v>
      </c>
      <c r="KW26" s="8">
        <v>3.9999999999999994E-2</v>
      </c>
      <c r="KX26" s="8">
        <v>2.298</v>
      </c>
      <c r="KY26" s="8">
        <v>0</v>
      </c>
      <c r="KZ26" s="8">
        <v>47.094000000000001</v>
      </c>
      <c r="LA26" s="8">
        <v>1.038</v>
      </c>
      <c r="LB26" s="8">
        <v>48.131999999999998</v>
      </c>
      <c r="LC26" s="8">
        <v>38.817</v>
      </c>
      <c r="LD26" s="8">
        <v>1.155</v>
      </c>
      <c r="LE26" s="8">
        <v>39.972000000000001</v>
      </c>
      <c r="LF26" s="8">
        <v>8.2769999999999992</v>
      </c>
      <c r="LG26" s="8">
        <v>-0.11799999999999999</v>
      </c>
      <c r="LH26" s="8">
        <v>8.1589999999999989</v>
      </c>
      <c r="LI26" s="8">
        <v>3.5999999999999997E-2</v>
      </c>
      <c r="LJ26" s="8">
        <v>0.19500000000000001</v>
      </c>
      <c r="LK26" s="8">
        <v>0.23100000000000001</v>
      </c>
      <c r="LL26" s="8">
        <v>0</v>
      </c>
      <c r="LM26" s="8">
        <v>4.0000000000000001E-3</v>
      </c>
      <c r="LN26" s="8">
        <v>4.0000000000000001E-3</v>
      </c>
      <c r="LO26" s="8">
        <v>0.23500000000000001</v>
      </c>
      <c r="LP26" s="8">
        <v>0</v>
      </c>
      <c r="LQ26" s="8">
        <v>0.13900000000000001</v>
      </c>
      <c r="LR26" s="8">
        <v>0.11</v>
      </c>
      <c r="LS26" s="8">
        <v>0.249</v>
      </c>
      <c r="LT26" s="8">
        <v>0</v>
      </c>
      <c r="LU26" s="8">
        <v>0.249</v>
      </c>
      <c r="LV26" s="8">
        <f t="shared" si="38"/>
        <v>1.3999999999999985E-2</v>
      </c>
      <c r="LW26" s="8">
        <v>5.9860000000000007</v>
      </c>
      <c r="LX26" s="8">
        <v>0.114</v>
      </c>
      <c r="LY26" s="8">
        <v>6.1000000000000005</v>
      </c>
      <c r="LZ26" s="8">
        <v>0.36699999999999999</v>
      </c>
      <c r="MA26" s="8">
        <v>0.36699999999999999</v>
      </c>
      <c r="MB26" s="8">
        <v>7.3999999999999996E-2</v>
      </c>
      <c r="MC26" s="8">
        <v>7.3999999999999996E-2</v>
      </c>
      <c r="MD26" s="8">
        <v>-4.3000000000000003E-2</v>
      </c>
      <c r="ME26" s="8">
        <v>-4.3000000000000003E-2</v>
      </c>
      <c r="MF26" s="8">
        <v>1.875</v>
      </c>
      <c r="MG26" s="8">
        <v>-0.22799999999999998</v>
      </c>
      <c r="MH26" s="8">
        <v>1.647</v>
      </c>
      <c r="MI26" s="8">
        <v>4.82</v>
      </c>
      <c r="MJ26" s="8">
        <v>2.5819999999999999</v>
      </c>
      <c r="MK26" s="8">
        <v>1.155</v>
      </c>
      <c r="ML26" s="8">
        <v>54.496000000000002</v>
      </c>
      <c r="MM26" s="8">
        <v>-0.11799999999999999</v>
      </c>
      <c r="MN26" s="8">
        <v>54.378</v>
      </c>
      <c r="MO26" s="8">
        <v>9.2639999999999993</v>
      </c>
      <c r="MP26" s="8">
        <v>9.1349999999999998</v>
      </c>
      <c r="MQ26" s="8">
        <v>0.13</v>
      </c>
      <c r="MR26" s="8">
        <v>0.14000000000000001</v>
      </c>
      <c r="MS26" s="8">
        <v>3.5000000000000003E-2</v>
      </c>
      <c r="MT26" s="8">
        <v>3.5000000000000003E-2</v>
      </c>
      <c r="MU26" s="8">
        <v>0.126</v>
      </c>
      <c r="MV26" s="8">
        <v>0.47099999999999997</v>
      </c>
      <c r="MW26" s="8">
        <v>0</v>
      </c>
      <c r="MX26" s="8">
        <v>0</v>
      </c>
      <c r="MY26" s="8">
        <v>0</v>
      </c>
      <c r="MZ26" s="8">
        <v>4.0000000000000001E-3</v>
      </c>
      <c r="NA26" s="8">
        <v>4.0000000000000001E-3</v>
      </c>
      <c r="NB26" s="8">
        <v>8.0000000000000002E-3</v>
      </c>
      <c r="NC26" s="8">
        <v>0</v>
      </c>
      <c r="ND26" s="8">
        <v>8.0000000000000002E-3</v>
      </c>
      <c r="NE26" s="8">
        <v>0.02</v>
      </c>
      <c r="NF26" s="8">
        <v>0.02</v>
      </c>
      <c r="NG26" s="8">
        <v>9.4E-2</v>
      </c>
      <c r="NH26" s="8">
        <v>8.0000000000000002E-3</v>
      </c>
      <c r="NI26" s="8">
        <v>3.6000000000000004E-2</v>
      </c>
      <c r="NJ26" s="8">
        <v>0.11</v>
      </c>
      <c r="NK26" s="8">
        <v>0.248</v>
      </c>
      <c r="NL26" s="8">
        <v>0</v>
      </c>
      <c r="NM26" s="8">
        <v>0</v>
      </c>
      <c r="NN26" s="8">
        <v>3.5999999999999997E-2</v>
      </c>
      <c r="NO26" s="8">
        <v>0</v>
      </c>
      <c r="NP26" s="8">
        <v>0</v>
      </c>
      <c r="NQ26" s="8">
        <v>0</v>
      </c>
      <c r="NR26" s="8">
        <v>0</v>
      </c>
      <c r="NS26" s="8">
        <v>0</v>
      </c>
      <c r="NT26" s="8">
        <v>0</v>
      </c>
      <c r="NU26" s="8">
        <v>0</v>
      </c>
      <c r="NV26" s="8">
        <v>0</v>
      </c>
      <c r="NW26" s="8">
        <v>0</v>
      </c>
      <c r="NX26" s="8">
        <v>0</v>
      </c>
      <c r="NY26" s="8">
        <v>0.16399999999999998</v>
      </c>
      <c r="NZ26" s="8">
        <v>4.9999999999999996E-2</v>
      </c>
      <c r="OA26" s="8">
        <v>0</v>
      </c>
      <c r="OB26" s="8">
        <v>0</v>
      </c>
      <c r="OC26" s="8">
        <f t="shared" si="39"/>
        <v>0</v>
      </c>
      <c r="OD26" s="8">
        <v>0.04</v>
      </c>
      <c r="OE26" s="8">
        <v>8.0000000000000002E-3</v>
      </c>
      <c r="OF26" s="8">
        <v>4.8000000000000001E-2</v>
      </c>
      <c r="OG26" s="8">
        <v>8.5999999999999993E-2</v>
      </c>
      <c r="OH26" s="8">
        <v>2.4E-2</v>
      </c>
      <c r="OI26" s="8">
        <v>0</v>
      </c>
      <c r="OJ26" s="8">
        <v>0.10999999999999999</v>
      </c>
      <c r="OK26" s="8">
        <v>1.0999999999999999E-2</v>
      </c>
      <c r="OL26" s="8">
        <v>8.4000000000000005E-2</v>
      </c>
      <c r="OM26" s="8">
        <v>0.32600000000000001</v>
      </c>
      <c r="ON26" s="8">
        <v>0.379</v>
      </c>
      <c r="OO26" s="8">
        <v>0</v>
      </c>
      <c r="OP26" s="8">
        <v>0.8</v>
      </c>
      <c r="OQ26" s="8">
        <f t="shared" si="40"/>
        <v>0.55200000000000005</v>
      </c>
      <c r="OR26" s="8">
        <v>6.7000000000000004E-2</v>
      </c>
      <c r="OS26" s="8">
        <v>0</v>
      </c>
      <c r="OT26" s="8">
        <v>6.7000000000000004E-2</v>
      </c>
      <c r="OU26" s="8">
        <v>0</v>
      </c>
      <c r="OV26" s="8">
        <v>0</v>
      </c>
      <c r="OW26" s="8">
        <v>0</v>
      </c>
      <c r="OX26" s="8">
        <v>-0.623</v>
      </c>
      <c r="OY26" s="8">
        <v>70.754999999999995</v>
      </c>
      <c r="PC26" s="8">
        <v>5.45</v>
      </c>
      <c r="PF26" s="258">
        <f t="shared" si="41"/>
        <v>4.0099083333333327</v>
      </c>
      <c r="PJ26" s="8">
        <v>61.768000000000001</v>
      </c>
      <c r="PK26" s="8">
        <f>IFERROR(HLOOKUP("b2_s11",real!$B$10:$AMM$83,$A26-1947,FALSE)+HLOOKUP("b2_s12",real!$B$10:$AMM$83,$A26-1947,FALSE)+HLOOKUP("b2_s13",real!$B$10:$AMM$83,$A26-1947,FALSE)+HLOOKUP("b2_s14",real!$B$10:$AMM$83,$A26-1947,FALSE),"")</f>
        <v>26.36</v>
      </c>
      <c r="PL26" s="8">
        <v>70.754000000000005</v>
      </c>
      <c r="PN26">
        <v>33.024537273378904</v>
      </c>
      <c r="PO26" s="8">
        <v>22.1</v>
      </c>
      <c r="PR26" s="8">
        <v>4.4886896695507147E-2</v>
      </c>
      <c r="PS26" s="11">
        <v>0.113468766354251</v>
      </c>
      <c r="QS26" s="8">
        <v>30.403202</v>
      </c>
      <c r="QT26" s="11">
        <v>1.8645670323413299</v>
      </c>
      <c r="QW26" s="8">
        <v>5.4491670000000001</v>
      </c>
      <c r="QX26" s="8">
        <v>3.58459996765867</v>
      </c>
      <c r="QY26" s="335"/>
      <c r="RA26" s="1">
        <v>0.74706300000000003</v>
      </c>
      <c r="RB26" s="1">
        <v>0.74693799999999999</v>
      </c>
      <c r="RC26">
        <v>13358.013610079599</v>
      </c>
      <c r="RF26">
        <v>128.52000000000001</v>
      </c>
      <c r="RG26">
        <v>124.71</v>
      </c>
      <c r="RH26" s="8">
        <f>RF26*100/RF$77</f>
        <v>131.00917431192664</v>
      </c>
      <c r="RI26" s="8">
        <f t="shared" ref="RI26:RI83" si="42">RG26*100/RG$77</f>
        <v>126.033350176857</v>
      </c>
      <c r="RJ26">
        <v>13358.013610079599</v>
      </c>
      <c r="RL26" s="8">
        <f t="shared" si="0"/>
        <v>9.5513080000000006</v>
      </c>
      <c r="RM26" s="8">
        <f t="shared" si="1"/>
        <v>7.99</v>
      </c>
      <c r="RN26" s="8">
        <f t="shared" si="21"/>
        <v>13.4990863854027</v>
      </c>
      <c r="RO26" s="8">
        <f t="shared" si="22"/>
        <v>11.292453370718185</v>
      </c>
    </row>
    <row r="27" spans="1:483" s="8" customFormat="1" x14ac:dyDescent="0.35">
      <c r="A27" s="1">
        <v>1965</v>
      </c>
      <c r="B27" s="8">
        <v>618.79274752200195</v>
      </c>
      <c r="C27" s="8">
        <v>45.774829585664605</v>
      </c>
      <c r="D27" s="8">
        <f t="shared" si="23"/>
        <v>342.41793767264096</v>
      </c>
      <c r="E27" s="8">
        <v>329.06567902722924</v>
      </c>
      <c r="F27" s="8">
        <v>130.50670291169044</v>
      </c>
      <c r="G27" s="8">
        <v>13.352258645411718</v>
      </c>
      <c r="H27" s="8">
        <v>62.456040467183435</v>
      </c>
      <c r="I27" s="8">
        <v>0.80947938619279747</v>
      </c>
      <c r="J27" s="8">
        <v>38.919832222073694</v>
      </c>
      <c r="K27" s="8">
        <v>52.72831304953403</v>
      </c>
      <c r="L27" s="8">
        <v>0.4875213412270471</v>
      </c>
      <c r="M27" s="8">
        <f t="shared" si="24"/>
        <v>53.215834390761074</v>
      </c>
      <c r="N27" s="8">
        <v>1.5193680871916435</v>
      </c>
      <c r="O27" s="8">
        <v>-1.528934</v>
      </c>
      <c r="P27" s="8">
        <v>43.887444407890271</v>
      </c>
      <c r="Q27" s="8">
        <v>76.421994999999995</v>
      </c>
      <c r="R27" s="8">
        <v>9.4645250000000001</v>
      </c>
      <c r="S27" s="8">
        <f t="shared" si="25"/>
        <v>42.619655999999999</v>
      </c>
      <c r="T27" s="8">
        <v>41.367756</v>
      </c>
      <c r="U27" s="8">
        <v>12.123612</v>
      </c>
      <c r="V27" s="8">
        <v>1.2519</v>
      </c>
      <c r="W27" s="8">
        <v>10.024126000000001</v>
      </c>
      <c r="X27" s="8">
        <v>0.223548</v>
      </c>
      <c r="Y27" s="8">
        <v>4.2004269999999995</v>
      </c>
      <c r="Z27" s="8">
        <v>5.1713300000000002</v>
      </c>
      <c r="AA27" s="8">
        <v>0.120852</v>
      </c>
      <c r="AB27" s="8">
        <f t="shared" si="26"/>
        <v>5.2921820000000004</v>
      </c>
      <c r="AC27" s="8">
        <v>8.1615999999999994E-2</v>
      </c>
      <c r="AD27" s="8">
        <v>0.95130999999999999</v>
      </c>
      <c r="AE27" s="8">
        <v>10.370042999999999</v>
      </c>
      <c r="AF27" s="11">
        <f t="shared" si="27"/>
        <v>0.12211182621760905</v>
      </c>
      <c r="AG27" s="337">
        <v>0.120934432184489</v>
      </c>
      <c r="AH27" s="11">
        <f t="shared" si="2"/>
        <v>0.21172638157601636</v>
      </c>
      <c r="AI27" s="11">
        <f t="shared" si="3"/>
        <v>0.12411364464212235</v>
      </c>
      <c r="AJ27" s="11">
        <f t="shared" si="4"/>
        <v>0.12538250002536891</v>
      </c>
      <c r="AK27" s="11">
        <f t="shared" si="5"/>
        <v>9.2979888596472673E-2</v>
      </c>
      <c r="AL27" s="11">
        <f t="shared" si="6"/>
        <v>9.3002947444020934E-2</v>
      </c>
      <c r="AM27" s="11">
        <f t="shared" si="7"/>
        <v>0.160746879878468</v>
      </c>
      <c r="AN27" s="11">
        <f t="shared" si="8"/>
        <v>0.27841532755560255</v>
      </c>
      <c r="AO27" s="11">
        <f t="shared" si="9"/>
        <v>0.10946588382894018</v>
      </c>
      <c r="AP27" s="11">
        <f t="shared" si="10"/>
        <v>9.7668107993075487E-2</v>
      </c>
      <c r="AQ27" s="11">
        <f t="shared" si="11"/>
        <v>0.25022313724318268</v>
      </c>
      <c r="AR27" s="11">
        <f t="shared" si="12"/>
        <v>9.9089420185087887E-2</v>
      </c>
      <c r="AS27" s="11">
        <f t="shared" si="13"/>
        <v>5.2759390055111599E-2</v>
      </c>
      <c r="AT27" s="11">
        <f t="shared" si="28"/>
        <v>-0.58754891921476049</v>
      </c>
      <c r="AU27" s="11">
        <f t="shared" si="14"/>
        <v>0.23447298906998534</v>
      </c>
      <c r="AV27" s="8">
        <v>92.989000000000004</v>
      </c>
      <c r="AW27" s="8">
        <v>58.581000000000003</v>
      </c>
      <c r="AX27" s="8">
        <v>34.406999999999996</v>
      </c>
      <c r="AY27" s="8">
        <v>18.207999999999998</v>
      </c>
      <c r="AZ27" s="8">
        <v>4.3710000000000004</v>
      </c>
      <c r="BA27" s="8">
        <v>1.1239999999999999</v>
      </c>
      <c r="BB27" s="8">
        <v>5.4950000000000001</v>
      </c>
      <c r="BC27" s="8">
        <v>0.28500000000000003</v>
      </c>
      <c r="BD27" s="8">
        <v>1.2410000000000001</v>
      </c>
      <c r="BE27" s="8">
        <v>1.5260000000000002</v>
      </c>
      <c r="BF27" s="8">
        <v>0.66700000000000004</v>
      </c>
      <c r="BG27" s="8">
        <v>9.8450000000000006</v>
      </c>
      <c r="BH27" s="8">
        <v>0.64500000000000002</v>
      </c>
      <c r="BI27" s="8">
        <v>0.93799999999999994</v>
      </c>
      <c r="BJ27" s="8">
        <v>0</v>
      </c>
      <c r="BK27" s="8">
        <v>3.5000000000000003E-2</v>
      </c>
      <c r="BL27" s="8">
        <v>0</v>
      </c>
      <c r="BM27" s="8">
        <v>1.5390000000000001</v>
      </c>
      <c r="BN27" s="8">
        <v>1.5820000000000001</v>
      </c>
      <c r="BO27" s="8">
        <v>0</v>
      </c>
      <c r="BP27" s="8">
        <v>0.121</v>
      </c>
      <c r="BQ27" s="8">
        <v>1.1239999999999999</v>
      </c>
      <c r="BR27" s="8">
        <v>5.1999999999999998E-2</v>
      </c>
      <c r="BS27" s="8">
        <v>1.1759999999999999</v>
      </c>
      <c r="BT27" s="8">
        <v>0.36099999999999999</v>
      </c>
      <c r="BU27" s="8">
        <v>3.2000000000000001E-2</v>
      </c>
      <c r="BV27" s="8">
        <v>0.39300000000000002</v>
      </c>
      <c r="BW27" s="8">
        <v>0</v>
      </c>
      <c r="BX27" s="8">
        <v>1.161</v>
      </c>
      <c r="BY27" s="8">
        <v>1.161</v>
      </c>
      <c r="BZ27" s="8">
        <v>0.93499999999999994</v>
      </c>
      <c r="CA27" s="8">
        <v>0.93499999999999994</v>
      </c>
      <c r="CB27" s="8">
        <v>0.42</v>
      </c>
      <c r="CC27" s="8">
        <v>1.3160000000000001</v>
      </c>
      <c r="CD27" s="8">
        <v>1.736</v>
      </c>
      <c r="CE27" s="8">
        <f t="shared" si="29"/>
        <v>1.343</v>
      </c>
      <c r="CF27" s="8">
        <v>5.9569999999999999</v>
      </c>
      <c r="CG27" s="8">
        <v>5.9569999999999999</v>
      </c>
      <c r="CH27" s="8">
        <v>0.33999999999999997</v>
      </c>
      <c r="CI27" s="8">
        <v>0.30700000000000005</v>
      </c>
      <c r="CJ27" s="8">
        <v>0.64700000000000002</v>
      </c>
      <c r="CK27" s="8">
        <f t="shared" si="30"/>
        <v>0.504</v>
      </c>
      <c r="CL27" s="8">
        <v>0</v>
      </c>
      <c r="CM27" s="8">
        <v>0.14300000000000002</v>
      </c>
      <c r="CN27" s="8">
        <v>0.14300000000000002</v>
      </c>
      <c r="CO27" s="8">
        <v>0</v>
      </c>
      <c r="CP27" s="8">
        <v>8.5259999999999998</v>
      </c>
      <c r="CQ27" s="8">
        <v>0.48999999999999994</v>
      </c>
      <c r="CR27" s="8">
        <v>-9.2999999999999999E-2</v>
      </c>
      <c r="CS27" s="8">
        <v>-2.4619999999999997</v>
      </c>
      <c r="CT27" s="8">
        <v>3.64</v>
      </c>
      <c r="CU27" s="8">
        <v>1.5529999999999999</v>
      </c>
      <c r="CV27" s="8">
        <v>2.0870000000000002</v>
      </c>
      <c r="CW27" s="8">
        <v>0.71799999999999997</v>
      </c>
      <c r="CX27" s="8">
        <v>0.22800000000000001</v>
      </c>
      <c r="CY27" s="8">
        <v>0.02</v>
      </c>
      <c r="CZ27" s="8">
        <v>0.248</v>
      </c>
      <c r="DA27" s="8">
        <v>9.9000000000000005E-2</v>
      </c>
      <c r="DB27" s="8">
        <v>0.125</v>
      </c>
      <c r="DC27" s="8">
        <v>0.224</v>
      </c>
      <c r="DD27" s="8">
        <v>0.10199999999999999</v>
      </c>
      <c r="DE27" s="8">
        <v>0.997</v>
      </c>
      <c r="DF27" s="8">
        <v>1.931</v>
      </c>
      <c r="DG27" s="8">
        <f t="shared" si="15"/>
        <v>1.931</v>
      </c>
      <c r="DH27" s="8">
        <v>0.13700000000000001</v>
      </c>
      <c r="DI27" s="8">
        <f t="shared" si="16"/>
        <v>0.13700000000000001</v>
      </c>
      <c r="DJ27" s="8">
        <v>0</v>
      </c>
      <c r="DK27" s="1">
        <v>0</v>
      </c>
      <c r="DL27" s="8">
        <v>2.4E-2</v>
      </c>
      <c r="DM27" s="8">
        <v>1.5219999999999998</v>
      </c>
      <c r="DN27" s="8">
        <f t="shared" si="17"/>
        <v>1.5219999999999998</v>
      </c>
      <c r="DO27" s="8">
        <v>3.4000000000000002E-2</v>
      </c>
      <c r="DP27" s="8">
        <f t="shared" si="18"/>
        <v>3.4000000000000002E-2</v>
      </c>
      <c r="DQ27" s="8">
        <v>0</v>
      </c>
      <c r="DR27" s="8">
        <v>0.36399999999999999</v>
      </c>
      <c r="DS27" s="8">
        <f t="shared" si="31"/>
        <v>0.33999999999999997</v>
      </c>
      <c r="DT27" s="8">
        <v>8.7999999999999995E-2</v>
      </c>
      <c r="DU27" s="8">
        <v>0.02</v>
      </c>
      <c r="DV27" s="8">
        <v>0.224</v>
      </c>
      <c r="DW27" s="8">
        <v>0.33200000000000002</v>
      </c>
      <c r="DX27" s="8">
        <v>1.7349999999999999</v>
      </c>
      <c r="DY27" s="8">
        <v>0.33999999999999997</v>
      </c>
      <c r="DZ27" s="8">
        <v>0</v>
      </c>
      <c r="EA27" s="8">
        <v>2.0749999999999997</v>
      </c>
      <c r="EB27" s="8">
        <v>0.216</v>
      </c>
      <c r="EC27" s="8">
        <v>0</v>
      </c>
      <c r="ED27" s="8">
        <v>0.216</v>
      </c>
      <c r="EE27" s="8">
        <f t="shared" si="19"/>
        <v>0.216</v>
      </c>
      <c r="EF27" s="8">
        <v>0.36299999999999999</v>
      </c>
      <c r="EG27" s="8">
        <v>0.36299999999999999</v>
      </c>
      <c r="EH27" s="8">
        <v>0.34199999999999997</v>
      </c>
      <c r="EI27" s="8">
        <v>1.5879999999999999</v>
      </c>
      <c r="EJ27" s="8">
        <v>8.0000000000000002E-3</v>
      </c>
      <c r="EK27" s="8">
        <v>1.9379999999999997</v>
      </c>
      <c r="EL27" s="8">
        <v>1.0620000000000001</v>
      </c>
      <c r="EM27" s="8">
        <v>1.0620000000000001</v>
      </c>
      <c r="EN27" s="8">
        <v>0</v>
      </c>
      <c r="EO27" s="8">
        <v>4.4999999999999998E-2</v>
      </c>
      <c r="EP27" s="8">
        <v>4.4999999999999998E-2</v>
      </c>
      <c r="EQ27" s="8">
        <f t="shared" si="32"/>
        <v>4.4999999999999998E-2</v>
      </c>
      <c r="ER27" s="8">
        <v>0</v>
      </c>
      <c r="ES27" s="8">
        <v>0</v>
      </c>
      <c r="ET27" s="8">
        <v>0</v>
      </c>
      <c r="EU27" s="8">
        <v>0</v>
      </c>
      <c r="EV27" s="8">
        <v>0.224</v>
      </c>
      <c r="EW27" s="8">
        <v>4.0000000000000001E-3</v>
      </c>
      <c r="EX27" s="8">
        <v>0.879</v>
      </c>
      <c r="EY27" s="8">
        <v>12.735999999999999</v>
      </c>
      <c r="EZ27" s="8">
        <v>3.5780000000000003</v>
      </c>
      <c r="FA27" s="8">
        <v>9.157</v>
      </c>
      <c r="FB27" s="8">
        <v>5.4039999999999999</v>
      </c>
      <c r="FC27" s="8">
        <v>0.60199999999999998</v>
      </c>
      <c r="FD27" s="8">
        <v>1.234</v>
      </c>
      <c r="FE27" s="8">
        <v>1.8359999999999999</v>
      </c>
      <c r="FF27" s="8">
        <v>0.183</v>
      </c>
      <c r="FG27" s="8">
        <v>1.6E-2</v>
      </c>
      <c r="FH27" s="8">
        <v>0.19900000000000001</v>
      </c>
      <c r="FI27" s="8">
        <v>0</v>
      </c>
      <c r="FJ27" s="8">
        <v>1.7190000000000001</v>
      </c>
      <c r="FK27" s="8">
        <v>5.1690000000000005</v>
      </c>
      <c r="FL27" s="8">
        <v>0.47599999999999998</v>
      </c>
      <c r="FM27" s="8">
        <v>4.6929999999999996</v>
      </c>
      <c r="FN27" s="8">
        <v>10.338000000000001</v>
      </c>
      <c r="FO27" s="8">
        <v>0.629</v>
      </c>
      <c r="FP27" s="8">
        <v>1.8740000000000001</v>
      </c>
      <c r="FQ27" s="8">
        <v>2.5030000000000001</v>
      </c>
      <c r="FR27" s="8">
        <v>0.81699999999999995</v>
      </c>
      <c r="FS27" s="8">
        <v>0.86499999999999999</v>
      </c>
      <c r="FT27" s="8">
        <v>0.46699999999999997</v>
      </c>
      <c r="FU27" s="8">
        <v>0.29499999999999998</v>
      </c>
      <c r="FV27" s="8">
        <v>4.0000000000000001E-3</v>
      </c>
      <c r="FW27" s="8">
        <v>7.1000000000000008E-2</v>
      </c>
      <c r="FX27" s="8">
        <f t="shared" si="33"/>
        <v>7.1000000000000008E-2</v>
      </c>
      <c r="FY27" s="8">
        <v>0.67200000000000004</v>
      </c>
      <c r="FZ27" s="8">
        <v>0</v>
      </c>
      <c r="GA27" s="8">
        <v>0</v>
      </c>
      <c r="GB27" s="8">
        <v>3.9429999999999996</v>
      </c>
      <c r="GC27" s="8">
        <v>0.43099999999999999</v>
      </c>
      <c r="GD27" s="8">
        <f t="shared" si="20"/>
        <v>4.3739999999999997</v>
      </c>
      <c r="GE27" s="8">
        <v>4.3739999999999997</v>
      </c>
      <c r="GF27" s="8">
        <v>6.0789999999999997</v>
      </c>
      <c r="GG27" s="8">
        <v>1.234</v>
      </c>
      <c r="GH27" s="8">
        <v>2.3340000000000001</v>
      </c>
      <c r="GI27" s="8">
        <v>9.6470000000000002</v>
      </c>
      <c r="GJ27" s="8">
        <v>3.1E-2</v>
      </c>
      <c r="GK27" s="8">
        <v>0</v>
      </c>
      <c r="GL27" s="8">
        <v>4.2999999999999997E-2</v>
      </c>
      <c r="GM27" s="8">
        <v>0.33799999999999997</v>
      </c>
      <c r="GN27" s="8">
        <v>0.41199999999999998</v>
      </c>
      <c r="GO27" s="8">
        <v>0</v>
      </c>
      <c r="GP27" s="8">
        <v>0</v>
      </c>
      <c r="GQ27" s="8">
        <v>0</v>
      </c>
      <c r="GR27" s="8">
        <v>0</v>
      </c>
      <c r="GS27" s="8">
        <v>6.1389999999999993</v>
      </c>
      <c r="GT27" s="8">
        <v>1.371</v>
      </c>
      <c r="GU27" s="8">
        <v>1.5090000000000001</v>
      </c>
      <c r="GV27" s="8">
        <v>9.0190000000000001</v>
      </c>
      <c r="GW27" s="8">
        <v>3.5999999999999997E-2</v>
      </c>
      <c r="GX27" s="8">
        <v>0</v>
      </c>
      <c r="GY27" s="8">
        <v>0.33200000000000002</v>
      </c>
      <c r="GZ27" s="8">
        <v>0.63400000000000001</v>
      </c>
      <c r="HA27" s="8">
        <v>0</v>
      </c>
      <c r="HB27" s="8">
        <v>1.002</v>
      </c>
      <c r="HC27" s="8">
        <f t="shared" si="34"/>
        <v>0.59000000000000008</v>
      </c>
      <c r="HD27" s="8">
        <v>17.457999999999998</v>
      </c>
      <c r="HE27" s="8">
        <v>6.8350000000000009</v>
      </c>
      <c r="HF27" s="8">
        <v>5.2880000000000003</v>
      </c>
      <c r="HG27" s="8">
        <v>12.123000000000001</v>
      </c>
      <c r="HH27" s="8">
        <v>5.335</v>
      </c>
      <c r="HI27" s="8">
        <v>-0.14700000000000002</v>
      </c>
      <c r="HJ27" s="8">
        <v>0.19900000000000001</v>
      </c>
      <c r="HK27" s="8">
        <v>0.86599999999999999</v>
      </c>
      <c r="HL27" s="8">
        <v>0.91799999999999993</v>
      </c>
      <c r="HM27" s="8">
        <v>0</v>
      </c>
      <c r="HN27" s="8">
        <v>0.629</v>
      </c>
      <c r="HO27" s="8">
        <v>1.147</v>
      </c>
      <c r="HP27" s="8">
        <v>1.776</v>
      </c>
      <c r="HQ27" s="8">
        <f t="shared" si="35"/>
        <v>0.8580000000000001</v>
      </c>
      <c r="HR27" s="8">
        <v>4.1999999999999993</v>
      </c>
      <c r="HS27" s="8">
        <v>1.2E-2</v>
      </c>
      <c r="HT27" s="8">
        <v>0.13100000000000001</v>
      </c>
      <c r="HU27" s="8">
        <v>0.42899999999999999</v>
      </c>
      <c r="HV27" s="8">
        <v>5.19</v>
      </c>
      <c r="HW27" s="8">
        <v>1.6459999999999999</v>
      </c>
      <c r="HX27" s="8">
        <v>10.622</v>
      </c>
      <c r="HY27" s="8">
        <v>34.03</v>
      </c>
      <c r="HZ27" s="8">
        <v>1.3740000000000001</v>
      </c>
      <c r="IA27" s="8">
        <v>35.404000000000003</v>
      </c>
      <c r="IB27" s="8">
        <v>13.802999999999999</v>
      </c>
      <c r="IC27" s="8">
        <v>0.35399999999999998</v>
      </c>
      <c r="ID27" s="8">
        <v>14.156999999999998</v>
      </c>
      <c r="IE27" s="8">
        <v>20.228999999999999</v>
      </c>
      <c r="IF27" s="8">
        <v>1.0209999999999999</v>
      </c>
      <c r="IG27" s="8">
        <v>21.25</v>
      </c>
      <c r="IH27" s="8">
        <v>3.0510000000000002</v>
      </c>
      <c r="II27" s="8">
        <v>0.66600000000000004</v>
      </c>
      <c r="IJ27" s="8">
        <v>3.7170000000000001</v>
      </c>
      <c r="IK27" s="8">
        <v>0.74</v>
      </c>
      <c r="IL27" s="8">
        <v>0.22600000000000001</v>
      </c>
      <c r="IM27" s="8">
        <v>0.96599999999999997</v>
      </c>
      <c r="IN27" s="8">
        <v>2.8000000000000001E-2</v>
      </c>
      <c r="IO27" s="8">
        <v>0.48399999999999999</v>
      </c>
      <c r="IP27" s="8">
        <v>0.51200000000000001</v>
      </c>
      <c r="IQ27" s="8">
        <v>3.2000000000000001E-2</v>
      </c>
      <c r="IR27" s="8">
        <v>8.0000000000000002E-3</v>
      </c>
      <c r="IS27" s="8">
        <v>0.04</v>
      </c>
      <c r="IT27" s="8">
        <v>0.55200000000000005</v>
      </c>
      <c r="IU27" s="8">
        <v>9.6000000000000002E-2</v>
      </c>
      <c r="IV27" s="8">
        <v>0</v>
      </c>
      <c r="IW27" s="8">
        <v>9.6000000000000002E-2</v>
      </c>
      <c r="IX27" s="8">
        <v>16.018999999999998</v>
      </c>
      <c r="IY27" s="8">
        <v>9.0999999999999998E-2</v>
      </c>
      <c r="IZ27" s="8">
        <v>16.11</v>
      </c>
      <c r="JA27" s="8">
        <v>28.154</v>
      </c>
      <c r="JB27" s="8">
        <v>28.154</v>
      </c>
      <c r="JC27" s="8">
        <v>6.1989999999999998</v>
      </c>
      <c r="JD27" s="8">
        <v>2.3779999999999997</v>
      </c>
      <c r="JE27" s="8">
        <v>8.577</v>
      </c>
      <c r="JF27" s="8">
        <v>0.82799999999999996</v>
      </c>
      <c r="JG27" s="8">
        <v>3.2000000000000001E-2</v>
      </c>
      <c r="JH27" s="8">
        <v>0.86</v>
      </c>
      <c r="JI27" s="8">
        <v>0.67999999999999994</v>
      </c>
      <c r="JJ27" s="8">
        <v>0.67999999999999994</v>
      </c>
      <c r="JK27" s="8">
        <v>0.29799999999999999</v>
      </c>
      <c r="JL27" s="8">
        <v>0</v>
      </c>
      <c r="JM27" s="8">
        <v>0.29799999999999999</v>
      </c>
      <c r="JN27" s="8">
        <v>0.318</v>
      </c>
      <c r="JO27" s="8">
        <v>0.318</v>
      </c>
      <c r="JP27" s="8">
        <v>0.20199999999999999</v>
      </c>
      <c r="JQ27" s="8">
        <v>8.0000000000000002E-3</v>
      </c>
      <c r="JR27" s="8">
        <v>0.21</v>
      </c>
      <c r="JS27" s="8">
        <v>0.26700000000000002</v>
      </c>
      <c r="JT27" s="8">
        <v>0.26700000000000002</v>
      </c>
      <c r="JU27" s="8">
        <v>6.0759999999999996</v>
      </c>
      <c r="JV27" s="8">
        <v>2.6420000000000003</v>
      </c>
      <c r="JW27" s="8">
        <v>1.5169999999999999</v>
      </c>
      <c r="JX27" s="8">
        <v>10.234999999999999</v>
      </c>
      <c r="JY27" s="8">
        <f t="shared" si="36"/>
        <v>10.227</v>
      </c>
      <c r="JZ27" s="8">
        <v>0.77499999999999991</v>
      </c>
      <c r="KA27" s="8">
        <v>1.833</v>
      </c>
      <c r="KB27" s="8">
        <v>2.6079999999999997</v>
      </c>
      <c r="KC27" s="8">
        <v>0</v>
      </c>
      <c r="KD27" s="8">
        <v>1.0860000000000001</v>
      </c>
      <c r="KE27" s="8">
        <v>1.0860000000000001</v>
      </c>
      <c r="KF27" s="8">
        <v>3.694</v>
      </c>
      <c r="KG27" s="8">
        <f t="shared" si="37"/>
        <v>1.1959999999999997</v>
      </c>
      <c r="KH27" s="8">
        <v>2.5609999999999999</v>
      </c>
      <c r="KI27" s="8">
        <v>0.43099999999999999</v>
      </c>
      <c r="KJ27" s="8">
        <v>2.992</v>
      </c>
      <c r="KK27" s="8">
        <v>6.2009999999999996</v>
      </c>
      <c r="KL27" s="8">
        <v>2.3779999999999997</v>
      </c>
      <c r="KM27" s="8">
        <v>2.6180000000000003</v>
      </c>
      <c r="KN27" s="8">
        <v>11.196999999999999</v>
      </c>
      <c r="KO27" s="8">
        <v>8.0000000000000002E-3</v>
      </c>
      <c r="KP27" s="8">
        <v>8.0000000000000002E-3</v>
      </c>
      <c r="KQ27" s="8">
        <v>0</v>
      </c>
      <c r="KR27" s="8">
        <v>0.85199999999999998</v>
      </c>
      <c r="KS27" s="8">
        <v>1.599</v>
      </c>
      <c r="KT27" s="8">
        <v>2.4510000000000001</v>
      </c>
      <c r="KU27" s="8">
        <v>0</v>
      </c>
      <c r="KV27" s="8">
        <v>4.7E-2</v>
      </c>
      <c r="KW27" s="8">
        <v>4.7E-2</v>
      </c>
      <c r="KX27" s="8">
        <v>2.4980000000000002</v>
      </c>
      <c r="KY27" s="8">
        <v>0</v>
      </c>
      <c r="KZ27" s="8">
        <v>50.606999999999999</v>
      </c>
      <c r="LA27" s="8">
        <v>1.1480000000000001</v>
      </c>
      <c r="LB27" s="8">
        <v>51.755000000000003</v>
      </c>
      <c r="LC27" s="8">
        <v>41.368000000000002</v>
      </c>
      <c r="LD27" s="8">
        <v>1.2530000000000001</v>
      </c>
      <c r="LE27" s="8">
        <v>42.621000000000002</v>
      </c>
      <c r="LF27" s="8">
        <v>9.2390000000000008</v>
      </c>
      <c r="LG27" s="8">
        <v>-0.104</v>
      </c>
      <c r="LH27" s="8">
        <v>9.1350000000000016</v>
      </c>
      <c r="LI27" s="8">
        <v>3.4000000000000002E-2</v>
      </c>
      <c r="LJ27" s="8">
        <v>0.184</v>
      </c>
      <c r="LK27" s="8">
        <v>0.218</v>
      </c>
      <c r="LL27" s="8">
        <v>0</v>
      </c>
      <c r="LM27" s="8">
        <v>4.0000000000000001E-3</v>
      </c>
      <c r="LN27" s="8">
        <v>4.0000000000000001E-3</v>
      </c>
      <c r="LO27" s="8">
        <v>0.222</v>
      </c>
      <c r="LP27" s="8">
        <v>0</v>
      </c>
      <c r="LQ27" s="8">
        <v>0.14700000000000002</v>
      </c>
      <c r="LR27" s="8">
        <v>0.11600000000000001</v>
      </c>
      <c r="LS27" s="8">
        <v>0.26300000000000001</v>
      </c>
      <c r="LT27" s="8">
        <v>0</v>
      </c>
      <c r="LU27" s="8">
        <v>0.26300000000000001</v>
      </c>
      <c r="LV27" s="8">
        <f t="shared" si="38"/>
        <v>4.1000000000000009E-2</v>
      </c>
      <c r="LW27" s="8">
        <v>6.67</v>
      </c>
      <c r="LX27" s="8">
        <v>0.121</v>
      </c>
      <c r="LY27" s="8">
        <v>6.7910000000000004</v>
      </c>
      <c r="LZ27" s="8">
        <v>0.44900000000000001</v>
      </c>
      <c r="MA27" s="8">
        <v>0.44900000000000001</v>
      </c>
      <c r="MB27" s="8">
        <v>8.2000000000000003E-2</v>
      </c>
      <c r="MC27" s="8">
        <v>8.2000000000000003E-2</v>
      </c>
      <c r="MD27" s="8">
        <v>-4.2999999999999997E-2</v>
      </c>
      <c r="ME27" s="8">
        <v>-4.2999999999999997E-2</v>
      </c>
      <c r="MF27" s="8">
        <v>2.036</v>
      </c>
      <c r="MG27" s="8">
        <v>-0.221</v>
      </c>
      <c r="MH27" s="8">
        <v>1.8149999999999999</v>
      </c>
      <c r="MI27" s="8">
        <v>5.19</v>
      </c>
      <c r="MJ27" s="8">
        <v>2.899</v>
      </c>
      <c r="MK27" s="8">
        <v>1.2530000000000001</v>
      </c>
      <c r="ML27" s="8">
        <v>58.694000000000003</v>
      </c>
      <c r="MM27" s="8">
        <v>-0.104</v>
      </c>
      <c r="MN27" s="8">
        <v>58.59</v>
      </c>
      <c r="MO27" s="8">
        <v>10.371</v>
      </c>
      <c r="MP27" s="8">
        <v>9.4649999999999999</v>
      </c>
      <c r="MQ27" s="8">
        <v>0.90600000000000003</v>
      </c>
      <c r="MR27" s="8">
        <v>0.14500000000000002</v>
      </c>
      <c r="MS27" s="8">
        <v>3.5999999999999997E-2</v>
      </c>
      <c r="MT27" s="8">
        <v>3.5999999999999997E-2</v>
      </c>
      <c r="MU27" s="8">
        <v>0.155</v>
      </c>
      <c r="MV27" s="8">
        <v>0.49</v>
      </c>
      <c r="MW27" s="8">
        <v>0</v>
      </c>
      <c r="MX27" s="8">
        <v>0</v>
      </c>
      <c r="MY27" s="8">
        <v>0</v>
      </c>
      <c r="MZ27" s="8">
        <v>4.0000000000000001E-3</v>
      </c>
      <c r="NA27" s="8">
        <v>4.0000000000000001E-3</v>
      </c>
      <c r="NB27" s="8">
        <v>8.0000000000000002E-3</v>
      </c>
      <c r="NC27" s="8">
        <v>0</v>
      </c>
      <c r="ND27" s="8">
        <v>8.0000000000000002E-3</v>
      </c>
      <c r="NE27" s="8">
        <v>0.02</v>
      </c>
      <c r="NF27" s="8">
        <v>0.02</v>
      </c>
      <c r="NG27" s="8">
        <v>9.2999999999999999E-2</v>
      </c>
      <c r="NH27" s="8">
        <v>0.01</v>
      </c>
      <c r="NI27" s="8">
        <v>4.2999999999999997E-2</v>
      </c>
      <c r="NJ27" s="8">
        <v>0.11700000000000001</v>
      </c>
      <c r="NK27" s="8">
        <v>0.26300000000000001</v>
      </c>
      <c r="NL27" s="8">
        <v>0</v>
      </c>
      <c r="NM27" s="8">
        <v>0</v>
      </c>
      <c r="NN27" s="8">
        <v>3.5999999999999997E-2</v>
      </c>
      <c r="NO27" s="8">
        <v>0</v>
      </c>
      <c r="NP27" s="8">
        <v>0</v>
      </c>
      <c r="NQ27" s="8">
        <v>0</v>
      </c>
      <c r="NR27" s="8">
        <v>0</v>
      </c>
      <c r="NS27" s="8">
        <v>0</v>
      </c>
      <c r="NT27" s="8">
        <v>0</v>
      </c>
      <c r="NU27" s="8">
        <v>0</v>
      </c>
      <c r="NV27" s="8">
        <v>0</v>
      </c>
      <c r="NW27" s="8">
        <v>0</v>
      </c>
      <c r="NX27" s="8">
        <v>0</v>
      </c>
      <c r="NY27" s="8">
        <v>0.193</v>
      </c>
      <c r="NZ27" s="8">
        <v>5.6000000000000001E-2</v>
      </c>
      <c r="OA27" s="8">
        <v>0</v>
      </c>
      <c r="OB27" s="8">
        <v>0</v>
      </c>
      <c r="OC27" s="8">
        <f t="shared" si="39"/>
        <v>0</v>
      </c>
      <c r="OD27" s="8">
        <v>4.2999999999999997E-2</v>
      </c>
      <c r="OE27" s="8">
        <v>9.0000000000000011E-3</v>
      </c>
      <c r="OF27" s="8">
        <v>5.1999999999999998E-2</v>
      </c>
      <c r="OG27" s="8">
        <v>8.5000000000000006E-2</v>
      </c>
      <c r="OH27" s="8">
        <v>2.7E-2</v>
      </c>
      <c r="OI27" s="8">
        <v>0</v>
      </c>
      <c r="OJ27" s="8">
        <v>0.112</v>
      </c>
      <c r="OK27" s="8">
        <v>1.2E-2</v>
      </c>
      <c r="OL27" s="8">
        <v>8.8999999999999996E-2</v>
      </c>
      <c r="OM27" s="8">
        <v>0.33200000000000002</v>
      </c>
      <c r="ON27" s="8">
        <v>0.434</v>
      </c>
      <c r="OO27" s="8">
        <v>0</v>
      </c>
      <c r="OP27" s="8">
        <v>0.86699999999999999</v>
      </c>
      <c r="OQ27" s="8">
        <f t="shared" si="40"/>
        <v>0.60399999999999998</v>
      </c>
      <c r="OR27" s="8">
        <v>5.5999999999999994E-2</v>
      </c>
      <c r="OS27" s="8">
        <v>0</v>
      </c>
      <c r="OT27" s="8">
        <v>5.5999999999999994E-2</v>
      </c>
      <c r="OU27" s="8">
        <v>0</v>
      </c>
      <c r="OV27" s="8">
        <v>0</v>
      </c>
      <c r="OW27" s="8">
        <v>0</v>
      </c>
      <c r="OX27" s="8">
        <v>-1.494</v>
      </c>
      <c r="OY27" s="8">
        <v>76.420999999999992</v>
      </c>
      <c r="PC27" s="8">
        <v>6.28</v>
      </c>
      <c r="PF27" s="258">
        <f t="shared" si="41"/>
        <v>4.8399083333333328</v>
      </c>
      <c r="PJ27" s="8">
        <v>66.900999999999996</v>
      </c>
      <c r="PK27" s="8">
        <f>IFERROR(HLOOKUP("b2_s11",real!$B$10:$AMM$83,$A27-1947,FALSE)+HLOOKUP("b2_s12",real!$B$10:$AMM$83,$A27-1947,FALSE)+HLOOKUP("b2_s13",real!$B$10:$AMM$83,$A27-1947,FALSE)+HLOOKUP("b2_s14",real!$B$10:$AMM$83,$A27-1947,FALSE),"")</f>
        <v>28.670999999999999</v>
      </c>
      <c r="PL27" s="8">
        <v>76.421999999999997</v>
      </c>
      <c r="PN27">
        <v>33.024537273378904</v>
      </c>
      <c r="PO27" s="8">
        <v>22.4</v>
      </c>
      <c r="PR27" s="8">
        <v>4.8639633065777128E-2</v>
      </c>
      <c r="PS27" s="11">
        <v>0.115709049154264</v>
      </c>
      <c r="QS27" s="8">
        <v>30.785218</v>
      </c>
      <c r="QT27" s="11">
        <v>2.4899303805917401</v>
      </c>
      <c r="QW27" s="8">
        <v>6.2024999999999997</v>
      </c>
      <c r="QX27" s="8">
        <v>3.71256961940826</v>
      </c>
      <c r="QY27" s="335"/>
      <c r="RA27" s="1">
        <v>0.74712900000000004</v>
      </c>
      <c r="RB27" s="1">
        <v>0.74688100000000002</v>
      </c>
      <c r="RC27">
        <v>14099.2672239119</v>
      </c>
      <c r="RF27">
        <v>128.80000000000001</v>
      </c>
      <c r="RG27">
        <v>122.84</v>
      </c>
      <c r="RH27" s="8">
        <f t="shared" ref="RH27:RH84" si="43">RF27*100/RF$77</f>
        <v>131.29459734964325</v>
      </c>
      <c r="RI27" s="8">
        <f t="shared" si="42"/>
        <v>124.14350682162708</v>
      </c>
      <c r="RJ27">
        <v>14099.2672239119</v>
      </c>
      <c r="RL27" s="8">
        <f t="shared" si="0"/>
        <v>10.024126000000001</v>
      </c>
      <c r="RM27" s="8">
        <f t="shared" si="1"/>
        <v>8.5259999999999998</v>
      </c>
      <c r="RN27" s="8">
        <f t="shared" si="21"/>
        <v>13.116807536887778</v>
      </c>
      <c r="RO27" s="8">
        <f t="shared" si="22"/>
        <v>11.156473996785873</v>
      </c>
    </row>
    <row r="28" spans="1:483" s="8" customFormat="1" x14ac:dyDescent="0.35">
      <c r="A28" s="1">
        <v>1966</v>
      </c>
      <c r="B28" s="8">
        <v>651.29071286003614</v>
      </c>
      <c r="C28" s="8">
        <v>51.01121056563391</v>
      </c>
      <c r="D28" s="8">
        <f t="shared" si="23"/>
        <v>358.13652676527806</v>
      </c>
      <c r="E28" s="8">
        <v>344.85242127326853</v>
      </c>
      <c r="F28" s="8">
        <v>136.64862628678713</v>
      </c>
      <c r="G28" s="8">
        <v>13.284105492009544</v>
      </c>
      <c r="H28" s="8">
        <v>67.536087640033642</v>
      </c>
      <c r="I28" s="8">
        <v>0.86078247968314203</v>
      </c>
      <c r="J28" s="8">
        <v>40.029064401238657</v>
      </c>
      <c r="K28" s="8">
        <v>58.310958230610233</v>
      </c>
      <c r="L28" s="8">
        <v>0.51720781352448408</v>
      </c>
      <c r="M28" s="8">
        <f t="shared" si="24"/>
        <v>58.828166044134719</v>
      </c>
      <c r="N28" s="8">
        <v>1.3227639119217096</v>
      </c>
      <c r="O28" s="8">
        <v>0.88310599999999995</v>
      </c>
      <c r="P28" s="8">
        <v>46.920689062101438</v>
      </c>
      <c r="Q28" s="8">
        <v>82.825592999999998</v>
      </c>
      <c r="R28" s="8">
        <v>10.759117</v>
      </c>
      <c r="S28" s="8">
        <f t="shared" si="25"/>
        <v>45.960777</v>
      </c>
      <c r="T28" s="8">
        <v>44.646616999999999</v>
      </c>
      <c r="U28" s="8">
        <v>13.201387</v>
      </c>
      <c r="V28" s="8">
        <v>1.31416</v>
      </c>
      <c r="W28" s="8">
        <v>10.992505999999999</v>
      </c>
      <c r="X28" s="8">
        <v>0.24647999999999998</v>
      </c>
      <c r="Y28" s="8">
        <v>4.44407</v>
      </c>
      <c r="Z28" s="8">
        <v>5.8423860000000003</v>
      </c>
      <c r="AA28" s="8">
        <v>0.129244</v>
      </c>
      <c r="AB28" s="8">
        <f t="shared" si="26"/>
        <v>5.9716300000000002</v>
      </c>
      <c r="AC28" s="8">
        <v>8.5521E-2</v>
      </c>
      <c r="AD28" s="8">
        <v>1.4230999999999998</v>
      </c>
      <c r="AE28" s="8">
        <v>11.259238999999999</v>
      </c>
      <c r="AF28" s="11">
        <f t="shared" si="27"/>
        <v>0.1257402267162491</v>
      </c>
      <c r="AG28" s="337">
        <v>0.125603988134499</v>
      </c>
      <c r="AH28" s="11">
        <f t="shared" si="2"/>
        <v>0.2159801751764191</v>
      </c>
      <c r="AI28" s="11">
        <f t="shared" si="3"/>
        <v>0.12796901906189523</v>
      </c>
      <c r="AJ28" s="11">
        <f t="shared" si="4"/>
        <v>0.12912574123454426</v>
      </c>
      <c r="AK28" s="11">
        <f t="shared" si="5"/>
        <v>9.6695018981455882E-2</v>
      </c>
      <c r="AL28" s="11">
        <f t="shared" si="6"/>
        <v>9.8129082394388278E-2</v>
      </c>
      <c r="AM28" s="11">
        <f t="shared" si="7"/>
        <v>0.16301639910236723</v>
      </c>
      <c r="AN28" s="11">
        <f t="shared" si="8"/>
        <v>0.2886798109336558</v>
      </c>
      <c r="AO28" s="11">
        <f t="shared" si="9"/>
        <v>0.11260605854014447</v>
      </c>
      <c r="AP28" s="11">
        <f t="shared" si="10"/>
        <v>9.977792499210196E-2</v>
      </c>
      <c r="AQ28" s="11">
        <f t="shared" si="11"/>
        <v>0.2522391928138607</v>
      </c>
      <c r="AR28" s="11">
        <f t="shared" si="12"/>
        <v>0.10114419761853385</v>
      </c>
      <c r="AS28" s="11">
        <f t="shared" si="13"/>
        <v>6.3500609343511344E-2</v>
      </c>
      <c r="AT28" s="11">
        <f t="shared" si="28"/>
        <v>1.5217148941776908</v>
      </c>
      <c r="AU28" s="11">
        <f t="shared" si="14"/>
        <v>0.23812073346797011</v>
      </c>
      <c r="AV28" s="8">
        <v>101.438</v>
      </c>
      <c r="AW28" s="8">
        <v>64.206999999999994</v>
      </c>
      <c r="AX28" s="8">
        <v>37.231999999999999</v>
      </c>
      <c r="AY28" s="8">
        <v>19.619</v>
      </c>
      <c r="AZ28" s="8">
        <v>4.7029999999999994</v>
      </c>
      <c r="BA28" s="8">
        <v>1.2050000000000001</v>
      </c>
      <c r="BB28" s="8">
        <v>5.9079999999999995</v>
      </c>
      <c r="BC28" s="8">
        <v>0.313</v>
      </c>
      <c r="BD28" s="8">
        <v>1.349</v>
      </c>
      <c r="BE28" s="8">
        <v>1.6619999999999999</v>
      </c>
      <c r="BF28" s="8">
        <v>0.73399999999999999</v>
      </c>
      <c r="BG28" s="8">
        <v>10.777000000000001</v>
      </c>
      <c r="BH28" s="8">
        <v>0.68100000000000005</v>
      </c>
      <c r="BI28" s="8">
        <v>0.99</v>
      </c>
      <c r="BJ28" s="8">
        <v>0</v>
      </c>
      <c r="BK28" s="8">
        <v>3.8999999999999993E-2</v>
      </c>
      <c r="BL28" s="8">
        <v>0</v>
      </c>
      <c r="BM28" s="8">
        <v>1.6930000000000001</v>
      </c>
      <c r="BN28" s="8">
        <v>1.7069999999999999</v>
      </c>
      <c r="BO28" s="8">
        <v>0</v>
      </c>
      <c r="BP28" s="8">
        <v>0.13</v>
      </c>
      <c r="BQ28" s="8">
        <v>1.206</v>
      </c>
      <c r="BR28" s="8">
        <v>5.3999999999999999E-2</v>
      </c>
      <c r="BS28" s="8">
        <v>1.26</v>
      </c>
      <c r="BT28" s="8">
        <v>0.41299999999999998</v>
      </c>
      <c r="BU28" s="8">
        <v>3.5000000000000003E-2</v>
      </c>
      <c r="BV28" s="8">
        <v>0.44799999999999995</v>
      </c>
      <c r="BW28" s="8">
        <v>0</v>
      </c>
      <c r="BX28" s="8">
        <v>1.1000000000000001</v>
      </c>
      <c r="BY28" s="8">
        <v>1.1000000000000001</v>
      </c>
      <c r="BZ28" s="8">
        <v>1.0030000000000001</v>
      </c>
      <c r="CA28" s="8">
        <v>1.0030000000000001</v>
      </c>
      <c r="CB28" s="8">
        <v>0.48</v>
      </c>
      <c r="CC28" s="8">
        <v>1.4329999999999998</v>
      </c>
      <c r="CD28" s="8">
        <v>1.9129999999999998</v>
      </c>
      <c r="CE28" s="8">
        <f t="shared" si="29"/>
        <v>1.4649999999999999</v>
      </c>
      <c r="CF28" s="8">
        <v>6.649</v>
      </c>
      <c r="CG28" s="8">
        <v>6.649</v>
      </c>
      <c r="CH28" s="8">
        <v>0.53200000000000003</v>
      </c>
      <c r="CI28" s="8">
        <v>0.48099999999999998</v>
      </c>
      <c r="CJ28" s="8">
        <v>1.0129999999999999</v>
      </c>
      <c r="CK28" s="8">
        <f t="shared" si="30"/>
        <v>0.85499999999999987</v>
      </c>
      <c r="CL28" s="8">
        <v>0</v>
      </c>
      <c r="CM28" s="8">
        <v>0.158</v>
      </c>
      <c r="CN28" s="8">
        <v>0.158</v>
      </c>
      <c r="CO28" s="8">
        <v>0</v>
      </c>
      <c r="CP28" s="8">
        <v>9.3219999999999992</v>
      </c>
      <c r="CQ28" s="8">
        <v>0.89600000000000013</v>
      </c>
      <c r="CR28" s="8">
        <v>-0.127</v>
      </c>
      <c r="CS28" s="8">
        <v>-2.5890000000000004</v>
      </c>
      <c r="CT28" s="8">
        <v>3.95</v>
      </c>
      <c r="CU28" s="8">
        <v>1.706</v>
      </c>
      <c r="CV28" s="8">
        <v>2.242</v>
      </c>
      <c r="CW28" s="8">
        <v>0.78799999999999992</v>
      </c>
      <c r="CX28" s="8">
        <v>0.25</v>
      </c>
      <c r="CY28" s="8">
        <v>2.3000000000000003E-2</v>
      </c>
      <c r="CZ28" s="8">
        <v>0.27300000000000002</v>
      </c>
      <c r="DA28" s="8">
        <v>0.128</v>
      </c>
      <c r="DB28" s="8">
        <v>0.16</v>
      </c>
      <c r="DC28" s="8">
        <v>0.28800000000000003</v>
      </c>
      <c r="DD28" s="8">
        <v>0.111</v>
      </c>
      <c r="DE28" s="8">
        <v>1.0070000000000001</v>
      </c>
      <c r="DF28" s="8">
        <v>2.165</v>
      </c>
      <c r="DG28" s="8">
        <f t="shared" si="15"/>
        <v>2.165</v>
      </c>
      <c r="DH28" s="8">
        <v>0.17499999999999999</v>
      </c>
      <c r="DI28" s="8">
        <f t="shared" si="16"/>
        <v>0.17499999999999999</v>
      </c>
      <c r="DJ28" s="8">
        <v>0</v>
      </c>
      <c r="DK28" s="1">
        <v>0</v>
      </c>
      <c r="DL28" s="8">
        <v>2.8000000000000001E-2</v>
      </c>
      <c r="DM28" s="8">
        <v>1.7150000000000001</v>
      </c>
      <c r="DN28" s="8">
        <f t="shared" si="17"/>
        <v>1.7150000000000001</v>
      </c>
      <c r="DO28" s="8">
        <v>3.5999999999999997E-2</v>
      </c>
      <c r="DP28" s="8">
        <f t="shared" si="18"/>
        <v>3.5999999999999997E-2</v>
      </c>
      <c r="DQ28" s="8">
        <v>0</v>
      </c>
      <c r="DR28" s="8">
        <v>0.40799999999999997</v>
      </c>
      <c r="DS28" s="8">
        <f t="shared" si="31"/>
        <v>0.37999999999999995</v>
      </c>
      <c r="DT28" s="8">
        <v>9.8000000000000004E-2</v>
      </c>
      <c r="DU28" s="8">
        <v>2.3000000000000003E-2</v>
      </c>
      <c r="DV28" s="8">
        <v>0.246</v>
      </c>
      <c r="DW28" s="8">
        <v>0.36699999999999999</v>
      </c>
      <c r="DX28" s="8">
        <v>1.9359999999999999</v>
      </c>
      <c r="DY28" s="8">
        <v>0.38</v>
      </c>
      <c r="DZ28" s="8">
        <v>0</v>
      </c>
      <c r="EA28" s="8">
        <v>2.3159999999999998</v>
      </c>
      <c r="EB28" s="8">
        <v>0.188</v>
      </c>
      <c r="EC28" s="8">
        <v>0</v>
      </c>
      <c r="ED28" s="8">
        <v>0.188</v>
      </c>
      <c r="EE28" s="8">
        <f t="shared" si="19"/>
        <v>0.188</v>
      </c>
      <c r="EF28" s="8">
        <v>0.40299999999999997</v>
      </c>
      <c r="EG28" s="8">
        <v>0.40299999999999997</v>
      </c>
      <c r="EH28" s="8">
        <v>0.38100000000000001</v>
      </c>
      <c r="EI28" s="8">
        <v>1.772</v>
      </c>
      <c r="EJ28" s="8">
        <v>8.0000000000000002E-3</v>
      </c>
      <c r="EK28" s="8">
        <v>2.161</v>
      </c>
      <c r="EL28" s="8">
        <v>1.1439999999999999</v>
      </c>
      <c r="EM28" s="8">
        <v>1.1439999999999999</v>
      </c>
      <c r="EN28" s="8">
        <v>0</v>
      </c>
      <c r="EO28" s="8">
        <v>5.0999999999999997E-2</v>
      </c>
      <c r="EP28" s="8">
        <v>5.0999999999999997E-2</v>
      </c>
      <c r="EQ28" s="8">
        <f t="shared" si="32"/>
        <v>5.0999999999999997E-2</v>
      </c>
      <c r="ER28" s="8">
        <v>0</v>
      </c>
      <c r="ES28" s="8">
        <v>0</v>
      </c>
      <c r="ET28" s="8">
        <v>0</v>
      </c>
      <c r="EU28" s="8">
        <v>0</v>
      </c>
      <c r="EV28" s="8">
        <v>0.247</v>
      </c>
      <c r="EW28" s="8">
        <v>4.0000000000000001E-3</v>
      </c>
      <c r="EX28" s="8">
        <v>0.94299999999999995</v>
      </c>
      <c r="EY28" s="8">
        <v>13.754</v>
      </c>
      <c r="EZ28" s="8">
        <v>3.8940000000000001</v>
      </c>
      <c r="FA28" s="8">
        <v>9.86</v>
      </c>
      <c r="FB28" s="8">
        <v>5.7670000000000003</v>
      </c>
      <c r="FC28" s="8">
        <v>0.66500000000000004</v>
      </c>
      <c r="FD28" s="8">
        <v>1.3230000000000002</v>
      </c>
      <c r="FE28" s="8">
        <v>1.9880000000000002</v>
      </c>
      <c r="FF28" s="8">
        <v>0.20099999999999998</v>
      </c>
      <c r="FG28" s="8">
        <v>1.6E-2</v>
      </c>
      <c r="FH28" s="8">
        <v>0.21699999999999997</v>
      </c>
      <c r="FI28" s="8">
        <v>0</v>
      </c>
      <c r="FJ28" s="8">
        <v>1.8859999999999999</v>
      </c>
      <c r="FK28" s="8">
        <v>5.7210000000000001</v>
      </c>
      <c r="FL28" s="8">
        <v>0.48399999999999999</v>
      </c>
      <c r="FM28" s="8">
        <v>4.9610000000000003</v>
      </c>
      <c r="FN28" s="8">
        <v>11.166</v>
      </c>
      <c r="FO28" s="8">
        <v>0.70599999999999996</v>
      </c>
      <c r="FP28" s="8">
        <v>2.0709999999999997</v>
      </c>
      <c r="FQ28" s="8">
        <v>2.7769999999999997</v>
      </c>
      <c r="FR28" s="8">
        <v>0.9</v>
      </c>
      <c r="FS28" s="8">
        <v>0.95199999999999996</v>
      </c>
      <c r="FT28" s="8">
        <v>0.47199999999999998</v>
      </c>
      <c r="FU28" s="8">
        <v>0.29599999999999999</v>
      </c>
      <c r="FV28" s="8">
        <v>8.0000000000000002E-3</v>
      </c>
      <c r="FW28" s="8">
        <v>7.6999999999999999E-2</v>
      </c>
      <c r="FX28" s="8">
        <f t="shared" si="33"/>
        <v>7.6999999999999999E-2</v>
      </c>
      <c r="FY28" s="8">
        <v>0.66500000000000004</v>
      </c>
      <c r="FZ28" s="8">
        <v>0</v>
      </c>
      <c r="GA28" s="8">
        <v>0</v>
      </c>
      <c r="GB28" s="8">
        <v>4.120000000000001</v>
      </c>
      <c r="GC28" s="8">
        <v>0.48199999999999998</v>
      </c>
      <c r="GD28" s="8">
        <f t="shared" si="20"/>
        <v>4.6020000000000012</v>
      </c>
      <c r="GE28" s="8">
        <v>4.6020000000000012</v>
      </c>
      <c r="GF28" s="8">
        <v>6.5770000000000008</v>
      </c>
      <c r="GG28" s="8">
        <v>1.3230000000000002</v>
      </c>
      <c r="GH28" s="8">
        <v>2.6040000000000001</v>
      </c>
      <c r="GI28" s="8">
        <v>10.504000000000001</v>
      </c>
      <c r="GJ28" s="8">
        <v>3.5000000000000003E-2</v>
      </c>
      <c r="GK28" s="8">
        <v>0</v>
      </c>
      <c r="GL28" s="8">
        <v>4.9000000000000002E-2</v>
      </c>
      <c r="GM28" s="8">
        <v>0.36</v>
      </c>
      <c r="GN28" s="8">
        <v>0.44400000000000001</v>
      </c>
      <c r="GO28" s="8">
        <v>0</v>
      </c>
      <c r="GP28" s="8">
        <v>0</v>
      </c>
      <c r="GQ28" s="8">
        <v>0</v>
      </c>
      <c r="GR28" s="8">
        <v>0</v>
      </c>
      <c r="GS28" s="8">
        <v>6.81</v>
      </c>
      <c r="GT28" s="8">
        <v>1.4689999999999999</v>
      </c>
      <c r="GU28" s="8">
        <v>1.524</v>
      </c>
      <c r="GV28" s="8">
        <v>9.8030000000000008</v>
      </c>
      <c r="GW28" s="8">
        <v>4.0999999999999995E-2</v>
      </c>
      <c r="GX28" s="8">
        <v>0</v>
      </c>
      <c r="GY28" s="8">
        <v>0.33599999999999997</v>
      </c>
      <c r="GZ28" s="8">
        <v>0.64600000000000002</v>
      </c>
      <c r="HA28" s="8">
        <v>0</v>
      </c>
      <c r="HB28" s="8">
        <v>1.0229999999999999</v>
      </c>
      <c r="HC28" s="8">
        <f t="shared" si="34"/>
        <v>0.57899999999999996</v>
      </c>
      <c r="HD28" s="8">
        <v>18.878999999999998</v>
      </c>
      <c r="HE28" s="8">
        <v>7.5129999999999999</v>
      </c>
      <c r="HF28" s="8">
        <v>5.6880000000000006</v>
      </c>
      <c r="HG28" s="8">
        <v>13.201000000000001</v>
      </c>
      <c r="HH28" s="8">
        <v>5.6779999999999999</v>
      </c>
      <c r="HI28" s="8">
        <v>-0.18</v>
      </c>
      <c r="HJ28" s="8">
        <v>0.20599999999999999</v>
      </c>
      <c r="HK28" s="8">
        <v>0.89900000000000002</v>
      </c>
      <c r="HL28" s="8">
        <v>0.92500000000000004</v>
      </c>
      <c r="HM28" s="8">
        <v>0</v>
      </c>
      <c r="HN28" s="8">
        <v>0.82399999999999995</v>
      </c>
      <c r="HO28" s="8">
        <v>1.3080000000000001</v>
      </c>
      <c r="HP28" s="8">
        <v>2.1320000000000001</v>
      </c>
      <c r="HQ28" s="8">
        <f t="shared" si="35"/>
        <v>1.2070000000000001</v>
      </c>
      <c r="HR28" s="8">
        <v>4.4430000000000005</v>
      </c>
      <c r="HS28" s="8">
        <v>2.4E-2</v>
      </c>
      <c r="HT28" s="8">
        <v>0.182</v>
      </c>
      <c r="HU28" s="8">
        <v>0.17899999999999999</v>
      </c>
      <c r="HV28" s="8">
        <v>5.6159999999999997</v>
      </c>
      <c r="HW28" s="8">
        <v>1.8980000000000001</v>
      </c>
      <c r="HX28" s="8">
        <v>11.366</v>
      </c>
      <c r="HY28" s="8">
        <v>36.372999999999998</v>
      </c>
      <c r="HZ28" s="8">
        <v>1.4730000000000001</v>
      </c>
      <c r="IA28" s="8">
        <v>37.845999999999997</v>
      </c>
      <c r="IB28" s="8">
        <v>14.244999999999999</v>
      </c>
      <c r="IC28" s="8">
        <v>0.373</v>
      </c>
      <c r="ID28" s="8">
        <v>14.617999999999999</v>
      </c>
      <c r="IE28" s="8">
        <v>22.126999999999999</v>
      </c>
      <c r="IF28" s="8">
        <v>1.101</v>
      </c>
      <c r="IG28" s="8">
        <v>23.227999999999998</v>
      </c>
      <c r="IH28" s="8">
        <v>3.3439999999999999</v>
      </c>
      <c r="II28" s="8">
        <v>0.71399999999999997</v>
      </c>
      <c r="IJ28" s="8">
        <v>4.0579999999999998</v>
      </c>
      <c r="IK28" s="8">
        <v>0.81599999999999995</v>
      </c>
      <c r="IL28" s="8">
        <v>0.24199999999999999</v>
      </c>
      <c r="IM28" s="8">
        <v>1.0579999999999998</v>
      </c>
      <c r="IN28" s="8">
        <v>3.2000000000000001E-2</v>
      </c>
      <c r="IO28" s="8">
        <v>0.53600000000000003</v>
      </c>
      <c r="IP28" s="8">
        <v>0.56800000000000006</v>
      </c>
      <c r="IQ28" s="8">
        <v>3.2000000000000001E-2</v>
      </c>
      <c r="IR28" s="8">
        <v>8.0000000000000002E-3</v>
      </c>
      <c r="IS28" s="8">
        <v>0.04</v>
      </c>
      <c r="IT28" s="8">
        <v>0.6080000000000001</v>
      </c>
      <c r="IU28" s="8">
        <v>0.107</v>
      </c>
      <c r="IV28" s="8">
        <v>0</v>
      </c>
      <c r="IW28" s="8">
        <v>0.107</v>
      </c>
      <c r="IX28" s="8">
        <v>17.506</v>
      </c>
      <c r="IY28" s="8">
        <v>0.105</v>
      </c>
      <c r="IZ28" s="8">
        <v>17.611000000000001</v>
      </c>
      <c r="JA28" s="8">
        <v>30.358000000000001</v>
      </c>
      <c r="JB28" s="8">
        <v>30.358000000000001</v>
      </c>
      <c r="JC28" s="8">
        <v>6.7119999999999997</v>
      </c>
      <c r="JD28" s="8">
        <v>2.552</v>
      </c>
      <c r="JE28" s="8">
        <v>9.2639999999999993</v>
      </c>
      <c r="JF28" s="8">
        <v>0.90800000000000003</v>
      </c>
      <c r="JG28" s="8">
        <v>3.4000000000000002E-2</v>
      </c>
      <c r="JH28" s="8">
        <v>0.94200000000000006</v>
      </c>
      <c r="JI28" s="8">
        <v>0.72099999999999986</v>
      </c>
      <c r="JJ28" s="8">
        <v>0.72099999999999986</v>
      </c>
      <c r="JK28" s="8">
        <v>0.33499999999999996</v>
      </c>
      <c r="JL28" s="8">
        <v>0</v>
      </c>
      <c r="JM28" s="8">
        <v>0.33499999999999996</v>
      </c>
      <c r="JN28" s="8">
        <v>0.33700000000000002</v>
      </c>
      <c r="JO28" s="8">
        <v>0.33700000000000002</v>
      </c>
      <c r="JP28" s="8">
        <v>0.25800000000000001</v>
      </c>
      <c r="JQ28" s="8">
        <v>8.0000000000000002E-3</v>
      </c>
      <c r="JR28" s="8">
        <v>0.26600000000000001</v>
      </c>
      <c r="JS28" s="8">
        <v>0.28400000000000003</v>
      </c>
      <c r="JT28" s="8">
        <v>0.28400000000000003</v>
      </c>
      <c r="JU28" s="8">
        <v>6.7460000000000004</v>
      </c>
      <c r="JV28" s="8">
        <v>2.8469999999999995</v>
      </c>
      <c r="JW28" s="8">
        <v>1.5329999999999999</v>
      </c>
      <c r="JX28" s="8">
        <v>11.125999999999999</v>
      </c>
      <c r="JY28" s="8">
        <f t="shared" si="36"/>
        <v>11.118</v>
      </c>
      <c r="JZ28" s="8">
        <v>0.86499999999999999</v>
      </c>
      <c r="KA28" s="8">
        <v>1.952</v>
      </c>
      <c r="KB28" s="8">
        <v>2.8170000000000002</v>
      </c>
      <c r="KC28" s="8">
        <v>0</v>
      </c>
      <c r="KD28" s="8">
        <v>1.1319999999999999</v>
      </c>
      <c r="KE28" s="8">
        <v>1.1319999999999999</v>
      </c>
      <c r="KF28" s="8">
        <v>3.9489999999999998</v>
      </c>
      <c r="KG28" s="8">
        <f t="shared" si="37"/>
        <v>1.2449999999999997</v>
      </c>
      <c r="KH28" s="8">
        <v>2.827</v>
      </c>
      <c r="KI28" s="8">
        <v>0.48199999999999998</v>
      </c>
      <c r="KJ28" s="8">
        <v>3.3090000000000002</v>
      </c>
      <c r="KK28" s="8">
        <v>6.7139999999999995</v>
      </c>
      <c r="KL28" s="8">
        <v>2.552</v>
      </c>
      <c r="KM28" s="8">
        <v>2.9129999999999998</v>
      </c>
      <c r="KN28" s="8">
        <v>12.179</v>
      </c>
      <c r="KO28" s="8">
        <v>8.0000000000000002E-3</v>
      </c>
      <c r="KP28" s="8">
        <v>8.0000000000000002E-3</v>
      </c>
      <c r="KQ28" s="8">
        <v>0</v>
      </c>
      <c r="KR28" s="8">
        <v>0.95100000000000007</v>
      </c>
      <c r="KS28" s="8">
        <v>1.702</v>
      </c>
      <c r="KT28" s="8">
        <v>2.653</v>
      </c>
      <c r="KU28" s="8">
        <v>2E-3</v>
      </c>
      <c r="KV28" s="8">
        <v>4.9000000000000002E-2</v>
      </c>
      <c r="KW28" s="8">
        <v>5.1000000000000004E-2</v>
      </c>
      <c r="KX28" s="8">
        <v>2.7040000000000002</v>
      </c>
      <c r="KY28" s="8">
        <v>0</v>
      </c>
      <c r="KZ28" s="8">
        <v>54.686</v>
      </c>
      <c r="LA28" s="8">
        <v>1.2089999999999999</v>
      </c>
      <c r="LB28" s="8">
        <v>55.895000000000003</v>
      </c>
      <c r="LC28" s="8">
        <v>44.646999999999998</v>
      </c>
      <c r="LD28" s="8">
        <v>1.3140000000000001</v>
      </c>
      <c r="LE28" s="8">
        <v>45.960999999999999</v>
      </c>
      <c r="LF28" s="8">
        <v>10.039999999999999</v>
      </c>
      <c r="LG28" s="8">
        <v>-0.10500000000000001</v>
      </c>
      <c r="LH28" s="8">
        <v>9.9349999999999987</v>
      </c>
      <c r="LI28" s="8">
        <v>3.2000000000000001E-2</v>
      </c>
      <c r="LJ28" s="8">
        <v>0.17199999999999999</v>
      </c>
      <c r="LK28" s="8">
        <v>0.20399999999999999</v>
      </c>
      <c r="LL28" s="8">
        <v>0</v>
      </c>
      <c r="LM28" s="8">
        <v>4.0000000000000001E-3</v>
      </c>
      <c r="LN28" s="8">
        <v>4.0000000000000001E-3</v>
      </c>
      <c r="LO28" s="8">
        <v>0.20799999999999999</v>
      </c>
      <c r="LP28" s="8">
        <v>0</v>
      </c>
      <c r="LQ28" s="8">
        <v>0.18</v>
      </c>
      <c r="LR28" s="8">
        <v>0.14000000000000001</v>
      </c>
      <c r="LS28" s="8">
        <v>0.32</v>
      </c>
      <c r="LT28" s="8">
        <v>0</v>
      </c>
      <c r="LU28" s="8">
        <v>0.32</v>
      </c>
      <c r="LV28" s="8">
        <f t="shared" si="38"/>
        <v>0.11200000000000002</v>
      </c>
      <c r="LW28" s="8">
        <v>7.5119999999999996</v>
      </c>
      <c r="LX28" s="8">
        <v>0.13</v>
      </c>
      <c r="LY28" s="8">
        <v>7.6419999999999995</v>
      </c>
      <c r="LZ28" s="8">
        <v>0.502</v>
      </c>
      <c r="MA28" s="8">
        <v>0.502</v>
      </c>
      <c r="MB28" s="8">
        <v>8.4999999999999992E-2</v>
      </c>
      <c r="MC28" s="8">
        <v>8.4999999999999992E-2</v>
      </c>
      <c r="MD28" s="8">
        <v>-5.7999999999999996E-2</v>
      </c>
      <c r="ME28" s="8">
        <v>-5.7999999999999996E-2</v>
      </c>
      <c r="MF28" s="8">
        <v>1.883</v>
      </c>
      <c r="MG28" s="8">
        <v>-0.23099999999999998</v>
      </c>
      <c r="MH28" s="8">
        <v>1.6520000000000001</v>
      </c>
      <c r="MI28" s="8">
        <v>5.6159999999999997</v>
      </c>
      <c r="MJ28" s="8">
        <v>3.2120000000000002</v>
      </c>
      <c r="MK28" s="8">
        <v>1.3140000000000001</v>
      </c>
      <c r="ML28" s="8">
        <v>63.513999999999996</v>
      </c>
      <c r="MM28" s="8">
        <v>-0.10500000000000001</v>
      </c>
      <c r="MN28" s="8">
        <v>63.408999999999999</v>
      </c>
      <c r="MO28" s="8">
        <v>11.26</v>
      </c>
      <c r="MP28" s="8">
        <v>10.76</v>
      </c>
      <c r="MQ28" s="8">
        <v>0.49999999999999994</v>
      </c>
      <c r="MR28" s="8">
        <v>0.16</v>
      </c>
      <c r="MS28" s="8">
        <v>0.04</v>
      </c>
      <c r="MT28" s="8">
        <v>0.04</v>
      </c>
      <c r="MU28" s="8">
        <v>0.15100000000000002</v>
      </c>
      <c r="MV28" s="8">
        <v>0.499</v>
      </c>
      <c r="MW28" s="8">
        <v>0</v>
      </c>
      <c r="MX28" s="8">
        <v>0</v>
      </c>
      <c r="MY28" s="8">
        <v>0</v>
      </c>
      <c r="MZ28" s="8">
        <v>4.0000000000000001E-3</v>
      </c>
      <c r="NA28" s="8">
        <v>4.0000000000000001E-3</v>
      </c>
      <c r="NB28" s="8">
        <v>8.0000000000000002E-3</v>
      </c>
      <c r="NC28" s="8">
        <v>0</v>
      </c>
      <c r="ND28" s="8">
        <v>8.0000000000000002E-3</v>
      </c>
      <c r="NE28" s="8">
        <v>0.02</v>
      </c>
      <c r="NF28" s="8">
        <v>0.02</v>
      </c>
      <c r="NG28" s="8">
        <v>9.2999999999999999E-2</v>
      </c>
      <c r="NH28" s="8">
        <v>1.2E-2</v>
      </c>
      <c r="NI28" s="8">
        <v>4.9000000000000002E-2</v>
      </c>
      <c r="NJ28" s="8">
        <v>0.11899999999999999</v>
      </c>
      <c r="NK28" s="8">
        <v>0.27300000000000002</v>
      </c>
      <c r="NL28" s="8">
        <v>0</v>
      </c>
      <c r="NM28" s="8">
        <v>0</v>
      </c>
      <c r="NN28" s="8">
        <v>3.3000000000000002E-2</v>
      </c>
      <c r="NO28" s="8">
        <v>0</v>
      </c>
      <c r="NP28" s="8">
        <v>0</v>
      </c>
      <c r="NQ28" s="8">
        <v>0</v>
      </c>
      <c r="NR28" s="8">
        <v>0</v>
      </c>
      <c r="NS28" s="8">
        <v>0</v>
      </c>
      <c r="NT28" s="8">
        <v>0</v>
      </c>
      <c r="NU28" s="8">
        <v>0</v>
      </c>
      <c r="NV28" s="8">
        <v>0</v>
      </c>
      <c r="NW28" s="8">
        <v>0</v>
      </c>
      <c r="NX28" s="8">
        <v>0</v>
      </c>
      <c r="NY28" s="8">
        <v>0.23199999999999998</v>
      </c>
      <c r="NZ28" s="8">
        <v>6.0999999999999999E-2</v>
      </c>
      <c r="OA28" s="8">
        <v>0</v>
      </c>
      <c r="OB28" s="8">
        <v>0</v>
      </c>
      <c r="OC28" s="8">
        <f t="shared" si="39"/>
        <v>0</v>
      </c>
      <c r="OD28" s="8">
        <v>4.8000000000000001E-2</v>
      </c>
      <c r="OE28" s="8">
        <v>1.2E-2</v>
      </c>
      <c r="OF28" s="8">
        <v>0.06</v>
      </c>
      <c r="OG28" s="8">
        <v>8.3999999999999991E-2</v>
      </c>
      <c r="OH28" s="8">
        <v>2.8000000000000001E-2</v>
      </c>
      <c r="OI28" s="8">
        <v>0</v>
      </c>
      <c r="OJ28" s="8">
        <v>0.11199999999999999</v>
      </c>
      <c r="OK28" s="8">
        <v>1.2E-2</v>
      </c>
      <c r="OL28" s="8">
        <v>8.900000000000001E-2</v>
      </c>
      <c r="OM28" s="8">
        <v>0.33599999999999997</v>
      </c>
      <c r="ON28" s="8">
        <v>0.47899999999999998</v>
      </c>
      <c r="OO28" s="8">
        <v>0</v>
      </c>
      <c r="OP28" s="8">
        <v>0.91599999999999993</v>
      </c>
      <c r="OQ28" s="8">
        <f t="shared" si="40"/>
        <v>0.6429999999999999</v>
      </c>
      <c r="OR28" s="8">
        <v>5.3999999999999999E-2</v>
      </c>
      <c r="OS28" s="8">
        <v>0</v>
      </c>
      <c r="OT28" s="8">
        <v>5.3999999999999999E-2</v>
      </c>
      <c r="OU28" s="8">
        <v>0</v>
      </c>
      <c r="OV28" s="8">
        <v>0</v>
      </c>
      <c r="OW28" s="8">
        <v>0</v>
      </c>
      <c r="OX28" s="8">
        <v>-1.25</v>
      </c>
      <c r="OY28" s="8">
        <v>82.826000000000008</v>
      </c>
      <c r="PC28" s="8">
        <v>6.79</v>
      </c>
      <c r="PE28" s="8">
        <v>3</v>
      </c>
      <c r="PF28" s="258">
        <f t="shared" si="41"/>
        <v>5.3499083333333326</v>
      </c>
      <c r="PJ28" s="8">
        <v>72.561999999999998</v>
      </c>
      <c r="PK28" s="8">
        <f>IFERROR(HLOOKUP("b2_s11",real!$B$10:$AMM$83,$A28-1947,FALSE)+HLOOKUP("b2_s12",real!$B$10:$AMM$83,$A28-1947,FALSE)+HLOOKUP("b2_s13",real!$B$10:$AMM$83,$A28-1947,FALSE)+HLOOKUP("b2_s14",real!$B$10:$AMM$83,$A28-1947,FALSE),"")</f>
        <v>31.280999999999999</v>
      </c>
      <c r="PL28" s="8">
        <v>82.828000000000003</v>
      </c>
      <c r="PN28">
        <v>33.024537273378904</v>
      </c>
      <c r="PO28" s="8">
        <v>22.7</v>
      </c>
      <c r="PR28" s="8">
        <v>4.4016470342958414E-2</v>
      </c>
      <c r="PS28" s="11">
        <v>0.119149805845085</v>
      </c>
      <c r="QS28" s="8">
        <v>31.136220000000002</v>
      </c>
      <c r="QT28" s="11">
        <v>2.4557078098479699</v>
      </c>
      <c r="QW28" s="8">
        <v>6.579167</v>
      </c>
      <c r="QX28" s="8">
        <v>4.1234591901520297</v>
      </c>
      <c r="QY28" s="336">
        <v>3</v>
      </c>
      <c r="RA28" s="1">
        <v>0.749031</v>
      </c>
      <c r="RB28" s="1">
        <v>0.75443000000000005</v>
      </c>
      <c r="RC28">
        <v>14904.706650013901</v>
      </c>
      <c r="RF28">
        <v>127.48</v>
      </c>
      <c r="RG28">
        <v>120.77</v>
      </c>
      <c r="RH28" s="8">
        <f t="shared" si="43"/>
        <v>129.94903160040775</v>
      </c>
      <c r="RI28" s="8">
        <f t="shared" si="42"/>
        <v>122.05154118241536</v>
      </c>
      <c r="RJ28">
        <v>14904.706650013901</v>
      </c>
      <c r="RL28" s="8">
        <f t="shared" si="0"/>
        <v>10.992505999999999</v>
      </c>
      <c r="RM28" s="8">
        <f t="shared" si="1"/>
        <v>9.3219999999999992</v>
      </c>
      <c r="RN28" s="8">
        <f t="shared" si="21"/>
        <v>13.271871171510959</v>
      </c>
      <c r="RO28" s="8">
        <f t="shared" si="22"/>
        <v>11.254975258673969</v>
      </c>
    </row>
    <row r="29" spans="1:483" s="8" customFormat="1" x14ac:dyDescent="0.35">
      <c r="A29" s="1">
        <v>1967</v>
      </c>
      <c r="B29" s="8">
        <v>683.34223521925787</v>
      </c>
      <c r="C29" s="8">
        <v>56.003664559388973</v>
      </c>
      <c r="D29" s="8">
        <f t="shared" si="23"/>
        <v>375.21912130877689</v>
      </c>
      <c r="E29" s="8">
        <v>362.10483758296459</v>
      </c>
      <c r="F29" s="8">
        <v>144.014817821631</v>
      </c>
      <c r="G29" s="8">
        <v>13.114283725812307</v>
      </c>
      <c r="H29" s="8">
        <v>72.467119417846945</v>
      </c>
      <c r="I29" s="8">
        <v>0.92358104569118438</v>
      </c>
      <c r="J29" s="8">
        <v>43.328464810630706</v>
      </c>
      <c r="K29" s="8">
        <v>62.756470822111801</v>
      </c>
      <c r="L29" s="8">
        <v>0.542955353620864</v>
      </c>
      <c r="M29" s="8">
        <f t="shared" si="24"/>
        <v>63.299426175732663</v>
      </c>
      <c r="N29" s="8">
        <v>1.1687422910927159</v>
      </c>
      <c r="O29" s="8">
        <v>-0.988591</v>
      </c>
      <c r="P29" s="8">
        <v>50.426664049522103</v>
      </c>
      <c r="Q29" s="8">
        <v>89.544964999999991</v>
      </c>
      <c r="R29" s="8">
        <v>11.745647999999999</v>
      </c>
      <c r="S29" s="8">
        <f t="shared" si="25"/>
        <v>49.692350000000005</v>
      </c>
      <c r="T29" s="8">
        <v>48.331230000000005</v>
      </c>
      <c r="U29" s="8">
        <v>14.463762000000001</v>
      </c>
      <c r="V29" s="8">
        <v>1.3611199999999999</v>
      </c>
      <c r="W29" s="8">
        <v>12.075344999999999</v>
      </c>
      <c r="X29" s="8">
        <v>0.26896900000000001</v>
      </c>
      <c r="Y29" s="8">
        <v>4.9281769999999998</v>
      </c>
      <c r="Z29" s="8">
        <v>6.3749200000000004</v>
      </c>
      <c r="AA29" s="8">
        <v>0.13749899999999998</v>
      </c>
      <c r="AB29" s="8">
        <f t="shared" si="26"/>
        <v>6.5124190000000004</v>
      </c>
      <c r="AC29" s="8">
        <v>9.1382000000000005E-2</v>
      </c>
      <c r="AD29" s="8">
        <v>1.1797</v>
      </c>
      <c r="AE29" s="8">
        <v>12.078509</v>
      </c>
      <c r="AF29" s="11">
        <f t="shared" si="27"/>
        <v>0.12956493383689954</v>
      </c>
      <c r="AG29" s="337">
        <v>0.12910656566433201</v>
      </c>
      <c r="AH29" s="11">
        <f t="shared" si="2"/>
        <v>0.21476495963595971</v>
      </c>
      <c r="AI29" s="11">
        <f t="shared" si="3"/>
        <v>0.13205981045710494</v>
      </c>
      <c r="AJ29" s="11">
        <f t="shared" si="4"/>
        <v>0.13312237935352605</v>
      </c>
      <c r="AK29" s="11">
        <f t="shared" si="5"/>
        <v>0.10052264282578294</v>
      </c>
      <c r="AL29" s="11">
        <f t="shared" si="6"/>
        <v>0.10295173015096024</v>
      </c>
      <c r="AM29" s="11">
        <f t="shared" si="7"/>
        <v>0.16688950711492392</v>
      </c>
      <c r="AN29" s="11">
        <f t="shared" si="8"/>
        <v>0.29359953440197251</v>
      </c>
      <c r="AO29" s="11">
        <f t="shared" si="9"/>
        <v>0.11536373328184601</v>
      </c>
      <c r="AP29" s="11">
        <f t="shared" si="10"/>
        <v>0.10116042048275896</v>
      </c>
      <c r="AQ29" s="11">
        <f t="shared" si="11"/>
        <v>0.25562461690703753</v>
      </c>
      <c r="AR29" s="11">
        <f t="shared" si="12"/>
        <v>0.10251229431010928</v>
      </c>
      <c r="AS29" s="11">
        <f t="shared" si="13"/>
        <v>7.679436606578291E-2</v>
      </c>
      <c r="AT29" s="11">
        <f t="shared" si="28"/>
        <v>-1.1268487706938259</v>
      </c>
      <c r="AU29" s="11">
        <f t="shared" si="14"/>
        <v>0.23768711739567072</v>
      </c>
      <c r="AV29" s="8">
        <v>108.03300000000002</v>
      </c>
      <c r="AW29" s="8">
        <v>67.760999999999996</v>
      </c>
      <c r="AX29" s="8">
        <v>40.273000000000003</v>
      </c>
      <c r="AY29" s="8">
        <v>21.010999999999999</v>
      </c>
      <c r="AZ29" s="8">
        <v>5.2309999999999999</v>
      </c>
      <c r="BA29" s="8">
        <v>1.3110000000000002</v>
      </c>
      <c r="BB29" s="8">
        <v>6.5419999999999998</v>
      </c>
      <c r="BC29" s="8">
        <v>0.32599999999999996</v>
      </c>
      <c r="BD29" s="8">
        <v>1.42</v>
      </c>
      <c r="BE29" s="8">
        <v>1.746</v>
      </c>
      <c r="BF29" s="8">
        <v>0.78400000000000003</v>
      </c>
      <c r="BG29" s="8">
        <v>11.759</v>
      </c>
      <c r="BH29" s="8">
        <v>0.81599999999999995</v>
      </c>
      <c r="BI29" s="8">
        <v>1.0529999999999999</v>
      </c>
      <c r="BJ29" s="8">
        <v>0</v>
      </c>
      <c r="BK29" s="8">
        <v>5.0999999999999997E-2</v>
      </c>
      <c r="BL29" s="8">
        <v>0</v>
      </c>
      <c r="BM29" s="8">
        <v>1.849</v>
      </c>
      <c r="BN29" s="8">
        <v>1.875</v>
      </c>
      <c r="BO29" s="8">
        <v>0</v>
      </c>
      <c r="BP29" s="8">
        <v>0.126</v>
      </c>
      <c r="BQ29" s="8">
        <v>1.3110000000000002</v>
      </c>
      <c r="BR29" s="8">
        <v>5.7999999999999996E-2</v>
      </c>
      <c r="BS29" s="8">
        <v>1.3690000000000002</v>
      </c>
      <c r="BT29" s="8">
        <v>0.502</v>
      </c>
      <c r="BU29" s="8">
        <v>3.6999999999999998E-2</v>
      </c>
      <c r="BV29" s="8">
        <v>0.53900000000000003</v>
      </c>
      <c r="BW29" s="8">
        <v>0</v>
      </c>
      <c r="BX29" s="8">
        <v>1.2350000000000001</v>
      </c>
      <c r="BY29" s="8">
        <v>1.2350000000000001</v>
      </c>
      <c r="BZ29" s="8">
        <v>1.077</v>
      </c>
      <c r="CA29" s="8">
        <v>1.077</v>
      </c>
      <c r="CB29" s="8">
        <v>0.54600000000000004</v>
      </c>
      <c r="CC29" s="8">
        <v>1.5249999999999999</v>
      </c>
      <c r="CD29" s="8">
        <v>2.0709999999999997</v>
      </c>
      <c r="CE29" s="8">
        <f t="shared" si="29"/>
        <v>1.5319999999999996</v>
      </c>
      <c r="CF29" s="8">
        <v>7.3540000000000001</v>
      </c>
      <c r="CG29" s="8">
        <v>7.3540000000000001</v>
      </c>
      <c r="CH29" s="8">
        <v>0.54400000000000004</v>
      </c>
      <c r="CI29" s="8">
        <v>0.49099999999999999</v>
      </c>
      <c r="CJ29" s="8">
        <v>1.0350000000000001</v>
      </c>
      <c r="CK29" s="8">
        <f t="shared" si="30"/>
        <v>0.8670000000000001</v>
      </c>
      <c r="CL29" s="8">
        <v>0</v>
      </c>
      <c r="CM29" s="8">
        <v>0.16800000000000001</v>
      </c>
      <c r="CN29" s="8">
        <v>0.16800000000000001</v>
      </c>
      <c r="CO29" s="8">
        <v>0</v>
      </c>
      <c r="CP29" s="8">
        <v>10.218</v>
      </c>
      <c r="CQ29" s="8">
        <v>0.89100000000000001</v>
      </c>
      <c r="CR29" s="8">
        <v>-0.112</v>
      </c>
      <c r="CS29" s="8">
        <v>-2.7770000000000001</v>
      </c>
      <c r="CT29" s="8">
        <v>4.444</v>
      </c>
      <c r="CU29" s="8">
        <v>1.9770000000000003</v>
      </c>
      <c r="CV29" s="8">
        <v>2.4649999999999999</v>
      </c>
      <c r="CW29" s="8">
        <v>0.90700000000000003</v>
      </c>
      <c r="CX29" s="8">
        <v>0.29400000000000004</v>
      </c>
      <c r="CY29" s="8">
        <v>2.0999999999999998E-2</v>
      </c>
      <c r="CZ29" s="8">
        <v>0.31500000000000006</v>
      </c>
      <c r="DA29" s="8">
        <v>0.13300000000000001</v>
      </c>
      <c r="DB29" s="8">
        <v>0.16799999999999998</v>
      </c>
      <c r="DC29" s="8">
        <v>0.30099999999999999</v>
      </c>
      <c r="DD29" s="8">
        <v>0.12</v>
      </c>
      <c r="DE29" s="8">
        <v>1.0609999999999999</v>
      </c>
      <c r="DF29" s="8">
        <v>2.641</v>
      </c>
      <c r="DG29" s="8">
        <f t="shared" si="15"/>
        <v>2.641</v>
      </c>
      <c r="DH29" s="8">
        <v>0.16999999999999998</v>
      </c>
      <c r="DI29" s="8">
        <f t="shared" si="16"/>
        <v>0.16999999999999998</v>
      </c>
      <c r="DJ29" s="8">
        <v>0</v>
      </c>
      <c r="DK29" s="1">
        <v>0</v>
      </c>
      <c r="DL29" s="8">
        <v>3.1E-2</v>
      </c>
      <c r="DM29" s="8">
        <v>2.0750000000000002</v>
      </c>
      <c r="DN29" s="8">
        <f t="shared" si="17"/>
        <v>2.0750000000000002</v>
      </c>
      <c r="DO29" s="8">
        <v>3.9E-2</v>
      </c>
      <c r="DP29" s="8">
        <f t="shared" si="18"/>
        <v>3.9E-2</v>
      </c>
      <c r="DQ29" s="8">
        <v>0</v>
      </c>
      <c r="DR29" s="8">
        <v>0.49199999999999999</v>
      </c>
      <c r="DS29" s="8">
        <f t="shared" si="31"/>
        <v>0.46099999999999997</v>
      </c>
      <c r="DT29" s="8">
        <v>0.11</v>
      </c>
      <c r="DU29" s="8">
        <v>2.0999999999999998E-2</v>
      </c>
      <c r="DV29" s="8">
        <v>0.27200000000000002</v>
      </c>
      <c r="DW29" s="8">
        <v>0.40300000000000002</v>
      </c>
      <c r="DX29" s="8">
        <v>2.1850000000000001</v>
      </c>
      <c r="DY29" s="8">
        <v>0.42899999999999999</v>
      </c>
      <c r="DZ29" s="8">
        <v>0</v>
      </c>
      <c r="EA29" s="8">
        <v>2.6139999999999999</v>
      </c>
      <c r="EB29" s="8">
        <v>0.23699999999999999</v>
      </c>
      <c r="EC29" s="8">
        <v>0</v>
      </c>
      <c r="ED29" s="8">
        <v>0.23699999999999999</v>
      </c>
      <c r="EE29" s="8">
        <f t="shared" si="19"/>
        <v>0.23699999999999999</v>
      </c>
      <c r="EF29" s="8">
        <v>0.45</v>
      </c>
      <c r="EG29" s="8">
        <v>0.45</v>
      </c>
      <c r="EH29" s="8">
        <v>0.43</v>
      </c>
      <c r="EI29" s="8">
        <v>2.0010000000000003</v>
      </c>
      <c r="EJ29" s="8">
        <v>0.01</v>
      </c>
      <c r="EK29" s="8">
        <v>2.4410000000000003</v>
      </c>
      <c r="EL29" s="8">
        <v>1.1849999999999998</v>
      </c>
      <c r="EM29" s="8">
        <v>1.1849999999999998</v>
      </c>
      <c r="EN29" s="8">
        <v>0</v>
      </c>
      <c r="EO29" s="8">
        <v>5.1999999999999998E-2</v>
      </c>
      <c r="EP29" s="8">
        <v>5.1999999999999998E-2</v>
      </c>
      <c r="EQ29" s="8">
        <f t="shared" si="32"/>
        <v>5.1999999999999998E-2</v>
      </c>
      <c r="ER29" s="8">
        <v>0</v>
      </c>
      <c r="ES29" s="8">
        <v>0</v>
      </c>
      <c r="ET29" s="8">
        <v>0</v>
      </c>
      <c r="EU29" s="8">
        <v>0</v>
      </c>
      <c r="EV29" s="8">
        <v>0.26900000000000002</v>
      </c>
      <c r="EW29" s="8">
        <v>4.0000000000000001E-3</v>
      </c>
      <c r="EX29" s="8">
        <v>0.96299999999999997</v>
      </c>
      <c r="EY29" s="8">
        <v>14.984999999999999</v>
      </c>
      <c r="EZ29" s="8">
        <v>4.3170000000000002</v>
      </c>
      <c r="FA29" s="8">
        <v>10.667999999999999</v>
      </c>
      <c r="FB29" s="8">
        <v>6.2419999999999991</v>
      </c>
      <c r="FC29" s="8">
        <v>0.74899999999999989</v>
      </c>
      <c r="FD29" s="8">
        <v>1.3949999999999998</v>
      </c>
      <c r="FE29" s="8">
        <v>2.1439999999999997</v>
      </c>
      <c r="FF29" s="8">
        <v>0.219</v>
      </c>
      <c r="FG29" s="8">
        <v>1.9000000000000003E-2</v>
      </c>
      <c r="FH29" s="8">
        <v>0.23799999999999999</v>
      </c>
      <c r="FI29" s="8">
        <v>0</v>
      </c>
      <c r="FJ29" s="8">
        <v>2.0430000000000001</v>
      </c>
      <c r="FK29" s="8">
        <v>6.0249999999999995</v>
      </c>
      <c r="FL29" s="8">
        <v>0.46399999999999997</v>
      </c>
      <c r="FM29" s="8">
        <v>5.2789999999999999</v>
      </c>
      <c r="FN29" s="8">
        <v>11.767999999999999</v>
      </c>
      <c r="FO29" s="8">
        <v>0.7430000000000001</v>
      </c>
      <c r="FP29" s="8">
        <v>2.17</v>
      </c>
      <c r="FQ29" s="8">
        <v>2.9130000000000003</v>
      </c>
      <c r="FR29" s="8">
        <v>0.96299999999999997</v>
      </c>
      <c r="FS29" s="8">
        <v>1.0169999999999999</v>
      </c>
      <c r="FT29" s="8">
        <v>0.56900000000000006</v>
      </c>
      <c r="FU29" s="8">
        <v>0.32800000000000001</v>
      </c>
      <c r="FV29" s="8">
        <v>8.0000000000000002E-3</v>
      </c>
      <c r="FW29" s="8">
        <v>8.4000000000000005E-2</v>
      </c>
      <c r="FX29" s="8">
        <f t="shared" si="33"/>
        <v>8.4000000000000005E-2</v>
      </c>
      <c r="FY29" s="8">
        <v>0.90800000000000003</v>
      </c>
      <c r="FZ29" s="8">
        <v>0</v>
      </c>
      <c r="GA29" s="8">
        <v>0</v>
      </c>
      <c r="GB29" s="8">
        <v>4.3550000000000004</v>
      </c>
      <c r="GC29" s="8">
        <v>0.505</v>
      </c>
      <c r="GD29" s="8">
        <f t="shared" si="20"/>
        <v>4.8600000000000003</v>
      </c>
      <c r="GE29" s="8">
        <v>4.8600000000000003</v>
      </c>
      <c r="GF29" s="8">
        <v>7.3250000000000002</v>
      </c>
      <c r="GG29" s="8">
        <v>1.3959999999999999</v>
      </c>
      <c r="GH29" s="8">
        <v>2.9180000000000001</v>
      </c>
      <c r="GI29" s="8">
        <v>11.638999999999999</v>
      </c>
      <c r="GJ29" s="8">
        <v>3.9E-2</v>
      </c>
      <c r="GK29" s="8">
        <v>0</v>
      </c>
      <c r="GL29" s="8">
        <v>5.5E-2</v>
      </c>
      <c r="GM29" s="8">
        <v>0.39400000000000002</v>
      </c>
      <c r="GN29" s="8">
        <v>0.48799999999999999</v>
      </c>
      <c r="GO29" s="8">
        <v>0</v>
      </c>
      <c r="GP29" s="8">
        <v>0</v>
      </c>
      <c r="GQ29" s="8">
        <v>0</v>
      </c>
      <c r="GR29" s="8">
        <v>0</v>
      </c>
      <c r="GS29" s="8">
        <v>7.5469999999999997</v>
      </c>
      <c r="GT29" s="8">
        <v>1.5640000000000001</v>
      </c>
      <c r="GU29" s="8">
        <v>1.605</v>
      </c>
      <c r="GV29" s="8">
        <v>10.716000000000001</v>
      </c>
      <c r="GW29" s="8">
        <v>4.5999999999999999E-2</v>
      </c>
      <c r="GX29" s="8">
        <v>0</v>
      </c>
      <c r="GY29" s="8">
        <v>0.36099999999999999</v>
      </c>
      <c r="GZ29" s="8">
        <v>0.73099999999999987</v>
      </c>
      <c r="HA29" s="8">
        <v>0</v>
      </c>
      <c r="HB29" s="8">
        <v>1.1379999999999999</v>
      </c>
      <c r="HC29" s="8">
        <f t="shared" si="34"/>
        <v>0.64999999999999991</v>
      </c>
      <c r="HD29" s="8">
        <v>19.957000000000001</v>
      </c>
      <c r="HE29" s="8">
        <v>8.2739999999999991</v>
      </c>
      <c r="HF29" s="8">
        <v>6.1899999999999995</v>
      </c>
      <c r="HG29" s="8">
        <v>14.463999999999999</v>
      </c>
      <c r="HH29" s="8">
        <v>5.4930000000000003</v>
      </c>
      <c r="HI29" s="8">
        <v>-0.20199999999999999</v>
      </c>
      <c r="HJ29" s="8">
        <v>0.26</v>
      </c>
      <c r="HK29" s="8">
        <v>1.1389999999999998</v>
      </c>
      <c r="HL29" s="8">
        <v>1.1969999999999998</v>
      </c>
      <c r="HM29" s="8">
        <v>0</v>
      </c>
      <c r="HN29" s="8">
        <v>0.89700000000000002</v>
      </c>
      <c r="HO29" s="8">
        <v>1.548</v>
      </c>
      <c r="HP29" s="8">
        <v>2.4450000000000003</v>
      </c>
      <c r="HQ29" s="8">
        <f t="shared" si="35"/>
        <v>1.2480000000000004</v>
      </c>
      <c r="HR29" s="8">
        <v>4.9279999999999999</v>
      </c>
      <c r="HS29" s="8">
        <v>0.05</v>
      </c>
      <c r="HT29" s="8">
        <v>0.15699999999999997</v>
      </c>
      <c r="HU29" s="8">
        <v>-0.48399999999999999</v>
      </c>
      <c r="HV29" s="8">
        <v>6.1070000000000002</v>
      </c>
      <c r="HW29" s="8">
        <v>2.1670000000000003</v>
      </c>
      <c r="HX29" s="8">
        <v>11.683</v>
      </c>
      <c r="HY29" s="8">
        <v>39.023999999999994</v>
      </c>
      <c r="HZ29" s="8">
        <v>1.5740000000000001</v>
      </c>
      <c r="IA29" s="8">
        <v>40.597999999999992</v>
      </c>
      <c r="IB29" s="8">
        <v>14.858000000000001</v>
      </c>
      <c r="IC29" s="8">
        <v>0.40599999999999997</v>
      </c>
      <c r="ID29" s="8">
        <v>15.264000000000001</v>
      </c>
      <c r="IE29" s="8">
        <v>24.164999999999999</v>
      </c>
      <c r="IF29" s="8">
        <v>1.1679999999999999</v>
      </c>
      <c r="IG29" s="8">
        <v>25.332999999999998</v>
      </c>
      <c r="IH29" s="8">
        <v>3.5840000000000001</v>
      </c>
      <c r="II29" s="8">
        <v>0.7629999999999999</v>
      </c>
      <c r="IJ29" s="8">
        <v>4.3469999999999995</v>
      </c>
      <c r="IK29" s="8">
        <v>0.90300000000000002</v>
      </c>
      <c r="IL29" s="8">
        <v>0.25700000000000001</v>
      </c>
      <c r="IM29" s="8">
        <v>1.1600000000000001</v>
      </c>
      <c r="IN29" s="8">
        <v>3.3000000000000002E-2</v>
      </c>
      <c r="IO29" s="8">
        <v>0.55800000000000005</v>
      </c>
      <c r="IP29" s="8">
        <v>0.59100000000000008</v>
      </c>
      <c r="IQ29" s="8">
        <v>3.3000000000000002E-2</v>
      </c>
      <c r="IR29" s="8">
        <v>8.0000000000000002E-3</v>
      </c>
      <c r="IS29" s="8">
        <v>4.1000000000000002E-2</v>
      </c>
      <c r="IT29" s="8">
        <v>0.63200000000000012</v>
      </c>
      <c r="IU29" s="8">
        <v>0.11399999999999999</v>
      </c>
      <c r="IV29" s="8">
        <v>0</v>
      </c>
      <c r="IW29" s="8">
        <v>0.11399999999999999</v>
      </c>
      <c r="IX29" s="8">
        <v>19.2</v>
      </c>
      <c r="IY29" s="8">
        <v>0.108</v>
      </c>
      <c r="IZ29" s="8">
        <v>19.308</v>
      </c>
      <c r="JA29" s="8">
        <v>32.626000000000005</v>
      </c>
      <c r="JB29" s="8">
        <v>32.626000000000005</v>
      </c>
      <c r="JC29" s="8">
        <v>7.47</v>
      </c>
      <c r="JD29" s="8">
        <v>2.7279999999999998</v>
      </c>
      <c r="JE29" s="8">
        <v>10.198</v>
      </c>
      <c r="JF29" s="8">
        <v>1.0609999999999999</v>
      </c>
      <c r="JG29" s="8">
        <v>3.6999999999999998E-2</v>
      </c>
      <c r="JH29" s="8">
        <v>1.0979999999999999</v>
      </c>
      <c r="JI29" s="8">
        <v>0.80300000000000016</v>
      </c>
      <c r="JJ29" s="8">
        <v>0.80300000000000016</v>
      </c>
      <c r="JK29" s="8">
        <v>0.40399999999999997</v>
      </c>
      <c r="JL29" s="8">
        <v>0</v>
      </c>
      <c r="JM29" s="8">
        <v>0.40399999999999997</v>
      </c>
      <c r="JN29" s="8">
        <v>0.34699999999999998</v>
      </c>
      <c r="JO29" s="8">
        <v>0.34699999999999998</v>
      </c>
      <c r="JP29" s="8">
        <v>0.30499999999999999</v>
      </c>
      <c r="JQ29" s="8">
        <v>8.0000000000000002E-3</v>
      </c>
      <c r="JR29" s="8">
        <v>0.313</v>
      </c>
      <c r="JS29" s="8">
        <v>0.30599999999999999</v>
      </c>
      <c r="JT29" s="8">
        <v>0.30599999999999999</v>
      </c>
      <c r="JU29" s="8">
        <v>7.4630000000000001</v>
      </c>
      <c r="JV29" s="8">
        <v>3.0609999999999999</v>
      </c>
      <c r="JW29" s="8">
        <v>1.6139999999999999</v>
      </c>
      <c r="JX29" s="8">
        <v>12.138000000000002</v>
      </c>
      <c r="JY29" s="8">
        <f t="shared" si="36"/>
        <v>12.130000000000003</v>
      </c>
      <c r="JZ29" s="8">
        <v>0.97699999999999998</v>
      </c>
      <c r="KA29" s="8">
        <v>2.0580000000000003</v>
      </c>
      <c r="KB29" s="8">
        <v>3.0350000000000001</v>
      </c>
      <c r="KC29" s="8">
        <v>2E-3</v>
      </c>
      <c r="KD29" s="8">
        <v>1.2229999999999999</v>
      </c>
      <c r="KE29" s="8">
        <v>1.2249999999999999</v>
      </c>
      <c r="KF29" s="8">
        <v>4.26</v>
      </c>
      <c r="KG29" s="8">
        <f t="shared" si="37"/>
        <v>1.3529999999999998</v>
      </c>
      <c r="KH29" s="8">
        <v>2.8769999999999998</v>
      </c>
      <c r="KI29" s="8">
        <v>0.505</v>
      </c>
      <c r="KJ29" s="8">
        <v>3.3819999999999997</v>
      </c>
      <c r="KK29" s="8">
        <v>7.4710000000000001</v>
      </c>
      <c r="KL29" s="8">
        <v>2.7279999999999998</v>
      </c>
      <c r="KM29" s="8">
        <v>3.2570000000000001</v>
      </c>
      <c r="KN29" s="8">
        <v>13.456</v>
      </c>
      <c r="KO29" s="8">
        <v>8.0000000000000002E-3</v>
      </c>
      <c r="KP29" s="8">
        <v>8.0000000000000002E-3</v>
      </c>
      <c r="KQ29" s="8">
        <v>0</v>
      </c>
      <c r="KR29" s="8">
        <v>1.0740000000000001</v>
      </c>
      <c r="KS29" s="8">
        <v>1.7750000000000001</v>
      </c>
      <c r="KT29" s="8">
        <v>2.8490000000000002</v>
      </c>
      <c r="KU29" s="8">
        <v>4.0000000000000001E-3</v>
      </c>
      <c r="KV29" s="8">
        <v>5.3999999999999999E-2</v>
      </c>
      <c r="KW29" s="8">
        <v>5.7999999999999996E-2</v>
      </c>
      <c r="KX29" s="8">
        <v>2.907</v>
      </c>
      <c r="KY29" s="8">
        <v>0</v>
      </c>
      <c r="KZ29" s="8">
        <v>59.512999999999998</v>
      </c>
      <c r="LA29" s="8">
        <v>1.298</v>
      </c>
      <c r="LB29" s="8">
        <v>60.811</v>
      </c>
      <c r="LC29" s="8">
        <v>48.33</v>
      </c>
      <c r="LD29" s="8">
        <v>1.3610000000000002</v>
      </c>
      <c r="LE29" s="8">
        <v>49.690999999999995</v>
      </c>
      <c r="LF29" s="8">
        <v>11.183</v>
      </c>
      <c r="LG29" s="8">
        <v>-6.2000000000000006E-2</v>
      </c>
      <c r="LH29" s="8">
        <v>11.121</v>
      </c>
      <c r="LI29" s="8">
        <v>3.5999999999999997E-2</v>
      </c>
      <c r="LJ29" s="8">
        <v>0.19</v>
      </c>
      <c r="LK29" s="8">
        <v>0.22600000000000001</v>
      </c>
      <c r="LL29" s="8">
        <v>0</v>
      </c>
      <c r="LM29" s="8">
        <v>4.0000000000000001E-3</v>
      </c>
      <c r="LN29" s="8">
        <v>4.0000000000000001E-3</v>
      </c>
      <c r="LO29" s="8">
        <v>0.23</v>
      </c>
      <c r="LP29" s="8">
        <v>0</v>
      </c>
      <c r="LQ29" s="8">
        <v>0.20199999999999999</v>
      </c>
      <c r="LR29" s="8">
        <v>0.16</v>
      </c>
      <c r="LS29" s="8">
        <v>0.36199999999999999</v>
      </c>
      <c r="LT29" s="8">
        <v>0</v>
      </c>
      <c r="LU29" s="8">
        <v>0.36199999999999999</v>
      </c>
      <c r="LV29" s="8">
        <f t="shared" si="38"/>
        <v>0.13199999999999998</v>
      </c>
      <c r="LW29" s="8">
        <v>8.234</v>
      </c>
      <c r="LX29" s="8">
        <v>0.13800000000000001</v>
      </c>
      <c r="LY29" s="8">
        <v>8.3719999999999999</v>
      </c>
      <c r="LZ29" s="8">
        <v>0.23899999999999999</v>
      </c>
      <c r="MA29" s="8">
        <v>0.23899999999999999</v>
      </c>
      <c r="MB29" s="8">
        <v>9.0999999999999998E-2</v>
      </c>
      <c r="MC29" s="8">
        <v>9.0999999999999998E-2</v>
      </c>
      <c r="MD29" s="8">
        <v>-5.1000000000000004E-2</v>
      </c>
      <c r="ME29" s="8">
        <v>-5.1000000000000004E-2</v>
      </c>
      <c r="MF29" s="8">
        <v>2.5329999999999999</v>
      </c>
      <c r="MG29" s="8">
        <v>-0.19600000000000001</v>
      </c>
      <c r="MH29" s="8">
        <v>2.3369999999999997</v>
      </c>
      <c r="MI29" s="8">
        <v>6.1070000000000002</v>
      </c>
      <c r="MJ29" s="8">
        <v>3.5289999999999999</v>
      </c>
      <c r="MK29" s="8">
        <v>1.3610000000000002</v>
      </c>
      <c r="ML29" s="8">
        <v>69.150000000000006</v>
      </c>
      <c r="MM29" s="8">
        <v>-6.2000000000000006E-2</v>
      </c>
      <c r="MN29" s="8">
        <v>69.088000000000008</v>
      </c>
      <c r="MO29" s="8">
        <v>12.079000000000001</v>
      </c>
      <c r="MP29" s="8">
        <v>11.746</v>
      </c>
      <c r="MQ29" s="8">
        <v>0.33300000000000002</v>
      </c>
      <c r="MR29" s="8">
        <v>0.15</v>
      </c>
      <c r="MS29" s="8">
        <v>3.6999999999999998E-2</v>
      </c>
      <c r="MT29" s="8">
        <v>3.6999999999999998E-2</v>
      </c>
      <c r="MU29" s="8">
        <v>0.23299999999999998</v>
      </c>
      <c r="MV29" s="8">
        <v>0.495</v>
      </c>
      <c r="MW29" s="8">
        <v>0</v>
      </c>
      <c r="MX29" s="8">
        <v>0</v>
      </c>
      <c r="MY29" s="8">
        <v>0</v>
      </c>
      <c r="MZ29" s="8">
        <v>5.0000000000000001E-3</v>
      </c>
      <c r="NA29" s="8">
        <v>5.0000000000000001E-3</v>
      </c>
      <c r="NB29" s="8">
        <v>8.0000000000000002E-3</v>
      </c>
      <c r="NC29" s="8">
        <v>0</v>
      </c>
      <c r="ND29" s="8">
        <v>8.0000000000000002E-3</v>
      </c>
      <c r="NE29" s="8">
        <v>0.02</v>
      </c>
      <c r="NF29" s="8">
        <v>0.02</v>
      </c>
      <c r="NG29" s="8">
        <v>0.10199999999999999</v>
      </c>
      <c r="NH29" s="8">
        <v>1.2E-2</v>
      </c>
      <c r="NI29" s="8">
        <v>5.5E-2</v>
      </c>
      <c r="NJ29" s="8">
        <v>0.122</v>
      </c>
      <c r="NK29" s="8">
        <v>0.29099999999999998</v>
      </c>
      <c r="NL29" s="8">
        <v>0</v>
      </c>
      <c r="NM29" s="8">
        <v>0</v>
      </c>
      <c r="NN29" s="8">
        <v>3.2000000000000001E-2</v>
      </c>
      <c r="NO29" s="8">
        <v>0</v>
      </c>
      <c r="NP29" s="8">
        <v>0</v>
      </c>
      <c r="NQ29" s="8">
        <v>0</v>
      </c>
      <c r="NR29" s="8">
        <v>0</v>
      </c>
      <c r="NS29" s="8">
        <v>0</v>
      </c>
      <c r="NT29" s="8">
        <v>0</v>
      </c>
      <c r="NU29" s="8">
        <v>0</v>
      </c>
      <c r="NV29" s="8">
        <v>0</v>
      </c>
      <c r="NW29" s="8">
        <v>0</v>
      </c>
      <c r="NX29" s="8">
        <v>0</v>
      </c>
      <c r="NY29" s="8">
        <v>0.254</v>
      </c>
      <c r="NZ29" s="8">
        <v>5.8000000000000003E-2</v>
      </c>
      <c r="OA29" s="8">
        <v>0</v>
      </c>
      <c r="OB29" s="8">
        <v>0</v>
      </c>
      <c r="OC29" s="8">
        <f t="shared" si="39"/>
        <v>0</v>
      </c>
      <c r="OD29" s="8">
        <v>4.4999999999999998E-2</v>
      </c>
      <c r="OE29" s="8">
        <v>0.01</v>
      </c>
      <c r="OF29" s="8">
        <v>5.5E-2</v>
      </c>
      <c r="OG29" s="8">
        <v>0.10199999999999999</v>
      </c>
      <c r="OH29" s="8">
        <v>0.03</v>
      </c>
      <c r="OI29" s="8">
        <v>0</v>
      </c>
      <c r="OJ29" s="8">
        <v>0.13200000000000001</v>
      </c>
      <c r="OK29" s="8">
        <v>1.6E-2</v>
      </c>
      <c r="OL29" s="8">
        <v>6.3E-2</v>
      </c>
      <c r="OM29" s="8">
        <v>0.36099999999999999</v>
      </c>
      <c r="ON29" s="8">
        <v>0.504</v>
      </c>
      <c r="OO29" s="8">
        <v>0</v>
      </c>
      <c r="OP29" s="8">
        <v>0.94399999999999995</v>
      </c>
      <c r="OQ29" s="8">
        <f t="shared" si="40"/>
        <v>0.65300000000000002</v>
      </c>
      <c r="OR29" s="8">
        <v>5.7999999999999996E-2</v>
      </c>
      <c r="OS29" s="8">
        <v>0</v>
      </c>
      <c r="OT29" s="8">
        <v>5.7999999999999996E-2</v>
      </c>
      <c r="OU29" s="8">
        <v>0</v>
      </c>
      <c r="OV29" s="8">
        <v>0</v>
      </c>
      <c r="OW29" s="8">
        <v>0</v>
      </c>
      <c r="OX29" s="8">
        <v>-1.1360000000000001</v>
      </c>
      <c r="OY29" s="8">
        <v>89.545999999999992</v>
      </c>
      <c r="PC29" s="8">
        <v>6.75</v>
      </c>
      <c r="PE29" s="8">
        <v>3</v>
      </c>
      <c r="PF29" s="258">
        <f t="shared" si="41"/>
        <v>5.3099083333333326</v>
      </c>
      <c r="PJ29" s="8">
        <v>78.739000000000004</v>
      </c>
      <c r="PK29" s="8">
        <f>IFERROR(HLOOKUP("b2_s11",real!$B$10:$AMM$83,$A29-1947,FALSE)+HLOOKUP("b2_s12",real!$B$10:$AMM$83,$A29-1947,FALSE)+HLOOKUP("b2_s13",real!$B$10:$AMM$83,$A29-1947,FALSE)+HLOOKUP("b2_s14",real!$B$10:$AMM$83,$A29-1947,FALSE),"")</f>
        <v>34.170999999999999</v>
      </c>
      <c r="PL29" s="8">
        <v>89.544000000000011</v>
      </c>
      <c r="PN29">
        <v>33.024537273378904</v>
      </c>
      <c r="PO29" s="8">
        <v>23</v>
      </c>
      <c r="PR29" s="8">
        <v>4.9536120087563855E-2</v>
      </c>
      <c r="PS29" s="11">
        <v>0.124043403769275</v>
      </c>
      <c r="QS29" s="8">
        <v>31.458818000000001</v>
      </c>
      <c r="QT29" s="11">
        <v>2.5440053895650299</v>
      </c>
      <c r="QW29" s="8">
        <v>6.7066660000000002</v>
      </c>
      <c r="QX29" s="8">
        <v>4.1626606104349699</v>
      </c>
      <c r="QY29" s="336">
        <v>3</v>
      </c>
      <c r="RA29" s="1">
        <v>0.74996300000000005</v>
      </c>
      <c r="RB29" s="1">
        <v>0.74858000000000002</v>
      </c>
      <c r="RC29">
        <v>15523.6367430054</v>
      </c>
      <c r="RF29">
        <v>132.13999999999999</v>
      </c>
      <c r="RG29">
        <v>126.13</v>
      </c>
      <c r="RH29" s="8">
        <f t="shared" si="43"/>
        <v>134.69928644240571</v>
      </c>
      <c r="RI29" s="8">
        <f t="shared" si="42"/>
        <v>127.46841839312783</v>
      </c>
      <c r="RJ29">
        <v>15523.6367430054</v>
      </c>
      <c r="RL29" s="8">
        <f t="shared" si="0"/>
        <v>12.075344999999999</v>
      </c>
      <c r="RM29" s="8">
        <f t="shared" si="1"/>
        <v>10.218</v>
      </c>
      <c r="RN29" s="8">
        <f t="shared" si="21"/>
        <v>13.485230576615892</v>
      </c>
      <c r="RO29" s="8">
        <f t="shared" si="22"/>
        <v>11.411026851146795</v>
      </c>
    </row>
    <row r="30" spans="1:483" s="8" customFormat="1" x14ac:dyDescent="0.35">
      <c r="A30" s="1">
        <v>1968</v>
      </c>
      <c r="B30" s="8">
        <v>714.03331466178224</v>
      </c>
      <c r="C30" s="8">
        <v>62.724415373140147</v>
      </c>
      <c r="D30" s="8">
        <f t="shared" si="23"/>
        <v>390.99111663208402</v>
      </c>
      <c r="E30" s="8">
        <v>377.73298353514616</v>
      </c>
      <c r="F30" s="8">
        <v>150.33131170092076</v>
      </c>
      <c r="G30" s="8">
        <v>13.258133096937833</v>
      </c>
      <c r="H30" s="8">
        <v>77.539504812102052</v>
      </c>
      <c r="I30" s="8">
        <v>1.0430526402717246</v>
      </c>
      <c r="J30" s="8">
        <v>42.049890198743604</v>
      </c>
      <c r="K30" s="8">
        <v>68.698603683755138</v>
      </c>
      <c r="L30" s="8">
        <v>0.54798611835742927</v>
      </c>
      <c r="M30" s="8">
        <f t="shared" si="24"/>
        <v>69.246589802112567</v>
      </c>
      <c r="N30" s="8">
        <v>1.0446188976995443</v>
      </c>
      <c r="O30" s="8">
        <v>-0.30337500000000001</v>
      </c>
      <c r="P30" s="8">
        <v>55.709024865907175</v>
      </c>
      <c r="Q30" s="8">
        <v>97.68318099999999</v>
      </c>
      <c r="R30" s="8">
        <v>13.078700000000001</v>
      </c>
      <c r="S30" s="8">
        <f t="shared" si="25"/>
        <v>54.447242000000003</v>
      </c>
      <c r="T30" s="8">
        <v>52.951622</v>
      </c>
      <c r="U30" s="8">
        <v>16.198563</v>
      </c>
      <c r="V30" s="8">
        <v>1.4956199999999999</v>
      </c>
      <c r="W30" s="8">
        <v>12.70614</v>
      </c>
      <c r="X30" s="8">
        <v>0.31472800000000001</v>
      </c>
      <c r="Y30" s="8">
        <v>5.1562939999999999</v>
      </c>
      <c r="Z30" s="8">
        <v>7.3355860000000002</v>
      </c>
      <c r="AA30" s="8">
        <v>0.14757300000000001</v>
      </c>
      <c r="AB30" s="8">
        <f t="shared" si="26"/>
        <v>7.4831590000000006</v>
      </c>
      <c r="AC30" s="8">
        <v>0.100179</v>
      </c>
      <c r="AD30" s="8">
        <v>1.11399</v>
      </c>
      <c r="AE30" s="8">
        <v>13.241586999999999</v>
      </c>
      <c r="AF30" s="11">
        <f t="shared" si="27"/>
        <v>0.13526514084888924</v>
      </c>
      <c r="AG30" s="337">
        <v>0.138368392882152</v>
      </c>
      <c r="AH30" s="11">
        <f t="shared" si="2"/>
        <v>0.21351620646107128</v>
      </c>
      <c r="AI30" s="11">
        <f t="shared" si="3"/>
        <v>0.13885933837024245</v>
      </c>
      <c r="AJ30" s="11">
        <f t="shared" si="4"/>
        <v>0.13981440192946418</v>
      </c>
      <c r="AK30" s="11">
        <f t="shared" si="5"/>
        <v>0.10784918136885729</v>
      </c>
      <c r="AL30" s="11">
        <f t="shared" si="6"/>
        <v>0.11189758122770189</v>
      </c>
      <c r="AM30" s="11">
        <f t="shared" si="7"/>
        <v>0.16411984411622332</v>
      </c>
      <c r="AN30" s="11">
        <f t="shared" si="8"/>
        <v>0.30419866297714665</v>
      </c>
      <c r="AO30" s="11">
        <f t="shared" si="9"/>
        <v>0.12437385959773428</v>
      </c>
      <c r="AP30" s="11">
        <f t="shared" si="10"/>
        <v>0.10633624061782611</v>
      </c>
      <c r="AQ30" s="11">
        <f t="shared" si="11"/>
        <v>0.27183451817588611</v>
      </c>
      <c r="AR30" s="11">
        <f t="shared" si="12"/>
        <v>0.10767626297290926</v>
      </c>
      <c r="AS30" s="11">
        <f t="shared" si="13"/>
        <v>9.4190320385225526E-2</v>
      </c>
      <c r="AT30" s="11">
        <f t="shared" si="28"/>
        <v>-3.4674659988757437</v>
      </c>
      <c r="AU30" s="11">
        <f t="shared" si="14"/>
        <v>0.23586692038106369</v>
      </c>
      <c r="AV30" s="8">
        <v>116.648</v>
      </c>
      <c r="AW30" s="8">
        <v>72.602999999999994</v>
      </c>
      <c r="AX30" s="8">
        <v>44.042999999999999</v>
      </c>
      <c r="AY30" s="8">
        <v>23.259</v>
      </c>
      <c r="AZ30" s="8">
        <v>6.218</v>
      </c>
      <c r="BA30" s="8">
        <v>1.1019999999999999</v>
      </c>
      <c r="BB30" s="8">
        <v>7.32</v>
      </c>
      <c r="BC30" s="8">
        <v>0.37200000000000005</v>
      </c>
      <c r="BD30" s="8">
        <v>1.643</v>
      </c>
      <c r="BE30" s="8">
        <v>2.0150000000000001</v>
      </c>
      <c r="BF30" s="8">
        <v>1.0230000000000001</v>
      </c>
      <c r="BG30" s="8">
        <v>12.471</v>
      </c>
      <c r="BH30" s="8">
        <v>1</v>
      </c>
      <c r="BI30" s="8">
        <v>1.0369999999999999</v>
      </c>
      <c r="BJ30" s="8">
        <v>0</v>
      </c>
      <c r="BK30" s="8">
        <v>5.8999999999999997E-2</v>
      </c>
      <c r="BL30" s="8">
        <v>0</v>
      </c>
      <c r="BM30" s="8">
        <v>2.29</v>
      </c>
      <c r="BN30" s="8">
        <v>1.9279999999999999</v>
      </c>
      <c r="BO30" s="8">
        <v>0</v>
      </c>
      <c r="BP30" s="8">
        <v>0.14900000000000002</v>
      </c>
      <c r="BQ30" s="8">
        <v>1.1019999999999999</v>
      </c>
      <c r="BR30" s="8">
        <v>6.3E-2</v>
      </c>
      <c r="BS30" s="8">
        <v>1.1649999999999998</v>
      </c>
      <c r="BT30" s="8">
        <v>0.57800000000000007</v>
      </c>
      <c r="BU30" s="8">
        <v>4.5999999999999999E-2</v>
      </c>
      <c r="BV30" s="8">
        <v>0.62400000000000011</v>
      </c>
      <c r="BW30" s="8">
        <v>0</v>
      </c>
      <c r="BX30" s="8">
        <v>1.2269999999999999</v>
      </c>
      <c r="BY30" s="8">
        <v>1.2269999999999999</v>
      </c>
      <c r="BZ30" s="8">
        <v>1.0289999999999999</v>
      </c>
      <c r="CA30" s="8">
        <v>1.0289999999999999</v>
      </c>
      <c r="CB30" s="8">
        <v>0.64300000000000002</v>
      </c>
      <c r="CC30" s="8">
        <v>1.651</v>
      </c>
      <c r="CD30" s="8">
        <v>2.294</v>
      </c>
      <c r="CE30" s="8">
        <f t="shared" si="29"/>
        <v>1.67</v>
      </c>
      <c r="CF30" s="8">
        <v>7.4439999999999991</v>
      </c>
      <c r="CG30" s="8">
        <v>7.4439999999999991</v>
      </c>
      <c r="CH30" s="8">
        <v>0.57800000000000007</v>
      </c>
      <c r="CI30" s="8">
        <v>0.52200000000000002</v>
      </c>
      <c r="CJ30" s="8">
        <v>1.1000000000000001</v>
      </c>
      <c r="CK30" s="8">
        <f t="shared" si="30"/>
        <v>0.92800000000000016</v>
      </c>
      <c r="CL30" s="8">
        <v>0</v>
      </c>
      <c r="CM30" s="8">
        <v>0.17199999999999999</v>
      </c>
      <c r="CN30" s="8">
        <v>0.17199999999999999</v>
      </c>
      <c r="CO30" s="8">
        <v>0</v>
      </c>
      <c r="CP30" s="8">
        <v>10.761999999999999</v>
      </c>
      <c r="CQ30" s="8">
        <v>0.46200000000000002</v>
      </c>
      <c r="CR30" s="8">
        <v>-0.16599999999999998</v>
      </c>
      <c r="CS30" s="8">
        <v>-2.6860000000000004</v>
      </c>
      <c r="CT30" s="8">
        <v>5.2270000000000003</v>
      </c>
      <c r="CU30" s="8">
        <v>2.2759999999999998</v>
      </c>
      <c r="CV30" s="8">
        <v>2.9510000000000001</v>
      </c>
      <c r="CW30" s="8">
        <v>1.0740000000000001</v>
      </c>
      <c r="CX30" s="8">
        <v>0.33199999999999996</v>
      </c>
      <c r="CY30" s="8">
        <v>2.9000000000000001E-2</v>
      </c>
      <c r="CZ30" s="8">
        <v>0.36099999999999999</v>
      </c>
      <c r="DA30" s="8">
        <v>0.16599999999999998</v>
      </c>
      <c r="DB30" s="8">
        <v>0.21</v>
      </c>
      <c r="DC30" s="8">
        <v>0.376</v>
      </c>
      <c r="DD30" s="8">
        <v>0.156</v>
      </c>
      <c r="DE30" s="8">
        <v>1.2960000000000003</v>
      </c>
      <c r="DF30" s="8">
        <v>3.59</v>
      </c>
      <c r="DG30" s="8">
        <f t="shared" si="15"/>
        <v>3.59</v>
      </c>
      <c r="DH30" s="8">
        <v>0.21299999999999999</v>
      </c>
      <c r="DI30" s="8">
        <f t="shared" si="16"/>
        <v>0.21299999999999999</v>
      </c>
      <c r="DJ30" s="8">
        <v>0</v>
      </c>
      <c r="DK30" s="1">
        <v>0</v>
      </c>
      <c r="DL30" s="8">
        <v>3.9999999999999994E-2</v>
      </c>
      <c r="DM30" s="8">
        <v>2.8960000000000004</v>
      </c>
      <c r="DN30" s="8">
        <f t="shared" si="17"/>
        <v>2.8960000000000004</v>
      </c>
      <c r="DO30" s="8">
        <v>3.9E-2</v>
      </c>
      <c r="DP30" s="8">
        <f t="shared" si="18"/>
        <v>3.9E-2</v>
      </c>
      <c r="DQ30" s="8">
        <v>0</v>
      </c>
      <c r="DR30" s="8">
        <v>0.59400000000000008</v>
      </c>
      <c r="DS30" s="8">
        <f t="shared" si="31"/>
        <v>0.55400000000000005</v>
      </c>
      <c r="DT30" s="8">
        <v>0.123</v>
      </c>
      <c r="DU30" s="8">
        <v>2.9000000000000001E-2</v>
      </c>
      <c r="DV30" s="8">
        <v>0.33599999999999997</v>
      </c>
      <c r="DW30" s="8">
        <v>0.48799999999999999</v>
      </c>
      <c r="DX30" s="8">
        <v>2.512</v>
      </c>
      <c r="DY30" s="8">
        <v>0.49299999999999999</v>
      </c>
      <c r="DZ30" s="8">
        <v>0</v>
      </c>
      <c r="EA30" s="8">
        <v>3.0049999999999999</v>
      </c>
      <c r="EB30" s="8">
        <v>0.25800000000000001</v>
      </c>
      <c r="EC30" s="8">
        <v>0</v>
      </c>
      <c r="ED30" s="8">
        <v>0.25800000000000001</v>
      </c>
      <c r="EE30" s="8">
        <f t="shared" si="19"/>
        <v>0.25800000000000001</v>
      </c>
      <c r="EF30" s="8">
        <v>0.55700000000000005</v>
      </c>
      <c r="EG30" s="8">
        <v>0.55700000000000005</v>
      </c>
      <c r="EH30" s="8">
        <v>0.495</v>
      </c>
      <c r="EI30" s="8">
        <v>2.2999999999999998</v>
      </c>
      <c r="EJ30" s="8">
        <v>1.2E-2</v>
      </c>
      <c r="EK30" s="8">
        <v>2.8069999999999999</v>
      </c>
      <c r="EL30" s="8">
        <v>1.482</v>
      </c>
      <c r="EM30" s="8">
        <v>1.482</v>
      </c>
      <c r="EN30" s="8">
        <v>0</v>
      </c>
      <c r="EO30" s="8">
        <v>5.5E-2</v>
      </c>
      <c r="EP30" s="8">
        <v>5.5E-2</v>
      </c>
      <c r="EQ30" s="8">
        <f t="shared" si="32"/>
        <v>5.5E-2</v>
      </c>
      <c r="ER30" s="8">
        <v>0</v>
      </c>
      <c r="ES30" s="8">
        <v>0</v>
      </c>
      <c r="ET30" s="8">
        <v>0</v>
      </c>
      <c r="EU30" s="8">
        <v>0</v>
      </c>
      <c r="EV30" s="8">
        <v>0.314</v>
      </c>
      <c r="EW30" s="8">
        <v>4.0000000000000001E-3</v>
      </c>
      <c r="EX30" s="8">
        <v>1.2170000000000001</v>
      </c>
      <c r="EY30" s="8">
        <v>17.099999999999998</v>
      </c>
      <c r="EZ30" s="8">
        <v>4.6989999999999998</v>
      </c>
      <c r="FA30" s="8">
        <v>12.402000000000001</v>
      </c>
      <c r="FB30" s="8">
        <v>7.35</v>
      </c>
      <c r="FC30" s="8">
        <v>1.0130000000000001</v>
      </c>
      <c r="FD30" s="8">
        <v>1.458</v>
      </c>
      <c r="FE30" s="8">
        <v>2.4710000000000001</v>
      </c>
      <c r="FF30" s="8">
        <v>0.26</v>
      </c>
      <c r="FG30" s="8">
        <v>2.3E-2</v>
      </c>
      <c r="FH30" s="8">
        <v>0.28300000000000003</v>
      </c>
      <c r="FI30" s="8">
        <v>0</v>
      </c>
      <c r="FJ30" s="8">
        <v>2.298</v>
      </c>
      <c r="FK30" s="8">
        <v>7.6609999999999996</v>
      </c>
      <c r="FL30" s="8">
        <v>0.374</v>
      </c>
      <c r="FM30" s="8">
        <v>4.0570000000000004</v>
      </c>
      <c r="FN30" s="8">
        <v>12.092000000000001</v>
      </c>
      <c r="FO30" s="8">
        <v>0.874</v>
      </c>
      <c r="FP30" s="8">
        <v>2.5630000000000002</v>
      </c>
      <c r="FQ30" s="8">
        <v>3.4370000000000003</v>
      </c>
      <c r="FR30" s="8">
        <v>1.2549999999999999</v>
      </c>
      <c r="FS30" s="8">
        <v>1.3280000000000001</v>
      </c>
      <c r="FT30" s="8">
        <v>0.61599999999999999</v>
      </c>
      <c r="FU30" s="8">
        <v>0.35599999999999998</v>
      </c>
      <c r="FV30" s="8">
        <v>9.0000000000000011E-3</v>
      </c>
      <c r="FW30" s="8">
        <v>8.4000000000000005E-2</v>
      </c>
      <c r="FX30" s="8">
        <f t="shared" si="33"/>
        <v>8.4000000000000005E-2</v>
      </c>
      <c r="FY30" s="8">
        <v>1.0760000000000001</v>
      </c>
      <c r="FZ30" s="8">
        <v>0</v>
      </c>
      <c r="GA30" s="8">
        <v>0</v>
      </c>
      <c r="GB30" s="8">
        <v>5.0879999999999992</v>
      </c>
      <c r="GC30" s="8">
        <v>0.58200000000000007</v>
      </c>
      <c r="GD30" s="8">
        <f t="shared" si="20"/>
        <v>5.669999999999999</v>
      </c>
      <c r="GE30" s="8">
        <v>5.669999999999999</v>
      </c>
      <c r="GF30" s="8">
        <v>8.770999999999999</v>
      </c>
      <c r="GG30" s="8">
        <v>1.4590000000000001</v>
      </c>
      <c r="GH30" s="8">
        <v>3.242</v>
      </c>
      <c r="GI30" s="8">
        <v>13.471999999999998</v>
      </c>
      <c r="GJ30" s="8">
        <v>4.4999999999999998E-2</v>
      </c>
      <c r="GK30" s="8">
        <v>0</v>
      </c>
      <c r="GL30" s="8">
        <v>6.2E-2</v>
      </c>
      <c r="GM30" s="8">
        <v>0.48299999999999998</v>
      </c>
      <c r="GN30" s="8">
        <v>0.59</v>
      </c>
      <c r="GO30" s="8">
        <v>0</v>
      </c>
      <c r="GP30" s="8">
        <v>0</v>
      </c>
      <c r="GQ30" s="8">
        <v>0</v>
      </c>
      <c r="GR30" s="8">
        <v>0</v>
      </c>
      <c r="GS30" s="8">
        <v>8.7520000000000007</v>
      </c>
      <c r="GT30" s="8">
        <v>1.63</v>
      </c>
      <c r="GU30" s="8">
        <v>1.8050000000000002</v>
      </c>
      <c r="GV30" s="8">
        <v>12.187000000000001</v>
      </c>
      <c r="GW30" s="8">
        <v>5.2999999999999999E-2</v>
      </c>
      <c r="GX30" s="8">
        <v>0</v>
      </c>
      <c r="GY30" s="8">
        <v>0.379</v>
      </c>
      <c r="GZ30" s="8">
        <v>0.89500000000000002</v>
      </c>
      <c r="HA30" s="8">
        <v>0</v>
      </c>
      <c r="HB30" s="8">
        <v>1.327</v>
      </c>
      <c r="HC30" s="8">
        <f t="shared" si="34"/>
        <v>0.73699999999999999</v>
      </c>
      <c r="HD30" s="8">
        <v>21.451999999999998</v>
      </c>
      <c r="HE30" s="8">
        <v>9.15</v>
      </c>
      <c r="HF30" s="8">
        <v>7.0479999999999992</v>
      </c>
      <c r="HG30" s="8">
        <v>16.198</v>
      </c>
      <c r="HH30" s="8">
        <v>5.2519999999999998</v>
      </c>
      <c r="HI30" s="8">
        <v>-0.214</v>
      </c>
      <c r="HJ30" s="8">
        <v>0.26600000000000001</v>
      </c>
      <c r="HK30" s="8">
        <v>1.163</v>
      </c>
      <c r="HL30" s="8">
        <v>1.2150000000000001</v>
      </c>
      <c r="HM30" s="8">
        <v>0</v>
      </c>
      <c r="HN30" s="8">
        <v>0.93100000000000005</v>
      </c>
      <c r="HO30" s="8">
        <v>1.5880000000000001</v>
      </c>
      <c r="HP30" s="8">
        <v>2.5190000000000001</v>
      </c>
      <c r="HQ30" s="8">
        <f t="shared" si="35"/>
        <v>1.304</v>
      </c>
      <c r="HR30" s="8">
        <v>5.1559999999999997</v>
      </c>
      <c r="HS30" s="8">
        <v>0.38600000000000001</v>
      </c>
      <c r="HT30" s="8">
        <v>0.23799999999999999</v>
      </c>
      <c r="HU30" s="8">
        <v>-1.4060000000000001</v>
      </c>
      <c r="HV30" s="8">
        <v>6.798</v>
      </c>
      <c r="HW30" s="8">
        <v>2.3520000000000003</v>
      </c>
      <c r="HX30" s="8">
        <v>12.302</v>
      </c>
      <c r="HY30" s="8">
        <v>41.291000000000004</v>
      </c>
      <c r="HZ30" s="8">
        <v>1.7330000000000001</v>
      </c>
      <c r="IA30" s="8">
        <v>43.024000000000001</v>
      </c>
      <c r="IB30" s="8">
        <v>15.132999999999999</v>
      </c>
      <c r="IC30" s="8">
        <v>0.443</v>
      </c>
      <c r="ID30" s="8">
        <v>15.575999999999999</v>
      </c>
      <c r="IE30" s="8">
        <v>26.158999999999999</v>
      </c>
      <c r="IF30" s="8">
        <v>1.2870000000000001</v>
      </c>
      <c r="IG30" s="8">
        <v>27.445999999999998</v>
      </c>
      <c r="IH30" s="8">
        <v>4.0209999999999999</v>
      </c>
      <c r="II30" s="8">
        <v>0.83799999999999997</v>
      </c>
      <c r="IJ30" s="8">
        <v>4.859</v>
      </c>
      <c r="IK30" s="8">
        <v>1.048</v>
      </c>
      <c r="IL30" s="8">
        <v>0.28400000000000003</v>
      </c>
      <c r="IM30" s="8">
        <v>1.3320000000000001</v>
      </c>
      <c r="IN30" s="8">
        <v>3.7999999999999999E-2</v>
      </c>
      <c r="IO30" s="8">
        <v>0.67999999999999994</v>
      </c>
      <c r="IP30" s="8">
        <v>0.71799999999999997</v>
      </c>
      <c r="IQ30" s="8">
        <v>3.4999999999999996E-2</v>
      </c>
      <c r="IR30" s="8">
        <v>8.0000000000000002E-3</v>
      </c>
      <c r="IS30" s="8">
        <v>4.2999999999999997E-2</v>
      </c>
      <c r="IT30" s="8">
        <v>0.76100000000000001</v>
      </c>
      <c r="IU30" s="8">
        <v>0.14900000000000002</v>
      </c>
      <c r="IV30" s="8">
        <v>0</v>
      </c>
      <c r="IW30" s="8">
        <v>0.14900000000000002</v>
      </c>
      <c r="IX30" s="8">
        <v>20.518999999999998</v>
      </c>
      <c r="IY30" s="8">
        <v>0.124</v>
      </c>
      <c r="IZ30" s="8">
        <v>20.642999999999997</v>
      </c>
      <c r="JA30" s="8">
        <v>36.65</v>
      </c>
      <c r="JB30" s="8">
        <v>36.65</v>
      </c>
      <c r="JC30" s="8">
        <v>8.9269999999999996</v>
      </c>
      <c r="JD30" s="8">
        <v>2.5890000000000004</v>
      </c>
      <c r="JE30" s="8">
        <v>11.516</v>
      </c>
      <c r="JF30" s="8">
        <v>1.347</v>
      </c>
      <c r="JG30" s="8">
        <v>4.0999999999999995E-2</v>
      </c>
      <c r="JH30" s="8">
        <v>1.3879999999999999</v>
      </c>
      <c r="JI30" s="8">
        <v>0.80600000000000005</v>
      </c>
      <c r="JJ30" s="8">
        <v>0.80600000000000005</v>
      </c>
      <c r="JK30" s="8">
        <v>0.48399999999999999</v>
      </c>
      <c r="JL30" s="8">
        <v>0</v>
      </c>
      <c r="JM30" s="8">
        <v>0.48399999999999999</v>
      </c>
      <c r="JN30" s="8">
        <v>0.38200000000000001</v>
      </c>
      <c r="JO30" s="8">
        <v>0.38200000000000001</v>
      </c>
      <c r="JP30" s="8">
        <v>0.43099999999999999</v>
      </c>
      <c r="JQ30" s="8">
        <v>7.0000000000000001E-3</v>
      </c>
      <c r="JR30" s="8">
        <v>0.438</v>
      </c>
      <c r="JS30" s="8">
        <v>0.318</v>
      </c>
      <c r="JT30" s="8">
        <v>0.318</v>
      </c>
      <c r="JU30" s="8">
        <v>8.6529999999999987</v>
      </c>
      <c r="JV30" s="8">
        <v>3.1789999999999998</v>
      </c>
      <c r="JW30" s="8">
        <v>1.8149999999999999</v>
      </c>
      <c r="JX30" s="8">
        <v>13.646999999999998</v>
      </c>
      <c r="JY30" s="8">
        <f t="shared" si="36"/>
        <v>13.635999999999999</v>
      </c>
      <c r="JZ30" s="8">
        <v>1.123</v>
      </c>
      <c r="KA30" s="8">
        <v>2.1</v>
      </c>
      <c r="KB30" s="8">
        <v>3.2229999999999999</v>
      </c>
      <c r="KC30" s="8">
        <v>4.0000000000000001E-3</v>
      </c>
      <c r="KD30" s="8">
        <v>1.3660000000000001</v>
      </c>
      <c r="KE30" s="8">
        <v>1.37</v>
      </c>
      <c r="KF30" s="8">
        <v>4.593</v>
      </c>
      <c r="KG30" s="8">
        <f t="shared" si="37"/>
        <v>1.4049999999999998</v>
      </c>
      <c r="KH30" s="8">
        <v>3.5910000000000002</v>
      </c>
      <c r="KI30" s="8">
        <v>0.58200000000000007</v>
      </c>
      <c r="KJ30" s="8">
        <v>4.173</v>
      </c>
      <c r="KK30" s="8">
        <v>8.9269999999999996</v>
      </c>
      <c r="KL30" s="8">
        <v>2.5890000000000004</v>
      </c>
      <c r="KM30" s="8">
        <v>3.649</v>
      </c>
      <c r="KN30" s="8">
        <v>15.164999999999999</v>
      </c>
      <c r="KO30" s="8">
        <v>1.0999999999999999E-2</v>
      </c>
      <c r="KP30" s="8">
        <v>1.0999999999999999E-2</v>
      </c>
      <c r="KQ30" s="8">
        <v>0</v>
      </c>
      <c r="KR30" s="8">
        <v>1.234</v>
      </c>
      <c r="KS30" s="8">
        <v>1.883</v>
      </c>
      <c r="KT30" s="8">
        <v>3.117</v>
      </c>
      <c r="KU30" s="8">
        <v>4.0000000000000001E-3</v>
      </c>
      <c r="KV30" s="8">
        <v>6.7000000000000004E-2</v>
      </c>
      <c r="KW30" s="8">
        <v>7.1000000000000008E-2</v>
      </c>
      <c r="KX30" s="8">
        <v>3.1880000000000002</v>
      </c>
      <c r="KY30" s="8">
        <v>0</v>
      </c>
      <c r="KZ30" s="8">
        <v>65.369</v>
      </c>
      <c r="LA30" s="8">
        <v>1.4470000000000001</v>
      </c>
      <c r="LB30" s="8">
        <v>66.816000000000003</v>
      </c>
      <c r="LC30" s="8">
        <v>52.952999999999996</v>
      </c>
      <c r="LD30" s="8">
        <v>1.496</v>
      </c>
      <c r="LE30" s="8">
        <v>54.448999999999998</v>
      </c>
      <c r="LF30" s="8">
        <v>12.417</v>
      </c>
      <c r="LG30" s="8">
        <v>-4.8999999999999995E-2</v>
      </c>
      <c r="LH30" s="8">
        <v>12.368</v>
      </c>
      <c r="LI30" s="8">
        <v>3.4000000000000002E-2</v>
      </c>
      <c r="LJ30" s="8">
        <v>0.185</v>
      </c>
      <c r="LK30" s="8">
        <v>0.219</v>
      </c>
      <c r="LL30" s="8">
        <v>0</v>
      </c>
      <c r="LM30" s="8">
        <v>4.0000000000000001E-3</v>
      </c>
      <c r="LN30" s="8">
        <v>4.0000000000000001E-3</v>
      </c>
      <c r="LO30" s="8">
        <v>0.223</v>
      </c>
      <c r="LP30" s="8">
        <v>0</v>
      </c>
      <c r="LQ30" s="8">
        <v>0.214</v>
      </c>
      <c r="LR30" s="8">
        <v>0.16799999999999998</v>
      </c>
      <c r="LS30" s="8">
        <v>0.38200000000000001</v>
      </c>
      <c r="LT30" s="8">
        <v>0</v>
      </c>
      <c r="LU30" s="8">
        <v>0.38200000000000001</v>
      </c>
      <c r="LV30" s="8">
        <f t="shared" si="38"/>
        <v>0.159</v>
      </c>
      <c r="LW30" s="8">
        <v>9.2789999999999999</v>
      </c>
      <c r="LX30" s="8">
        <v>0.14699999999999999</v>
      </c>
      <c r="LY30" s="8">
        <v>9.4260000000000002</v>
      </c>
      <c r="LZ30" s="8">
        <v>0.26400000000000001</v>
      </c>
      <c r="MA30" s="8">
        <v>0.26400000000000001</v>
      </c>
      <c r="MB30" s="8">
        <v>0.1</v>
      </c>
      <c r="MC30" s="8">
        <v>0.1</v>
      </c>
      <c r="MD30" s="8">
        <v>-7.8E-2</v>
      </c>
      <c r="ME30" s="8">
        <v>-7.8E-2</v>
      </c>
      <c r="MF30" s="8">
        <v>2.6880000000000002</v>
      </c>
      <c r="MG30" s="8">
        <v>-0.192</v>
      </c>
      <c r="MH30" s="8">
        <v>2.496</v>
      </c>
      <c r="MI30" s="8">
        <v>6.798</v>
      </c>
      <c r="MJ30" s="8">
        <v>3.8479999999999999</v>
      </c>
      <c r="MK30" s="8">
        <v>1.496</v>
      </c>
      <c r="ML30" s="8">
        <v>76.015000000000001</v>
      </c>
      <c r="MM30" s="8">
        <v>-4.8999999999999995E-2</v>
      </c>
      <c r="MN30" s="8">
        <v>75.965999999999994</v>
      </c>
      <c r="MO30" s="8">
        <v>13.241</v>
      </c>
      <c r="MP30" s="8">
        <v>13.079000000000001</v>
      </c>
      <c r="MQ30" s="8">
        <v>0.16199999999999998</v>
      </c>
      <c r="MR30" s="8">
        <v>0.14200000000000002</v>
      </c>
      <c r="MS30" s="8">
        <v>3.5000000000000003E-2</v>
      </c>
      <c r="MT30" s="8">
        <v>3.5000000000000003E-2</v>
      </c>
      <c r="MU30" s="8">
        <v>0.26800000000000002</v>
      </c>
      <c r="MV30" s="8">
        <v>0.52200000000000002</v>
      </c>
      <c r="MW30" s="8">
        <v>0</v>
      </c>
      <c r="MX30" s="8">
        <v>0</v>
      </c>
      <c r="MY30" s="8">
        <v>0</v>
      </c>
      <c r="MZ30" s="8">
        <v>1.0999999999999999E-2</v>
      </c>
      <c r="NA30" s="8">
        <v>1.0999999999999999E-2</v>
      </c>
      <c r="NB30" s="8">
        <v>8.0000000000000002E-3</v>
      </c>
      <c r="NC30" s="8">
        <v>0</v>
      </c>
      <c r="ND30" s="8">
        <v>8.0000000000000002E-3</v>
      </c>
      <c r="NE30" s="8">
        <v>0.02</v>
      </c>
      <c r="NF30" s="8">
        <v>0.02</v>
      </c>
      <c r="NG30" s="8">
        <v>0.10200000000000001</v>
      </c>
      <c r="NH30" s="8">
        <v>1.4999999999999999E-2</v>
      </c>
      <c r="NI30" s="8">
        <v>6.2E-2</v>
      </c>
      <c r="NJ30" s="8">
        <v>0.14800000000000002</v>
      </c>
      <c r="NK30" s="8">
        <v>0.32700000000000001</v>
      </c>
      <c r="NL30" s="8">
        <v>0</v>
      </c>
      <c r="NM30" s="8">
        <v>0</v>
      </c>
      <c r="NN30" s="8">
        <v>3.2000000000000001E-2</v>
      </c>
      <c r="NO30" s="8">
        <v>0</v>
      </c>
      <c r="NP30" s="8">
        <v>0</v>
      </c>
      <c r="NQ30" s="8">
        <v>0</v>
      </c>
      <c r="NR30" s="8">
        <v>1E-3</v>
      </c>
      <c r="NS30" s="8">
        <v>0</v>
      </c>
      <c r="NT30" s="8">
        <v>1E-3</v>
      </c>
      <c r="NU30" s="8">
        <v>0</v>
      </c>
      <c r="NV30" s="8">
        <v>0</v>
      </c>
      <c r="NW30" s="8">
        <v>0</v>
      </c>
      <c r="NX30" s="8">
        <v>0</v>
      </c>
      <c r="NY30" s="8">
        <v>0.373</v>
      </c>
      <c r="NZ30" s="8">
        <v>7.6999999999999999E-2</v>
      </c>
      <c r="OA30" s="8">
        <v>0</v>
      </c>
      <c r="OB30" s="8">
        <v>0</v>
      </c>
      <c r="OC30" s="8">
        <f t="shared" si="39"/>
        <v>0</v>
      </c>
      <c r="OD30" s="8">
        <v>4.0999999999999995E-2</v>
      </c>
      <c r="OE30" s="8">
        <v>8.0000000000000002E-3</v>
      </c>
      <c r="OF30" s="8">
        <v>4.8999999999999995E-2</v>
      </c>
      <c r="OG30" s="8">
        <v>0.11899999999999999</v>
      </c>
      <c r="OH30" s="8">
        <v>3.5000000000000003E-2</v>
      </c>
      <c r="OI30" s="8">
        <v>0</v>
      </c>
      <c r="OJ30" s="8">
        <v>0.154</v>
      </c>
      <c r="OK30" s="8">
        <v>1.6E-2</v>
      </c>
      <c r="OL30" s="8">
        <v>7.400000000000001E-2</v>
      </c>
      <c r="OM30" s="8">
        <v>0.379</v>
      </c>
      <c r="ON30" s="8">
        <v>0.66199999999999992</v>
      </c>
      <c r="OO30" s="8">
        <v>0</v>
      </c>
      <c r="OP30" s="8">
        <v>1.131</v>
      </c>
      <c r="OQ30" s="8">
        <f t="shared" si="40"/>
        <v>0.80400000000000005</v>
      </c>
      <c r="OR30" s="8">
        <v>5.2000000000000005E-2</v>
      </c>
      <c r="OS30" s="8">
        <v>0</v>
      </c>
      <c r="OT30" s="8">
        <v>5.2000000000000005E-2</v>
      </c>
      <c r="OU30" s="8">
        <v>0</v>
      </c>
      <c r="OV30" s="8">
        <v>0</v>
      </c>
      <c r="OW30" s="8">
        <v>0</v>
      </c>
      <c r="OX30" s="8">
        <v>-0.79900000000000015</v>
      </c>
      <c r="OY30" s="8">
        <v>97.682999999999993</v>
      </c>
      <c r="PC30" s="8">
        <v>7.42</v>
      </c>
      <c r="PE30" s="8">
        <v>3</v>
      </c>
      <c r="PF30" s="258">
        <f t="shared" si="41"/>
        <v>5.9799083333333325</v>
      </c>
      <c r="PJ30" s="8">
        <v>86.841999999999999</v>
      </c>
      <c r="PK30" s="8">
        <f>IFERROR(HLOOKUP("b2_s11",real!$B$10:$AMM$83,$A30-1947,FALSE)+HLOOKUP("b2_s12",real!$B$10:$AMM$83,$A30-1947,FALSE)+HLOOKUP("b2_s13",real!$B$10:$AMM$83,$A30-1947,FALSE)+HLOOKUP("b2_s14",real!$B$10:$AMM$83,$A30-1947,FALSE),"")</f>
        <v>36.707999999999998</v>
      </c>
      <c r="PL30" s="8">
        <v>97.68</v>
      </c>
      <c r="PN30">
        <v>37.7008117512894</v>
      </c>
      <c r="PO30" s="8">
        <v>23.3</v>
      </c>
      <c r="PR30" s="8">
        <v>5.3163765245491504E-2</v>
      </c>
      <c r="PS30" s="11">
        <v>0.125</v>
      </c>
      <c r="QS30" s="8">
        <v>31.764862000000001</v>
      </c>
      <c r="QT30" s="11">
        <v>2.3804982345877299</v>
      </c>
      <c r="QW30" s="8">
        <v>6.9508330000000003</v>
      </c>
      <c r="QX30" s="8">
        <v>4.5703347654122704</v>
      </c>
      <c r="QY30" s="336">
        <v>3</v>
      </c>
      <c r="RA30" s="1">
        <v>0.754884</v>
      </c>
      <c r="RB30" s="1">
        <v>0.75451000000000001</v>
      </c>
      <c r="RC30">
        <v>16446.095593850001</v>
      </c>
      <c r="RF30">
        <v>131.19</v>
      </c>
      <c r="RG30">
        <v>127.91</v>
      </c>
      <c r="RH30" s="8">
        <f t="shared" si="43"/>
        <v>133.7308868501529</v>
      </c>
      <c r="RI30" s="8">
        <f t="shared" si="42"/>
        <v>129.26730672056593</v>
      </c>
      <c r="RJ30">
        <v>16446.095593850001</v>
      </c>
      <c r="RL30" s="8">
        <f t="shared" si="0"/>
        <v>12.70614</v>
      </c>
      <c r="RM30" s="8">
        <f t="shared" si="1"/>
        <v>10.761999999999999</v>
      </c>
      <c r="RN30" s="8">
        <f t="shared" si="21"/>
        <v>13.007500236913867</v>
      </c>
      <c r="RO30" s="8">
        <f t="shared" si="22"/>
        <v>11.017249735141201</v>
      </c>
    </row>
    <row r="31" spans="1:483" s="8" customFormat="1" x14ac:dyDescent="0.35">
      <c r="A31" s="1">
        <v>1969</v>
      </c>
      <c r="B31" s="8">
        <v>764.79715679714775</v>
      </c>
      <c r="C31" s="8">
        <v>75.512897676288432</v>
      </c>
      <c r="D31" s="8">
        <f t="shared" si="23"/>
        <v>416.06174656511786</v>
      </c>
      <c r="E31" s="8">
        <v>402.08788242269605</v>
      </c>
      <c r="F31" s="8">
        <v>159.45862390415377</v>
      </c>
      <c r="G31" s="8">
        <v>13.973864142421821</v>
      </c>
      <c r="H31" s="8">
        <v>86.051236020586074</v>
      </c>
      <c r="I31" s="8">
        <v>1.0993698205548179</v>
      </c>
      <c r="J31" s="8">
        <v>43.087523803248651</v>
      </c>
      <c r="K31" s="8">
        <v>72.90131125017578</v>
      </c>
      <c r="L31" s="8">
        <v>0.57616280830813948</v>
      </c>
      <c r="M31" s="8">
        <f t="shared" si="24"/>
        <v>73.477474058483921</v>
      </c>
      <c r="N31" s="8">
        <v>0.95968671708521613</v>
      </c>
      <c r="O31" s="8">
        <v>6.9124570000000007</v>
      </c>
      <c r="P31" s="8">
        <v>64.334339950215963</v>
      </c>
      <c r="Q31" s="8">
        <v>112.365825</v>
      </c>
      <c r="R31" s="8">
        <v>16.513137999999998</v>
      </c>
      <c r="S31" s="8">
        <f t="shared" si="25"/>
        <v>62.073899000000004</v>
      </c>
      <c r="T31" s="8">
        <v>60.356909000000002</v>
      </c>
      <c r="U31" s="8">
        <v>18.817869999999999</v>
      </c>
      <c r="V31" s="8">
        <v>1.71699</v>
      </c>
      <c r="W31" s="8">
        <v>14.831554000000001</v>
      </c>
      <c r="X31" s="8">
        <v>0.35145299999999996</v>
      </c>
      <c r="Y31" s="8">
        <v>5.59457</v>
      </c>
      <c r="Z31" s="8">
        <v>8.267691000000001</v>
      </c>
      <c r="AA31" s="8">
        <v>0.16495599999999999</v>
      </c>
      <c r="AB31" s="8">
        <f t="shared" si="26"/>
        <v>8.4326470000000011</v>
      </c>
      <c r="AC31" s="8">
        <v>0.11675100000000001</v>
      </c>
      <c r="AD31" s="8">
        <v>2.59483</v>
      </c>
      <c r="AE31" s="8">
        <v>16.065389</v>
      </c>
      <c r="AF31" s="11">
        <f t="shared" si="27"/>
        <v>0.14526886738993161</v>
      </c>
      <c r="AG31" s="337">
        <v>0.14334564991324</v>
      </c>
      <c r="AH31" s="11">
        <f t="shared" si="2"/>
        <v>0.22392952727521789</v>
      </c>
      <c r="AI31" s="11">
        <f t="shared" si="3"/>
        <v>0.14877067505312805</v>
      </c>
      <c r="AJ31" s="11">
        <f t="shared" si="4"/>
        <v>0.14971439369023459</v>
      </c>
      <c r="AK31" s="11">
        <f t="shared" si="5"/>
        <v>0.11811696044736787</v>
      </c>
      <c r="AL31" s="11">
        <f t="shared" si="6"/>
        <v>0.12188017203694071</v>
      </c>
      <c r="AM31" s="11">
        <f t="shared" si="7"/>
        <v>0.17262354349003164</v>
      </c>
      <c r="AN31" s="11">
        <f t="shared" si="8"/>
        <v>0.32229353191177862</v>
      </c>
      <c r="AO31" s="11">
        <f t="shared" si="9"/>
        <v>0.13169566564368237</v>
      </c>
      <c r="AP31" s="11">
        <f t="shared" si="10"/>
        <v>0.11293883309557017</v>
      </c>
      <c r="AQ31" s="11">
        <f t="shared" si="11"/>
        <v>0.28899488131825313</v>
      </c>
      <c r="AR31" s="11">
        <f t="shared" si="12"/>
        <v>0.11435182349473938</v>
      </c>
      <c r="AS31" s="11">
        <f t="shared" si="13"/>
        <v>0.11948642996387709</v>
      </c>
      <c r="AT31" s="11">
        <f t="shared" si="28"/>
        <v>0.35447627709727136</v>
      </c>
      <c r="AU31" s="11">
        <f t="shared" si="14"/>
        <v>0.24779979983682818</v>
      </c>
      <c r="AV31" s="8">
        <v>133.74</v>
      </c>
      <c r="AW31" s="8">
        <v>83.003999999999991</v>
      </c>
      <c r="AX31" s="8">
        <v>50.735999999999997</v>
      </c>
      <c r="AY31" s="8">
        <v>26.866999999999997</v>
      </c>
      <c r="AZ31" s="8">
        <v>7.2469999999999999</v>
      </c>
      <c r="BA31" s="8">
        <v>1.214</v>
      </c>
      <c r="BB31" s="8">
        <v>8.4610000000000003</v>
      </c>
      <c r="BC31" s="8">
        <v>0.21499999999999997</v>
      </c>
      <c r="BD31" s="8">
        <v>0.94100000000000006</v>
      </c>
      <c r="BE31" s="8">
        <v>1.1560000000000001</v>
      </c>
      <c r="BF31" s="8">
        <v>1.052</v>
      </c>
      <c r="BG31" s="8">
        <v>15.302</v>
      </c>
      <c r="BH31" s="8">
        <v>1.25</v>
      </c>
      <c r="BI31" s="8">
        <v>1.1279999999999999</v>
      </c>
      <c r="BJ31" s="8">
        <v>0</v>
      </c>
      <c r="BK31" s="8">
        <v>7.1000000000000008E-2</v>
      </c>
      <c r="BL31" s="8">
        <v>0</v>
      </c>
      <c r="BM31" s="8">
        <v>3.0340000000000003</v>
      </c>
      <c r="BN31" s="8">
        <v>2.262</v>
      </c>
      <c r="BO31" s="8">
        <v>0</v>
      </c>
      <c r="BP31" s="8">
        <v>0.16200000000000001</v>
      </c>
      <c r="BQ31" s="8">
        <v>1.214</v>
      </c>
      <c r="BR31" s="8">
        <v>7.0000000000000007E-2</v>
      </c>
      <c r="BS31" s="8">
        <v>1.284</v>
      </c>
      <c r="BT31" s="8">
        <v>0.65400000000000003</v>
      </c>
      <c r="BU31" s="8">
        <v>5.2999999999999999E-2</v>
      </c>
      <c r="BV31" s="8">
        <v>0.70700000000000007</v>
      </c>
      <c r="BW31" s="8">
        <v>0</v>
      </c>
      <c r="BX31" s="8">
        <v>1.5710000000000002</v>
      </c>
      <c r="BY31" s="8">
        <v>1.5710000000000002</v>
      </c>
      <c r="BZ31" s="8">
        <v>1.1539999999999999</v>
      </c>
      <c r="CA31" s="8">
        <v>1.1539999999999999</v>
      </c>
      <c r="CB31" s="8">
        <v>0.74</v>
      </c>
      <c r="CC31" s="8">
        <v>1.879</v>
      </c>
      <c r="CD31" s="8">
        <v>2.6189999999999998</v>
      </c>
      <c r="CE31" s="8">
        <f t="shared" si="29"/>
        <v>1.9119999999999997</v>
      </c>
      <c r="CF31" s="8">
        <v>8.94</v>
      </c>
      <c r="CG31" s="8">
        <v>8.94</v>
      </c>
      <c r="CH31" s="8">
        <v>0.65100000000000002</v>
      </c>
      <c r="CI31" s="8">
        <v>0.58799999999999997</v>
      </c>
      <c r="CJ31" s="8">
        <v>1.2389999999999999</v>
      </c>
      <c r="CK31" s="8">
        <f t="shared" si="30"/>
        <v>1.0409999999999999</v>
      </c>
      <c r="CL31" s="8">
        <v>0</v>
      </c>
      <c r="CM31" s="8">
        <v>0.19800000000000001</v>
      </c>
      <c r="CN31" s="8">
        <v>0.19800000000000001</v>
      </c>
      <c r="CO31" s="8">
        <v>0</v>
      </c>
      <c r="CP31" s="8">
        <v>12.651999999999999</v>
      </c>
      <c r="CQ31" s="8">
        <v>2.052</v>
      </c>
      <c r="CR31" s="8">
        <v>-0.14400000000000002</v>
      </c>
      <c r="CS31" s="8">
        <v>-4.5810000000000004</v>
      </c>
      <c r="CT31" s="8">
        <v>6.5419999999999998</v>
      </c>
      <c r="CU31" s="8">
        <v>2.7149999999999999</v>
      </c>
      <c r="CV31" s="8">
        <v>3.8260000000000001</v>
      </c>
      <c r="CW31" s="8">
        <v>1.254</v>
      </c>
      <c r="CX31" s="8">
        <v>0.39900000000000002</v>
      </c>
      <c r="CY31" s="8">
        <v>3.7999999999999999E-2</v>
      </c>
      <c r="CZ31" s="8">
        <v>0.437</v>
      </c>
      <c r="DA31" s="8">
        <v>0.17499999999999999</v>
      </c>
      <c r="DB31" s="8">
        <v>0.222</v>
      </c>
      <c r="DC31" s="8">
        <v>0.39700000000000002</v>
      </c>
      <c r="DD31" s="8">
        <v>0.161</v>
      </c>
      <c r="DE31" s="8">
        <v>1.9</v>
      </c>
      <c r="DF31" s="8">
        <v>5.8849999999999998</v>
      </c>
      <c r="DG31" s="8">
        <f t="shared" si="15"/>
        <v>5.8849999999999998</v>
      </c>
      <c r="DH31" s="8">
        <v>0.223</v>
      </c>
      <c r="DI31" s="8">
        <f t="shared" si="16"/>
        <v>0.223</v>
      </c>
      <c r="DJ31" s="8">
        <v>0</v>
      </c>
      <c r="DK31" s="1">
        <v>0</v>
      </c>
      <c r="DL31" s="8">
        <v>5.6999999999999995E-2</v>
      </c>
      <c r="DM31" s="8">
        <v>4.95</v>
      </c>
      <c r="DN31" s="8">
        <f t="shared" si="17"/>
        <v>4.95</v>
      </c>
      <c r="DO31" s="8">
        <v>0.126</v>
      </c>
      <c r="DP31" s="8">
        <f t="shared" si="18"/>
        <v>0.126</v>
      </c>
      <c r="DQ31" s="8">
        <v>0</v>
      </c>
      <c r="DR31" s="8">
        <v>0.72299999999999986</v>
      </c>
      <c r="DS31" s="8">
        <f t="shared" si="31"/>
        <v>0.66599999999999993</v>
      </c>
      <c r="DT31" s="8">
        <v>0.14000000000000001</v>
      </c>
      <c r="DU31" s="8">
        <v>3.7999999999999999E-2</v>
      </c>
      <c r="DV31" s="8">
        <v>0.379</v>
      </c>
      <c r="DW31" s="8">
        <v>0.55700000000000005</v>
      </c>
      <c r="DX31" s="8">
        <v>2.8420000000000001</v>
      </c>
      <c r="DY31" s="8">
        <v>0.55700000000000005</v>
      </c>
      <c r="DZ31" s="8">
        <v>0</v>
      </c>
      <c r="EA31" s="8">
        <v>3.399</v>
      </c>
      <c r="EB31" s="8">
        <v>0.40699999999999997</v>
      </c>
      <c r="EC31" s="8">
        <v>0</v>
      </c>
      <c r="ED31" s="8">
        <v>0.40699999999999997</v>
      </c>
      <c r="EE31" s="8">
        <f t="shared" si="19"/>
        <v>0.40699999999999997</v>
      </c>
      <c r="EF31" s="8">
        <v>0.64500000000000002</v>
      </c>
      <c r="EG31" s="8">
        <v>0.64500000000000002</v>
      </c>
      <c r="EH31" s="8">
        <v>0.56100000000000005</v>
      </c>
      <c r="EI31" s="8">
        <v>2.601</v>
      </c>
      <c r="EJ31" s="8">
        <v>1.4E-2</v>
      </c>
      <c r="EK31" s="8">
        <v>3.1759999999999997</v>
      </c>
      <c r="EL31" s="8">
        <v>1.9950000000000001</v>
      </c>
      <c r="EM31" s="8">
        <v>1.9950000000000001</v>
      </c>
      <c r="EN31" s="8">
        <v>0</v>
      </c>
      <c r="EO31" s="8">
        <v>6.3E-2</v>
      </c>
      <c r="EP31" s="8">
        <v>6.3E-2</v>
      </c>
      <c r="EQ31" s="8">
        <f t="shared" si="32"/>
        <v>6.3E-2</v>
      </c>
      <c r="ER31" s="8">
        <v>0</v>
      </c>
      <c r="ES31" s="8">
        <v>0</v>
      </c>
      <c r="ET31" s="8">
        <v>0</v>
      </c>
      <c r="EU31" s="8">
        <v>0</v>
      </c>
      <c r="EV31" s="8">
        <v>0.35099999999999998</v>
      </c>
      <c r="EW31" s="8">
        <v>8.0000000000000002E-3</v>
      </c>
      <c r="EX31" s="8">
        <v>1.6969999999999998</v>
      </c>
      <c r="EY31" s="8">
        <v>19.321999999999999</v>
      </c>
      <c r="EZ31" s="8">
        <v>5.343</v>
      </c>
      <c r="FA31" s="8">
        <v>13.979000000000001</v>
      </c>
      <c r="FB31" s="8">
        <v>8.2959999999999994</v>
      </c>
      <c r="FC31" s="8">
        <v>1.266</v>
      </c>
      <c r="FD31" s="8">
        <v>1.6259999999999999</v>
      </c>
      <c r="FE31" s="8">
        <v>2.8919999999999999</v>
      </c>
      <c r="FF31" s="8">
        <v>0.26400000000000001</v>
      </c>
      <c r="FG31" s="8">
        <v>2.4E-2</v>
      </c>
      <c r="FH31" s="8">
        <v>0.28800000000000003</v>
      </c>
      <c r="FI31" s="8">
        <v>0</v>
      </c>
      <c r="FJ31" s="8">
        <v>2.5009999999999999</v>
      </c>
      <c r="FK31" s="8">
        <v>10.11</v>
      </c>
      <c r="FL31" s="8">
        <v>0.34499999999999997</v>
      </c>
      <c r="FM31" s="8">
        <v>4.68</v>
      </c>
      <c r="FN31" s="8">
        <v>15.135</v>
      </c>
      <c r="FO31" s="8">
        <v>0.72399999999999998</v>
      </c>
      <c r="FP31" s="8">
        <v>1.851</v>
      </c>
      <c r="FQ31" s="8">
        <v>2.5750000000000002</v>
      </c>
      <c r="FR31" s="8">
        <v>1.292</v>
      </c>
      <c r="FS31" s="8">
        <v>1.365</v>
      </c>
      <c r="FT31" s="8">
        <v>0.73599999999999999</v>
      </c>
      <c r="FU31" s="8">
        <v>0.56700000000000006</v>
      </c>
      <c r="FV31" s="8">
        <v>1.4E-2</v>
      </c>
      <c r="FW31" s="8">
        <v>8.8999999999999996E-2</v>
      </c>
      <c r="FX31" s="8">
        <f t="shared" si="33"/>
        <v>8.8999999999999996E-2</v>
      </c>
      <c r="FY31" s="8">
        <v>1.2110000000000001</v>
      </c>
      <c r="FZ31" s="8">
        <v>0</v>
      </c>
      <c r="GA31" s="8">
        <v>0</v>
      </c>
      <c r="GB31" s="8">
        <v>6.1650000000000009</v>
      </c>
      <c r="GC31" s="8">
        <v>0.66300000000000003</v>
      </c>
      <c r="GD31" s="8">
        <f t="shared" si="20"/>
        <v>6.8280000000000012</v>
      </c>
      <c r="GE31" s="8">
        <v>6.8280000000000012</v>
      </c>
      <c r="GF31" s="8">
        <v>10.262</v>
      </c>
      <c r="GG31" s="8">
        <v>1.625</v>
      </c>
      <c r="GH31" s="8">
        <v>3.8409999999999997</v>
      </c>
      <c r="GI31" s="8">
        <v>15.728</v>
      </c>
      <c r="GJ31" s="8">
        <v>5.0999999999999997E-2</v>
      </c>
      <c r="GK31" s="8">
        <v>0</v>
      </c>
      <c r="GL31" s="8">
        <v>0.114</v>
      </c>
      <c r="GM31" s="8">
        <v>0.56300000000000006</v>
      </c>
      <c r="GN31" s="8">
        <v>0.72800000000000009</v>
      </c>
      <c r="GO31" s="8">
        <v>0</v>
      </c>
      <c r="GP31" s="8">
        <v>0</v>
      </c>
      <c r="GQ31" s="8">
        <v>0</v>
      </c>
      <c r="GR31" s="8">
        <v>0</v>
      </c>
      <c r="GS31" s="8">
        <v>9.9289999999999985</v>
      </c>
      <c r="GT31" s="8">
        <v>1.8240000000000001</v>
      </c>
      <c r="GU31" s="8">
        <v>2.0510000000000002</v>
      </c>
      <c r="GV31" s="8">
        <v>13.803999999999998</v>
      </c>
      <c r="GW31" s="8">
        <v>5.8999999999999997E-2</v>
      </c>
      <c r="GX31" s="8">
        <v>0</v>
      </c>
      <c r="GY31" s="8">
        <v>0.45</v>
      </c>
      <c r="GZ31" s="8">
        <v>1.07</v>
      </c>
      <c r="HA31" s="8">
        <v>0</v>
      </c>
      <c r="HB31" s="8">
        <v>1.5790000000000002</v>
      </c>
      <c r="HC31" s="8">
        <f t="shared" si="34"/>
        <v>0.85100000000000009</v>
      </c>
      <c r="HD31" s="8">
        <v>25.647000000000002</v>
      </c>
      <c r="HE31" s="8">
        <v>10.769</v>
      </c>
      <c r="HF31" s="8">
        <v>8.0489999999999995</v>
      </c>
      <c r="HG31" s="8">
        <v>18.817999999999998</v>
      </c>
      <c r="HH31" s="8">
        <v>6.83</v>
      </c>
      <c r="HI31" s="8">
        <v>-0.24</v>
      </c>
      <c r="HJ31" s="8">
        <v>0.313</v>
      </c>
      <c r="HK31" s="8">
        <v>1.3690000000000002</v>
      </c>
      <c r="HL31" s="8">
        <v>1.4420000000000002</v>
      </c>
      <c r="HM31" s="8">
        <v>0</v>
      </c>
      <c r="HN31" s="8">
        <v>1.054</v>
      </c>
      <c r="HO31" s="8">
        <v>1.863</v>
      </c>
      <c r="HP31" s="8">
        <v>2.9169999999999998</v>
      </c>
      <c r="HQ31" s="8">
        <f t="shared" si="35"/>
        <v>1.4749999999999996</v>
      </c>
      <c r="HR31" s="8">
        <v>5.5939999999999994</v>
      </c>
      <c r="HS31" s="8">
        <v>0.219</v>
      </c>
      <c r="HT31" s="8">
        <v>0.20300000000000001</v>
      </c>
      <c r="HU31" s="8">
        <v>-0.18000000000000002</v>
      </c>
      <c r="HV31" s="8">
        <v>7.956999999999999</v>
      </c>
      <c r="HW31" s="8">
        <v>2.8129999999999997</v>
      </c>
      <c r="HX31" s="8">
        <v>14.876999999999999</v>
      </c>
      <c r="HY31" s="8">
        <v>45.350999999999999</v>
      </c>
      <c r="HZ31" s="8">
        <v>1.964</v>
      </c>
      <c r="IA31" s="8">
        <v>47.314999999999998</v>
      </c>
      <c r="IB31" s="8">
        <v>16.849</v>
      </c>
      <c r="IC31" s="8">
        <v>0.48299999999999998</v>
      </c>
      <c r="ID31" s="8">
        <v>17.332000000000001</v>
      </c>
      <c r="IE31" s="8">
        <v>28.502000000000002</v>
      </c>
      <c r="IF31" s="8">
        <v>1.48</v>
      </c>
      <c r="IG31" s="8">
        <v>29.982000000000003</v>
      </c>
      <c r="IH31" s="8">
        <v>4.3369999999999997</v>
      </c>
      <c r="II31" s="8">
        <v>0.95299999999999996</v>
      </c>
      <c r="IJ31" s="8">
        <v>5.29</v>
      </c>
      <c r="IK31" s="8">
        <v>1.165</v>
      </c>
      <c r="IL31" s="8">
        <v>0.32300000000000001</v>
      </c>
      <c r="IM31" s="8">
        <v>1.488</v>
      </c>
      <c r="IN31" s="8">
        <v>3.3000000000000002E-2</v>
      </c>
      <c r="IO31" s="8">
        <v>0.65800000000000003</v>
      </c>
      <c r="IP31" s="8">
        <v>0.69100000000000006</v>
      </c>
      <c r="IQ31" s="8">
        <v>3.4000000000000002E-2</v>
      </c>
      <c r="IR31" s="8">
        <v>8.0000000000000002E-3</v>
      </c>
      <c r="IS31" s="8">
        <v>4.2000000000000003E-2</v>
      </c>
      <c r="IT31" s="8">
        <v>0.7330000000000001</v>
      </c>
      <c r="IU31" s="8">
        <v>0.152</v>
      </c>
      <c r="IV31" s="8">
        <v>0</v>
      </c>
      <c r="IW31" s="8">
        <v>0.152</v>
      </c>
      <c r="IX31" s="8">
        <v>22.462</v>
      </c>
      <c r="IY31" s="8">
        <v>0.16400000000000001</v>
      </c>
      <c r="IZ31" s="8">
        <v>22.626000000000001</v>
      </c>
      <c r="JA31" s="8">
        <v>41.831000000000003</v>
      </c>
      <c r="JB31" s="8">
        <v>41.831000000000003</v>
      </c>
      <c r="JC31" s="8">
        <v>10.440000000000001</v>
      </c>
      <c r="JD31" s="8">
        <v>2.8770000000000002</v>
      </c>
      <c r="JE31" s="8">
        <v>13.317000000000002</v>
      </c>
      <c r="JF31" s="8">
        <v>1.827</v>
      </c>
      <c r="JG31" s="8">
        <v>4.5999999999999999E-2</v>
      </c>
      <c r="JH31" s="8">
        <v>1.873</v>
      </c>
      <c r="JI31" s="8">
        <v>0.89200000000000002</v>
      </c>
      <c r="JJ31" s="8">
        <v>0.89200000000000002</v>
      </c>
      <c r="JK31" s="8">
        <v>0.58000000000000007</v>
      </c>
      <c r="JL31" s="8">
        <v>0</v>
      </c>
      <c r="JM31" s="8">
        <v>0.58000000000000007</v>
      </c>
      <c r="JN31" s="8">
        <v>0.40899999999999997</v>
      </c>
      <c r="JO31" s="8">
        <v>0.40899999999999997</v>
      </c>
      <c r="JP31" s="8">
        <v>0.74099999999999988</v>
      </c>
      <c r="JQ31" s="8">
        <v>1.3000000000000001E-2</v>
      </c>
      <c r="JR31" s="8">
        <v>0.75399999999999989</v>
      </c>
      <c r="JS31" s="8">
        <v>0.33699999999999997</v>
      </c>
      <c r="JT31" s="8">
        <v>0.33699999999999997</v>
      </c>
      <c r="JU31" s="8">
        <v>9.8339999999999996</v>
      </c>
      <c r="JV31" s="8">
        <v>3.5799999999999996</v>
      </c>
      <c r="JW31" s="8">
        <v>2.0629999999999997</v>
      </c>
      <c r="JX31" s="8">
        <v>15.477</v>
      </c>
      <c r="JY31" s="8">
        <f t="shared" si="36"/>
        <v>15.465</v>
      </c>
      <c r="JZ31" s="8">
        <v>1.27</v>
      </c>
      <c r="KA31" s="8">
        <v>2.266</v>
      </c>
      <c r="KB31" s="8">
        <v>3.536</v>
      </c>
      <c r="KC31" s="8">
        <v>4.0000000000000001E-3</v>
      </c>
      <c r="KD31" s="8">
        <v>1.5660000000000001</v>
      </c>
      <c r="KE31" s="8">
        <v>1.57</v>
      </c>
      <c r="KF31" s="8">
        <v>5.1059999999999999</v>
      </c>
      <c r="KG31" s="8">
        <f t="shared" si="37"/>
        <v>1.5479999999999996</v>
      </c>
      <c r="KH31" s="8">
        <v>4.165</v>
      </c>
      <c r="KI31" s="8">
        <v>0.66300000000000003</v>
      </c>
      <c r="KJ31" s="8">
        <v>4.8280000000000003</v>
      </c>
      <c r="KK31" s="8">
        <v>10.442</v>
      </c>
      <c r="KL31" s="8">
        <v>2.8770000000000002</v>
      </c>
      <c r="KM31" s="8">
        <v>4.298</v>
      </c>
      <c r="KN31" s="8">
        <v>17.617000000000001</v>
      </c>
      <c r="KO31" s="8">
        <v>1.2E-2</v>
      </c>
      <c r="KP31" s="8">
        <v>1.2E-2</v>
      </c>
      <c r="KQ31" s="8">
        <v>0</v>
      </c>
      <c r="KR31" s="8">
        <v>1.3969999999999998</v>
      </c>
      <c r="KS31" s="8">
        <v>2.0780000000000003</v>
      </c>
      <c r="KT31" s="8">
        <v>3.4750000000000001</v>
      </c>
      <c r="KU31" s="8">
        <v>4.0000000000000001E-3</v>
      </c>
      <c r="KV31" s="8">
        <v>7.9000000000000001E-2</v>
      </c>
      <c r="KW31" s="8">
        <v>8.3000000000000004E-2</v>
      </c>
      <c r="KX31" s="8">
        <v>3.5580000000000003</v>
      </c>
      <c r="KY31" s="8">
        <v>0</v>
      </c>
      <c r="KZ31" s="8">
        <v>73.335999999999999</v>
      </c>
      <c r="LA31" s="8">
        <v>1.671</v>
      </c>
      <c r="LB31" s="8">
        <v>75.007000000000005</v>
      </c>
      <c r="LC31" s="8">
        <v>60.356999999999999</v>
      </c>
      <c r="LD31" s="8">
        <v>1.7170000000000001</v>
      </c>
      <c r="LE31" s="8">
        <v>62.073999999999998</v>
      </c>
      <c r="LF31" s="8">
        <v>12.978999999999999</v>
      </c>
      <c r="LG31" s="8">
        <v>-4.4999999999999998E-2</v>
      </c>
      <c r="LH31" s="8">
        <v>12.933999999999999</v>
      </c>
      <c r="LI31" s="8">
        <v>4.1999999999999996E-2</v>
      </c>
      <c r="LJ31" s="8">
        <v>0.22500000000000001</v>
      </c>
      <c r="LK31" s="8">
        <v>0.26700000000000002</v>
      </c>
      <c r="LL31" s="8">
        <v>0</v>
      </c>
      <c r="LM31" s="8">
        <v>4.0000000000000001E-3</v>
      </c>
      <c r="LN31" s="8">
        <v>4.0000000000000001E-3</v>
      </c>
      <c r="LO31" s="8">
        <v>0.27100000000000002</v>
      </c>
      <c r="LP31" s="8">
        <v>0</v>
      </c>
      <c r="LQ31" s="8">
        <v>0.24</v>
      </c>
      <c r="LR31" s="8">
        <v>0.189</v>
      </c>
      <c r="LS31" s="8">
        <v>0.42899999999999999</v>
      </c>
      <c r="LT31" s="8">
        <v>0</v>
      </c>
      <c r="LU31" s="8">
        <v>0.42899999999999999</v>
      </c>
      <c r="LV31" s="8">
        <f t="shared" si="38"/>
        <v>0.15799999999999997</v>
      </c>
      <c r="LW31" s="8">
        <v>10.447000000000001</v>
      </c>
      <c r="LX31" s="8">
        <v>0.16599999999999998</v>
      </c>
      <c r="LY31" s="8">
        <v>10.613000000000001</v>
      </c>
      <c r="LZ31" s="8">
        <v>0.32400000000000001</v>
      </c>
      <c r="MA31" s="8">
        <v>0.32400000000000001</v>
      </c>
      <c r="MB31" s="8">
        <v>0.11699999999999999</v>
      </c>
      <c r="MC31" s="8">
        <v>0.11699999999999999</v>
      </c>
      <c r="MD31" s="8">
        <v>-6.7000000000000004E-2</v>
      </c>
      <c r="ME31" s="8">
        <v>-6.7000000000000004E-2</v>
      </c>
      <c r="MF31" s="8">
        <v>1.9980000000000002</v>
      </c>
      <c r="MG31" s="8">
        <v>-0.20599999999999999</v>
      </c>
      <c r="MH31" s="8">
        <v>1.7920000000000003</v>
      </c>
      <c r="MI31" s="8">
        <v>7.956999999999999</v>
      </c>
      <c r="MJ31" s="8">
        <v>4.5299999999999994</v>
      </c>
      <c r="MK31" s="8">
        <v>1.7170000000000001</v>
      </c>
      <c r="ML31" s="8">
        <v>85.822000000000003</v>
      </c>
      <c r="MM31" s="8">
        <v>-4.4999999999999998E-2</v>
      </c>
      <c r="MN31" s="8">
        <v>85.777000000000001</v>
      </c>
      <c r="MO31" s="8">
        <v>16.065000000000001</v>
      </c>
      <c r="MP31" s="8">
        <v>16.512999999999998</v>
      </c>
      <c r="MQ31" s="8">
        <v>-0.44800000000000001</v>
      </c>
      <c r="MR31" s="8">
        <v>0.16200000000000001</v>
      </c>
      <c r="MS31" s="8">
        <v>3.9E-2</v>
      </c>
      <c r="MT31" s="8">
        <v>3.9E-2</v>
      </c>
      <c r="MU31" s="8">
        <v>0.44500000000000001</v>
      </c>
      <c r="MV31" s="8">
        <v>0.504</v>
      </c>
      <c r="MW31" s="8">
        <v>0</v>
      </c>
      <c r="MX31" s="8">
        <v>0</v>
      </c>
      <c r="MY31" s="8">
        <v>0</v>
      </c>
      <c r="MZ31" s="8">
        <v>2.1999999999999999E-2</v>
      </c>
      <c r="NA31" s="8">
        <v>2.1999999999999999E-2</v>
      </c>
      <c r="NB31" s="8">
        <v>8.0000000000000002E-3</v>
      </c>
      <c r="NC31" s="8">
        <v>0</v>
      </c>
      <c r="ND31" s="8">
        <v>8.0000000000000002E-3</v>
      </c>
      <c r="NE31" s="8">
        <v>2.1999999999999999E-2</v>
      </c>
      <c r="NF31" s="8">
        <v>2.1999999999999999E-2</v>
      </c>
      <c r="NG31" s="8">
        <v>0.10199999999999999</v>
      </c>
      <c r="NH31" s="8">
        <v>1.6E-2</v>
      </c>
      <c r="NI31" s="8">
        <v>0.114</v>
      </c>
      <c r="NJ31" s="8">
        <v>0.182</v>
      </c>
      <c r="NK31" s="8">
        <v>0.41399999999999998</v>
      </c>
      <c r="NL31" s="8">
        <v>0</v>
      </c>
      <c r="NM31" s="8">
        <v>0</v>
      </c>
      <c r="NN31" s="8">
        <v>3.5999999999999997E-2</v>
      </c>
      <c r="NO31" s="8">
        <v>0</v>
      </c>
      <c r="NP31" s="8">
        <v>0</v>
      </c>
      <c r="NQ31" s="8">
        <v>0</v>
      </c>
      <c r="NR31" s="8">
        <v>0</v>
      </c>
      <c r="NS31" s="8">
        <v>1E-3</v>
      </c>
      <c r="NT31" s="8">
        <v>1E-3</v>
      </c>
      <c r="NU31" s="8">
        <v>0</v>
      </c>
      <c r="NV31" s="8">
        <v>0</v>
      </c>
      <c r="NW31" s="8">
        <v>0</v>
      </c>
      <c r="NX31" s="8">
        <v>0</v>
      </c>
      <c r="NY31" s="8">
        <v>0.65200000000000002</v>
      </c>
      <c r="NZ31" s="8">
        <v>8.3999999999999991E-2</v>
      </c>
      <c r="OA31" s="8">
        <v>0</v>
      </c>
      <c r="OB31" s="8">
        <v>0</v>
      </c>
      <c r="OC31" s="8">
        <f t="shared" si="39"/>
        <v>0</v>
      </c>
      <c r="OD31" s="8">
        <v>4.8000000000000001E-2</v>
      </c>
      <c r="OE31" s="8">
        <v>1.2E-2</v>
      </c>
      <c r="OF31" s="8">
        <v>0.06</v>
      </c>
      <c r="OG31" s="8">
        <v>0.11800000000000001</v>
      </c>
      <c r="OH31" s="8">
        <v>4.0999999999999995E-2</v>
      </c>
      <c r="OI31" s="8">
        <v>0</v>
      </c>
      <c r="OJ31" s="8">
        <v>0.159</v>
      </c>
      <c r="OK31" s="8">
        <v>1.9000000000000003E-2</v>
      </c>
      <c r="OL31" s="8">
        <v>8.299999999999999E-2</v>
      </c>
      <c r="OM31" s="8">
        <v>0.45</v>
      </c>
      <c r="ON31" s="8">
        <v>0.85599999999999998</v>
      </c>
      <c r="OO31" s="8">
        <v>0</v>
      </c>
      <c r="OP31" s="8">
        <v>1.4079999999999999</v>
      </c>
      <c r="OQ31" s="8">
        <f t="shared" si="40"/>
        <v>0.99399999999999999</v>
      </c>
      <c r="OR31" s="8">
        <v>4.7E-2</v>
      </c>
      <c r="OS31" s="8">
        <v>0</v>
      </c>
      <c r="OT31" s="8">
        <v>4.7E-2</v>
      </c>
      <c r="OU31" s="8">
        <v>0</v>
      </c>
      <c r="OV31" s="8">
        <v>0</v>
      </c>
      <c r="OW31" s="8">
        <v>0</v>
      </c>
      <c r="OX31" s="8">
        <v>-0.21300000000000002</v>
      </c>
      <c r="OY31" s="8">
        <v>112.367</v>
      </c>
      <c r="PC31" s="8">
        <v>8.6300000000000008</v>
      </c>
      <c r="PE31" s="8">
        <v>3.7916666666666701</v>
      </c>
      <c r="PF31" s="258">
        <f t="shared" si="41"/>
        <v>7.1899083333333333</v>
      </c>
      <c r="PJ31" s="8">
        <v>98.522999999999996</v>
      </c>
      <c r="PK31" s="8">
        <f>IFERROR(HLOOKUP("b2_s11",real!$B$10:$AMM$83,$A31-1947,FALSE)+HLOOKUP("b2_s12",real!$B$10:$AMM$83,$A31-1947,FALSE)+HLOOKUP("b2_s13",real!$B$10:$AMM$83,$A31-1947,FALSE)+HLOOKUP("b2_s14",real!$B$10:$AMM$83,$A31-1947,FALSE),"")</f>
        <v>42.329000000000001</v>
      </c>
      <c r="PL31" s="8">
        <v>112.36699999999999</v>
      </c>
      <c r="PN31">
        <v>39.167373328414499</v>
      </c>
      <c r="PO31" s="8">
        <v>23.5</v>
      </c>
      <c r="PR31" s="8">
        <v>4.7070780777650374E-2</v>
      </c>
      <c r="PS31" s="11">
        <v>0.12870012870012901</v>
      </c>
      <c r="QS31" s="8">
        <v>32.056417000000003</v>
      </c>
      <c r="QT31" s="11">
        <v>2.8684598321466099</v>
      </c>
      <c r="QW31" s="8">
        <v>8.1775000000000002</v>
      </c>
      <c r="QX31" s="8">
        <v>5.3090401678533903</v>
      </c>
      <c r="QY31" s="336">
        <v>3.7916666669999999</v>
      </c>
      <c r="RA31" s="1">
        <v>0.79275499999999999</v>
      </c>
      <c r="RB31" s="1">
        <v>0.84768200000000005</v>
      </c>
      <c r="RC31">
        <v>17402.419697235098</v>
      </c>
      <c r="RF31">
        <v>114.12</v>
      </c>
      <c r="RG31">
        <v>113.01</v>
      </c>
      <c r="RH31" s="8">
        <f t="shared" si="43"/>
        <v>116.33027522935781</v>
      </c>
      <c r="RI31" s="8">
        <f t="shared" si="42"/>
        <v>114.20919656392117</v>
      </c>
      <c r="RJ31">
        <v>17402.419697235098</v>
      </c>
      <c r="RL31" s="8">
        <f t="shared" si="0"/>
        <v>14.831554000000001</v>
      </c>
      <c r="RM31" s="8">
        <f t="shared" si="1"/>
        <v>12.651999999999999</v>
      </c>
      <c r="RN31" s="8">
        <f t="shared" si="21"/>
        <v>13.199345975522363</v>
      </c>
      <c r="RO31" s="8">
        <f t="shared" si="22"/>
        <v>11.259651232926023</v>
      </c>
    </row>
    <row r="32" spans="1:483" s="8" customFormat="1" x14ac:dyDescent="0.35">
      <c r="A32" s="1">
        <v>1970</v>
      </c>
      <c r="B32" s="8">
        <v>811.51614952352134</v>
      </c>
      <c r="C32" s="8">
        <v>81.015438543838371</v>
      </c>
      <c r="D32" s="8">
        <f t="shared" si="23"/>
        <v>435.17105866841399</v>
      </c>
      <c r="E32" s="8">
        <v>420.27191912290192</v>
      </c>
      <c r="F32" s="8">
        <v>167.9297841221138</v>
      </c>
      <c r="G32" s="8">
        <v>14.899139545512075</v>
      </c>
      <c r="H32" s="8">
        <v>89.361819215513222</v>
      </c>
      <c r="I32" s="8">
        <v>1.3110588749553405</v>
      </c>
      <c r="J32" s="8">
        <v>45.156584760081174</v>
      </c>
      <c r="K32" s="8">
        <v>78.54481372676868</v>
      </c>
      <c r="L32" s="8">
        <v>0.58603004522871538</v>
      </c>
      <c r="M32" s="8">
        <f t="shared" si="24"/>
        <v>79.130843771997391</v>
      </c>
      <c r="N32" s="8">
        <v>0.82823336782373846</v>
      </c>
      <c r="O32" s="8">
        <v>7.5455449999999997</v>
      </c>
      <c r="P32" s="8">
        <v>74.702630001499642</v>
      </c>
      <c r="Q32" s="8">
        <v>125.69816800000001</v>
      </c>
      <c r="R32" s="8">
        <v>19.404932000000002</v>
      </c>
      <c r="S32" s="8">
        <f t="shared" si="25"/>
        <v>68.211984000000001</v>
      </c>
      <c r="T32" s="8">
        <v>66.229703999999998</v>
      </c>
      <c r="U32" s="8">
        <v>21.366029999999999</v>
      </c>
      <c r="V32" s="8">
        <v>1.98228</v>
      </c>
      <c r="W32" s="8">
        <v>16.306868999999999</v>
      </c>
      <c r="X32" s="8">
        <v>0.437749</v>
      </c>
      <c r="Y32" s="8">
        <v>6.1838040000000003</v>
      </c>
      <c r="Z32" s="8">
        <v>9.1650449999999992</v>
      </c>
      <c r="AA32" s="8">
        <v>0.17962899999999998</v>
      </c>
      <c r="AB32" s="8">
        <f t="shared" si="26"/>
        <v>9.3446739999999995</v>
      </c>
      <c r="AC32" s="8">
        <v>0.12746199999999999</v>
      </c>
      <c r="AD32" s="8">
        <v>3.0362</v>
      </c>
      <c r="AE32" s="8">
        <v>20.088328000000001</v>
      </c>
      <c r="AF32" s="11">
        <f t="shared" si="27"/>
        <v>0.15314977096095264</v>
      </c>
      <c r="AG32" s="337">
        <v>0.15283886839267</v>
      </c>
      <c r="AH32" s="11">
        <f t="shared" si="2"/>
        <v>0.2452715789255844</v>
      </c>
      <c r="AI32" s="11">
        <f t="shared" si="3"/>
        <v>0.15630280544360647</v>
      </c>
      <c r="AJ32" s="11">
        <f t="shared" si="4"/>
        <v>0.15717374138735921</v>
      </c>
      <c r="AK32" s="11">
        <f t="shared" si="5"/>
        <v>0.12734617785576405</v>
      </c>
      <c r="AL32" s="11">
        <f t="shared" si="6"/>
        <v>0.1319731615713215</v>
      </c>
      <c r="AM32" s="11">
        <f t="shared" si="7"/>
        <v>0.18276333048726542</v>
      </c>
      <c r="AN32" s="11">
        <f t="shared" si="8"/>
        <v>0.33661317763076393</v>
      </c>
      <c r="AO32" s="11">
        <f t="shared" si="9"/>
        <v>0.1388963820381435</v>
      </c>
      <c r="AP32" s="11">
        <f t="shared" si="10"/>
        <v>0.11620143383185499</v>
      </c>
      <c r="AQ32" s="11">
        <f t="shared" si="11"/>
        <v>0.30940250407564912</v>
      </c>
      <c r="AR32" s="11">
        <f t="shared" si="12"/>
        <v>0.11766620598376541</v>
      </c>
      <c r="AS32" s="11">
        <f t="shared" si="13"/>
        <v>0.15115254553990912</v>
      </c>
      <c r="AT32" s="11">
        <f t="shared" si="28"/>
        <v>0.37997101647610348</v>
      </c>
      <c r="AU32" s="11">
        <f t="shared" si="14"/>
        <v>0.26684585054152538</v>
      </c>
      <c r="AV32" s="8">
        <v>150.98399999999998</v>
      </c>
      <c r="AW32" s="8">
        <v>92.868000000000009</v>
      </c>
      <c r="AX32" s="8">
        <v>58.115000000000002</v>
      </c>
      <c r="AY32" s="8">
        <v>30.808</v>
      </c>
      <c r="AZ32" s="8">
        <v>8.3109999999999999</v>
      </c>
      <c r="BA32" s="8">
        <v>1.2030000000000001</v>
      </c>
      <c r="BB32" s="8">
        <v>9.5139999999999993</v>
      </c>
      <c r="BC32" s="8">
        <v>0.19700000000000001</v>
      </c>
      <c r="BD32" s="8">
        <v>0.88900000000000001</v>
      </c>
      <c r="BE32" s="8">
        <v>1.0860000000000001</v>
      </c>
      <c r="BF32" s="8">
        <v>0.98599999999999999</v>
      </c>
      <c r="BG32" s="8">
        <v>17.689999999999998</v>
      </c>
      <c r="BH32" s="8">
        <v>1.49</v>
      </c>
      <c r="BI32" s="8">
        <v>1.268</v>
      </c>
      <c r="BJ32" s="8">
        <v>0</v>
      </c>
      <c r="BK32" s="8">
        <v>8.5999999999999993E-2</v>
      </c>
      <c r="BL32" s="8">
        <v>0</v>
      </c>
      <c r="BM32" s="8">
        <v>4.0310000000000006</v>
      </c>
      <c r="BN32" s="8">
        <v>2.456</v>
      </c>
      <c r="BO32" s="8">
        <v>0</v>
      </c>
      <c r="BP32" s="8">
        <v>0.18099999999999999</v>
      </c>
      <c r="BQ32" s="8">
        <v>1.2030000000000001</v>
      </c>
      <c r="BR32" s="8">
        <v>7.3999999999999996E-2</v>
      </c>
      <c r="BS32" s="8">
        <v>1.2770000000000001</v>
      </c>
      <c r="BT32" s="8">
        <v>0.72499999999999987</v>
      </c>
      <c r="BU32" s="8">
        <v>0.06</v>
      </c>
      <c r="BV32" s="8">
        <v>0.78499999999999992</v>
      </c>
      <c r="BW32" s="8">
        <v>0</v>
      </c>
      <c r="BX32" s="8">
        <v>2.1019999999999999</v>
      </c>
      <c r="BY32" s="8">
        <v>2.1019999999999999</v>
      </c>
      <c r="BZ32" s="8">
        <v>1.294</v>
      </c>
      <c r="CA32" s="8">
        <v>1.294</v>
      </c>
      <c r="CB32" s="8">
        <v>0.77600000000000002</v>
      </c>
      <c r="CC32" s="8">
        <v>2.109</v>
      </c>
      <c r="CD32" s="8">
        <v>2.8849999999999998</v>
      </c>
      <c r="CE32" s="8">
        <f t="shared" si="29"/>
        <v>2.0999999999999996</v>
      </c>
      <c r="CF32" s="8">
        <v>9.6489999999999991</v>
      </c>
      <c r="CG32" s="8">
        <v>9.6489999999999991</v>
      </c>
      <c r="CH32" s="8">
        <v>0.66800000000000004</v>
      </c>
      <c r="CI32" s="8">
        <v>0.60399999999999998</v>
      </c>
      <c r="CJ32" s="8">
        <v>1.272</v>
      </c>
      <c r="CK32" s="8">
        <f t="shared" si="30"/>
        <v>1.0620000000000001</v>
      </c>
      <c r="CL32" s="8">
        <v>0</v>
      </c>
      <c r="CM32" s="8">
        <v>0.21</v>
      </c>
      <c r="CN32" s="8">
        <v>0.21</v>
      </c>
      <c r="CO32" s="8">
        <v>0</v>
      </c>
      <c r="CP32" s="8">
        <v>14.09</v>
      </c>
      <c r="CQ32" s="8">
        <v>2.4340000000000002</v>
      </c>
      <c r="CR32" s="8">
        <v>-0.19999999999999998</v>
      </c>
      <c r="CS32" s="8">
        <v>-5.6129999999999995</v>
      </c>
      <c r="CT32" s="8">
        <v>7.5119999999999996</v>
      </c>
      <c r="CU32" s="8">
        <v>3.1899999999999995</v>
      </c>
      <c r="CV32" s="8">
        <v>4.3210000000000006</v>
      </c>
      <c r="CW32" s="8">
        <v>1.5169999999999999</v>
      </c>
      <c r="CX32" s="8">
        <v>0.48099999999999998</v>
      </c>
      <c r="CY32" s="8">
        <v>4.4999999999999998E-2</v>
      </c>
      <c r="CZ32" s="8">
        <v>0.52600000000000002</v>
      </c>
      <c r="DA32" s="8">
        <v>0.191</v>
      </c>
      <c r="DB32" s="8">
        <v>0.24199999999999999</v>
      </c>
      <c r="DC32" s="8">
        <v>0.433</v>
      </c>
      <c r="DD32" s="8">
        <v>0.15</v>
      </c>
      <c r="DE32" s="8">
        <v>1.9949999999999999</v>
      </c>
      <c r="DF32" s="8">
        <v>7.58</v>
      </c>
      <c r="DG32" s="8">
        <f t="shared" si="15"/>
        <v>7.58</v>
      </c>
      <c r="DH32" s="8">
        <v>0.26400000000000001</v>
      </c>
      <c r="DI32" s="8">
        <f t="shared" si="16"/>
        <v>0.26400000000000001</v>
      </c>
      <c r="DJ32" s="8">
        <v>0</v>
      </c>
      <c r="DK32" s="1">
        <v>0</v>
      </c>
      <c r="DL32" s="8">
        <v>7.0000000000000007E-2</v>
      </c>
      <c r="DM32" s="8">
        <v>6.3360000000000003</v>
      </c>
      <c r="DN32" s="8">
        <f t="shared" si="17"/>
        <v>6.3360000000000003</v>
      </c>
      <c r="DO32" s="8">
        <v>0.31600000000000006</v>
      </c>
      <c r="DP32" s="8">
        <f t="shared" si="18"/>
        <v>0.31600000000000006</v>
      </c>
      <c r="DQ32" s="8">
        <v>0</v>
      </c>
      <c r="DR32" s="8">
        <v>0.872</v>
      </c>
      <c r="DS32" s="8">
        <f t="shared" si="31"/>
        <v>0.80200000000000005</v>
      </c>
      <c r="DT32" s="8">
        <v>0.16199999999999998</v>
      </c>
      <c r="DU32" s="8">
        <v>4.4999999999999998E-2</v>
      </c>
      <c r="DV32" s="8">
        <v>0.46399999999999997</v>
      </c>
      <c r="DW32" s="8">
        <v>0.67099999999999993</v>
      </c>
      <c r="DX32" s="8">
        <v>3.1520000000000001</v>
      </c>
      <c r="DY32" s="8">
        <v>0.61799999999999999</v>
      </c>
      <c r="DZ32" s="8">
        <v>0</v>
      </c>
      <c r="EA32" s="8">
        <v>3.77</v>
      </c>
      <c r="EB32" s="8">
        <v>0.6339999999999999</v>
      </c>
      <c r="EC32" s="8">
        <v>0</v>
      </c>
      <c r="ED32" s="8">
        <v>0.6339999999999999</v>
      </c>
      <c r="EE32" s="8">
        <f t="shared" si="19"/>
        <v>0.6339999999999999</v>
      </c>
      <c r="EF32" s="8">
        <v>0.71899999999999986</v>
      </c>
      <c r="EG32" s="8">
        <v>0.71899999999999986</v>
      </c>
      <c r="EH32" s="8">
        <v>0.621</v>
      </c>
      <c r="EI32" s="8">
        <v>2.8859999999999997</v>
      </c>
      <c r="EJ32" s="8">
        <v>1.6E-2</v>
      </c>
      <c r="EK32" s="8">
        <v>3.5229999999999997</v>
      </c>
      <c r="EL32" s="8">
        <v>1.9530000000000001</v>
      </c>
      <c r="EM32" s="8">
        <v>1.9530000000000001</v>
      </c>
      <c r="EN32" s="8">
        <v>0</v>
      </c>
      <c r="EO32" s="8">
        <v>6.8000000000000005E-2</v>
      </c>
      <c r="EP32" s="8">
        <v>6.8000000000000005E-2</v>
      </c>
      <c r="EQ32" s="8">
        <f t="shared" si="32"/>
        <v>6.8000000000000005E-2</v>
      </c>
      <c r="ER32" s="8">
        <v>0</v>
      </c>
      <c r="ES32" s="8">
        <v>0</v>
      </c>
      <c r="ET32" s="8">
        <v>0</v>
      </c>
      <c r="EU32" s="8">
        <v>0</v>
      </c>
      <c r="EV32" s="8">
        <v>0.437</v>
      </c>
      <c r="EW32" s="8">
        <v>8.0000000000000002E-3</v>
      </c>
      <c r="EX32" s="8">
        <v>1.5750000000000002</v>
      </c>
      <c r="EY32" s="8">
        <v>21.637</v>
      </c>
      <c r="EZ32" s="8">
        <v>5.9590000000000005</v>
      </c>
      <c r="FA32" s="8">
        <v>15.678000000000001</v>
      </c>
      <c r="FB32" s="8">
        <v>9.3780000000000001</v>
      </c>
      <c r="FC32" s="8">
        <v>1.4910000000000001</v>
      </c>
      <c r="FD32" s="8">
        <v>1.786</v>
      </c>
      <c r="FE32" s="8">
        <v>3.2770000000000001</v>
      </c>
      <c r="FF32" s="8">
        <v>0.28500000000000003</v>
      </c>
      <c r="FG32" s="8">
        <v>2.5000000000000001E-2</v>
      </c>
      <c r="FH32" s="8">
        <v>0.31000000000000005</v>
      </c>
      <c r="FI32" s="8">
        <v>0</v>
      </c>
      <c r="FJ32" s="8">
        <v>2.7150000000000003</v>
      </c>
      <c r="FK32" s="8">
        <v>10.478000000000002</v>
      </c>
      <c r="FL32" s="8">
        <v>0.40700000000000003</v>
      </c>
      <c r="FM32" s="8">
        <v>5.0659999999999998</v>
      </c>
      <c r="FN32" s="8">
        <v>15.951000000000001</v>
      </c>
      <c r="FO32" s="8">
        <v>0.77400000000000002</v>
      </c>
      <c r="FP32" s="8">
        <v>1.8260000000000001</v>
      </c>
      <c r="FQ32" s="8">
        <v>2.6</v>
      </c>
      <c r="FR32" s="8">
        <v>1.21</v>
      </c>
      <c r="FS32" s="8">
        <v>1.278</v>
      </c>
      <c r="FT32" s="8">
        <v>0.86199999999999999</v>
      </c>
      <c r="FU32" s="8">
        <v>0.83899999999999997</v>
      </c>
      <c r="FV32" s="8">
        <v>1.8000000000000002E-2</v>
      </c>
      <c r="FW32" s="8">
        <v>0.10299999999999999</v>
      </c>
      <c r="FX32" s="8">
        <f t="shared" si="33"/>
        <v>0.10299999999999999</v>
      </c>
      <c r="FY32" s="8">
        <v>1.1599999999999999</v>
      </c>
      <c r="FZ32" s="8">
        <v>0</v>
      </c>
      <c r="GA32" s="8">
        <v>0</v>
      </c>
      <c r="GB32" s="8">
        <v>7.2650000000000006</v>
      </c>
      <c r="GC32" s="8">
        <v>0.66100000000000003</v>
      </c>
      <c r="GD32" s="8">
        <f t="shared" si="20"/>
        <v>7.9260000000000002</v>
      </c>
      <c r="GE32" s="8">
        <v>7.9260000000000002</v>
      </c>
      <c r="GF32" s="8">
        <v>11.763999999999999</v>
      </c>
      <c r="GG32" s="8">
        <v>1.786</v>
      </c>
      <c r="GH32" s="8">
        <v>4.1219999999999999</v>
      </c>
      <c r="GI32" s="8">
        <v>17.671999999999997</v>
      </c>
      <c r="GJ32" s="8">
        <v>5.6000000000000001E-2</v>
      </c>
      <c r="GK32" s="8">
        <v>0</v>
      </c>
      <c r="GL32" s="8">
        <v>0.16400000000000001</v>
      </c>
      <c r="GM32" s="8">
        <v>0.64900000000000002</v>
      </c>
      <c r="GN32" s="8">
        <v>0.86899999999999999</v>
      </c>
      <c r="GO32" s="8">
        <v>0</v>
      </c>
      <c r="GP32" s="8">
        <v>0</v>
      </c>
      <c r="GQ32" s="8">
        <v>0</v>
      </c>
      <c r="GR32" s="8">
        <v>0</v>
      </c>
      <c r="GS32" s="8">
        <v>11.036999999999999</v>
      </c>
      <c r="GT32" s="8">
        <v>2.008</v>
      </c>
      <c r="GU32" s="8">
        <v>2.12</v>
      </c>
      <c r="GV32" s="8">
        <v>15.164999999999999</v>
      </c>
      <c r="GW32" s="8">
        <v>6.6000000000000003E-2</v>
      </c>
      <c r="GX32" s="8">
        <v>0</v>
      </c>
      <c r="GY32" s="8">
        <v>0.58600000000000008</v>
      </c>
      <c r="GZ32" s="8">
        <v>1.206</v>
      </c>
      <c r="HA32" s="8">
        <v>0</v>
      </c>
      <c r="HB32" s="8">
        <v>1.8580000000000001</v>
      </c>
      <c r="HC32" s="8">
        <f t="shared" si="34"/>
        <v>0.9890000000000001</v>
      </c>
      <c r="HD32" s="8">
        <v>28.889000000000003</v>
      </c>
      <c r="HE32" s="8">
        <v>12.259</v>
      </c>
      <c r="HF32" s="8">
        <v>9.1070000000000011</v>
      </c>
      <c r="HG32" s="8">
        <v>21.366</v>
      </c>
      <c r="HH32" s="8">
        <v>7.5229999999999997</v>
      </c>
      <c r="HI32" s="8">
        <v>-0.27800000000000002</v>
      </c>
      <c r="HJ32" s="8">
        <v>0.32100000000000001</v>
      </c>
      <c r="HK32" s="8">
        <v>1.4049999999999998</v>
      </c>
      <c r="HL32" s="8">
        <v>1.4479999999999997</v>
      </c>
      <c r="HM32" s="8">
        <v>0</v>
      </c>
      <c r="HN32" s="8">
        <v>1.0870000000000002</v>
      </c>
      <c r="HO32" s="8">
        <v>1.881</v>
      </c>
      <c r="HP32" s="8">
        <v>2.968</v>
      </c>
      <c r="HQ32" s="8">
        <f t="shared" si="35"/>
        <v>1.5200000000000002</v>
      </c>
      <c r="HR32" s="8">
        <v>6.1840000000000002</v>
      </c>
      <c r="HS32" s="8">
        <v>0.13100000000000001</v>
      </c>
      <c r="HT32" s="8">
        <v>0.28600000000000003</v>
      </c>
      <c r="HU32" s="8">
        <v>-4.2000000000000003E-2</v>
      </c>
      <c r="HV32" s="8">
        <v>9.0129999999999999</v>
      </c>
      <c r="HW32" s="8">
        <v>3.2470000000000003</v>
      </c>
      <c r="HX32" s="8">
        <v>16.63</v>
      </c>
      <c r="HY32" s="8">
        <v>49.727999999999994</v>
      </c>
      <c r="HZ32" s="8">
        <v>2.194</v>
      </c>
      <c r="IA32" s="8">
        <v>51.921999999999997</v>
      </c>
      <c r="IB32" s="8">
        <v>18.523</v>
      </c>
      <c r="IC32" s="8">
        <v>0.55600000000000005</v>
      </c>
      <c r="ID32" s="8">
        <v>19.079000000000001</v>
      </c>
      <c r="IE32" s="8">
        <v>31.204000000000001</v>
      </c>
      <c r="IF32" s="8">
        <v>1.6379999999999999</v>
      </c>
      <c r="IG32" s="8">
        <v>32.841999999999999</v>
      </c>
      <c r="IH32" s="8">
        <v>4.7039999999999997</v>
      </c>
      <c r="II32" s="8">
        <v>1.0670000000000002</v>
      </c>
      <c r="IJ32" s="8">
        <v>5.7709999999999999</v>
      </c>
      <c r="IK32" s="8">
        <v>1.274</v>
      </c>
      <c r="IL32" s="8">
        <v>0.371</v>
      </c>
      <c r="IM32" s="8">
        <v>1.645</v>
      </c>
      <c r="IN32" s="8">
        <v>3.2000000000000001E-2</v>
      </c>
      <c r="IO32" s="8">
        <v>0.65599999999999992</v>
      </c>
      <c r="IP32" s="8">
        <v>0.68799999999999994</v>
      </c>
      <c r="IQ32" s="8">
        <v>6.7000000000000004E-2</v>
      </c>
      <c r="IR32" s="8">
        <v>1.4999999999999999E-2</v>
      </c>
      <c r="IS32" s="8">
        <v>8.2000000000000003E-2</v>
      </c>
      <c r="IT32" s="8">
        <v>0.76999999999999991</v>
      </c>
      <c r="IU32" s="8">
        <v>0.14399999999999999</v>
      </c>
      <c r="IV32" s="8">
        <v>0</v>
      </c>
      <c r="IW32" s="8">
        <v>0.14399999999999999</v>
      </c>
      <c r="IX32" s="8">
        <v>24.680999999999997</v>
      </c>
      <c r="IY32" s="8">
        <v>0.11699999999999999</v>
      </c>
      <c r="IZ32" s="8">
        <v>24.797999999999998</v>
      </c>
      <c r="JA32" s="8">
        <v>47.616</v>
      </c>
      <c r="JB32" s="8">
        <v>47.616</v>
      </c>
      <c r="JC32" s="8">
        <v>11.969999999999999</v>
      </c>
      <c r="JD32" s="8">
        <v>3.0329999999999999</v>
      </c>
      <c r="JE32" s="8">
        <v>15.002999999999998</v>
      </c>
      <c r="JF32" s="8">
        <v>2.153</v>
      </c>
      <c r="JG32" s="8">
        <v>5.3999999999999999E-2</v>
      </c>
      <c r="JH32" s="8">
        <v>2.2069999999999999</v>
      </c>
      <c r="JI32" s="8">
        <v>0.98599999999999999</v>
      </c>
      <c r="JJ32" s="8">
        <v>0.98599999999999999</v>
      </c>
      <c r="JK32" s="8">
        <v>0.69700000000000006</v>
      </c>
      <c r="JL32" s="8">
        <v>0</v>
      </c>
      <c r="JM32" s="8">
        <v>0.69700000000000006</v>
      </c>
      <c r="JN32" s="8">
        <v>0.45</v>
      </c>
      <c r="JO32" s="8">
        <v>0.45</v>
      </c>
      <c r="JP32" s="8">
        <v>0.86499999999999999</v>
      </c>
      <c r="JQ32" s="8">
        <v>1.2E-2</v>
      </c>
      <c r="JR32" s="8">
        <v>0.877</v>
      </c>
      <c r="JS32" s="8">
        <v>0.373</v>
      </c>
      <c r="JT32" s="8">
        <v>0.373</v>
      </c>
      <c r="JU32" s="8">
        <v>10.920999999999999</v>
      </c>
      <c r="JV32" s="8">
        <v>3.9759999999999995</v>
      </c>
      <c r="JW32" s="8">
        <v>2.133</v>
      </c>
      <c r="JX32" s="8">
        <v>17.029999999999998</v>
      </c>
      <c r="JY32" s="8">
        <f t="shared" si="36"/>
        <v>17.017999999999997</v>
      </c>
      <c r="JZ32" s="8">
        <v>1.4080000000000001</v>
      </c>
      <c r="KA32" s="8">
        <v>2.4830000000000001</v>
      </c>
      <c r="KB32" s="8">
        <v>3.891</v>
      </c>
      <c r="KC32" s="8">
        <v>4.0000000000000001E-3</v>
      </c>
      <c r="KD32" s="8">
        <v>1.7629999999999999</v>
      </c>
      <c r="KE32" s="8">
        <v>1.7669999999999999</v>
      </c>
      <c r="KF32" s="8">
        <v>5.6579999999999995</v>
      </c>
      <c r="KG32" s="8">
        <f t="shared" si="37"/>
        <v>1.7089999999999996</v>
      </c>
      <c r="KH32" s="8">
        <v>4.5039999999999996</v>
      </c>
      <c r="KI32" s="8">
        <v>0.66100000000000003</v>
      </c>
      <c r="KJ32" s="8">
        <v>5.1649999999999991</v>
      </c>
      <c r="KK32" s="8">
        <v>11.969999999999999</v>
      </c>
      <c r="KL32" s="8">
        <v>3.0329999999999999</v>
      </c>
      <c r="KM32" s="8">
        <v>4.6709999999999994</v>
      </c>
      <c r="KN32" s="8">
        <v>19.673999999999999</v>
      </c>
      <c r="KO32" s="8">
        <v>1.2E-2</v>
      </c>
      <c r="KP32" s="8">
        <v>1.2E-2</v>
      </c>
      <c r="KQ32" s="8">
        <v>0</v>
      </c>
      <c r="KR32" s="8">
        <v>1.5490000000000002</v>
      </c>
      <c r="KS32" s="8">
        <v>2.3039999999999998</v>
      </c>
      <c r="KT32" s="8">
        <v>3.8529999999999998</v>
      </c>
      <c r="KU32" s="8">
        <v>4.0000000000000001E-3</v>
      </c>
      <c r="KV32" s="8">
        <v>9.1999999999999998E-2</v>
      </c>
      <c r="KW32" s="8">
        <v>9.6000000000000002E-2</v>
      </c>
      <c r="KX32" s="8">
        <v>3.9489999999999998</v>
      </c>
      <c r="KY32" s="8">
        <v>0</v>
      </c>
      <c r="KZ32" s="8">
        <v>82.58</v>
      </c>
      <c r="LA32" s="8">
        <v>1.819</v>
      </c>
      <c r="LB32" s="8">
        <v>84.399000000000001</v>
      </c>
      <c r="LC32" s="8">
        <v>66.23</v>
      </c>
      <c r="LD32" s="8">
        <v>1.9830000000000001</v>
      </c>
      <c r="LE32" s="8">
        <v>68.213000000000008</v>
      </c>
      <c r="LF32" s="8">
        <v>16.350000000000001</v>
      </c>
      <c r="LG32" s="8">
        <v>-0.16400000000000001</v>
      </c>
      <c r="LH32" s="8">
        <v>16.186</v>
      </c>
      <c r="LI32" s="8">
        <v>4.1999999999999996E-2</v>
      </c>
      <c r="LJ32" s="8">
        <v>0.22800000000000001</v>
      </c>
      <c r="LK32" s="8">
        <v>0.27</v>
      </c>
      <c r="LL32" s="8">
        <v>0</v>
      </c>
      <c r="LM32" s="8">
        <v>4.0000000000000001E-3</v>
      </c>
      <c r="LN32" s="8">
        <v>4.0000000000000001E-3</v>
      </c>
      <c r="LO32" s="8">
        <v>0.27400000000000002</v>
      </c>
      <c r="LP32" s="8">
        <v>0</v>
      </c>
      <c r="LQ32" s="8">
        <v>0.27800000000000002</v>
      </c>
      <c r="LR32" s="8">
        <v>0.22</v>
      </c>
      <c r="LS32" s="8">
        <v>0.498</v>
      </c>
      <c r="LT32" s="8">
        <v>0</v>
      </c>
      <c r="LU32" s="8">
        <v>0.498</v>
      </c>
      <c r="LV32" s="8">
        <f t="shared" si="38"/>
        <v>0.22399999999999998</v>
      </c>
      <c r="LW32" s="8">
        <v>11.383000000000001</v>
      </c>
      <c r="LX32" s="8">
        <v>0.17899999999999999</v>
      </c>
      <c r="LY32" s="8">
        <v>11.562000000000001</v>
      </c>
      <c r="LZ32" s="8">
        <v>0.47200000000000003</v>
      </c>
      <c r="MA32" s="8">
        <v>0.47200000000000003</v>
      </c>
      <c r="MB32" s="8">
        <v>0.128</v>
      </c>
      <c r="MC32" s="8">
        <v>0.128</v>
      </c>
      <c r="MD32" s="8">
        <v>-9.1999999999999998E-2</v>
      </c>
      <c r="ME32" s="8">
        <v>-9.1999999999999998E-2</v>
      </c>
      <c r="MF32" s="8">
        <v>4.2359999999999998</v>
      </c>
      <c r="MG32" s="8">
        <v>-0.33700000000000002</v>
      </c>
      <c r="MH32" s="8">
        <v>3.8989999999999996</v>
      </c>
      <c r="MI32" s="8">
        <v>9.0129999999999999</v>
      </c>
      <c r="MJ32" s="8">
        <v>5.2289999999999992</v>
      </c>
      <c r="MK32" s="8">
        <v>1.9830000000000001</v>
      </c>
      <c r="ML32" s="8">
        <v>96.820999999999998</v>
      </c>
      <c r="MM32" s="8">
        <v>-0.16400000000000001</v>
      </c>
      <c r="MN32" s="8">
        <v>96.656999999999996</v>
      </c>
      <c r="MO32" s="8">
        <v>20.088000000000001</v>
      </c>
      <c r="MP32" s="8">
        <v>19.405000000000001</v>
      </c>
      <c r="MQ32" s="8">
        <v>0.68199999999999994</v>
      </c>
      <c r="MR32" s="8">
        <v>0.182</v>
      </c>
      <c r="MS32" s="8">
        <v>4.3999999999999997E-2</v>
      </c>
      <c r="MT32" s="8">
        <v>4.3999999999999997E-2</v>
      </c>
      <c r="MU32" s="8">
        <v>0.61799999999999999</v>
      </c>
      <c r="MV32" s="8">
        <v>0.68599999999999994</v>
      </c>
      <c r="MW32" s="8">
        <v>0</v>
      </c>
      <c r="MX32" s="8">
        <v>0</v>
      </c>
      <c r="MY32" s="8">
        <v>0</v>
      </c>
      <c r="MZ32" s="8">
        <v>2.8000000000000001E-2</v>
      </c>
      <c r="NA32" s="8">
        <v>2.8000000000000001E-2</v>
      </c>
      <c r="NB32" s="8">
        <v>8.0000000000000002E-3</v>
      </c>
      <c r="NC32" s="8">
        <v>0</v>
      </c>
      <c r="ND32" s="8">
        <v>8.0000000000000002E-3</v>
      </c>
      <c r="NE32" s="8">
        <v>2.4E-2</v>
      </c>
      <c r="NF32" s="8">
        <v>2.4E-2</v>
      </c>
      <c r="NG32" s="8">
        <v>0.16000000000000003</v>
      </c>
      <c r="NH32" s="8">
        <v>2.1999999999999999E-2</v>
      </c>
      <c r="NI32" s="8">
        <v>0.16400000000000001</v>
      </c>
      <c r="NJ32" s="8">
        <v>0.20599999999999999</v>
      </c>
      <c r="NK32" s="8">
        <v>0.55200000000000005</v>
      </c>
      <c r="NL32" s="8">
        <v>0</v>
      </c>
      <c r="NM32" s="8">
        <v>0</v>
      </c>
      <c r="NN32" s="8">
        <v>0.04</v>
      </c>
      <c r="NO32" s="8">
        <v>4.0000000000000001E-3</v>
      </c>
      <c r="NP32" s="8">
        <v>4.0000000000000001E-3</v>
      </c>
      <c r="NQ32" s="8">
        <v>0</v>
      </c>
      <c r="NR32" s="8">
        <v>0</v>
      </c>
      <c r="NS32" s="8">
        <v>0</v>
      </c>
      <c r="NT32" s="8">
        <v>0</v>
      </c>
      <c r="NU32" s="8">
        <v>0</v>
      </c>
      <c r="NV32" s="8">
        <v>0</v>
      </c>
      <c r="NW32" s="8">
        <v>0</v>
      </c>
      <c r="NX32" s="8">
        <v>0</v>
      </c>
      <c r="NY32" s="8">
        <v>0.88100000000000001</v>
      </c>
      <c r="NZ32" s="8">
        <v>0.10100000000000001</v>
      </c>
      <c r="OA32" s="8">
        <v>0</v>
      </c>
      <c r="OB32" s="8">
        <v>0</v>
      </c>
      <c r="OC32" s="8">
        <f t="shared" si="39"/>
        <v>0</v>
      </c>
      <c r="OD32" s="8">
        <v>5.5E-2</v>
      </c>
      <c r="OE32" s="8">
        <v>1.2E-2</v>
      </c>
      <c r="OF32" s="8">
        <v>6.7000000000000004E-2</v>
      </c>
      <c r="OG32" s="8">
        <v>0.14100000000000001</v>
      </c>
      <c r="OH32" s="8">
        <v>4.3999999999999997E-2</v>
      </c>
      <c r="OI32" s="8">
        <v>0</v>
      </c>
      <c r="OJ32" s="8">
        <v>0.185</v>
      </c>
      <c r="OK32" s="8">
        <v>2.3E-2</v>
      </c>
      <c r="OL32" s="8">
        <v>9.5000000000000001E-2</v>
      </c>
      <c r="OM32" s="8">
        <v>0.58600000000000008</v>
      </c>
      <c r="ON32" s="8">
        <v>0.97699999999999998</v>
      </c>
      <c r="OO32" s="8">
        <v>0</v>
      </c>
      <c r="OP32" s="8">
        <v>1.681</v>
      </c>
      <c r="OQ32" s="8">
        <f t="shared" si="40"/>
        <v>1.129</v>
      </c>
      <c r="OR32" s="8">
        <v>5.5E-2</v>
      </c>
      <c r="OS32" s="8">
        <v>0</v>
      </c>
      <c r="OT32" s="8">
        <v>5.5E-2</v>
      </c>
      <c r="OU32" s="8">
        <v>-1E-3</v>
      </c>
      <c r="OV32" s="8">
        <v>0</v>
      </c>
      <c r="OW32" s="8">
        <v>-1E-3</v>
      </c>
      <c r="OX32" s="8">
        <v>-1.6459999999999999</v>
      </c>
      <c r="OY32" s="8">
        <v>125.69899999999998</v>
      </c>
      <c r="PC32" s="8">
        <v>8.26</v>
      </c>
      <c r="PD32" s="258">
        <v>8.6039499999999993</v>
      </c>
      <c r="PE32" s="8">
        <v>4.125</v>
      </c>
      <c r="PF32" s="258">
        <f t="shared" si="41"/>
        <v>6.8199083333333324</v>
      </c>
      <c r="PJ32" s="8">
        <v>110.956</v>
      </c>
      <c r="PK32" s="8">
        <f>IFERROR(HLOOKUP("b2_s11",real!$B$10:$AMM$83,$A32-1947,FALSE)+HLOOKUP("b2_s12",real!$B$10:$AMM$83,$A32-1947,FALSE)+HLOOKUP("b2_s13",real!$B$10:$AMM$83,$A32-1947,FALSE)+HLOOKUP("b2_s14",real!$B$10:$AMM$83,$A32-1947,FALSE),"")</f>
        <v>47.197999999999993</v>
      </c>
      <c r="PL32" s="8">
        <v>125.697</v>
      </c>
      <c r="PN32">
        <v>34.1931169157059</v>
      </c>
      <c r="PO32" s="8">
        <v>23.7</v>
      </c>
      <c r="PR32" s="8">
        <v>4.872823934118628E-2</v>
      </c>
      <c r="PS32" s="11">
        <v>0.122611297774045</v>
      </c>
      <c r="QS32" s="8">
        <v>32.340743000000003</v>
      </c>
      <c r="QT32" s="11">
        <v>2.65356460408593</v>
      </c>
      <c r="QU32" s="8">
        <v>1.056725000000001</v>
      </c>
      <c r="QW32" s="8">
        <v>8.550834</v>
      </c>
      <c r="QX32" s="8">
        <v>5.8972693959140701</v>
      </c>
      <c r="QY32" s="336">
        <v>4.125</v>
      </c>
      <c r="RA32" s="1">
        <v>0.84265299999999999</v>
      </c>
      <c r="RB32" s="1">
        <v>0.84154300000000004</v>
      </c>
      <c r="RC32">
        <v>18093.0448331486</v>
      </c>
      <c r="RF32">
        <v>114.63</v>
      </c>
      <c r="RG32">
        <v>113.74</v>
      </c>
      <c r="RH32" s="8">
        <f t="shared" si="43"/>
        <v>116.85015290519878</v>
      </c>
      <c r="RI32" s="8">
        <f t="shared" si="42"/>
        <v>114.94694290045477</v>
      </c>
      <c r="RJ32">
        <v>18093.0448331486</v>
      </c>
      <c r="RL32" s="8">
        <f t="shared" si="0"/>
        <v>16.306868999999999</v>
      </c>
      <c r="RM32" s="8">
        <f t="shared" si="1"/>
        <v>14.09</v>
      </c>
      <c r="RN32" s="8">
        <f t="shared" si="21"/>
        <v>12.973036329375937</v>
      </c>
      <c r="RO32" s="8">
        <f t="shared" si="22"/>
        <v>11.209391691372939</v>
      </c>
    </row>
    <row r="33" spans="1:483" s="8" customFormat="1" x14ac:dyDescent="0.35">
      <c r="A33" s="1">
        <v>1971</v>
      </c>
      <c r="B33" s="8">
        <v>854.66245798643229</v>
      </c>
      <c r="C33" s="8">
        <v>86.888358234834044</v>
      </c>
      <c r="D33" s="8">
        <f t="shared" si="23"/>
        <v>459.47185943946619</v>
      </c>
      <c r="E33" s="8">
        <v>443.82974718370434</v>
      </c>
      <c r="F33" s="8">
        <v>178.50994300139263</v>
      </c>
      <c r="G33" s="8">
        <v>15.642112255761822</v>
      </c>
      <c r="H33" s="8">
        <v>97.317797622516323</v>
      </c>
      <c r="I33" s="8">
        <v>1.3183217533897096</v>
      </c>
      <c r="J33" s="8">
        <v>45.940949704741428</v>
      </c>
      <c r="K33" s="8">
        <v>84.057012839830904</v>
      </c>
      <c r="L33" s="8">
        <v>0.6364152726614366</v>
      </c>
      <c r="M33" s="8">
        <f t="shared" si="24"/>
        <v>84.693428112492342</v>
      </c>
      <c r="N33" s="8">
        <v>0.74605462119441512</v>
      </c>
      <c r="O33" s="8">
        <v>0.38184800000000002</v>
      </c>
      <c r="P33" s="8">
        <v>81.917318087122766</v>
      </c>
      <c r="Q33" s="8">
        <v>140.19219699999999</v>
      </c>
      <c r="R33" s="8">
        <v>21.767932000000002</v>
      </c>
      <c r="S33" s="8">
        <f t="shared" si="25"/>
        <v>76.117818999999997</v>
      </c>
      <c r="T33" s="8">
        <v>73.884468999999996</v>
      </c>
      <c r="U33" s="8">
        <v>24.337502000000001</v>
      </c>
      <c r="V33" s="8">
        <v>2.2333499999999997</v>
      </c>
      <c r="W33" s="8">
        <v>18.579477999999998</v>
      </c>
      <c r="X33" s="8">
        <v>0.45233200000000001</v>
      </c>
      <c r="Y33" s="8">
        <v>6.6494179999999998</v>
      </c>
      <c r="Z33" s="8">
        <v>10.414232999999999</v>
      </c>
      <c r="AA33" s="8">
        <v>0.20191499999999998</v>
      </c>
      <c r="AB33" s="8">
        <f t="shared" si="26"/>
        <v>10.616147999999999</v>
      </c>
      <c r="AC33" s="8">
        <v>0.13878200000000002</v>
      </c>
      <c r="AD33" s="8">
        <v>1.9628099999999999</v>
      </c>
      <c r="AE33" s="8">
        <v>23.105840000000001</v>
      </c>
      <c r="AF33" s="11">
        <f t="shared" si="27"/>
        <v>0.16218615753342758</v>
      </c>
      <c r="AG33" s="337">
        <v>0.16157923359602899</v>
      </c>
      <c r="AH33" s="11">
        <f t="shared" si="2"/>
        <v>0.25654199617813328</v>
      </c>
      <c r="AI33" s="11">
        <f t="shared" si="3"/>
        <v>0.16519371279985343</v>
      </c>
      <c r="AJ33" s="11">
        <f t="shared" si="4"/>
        <v>0.16603295594774301</v>
      </c>
      <c r="AK33" s="11">
        <f t="shared" si="5"/>
        <v>0.13645938177696379</v>
      </c>
      <c r="AL33" s="11">
        <f t="shared" si="6"/>
        <v>0.1416260687200275</v>
      </c>
      <c r="AM33" s="11">
        <f t="shared" si="7"/>
        <v>0.19121049196907838</v>
      </c>
      <c r="AN33" s="11">
        <f t="shared" si="8"/>
        <v>0.3459107349913414</v>
      </c>
      <c r="AO33" s="11">
        <f t="shared" si="9"/>
        <v>0.14680470402849111</v>
      </c>
      <c r="AP33" s="11">
        <f t="shared" si="10"/>
        <v>0.12338084409026132</v>
      </c>
      <c r="AQ33" s="11">
        <f t="shared" si="11"/>
        <v>0.32025450272684941</v>
      </c>
      <c r="AR33" s="11">
        <f t="shared" si="12"/>
        <v>0.12489660813584173</v>
      </c>
      <c r="AS33" s="11">
        <f t="shared" si="13"/>
        <v>0.18270480838844808</v>
      </c>
      <c r="AT33" s="11">
        <f t="shared" si="28"/>
        <v>4.853985223275874</v>
      </c>
      <c r="AU33" s="11">
        <f t="shared" si="14"/>
        <v>0.27989722407305023</v>
      </c>
      <c r="AV33" s="8">
        <v>169.398</v>
      </c>
      <c r="AW33" s="8">
        <v>103.464</v>
      </c>
      <c r="AX33" s="8">
        <v>65.934999999999988</v>
      </c>
      <c r="AY33" s="8">
        <v>34.866</v>
      </c>
      <c r="AZ33" s="8">
        <v>9.3390000000000004</v>
      </c>
      <c r="BA33" s="8">
        <v>1.3239999999999998</v>
      </c>
      <c r="BB33" s="8">
        <v>10.663</v>
      </c>
      <c r="BC33" s="8">
        <v>0.20100000000000001</v>
      </c>
      <c r="BD33" s="8">
        <v>0.95099999999999996</v>
      </c>
      <c r="BE33" s="8">
        <v>1.1519999999999999</v>
      </c>
      <c r="BF33" s="8">
        <v>1.073</v>
      </c>
      <c r="BG33" s="8">
        <v>20.323</v>
      </c>
      <c r="BH33" s="8">
        <v>1.7849999999999999</v>
      </c>
      <c r="BI33" s="8">
        <v>1.5</v>
      </c>
      <c r="BJ33" s="8">
        <v>0</v>
      </c>
      <c r="BK33" s="8">
        <v>9.8000000000000004E-2</v>
      </c>
      <c r="BL33" s="8">
        <v>0</v>
      </c>
      <c r="BM33" s="8">
        <v>4.8079999999999998</v>
      </c>
      <c r="BN33" s="8">
        <v>2.782</v>
      </c>
      <c r="BO33" s="8">
        <v>0</v>
      </c>
      <c r="BP33" s="8">
        <v>0.19700000000000001</v>
      </c>
      <c r="BQ33" s="8">
        <v>1.3239999999999998</v>
      </c>
      <c r="BR33" s="8">
        <v>8.2000000000000003E-2</v>
      </c>
      <c r="BS33" s="8">
        <v>1.4059999999999999</v>
      </c>
      <c r="BT33" s="8">
        <v>0.878</v>
      </c>
      <c r="BU33" s="8">
        <v>6.4000000000000001E-2</v>
      </c>
      <c r="BV33" s="8">
        <v>0.94199999999999995</v>
      </c>
      <c r="BW33" s="8">
        <v>0</v>
      </c>
      <c r="BX33" s="8">
        <v>2.048</v>
      </c>
      <c r="BY33" s="8">
        <v>2.048</v>
      </c>
      <c r="BZ33" s="8">
        <v>1.4259999999999997</v>
      </c>
      <c r="CA33" s="8">
        <v>1.4259999999999997</v>
      </c>
      <c r="CB33" s="8">
        <v>0.86399999999999999</v>
      </c>
      <c r="CC33" s="8">
        <v>2.3220000000000001</v>
      </c>
      <c r="CD33" s="8">
        <v>3.1859999999999999</v>
      </c>
      <c r="CE33" s="8">
        <f t="shared" si="29"/>
        <v>2.2439999999999998</v>
      </c>
      <c r="CF33" s="8">
        <v>11.613</v>
      </c>
      <c r="CG33" s="8">
        <v>11.613</v>
      </c>
      <c r="CH33" s="8">
        <v>0.64600000000000002</v>
      </c>
      <c r="CI33" s="8">
        <v>0.58399999999999996</v>
      </c>
      <c r="CJ33" s="8">
        <v>1.23</v>
      </c>
      <c r="CK33" s="8">
        <f t="shared" si="30"/>
        <v>0.92899999999999994</v>
      </c>
      <c r="CL33" s="8">
        <v>0</v>
      </c>
      <c r="CM33" s="8">
        <v>0.30100000000000005</v>
      </c>
      <c r="CN33" s="8">
        <v>0.30100000000000005</v>
      </c>
      <c r="CO33" s="8">
        <v>0</v>
      </c>
      <c r="CP33" s="8">
        <v>15.893000000000001</v>
      </c>
      <c r="CQ33" s="8">
        <v>1.675</v>
      </c>
      <c r="CR33" s="8">
        <v>-0.20599999999999999</v>
      </c>
      <c r="CS33" s="8">
        <v>-4.82</v>
      </c>
      <c r="CT33" s="8">
        <v>9.1059999999999999</v>
      </c>
      <c r="CU33" s="8">
        <v>3.9859999999999998</v>
      </c>
      <c r="CV33" s="8">
        <v>5.12</v>
      </c>
      <c r="CW33" s="8">
        <v>1.8149999999999999</v>
      </c>
      <c r="CX33" s="8">
        <v>0.56400000000000006</v>
      </c>
      <c r="CY33" s="8">
        <v>4.8000000000000001E-2</v>
      </c>
      <c r="CZ33" s="8">
        <v>0.6120000000000001</v>
      </c>
      <c r="DA33" s="8">
        <v>0.20199999999999999</v>
      </c>
      <c r="DB33" s="8">
        <v>0.254</v>
      </c>
      <c r="DC33" s="8">
        <v>0.45599999999999996</v>
      </c>
      <c r="DD33" s="8">
        <v>0.16399999999999998</v>
      </c>
      <c r="DE33" s="8">
        <v>2.4020000000000001</v>
      </c>
      <c r="DF33" s="8">
        <v>8.5990000000000002</v>
      </c>
      <c r="DG33" s="8">
        <f t="shared" si="15"/>
        <v>8.5990000000000002</v>
      </c>
      <c r="DH33" s="8">
        <v>0.29300000000000004</v>
      </c>
      <c r="DI33" s="8">
        <f t="shared" si="16"/>
        <v>0.29300000000000004</v>
      </c>
      <c r="DJ33" s="8">
        <v>0</v>
      </c>
      <c r="DK33" s="1">
        <v>0</v>
      </c>
      <c r="DL33" s="8">
        <v>8.4999999999999992E-2</v>
      </c>
      <c r="DM33" s="8">
        <v>7.4269999999999996</v>
      </c>
      <c r="DN33" s="8">
        <f t="shared" si="17"/>
        <v>7.4269999999999996</v>
      </c>
      <c r="DO33" s="8">
        <v>0.442</v>
      </c>
      <c r="DP33" s="8">
        <f t="shared" si="18"/>
        <v>0.442</v>
      </c>
      <c r="DQ33" s="8">
        <v>0</v>
      </c>
      <c r="DR33" s="8">
        <v>1.03</v>
      </c>
      <c r="DS33" s="8">
        <f t="shared" si="31"/>
        <v>0.94500000000000006</v>
      </c>
      <c r="DT33" s="8">
        <v>0.191</v>
      </c>
      <c r="DU33" s="8">
        <v>4.8000000000000001E-2</v>
      </c>
      <c r="DV33" s="8">
        <v>0.495</v>
      </c>
      <c r="DW33" s="8">
        <v>0.73399999999999999</v>
      </c>
      <c r="DX33" s="8">
        <v>3.63</v>
      </c>
      <c r="DY33" s="8">
        <v>0.75</v>
      </c>
      <c r="DZ33" s="8">
        <v>0</v>
      </c>
      <c r="EA33" s="8">
        <v>4.38</v>
      </c>
      <c r="EB33" s="8">
        <v>0.77400000000000002</v>
      </c>
      <c r="EC33" s="8">
        <v>0</v>
      </c>
      <c r="ED33" s="8">
        <v>0.77400000000000002</v>
      </c>
      <c r="EE33" s="8">
        <f t="shared" si="19"/>
        <v>0.77400000000000002</v>
      </c>
      <c r="EF33" s="8">
        <v>0.81199999999999994</v>
      </c>
      <c r="EG33" s="8">
        <v>0.81199999999999994</v>
      </c>
      <c r="EH33" s="8">
        <v>0.75099999999999989</v>
      </c>
      <c r="EI33" s="8">
        <v>3.4950000000000001</v>
      </c>
      <c r="EJ33" s="8">
        <v>1.7000000000000001E-2</v>
      </c>
      <c r="EK33" s="8">
        <v>4.2630000000000008</v>
      </c>
      <c r="EL33" s="8">
        <v>1.746</v>
      </c>
      <c r="EM33" s="8">
        <v>1.746</v>
      </c>
      <c r="EN33" s="8">
        <v>0</v>
      </c>
      <c r="EO33" s="8">
        <v>9.1999999999999998E-2</v>
      </c>
      <c r="EP33" s="8">
        <v>9.1999999999999998E-2</v>
      </c>
      <c r="EQ33" s="8">
        <f t="shared" si="32"/>
        <v>9.1999999999999998E-2</v>
      </c>
      <c r="ER33" s="8">
        <v>0</v>
      </c>
      <c r="ES33" s="8">
        <v>0</v>
      </c>
      <c r="ET33" s="8">
        <v>0</v>
      </c>
      <c r="EU33" s="8">
        <v>0</v>
      </c>
      <c r="EV33" s="8">
        <v>0.45300000000000001</v>
      </c>
      <c r="EW33" s="8">
        <v>8.0000000000000002E-3</v>
      </c>
      <c r="EX33" s="8">
        <v>1.3759999999999999</v>
      </c>
      <c r="EY33" s="8">
        <v>24.755000000000003</v>
      </c>
      <c r="EZ33" s="8">
        <v>6.8479999999999999</v>
      </c>
      <c r="FA33" s="8">
        <v>17.906999999999996</v>
      </c>
      <c r="FB33" s="8">
        <v>10.655999999999999</v>
      </c>
      <c r="FC33" s="8">
        <v>1.7609999999999999</v>
      </c>
      <c r="FD33" s="8">
        <v>1.9939999999999998</v>
      </c>
      <c r="FE33" s="8">
        <v>3.7549999999999999</v>
      </c>
      <c r="FF33" s="8">
        <v>0.36199999999999999</v>
      </c>
      <c r="FG33" s="8">
        <v>3.1E-2</v>
      </c>
      <c r="FH33" s="8">
        <v>0.39300000000000002</v>
      </c>
      <c r="FI33" s="8">
        <v>0</v>
      </c>
      <c r="FJ33" s="8">
        <v>3.1030000000000002</v>
      </c>
      <c r="FK33" s="8">
        <v>11.744999999999999</v>
      </c>
      <c r="FL33" s="8">
        <v>0.24199999999999999</v>
      </c>
      <c r="FM33" s="8">
        <v>5.3849999999999998</v>
      </c>
      <c r="FN33" s="8">
        <v>17.372</v>
      </c>
      <c r="FO33" s="8">
        <v>0.86599999999999999</v>
      </c>
      <c r="FP33" s="8">
        <v>1.9449999999999998</v>
      </c>
      <c r="FQ33" s="8">
        <v>2.8109999999999999</v>
      </c>
      <c r="FR33" s="8">
        <v>0.90699999999999992</v>
      </c>
      <c r="FS33" s="8">
        <v>1.3810000000000002</v>
      </c>
      <c r="FT33" s="8">
        <v>0.92</v>
      </c>
      <c r="FU33" s="8">
        <v>0.88400000000000001</v>
      </c>
      <c r="FV33" s="8">
        <v>2.0999999999999998E-2</v>
      </c>
      <c r="FW33" s="8">
        <v>0.108</v>
      </c>
      <c r="FX33" s="8">
        <f t="shared" si="33"/>
        <v>0.108</v>
      </c>
      <c r="FY33" s="8">
        <v>1.115</v>
      </c>
      <c r="FZ33" s="8">
        <v>0</v>
      </c>
      <c r="GA33" s="8">
        <v>0</v>
      </c>
      <c r="GB33" s="8">
        <v>7.5830000000000002</v>
      </c>
      <c r="GC33" s="8">
        <v>0.71</v>
      </c>
      <c r="GD33" s="8">
        <f t="shared" si="20"/>
        <v>8.2929999999999993</v>
      </c>
      <c r="GE33" s="8">
        <v>8.2929999999999993</v>
      </c>
      <c r="GF33" s="8">
        <v>13.278</v>
      </c>
      <c r="GG33" s="8">
        <v>1.9939999999999998</v>
      </c>
      <c r="GH33" s="8">
        <v>4.6970000000000001</v>
      </c>
      <c r="GI33" s="8">
        <v>19.969000000000001</v>
      </c>
      <c r="GJ33" s="8">
        <v>6.8000000000000005E-2</v>
      </c>
      <c r="GK33" s="8">
        <v>0</v>
      </c>
      <c r="GL33" s="8">
        <v>0.11199999999999999</v>
      </c>
      <c r="GM33" s="8">
        <v>0.68300000000000005</v>
      </c>
      <c r="GN33" s="8">
        <v>0.86299999999999999</v>
      </c>
      <c r="GO33" s="8">
        <v>0</v>
      </c>
      <c r="GP33" s="8">
        <v>0</v>
      </c>
      <c r="GQ33" s="8">
        <v>0</v>
      </c>
      <c r="GR33" s="8">
        <v>0</v>
      </c>
      <c r="GS33" s="8">
        <v>12.316000000000001</v>
      </c>
      <c r="GT33" s="8">
        <v>2.2400000000000002</v>
      </c>
      <c r="GU33" s="8">
        <v>2.3379999999999996</v>
      </c>
      <c r="GV33" s="8">
        <v>16.894000000000002</v>
      </c>
      <c r="GW33" s="8">
        <v>7.4999999999999997E-2</v>
      </c>
      <c r="GX33" s="8">
        <v>0</v>
      </c>
      <c r="GY33" s="8">
        <v>0.68399999999999994</v>
      </c>
      <c r="GZ33" s="8">
        <v>1.3579999999999999</v>
      </c>
      <c r="HA33" s="8">
        <v>-1E-3</v>
      </c>
      <c r="HB33" s="8">
        <v>2.1160000000000001</v>
      </c>
      <c r="HC33" s="8">
        <f t="shared" si="34"/>
        <v>1.2530000000000001</v>
      </c>
      <c r="HD33" s="8">
        <v>31.934999999999995</v>
      </c>
      <c r="HE33" s="8">
        <v>14.013</v>
      </c>
      <c r="HF33" s="8">
        <v>10.324999999999999</v>
      </c>
      <c r="HG33" s="8">
        <v>24.338000000000001</v>
      </c>
      <c r="HH33" s="8">
        <v>7.5969999999999995</v>
      </c>
      <c r="HI33" s="8">
        <v>-0.30199999999999999</v>
      </c>
      <c r="HJ33" s="8">
        <v>0.32999999999999996</v>
      </c>
      <c r="HK33" s="8">
        <v>1.448</v>
      </c>
      <c r="HL33" s="8">
        <v>1.476</v>
      </c>
      <c r="HM33" s="8">
        <v>0</v>
      </c>
      <c r="HN33" s="8">
        <v>1.0820000000000001</v>
      </c>
      <c r="HO33" s="8">
        <v>1.8439999999999999</v>
      </c>
      <c r="HP33" s="8">
        <v>2.9260000000000002</v>
      </c>
      <c r="HQ33" s="8">
        <f t="shared" si="35"/>
        <v>1.4500000000000002</v>
      </c>
      <c r="HR33" s="8">
        <v>6.65</v>
      </c>
      <c r="HS33" s="8">
        <v>0.22899999999999998</v>
      </c>
      <c r="HT33" s="8">
        <v>0.29600000000000004</v>
      </c>
      <c r="HU33" s="8">
        <v>-0.42200000000000004</v>
      </c>
      <c r="HV33" s="8">
        <v>10.324999999999999</v>
      </c>
      <c r="HW33" s="8">
        <v>3.6879999999999997</v>
      </c>
      <c r="HX33" s="8">
        <v>17.922000000000001</v>
      </c>
      <c r="HY33" s="8">
        <v>53.573</v>
      </c>
      <c r="HZ33" s="8">
        <v>2.48</v>
      </c>
      <c r="IA33" s="8">
        <v>56.052999999999997</v>
      </c>
      <c r="IB33" s="8">
        <v>20.393999999999998</v>
      </c>
      <c r="IC33" s="8">
        <v>0.70499999999999985</v>
      </c>
      <c r="ID33" s="8">
        <v>21.098999999999997</v>
      </c>
      <c r="IE33" s="8">
        <v>33.179999999999993</v>
      </c>
      <c r="IF33" s="8">
        <v>1.7749999999999999</v>
      </c>
      <c r="IG33" s="8">
        <v>34.954999999999991</v>
      </c>
      <c r="IH33" s="8">
        <v>5.05</v>
      </c>
      <c r="II33" s="8">
        <v>1.2050000000000001</v>
      </c>
      <c r="IJ33" s="8">
        <v>6.2549999999999999</v>
      </c>
      <c r="IK33" s="8">
        <v>1.389</v>
      </c>
      <c r="IL33" s="8">
        <v>0.41399999999999998</v>
      </c>
      <c r="IM33" s="8">
        <v>1.8029999999999999</v>
      </c>
      <c r="IN33" s="8">
        <v>3.2000000000000001E-2</v>
      </c>
      <c r="IO33" s="8">
        <v>0.69500000000000006</v>
      </c>
      <c r="IP33" s="8">
        <v>0.72700000000000009</v>
      </c>
      <c r="IQ33" s="8">
        <v>6.7000000000000004E-2</v>
      </c>
      <c r="IR33" s="8">
        <v>1.6E-2</v>
      </c>
      <c r="IS33" s="8">
        <v>8.3000000000000004E-2</v>
      </c>
      <c r="IT33" s="8">
        <v>0.81</v>
      </c>
      <c r="IU33" s="8">
        <v>0.157</v>
      </c>
      <c r="IV33" s="8">
        <v>0</v>
      </c>
      <c r="IW33" s="8">
        <v>0.157</v>
      </c>
      <c r="IX33" s="8">
        <v>26.167000000000002</v>
      </c>
      <c r="IY33" s="8">
        <v>7.3000000000000009E-2</v>
      </c>
      <c r="IZ33" s="8">
        <v>26.240000000000002</v>
      </c>
      <c r="JA33" s="8">
        <v>53.771000000000001</v>
      </c>
      <c r="JB33" s="8">
        <v>53.771000000000001</v>
      </c>
      <c r="JC33" s="8">
        <v>13.52</v>
      </c>
      <c r="JD33" s="8">
        <v>3.3690000000000002</v>
      </c>
      <c r="JE33" s="8">
        <v>16.888999999999999</v>
      </c>
      <c r="JF33" s="8">
        <v>2.4750000000000001</v>
      </c>
      <c r="JG33" s="8">
        <v>7.0000000000000007E-2</v>
      </c>
      <c r="JH33" s="8">
        <v>2.5449999999999999</v>
      </c>
      <c r="JI33" s="8">
        <v>1.099</v>
      </c>
      <c r="JJ33" s="8">
        <v>1.099</v>
      </c>
      <c r="JK33" s="8">
        <v>0.82499999999999996</v>
      </c>
      <c r="JL33" s="8">
        <v>0</v>
      </c>
      <c r="JM33" s="8">
        <v>0.82499999999999996</v>
      </c>
      <c r="JN33" s="8">
        <v>0.498</v>
      </c>
      <c r="JO33" s="8">
        <v>0.498</v>
      </c>
      <c r="JP33" s="8">
        <v>0.78499999999999992</v>
      </c>
      <c r="JQ33" s="8">
        <v>1.3000000000000001E-2</v>
      </c>
      <c r="JR33" s="8">
        <v>0.79799999999999993</v>
      </c>
      <c r="JS33" s="8">
        <v>0.40799999999999997</v>
      </c>
      <c r="JT33" s="8">
        <v>0.40799999999999997</v>
      </c>
      <c r="JU33" s="8">
        <v>12.186999999999999</v>
      </c>
      <c r="JV33" s="8">
        <v>4.427999999999999</v>
      </c>
      <c r="JW33" s="8">
        <v>2.351</v>
      </c>
      <c r="JX33" s="8">
        <v>18.965999999999998</v>
      </c>
      <c r="JY33" s="8">
        <f t="shared" si="36"/>
        <v>18.95</v>
      </c>
      <c r="JZ33" s="8">
        <v>1.7210000000000001</v>
      </c>
      <c r="KA33" s="8">
        <v>2.6259999999999999</v>
      </c>
      <c r="KB33" s="8">
        <v>4.3469999999999995</v>
      </c>
      <c r="KC33" s="8">
        <v>4.0000000000000001E-3</v>
      </c>
      <c r="KD33" s="8">
        <v>1.91</v>
      </c>
      <c r="KE33" s="8">
        <v>1.9139999999999999</v>
      </c>
      <c r="KF33" s="8">
        <v>6.2609999999999992</v>
      </c>
      <c r="KG33" s="8">
        <f t="shared" si="37"/>
        <v>1.8929999999999998</v>
      </c>
      <c r="KH33" s="8">
        <v>4.7320000000000002</v>
      </c>
      <c r="KI33" s="8">
        <v>0.71</v>
      </c>
      <c r="KJ33" s="8">
        <v>5.4420000000000002</v>
      </c>
      <c r="KK33" s="8">
        <v>13.524000000000001</v>
      </c>
      <c r="KL33" s="8">
        <v>3.367</v>
      </c>
      <c r="KM33" s="8">
        <v>5.2880000000000003</v>
      </c>
      <c r="KN33" s="8">
        <v>22.179000000000002</v>
      </c>
      <c r="KO33" s="8">
        <v>1.6E-2</v>
      </c>
      <c r="KP33" s="8">
        <v>1.6E-2</v>
      </c>
      <c r="KQ33" s="8">
        <v>0</v>
      </c>
      <c r="KR33" s="8">
        <v>1.77</v>
      </c>
      <c r="KS33" s="8">
        <v>2.5</v>
      </c>
      <c r="KT33" s="8">
        <v>4.2699999999999996</v>
      </c>
      <c r="KU33" s="8">
        <v>4.0000000000000001E-3</v>
      </c>
      <c r="KV33" s="8">
        <v>9.4E-2</v>
      </c>
      <c r="KW33" s="8">
        <v>9.8000000000000004E-2</v>
      </c>
      <c r="KX33" s="8">
        <v>4.3679999999999994</v>
      </c>
      <c r="KY33" s="8">
        <v>0</v>
      </c>
      <c r="KZ33" s="8">
        <v>91.953999999999994</v>
      </c>
      <c r="LA33" s="8">
        <v>1.9340000000000002</v>
      </c>
      <c r="LB33" s="8">
        <v>93.887999999999991</v>
      </c>
      <c r="LC33" s="8">
        <v>73.885000000000005</v>
      </c>
      <c r="LD33" s="8">
        <v>2.234</v>
      </c>
      <c r="LE33" s="8">
        <v>76.119</v>
      </c>
      <c r="LF33" s="8">
        <v>18.069000000000003</v>
      </c>
      <c r="LG33" s="8">
        <v>-0.29900000000000004</v>
      </c>
      <c r="LH33" s="8">
        <v>17.770000000000003</v>
      </c>
      <c r="LI33" s="8">
        <v>4.8000000000000001E-2</v>
      </c>
      <c r="LJ33" s="8">
        <v>0.25900000000000001</v>
      </c>
      <c r="LK33" s="8">
        <v>0.307</v>
      </c>
      <c r="LL33" s="8">
        <v>0</v>
      </c>
      <c r="LM33" s="8">
        <v>4.0000000000000001E-3</v>
      </c>
      <c r="LN33" s="8">
        <v>4.0000000000000001E-3</v>
      </c>
      <c r="LO33" s="8">
        <v>0.311</v>
      </c>
      <c r="LP33" s="8">
        <v>0</v>
      </c>
      <c r="LQ33" s="8">
        <v>0.30199999999999999</v>
      </c>
      <c r="LR33" s="8">
        <v>0.23799999999999999</v>
      </c>
      <c r="LS33" s="8">
        <v>0.54</v>
      </c>
      <c r="LT33" s="8">
        <v>0</v>
      </c>
      <c r="LU33" s="8">
        <v>0.54</v>
      </c>
      <c r="LV33" s="8">
        <f t="shared" si="38"/>
        <v>0.22900000000000004</v>
      </c>
      <c r="LW33" s="8">
        <v>13.101000000000001</v>
      </c>
      <c r="LX33" s="8">
        <v>0.20199999999999999</v>
      </c>
      <c r="LY33" s="8">
        <v>13.303000000000001</v>
      </c>
      <c r="LZ33" s="8">
        <v>5.7999999999999996E-2</v>
      </c>
      <c r="MA33" s="8">
        <v>5.7999999999999996E-2</v>
      </c>
      <c r="MB33" s="8">
        <v>0.13900000000000001</v>
      </c>
      <c r="MC33" s="8">
        <v>0.13900000000000001</v>
      </c>
      <c r="MD33" s="8">
        <v>-9.7000000000000003E-2</v>
      </c>
      <c r="ME33" s="8">
        <v>-9.7000000000000003E-2</v>
      </c>
      <c r="MF33" s="8">
        <v>4.6340000000000003</v>
      </c>
      <c r="MG33" s="8">
        <v>-0.497</v>
      </c>
      <c r="MH33" s="8">
        <v>4.1370000000000005</v>
      </c>
      <c r="MI33" s="8">
        <v>10.324999999999999</v>
      </c>
      <c r="MJ33" s="8">
        <v>5.9220000000000006</v>
      </c>
      <c r="MK33" s="8">
        <v>2.234</v>
      </c>
      <c r="ML33" s="8">
        <v>108.20099999999999</v>
      </c>
      <c r="MM33" s="8">
        <v>-0.29900000000000004</v>
      </c>
      <c r="MN33" s="8">
        <v>107.90199999999999</v>
      </c>
      <c r="MO33" s="8">
        <v>23.105000000000004</v>
      </c>
      <c r="MP33" s="8">
        <v>21.768000000000001</v>
      </c>
      <c r="MQ33" s="8">
        <v>1.3380000000000001</v>
      </c>
      <c r="MR33" s="8">
        <v>0.223</v>
      </c>
      <c r="MS33" s="8">
        <v>5.5E-2</v>
      </c>
      <c r="MT33" s="8">
        <v>5.5E-2</v>
      </c>
      <c r="MU33" s="8">
        <v>0.70099999999999985</v>
      </c>
      <c r="MV33" s="8">
        <v>0.63500000000000001</v>
      </c>
      <c r="MW33" s="8">
        <v>0</v>
      </c>
      <c r="MX33" s="8">
        <v>0</v>
      </c>
      <c r="MY33" s="8">
        <v>0</v>
      </c>
      <c r="MZ33" s="8">
        <v>0.03</v>
      </c>
      <c r="NA33" s="8">
        <v>0.03</v>
      </c>
      <c r="NB33" s="8">
        <v>1.0999999999999999E-2</v>
      </c>
      <c r="NC33" s="8">
        <v>1E-3</v>
      </c>
      <c r="ND33" s="8">
        <v>1.2E-2</v>
      </c>
      <c r="NE33" s="8">
        <v>0.03</v>
      </c>
      <c r="NF33" s="8">
        <v>0.03</v>
      </c>
      <c r="NG33" s="8">
        <v>0.20299999999999999</v>
      </c>
      <c r="NH33" s="8">
        <v>0.03</v>
      </c>
      <c r="NI33" s="8">
        <v>0.11199999999999999</v>
      </c>
      <c r="NJ33" s="8">
        <v>0.214</v>
      </c>
      <c r="NK33" s="8">
        <v>0.55899999999999994</v>
      </c>
      <c r="NL33" s="8">
        <v>0</v>
      </c>
      <c r="NM33" s="8">
        <v>0</v>
      </c>
      <c r="NN33" s="8">
        <v>4.5999999999999999E-2</v>
      </c>
      <c r="NO33" s="8">
        <v>4.0000000000000001E-3</v>
      </c>
      <c r="NP33" s="8">
        <v>4.0000000000000001E-3</v>
      </c>
      <c r="NQ33" s="8">
        <v>0</v>
      </c>
      <c r="NR33" s="8">
        <v>0.14200000000000002</v>
      </c>
      <c r="NS33" s="8">
        <v>0.08</v>
      </c>
      <c r="NT33" s="8">
        <v>0.22200000000000003</v>
      </c>
      <c r="NU33" s="8">
        <v>0</v>
      </c>
      <c r="NV33" s="8">
        <v>0</v>
      </c>
      <c r="NW33" s="8">
        <v>0.41</v>
      </c>
      <c r="NX33" s="8">
        <v>1.3000000000000001E-2</v>
      </c>
      <c r="NY33" s="8">
        <v>0.997</v>
      </c>
      <c r="NZ33" s="8">
        <v>8.3999999999999991E-2</v>
      </c>
      <c r="OA33" s="8">
        <v>0</v>
      </c>
      <c r="OB33" s="8">
        <v>0</v>
      </c>
      <c r="OC33" s="8">
        <f t="shared" si="39"/>
        <v>0</v>
      </c>
      <c r="OD33" s="8">
        <v>6.6000000000000003E-2</v>
      </c>
      <c r="OE33" s="8">
        <v>1.6E-2</v>
      </c>
      <c r="OF33" s="8">
        <v>8.2000000000000003E-2</v>
      </c>
      <c r="OG33" s="8">
        <v>0.158</v>
      </c>
      <c r="OH33" s="8">
        <v>4.9000000000000002E-2</v>
      </c>
      <c r="OI33" s="8">
        <v>0</v>
      </c>
      <c r="OJ33" s="8">
        <v>0.20700000000000002</v>
      </c>
      <c r="OK33" s="8">
        <v>3.3000000000000002E-2</v>
      </c>
      <c r="OL33" s="8">
        <v>0.10299999999999999</v>
      </c>
      <c r="OM33" s="8">
        <v>0.68399999999999994</v>
      </c>
      <c r="ON33" s="8">
        <v>1.218</v>
      </c>
      <c r="OO33" s="8">
        <v>-1E-3</v>
      </c>
      <c r="OP33" s="8">
        <v>2.0369999999999999</v>
      </c>
      <c r="OQ33" s="8">
        <f t="shared" si="40"/>
        <v>1.478</v>
      </c>
      <c r="OR33" s="8">
        <v>5.6000000000000001E-2</v>
      </c>
      <c r="OS33" s="8">
        <v>0</v>
      </c>
      <c r="OT33" s="8">
        <v>5.6000000000000001E-2</v>
      </c>
      <c r="OU33" s="8">
        <v>0</v>
      </c>
      <c r="OV33" s="8">
        <v>0</v>
      </c>
      <c r="OW33" s="8">
        <v>0</v>
      </c>
      <c r="OX33" s="8">
        <v>-2.399</v>
      </c>
      <c r="OY33" s="8">
        <v>140.19299999999998</v>
      </c>
      <c r="PC33" s="8">
        <v>8.2799999999999994</v>
      </c>
      <c r="PD33" s="258">
        <v>5.9742199999999999</v>
      </c>
      <c r="PE33" s="8">
        <v>4.25</v>
      </c>
      <c r="PF33" s="258">
        <f t="shared" si="41"/>
        <v>6.8399083333333319</v>
      </c>
      <c r="PJ33" s="8">
        <v>123.91699999999997</v>
      </c>
      <c r="PK33" s="8">
        <f>IFERROR(HLOOKUP("b2_s11",real!$B$10:$AMM$83,$A33-1947,FALSE)+HLOOKUP("b2_s12",real!$B$10:$AMM$83,$A33-1947,FALSE)+HLOOKUP("b2_s13",real!$B$10:$AMM$83,$A33-1947,FALSE)+HLOOKUP("b2_s14",real!$B$10:$AMM$83,$A33-1947,FALSE),"")</f>
        <v>52.068000000000005</v>
      </c>
      <c r="PL33" s="8">
        <v>140.19399999999996</v>
      </c>
      <c r="PN33">
        <v>40.665873947849001</v>
      </c>
      <c r="PO33" s="8">
        <v>23.9</v>
      </c>
      <c r="PR33" s="8">
        <v>5.3841342645679142E-2</v>
      </c>
      <c r="PS33" s="11">
        <v>0.123206633128377</v>
      </c>
      <c r="QS33" s="8">
        <v>32.616494000000003</v>
      </c>
      <c r="QT33" s="11">
        <v>3.2714353409972898</v>
      </c>
      <c r="QU33" s="8">
        <v>0.53964179999999917</v>
      </c>
      <c r="QW33" s="8">
        <v>8.4216669999999993</v>
      </c>
      <c r="QX33" s="8">
        <v>5.15023165900271</v>
      </c>
      <c r="QY33" s="336">
        <v>4.25</v>
      </c>
      <c r="RA33" s="1">
        <v>0.83998799999999996</v>
      </c>
      <c r="RB33" s="1">
        <v>0.79518900000000003</v>
      </c>
      <c r="RC33">
        <v>18866.751596328999</v>
      </c>
      <c r="RF33">
        <v>109.43</v>
      </c>
      <c r="RG33">
        <v>108.68</v>
      </c>
      <c r="RH33" s="8">
        <f t="shared" si="43"/>
        <v>111.54943934760449</v>
      </c>
      <c r="RI33" s="8">
        <f t="shared" si="42"/>
        <v>109.83324911571501</v>
      </c>
      <c r="RJ33">
        <v>18866.751596328999</v>
      </c>
      <c r="RL33" s="8">
        <f t="shared" ref="RL33:RL64" si="44">W33</f>
        <v>18.579477999999998</v>
      </c>
      <c r="RM33" s="8">
        <f t="shared" ref="RM33:RM64" si="45">CP33</f>
        <v>15.893000000000001</v>
      </c>
      <c r="RN33" s="8">
        <f t="shared" si="21"/>
        <v>13.252861712410427</v>
      </c>
      <c r="RO33" s="8">
        <f t="shared" si="22"/>
        <v>11.336579595795907</v>
      </c>
    </row>
    <row r="34" spans="1:483" s="8" customFormat="1" x14ac:dyDescent="0.35">
      <c r="A34" s="1">
        <v>1972</v>
      </c>
      <c r="B34" s="8">
        <v>893.21945763042015</v>
      </c>
      <c r="C34" s="8">
        <v>99.713531903605855</v>
      </c>
      <c r="D34" s="8">
        <f t="shared" si="23"/>
        <v>482.62265423312499</v>
      </c>
      <c r="E34" s="8">
        <v>466.7625112367619</v>
      </c>
      <c r="F34" s="8">
        <v>186.80911620113139</v>
      </c>
      <c r="G34" s="8">
        <v>15.8601429963631</v>
      </c>
      <c r="H34" s="8">
        <v>103.5123228034775</v>
      </c>
      <c r="I34" s="8">
        <v>1.6920393844038808</v>
      </c>
      <c r="J34" s="8">
        <v>46.292522002749386</v>
      </c>
      <c r="K34" s="8">
        <v>90.433475203464184</v>
      </c>
      <c r="L34" s="8">
        <v>0.70534410706122341</v>
      </c>
      <c r="M34" s="8">
        <f t="shared" si="24"/>
        <v>91.138819310525406</v>
      </c>
      <c r="N34" s="8">
        <v>0.67890099660361347</v>
      </c>
      <c r="O34" s="8">
        <v>-0.41792299999999999</v>
      </c>
      <c r="P34" s="8">
        <v>90.920276623482323</v>
      </c>
      <c r="Q34" s="8">
        <v>156.48729600000001</v>
      </c>
      <c r="R34" s="8">
        <v>24.799109000000001</v>
      </c>
      <c r="S34" s="8">
        <f t="shared" si="25"/>
        <v>84.766648999999987</v>
      </c>
      <c r="T34" s="8">
        <v>82.267698999999993</v>
      </c>
      <c r="U34" s="8">
        <v>27.233971</v>
      </c>
      <c r="V34" s="8">
        <v>2.4989499999999998</v>
      </c>
      <c r="W34" s="8">
        <v>20.802032999999998</v>
      </c>
      <c r="X34" s="8">
        <v>0.57267400000000002</v>
      </c>
      <c r="Y34" s="8">
        <v>7.1108720000000005</v>
      </c>
      <c r="Z34" s="8">
        <v>11.98381</v>
      </c>
      <c r="AA34" s="8">
        <v>0.22919200000000001</v>
      </c>
      <c r="AB34" s="8">
        <f t="shared" si="26"/>
        <v>12.213001999999999</v>
      </c>
      <c r="AC34" s="8">
        <v>0.15524499999999999</v>
      </c>
      <c r="AD34" s="8">
        <v>2.4189099999999999</v>
      </c>
      <c r="AE34" s="8">
        <v>26.013048999999999</v>
      </c>
      <c r="AF34" s="11">
        <f t="shared" si="27"/>
        <v>0.1732229704696783</v>
      </c>
      <c r="AG34" s="337">
        <v>0.17418964315805399</v>
      </c>
      <c r="AH34" s="11">
        <f t="shared" si="2"/>
        <v>0.2546741509023786</v>
      </c>
      <c r="AI34" s="11">
        <f t="shared" si="3"/>
        <v>0.17513921847359498</v>
      </c>
      <c r="AJ34" s="11">
        <f t="shared" si="4"/>
        <v>0.17578869135467404</v>
      </c>
      <c r="AK34" s="11">
        <f t="shared" si="5"/>
        <v>0.14591593265596675</v>
      </c>
      <c r="AL34" s="11">
        <f t="shared" si="6"/>
        <v>0.15629039091884792</v>
      </c>
      <c r="AM34" s="11">
        <f t="shared" si="7"/>
        <v>0.20127239273333647</v>
      </c>
      <c r="AN34" s="11">
        <f t="shared" si="8"/>
        <v>0.34121266615525986</v>
      </c>
      <c r="AO34" s="11">
        <f t="shared" si="9"/>
        <v>0.15580031284319112</v>
      </c>
      <c r="AP34" s="11">
        <f t="shared" si="10"/>
        <v>0.13196540464642811</v>
      </c>
      <c r="AQ34" s="11">
        <f t="shared" si="11"/>
        <v>0.32799382435282265</v>
      </c>
      <c r="AR34" s="11">
        <f t="shared" si="12"/>
        <v>0.13352187489698863</v>
      </c>
      <c r="AS34" s="11">
        <f t="shared" si="13"/>
        <v>0.22459425115420556</v>
      </c>
      <c r="AT34" s="11">
        <f t="shared" si="28"/>
        <v>-5.4655534443225848</v>
      </c>
      <c r="AU34" s="11">
        <f t="shared" si="14"/>
        <v>0.28391155321083678</v>
      </c>
      <c r="AV34" s="8">
        <v>188.62299999999999</v>
      </c>
      <c r="AW34" s="8">
        <v>115.364</v>
      </c>
      <c r="AX34" s="8">
        <v>73.257999999999996</v>
      </c>
      <c r="AY34" s="8">
        <v>39.197000000000003</v>
      </c>
      <c r="AZ34" s="8">
        <v>10.441000000000001</v>
      </c>
      <c r="BA34" s="8">
        <v>1.4529999999999998</v>
      </c>
      <c r="BB34" s="8">
        <v>11.894</v>
      </c>
      <c r="BC34" s="8">
        <v>0.24</v>
      </c>
      <c r="BD34" s="8">
        <v>1.1040000000000001</v>
      </c>
      <c r="BE34" s="8">
        <v>1.3440000000000001</v>
      </c>
      <c r="BF34" s="8">
        <v>1.2230000000000001</v>
      </c>
      <c r="BG34" s="8">
        <v>22.045999999999999</v>
      </c>
      <c r="BH34" s="8">
        <v>2.0620000000000003</v>
      </c>
      <c r="BI34" s="8">
        <v>1.8479999999999999</v>
      </c>
      <c r="BJ34" s="8">
        <v>0</v>
      </c>
      <c r="BK34" s="8">
        <v>0.112</v>
      </c>
      <c r="BL34" s="8">
        <v>0</v>
      </c>
      <c r="BM34" s="8">
        <v>5.1920000000000002</v>
      </c>
      <c r="BN34" s="8">
        <v>3.1870000000000003</v>
      </c>
      <c r="BO34" s="8">
        <v>0</v>
      </c>
      <c r="BP34" s="8">
        <v>0.223</v>
      </c>
      <c r="BQ34" s="8">
        <v>1.4529999999999998</v>
      </c>
      <c r="BR34" s="8">
        <v>0.09</v>
      </c>
      <c r="BS34" s="8">
        <v>1.5429999999999999</v>
      </c>
      <c r="BT34" s="8">
        <v>0.94700000000000006</v>
      </c>
      <c r="BU34" s="8">
        <v>8.7999999999999995E-2</v>
      </c>
      <c r="BV34" s="8">
        <v>1.0350000000000001</v>
      </c>
      <c r="BW34" s="8">
        <v>0</v>
      </c>
      <c r="BX34" s="8">
        <v>2.2989999999999999</v>
      </c>
      <c r="BY34" s="8">
        <v>2.2989999999999999</v>
      </c>
      <c r="BZ34" s="8">
        <v>1.5629999999999999</v>
      </c>
      <c r="CA34" s="8">
        <v>1.5629999999999999</v>
      </c>
      <c r="CB34" s="8">
        <v>0.96399999999999997</v>
      </c>
      <c r="CC34" s="8">
        <v>2.6920000000000002</v>
      </c>
      <c r="CD34" s="8">
        <v>3.6560000000000001</v>
      </c>
      <c r="CE34" s="8">
        <f t="shared" si="29"/>
        <v>2.621</v>
      </c>
      <c r="CF34" s="8">
        <v>12.527999999999999</v>
      </c>
      <c r="CG34" s="8">
        <v>12.527999999999999</v>
      </c>
      <c r="CH34" s="8">
        <v>0.71899999999999986</v>
      </c>
      <c r="CI34" s="8">
        <v>0.64799999999999991</v>
      </c>
      <c r="CJ34" s="8">
        <v>1.3669999999999998</v>
      </c>
      <c r="CK34" s="8">
        <f t="shared" si="30"/>
        <v>1.0949999999999998</v>
      </c>
      <c r="CL34" s="8">
        <v>0</v>
      </c>
      <c r="CM34" s="8">
        <v>0.27200000000000002</v>
      </c>
      <c r="CN34" s="8">
        <v>0.27200000000000002</v>
      </c>
      <c r="CO34" s="8">
        <v>0</v>
      </c>
      <c r="CP34" s="8">
        <v>17.853000000000002</v>
      </c>
      <c r="CQ34" s="8">
        <v>1.3130000000000002</v>
      </c>
      <c r="CR34" s="8">
        <v>-0.32200000000000006</v>
      </c>
      <c r="CS34" s="8">
        <v>-5.2220000000000004</v>
      </c>
      <c r="CT34" s="8">
        <v>10.592000000000001</v>
      </c>
      <c r="CU34" s="8">
        <v>4.7460000000000004</v>
      </c>
      <c r="CV34" s="8">
        <v>5.8469999999999995</v>
      </c>
      <c r="CW34" s="8">
        <v>2.1179999999999999</v>
      </c>
      <c r="CX34" s="8">
        <v>0.6399999999999999</v>
      </c>
      <c r="CY34" s="8">
        <v>4.9000000000000002E-2</v>
      </c>
      <c r="CZ34" s="8">
        <v>0.68899999999999995</v>
      </c>
      <c r="DA34" s="8">
        <v>0.22700000000000001</v>
      </c>
      <c r="DB34" s="8">
        <v>0.28600000000000003</v>
      </c>
      <c r="DC34" s="8">
        <v>0.51300000000000001</v>
      </c>
      <c r="DD34" s="8">
        <v>0.188</v>
      </c>
      <c r="DE34" s="8">
        <v>2.7120000000000002</v>
      </c>
      <c r="DF34" s="8">
        <v>9.6870000000000012</v>
      </c>
      <c r="DG34" s="8">
        <f t="shared" si="15"/>
        <v>9.6870000000000012</v>
      </c>
      <c r="DH34" s="8">
        <v>0.374</v>
      </c>
      <c r="DI34" s="8">
        <f t="shared" si="16"/>
        <v>0.374</v>
      </c>
      <c r="DJ34" s="8">
        <v>0</v>
      </c>
      <c r="DK34" s="1">
        <v>0</v>
      </c>
      <c r="DL34" s="8">
        <v>9.9000000000000005E-2</v>
      </c>
      <c r="DM34" s="8">
        <v>8.5679999999999996</v>
      </c>
      <c r="DN34" s="8">
        <f t="shared" si="17"/>
        <v>8.5679999999999996</v>
      </c>
      <c r="DO34" s="8">
        <v>0.63500000000000001</v>
      </c>
      <c r="DP34" s="8">
        <f t="shared" si="18"/>
        <v>0.63500000000000001</v>
      </c>
      <c r="DQ34" s="8">
        <v>0</v>
      </c>
      <c r="DR34" s="8">
        <v>1.1879999999999999</v>
      </c>
      <c r="DS34" s="8">
        <f t="shared" si="31"/>
        <v>1.089</v>
      </c>
      <c r="DT34" s="8">
        <v>0.21299999999999999</v>
      </c>
      <c r="DU34" s="8">
        <v>4.9000000000000002E-2</v>
      </c>
      <c r="DV34" s="8">
        <v>0.61699999999999999</v>
      </c>
      <c r="DW34" s="8">
        <v>0.879</v>
      </c>
      <c r="DX34" s="8">
        <v>4.1099999999999994</v>
      </c>
      <c r="DY34" s="8">
        <v>0.82899999999999996</v>
      </c>
      <c r="DZ34" s="8">
        <v>0</v>
      </c>
      <c r="EA34" s="8">
        <v>4.9389999999999992</v>
      </c>
      <c r="EB34" s="8">
        <v>0.92199999999999993</v>
      </c>
      <c r="EC34" s="8">
        <v>0</v>
      </c>
      <c r="ED34" s="8">
        <v>0.92199999999999993</v>
      </c>
      <c r="EE34" s="8">
        <f t="shared" si="19"/>
        <v>0.92199999999999993</v>
      </c>
      <c r="EF34" s="8">
        <v>0.996</v>
      </c>
      <c r="EG34" s="8">
        <v>0.996</v>
      </c>
      <c r="EH34" s="8">
        <v>0.83199999999999996</v>
      </c>
      <c r="EI34" s="8">
        <v>3.8559999999999999</v>
      </c>
      <c r="EJ34" s="8">
        <v>2.2000000000000002E-2</v>
      </c>
      <c r="EK34" s="8">
        <v>4.71</v>
      </c>
      <c r="EL34" s="8">
        <v>1.675</v>
      </c>
      <c r="EM34" s="8">
        <v>1.675</v>
      </c>
      <c r="EN34" s="8">
        <v>0</v>
      </c>
      <c r="EO34" s="8">
        <v>0.10299999999999999</v>
      </c>
      <c r="EP34" s="8">
        <v>0.10299999999999999</v>
      </c>
      <c r="EQ34" s="8">
        <f t="shared" si="32"/>
        <v>0.10099999999999999</v>
      </c>
      <c r="ER34" s="8">
        <v>0</v>
      </c>
      <c r="ES34" s="8">
        <v>2E-3</v>
      </c>
      <c r="ET34" s="8">
        <v>2E-3</v>
      </c>
      <c r="EU34" s="8">
        <v>0</v>
      </c>
      <c r="EV34" s="8">
        <v>0.57300000000000006</v>
      </c>
      <c r="EW34" s="8">
        <v>1.4E-2</v>
      </c>
      <c r="EX34" s="8">
        <v>1.19</v>
      </c>
      <c r="EY34" s="8">
        <v>27.774999999999999</v>
      </c>
      <c r="EZ34" s="8">
        <v>7.6370000000000005</v>
      </c>
      <c r="FA34" s="8">
        <v>20.137</v>
      </c>
      <c r="FB34" s="8">
        <v>11.929</v>
      </c>
      <c r="FC34" s="8">
        <v>1.9530000000000001</v>
      </c>
      <c r="FD34" s="8">
        <v>2.2479999999999998</v>
      </c>
      <c r="FE34" s="8">
        <v>4.2009999999999996</v>
      </c>
      <c r="FF34" s="8">
        <v>0.40100000000000002</v>
      </c>
      <c r="FG34" s="8">
        <v>3.5000000000000003E-2</v>
      </c>
      <c r="FH34" s="8">
        <v>0.43600000000000005</v>
      </c>
      <c r="FI34" s="8">
        <v>0</v>
      </c>
      <c r="FJ34" s="8">
        <v>3.5720000000000001</v>
      </c>
      <c r="FK34" s="8">
        <v>13.29</v>
      </c>
      <c r="FL34" s="8">
        <v>0.186</v>
      </c>
      <c r="FM34" s="8">
        <v>6.0810000000000004</v>
      </c>
      <c r="FN34" s="8">
        <v>19.556999999999999</v>
      </c>
      <c r="FO34" s="8">
        <v>0.97099999999999997</v>
      </c>
      <c r="FP34" s="8">
        <v>2.1640000000000001</v>
      </c>
      <c r="FQ34" s="8">
        <v>3.1350000000000002</v>
      </c>
      <c r="FR34" s="8">
        <v>1.034</v>
      </c>
      <c r="FS34" s="8">
        <v>1.5719999999999998</v>
      </c>
      <c r="FT34" s="8">
        <v>0.96699999999999997</v>
      </c>
      <c r="FU34" s="8">
        <v>0.84499999999999997</v>
      </c>
      <c r="FV34" s="8">
        <v>2.5999999999999999E-2</v>
      </c>
      <c r="FW34" s="8">
        <v>0.11699999999999999</v>
      </c>
      <c r="FX34" s="8">
        <f t="shared" si="33"/>
        <v>0.11699999999999999</v>
      </c>
      <c r="FY34" s="8">
        <v>1</v>
      </c>
      <c r="FZ34" s="8">
        <v>0</v>
      </c>
      <c r="GA34" s="8">
        <v>0</v>
      </c>
      <c r="GB34" s="8">
        <v>8.7010000000000005</v>
      </c>
      <c r="GC34" s="8">
        <v>0.77399999999999991</v>
      </c>
      <c r="GD34" s="8">
        <f t="shared" si="20"/>
        <v>9.4749999999999996</v>
      </c>
      <c r="GE34" s="8">
        <v>9.4749999999999996</v>
      </c>
      <c r="GF34" s="8">
        <v>14.772</v>
      </c>
      <c r="GG34" s="8">
        <v>2.2479999999999998</v>
      </c>
      <c r="GH34" s="8">
        <v>5.4960000000000004</v>
      </c>
      <c r="GI34" s="8">
        <v>22.515999999999998</v>
      </c>
      <c r="GJ34" s="8">
        <v>7.5999999999999998E-2</v>
      </c>
      <c r="GK34" s="8">
        <v>0</v>
      </c>
      <c r="GL34" s="8">
        <v>8.7999999999999995E-2</v>
      </c>
      <c r="GM34" s="8">
        <v>0.71899999999999986</v>
      </c>
      <c r="GN34" s="8">
        <v>0.88299999999999979</v>
      </c>
      <c r="GO34" s="8">
        <v>0</v>
      </c>
      <c r="GP34" s="8">
        <v>0</v>
      </c>
      <c r="GQ34" s="8">
        <v>0</v>
      </c>
      <c r="GR34" s="8">
        <v>0</v>
      </c>
      <c r="GS34" s="8">
        <v>14.052</v>
      </c>
      <c r="GT34" s="8">
        <v>2.5190000000000001</v>
      </c>
      <c r="GU34" s="8">
        <v>2.5049999999999999</v>
      </c>
      <c r="GV34" s="8">
        <v>19.075999999999997</v>
      </c>
      <c r="GW34" s="8">
        <v>8.5999999999999993E-2</v>
      </c>
      <c r="GX34" s="8">
        <v>0</v>
      </c>
      <c r="GY34" s="8">
        <v>0.75600000000000001</v>
      </c>
      <c r="GZ34" s="8">
        <v>1.036</v>
      </c>
      <c r="HA34" s="8">
        <v>0</v>
      </c>
      <c r="HB34" s="8">
        <v>1.8780000000000001</v>
      </c>
      <c r="HC34" s="8">
        <f t="shared" si="34"/>
        <v>0.99500000000000033</v>
      </c>
      <c r="HD34" s="8">
        <v>36.530999999999999</v>
      </c>
      <c r="HE34" s="8">
        <v>15.71</v>
      </c>
      <c r="HF34" s="8">
        <v>11.524000000000001</v>
      </c>
      <c r="HG34" s="8">
        <v>27.234000000000002</v>
      </c>
      <c r="HH34" s="8">
        <v>9.2970000000000006</v>
      </c>
      <c r="HI34" s="8">
        <v>-0.29099999999999998</v>
      </c>
      <c r="HJ34" s="8">
        <v>0.374</v>
      </c>
      <c r="HK34" s="8">
        <v>1.6360000000000001</v>
      </c>
      <c r="HL34" s="8">
        <v>1.7190000000000001</v>
      </c>
      <c r="HM34" s="8">
        <v>0</v>
      </c>
      <c r="HN34" s="8">
        <v>1.1479999999999999</v>
      </c>
      <c r="HO34" s="8">
        <v>2.1619999999999999</v>
      </c>
      <c r="HP34" s="8">
        <v>3.3099999999999996</v>
      </c>
      <c r="HQ34" s="8">
        <f t="shared" si="35"/>
        <v>1.5909999999999995</v>
      </c>
      <c r="HR34" s="8">
        <v>7.1120000000000001</v>
      </c>
      <c r="HS34" s="8">
        <v>0.38800000000000001</v>
      </c>
      <c r="HT34" s="8">
        <v>0.44900000000000001</v>
      </c>
      <c r="HU34" s="8">
        <v>0.34299999999999997</v>
      </c>
      <c r="HV34" s="8">
        <v>11.511000000000001</v>
      </c>
      <c r="HW34" s="8">
        <v>4.1989999999999998</v>
      </c>
      <c r="HX34" s="8">
        <v>20.821999999999999</v>
      </c>
      <c r="HY34" s="8">
        <v>59.183000000000007</v>
      </c>
      <c r="HZ34" s="8">
        <v>2.7709999999999999</v>
      </c>
      <c r="IA34" s="8">
        <v>61.954000000000008</v>
      </c>
      <c r="IB34" s="8">
        <v>22.27</v>
      </c>
      <c r="IC34" s="8">
        <v>0.80200000000000005</v>
      </c>
      <c r="ID34" s="8">
        <v>23.071999999999999</v>
      </c>
      <c r="IE34" s="8">
        <v>36.914000000000001</v>
      </c>
      <c r="IF34" s="8">
        <v>1.9689999999999999</v>
      </c>
      <c r="IG34" s="8">
        <v>38.883000000000003</v>
      </c>
      <c r="IH34" s="8">
        <v>5.4029999999999996</v>
      </c>
      <c r="II34" s="8">
        <v>1.3420000000000001</v>
      </c>
      <c r="IJ34" s="8">
        <v>6.7449999999999992</v>
      </c>
      <c r="IK34" s="8">
        <v>1.486</v>
      </c>
      <c r="IL34" s="8">
        <v>0.46899999999999997</v>
      </c>
      <c r="IM34" s="8">
        <v>1.9550000000000001</v>
      </c>
      <c r="IN34" s="8">
        <v>3.6000000000000004E-2</v>
      </c>
      <c r="IO34" s="8">
        <v>0.72500000000000009</v>
      </c>
      <c r="IP34" s="8">
        <v>0.76100000000000012</v>
      </c>
      <c r="IQ34" s="8">
        <v>6.7000000000000004E-2</v>
      </c>
      <c r="IR34" s="8">
        <v>1.6E-2</v>
      </c>
      <c r="IS34" s="8">
        <v>8.3000000000000004E-2</v>
      </c>
      <c r="IT34" s="8">
        <v>0.84400000000000008</v>
      </c>
      <c r="IU34" s="8">
        <v>0.17699999999999999</v>
      </c>
      <c r="IV34" s="8">
        <v>0</v>
      </c>
      <c r="IW34" s="8">
        <v>0.17699999999999999</v>
      </c>
      <c r="IX34" s="8">
        <v>29.443000000000001</v>
      </c>
      <c r="IY34" s="8">
        <v>7.7000000000000013E-2</v>
      </c>
      <c r="IZ34" s="8">
        <v>29.520000000000003</v>
      </c>
      <c r="JA34" s="8">
        <v>60.150000000000006</v>
      </c>
      <c r="JB34" s="8">
        <v>60.150000000000006</v>
      </c>
      <c r="JC34" s="8">
        <v>15.040000000000001</v>
      </c>
      <c r="JD34" s="8">
        <v>3.7510000000000003</v>
      </c>
      <c r="JE34" s="8">
        <v>18.791</v>
      </c>
      <c r="JF34" s="8">
        <v>2.6909999999999998</v>
      </c>
      <c r="JG34" s="8">
        <v>8.1000000000000003E-2</v>
      </c>
      <c r="JH34" s="8">
        <v>2.7719999999999998</v>
      </c>
      <c r="JI34" s="8">
        <v>1.286</v>
      </c>
      <c r="JJ34" s="8">
        <v>1.286</v>
      </c>
      <c r="JK34" s="8">
        <v>0.94799999999999995</v>
      </c>
      <c r="JL34" s="8">
        <v>0</v>
      </c>
      <c r="JM34" s="8">
        <v>0.94799999999999995</v>
      </c>
      <c r="JN34" s="8">
        <v>0.52300000000000002</v>
      </c>
      <c r="JO34" s="8">
        <v>0.52300000000000002</v>
      </c>
      <c r="JP34" s="8">
        <v>1.006</v>
      </c>
      <c r="JQ34" s="8">
        <v>1.9000000000000003E-2</v>
      </c>
      <c r="JR34" s="8">
        <v>1.0249999999999999</v>
      </c>
      <c r="JS34" s="8">
        <v>0.41899999999999998</v>
      </c>
      <c r="JT34" s="8">
        <v>0.41899999999999998</v>
      </c>
      <c r="JU34" s="8">
        <v>13.921000000000001</v>
      </c>
      <c r="JV34" s="8">
        <v>5.0220000000000002</v>
      </c>
      <c r="JW34" s="8">
        <v>2.5220000000000002</v>
      </c>
      <c r="JX34" s="8">
        <v>21.465000000000003</v>
      </c>
      <c r="JY34" s="8">
        <f t="shared" si="36"/>
        <v>21.449000000000005</v>
      </c>
      <c r="JZ34" s="8">
        <v>1.9060000000000001</v>
      </c>
      <c r="KA34" s="8">
        <v>3.0870000000000002</v>
      </c>
      <c r="KB34" s="8">
        <v>4.9930000000000003</v>
      </c>
      <c r="KC34" s="8">
        <v>4.0000000000000001E-3</v>
      </c>
      <c r="KD34" s="8">
        <v>1.9219999999999999</v>
      </c>
      <c r="KE34" s="8">
        <v>1.9259999999999999</v>
      </c>
      <c r="KF34" s="8">
        <v>6.9190000000000005</v>
      </c>
      <c r="KG34" s="8">
        <f t="shared" si="37"/>
        <v>2.0450000000000008</v>
      </c>
      <c r="KH34" s="8">
        <v>5.4439999999999991</v>
      </c>
      <c r="KI34" s="8">
        <v>0.77399999999999991</v>
      </c>
      <c r="KJ34" s="8">
        <v>6.2179999999999991</v>
      </c>
      <c r="KK34" s="8">
        <v>15.038</v>
      </c>
      <c r="KL34" s="8">
        <v>3.7519999999999998</v>
      </c>
      <c r="KM34" s="8">
        <v>6.2160000000000002</v>
      </c>
      <c r="KN34" s="8">
        <v>25.006</v>
      </c>
      <c r="KO34" s="8">
        <v>1.6E-2</v>
      </c>
      <c r="KP34" s="8">
        <v>1.6E-2</v>
      </c>
      <c r="KQ34" s="8">
        <v>0</v>
      </c>
      <c r="KR34" s="8">
        <v>2.0219999999999998</v>
      </c>
      <c r="KS34" s="8">
        <v>2.77</v>
      </c>
      <c r="KT34" s="8">
        <v>4.7919999999999998</v>
      </c>
      <c r="KU34" s="8">
        <v>4.0000000000000001E-3</v>
      </c>
      <c r="KV34" s="8">
        <v>7.8E-2</v>
      </c>
      <c r="KW34" s="8">
        <v>8.2000000000000003E-2</v>
      </c>
      <c r="KX34" s="8">
        <v>4.8739999999999997</v>
      </c>
      <c r="KY34" s="8">
        <v>0</v>
      </c>
      <c r="KZ34" s="8">
        <v>102.84800000000001</v>
      </c>
      <c r="LA34" s="8">
        <v>1.968</v>
      </c>
      <c r="LB34" s="8">
        <v>104.81600000000002</v>
      </c>
      <c r="LC34" s="8">
        <v>82.26700000000001</v>
      </c>
      <c r="LD34" s="8">
        <v>2.5</v>
      </c>
      <c r="LE34" s="8">
        <v>84.76700000000001</v>
      </c>
      <c r="LF34" s="8">
        <v>20.58</v>
      </c>
      <c r="LG34" s="8">
        <v>-0.53300000000000003</v>
      </c>
      <c r="LH34" s="8">
        <v>20.046999999999997</v>
      </c>
      <c r="LI34" s="8">
        <v>4.9000000000000002E-2</v>
      </c>
      <c r="LJ34" s="8">
        <v>0.26900000000000002</v>
      </c>
      <c r="LK34" s="8">
        <v>0.318</v>
      </c>
      <c r="LL34" s="8">
        <v>0</v>
      </c>
      <c r="LM34" s="8">
        <v>7.0000000000000001E-3</v>
      </c>
      <c r="LN34" s="8">
        <v>7.0000000000000001E-3</v>
      </c>
      <c r="LO34" s="8">
        <v>0.32500000000000001</v>
      </c>
      <c r="LP34" s="8">
        <v>0</v>
      </c>
      <c r="LQ34" s="8">
        <v>0.29099999999999998</v>
      </c>
      <c r="LR34" s="8">
        <v>0.22900000000000001</v>
      </c>
      <c r="LS34" s="8">
        <v>0.52</v>
      </c>
      <c r="LT34" s="8">
        <v>0</v>
      </c>
      <c r="LU34" s="8">
        <v>0.52</v>
      </c>
      <c r="LV34" s="8">
        <f t="shared" si="38"/>
        <v>0.19500000000000001</v>
      </c>
      <c r="LW34" s="8">
        <v>14.931999999999999</v>
      </c>
      <c r="LX34" s="8">
        <v>0.22900000000000001</v>
      </c>
      <c r="LY34" s="8">
        <v>15.160999999999998</v>
      </c>
      <c r="LZ34" s="8">
        <v>0.71799999999999997</v>
      </c>
      <c r="MA34" s="8">
        <v>0.71799999999999997</v>
      </c>
      <c r="MB34" s="8">
        <v>0.155</v>
      </c>
      <c r="MC34" s="8">
        <v>0.155</v>
      </c>
      <c r="MD34" s="8">
        <v>-0.14000000000000001</v>
      </c>
      <c r="ME34" s="8">
        <v>-0.14000000000000001</v>
      </c>
      <c r="MF34" s="8">
        <v>4.7110000000000003</v>
      </c>
      <c r="MG34" s="8">
        <v>-0.75399999999999989</v>
      </c>
      <c r="MH34" s="8">
        <v>3.9570000000000003</v>
      </c>
      <c r="MI34" s="8">
        <v>11.511000000000001</v>
      </c>
      <c r="MJ34" s="8">
        <v>6.6980000000000004</v>
      </c>
      <c r="MK34" s="8">
        <v>2.5</v>
      </c>
      <c r="ML34" s="8">
        <v>121.057</v>
      </c>
      <c r="MM34" s="8">
        <v>-0.53300000000000003</v>
      </c>
      <c r="MN34" s="8">
        <v>120.524</v>
      </c>
      <c r="MO34" s="8">
        <v>26.013000000000002</v>
      </c>
      <c r="MP34" s="8">
        <v>24.798999999999999</v>
      </c>
      <c r="MQ34" s="8">
        <v>1.214</v>
      </c>
      <c r="MR34" s="8">
        <v>0.23499999999999999</v>
      </c>
      <c r="MS34" s="8">
        <v>5.6000000000000001E-2</v>
      </c>
      <c r="MT34" s="8">
        <v>5.6000000000000001E-2</v>
      </c>
      <c r="MU34" s="8">
        <v>0.79</v>
      </c>
      <c r="MV34" s="8">
        <v>0.67300000000000004</v>
      </c>
      <c r="MW34" s="8">
        <v>0</v>
      </c>
      <c r="MX34" s="8">
        <v>0</v>
      </c>
      <c r="MY34" s="8">
        <v>0</v>
      </c>
      <c r="MZ34" s="8">
        <v>3.5000000000000003E-2</v>
      </c>
      <c r="NA34" s="8">
        <v>3.5000000000000003E-2</v>
      </c>
      <c r="NB34" s="8">
        <v>1.9000000000000003E-2</v>
      </c>
      <c r="NC34" s="8">
        <v>4.0000000000000001E-3</v>
      </c>
      <c r="ND34" s="8">
        <v>2.3000000000000003E-2</v>
      </c>
      <c r="NE34" s="8">
        <v>4.8999999999999995E-2</v>
      </c>
      <c r="NF34" s="8">
        <v>4.8999999999999995E-2</v>
      </c>
      <c r="NG34" s="8">
        <v>0.23599999999999999</v>
      </c>
      <c r="NH34" s="8">
        <v>3.4000000000000002E-2</v>
      </c>
      <c r="NI34" s="8">
        <v>8.7999999999999995E-2</v>
      </c>
      <c r="NJ34" s="8">
        <v>0.29499999999999998</v>
      </c>
      <c r="NK34" s="8">
        <v>0.65300000000000002</v>
      </c>
      <c r="NL34" s="8">
        <v>0</v>
      </c>
      <c r="NM34" s="8">
        <v>0</v>
      </c>
      <c r="NN34" s="8">
        <v>7.400000000000001E-2</v>
      </c>
      <c r="NO34" s="8">
        <v>4.0000000000000001E-3</v>
      </c>
      <c r="NP34" s="8">
        <v>4.0000000000000001E-3</v>
      </c>
      <c r="NQ34" s="8">
        <v>0</v>
      </c>
      <c r="NR34" s="8">
        <v>0.22699999999999998</v>
      </c>
      <c r="NS34" s="8">
        <v>7.8E-2</v>
      </c>
      <c r="NT34" s="8">
        <v>0.30499999999999999</v>
      </c>
      <c r="NU34" s="8">
        <v>0</v>
      </c>
      <c r="NV34" s="8">
        <v>0</v>
      </c>
      <c r="NW34" s="8">
        <v>0.46700000000000003</v>
      </c>
      <c r="NX34" s="8">
        <v>1.6E-2</v>
      </c>
      <c r="NY34" s="8">
        <v>1.0880000000000001</v>
      </c>
      <c r="NZ34" s="8">
        <v>0.14200000000000002</v>
      </c>
      <c r="OA34" s="8">
        <v>0</v>
      </c>
      <c r="OB34" s="8">
        <v>0</v>
      </c>
      <c r="OC34" s="8">
        <f t="shared" si="39"/>
        <v>0</v>
      </c>
      <c r="OD34" s="8">
        <v>6.8000000000000005E-2</v>
      </c>
      <c r="OE34" s="8">
        <v>1.6E-2</v>
      </c>
      <c r="OF34" s="8">
        <v>8.4000000000000005E-2</v>
      </c>
      <c r="OG34" s="8">
        <v>0.17799999999999999</v>
      </c>
      <c r="OH34" s="8">
        <v>5.5E-2</v>
      </c>
      <c r="OI34" s="8">
        <v>0</v>
      </c>
      <c r="OJ34" s="8">
        <v>0.23299999999999998</v>
      </c>
      <c r="OK34" s="8">
        <v>3.3000000000000002E-2</v>
      </c>
      <c r="OL34" s="8">
        <v>0.128</v>
      </c>
      <c r="OM34" s="8">
        <v>0.75600000000000001</v>
      </c>
      <c r="ON34" s="8">
        <v>1.0760000000000001</v>
      </c>
      <c r="OO34" s="8">
        <v>0</v>
      </c>
      <c r="OP34" s="8">
        <v>1.9930000000000001</v>
      </c>
      <c r="OQ34" s="8">
        <f t="shared" si="40"/>
        <v>1.34</v>
      </c>
      <c r="OR34" s="8">
        <v>5.7000000000000002E-2</v>
      </c>
      <c r="OS34" s="8">
        <v>0</v>
      </c>
      <c r="OT34" s="8">
        <v>5.7000000000000002E-2</v>
      </c>
      <c r="OU34" s="8">
        <v>5.1000000000000004E-2</v>
      </c>
      <c r="OV34" s="8">
        <v>0</v>
      </c>
      <c r="OW34" s="8">
        <v>5.1000000000000004E-2</v>
      </c>
      <c r="OX34" s="8">
        <v>-2.3940000000000001</v>
      </c>
      <c r="OY34" s="8">
        <v>156.488</v>
      </c>
      <c r="PC34" s="8">
        <v>8.2799999999999994</v>
      </c>
      <c r="PD34" s="258">
        <v>5.3106600000000004</v>
      </c>
      <c r="PE34" s="8">
        <v>4.25</v>
      </c>
      <c r="PF34" s="258">
        <f t="shared" si="41"/>
        <v>6.8399083333333319</v>
      </c>
      <c r="PJ34" s="8">
        <v>138.125</v>
      </c>
      <c r="PK34" s="8">
        <f>IFERROR(HLOOKUP("b2_s11",real!$B$10:$AMM$83,$A34-1947,FALSE)+HLOOKUP("b2_s12",real!$B$10:$AMM$83,$A34-1947,FALSE)+HLOOKUP("b2_s13",real!$B$10:$AMM$83,$A34-1947,FALSE)+HLOOKUP("b2_s14",real!$B$10:$AMM$83,$A34-1947,FALSE),"")</f>
        <v>57.85</v>
      </c>
      <c r="PL34" s="8">
        <v>156.48599999999999</v>
      </c>
      <c r="PN34">
        <v>59.774768115943303</v>
      </c>
      <c r="PO34" s="8">
        <v>24.1</v>
      </c>
      <c r="PR34" s="8">
        <v>6.1711664755550927E-2</v>
      </c>
      <c r="PS34" s="11">
        <v>0.12931751976695799</v>
      </c>
      <c r="QS34" s="8">
        <v>32.884588999999998</v>
      </c>
      <c r="QT34" s="11">
        <v>2.9271159054945701</v>
      </c>
      <c r="QU34" s="8">
        <v>0.64922540000000062</v>
      </c>
      <c r="QW34" s="8">
        <v>8.0133329999999994</v>
      </c>
      <c r="QX34" s="8">
        <v>5.0862170945054297</v>
      </c>
      <c r="QY34" s="336">
        <v>4.25</v>
      </c>
      <c r="RA34" s="1">
        <v>0.76900599999999997</v>
      </c>
      <c r="RB34" s="1">
        <v>0.78038700000000005</v>
      </c>
      <c r="RC34">
        <v>19926.322025887501</v>
      </c>
      <c r="RF34">
        <v>114.61</v>
      </c>
      <c r="RG34">
        <v>114.34</v>
      </c>
      <c r="RH34" s="8">
        <f t="shared" si="43"/>
        <v>116.82976554536188</v>
      </c>
      <c r="RI34" s="8">
        <f t="shared" si="42"/>
        <v>115.5533097524002</v>
      </c>
      <c r="RJ34">
        <v>19926.322025887501</v>
      </c>
      <c r="RL34" s="8">
        <f t="shared" si="44"/>
        <v>20.802032999999998</v>
      </c>
      <c r="RM34" s="8">
        <f t="shared" si="45"/>
        <v>17.853000000000002</v>
      </c>
      <c r="RN34" s="8">
        <f t="shared" si="21"/>
        <v>13.293112943813659</v>
      </c>
      <c r="RO34" s="8">
        <f t="shared" si="22"/>
        <v>11.408593832434807</v>
      </c>
    </row>
    <row r="35" spans="1:483" s="8" customFormat="1" x14ac:dyDescent="0.35">
      <c r="A35" s="1">
        <v>1973</v>
      </c>
      <c r="B35" s="8">
        <v>949.89034550541567</v>
      </c>
      <c r="C35" s="8">
        <v>114.62161043702187</v>
      </c>
      <c r="D35" s="8">
        <f t="shared" si="23"/>
        <v>509.78675950085267</v>
      </c>
      <c r="E35" s="8">
        <v>493.15479154209027</v>
      </c>
      <c r="F35" s="8">
        <v>198.95027434758336</v>
      </c>
      <c r="G35" s="8">
        <v>16.631967958762395</v>
      </c>
      <c r="H35" s="8">
        <v>109.98841605301423</v>
      </c>
      <c r="I35" s="8">
        <v>2.1750769568434682</v>
      </c>
      <c r="J35" s="8">
        <v>47.590851735104899</v>
      </c>
      <c r="K35" s="8">
        <v>98.875902977592389</v>
      </c>
      <c r="L35" s="8">
        <v>0.82684787111443703</v>
      </c>
      <c r="M35" s="8">
        <f t="shared" si="24"/>
        <v>99.702750848706827</v>
      </c>
      <c r="N35" s="8">
        <v>0.64977181667268713</v>
      </c>
      <c r="O35" s="8">
        <v>5.0744959999999999</v>
      </c>
      <c r="P35" s="8">
        <v>102.23148150443312</v>
      </c>
      <c r="Q35" s="8">
        <v>179.49516200000002</v>
      </c>
      <c r="R35" s="8">
        <v>30.301149000000002</v>
      </c>
      <c r="S35" s="8">
        <f t="shared" si="25"/>
        <v>96.084559999999996</v>
      </c>
      <c r="T35" s="8">
        <v>93.23348</v>
      </c>
      <c r="U35" s="8">
        <v>31.592029</v>
      </c>
      <c r="V35" s="8">
        <v>2.8510800000000001</v>
      </c>
      <c r="W35" s="8">
        <v>23.891827000000003</v>
      </c>
      <c r="X35" s="8">
        <v>0.71009900000000004</v>
      </c>
      <c r="Y35" s="8">
        <v>7.9259149999999998</v>
      </c>
      <c r="Z35" s="8">
        <v>14.329841</v>
      </c>
      <c r="AA35" s="8">
        <v>0.270677</v>
      </c>
      <c r="AB35" s="8">
        <f t="shared" si="26"/>
        <v>14.600517999999999</v>
      </c>
      <c r="AC35" s="8">
        <v>0.18417500000000001</v>
      </c>
      <c r="AD35" s="8">
        <v>3.3506999999999998</v>
      </c>
      <c r="AE35" s="8">
        <v>31.456487000000003</v>
      </c>
      <c r="AF35" s="11">
        <f t="shared" si="27"/>
        <v>0.18683741254042796</v>
      </c>
      <c r="AG35" s="337">
        <v>0.19256214138880501</v>
      </c>
      <c r="AH35" s="11">
        <f t="shared" si="2"/>
        <v>0.27070450286377129</v>
      </c>
      <c r="AI35" s="11">
        <f t="shared" si="3"/>
        <v>0.18794516185547583</v>
      </c>
      <c r="AJ35" s="11">
        <f t="shared" si="4"/>
        <v>0.18855853188791782</v>
      </c>
      <c r="AK35" s="11">
        <f t="shared" si="5"/>
        <v>0.15893618618517907</v>
      </c>
      <c r="AL35" s="11">
        <f t="shared" si="6"/>
        <v>0.17003862065394759</v>
      </c>
      <c r="AM35" s="11">
        <f t="shared" si="7"/>
        <v>0.21755691725936438</v>
      </c>
      <c r="AN35" s="11">
        <f t="shared" si="8"/>
        <v>0.32913375102957909</v>
      </c>
      <c r="AO35" s="11">
        <f t="shared" si="9"/>
        <v>0.16892045360194149</v>
      </c>
      <c r="AP35" s="11">
        <f t="shared" si="10"/>
        <v>0.14432624358018409</v>
      </c>
      <c r="AQ35" s="11">
        <f t="shared" si="11"/>
        <v>0.33044029133686303</v>
      </c>
      <c r="AR35" s="11">
        <f t="shared" si="12"/>
        <v>0.14591317749626292</v>
      </c>
      <c r="AS35" s="11">
        <f t="shared" si="13"/>
        <v>0.27839233165297611</v>
      </c>
      <c r="AT35" s="11">
        <f t="shared" si="28"/>
        <v>0.62352423666623047</v>
      </c>
      <c r="AU35" s="11">
        <f t="shared" si="14"/>
        <v>0.30533607624059717</v>
      </c>
      <c r="AV35" s="8">
        <v>222.64100000000002</v>
      </c>
      <c r="AW35" s="8">
        <v>136.38900000000001</v>
      </c>
      <c r="AX35" s="8">
        <v>86.253999999999991</v>
      </c>
      <c r="AY35" s="8">
        <v>45.715000000000003</v>
      </c>
      <c r="AZ35" s="8">
        <v>11.982000000000001</v>
      </c>
      <c r="BA35" s="8">
        <v>1.633</v>
      </c>
      <c r="BB35" s="8">
        <v>13.615000000000002</v>
      </c>
      <c r="BC35" s="8">
        <v>0.42499999999999999</v>
      </c>
      <c r="BD35" s="8">
        <v>1.97</v>
      </c>
      <c r="BE35" s="8">
        <v>2.395</v>
      </c>
      <c r="BF35" s="8">
        <v>1.5110000000000001</v>
      </c>
      <c r="BG35" s="8">
        <v>26.040999999999997</v>
      </c>
      <c r="BH35" s="8">
        <v>2.6139999999999999</v>
      </c>
      <c r="BI35" s="8">
        <v>2.3119999999999998</v>
      </c>
      <c r="BJ35" s="8">
        <v>0</v>
      </c>
      <c r="BK35" s="8">
        <v>0.14700000000000002</v>
      </c>
      <c r="BL35" s="8">
        <v>0</v>
      </c>
      <c r="BM35" s="8">
        <v>6.5449999999999999</v>
      </c>
      <c r="BN35" s="8">
        <v>3.67</v>
      </c>
      <c r="BO35" s="8">
        <v>0</v>
      </c>
      <c r="BP35" s="8">
        <v>0.26400000000000001</v>
      </c>
      <c r="BQ35" s="8">
        <v>1.633</v>
      </c>
      <c r="BR35" s="8">
        <v>0.10099999999999999</v>
      </c>
      <c r="BS35" s="8">
        <v>1.734</v>
      </c>
      <c r="BT35" s="8">
        <v>1.052</v>
      </c>
      <c r="BU35" s="8">
        <v>8.4999999999999992E-2</v>
      </c>
      <c r="BV35" s="8">
        <v>1.137</v>
      </c>
      <c r="BW35" s="8">
        <v>0</v>
      </c>
      <c r="BX35" s="8">
        <v>2.8920000000000003</v>
      </c>
      <c r="BY35" s="8">
        <v>2.8920000000000003</v>
      </c>
      <c r="BZ35" s="8">
        <v>1.7679999999999998</v>
      </c>
      <c r="CA35" s="8">
        <v>1.7679999999999998</v>
      </c>
      <c r="CB35" s="8">
        <v>1.0569999999999999</v>
      </c>
      <c r="CC35" s="8">
        <v>3.0940000000000003</v>
      </c>
      <c r="CD35" s="8">
        <v>4.1509999999999998</v>
      </c>
      <c r="CE35" s="8">
        <f t="shared" si="29"/>
        <v>3.0139999999999998</v>
      </c>
      <c r="CF35" s="8">
        <v>14.693999999999999</v>
      </c>
      <c r="CG35" s="8">
        <v>14.693999999999999</v>
      </c>
      <c r="CH35" s="8">
        <v>0.872</v>
      </c>
      <c r="CI35" s="8">
        <v>0.78799999999999992</v>
      </c>
      <c r="CJ35" s="8">
        <v>1.66</v>
      </c>
      <c r="CK35" s="8">
        <f t="shared" si="30"/>
        <v>1.3689999999999998</v>
      </c>
      <c r="CL35" s="8">
        <v>0</v>
      </c>
      <c r="CM35" s="8">
        <v>0.29100000000000004</v>
      </c>
      <c r="CN35" s="8">
        <v>0.29100000000000004</v>
      </c>
      <c r="CO35" s="8">
        <v>0</v>
      </c>
      <c r="CP35" s="8">
        <v>20.532</v>
      </c>
      <c r="CQ35" s="8">
        <v>2.7850000000000001</v>
      </c>
      <c r="CR35" s="8">
        <v>-0.34700000000000003</v>
      </c>
      <c r="CS35" s="8">
        <v>-6.903999999999999</v>
      </c>
      <c r="CT35" s="8">
        <v>13.469999999999999</v>
      </c>
      <c r="CU35" s="8">
        <v>6.01</v>
      </c>
      <c r="CV35" s="8">
        <v>7.4600000000000009</v>
      </c>
      <c r="CW35" s="8">
        <v>2.5150000000000001</v>
      </c>
      <c r="CX35" s="8">
        <v>0.7669999999999999</v>
      </c>
      <c r="CY35" s="8">
        <v>5.8999999999999997E-2</v>
      </c>
      <c r="CZ35" s="8">
        <v>0.82599999999999985</v>
      </c>
      <c r="DA35" s="8">
        <v>0.28000000000000003</v>
      </c>
      <c r="DB35" s="8">
        <v>0.35199999999999998</v>
      </c>
      <c r="DC35" s="8">
        <v>0.63200000000000001</v>
      </c>
      <c r="DD35" s="8">
        <v>0.22999999999999998</v>
      </c>
      <c r="DE35" s="8">
        <v>3.718</v>
      </c>
      <c r="DF35" s="8">
        <v>14.584</v>
      </c>
      <c r="DG35" s="8">
        <f t="shared" si="15"/>
        <v>14.584</v>
      </c>
      <c r="DH35" s="8">
        <v>0.44700000000000001</v>
      </c>
      <c r="DI35" s="8">
        <f t="shared" si="16"/>
        <v>0.44700000000000001</v>
      </c>
      <c r="DJ35" s="8">
        <v>0</v>
      </c>
      <c r="DK35" s="1">
        <v>0</v>
      </c>
      <c r="DL35" s="8">
        <v>0.13600000000000001</v>
      </c>
      <c r="DM35" s="8">
        <v>13.138999999999999</v>
      </c>
      <c r="DN35" s="8">
        <f t="shared" si="17"/>
        <v>13.138999999999999</v>
      </c>
      <c r="DO35" s="8">
        <v>0.75</v>
      </c>
      <c r="DP35" s="8">
        <f t="shared" si="18"/>
        <v>0.75</v>
      </c>
      <c r="DQ35" s="8">
        <v>0</v>
      </c>
      <c r="DR35" s="8">
        <v>1.514</v>
      </c>
      <c r="DS35" s="8">
        <f t="shared" si="31"/>
        <v>1.3780000000000001</v>
      </c>
      <c r="DT35" s="8">
        <v>0.247</v>
      </c>
      <c r="DU35" s="8">
        <v>5.8999999999999997E-2</v>
      </c>
      <c r="DV35" s="8">
        <v>0.72</v>
      </c>
      <c r="DW35" s="8">
        <v>1.026</v>
      </c>
      <c r="DX35" s="8">
        <v>4.7030000000000003</v>
      </c>
      <c r="DY35" s="8">
        <v>0.89800000000000002</v>
      </c>
      <c r="DZ35" s="8">
        <v>0</v>
      </c>
      <c r="EA35" s="8">
        <v>5.601</v>
      </c>
      <c r="EB35" s="8">
        <v>0.88500000000000001</v>
      </c>
      <c r="EC35" s="8">
        <v>0</v>
      </c>
      <c r="ED35" s="8">
        <v>0.88500000000000001</v>
      </c>
      <c r="EE35" s="8">
        <f t="shared" si="19"/>
        <v>0.88500000000000001</v>
      </c>
      <c r="EF35" s="8">
        <v>1.0940000000000001</v>
      </c>
      <c r="EG35" s="8">
        <v>1.0940000000000001</v>
      </c>
      <c r="EH35" s="8">
        <v>0.90200000000000002</v>
      </c>
      <c r="EI35" s="8">
        <v>4.298</v>
      </c>
      <c r="EJ35" s="8">
        <v>2.0999999999999998E-2</v>
      </c>
      <c r="EK35" s="8">
        <v>5.2210000000000001</v>
      </c>
      <c r="EL35" s="8">
        <v>2.907</v>
      </c>
      <c r="EM35" s="8">
        <v>2.907</v>
      </c>
      <c r="EN35" s="8">
        <v>0</v>
      </c>
      <c r="EO35" s="8">
        <v>0.113</v>
      </c>
      <c r="EP35" s="8">
        <v>0.113</v>
      </c>
      <c r="EQ35" s="8">
        <f t="shared" si="32"/>
        <v>0.113</v>
      </c>
      <c r="ER35" s="8">
        <v>0</v>
      </c>
      <c r="ES35" s="8">
        <v>0</v>
      </c>
      <c r="ET35" s="8">
        <v>0</v>
      </c>
      <c r="EU35" s="8">
        <v>0</v>
      </c>
      <c r="EV35" s="8">
        <v>0.71</v>
      </c>
      <c r="EW35" s="8">
        <v>1.6E-2</v>
      </c>
      <c r="EX35" s="8">
        <v>2.294</v>
      </c>
      <c r="EY35" s="8">
        <v>31.292999999999999</v>
      </c>
      <c r="EZ35" s="8">
        <v>8.7000000000000011</v>
      </c>
      <c r="FA35" s="8">
        <v>22.594000000000001</v>
      </c>
      <c r="FB35" s="8">
        <v>13.530000000000001</v>
      </c>
      <c r="FC35" s="8">
        <v>2.2290000000000001</v>
      </c>
      <c r="FD35" s="8">
        <v>2.5110000000000001</v>
      </c>
      <c r="FE35" s="8">
        <v>4.74</v>
      </c>
      <c r="FF35" s="8">
        <v>0.44600000000000001</v>
      </c>
      <c r="FG35" s="8">
        <v>3.7999999999999999E-2</v>
      </c>
      <c r="FH35" s="8">
        <v>0.48399999999999999</v>
      </c>
      <c r="FI35" s="8">
        <v>0</v>
      </c>
      <c r="FJ35" s="8">
        <v>3.8380000000000001</v>
      </c>
      <c r="FK35" s="8">
        <v>14.100999999999999</v>
      </c>
      <c r="FL35" s="8">
        <v>0.152</v>
      </c>
      <c r="FM35" s="8">
        <v>7.0180000000000007</v>
      </c>
      <c r="FN35" s="8">
        <v>21.271000000000001</v>
      </c>
      <c r="FO35" s="8">
        <v>1.27</v>
      </c>
      <c r="FP35" s="8">
        <v>3.5309999999999997</v>
      </c>
      <c r="FQ35" s="8">
        <v>4.8010000000000002</v>
      </c>
      <c r="FR35" s="8">
        <v>1.2769999999999999</v>
      </c>
      <c r="FS35" s="8">
        <v>1.9449999999999998</v>
      </c>
      <c r="FT35" s="8">
        <v>1.228</v>
      </c>
      <c r="FU35" s="8">
        <v>0.86499999999999999</v>
      </c>
      <c r="FV35" s="8">
        <v>3.6000000000000004E-2</v>
      </c>
      <c r="FW35" s="8">
        <v>0.155</v>
      </c>
      <c r="FX35" s="8">
        <f t="shared" si="33"/>
        <v>0.155</v>
      </c>
      <c r="FY35" s="8">
        <v>1.0529999999999999</v>
      </c>
      <c r="FZ35" s="8">
        <v>0</v>
      </c>
      <c r="GA35" s="8">
        <v>0</v>
      </c>
      <c r="GB35" s="8">
        <v>9.5269999999999992</v>
      </c>
      <c r="GC35" s="8">
        <v>1.19</v>
      </c>
      <c r="GD35" s="8">
        <f t="shared" si="20"/>
        <v>10.716999999999999</v>
      </c>
      <c r="GE35" s="8">
        <v>10.716999999999999</v>
      </c>
      <c r="GF35" s="8">
        <v>16.887999999999998</v>
      </c>
      <c r="GG35" s="8">
        <v>2.5110000000000001</v>
      </c>
      <c r="GH35" s="8">
        <v>6.3680000000000003</v>
      </c>
      <c r="GI35" s="8">
        <v>25.766999999999996</v>
      </c>
      <c r="GJ35" s="8">
        <v>8.4999999999999992E-2</v>
      </c>
      <c r="GK35" s="8">
        <v>0</v>
      </c>
      <c r="GL35" s="8">
        <v>0.09</v>
      </c>
      <c r="GM35" s="8">
        <v>0.71100000000000008</v>
      </c>
      <c r="GN35" s="8">
        <v>0.88600000000000012</v>
      </c>
      <c r="GO35" s="8">
        <v>0</v>
      </c>
      <c r="GP35" s="8">
        <v>0</v>
      </c>
      <c r="GQ35" s="8">
        <v>0</v>
      </c>
      <c r="GR35" s="8">
        <v>0</v>
      </c>
      <c r="GS35" s="8">
        <v>16.475999999999999</v>
      </c>
      <c r="GT35" s="8">
        <v>2.8149999999999999</v>
      </c>
      <c r="GU35" s="8">
        <v>2.7329999999999997</v>
      </c>
      <c r="GV35" s="8">
        <v>22.024000000000001</v>
      </c>
      <c r="GW35" s="8">
        <v>0.1</v>
      </c>
      <c r="GX35" s="8">
        <v>0</v>
      </c>
      <c r="GY35" s="8">
        <v>0.88300000000000001</v>
      </c>
      <c r="GZ35" s="8">
        <v>1.151</v>
      </c>
      <c r="HA35" s="8">
        <v>0</v>
      </c>
      <c r="HB35" s="8">
        <v>2.1339999999999999</v>
      </c>
      <c r="HC35" s="8">
        <f t="shared" si="34"/>
        <v>1.2479999999999998</v>
      </c>
      <c r="HD35" s="8">
        <v>41.128</v>
      </c>
      <c r="HE35" s="8">
        <v>18.457000000000001</v>
      </c>
      <c r="HF35" s="8">
        <v>13.135000000000002</v>
      </c>
      <c r="HG35" s="8">
        <v>31.592000000000002</v>
      </c>
      <c r="HH35" s="8">
        <v>9.5359999999999996</v>
      </c>
      <c r="HI35" s="8">
        <v>-0.32</v>
      </c>
      <c r="HJ35" s="8">
        <v>0.41299999999999998</v>
      </c>
      <c r="HK35" s="8">
        <v>1.8069999999999999</v>
      </c>
      <c r="HL35" s="8">
        <v>1.9</v>
      </c>
      <c r="HM35" s="8">
        <v>0</v>
      </c>
      <c r="HN35" s="8">
        <v>1.3149999999999999</v>
      </c>
      <c r="HO35" s="8">
        <v>2.488</v>
      </c>
      <c r="HP35" s="8">
        <v>3.8029999999999999</v>
      </c>
      <c r="HQ35" s="8">
        <f t="shared" si="35"/>
        <v>1.903</v>
      </c>
      <c r="HR35" s="8">
        <v>7.9260000000000002</v>
      </c>
      <c r="HS35" s="8">
        <v>-1.7999999999999999E-2</v>
      </c>
      <c r="HT35" s="8">
        <v>0.48899999999999999</v>
      </c>
      <c r="HU35" s="8">
        <v>-0.122</v>
      </c>
      <c r="HV35" s="8">
        <v>13.184000000000001</v>
      </c>
      <c r="HW35" s="8">
        <v>5.274</v>
      </c>
      <c r="HX35" s="8">
        <v>22.672000000000001</v>
      </c>
      <c r="HY35" s="8">
        <v>65.704000000000008</v>
      </c>
      <c r="HZ35" s="8">
        <v>3.1289999999999996</v>
      </c>
      <c r="IA35" s="8">
        <v>68.833000000000013</v>
      </c>
      <c r="IB35" s="8">
        <v>24.637999999999998</v>
      </c>
      <c r="IC35" s="8">
        <v>0.82099999999999995</v>
      </c>
      <c r="ID35" s="8">
        <v>25.459</v>
      </c>
      <c r="IE35" s="8">
        <v>41.066000000000003</v>
      </c>
      <c r="IF35" s="8">
        <v>2.3079999999999998</v>
      </c>
      <c r="IG35" s="8">
        <v>43.374000000000002</v>
      </c>
      <c r="IH35" s="8">
        <v>5.9640000000000004</v>
      </c>
      <c r="II35" s="8">
        <v>1.5190000000000001</v>
      </c>
      <c r="IJ35" s="8">
        <v>7.4830000000000005</v>
      </c>
      <c r="IK35" s="8">
        <v>1.6340000000000001</v>
      </c>
      <c r="IL35" s="8">
        <v>0.52100000000000002</v>
      </c>
      <c r="IM35" s="8">
        <v>2.1550000000000002</v>
      </c>
      <c r="IN35" s="8">
        <v>5.4000000000000006E-2</v>
      </c>
      <c r="IO35" s="8">
        <v>1.1559999999999999</v>
      </c>
      <c r="IP35" s="8">
        <v>1.21</v>
      </c>
      <c r="IQ35" s="8">
        <v>6.8000000000000005E-2</v>
      </c>
      <c r="IR35" s="8">
        <v>1.4E-2</v>
      </c>
      <c r="IS35" s="8">
        <v>8.2000000000000003E-2</v>
      </c>
      <c r="IT35" s="8">
        <v>1.292</v>
      </c>
      <c r="IU35" s="8">
        <v>0.21999999999999997</v>
      </c>
      <c r="IV35" s="8">
        <v>0</v>
      </c>
      <c r="IW35" s="8">
        <v>0.21999999999999997</v>
      </c>
      <c r="IX35" s="8">
        <v>32.480000000000004</v>
      </c>
      <c r="IY35" s="8">
        <v>0.183</v>
      </c>
      <c r="IZ35" s="8">
        <v>32.663000000000004</v>
      </c>
      <c r="JA35" s="8">
        <v>69.427999999999997</v>
      </c>
      <c r="JB35" s="8">
        <v>69.427999999999997</v>
      </c>
      <c r="JC35" s="8">
        <v>17.193000000000001</v>
      </c>
      <c r="JD35" s="8">
        <v>4.2030000000000003</v>
      </c>
      <c r="JE35" s="8">
        <v>21.396000000000001</v>
      </c>
      <c r="JF35" s="8">
        <v>3.8380000000000001</v>
      </c>
      <c r="JG35" s="8">
        <v>8.5000000000000006E-2</v>
      </c>
      <c r="JH35" s="8">
        <v>3.923</v>
      </c>
      <c r="JI35" s="8">
        <v>1.228</v>
      </c>
      <c r="JJ35" s="8">
        <v>1.228</v>
      </c>
      <c r="JK35" s="8">
        <v>1.1950000000000001</v>
      </c>
      <c r="JL35" s="8">
        <v>0</v>
      </c>
      <c r="JM35" s="8">
        <v>1.1950000000000001</v>
      </c>
      <c r="JN35" s="8">
        <v>0.58300000000000007</v>
      </c>
      <c r="JO35" s="8">
        <v>0.58300000000000007</v>
      </c>
      <c r="JP35" s="8">
        <v>1.9159999999999999</v>
      </c>
      <c r="JQ35" s="8">
        <v>0.02</v>
      </c>
      <c r="JR35" s="8">
        <v>1.9359999999999999</v>
      </c>
      <c r="JS35" s="8">
        <v>0.47099999999999997</v>
      </c>
      <c r="JT35" s="8">
        <v>0.47099999999999997</v>
      </c>
      <c r="JU35" s="8">
        <v>16.322000000000003</v>
      </c>
      <c r="JV35" s="8">
        <v>5.6150000000000002</v>
      </c>
      <c r="JW35" s="8">
        <v>2.7530000000000001</v>
      </c>
      <c r="JX35" s="8">
        <v>24.690000000000005</v>
      </c>
      <c r="JY35" s="8">
        <f t="shared" si="36"/>
        <v>24.670000000000005</v>
      </c>
      <c r="JZ35" s="8">
        <v>2.141</v>
      </c>
      <c r="KA35" s="8">
        <v>3.3019999999999996</v>
      </c>
      <c r="KB35" s="8">
        <v>5.4429999999999996</v>
      </c>
      <c r="KC35" s="8">
        <v>4.0000000000000001E-3</v>
      </c>
      <c r="KD35" s="8">
        <v>2.089</v>
      </c>
      <c r="KE35" s="8">
        <v>2.093</v>
      </c>
      <c r="KF35" s="8">
        <v>7.5359999999999996</v>
      </c>
      <c r="KG35" s="8">
        <f t="shared" si="37"/>
        <v>1.9399999999999995</v>
      </c>
      <c r="KH35" s="8">
        <v>5.7130000000000001</v>
      </c>
      <c r="KI35" s="8">
        <v>1.19</v>
      </c>
      <c r="KJ35" s="8">
        <v>6.9030000000000005</v>
      </c>
      <c r="KK35" s="8">
        <v>17.192</v>
      </c>
      <c r="KL35" s="8">
        <v>4.2030000000000003</v>
      </c>
      <c r="KM35" s="8">
        <v>7.2029999999999994</v>
      </c>
      <c r="KN35" s="8">
        <v>28.597999999999999</v>
      </c>
      <c r="KO35" s="8">
        <v>0.02</v>
      </c>
      <c r="KP35" s="8">
        <v>0.02</v>
      </c>
      <c r="KQ35" s="8">
        <v>0</v>
      </c>
      <c r="KR35" s="8">
        <v>2.343</v>
      </c>
      <c r="KS35" s="8">
        <v>3.173</v>
      </c>
      <c r="KT35" s="8">
        <v>5.516</v>
      </c>
      <c r="KU35" s="8">
        <v>4.0000000000000001E-3</v>
      </c>
      <c r="KV35" s="8">
        <v>7.6000000000000012E-2</v>
      </c>
      <c r="KW35" s="8">
        <v>8.0000000000000016E-2</v>
      </c>
      <c r="KX35" s="8">
        <v>5.5960000000000001</v>
      </c>
      <c r="KY35" s="8">
        <v>0</v>
      </c>
      <c r="KZ35" s="8">
        <v>116.874</v>
      </c>
      <c r="LA35" s="8">
        <v>2.242</v>
      </c>
      <c r="LB35" s="8">
        <v>119.116</v>
      </c>
      <c r="LC35" s="8">
        <v>93.233000000000004</v>
      </c>
      <c r="LD35" s="8">
        <v>2.8520000000000003</v>
      </c>
      <c r="LE35" s="8">
        <v>96.085000000000008</v>
      </c>
      <c r="LF35" s="8">
        <v>23.64</v>
      </c>
      <c r="LG35" s="8">
        <v>-0.60799999999999998</v>
      </c>
      <c r="LH35" s="8">
        <v>23.032</v>
      </c>
      <c r="LI35" s="8">
        <v>5.6999999999999995E-2</v>
      </c>
      <c r="LJ35" s="8">
        <v>0.313</v>
      </c>
      <c r="LK35" s="8">
        <v>0.37</v>
      </c>
      <c r="LL35" s="8">
        <v>0</v>
      </c>
      <c r="LM35" s="8">
        <v>9.0000000000000011E-3</v>
      </c>
      <c r="LN35" s="8">
        <v>9.0000000000000011E-3</v>
      </c>
      <c r="LO35" s="8">
        <v>0.379</v>
      </c>
      <c r="LP35" s="8">
        <v>0</v>
      </c>
      <c r="LQ35" s="8">
        <v>0.32</v>
      </c>
      <c r="LR35" s="8">
        <v>0.252</v>
      </c>
      <c r="LS35" s="8">
        <v>0.57200000000000006</v>
      </c>
      <c r="LT35" s="8">
        <v>0</v>
      </c>
      <c r="LU35" s="8">
        <v>0.57200000000000006</v>
      </c>
      <c r="LV35" s="8">
        <f t="shared" si="38"/>
        <v>0.19300000000000006</v>
      </c>
      <c r="LW35" s="8">
        <v>17.689</v>
      </c>
      <c r="LX35" s="8">
        <v>0.27100000000000002</v>
      </c>
      <c r="LY35" s="8">
        <v>17.96</v>
      </c>
      <c r="LZ35" s="8">
        <v>0.58499999999999996</v>
      </c>
      <c r="MA35" s="8">
        <v>0.58499999999999996</v>
      </c>
      <c r="MB35" s="8">
        <v>0.184</v>
      </c>
      <c r="MC35" s="8">
        <v>0.184</v>
      </c>
      <c r="MD35" s="8">
        <v>-0.158</v>
      </c>
      <c r="ME35" s="8">
        <v>-0.158</v>
      </c>
      <c r="MF35" s="8">
        <v>5.14</v>
      </c>
      <c r="MG35" s="8">
        <v>-0.871</v>
      </c>
      <c r="MH35" s="8">
        <v>4.2690000000000001</v>
      </c>
      <c r="MI35" s="8">
        <v>13.184000000000001</v>
      </c>
      <c r="MJ35" s="8">
        <v>8.1240000000000006</v>
      </c>
      <c r="MK35" s="8">
        <v>2.8520000000000003</v>
      </c>
      <c r="ML35" s="8">
        <v>138.18200000000002</v>
      </c>
      <c r="MM35" s="8">
        <v>-0.60799999999999998</v>
      </c>
      <c r="MN35" s="8">
        <v>137.57400000000001</v>
      </c>
      <c r="MO35" s="8">
        <v>31.456</v>
      </c>
      <c r="MP35" s="8">
        <v>30.302</v>
      </c>
      <c r="MQ35" s="8">
        <v>1.1559999999999999</v>
      </c>
      <c r="MR35" s="8">
        <v>0.254</v>
      </c>
      <c r="MS35" s="8">
        <v>6.2E-2</v>
      </c>
      <c r="MT35" s="8">
        <v>6.2E-2</v>
      </c>
      <c r="MU35" s="8">
        <v>1.246</v>
      </c>
      <c r="MV35" s="8">
        <v>0.626</v>
      </c>
      <c r="MW35" s="8">
        <v>0</v>
      </c>
      <c r="MX35" s="8">
        <v>0</v>
      </c>
      <c r="MY35" s="8">
        <v>0</v>
      </c>
      <c r="MZ35" s="8">
        <v>3.7999999999999999E-2</v>
      </c>
      <c r="NA35" s="8">
        <v>3.7999999999999999E-2</v>
      </c>
      <c r="NB35" s="8">
        <v>1.8000000000000002E-2</v>
      </c>
      <c r="NC35" s="8">
        <v>4.0000000000000001E-3</v>
      </c>
      <c r="ND35" s="8">
        <v>2.2000000000000002E-2</v>
      </c>
      <c r="NE35" s="8">
        <v>4.9000000000000002E-2</v>
      </c>
      <c r="NF35" s="8">
        <v>4.9000000000000002E-2</v>
      </c>
      <c r="NG35" s="8">
        <v>0.30400000000000005</v>
      </c>
      <c r="NH35" s="8">
        <v>2.3000000000000003E-2</v>
      </c>
      <c r="NI35" s="8">
        <v>0.09</v>
      </c>
      <c r="NJ35" s="8">
        <v>0.27600000000000002</v>
      </c>
      <c r="NK35" s="8">
        <v>0.69300000000000006</v>
      </c>
      <c r="NL35" s="8">
        <v>0</v>
      </c>
      <c r="NM35" s="8">
        <v>0</v>
      </c>
      <c r="NN35" s="8">
        <v>7.2999999999999995E-2</v>
      </c>
      <c r="NO35" s="8">
        <v>4.0000000000000001E-3</v>
      </c>
      <c r="NP35" s="8">
        <v>4.0000000000000001E-3</v>
      </c>
      <c r="NQ35" s="8">
        <v>0</v>
      </c>
      <c r="NR35" s="8">
        <v>0.30100000000000005</v>
      </c>
      <c r="NS35" s="8">
        <v>9.6000000000000002E-2</v>
      </c>
      <c r="NT35" s="8">
        <v>0.39700000000000002</v>
      </c>
      <c r="NU35" s="8">
        <v>0</v>
      </c>
      <c r="NV35" s="8">
        <v>0</v>
      </c>
      <c r="NW35" s="8">
        <v>0.57800000000000007</v>
      </c>
      <c r="NX35" s="8">
        <v>1.9000000000000003E-2</v>
      </c>
      <c r="NY35" s="8">
        <v>1.5709999999999997</v>
      </c>
      <c r="NZ35" s="8">
        <v>0.193</v>
      </c>
      <c r="OA35" s="8">
        <v>0</v>
      </c>
      <c r="OB35" s="8">
        <v>0</v>
      </c>
      <c r="OC35" s="8">
        <f t="shared" si="39"/>
        <v>0</v>
      </c>
      <c r="OD35" s="8">
        <v>7.5000000000000011E-2</v>
      </c>
      <c r="OE35" s="8">
        <v>1.7000000000000001E-2</v>
      </c>
      <c r="OF35" s="8">
        <v>9.2000000000000012E-2</v>
      </c>
      <c r="OG35" s="8">
        <v>0.20199999999999999</v>
      </c>
      <c r="OH35" s="8">
        <v>6.2E-2</v>
      </c>
      <c r="OI35" s="8">
        <v>0</v>
      </c>
      <c r="OJ35" s="8">
        <v>0.26400000000000001</v>
      </c>
      <c r="OK35" s="8">
        <v>7.0000000000000001E-3</v>
      </c>
      <c r="OL35" s="8">
        <v>0.14000000000000001</v>
      </c>
      <c r="OM35" s="8">
        <v>0.88300000000000001</v>
      </c>
      <c r="ON35" s="8">
        <v>1.607</v>
      </c>
      <c r="OO35" s="8">
        <v>0</v>
      </c>
      <c r="OP35" s="8">
        <v>2.637</v>
      </c>
      <c r="OQ35" s="8">
        <f t="shared" si="40"/>
        <v>1.944</v>
      </c>
      <c r="OR35" s="8">
        <v>6.3E-2</v>
      </c>
      <c r="OS35" s="8">
        <v>0</v>
      </c>
      <c r="OT35" s="8">
        <v>6.3E-2</v>
      </c>
      <c r="OU35" s="8">
        <v>9.1999999999999998E-2</v>
      </c>
      <c r="OV35" s="8">
        <v>0</v>
      </c>
      <c r="OW35" s="8">
        <v>9.1999999999999998E-2</v>
      </c>
      <c r="OX35" s="8">
        <v>-1.7919999999999998</v>
      </c>
      <c r="OY35" s="8">
        <v>179.495</v>
      </c>
      <c r="PC35" s="8">
        <v>9.65</v>
      </c>
      <c r="PD35" s="258">
        <v>9.25929</v>
      </c>
      <c r="PE35" s="8">
        <v>4.25</v>
      </c>
      <c r="PF35" s="258">
        <f t="shared" si="41"/>
        <v>8.2099083333333329</v>
      </c>
      <c r="PJ35" s="8">
        <v>159.68199999999999</v>
      </c>
      <c r="PK35" s="8">
        <f>IFERROR(HLOOKUP("b2_s11",real!$B$10:$AMM$83,$A35-1947,FALSE)+HLOOKUP("b2_s12",real!$B$10:$AMM$83,$A35-1947,FALSE)+HLOOKUP("b2_s13",real!$B$10:$AMM$83,$A35-1947,FALSE)+HLOOKUP("b2_s14",real!$B$10:$AMM$83,$A35-1947,FALSE),"")</f>
        <v>66.259999999999991</v>
      </c>
      <c r="PL35" s="8">
        <v>179.49499999999998</v>
      </c>
      <c r="PN35">
        <v>99.841795184060103</v>
      </c>
      <c r="PO35" s="8">
        <v>24.2</v>
      </c>
      <c r="PR35" s="8">
        <v>5.0093818409256752E-2</v>
      </c>
      <c r="PS35" s="11">
        <v>0.129269649812432</v>
      </c>
      <c r="QS35" s="8">
        <v>33.140341999999997</v>
      </c>
      <c r="QT35" s="11">
        <v>3.3965293700516099</v>
      </c>
      <c r="QU35" s="8">
        <v>0.90306720000000062</v>
      </c>
      <c r="QW35" s="8">
        <v>8.9983330000000006</v>
      </c>
      <c r="QX35" s="8">
        <v>5.6018036299483898</v>
      </c>
      <c r="QY35" s="336">
        <v>4.25</v>
      </c>
      <c r="RA35" s="1">
        <v>0.67892600000000003</v>
      </c>
      <c r="RB35" s="1">
        <v>0.71638800000000002</v>
      </c>
      <c r="RC35">
        <v>21203.087861463602</v>
      </c>
      <c r="RF35">
        <v>116.81</v>
      </c>
      <c r="RG35">
        <v>114.28</v>
      </c>
      <c r="RH35" s="8">
        <f t="shared" si="43"/>
        <v>119.07237512742101</v>
      </c>
      <c r="RI35" s="8">
        <f t="shared" si="42"/>
        <v>115.49267306720566</v>
      </c>
      <c r="RJ35">
        <v>21203.087861463602</v>
      </c>
      <c r="RL35" s="8">
        <f t="shared" si="44"/>
        <v>23.891827000000003</v>
      </c>
      <c r="RM35" s="8">
        <f t="shared" si="45"/>
        <v>20.532</v>
      </c>
      <c r="RN35" s="8">
        <f t="shared" si="21"/>
        <v>13.310568782906806</v>
      </c>
      <c r="RO35" s="8">
        <f t="shared" si="22"/>
        <v>11.43874841596009</v>
      </c>
    </row>
    <row r="36" spans="1:483" s="8" customFormat="1" x14ac:dyDescent="0.35">
      <c r="A36" s="1">
        <v>1974</v>
      </c>
      <c r="B36" s="8">
        <v>990.74361618645514</v>
      </c>
      <c r="C36" s="8">
        <v>120.93977930998868</v>
      </c>
      <c r="D36" s="8">
        <f t="shared" si="23"/>
        <v>523.81307006506154</v>
      </c>
      <c r="E36" s="8">
        <v>507.15461770932234</v>
      </c>
      <c r="F36" s="8">
        <v>208.66314100415443</v>
      </c>
      <c r="G36" s="8">
        <v>16.658452355739254</v>
      </c>
      <c r="H36" s="8">
        <v>110.35243191643666</v>
      </c>
      <c r="I36" s="8">
        <v>2.4742523063775685</v>
      </c>
      <c r="J36" s="8">
        <v>48.500587702041933</v>
      </c>
      <c r="K36" s="8">
        <v>104.41102088193605</v>
      </c>
      <c r="L36" s="8">
        <v>0.87442850205270828</v>
      </c>
      <c r="M36" s="8">
        <f t="shared" si="24"/>
        <v>105.28544938398876</v>
      </c>
      <c r="N36" s="8">
        <v>0.56083413388999803</v>
      </c>
      <c r="O36" s="8">
        <v>7.2655290000000008</v>
      </c>
      <c r="P36" s="8">
        <v>114.00712047028853</v>
      </c>
      <c r="Q36" s="8">
        <v>209.36747599999998</v>
      </c>
      <c r="R36" s="8">
        <v>45.485599000000001</v>
      </c>
      <c r="S36" s="8">
        <f t="shared" si="25"/>
        <v>112.955557</v>
      </c>
      <c r="T36" s="8">
        <v>109.710807</v>
      </c>
      <c r="U36" s="8">
        <v>37.743161000000001</v>
      </c>
      <c r="V36" s="8">
        <v>3.2447499999999998</v>
      </c>
      <c r="W36" s="8">
        <v>28.016604999999998</v>
      </c>
      <c r="X36" s="8">
        <v>0.90250699999999995</v>
      </c>
      <c r="Y36" s="8">
        <v>9.3247289999999996</v>
      </c>
      <c r="Z36" s="8">
        <v>17.649716999999999</v>
      </c>
      <c r="AA36" s="8">
        <v>0.32499499999999998</v>
      </c>
      <c r="AB36" s="8">
        <f t="shared" si="26"/>
        <v>17.974712</v>
      </c>
      <c r="AC36" s="8">
        <v>0.214169</v>
      </c>
      <c r="AD36" s="8">
        <v>4.5285000000000002</v>
      </c>
      <c r="AE36" s="8">
        <v>43.193135999999996</v>
      </c>
      <c r="AF36" s="11">
        <f t="shared" si="27"/>
        <v>0.20894525127225086</v>
      </c>
      <c r="AG36" s="337">
        <v>0.218195263433338</v>
      </c>
      <c r="AH36" s="11">
        <f t="shared" si="2"/>
        <v>0.38513025340503781</v>
      </c>
      <c r="AI36" s="11">
        <f t="shared" si="3"/>
        <v>0.21502916431150446</v>
      </c>
      <c r="AJ36" s="11">
        <f t="shared" si="4"/>
        <v>0.2157578351422087</v>
      </c>
      <c r="AK36" s="11">
        <f t="shared" si="5"/>
        <v>0.18104325097815921</v>
      </c>
      <c r="AL36" s="11">
        <f t="shared" si="6"/>
        <v>0.1932094656736178</v>
      </c>
      <c r="AM36" s="11">
        <f t="shared" si="7"/>
        <v>0.25427524499074033</v>
      </c>
      <c r="AN36" s="11">
        <f t="shared" si="8"/>
        <v>0.36773480880156911</v>
      </c>
      <c r="AO36" s="11">
        <f t="shared" si="9"/>
        <v>0.19500489975396595</v>
      </c>
      <c r="AP36" s="11">
        <f t="shared" si="10"/>
        <v>0.16833941104957453</v>
      </c>
      <c r="AQ36" s="11">
        <f t="shared" si="11"/>
        <v>0.37516267945846432</v>
      </c>
      <c r="AR36" s="11">
        <f t="shared" si="12"/>
        <v>0.17010887692858201</v>
      </c>
      <c r="AS36" s="11">
        <f t="shared" si="13"/>
        <v>0.37506767030551336</v>
      </c>
      <c r="AT36" s="11">
        <f t="shared" si="28"/>
        <v>0.58856961756899073</v>
      </c>
      <c r="AU36" s="11">
        <f t="shared" si="14"/>
        <v>0.37595452392425682</v>
      </c>
      <c r="AV36" s="8">
        <v>281.29899999999998</v>
      </c>
      <c r="AW36" s="8">
        <v>180.404</v>
      </c>
      <c r="AX36" s="8">
        <v>100.896</v>
      </c>
      <c r="AY36" s="8">
        <v>54.671999999999997</v>
      </c>
      <c r="AZ36" s="8">
        <v>14.397</v>
      </c>
      <c r="BA36" s="8">
        <v>1.9430000000000001</v>
      </c>
      <c r="BB36" s="8">
        <v>16.34</v>
      </c>
      <c r="BC36" s="8">
        <v>0.375</v>
      </c>
      <c r="BD36" s="8">
        <v>1.528</v>
      </c>
      <c r="BE36" s="8">
        <v>1.903</v>
      </c>
      <c r="BF36" s="8">
        <v>1.6639999999999999</v>
      </c>
      <c r="BG36" s="8">
        <v>29.648</v>
      </c>
      <c r="BH36" s="8">
        <v>3.69</v>
      </c>
      <c r="BI36" s="8">
        <v>2.6990000000000003</v>
      </c>
      <c r="BJ36" s="8">
        <v>0</v>
      </c>
      <c r="BK36" s="8">
        <v>0.20099999999999998</v>
      </c>
      <c r="BL36" s="8">
        <v>0</v>
      </c>
      <c r="BM36" s="8">
        <v>9.3889999999999993</v>
      </c>
      <c r="BN36" s="8">
        <v>4.3670000000000009</v>
      </c>
      <c r="BO36" s="8">
        <v>0</v>
      </c>
      <c r="BP36" s="8">
        <v>0.30299999999999999</v>
      </c>
      <c r="BQ36" s="8">
        <v>1.9430000000000001</v>
      </c>
      <c r="BR36" s="8">
        <v>0.124</v>
      </c>
      <c r="BS36" s="8">
        <v>2.0670000000000002</v>
      </c>
      <c r="BT36" s="8">
        <v>1.2229999999999999</v>
      </c>
      <c r="BU36" s="8">
        <v>0.122</v>
      </c>
      <c r="BV36" s="8">
        <v>1.3449999999999998</v>
      </c>
      <c r="BW36" s="8">
        <v>0</v>
      </c>
      <c r="BX36" s="8">
        <v>4.1320000000000006</v>
      </c>
      <c r="BY36" s="8">
        <v>4.1320000000000006</v>
      </c>
      <c r="BZ36" s="8">
        <v>2.0960000000000001</v>
      </c>
      <c r="CA36" s="8">
        <v>2.0960000000000001</v>
      </c>
      <c r="CB36" s="8">
        <v>1.1719999999999999</v>
      </c>
      <c r="CC36" s="8">
        <v>3.774</v>
      </c>
      <c r="CD36" s="8">
        <v>4.9459999999999997</v>
      </c>
      <c r="CE36" s="8">
        <f t="shared" si="29"/>
        <v>3.601</v>
      </c>
      <c r="CF36" s="8">
        <v>14.417</v>
      </c>
      <c r="CG36" s="8">
        <v>14.417</v>
      </c>
      <c r="CH36" s="8">
        <v>1.0270000000000001</v>
      </c>
      <c r="CI36" s="8">
        <v>0.92699999999999994</v>
      </c>
      <c r="CJ36" s="8">
        <v>1.9540000000000002</v>
      </c>
      <c r="CK36" s="8">
        <f t="shared" si="30"/>
        <v>1.5630000000000002</v>
      </c>
      <c r="CL36" s="8">
        <v>0</v>
      </c>
      <c r="CM36" s="8">
        <v>0.39100000000000001</v>
      </c>
      <c r="CN36" s="8">
        <v>0.39100000000000001</v>
      </c>
      <c r="CO36" s="8">
        <v>0</v>
      </c>
      <c r="CP36" s="8">
        <v>24.116</v>
      </c>
      <c r="CQ36" s="8">
        <v>4.2280000000000006</v>
      </c>
      <c r="CR36" s="8">
        <v>-0.33399999999999996</v>
      </c>
      <c r="CS36" s="8">
        <v>-12.030999999999999</v>
      </c>
      <c r="CT36" s="8">
        <v>17.858999999999998</v>
      </c>
      <c r="CU36" s="8">
        <v>7.7750000000000004</v>
      </c>
      <c r="CV36" s="8">
        <v>10.083</v>
      </c>
      <c r="CW36" s="8">
        <v>3.1519999999999997</v>
      </c>
      <c r="CX36" s="8">
        <v>0.96500000000000008</v>
      </c>
      <c r="CY36" s="8">
        <v>7.400000000000001E-2</v>
      </c>
      <c r="CZ36" s="8">
        <v>1.0390000000000001</v>
      </c>
      <c r="DA36" s="8">
        <v>0.32299999999999995</v>
      </c>
      <c r="DB36" s="8">
        <v>0.40799999999999997</v>
      </c>
      <c r="DC36" s="8">
        <v>0.73099999999999987</v>
      </c>
      <c r="DD36" s="8">
        <v>0.254</v>
      </c>
      <c r="DE36" s="8">
        <v>5.4169999999999998</v>
      </c>
      <c r="DF36" s="8">
        <v>23.347999999999999</v>
      </c>
      <c r="DG36" s="8">
        <f t="shared" si="15"/>
        <v>23.347999999999999</v>
      </c>
      <c r="DH36" s="8">
        <v>0.55300000000000005</v>
      </c>
      <c r="DI36" s="8">
        <f t="shared" si="16"/>
        <v>0.55300000000000005</v>
      </c>
      <c r="DJ36" s="8">
        <v>0</v>
      </c>
      <c r="DK36" s="1">
        <v>0</v>
      </c>
      <c r="DL36" s="8">
        <v>0.19799999999999998</v>
      </c>
      <c r="DM36" s="8">
        <v>21.206</v>
      </c>
      <c r="DN36" s="8">
        <f t="shared" si="17"/>
        <v>21.206</v>
      </c>
      <c r="DO36" s="8">
        <v>1.198</v>
      </c>
      <c r="DP36" s="8">
        <f t="shared" si="18"/>
        <v>1.198</v>
      </c>
      <c r="DQ36" s="8">
        <v>0</v>
      </c>
      <c r="DR36" s="8">
        <v>1.9860000000000002</v>
      </c>
      <c r="DS36" s="8">
        <f t="shared" si="31"/>
        <v>1.7880000000000003</v>
      </c>
      <c r="DT36" s="8">
        <v>0.30000000000000004</v>
      </c>
      <c r="DU36" s="8">
        <v>7.400000000000001E-2</v>
      </c>
      <c r="DV36" s="8">
        <v>0.86299999999999999</v>
      </c>
      <c r="DW36" s="8">
        <v>1.2370000000000001</v>
      </c>
      <c r="DX36" s="8">
        <v>5.3490000000000002</v>
      </c>
      <c r="DY36" s="8">
        <v>1.01</v>
      </c>
      <c r="DZ36" s="8">
        <v>0</v>
      </c>
      <c r="EA36" s="8">
        <v>6.359</v>
      </c>
      <c r="EB36" s="8">
        <v>1.923</v>
      </c>
      <c r="EC36" s="8">
        <v>0</v>
      </c>
      <c r="ED36" s="8">
        <v>1.923</v>
      </c>
      <c r="EE36" s="8">
        <f t="shared" si="19"/>
        <v>1.923</v>
      </c>
      <c r="EF36" s="8">
        <v>1.2829999999999999</v>
      </c>
      <c r="EG36" s="8">
        <v>1.2829999999999999</v>
      </c>
      <c r="EH36" s="8">
        <v>1.014</v>
      </c>
      <c r="EI36" s="8">
        <v>4.9000000000000004</v>
      </c>
      <c r="EJ36" s="8">
        <v>3.1E-2</v>
      </c>
      <c r="EK36" s="8">
        <v>5.9450000000000003</v>
      </c>
      <c r="EL36" s="8">
        <v>3.569</v>
      </c>
      <c r="EM36" s="8">
        <v>3.569</v>
      </c>
      <c r="EN36" s="8">
        <v>0</v>
      </c>
      <c r="EO36" s="8">
        <v>0.16600000000000001</v>
      </c>
      <c r="EP36" s="8">
        <v>0.16600000000000001</v>
      </c>
      <c r="EQ36" s="8">
        <f t="shared" si="32"/>
        <v>0.16300000000000001</v>
      </c>
      <c r="ER36" s="8">
        <v>0</v>
      </c>
      <c r="ES36" s="8">
        <v>3.0000000000000001E-3</v>
      </c>
      <c r="ET36" s="8">
        <v>3.0000000000000001E-3</v>
      </c>
      <c r="EU36" s="8">
        <v>0</v>
      </c>
      <c r="EV36" s="8">
        <v>0.90200000000000002</v>
      </c>
      <c r="EW36" s="8">
        <v>2.2000000000000002E-2</v>
      </c>
      <c r="EX36" s="8">
        <v>2.8079999999999998</v>
      </c>
      <c r="EY36" s="8">
        <v>37.516999999999996</v>
      </c>
      <c r="EZ36" s="8">
        <v>10.019</v>
      </c>
      <c r="FA36" s="8">
        <v>27.498000000000001</v>
      </c>
      <c r="FB36" s="8">
        <v>16.355</v>
      </c>
      <c r="FC36" s="8">
        <v>2.734</v>
      </c>
      <c r="FD36" s="8">
        <v>2.9510000000000001</v>
      </c>
      <c r="FE36" s="8">
        <v>5.6850000000000005</v>
      </c>
      <c r="FF36" s="8">
        <v>0.52200000000000002</v>
      </c>
      <c r="FG36" s="8">
        <v>4.3999999999999997E-2</v>
      </c>
      <c r="FH36" s="8">
        <v>0.56600000000000006</v>
      </c>
      <c r="FI36" s="8">
        <v>0</v>
      </c>
      <c r="FJ36" s="8">
        <v>4.8900000000000006</v>
      </c>
      <c r="FK36" s="8">
        <v>16.875</v>
      </c>
      <c r="FL36" s="8">
        <v>0.11</v>
      </c>
      <c r="FM36" s="8">
        <v>7.427999999999999</v>
      </c>
      <c r="FN36" s="8">
        <v>24.412999999999997</v>
      </c>
      <c r="FO36" s="8">
        <v>1.351</v>
      </c>
      <c r="FP36" s="8">
        <v>2.3940000000000001</v>
      </c>
      <c r="FQ36" s="8">
        <v>3.7450000000000001</v>
      </c>
      <c r="FR36" s="8">
        <v>1.4060000000000001</v>
      </c>
      <c r="FS36" s="8">
        <v>2.141</v>
      </c>
      <c r="FT36" s="8">
        <v>1.5609999999999999</v>
      </c>
      <c r="FU36" s="8">
        <v>1.3420000000000001</v>
      </c>
      <c r="FV36" s="8">
        <v>5.2999999999999999E-2</v>
      </c>
      <c r="FW36" s="8">
        <v>0.17199999999999999</v>
      </c>
      <c r="FX36" s="8">
        <f t="shared" si="33"/>
        <v>0.17199999999999999</v>
      </c>
      <c r="FY36" s="8">
        <v>1.355</v>
      </c>
      <c r="FZ36" s="8">
        <v>0</v>
      </c>
      <c r="GA36" s="8">
        <v>0</v>
      </c>
      <c r="GB36" s="8">
        <v>13.819000000000001</v>
      </c>
      <c r="GC36" s="8">
        <v>0.57800000000000007</v>
      </c>
      <c r="GD36" s="8">
        <f t="shared" si="20"/>
        <v>14.397</v>
      </c>
      <c r="GE36" s="8">
        <v>14.397</v>
      </c>
      <c r="GF36" s="8">
        <v>20.326999999999998</v>
      </c>
      <c r="GG36" s="8">
        <v>2.95</v>
      </c>
      <c r="GH36" s="8">
        <v>7.5410000000000004</v>
      </c>
      <c r="GI36" s="8">
        <v>30.817999999999998</v>
      </c>
      <c r="GJ36" s="8">
        <v>9.8000000000000004E-2</v>
      </c>
      <c r="GK36" s="8">
        <v>0</v>
      </c>
      <c r="GL36" s="8">
        <v>8.8999999999999996E-2</v>
      </c>
      <c r="GM36" s="8">
        <v>0.98099999999999998</v>
      </c>
      <c r="GN36" s="8">
        <v>1.1679999999999999</v>
      </c>
      <c r="GO36" s="8">
        <v>0</v>
      </c>
      <c r="GP36" s="8">
        <v>0</v>
      </c>
      <c r="GQ36" s="8">
        <v>0</v>
      </c>
      <c r="GR36" s="8">
        <v>0</v>
      </c>
      <c r="GS36" s="8">
        <v>19.577999999999999</v>
      </c>
      <c r="GT36" s="8">
        <v>3.3029999999999999</v>
      </c>
      <c r="GU36" s="8">
        <v>3.1510000000000002</v>
      </c>
      <c r="GV36" s="8">
        <v>26.032</v>
      </c>
      <c r="GW36" s="8">
        <v>0.114</v>
      </c>
      <c r="GX36" s="8">
        <v>0</v>
      </c>
      <c r="GY36" s="8">
        <v>0.94399999999999995</v>
      </c>
      <c r="GZ36" s="8">
        <v>1.3919999999999999</v>
      </c>
      <c r="HA36" s="8">
        <v>-1.0000000000000009E-3</v>
      </c>
      <c r="HB36" s="8">
        <v>2.4490000000000003</v>
      </c>
      <c r="HC36" s="8">
        <f t="shared" si="34"/>
        <v>1.2810000000000004</v>
      </c>
      <c r="HD36" s="8">
        <v>49.170999999999999</v>
      </c>
      <c r="HE36" s="8">
        <v>21.972999999999999</v>
      </c>
      <c r="HF36" s="8">
        <v>15.77</v>
      </c>
      <c r="HG36" s="8">
        <v>37.742999999999995</v>
      </c>
      <c r="HH36" s="8">
        <v>11.427999999999999</v>
      </c>
      <c r="HI36" s="8">
        <v>-0.36799999999999999</v>
      </c>
      <c r="HJ36" s="8">
        <v>0.501</v>
      </c>
      <c r="HK36" s="8">
        <v>2.1859999999999999</v>
      </c>
      <c r="HL36" s="8">
        <v>2.319</v>
      </c>
      <c r="HM36" s="8">
        <v>0</v>
      </c>
      <c r="HN36" s="8">
        <v>1.5529999999999999</v>
      </c>
      <c r="HO36" s="8">
        <v>2.9939999999999998</v>
      </c>
      <c r="HP36" s="8">
        <v>4.5469999999999997</v>
      </c>
      <c r="HQ36" s="8">
        <f t="shared" si="35"/>
        <v>2.2279999999999998</v>
      </c>
      <c r="HR36" s="8">
        <v>9.3250000000000011</v>
      </c>
      <c r="HS36" s="8">
        <v>-6.7000000000000004E-2</v>
      </c>
      <c r="HT36" s="8">
        <v>0.48</v>
      </c>
      <c r="HU36" s="8">
        <v>0.20000000000000018</v>
      </c>
      <c r="HV36" s="8">
        <v>15.773999999999999</v>
      </c>
      <c r="HW36" s="8">
        <v>6.2009999999999996</v>
      </c>
      <c r="HX36" s="8">
        <v>27.198</v>
      </c>
      <c r="HY36" s="8">
        <v>74.099999999999994</v>
      </c>
      <c r="HZ36" s="8">
        <v>3.5709999999999997</v>
      </c>
      <c r="IA36" s="8">
        <v>77.670999999999992</v>
      </c>
      <c r="IB36" s="8">
        <v>28.855999999999998</v>
      </c>
      <c r="IC36" s="8">
        <v>0.82299999999999995</v>
      </c>
      <c r="ID36" s="8">
        <v>29.678999999999998</v>
      </c>
      <c r="IE36" s="8">
        <v>45.242999999999995</v>
      </c>
      <c r="IF36" s="8">
        <v>2.7480000000000002</v>
      </c>
      <c r="IG36" s="8">
        <v>47.990999999999993</v>
      </c>
      <c r="IH36" s="8">
        <v>6.7769999999999992</v>
      </c>
      <c r="II36" s="8">
        <v>1.7349999999999999</v>
      </c>
      <c r="IJ36" s="8">
        <v>8.5119999999999987</v>
      </c>
      <c r="IK36" s="8">
        <v>1.9279999999999999</v>
      </c>
      <c r="IL36" s="8">
        <v>0.60199999999999998</v>
      </c>
      <c r="IM36" s="8">
        <v>2.5299999999999998</v>
      </c>
      <c r="IN36" s="8">
        <v>3.1E-2</v>
      </c>
      <c r="IO36" s="8">
        <v>0.39100000000000001</v>
      </c>
      <c r="IP36" s="8">
        <v>0.42200000000000004</v>
      </c>
      <c r="IQ36" s="8">
        <v>9.9999999999999992E-2</v>
      </c>
      <c r="IR36" s="8">
        <v>2.1999999999999999E-2</v>
      </c>
      <c r="IS36" s="8">
        <v>0.122</v>
      </c>
      <c r="IT36" s="8">
        <v>0.54400000000000004</v>
      </c>
      <c r="IU36" s="8">
        <v>0.24199999999999999</v>
      </c>
      <c r="IV36" s="8">
        <v>0</v>
      </c>
      <c r="IW36" s="8">
        <v>0.24199999999999999</v>
      </c>
      <c r="IX36" s="8">
        <v>36.356000000000002</v>
      </c>
      <c r="IY36" s="8">
        <v>0.28999999999999998</v>
      </c>
      <c r="IZ36" s="8">
        <v>36.646000000000001</v>
      </c>
      <c r="JA36" s="8">
        <v>82.954999999999998</v>
      </c>
      <c r="JB36" s="8">
        <v>82.954999999999998</v>
      </c>
      <c r="JC36" s="8">
        <v>20.707000000000001</v>
      </c>
      <c r="JD36" s="8">
        <v>4.968</v>
      </c>
      <c r="JE36" s="8">
        <v>25.675000000000001</v>
      </c>
      <c r="JF36" s="8">
        <v>6.375</v>
      </c>
      <c r="JG36" s="8">
        <v>7.6999999999999985E-2</v>
      </c>
      <c r="JH36" s="8">
        <v>6.452</v>
      </c>
      <c r="JI36" s="8">
        <v>1.6179999999999999</v>
      </c>
      <c r="JJ36" s="8">
        <v>1.6179999999999999</v>
      </c>
      <c r="JK36" s="8">
        <v>1.5329999999999999</v>
      </c>
      <c r="JL36" s="8">
        <v>0</v>
      </c>
      <c r="JM36" s="8">
        <v>1.5329999999999999</v>
      </c>
      <c r="JN36" s="8">
        <v>0.65800000000000003</v>
      </c>
      <c r="JO36" s="8">
        <v>0.65800000000000003</v>
      </c>
      <c r="JP36" s="8">
        <v>3.7909999999999999</v>
      </c>
      <c r="JQ36" s="8">
        <v>2.4E-2</v>
      </c>
      <c r="JR36" s="8">
        <v>3.8149999999999999</v>
      </c>
      <c r="JS36" s="8">
        <v>0.52600000000000002</v>
      </c>
      <c r="JT36" s="8">
        <v>0.52600000000000002</v>
      </c>
      <c r="JU36" s="8">
        <v>19.380000000000003</v>
      </c>
      <c r="JV36" s="8">
        <v>6.6110000000000007</v>
      </c>
      <c r="JW36" s="8">
        <v>3.1759999999999997</v>
      </c>
      <c r="JX36" s="8">
        <v>29.167000000000002</v>
      </c>
      <c r="JY36" s="8">
        <f t="shared" si="36"/>
        <v>29.143000000000001</v>
      </c>
      <c r="JZ36" s="8">
        <v>2.4329999999999998</v>
      </c>
      <c r="KA36" s="8">
        <v>4.1040000000000001</v>
      </c>
      <c r="KB36" s="8">
        <v>6.5369999999999999</v>
      </c>
      <c r="KC36" s="8">
        <v>4.0000000000000001E-3</v>
      </c>
      <c r="KD36" s="8">
        <v>2.5550000000000002</v>
      </c>
      <c r="KE36" s="8">
        <v>2.5590000000000002</v>
      </c>
      <c r="KF36" s="8">
        <v>9.0960000000000001</v>
      </c>
      <c r="KG36" s="8">
        <f t="shared" si="37"/>
        <v>2.907</v>
      </c>
      <c r="KH36" s="8">
        <v>7.7219999999999995</v>
      </c>
      <c r="KI36" s="8">
        <v>0.57800000000000007</v>
      </c>
      <c r="KJ36" s="8">
        <v>8.2999999999999989</v>
      </c>
      <c r="KK36" s="8">
        <v>20.709000000000003</v>
      </c>
      <c r="KL36" s="8">
        <v>4.9669999999999996</v>
      </c>
      <c r="KM36" s="8">
        <v>8.5500000000000007</v>
      </c>
      <c r="KN36" s="8">
        <v>34.225999999999999</v>
      </c>
      <c r="KO36" s="8">
        <v>2.4E-2</v>
      </c>
      <c r="KP36" s="8">
        <v>2.4E-2</v>
      </c>
      <c r="KQ36" s="8">
        <v>0</v>
      </c>
      <c r="KR36" s="8">
        <v>2.6760000000000002</v>
      </c>
      <c r="KS36" s="8">
        <v>3.3879999999999999</v>
      </c>
      <c r="KT36" s="8">
        <v>6.0640000000000001</v>
      </c>
      <c r="KU36" s="8">
        <v>5.0000000000000001E-3</v>
      </c>
      <c r="KV36" s="8">
        <v>0.12</v>
      </c>
      <c r="KW36" s="8">
        <v>0.125</v>
      </c>
      <c r="KX36" s="8">
        <v>6.1890000000000001</v>
      </c>
      <c r="KY36" s="8">
        <v>0</v>
      </c>
      <c r="KZ36" s="8">
        <v>137.97</v>
      </c>
      <c r="LA36" s="8">
        <v>2.7530000000000001</v>
      </c>
      <c r="LB36" s="8">
        <v>140.72300000000001</v>
      </c>
      <c r="LC36" s="8">
        <v>109.711</v>
      </c>
      <c r="LD36" s="8">
        <v>3.2450000000000001</v>
      </c>
      <c r="LE36" s="8">
        <v>112.956</v>
      </c>
      <c r="LF36" s="8">
        <v>28.259</v>
      </c>
      <c r="LG36" s="8">
        <v>-0.49099999999999999</v>
      </c>
      <c r="LH36" s="8">
        <v>27.768000000000001</v>
      </c>
      <c r="LI36" s="8">
        <v>7.0000000000000007E-2</v>
      </c>
      <c r="LJ36" s="8">
        <v>0.38300000000000001</v>
      </c>
      <c r="LK36" s="8">
        <v>0.45300000000000001</v>
      </c>
      <c r="LL36" s="8">
        <v>0</v>
      </c>
      <c r="LM36" s="8">
        <v>1.3999999999999999E-2</v>
      </c>
      <c r="LN36" s="8">
        <v>1.3999999999999999E-2</v>
      </c>
      <c r="LO36" s="8">
        <v>0.46700000000000003</v>
      </c>
      <c r="LP36" s="8">
        <v>0</v>
      </c>
      <c r="LQ36" s="8">
        <v>0.36799999999999999</v>
      </c>
      <c r="LR36" s="8">
        <v>0.28800000000000003</v>
      </c>
      <c r="LS36" s="8">
        <v>0.65600000000000003</v>
      </c>
      <c r="LT36" s="8">
        <v>0</v>
      </c>
      <c r="LU36" s="8">
        <v>0.65600000000000003</v>
      </c>
      <c r="LV36" s="8">
        <f t="shared" si="38"/>
        <v>0.189</v>
      </c>
      <c r="LW36" s="8">
        <v>21.549999999999997</v>
      </c>
      <c r="LX36" s="8">
        <v>0.32599999999999996</v>
      </c>
      <c r="LY36" s="8">
        <v>21.875999999999998</v>
      </c>
      <c r="LZ36" s="8">
        <v>0.36699999999999999</v>
      </c>
      <c r="MA36" s="8">
        <v>0.36699999999999999</v>
      </c>
      <c r="MB36" s="8">
        <v>0.21299999999999999</v>
      </c>
      <c r="MC36" s="8">
        <v>0.21299999999999999</v>
      </c>
      <c r="MD36" s="8">
        <v>-0.16700000000000001</v>
      </c>
      <c r="ME36" s="8">
        <v>-0.16700000000000001</v>
      </c>
      <c r="MF36" s="8">
        <v>6.093</v>
      </c>
      <c r="MG36" s="8">
        <v>-0.8</v>
      </c>
      <c r="MH36" s="8">
        <v>5.2930000000000001</v>
      </c>
      <c r="MI36" s="8">
        <v>15.773999999999999</v>
      </c>
      <c r="MJ36" s="8">
        <v>9.4450000000000003</v>
      </c>
      <c r="MK36" s="8">
        <v>3.2450000000000001</v>
      </c>
      <c r="ML36" s="8">
        <v>163.18899999999999</v>
      </c>
      <c r="MM36" s="8">
        <v>-0.49099999999999999</v>
      </c>
      <c r="MN36" s="8">
        <v>162.69799999999998</v>
      </c>
      <c r="MO36" s="8">
        <v>43.192999999999998</v>
      </c>
      <c r="MP36" s="8">
        <v>45.484999999999999</v>
      </c>
      <c r="MQ36" s="8">
        <v>-2.2930000000000001</v>
      </c>
      <c r="MR36" s="8">
        <v>0.35699999999999998</v>
      </c>
      <c r="MS36" s="8">
        <v>8.7999999999999995E-2</v>
      </c>
      <c r="MT36" s="8">
        <v>8.7999999999999995E-2</v>
      </c>
      <c r="MU36" s="8">
        <v>2.1479999999999997</v>
      </c>
      <c r="MV36" s="8">
        <v>0.79899999999999993</v>
      </c>
      <c r="MW36" s="8">
        <v>0</v>
      </c>
      <c r="MX36" s="8">
        <v>0</v>
      </c>
      <c r="MY36" s="8">
        <v>0</v>
      </c>
      <c r="MZ36" s="8">
        <v>4.3999999999999997E-2</v>
      </c>
      <c r="NA36" s="8">
        <v>4.3999999999999997E-2</v>
      </c>
      <c r="NB36" s="8">
        <v>2.3E-2</v>
      </c>
      <c r="NC36" s="8">
        <v>4.0000000000000001E-3</v>
      </c>
      <c r="ND36" s="8">
        <v>2.7E-2</v>
      </c>
      <c r="NE36" s="8">
        <v>0.06</v>
      </c>
      <c r="NF36" s="8">
        <v>0.06</v>
      </c>
      <c r="NG36" s="8">
        <v>0.378</v>
      </c>
      <c r="NH36" s="8">
        <v>2.0999999999999998E-2</v>
      </c>
      <c r="NI36" s="8">
        <v>8.8999999999999996E-2</v>
      </c>
      <c r="NJ36" s="8">
        <v>0.47599999999999998</v>
      </c>
      <c r="NK36" s="8">
        <v>0.96399999999999997</v>
      </c>
      <c r="NL36" s="8">
        <v>0</v>
      </c>
      <c r="NM36" s="8">
        <v>0</v>
      </c>
      <c r="NN36" s="8">
        <v>0.09</v>
      </c>
      <c r="NO36" s="8">
        <v>4.0000000000000001E-3</v>
      </c>
      <c r="NP36" s="8">
        <v>4.0000000000000001E-3</v>
      </c>
      <c r="NQ36" s="8">
        <v>0</v>
      </c>
      <c r="NR36" s="8">
        <v>0.42</v>
      </c>
      <c r="NS36" s="8">
        <v>0.111</v>
      </c>
      <c r="NT36" s="8">
        <v>0.53100000000000003</v>
      </c>
      <c r="NU36" s="8">
        <v>0</v>
      </c>
      <c r="NV36" s="8">
        <v>0</v>
      </c>
      <c r="NW36" s="8">
        <v>0.63700000000000001</v>
      </c>
      <c r="NX36" s="8">
        <v>0.02</v>
      </c>
      <c r="NY36" s="8">
        <v>2.8630000000000004</v>
      </c>
      <c r="NZ36" s="8">
        <v>0.154</v>
      </c>
      <c r="OA36" s="8">
        <v>0</v>
      </c>
      <c r="OB36" s="8">
        <v>0</v>
      </c>
      <c r="OC36" s="8">
        <f t="shared" si="39"/>
        <v>0</v>
      </c>
      <c r="OD36" s="8">
        <v>0.106</v>
      </c>
      <c r="OE36" s="8">
        <v>2.4E-2</v>
      </c>
      <c r="OF36" s="8">
        <v>0.13</v>
      </c>
      <c r="OG36" s="8">
        <v>0.25800000000000001</v>
      </c>
      <c r="OH36" s="8">
        <v>7.1000000000000008E-2</v>
      </c>
      <c r="OI36" s="8">
        <v>0</v>
      </c>
      <c r="OJ36" s="8">
        <v>0.32900000000000001</v>
      </c>
      <c r="OK36" s="8">
        <v>1.0999999999999999E-2</v>
      </c>
      <c r="OL36" s="8">
        <v>0.151</v>
      </c>
      <c r="OM36" s="8">
        <v>0.94399999999999995</v>
      </c>
      <c r="ON36" s="8">
        <v>1.4180000000000001</v>
      </c>
      <c r="OO36" s="8">
        <v>-1.0000000000000009E-3</v>
      </c>
      <c r="OP36" s="8">
        <v>2.5230000000000001</v>
      </c>
      <c r="OQ36" s="8">
        <f t="shared" si="40"/>
        <v>1.5590000000000002</v>
      </c>
      <c r="OR36" s="8">
        <v>6.0999999999999999E-2</v>
      </c>
      <c r="OS36" s="8">
        <v>0</v>
      </c>
      <c r="OT36" s="8">
        <v>6.0999999999999999E-2</v>
      </c>
      <c r="OU36" s="8">
        <v>0.108</v>
      </c>
      <c r="OV36" s="8">
        <v>0</v>
      </c>
      <c r="OW36" s="8">
        <v>0.108</v>
      </c>
      <c r="OX36" s="8">
        <v>0.82499999999999996</v>
      </c>
      <c r="OY36" s="8">
        <v>209.36700000000002</v>
      </c>
      <c r="PC36" s="8">
        <v>11.21</v>
      </c>
      <c r="PD36" s="258">
        <v>12.98729</v>
      </c>
      <c r="PE36" s="8">
        <v>6.25</v>
      </c>
      <c r="PF36" s="258">
        <f t="shared" si="41"/>
        <v>9.7699083333333334</v>
      </c>
      <c r="PJ36" s="8">
        <v>186.46799999999999</v>
      </c>
      <c r="PK36" s="8">
        <f>IFERROR(HLOOKUP("b2_s11",real!$B$10:$AMM$83,$A36-1947,FALSE)+HLOOKUP("b2_s12",real!$B$10:$AMM$83,$A36-1947,FALSE)+HLOOKUP("b2_s13",real!$B$10:$AMM$83,$A36-1947,FALSE)+HLOOKUP("b2_s14",real!$B$10:$AMM$83,$A36-1947,FALSE),"")</f>
        <v>76.600999999999999</v>
      </c>
      <c r="PL36" s="8">
        <v>209.36899999999997</v>
      </c>
      <c r="PN36">
        <v>17.182772951176702</v>
      </c>
      <c r="PO36" s="8">
        <v>24.4</v>
      </c>
      <c r="PR36" s="8">
        <v>3.7819243198165334E-2</v>
      </c>
      <c r="PS36" s="11">
        <v>0.12890436565364199</v>
      </c>
      <c r="QS36" s="8">
        <v>33.388573000000001</v>
      </c>
      <c r="QT36" s="11">
        <v>4.6212227496873899</v>
      </c>
      <c r="QU36" s="8">
        <v>2.2990966666666672</v>
      </c>
      <c r="QW36" s="8">
        <v>11.0025</v>
      </c>
      <c r="QX36" s="8">
        <v>6.3812772503126096</v>
      </c>
      <c r="QY36" s="336">
        <v>6.25</v>
      </c>
      <c r="RA36" s="1">
        <v>0.73411599999999999</v>
      </c>
      <c r="RB36" s="1">
        <v>0.67779900000000004</v>
      </c>
      <c r="RC36">
        <v>21583.766769272501</v>
      </c>
      <c r="RF36">
        <v>114.61</v>
      </c>
      <c r="RG36">
        <v>113.16</v>
      </c>
      <c r="RH36" s="8">
        <f t="shared" si="43"/>
        <v>116.82976554536188</v>
      </c>
      <c r="RI36" s="8">
        <f t="shared" si="42"/>
        <v>114.36078827690753</v>
      </c>
      <c r="RJ36">
        <v>21583.766769272603</v>
      </c>
      <c r="RL36" s="8">
        <f t="shared" si="44"/>
        <v>28.016604999999998</v>
      </c>
      <c r="RM36" s="8">
        <f t="shared" si="45"/>
        <v>24.116</v>
      </c>
      <c r="RN36" s="8">
        <f t="shared" si="21"/>
        <v>13.381545947470849</v>
      </c>
      <c r="RO36" s="8">
        <f t="shared" si="22"/>
        <v>11.518503475678333</v>
      </c>
    </row>
    <row r="37" spans="1:483" s="8" customFormat="1" x14ac:dyDescent="0.35">
      <c r="A37" s="1">
        <v>1975</v>
      </c>
      <c r="B37" s="8">
        <v>981.2337918989947</v>
      </c>
      <c r="C37" s="8">
        <v>110.19812322179713</v>
      </c>
      <c r="D37" s="8">
        <f t="shared" si="23"/>
        <v>533.9951720934007</v>
      </c>
      <c r="E37" s="8">
        <v>517.49058484810189</v>
      </c>
      <c r="F37" s="8">
        <v>220.30985372304403</v>
      </c>
      <c r="G37" s="8">
        <v>16.50458724529885</v>
      </c>
      <c r="H37" s="8">
        <v>101.9839782915554</v>
      </c>
      <c r="I37" s="8">
        <v>2.3543870207460555</v>
      </c>
      <c r="J37" s="8">
        <v>52.042908315618213</v>
      </c>
      <c r="K37" s="8">
        <v>96.841236553803924</v>
      </c>
      <c r="L37" s="8">
        <v>0.88754244078716549</v>
      </c>
      <c r="M37" s="8">
        <f t="shared" si="24"/>
        <v>97.728778994591096</v>
      </c>
      <c r="N37" s="8">
        <v>0.46905822845810657</v>
      </c>
      <c r="O37" s="8">
        <v>-18.203319</v>
      </c>
      <c r="P37" s="8">
        <v>110.36285275398014</v>
      </c>
      <c r="Q37" s="8">
        <v>235.87598499999999</v>
      </c>
      <c r="R37" s="8">
        <v>42.123891999999998</v>
      </c>
      <c r="S37" s="8">
        <f t="shared" si="25"/>
        <v>128.67979600000001</v>
      </c>
      <c r="T37" s="8">
        <v>124.98556600000001</v>
      </c>
      <c r="U37" s="8">
        <v>46.178457000000002</v>
      </c>
      <c r="V37" s="8">
        <v>3.6942300000000001</v>
      </c>
      <c r="W37" s="8">
        <v>28.843053999999999</v>
      </c>
      <c r="X37" s="8">
        <v>0.9268289999999999</v>
      </c>
      <c r="Y37" s="8">
        <v>11.261201</v>
      </c>
      <c r="Z37" s="8">
        <v>18.584909</v>
      </c>
      <c r="AA37" s="8">
        <v>0.367392</v>
      </c>
      <c r="AB37" s="8">
        <f t="shared" si="26"/>
        <v>18.952300999999999</v>
      </c>
      <c r="AC37" s="8">
        <v>0.230015</v>
      </c>
      <c r="AD37" s="8">
        <v>-1.4949000000000001</v>
      </c>
      <c r="AE37" s="8">
        <v>44.423124000000001</v>
      </c>
      <c r="AF37" s="11">
        <f t="shared" si="27"/>
        <v>0.2376817306857503</v>
      </c>
      <c r="AG37" s="337">
        <v>0.242819021551403</v>
      </c>
      <c r="AH37" s="11">
        <f t="shared" si="2"/>
        <v>0.39143277018937372</v>
      </c>
      <c r="AI37" s="11">
        <f t="shared" si="3"/>
        <v>0.24029189889937344</v>
      </c>
      <c r="AJ37" s="11">
        <f t="shared" si="4"/>
        <v>0.24088788523871663</v>
      </c>
      <c r="AK37" s="11">
        <f t="shared" si="5"/>
        <v>0.20979508319170498</v>
      </c>
      <c r="AL37" s="11">
        <f t="shared" si="6"/>
        <v>0.22202458780241541</v>
      </c>
      <c r="AM37" s="11">
        <f t="shared" si="7"/>
        <v>0.28325642947244095</v>
      </c>
      <c r="AN37" s="11">
        <f t="shared" si="8"/>
        <v>0.39687149298922253</v>
      </c>
      <c r="AO37" s="11">
        <f t="shared" si="9"/>
        <v>0.21947217008598446</v>
      </c>
      <c r="AP37" s="11">
        <f t="shared" si="10"/>
        <v>0.19111488437741198</v>
      </c>
      <c r="AQ37" s="11">
        <f t="shared" si="11"/>
        <v>0.41783789059173226</v>
      </c>
      <c r="AR37" s="11">
        <f t="shared" si="12"/>
        <v>0.19322924825306509</v>
      </c>
      <c r="AS37" s="11">
        <f t="shared" si="13"/>
        <v>0.48163369203851375</v>
      </c>
      <c r="AT37" s="11">
        <f t="shared" si="28"/>
        <v>7.7548297951173892E-2</v>
      </c>
      <c r="AU37" s="11">
        <f t="shared" si="14"/>
        <v>0.39942820949451591</v>
      </c>
      <c r="AV37" s="8">
        <v>297.93100000000004</v>
      </c>
      <c r="AW37" s="8">
        <v>183.68399999999997</v>
      </c>
      <c r="AX37" s="8">
        <v>114.247</v>
      </c>
      <c r="AY37" s="8">
        <v>62.701999999999998</v>
      </c>
      <c r="AZ37" s="8">
        <v>18.023</v>
      </c>
      <c r="BA37" s="8">
        <v>2.2709999999999999</v>
      </c>
      <c r="BB37" s="8">
        <v>20.294</v>
      </c>
      <c r="BC37" s="8">
        <v>0.57900000000000007</v>
      </c>
      <c r="BD37" s="8">
        <v>2.613</v>
      </c>
      <c r="BE37" s="8">
        <v>3.1920000000000002</v>
      </c>
      <c r="BF37" s="8">
        <v>2.173</v>
      </c>
      <c r="BG37" s="8">
        <v>30.231999999999999</v>
      </c>
      <c r="BH37" s="8">
        <v>4.0030000000000001</v>
      </c>
      <c r="BI37" s="8">
        <v>2.6320000000000001</v>
      </c>
      <c r="BJ37" s="8">
        <v>0</v>
      </c>
      <c r="BK37" s="8">
        <v>0.216</v>
      </c>
      <c r="BL37" s="8">
        <v>0</v>
      </c>
      <c r="BM37" s="8">
        <v>9.7949999999999982</v>
      </c>
      <c r="BN37" s="8">
        <v>4.6139999999999999</v>
      </c>
      <c r="BO37" s="8">
        <v>0</v>
      </c>
      <c r="BP37" s="8">
        <v>0.33499999999999996</v>
      </c>
      <c r="BQ37" s="8">
        <v>2.2709999999999999</v>
      </c>
      <c r="BR37" s="8">
        <v>0.14700000000000002</v>
      </c>
      <c r="BS37" s="8">
        <v>2.4180000000000001</v>
      </c>
      <c r="BT37" s="8">
        <v>1.458</v>
      </c>
      <c r="BU37" s="8">
        <v>0.123</v>
      </c>
      <c r="BV37" s="8">
        <v>1.581</v>
      </c>
      <c r="BW37" s="8">
        <v>0</v>
      </c>
      <c r="BX37" s="8">
        <v>3.012</v>
      </c>
      <c r="BY37" s="8">
        <v>3.012</v>
      </c>
      <c r="BZ37" s="8">
        <v>2.4699999999999998</v>
      </c>
      <c r="CA37" s="8">
        <v>2.4699999999999998</v>
      </c>
      <c r="CB37" s="8">
        <v>1.3090000000000002</v>
      </c>
      <c r="CC37" s="8">
        <v>3.96</v>
      </c>
      <c r="CD37" s="8">
        <v>5.2690000000000001</v>
      </c>
      <c r="CE37" s="8">
        <f t="shared" si="29"/>
        <v>3.6880000000000002</v>
      </c>
      <c r="CF37" s="8">
        <v>15.592000000000001</v>
      </c>
      <c r="CG37" s="8">
        <v>15.592000000000001</v>
      </c>
      <c r="CH37" s="8">
        <v>1.367</v>
      </c>
      <c r="CI37" s="8">
        <v>1.2349999999999999</v>
      </c>
      <c r="CJ37" s="8">
        <v>2.6019999999999999</v>
      </c>
      <c r="CK37" s="8">
        <f t="shared" si="30"/>
        <v>2.1239999999999997</v>
      </c>
      <c r="CL37" s="8">
        <v>0</v>
      </c>
      <c r="CM37" s="8">
        <v>0.47799999999999998</v>
      </c>
      <c r="CN37" s="8">
        <v>0.47799999999999998</v>
      </c>
      <c r="CO37" s="8">
        <v>0</v>
      </c>
      <c r="CP37" s="8">
        <v>24.972999999999999</v>
      </c>
      <c r="CQ37" s="8">
        <v>-1.5129999999999999</v>
      </c>
      <c r="CR37" s="8">
        <v>-0.40300000000000002</v>
      </c>
      <c r="CS37" s="8">
        <v>-5.3410000000000002</v>
      </c>
      <c r="CT37" s="8">
        <v>18.730999999999998</v>
      </c>
      <c r="CU37" s="8">
        <v>8.3780000000000001</v>
      </c>
      <c r="CV37" s="8">
        <v>10.352</v>
      </c>
      <c r="CW37" s="8">
        <v>3.8299999999999996</v>
      </c>
      <c r="CX37" s="8">
        <v>1.1910000000000001</v>
      </c>
      <c r="CY37" s="8">
        <v>8.5999999999999993E-2</v>
      </c>
      <c r="CZ37" s="8">
        <v>1.2770000000000001</v>
      </c>
      <c r="DA37" s="8">
        <v>0.41499999999999998</v>
      </c>
      <c r="DB37" s="8">
        <v>0.52200000000000002</v>
      </c>
      <c r="DC37" s="8">
        <v>0.93700000000000006</v>
      </c>
      <c r="DD37" s="8">
        <v>0.33199999999999996</v>
      </c>
      <c r="DE37" s="8">
        <v>4.6390000000000002</v>
      </c>
      <c r="DF37" s="8">
        <v>22.464000000000002</v>
      </c>
      <c r="DG37" s="8">
        <f t="shared" si="15"/>
        <v>22.464000000000002</v>
      </c>
      <c r="DH37" s="8">
        <v>0.58599999999999997</v>
      </c>
      <c r="DI37" s="8">
        <f t="shared" si="16"/>
        <v>0.58599999999999997</v>
      </c>
      <c r="DJ37" s="8">
        <v>0</v>
      </c>
      <c r="DK37" s="1">
        <v>0</v>
      </c>
      <c r="DL37" s="8">
        <v>0.21099999999999999</v>
      </c>
      <c r="DM37" s="8">
        <v>20.158999999999999</v>
      </c>
      <c r="DN37" s="8">
        <f t="shared" si="17"/>
        <v>20.158999999999999</v>
      </c>
      <c r="DO37" s="8">
        <v>1.196</v>
      </c>
      <c r="DP37" s="8">
        <f t="shared" si="18"/>
        <v>1.196</v>
      </c>
      <c r="DQ37" s="8">
        <v>0</v>
      </c>
      <c r="DR37" s="8">
        <v>2.1960000000000002</v>
      </c>
      <c r="DS37" s="8">
        <f t="shared" si="31"/>
        <v>1.9850000000000001</v>
      </c>
      <c r="DT37" s="8">
        <v>0.36799999999999999</v>
      </c>
      <c r="DU37" s="8">
        <v>8.5999999999999993E-2</v>
      </c>
      <c r="DV37" s="8">
        <v>1.071</v>
      </c>
      <c r="DW37" s="8">
        <v>1.5249999999999999</v>
      </c>
      <c r="DX37" s="8">
        <v>6.2329999999999997</v>
      </c>
      <c r="DY37" s="8">
        <v>1.2029999999999998</v>
      </c>
      <c r="DZ37" s="8">
        <v>0</v>
      </c>
      <c r="EA37" s="8">
        <v>7.4359999999999999</v>
      </c>
      <c r="EB37" s="8">
        <v>1.5550000000000002</v>
      </c>
      <c r="EC37" s="8">
        <v>0</v>
      </c>
      <c r="ED37" s="8">
        <v>1.5550000000000002</v>
      </c>
      <c r="EE37" s="8">
        <f t="shared" si="19"/>
        <v>1.5550000000000002</v>
      </c>
      <c r="EF37" s="8">
        <v>1.6120000000000001</v>
      </c>
      <c r="EG37" s="8">
        <v>1.6120000000000001</v>
      </c>
      <c r="EH37" s="8">
        <v>1.2089999999999999</v>
      </c>
      <c r="EI37" s="8">
        <v>5.8769999999999998</v>
      </c>
      <c r="EJ37" s="8">
        <v>0.03</v>
      </c>
      <c r="EK37" s="8">
        <v>7.1159999999999997</v>
      </c>
      <c r="EL37" s="8">
        <v>3.032</v>
      </c>
      <c r="EM37" s="8">
        <v>3.032</v>
      </c>
      <c r="EN37" s="8">
        <v>0</v>
      </c>
      <c r="EO37" s="8">
        <v>0.245</v>
      </c>
      <c r="EP37" s="8">
        <v>0.245</v>
      </c>
      <c r="EQ37" s="8">
        <f t="shared" si="32"/>
        <v>0.24399999999999999</v>
      </c>
      <c r="ER37" s="8">
        <v>0</v>
      </c>
      <c r="ES37" s="8">
        <v>1E-3</v>
      </c>
      <c r="ET37" s="8">
        <v>1E-3</v>
      </c>
      <c r="EU37" s="8">
        <v>0</v>
      </c>
      <c r="EV37" s="8">
        <v>0.92799999999999994</v>
      </c>
      <c r="EW37" s="8">
        <v>3.7000000000000005E-2</v>
      </c>
      <c r="EX37" s="8">
        <v>2.31</v>
      </c>
      <c r="EY37" s="8">
        <v>45.902000000000001</v>
      </c>
      <c r="EZ37" s="8">
        <v>12.228999999999999</v>
      </c>
      <c r="FA37" s="8">
        <v>33.673000000000002</v>
      </c>
      <c r="FB37" s="8">
        <v>20.02</v>
      </c>
      <c r="FC37" s="8">
        <v>3.3740000000000001</v>
      </c>
      <c r="FD37" s="8">
        <v>3.5840000000000001</v>
      </c>
      <c r="FE37" s="8">
        <v>6.9580000000000002</v>
      </c>
      <c r="FF37" s="8">
        <v>0.68199999999999994</v>
      </c>
      <c r="FG37" s="8">
        <v>5.7999999999999996E-2</v>
      </c>
      <c r="FH37" s="8">
        <v>0.74</v>
      </c>
      <c r="FI37" s="8">
        <v>0</v>
      </c>
      <c r="FJ37" s="8">
        <v>5.9550000000000001</v>
      </c>
      <c r="FK37" s="8">
        <v>19.167999999999999</v>
      </c>
      <c r="FL37" s="8">
        <v>5.5999999999999994E-2</v>
      </c>
      <c r="FM37" s="8">
        <v>8.1620000000000008</v>
      </c>
      <c r="FN37" s="8">
        <v>27.386000000000003</v>
      </c>
      <c r="FO37" s="8">
        <v>1.839</v>
      </c>
      <c r="FP37" s="8">
        <v>4.3849999999999998</v>
      </c>
      <c r="FQ37" s="8">
        <v>6.2240000000000002</v>
      </c>
      <c r="FR37" s="8">
        <v>1.8360000000000001</v>
      </c>
      <c r="FS37" s="8">
        <v>2.794</v>
      </c>
      <c r="FT37" s="8">
        <v>1.6469999999999998</v>
      </c>
      <c r="FU37" s="8">
        <v>1.4469999999999998</v>
      </c>
      <c r="FV37" s="8">
        <v>5.2999999999999999E-2</v>
      </c>
      <c r="FW37" s="8">
        <v>0.21</v>
      </c>
      <c r="FX37" s="8">
        <f t="shared" si="33"/>
        <v>0.21</v>
      </c>
      <c r="FY37" s="8">
        <v>2.2770000000000001</v>
      </c>
      <c r="FZ37" s="8">
        <v>0</v>
      </c>
      <c r="GA37" s="8">
        <v>0</v>
      </c>
      <c r="GB37" s="8">
        <v>12.864999999999998</v>
      </c>
      <c r="GC37" s="8">
        <v>1.5620000000000001</v>
      </c>
      <c r="GD37" s="8">
        <f t="shared" si="20"/>
        <v>14.426999999999998</v>
      </c>
      <c r="GE37" s="8">
        <v>14.426999999999998</v>
      </c>
      <c r="GF37" s="8">
        <v>25.265999999999998</v>
      </c>
      <c r="GG37" s="8">
        <v>3.585</v>
      </c>
      <c r="GH37" s="8">
        <v>9.298</v>
      </c>
      <c r="GI37" s="8">
        <v>38.149000000000001</v>
      </c>
      <c r="GJ37" s="8">
        <v>0.11799999999999999</v>
      </c>
      <c r="GK37" s="8">
        <v>0</v>
      </c>
      <c r="GL37" s="8">
        <v>0.109</v>
      </c>
      <c r="GM37" s="8">
        <v>1.147</v>
      </c>
      <c r="GN37" s="8">
        <v>1.3740000000000001</v>
      </c>
      <c r="GO37" s="8">
        <v>0</v>
      </c>
      <c r="GP37" s="8">
        <v>0</v>
      </c>
      <c r="GQ37" s="8">
        <v>0</v>
      </c>
      <c r="GR37" s="8">
        <v>0</v>
      </c>
      <c r="GS37" s="8">
        <v>24.979999999999997</v>
      </c>
      <c r="GT37" s="8">
        <v>3.9710000000000001</v>
      </c>
      <c r="GU37" s="8">
        <v>3.8719999999999999</v>
      </c>
      <c r="GV37" s="8">
        <v>32.822999999999993</v>
      </c>
      <c r="GW37" s="8">
        <v>0.13400000000000001</v>
      </c>
      <c r="GX37" s="8">
        <v>0</v>
      </c>
      <c r="GY37" s="8">
        <v>0.79500000000000015</v>
      </c>
      <c r="GZ37" s="8">
        <v>2.2309999999999999</v>
      </c>
      <c r="HA37" s="8">
        <v>0.67900000000000005</v>
      </c>
      <c r="HB37" s="8">
        <v>3.8390000000000004</v>
      </c>
      <c r="HC37" s="8">
        <f t="shared" si="34"/>
        <v>2.4650000000000003</v>
      </c>
      <c r="HD37" s="8">
        <v>53.301000000000002</v>
      </c>
      <c r="HE37" s="8">
        <v>27.083999999999996</v>
      </c>
      <c r="HF37" s="8">
        <v>19.094999999999999</v>
      </c>
      <c r="HG37" s="8">
        <v>46.178999999999995</v>
      </c>
      <c r="HH37" s="8">
        <v>7.1219999999999999</v>
      </c>
      <c r="HI37" s="8">
        <v>-0.51100000000000001</v>
      </c>
      <c r="HJ37" s="8">
        <v>0.64</v>
      </c>
      <c r="HK37" s="8">
        <v>2.7969999999999997</v>
      </c>
      <c r="HL37" s="8">
        <v>2.9259999999999997</v>
      </c>
      <c r="HM37" s="8">
        <v>0</v>
      </c>
      <c r="HN37" s="8">
        <v>2.0309999999999997</v>
      </c>
      <c r="HO37" s="8">
        <v>3.91</v>
      </c>
      <c r="HP37" s="8">
        <v>5.9409999999999998</v>
      </c>
      <c r="HQ37" s="8">
        <f t="shared" si="35"/>
        <v>3.0150000000000001</v>
      </c>
      <c r="HR37" s="8">
        <v>11.262</v>
      </c>
      <c r="HS37" s="8">
        <v>0.22600000000000001</v>
      </c>
      <c r="HT37" s="8">
        <v>0.53</v>
      </c>
      <c r="HU37" s="8">
        <v>-6.8849999999999998</v>
      </c>
      <c r="HV37" s="8">
        <v>19.54</v>
      </c>
      <c r="HW37" s="8">
        <v>7.5460000000000003</v>
      </c>
      <c r="HX37" s="8">
        <v>26.216999999999999</v>
      </c>
      <c r="HY37" s="8">
        <v>81.573999999999998</v>
      </c>
      <c r="HZ37" s="8">
        <v>4.0579999999999998</v>
      </c>
      <c r="IA37" s="8">
        <v>85.632000000000005</v>
      </c>
      <c r="IB37" s="8">
        <v>32.134</v>
      </c>
      <c r="IC37" s="8">
        <v>1.153</v>
      </c>
      <c r="ID37" s="8">
        <v>33.286999999999999</v>
      </c>
      <c r="IE37" s="8">
        <v>49.44</v>
      </c>
      <c r="IF37" s="8">
        <v>2.9060000000000001</v>
      </c>
      <c r="IG37" s="8">
        <v>52.345999999999997</v>
      </c>
      <c r="IH37" s="8">
        <v>7.67</v>
      </c>
      <c r="II37" s="8">
        <v>1.9630000000000001</v>
      </c>
      <c r="IJ37" s="8">
        <v>9.6329999999999991</v>
      </c>
      <c r="IK37" s="8">
        <v>2.3660000000000001</v>
      </c>
      <c r="IL37" s="8">
        <v>0.67799999999999994</v>
      </c>
      <c r="IM37" s="8">
        <v>3.044</v>
      </c>
      <c r="IN37" s="8">
        <v>6.4000000000000001E-2</v>
      </c>
      <c r="IO37" s="8">
        <v>1.171</v>
      </c>
      <c r="IP37" s="8">
        <v>1.2350000000000001</v>
      </c>
      <c r="IQ37" s="8">
        <v>0.1</v>
      </c>
      <c r="IR37" s="8">
        <v>2.0999999999999998E-2</v>
      </c>
      <c r="IS37" s="8">
        <v>0.121</v>
      </c>
      <c r="IT37" s="8">
        <v>1.3560000000000001</v>
      </c>
      <c r="IU37" s="8">
        <v>0.316</v>
      </c>
      <c r="IV37" s="8">
        <v>0</v>
      </c>
      <c r="IW37" s="8">
        <v>0.316</v>
      </c>
      <c r="IX37" s="8">
        <v>38.483999999999995</v>
      </c>
      <c r="IY37" s="8">
        <v>0.14000000000000001</v>
      </c>
      <c r="IZ37" s="8">
        <v>38.623999999999995</v>
      </c>
      <c r="JA37" s="8">
        <v>96.498999999999995</v>
      </c>
      <c r="JB37" s="8">
        <v>96.498999999999995</v>
      </c>
      <c r="JC37" s="8">
        <v>25.73</v>
      </c>
      <c r="JD37" s="8">
        <v>5.9420000000000002</v>
      </c>
      <c r="JE37" s="8">
        <v>31.672000000000001</v>
      </c>
      <c r="JF37" s="8">
        <v>5.9930000000000003</v>
      </c>
      <c r="JG37" s="8">
        <v>0.11799999999999999</v>
      </c>
      <c r="JH37" s="8">
        <v>6.1110000000000007</v>
      </c>
      <c r="JI37" s="8">
        <v>1.657</v>
      </c>
      <c r="JJ37" s="8">
        <v>1.657</v>
      </c>
      <c r="JK37" s="8">
        <v>1.712</v>
      </c>
      <c r="JL37" s="8">
        <v>0</v>
      </c>
      <c r="JM37" s="8">
        <v>1.712</v>
      </c>
      <c r="JN37" s="8">
        <v>0.72100000000000009</v>
      </c>
      <c r="JO37" s="8">
        <v>0.72100000000000009</v>
      </c>
      <c r="JP37" s="8">
        <v>2.593</v>
      </c>
      <c r="JQ37" s="8">
        <v>3.2000000000000001E-2</v>
      </c>
      <c r="JR37" s="8">
        <v>2.625</v>
      </c>
      <c r="JS37" s="8">
        <v>0.59499999999999997</v>
      </c>
      <c r="JT37" s="8">
        <v>0.59499999999999997</v>
      </c>
      <c r="JU37" s="8">
        <v>24.74</v>
      </c>
      <c r="JV37" s="8">
        <v>7.9690000000000003</v>
      </c>
      <c r="JW37" s="8">
        <v>3.899</v>
      </c>
      <c r="JX37" s="8">
        <v>36.607999999999997</v>
      </c>
      <c r="JY37" s="8">
        <f t="shared" si="36"/>
        <v>36.580999999999996</v>
      </c>
      <c r="JZ37" s="8">
        <v>2.9379999999999997</v>
      </c>
      <c r="KA37" s="8">
        <v>4.4550000000000001</v>
      </c>
      <c r="KB37" s="8">
        <v>7.3929999999999998</v>
      </c>
      <c r="KC37" s="8">
        <v>7.0000000000000001E-3</v>
      </c>
      <c r="KD37" s="8">
        <v>3.0069999999999997</v>
      </c>
      <c r="KE37" s="8">
        <v>3.0139999999999998</v>
      </c>
      <c r="KF37" s="8">
        <v>10.407</v>
      </c>
      <c r="KG37" s="8">
        <f t="shared" si="37"/>
        <v>3.5300000000000002</v>
      </c>
      <c r="KH37" s="8">
        <v>8.2460000000000004</v>
      </c>
      <c r="KI37" s="8">
        <v>1.5620000000000001</v>
      </c>
      <c r="KJ37" s="8">
        <v>9.8079999999999998</v>
      </c>
      <c r="KK37" s="8">
        <v>25.730999999999998</v>
      </c>
      <c r="KL37" s="8">
        <v>5.9420000000000002</v>
      </c>
      <c r="KM37" s="8">
        <v>10.539</v>
      </c>
      <c r="KN37" s="8">
        <v>42.211999999999996</v>
      </c>
      <c r="KO37" s="8">
        <v>2.7E-2</v>
      </c>
      <c r="KP37" s="8">
        <v>2.7E-2</v>
      </c>
      <c r="KQ37" s="8">
        <v>0</v>
      </c>
      <c r="KR37" s="8">
        <v>3.1080000000000001</v>
      </c>
      <c r="KS37" s="8">
        <v>3.63</v>
      </c>
      <c r="KT37" s="8">
        <v>6.7379999999999995</v>
      </c>
      <c r="KU37" s="8">
        <v>8.0000000000000002E-3</v>
      </c>
      <c r="KV37" s="8">
        <v>0.13100000000000001</v>
      </c>
      <c r="KW37" s="8">
        <v>0.13900000000000001</v>
      </c>
      <c r="KX37" s="8">
        <v>6.8769999999999998</v>
      </c>
      <c r="KY37" s="8">
        <v>0</v>
      </c>
      <c r="KZ37" s="8">
        <v>158.78799999999998</v>
      </c>
      <c r="LA37" s="8">
        <v>3.077</v>
      </c>
      <c r="LB37" s="8">
        <v>161.86499999999998</v>
      </c>
      <c r="LC37" s="8">
        <v>124.985</v>
      </c>
      <c r="LD37" s="8">
        <v>3.694</v>
      </c>
      <c r="LE37" s="8">
        <v>128.679</v>
      </c>
      <c r="LF37" s="8">
        <v>33.802</v>
      </c>
      <c r="LG37" s="8">
        <v>-0.6180000000000001</v>
      </c>
      <c r="LH37" s="8">
        <v>33.183999999999997</v>
      </c>
      <c r="LI37" s="8">
        <v>9.2999999999999999E-2</v>
      </c>
      <c r="LJ37" s="8">
        <v>0.505</v>
      </c>
      <c r="LK37" s="8">
        <v>0.59799999999999998</v>
      </c>
      <c r="LL37" s="8">
        <v>0</v>
      </c>
      <c r="LM37" s="8">
        <v>9.0000000000000011E-3</v>
      </c>
      <c r="LN37" s="8">
        <v>9.0000000000000011E-3</v>
      </c>
      <c r="LO37" s="8">
        <v>0.60699999999999998</v>
      </c>
      <c r="LP37" s="8">
        <v>0</v>
      </c>
      <c r="LQ37" s="8">
        <v>0.51100000000000001</v>
      </c>
      <c r="LR37" s="8">
        <v>0.40200000000000002</v>
      </c>
      <c r="LS37" s="8">
        <v>0.91300000000000003</v>
      </c>
      <c r="LT37" s="8">
        <v>0</v>
      </c>
      <c r="LU37" s="8">
        <v>0.91300000000000003</v>
      </c>
      <c r="LV37" s="8">
        <f t="shared" si="38"/>
        <v>0.30600000000000005</v>
      </c>
      <c r="LW37" s="8">
        <v>22.453000000000003</v>
      </c>
      <c r="LX37" s="8">
        <v>0.36699999999999999</v>
      </c>
      <c r="LY37" s="8">
        <v>22.820000000000004</v>
      </c>
      <c r="LZ37" s="8">
        <v>-0.20600000000000002</v>
      </c>
      <c r="MA37" s="8">
        <v>-0.20600000000000002</v>
      </c>
      <c r="MB37" s="8">
        <v>0.22900000000000001</v>
      </c>
      <c r="MC37" s="8">
        <v>0.22900000000000001</v>
      </c>
      <c r="MD37" s="8">
        <v>-0.16400000000000001</v>
      </c>
      <c r="ME37" s="8">
        <v>-0.16400000000000001</v>
      </c>
      <c r="MF37" s="8">
        <v>11.173999999999999</v>
      </c>
      <c r="MG37" s="8">
        <v>-0.97399999999999998</v>
      </c>
      <c r="MH37" s="8">
        <v>10.199999999999999</v>
      </c>
      <c r="MI37" s="8">
        <v>19.54</v>
      </c>
      <c r="MJ37" s="8">
        <v>11.239999999999998</v>
      </c>
      <c r="MK37" s="8">
        <v>3.694</v>
      </c>
      <c r="ML37" s="8">
        <v>189.56700000000001</v>
      </c>
      <c r="MM37" s="8">
        <v>-0.6180000000000001</v>
      </c>
      <c r="MN37" s="8">
        <v>188.94900000000001</v>
      </c>
      <c r="MO37" s="8">
        <v>44.423000000000002</v>
      </c>
      <c r="MP37" s="8">
        <v>42.123999999999995</v>
      </c>
      <c r="MQ37" s="8">
        <v>2.2999999999999998</v>
      </c>
      <c r="MR37" s="8">
        <v>0.41499999999999998</v>
      </c>
      <c r="MS37" s="8">
        <v>0.10199999999999999</v>
      </c>
      <c r="MT37" s="8">
        <v>0.10199999999999999</v>
      </c>
      <c r="MU37" s="8">
        <v>2.0910000000000002</v>
      </c>
      <c r="MV37" s="8">
        <v>0.76200000000000001</v>
      </c>
      <c r="MW37" s="8">
        <v>0</v>
      </c>
      <c r="MX37" s="8">
        <v>0</v>
      </c>
      <c r="MY37" s="8">
        <v>0</v>
      </c>
      <c r="MZ37" s="8">
        <v>5.0999999999999997E-2</v>
      </c>
      <c r="NA37" s="8">
        <v>5.0999999999999997E-2</v>
      </c>
      <c r="NB37" s="8">
        <v>2.5999999999999999E-2</v>
      </c>
      <c r="NC37" s="8">
        <v>4.0000000000000001E-3</v>
      </c>
      <c r="ND37" s="8">
        <v>0.03</v>
      </c>
      <c r="NE37" s="8">
        <v>7.1000000000000008E-2</v>
      </c>
      <c r="NF37" s="8">
        <v>7.1000000000000008E-2</v>
      </c>
      <c r="NG37" s="8">
        <v>0.47899999999999998</v>
      </c>
      <c r="NH37" s="8">
        <v>2.7E-2</v>
      </c>
      <c r="NI37" s="8">
        <v>0.109</v>
      </c>
      <c r="NJ37" s="8">
        <v>0.372</v>
      </c>
      <c r="NK37" s="8">
        <v>0.98699999999999999</v>
      </c>
      <c r="NL37" s="8">
        <v>0</v>
      </c>
      <c r="NM37" s="8">
        <v>0</v>
      </c>
      <c r="NN37" s="8">
        <v>0.104</v>
      </c>
      <c r="NO37" s="8">
        <v>5.0000000000000001E-3</v>
      </c>
      <c r="NP37" s="8">
        <v>5.0000000000000001E-3</v>
      </c>
      <c r="NQ37" s="8">
        <v>0</v>
      </c>
      <c r="NR37" s="8">
        <v>0.46599999999999997</v>
      </c>
      <c r="NS37" s="8">
        <v>7.3999999999999996E-2</v>
      </c>
      <c r="NT37" s="8">
        <v>0.53999999999999992</v>
      </c>
      <c r="NU37" s="8">
        <v>0</v>
      </c>
      <c r="NV37" s="8">
        <v>0</v>
      </c>
      <c r="NW37" s="8">
        <v>0.83099999999999996</v>
      </c>
      <c r="NX37" s="8">
        <v>2.5999999999999999E-2</v>
      </c>
      <c r="NY37" s="8">
        <v>2.722</v>
      </c>
      <c r="NZ37" s="8">
        <v>0.248</v>
      </c>
      <c r="OA37" s="8">
        <v>0</v>
      </c>
      <c r="OB37" s="8">
        <v>0</v>
      </c>
      <c r="OC37" s="8">
        <f t="shared" si="39"/>
        <v>0</v>
      </c>
      <c r="OD37" s="8">
        <v>0.122</v>
      </c>
      <c r="OE37" s="8">
        <v>2.8000000000000001E-2</v>
      </c>
      <c r="OF37" s="8">
        <v>0.15</v>
      </c>
      <c r="OG37" s="8">
        <v>0.312</v>
      </c>
      <c r="OH37" s="8">
        <v>8.4999999999999992E-2</v>
      </c>
      <c r="OI37" s="8">
        <v>0</v>
      </c>
      <c r="OJ37" s="8">
        <v>0.39700000000000002</v>
      </c>
      <c r="OK37" s="8">
        <v>9.0000000000000011E-3</v>
      </c>
      <c r="OL37" s="8">
        <v>0.17699999999999999</v>
      </c>
      <c r="OM37" s="8">
        <v>0.79500000000000015</v>
      </c>
      <c r="ON37" s="8">
        <v>1.6199999999999999</v>
      </c>
      <c r="OO37" s="8">
        <v>0.67900000000000005</v>
      </c>
      <c r="OP37" s="8">
        <v>3.2800000000000002</v>
      </c>
      <c r="OQ37" s="8">
        <f t="shared" si="40"/>
        <v>2.2930000000000001</v>
      </c>
      <c r="OR37" s="8">
        <v>8.7999999999999995E-2</v>
      </c>
      <c r="OS37" s="8">
        <v>0</v>
      </c>
      <c r="OT37" s="8">
        <v>8.7999999999999995E-2</v>
      </c>
      <c r="OU37" s="8">
        <v>0.159</v>
      </c>
      <c r="OV37" s="8">
        <v>0</v>
      </c>
      <c r="OW37" s="8">
        <v>0.159</v>
      </c>
      <c r="OX37" s="8">
        <v>-3.0519999999999996</v>
      </c>
      <c r="OY37" s="8">
        <v>235.87700000000001</v>
      </c>
      <c r="PC37" s="8">
        <v>10.18</v>
      </c>
      <c r="PD37" s="258">
        <v>7.5991200000000001</v>
      </c>
      <c r="PE37" s="8">
        <v>7.5</v>
      </c>
      <c r="PF37" s="258">
        <f t="shared" si="41"/>
        <v>8.7399083333333323</v>
      </c>
      <c r="PJ37" s="8">
        <v>210.61799999999999</v>
      </c>
      <c r="PK37" s="8">
        <f>IFERROR(HLOOKUP("b2_s11",real!$B$10:$AMM$83,$A37-1947,FALSE)+HLOOKUP("b2_s12",real!$B$10:$AMM$83,$A37-1947,FALSE)+HLOOKUP("b2_s13",real!$B$10:$AMM$83,$A37-1947,FALSE)+HLOOKUP("b2_s14",real!$B$10:$AMM$83,$A37-1947,FALSE),"")</f>
        <v>79.449999999999989</v>
      </c>
      <c r="PL37" s="8">
        <v>235.87700000000001</v>
      </c>
      <c r="PN37">
        <v>13.029696728877299</v>
      </c>
      <c r="PO37" s="8">
        <v>24.5</v>
      </c>
      <c r="PR37" s="8">
        <v>5.0484728447826539E-2</v>
      </c>
      <c r="PS37" s="11">
        <v>0.13838377207378699</v>
      </c>
      <c r="QO37" s="332">
        <v>3.9</v>
      </c>
      <c r="QQ37" s="333">
        <v>69.099999999999994</v>
      </c>
      <c r="QS37" s="8">
        <v>33.634645999999996</v>
      </c>
      <c r="QT37" s="11">
        <v>4.0708971187467702</v>
      </c>
      <c r="QU37" s="8">
        <v>1.4558316666666684</v>
      </c>
      <c r="QW37" s="8">
        <v>10.311669999999999</v>
      </c>
      <c r="QX37" s="8">
        <v>6.2407728812532302</v>
      </c>
      <c r="QY37" s="336">
        <v>7.5</v>
      </c>
      <c r="RA37" s="1">
        <v>0.65397799999999995</v>
      </c>
      <c r="RB37" s="1">
        <v>0.68439700000000003</v>
      </c>
      <c r="RC37">
        <v>21720.580194363502</v>
      </c>
      <c r="RD37">
        <v>0.33036969950798101</v>
      </c>
      <c r="RE37">
        <v>0.36825132773172098</v>
      </c>
      <c r="RF37">
        <v>123.39</v>
      </c>
      <c r="RG37">
        <v>121.73</v>
      </c>
      <c r="RH37" s="8">
        <f t="shared" si="43"/>
        <v>125.77981651376147</v>
      </c>
      <c r="RI37" s="8">
        <f t="shared" si="42"/>
        <v>123.02172814552804</v>
      </c>
      <c r="RJ37">
        <v>21720.580194363603</v>
      </c>
      <c r="RL37" s="8">
        <f t="shared" si="44"/>
        <v>28.843053999999999</v>
      </c>
      <c r="RM37" s="8">
        <f t="shared" si="45"/>
        <v>24.972999999999999</v>
      </c>
      <c r="RN37" s="8">
        <f t="shared" si="21"/>
        <v>12.228058740274047</v>
      </c>
      <c r="RO37" s="8">
        <f t="shared" si="22"/>
        <v>10.587343175270682</v>
      </c>
    </row>
    <row r="38" spans="1:483" s="8" customFormat="1" x14ac:dyDescent="0.35">
      <c r="A38" s="1">
        <v>1976</v>
      </c>
      <c r="B38" s="8">
        <v>1023.9837493047971</v>
      </c>
      <c r="C38" s="8">
        <v>130.69234524302831</v>
      </c>
      <c r="D38" s="8">
        <f t="shared" si="23"/>
        <v>563.06158092199257</v>
      </c>
      <c r="E38" s="8">
        <v>546.29366941907097</v>
      </c>
      <c r="F38" s="8">
        <v>229.24263858731479</v>
      </c>
      <c r="G38" s="8">
        <v>16.76791150292166</v>
      </c>
      <c r="H38" s="8">
        <v>106.39355458341046</v>
      </c>
      <c r="I38" s="8">
        <v>2.1860185603989493</v>
      </c>
      <c r="J38" s="8">
        <v>53.007577412278991</v>
      </c>
      <c r="K38" s="8">
        <v>96.462087057007125</v>
      </c>
      <c r="L38" s="8">
        <v>0.92702371993800348</v>
      </c>
      <c r="M38" s="8">
        <f t="shared" si="24"/>
        <v>97.389110776945131</v>
      </c>
      <c r="N38" s="8">
        <v>0.44336774930624595</v>
      </c>
      <c r="O38" s="8">
        <v>-2.8823440000000002</v>
      </c>
      <c r="P38" s="8">
        <v>119.75948943169314</v>
      </c>
      <c r="Q38" s="8">
        <v>272.611807</v>
      </c>
      <c r="R38" s="8">
        <v>55.243729000000002</v>
      </c>
      <c r="S38" s="8">
        <f t="shared" si="25"/>
        <v>148.825547</v>
      </c>
      <c r="T38" s="8">
        <v>144.61769699999999</v>
      </c>
      <c r="U38" s="8">
        <v>54.189182000000002</v>
      </c>
      <c r="V38" s="8">
        <v>4.2078500000000005</v>
      </c>
      <c r="W38" s="8">
        <v>33.30453</v>
      </c>
      <c r="X38" s="8">
        <v>0.92895300000000003</v>
      </c>
      <c r="Y38" s="8">
        <v>12.802297000000001</v>
      </c>
      <c r="Z38" s="8">
        <v>20.686446</v>
      </c>
      <c r="AA38" s="8">
        <v>0.41963600000000001</v>
      </c>
      <c r="AB38" s="8">
        <f t="shared" si="26"/>
        <v>21.106082000000001</v>
      </c>
      <c r="AC38" s="8">
        <v>0.262826</v>
      </c>
      <c r="AD38" s="8">
        <v>3.7258899999999997</v>
      </c>
      <c r="AE38" s="8">
        <v>52.710230000000003</v>
      </c>
      <c r="AF38" s="11">
        <f t="shared" si="27"/>
        <v>0.26323047506065494</v>
      </c>
      <c r="AG38" s="337">
        <v>0.27030884293218799</v>
      </c>
      <c r="AH38" s="11">
        <f t="shared" si="2"/>
        <v>0.43284830747016012</v>
      </c>
      <c r="AI38" s="11">
        <f t="shared" si="3"/>
        <v>0.2635649699718301</v>
      </c>
      <c r="AJ38" s="11">
        <f t="shared" si="4"/>
        <v>0.26402972525644874</v>
      </c>
      <c r="AK38" s="11">
        <f t="shared" si="5"/>
        <v>0.23659578712335336</v>
      </c>
      <c r="AL38" s="11">
        <f t="shared" si="6"/>
        <v>0.24892188783998428</v>
      </c>
      <c r="AM38" s="11">
        <f t="shared" si="7"/>
        <v>0.31351510742837307</v>
      </c>
      <c r="AN38" s="11">
        <f t="shared" si="8"/>
        <v>0.42841832833088789</v>
      </c>
      <c r="AO38" s="11">
        <f t="shared" si="9"/>
        <v>0.24496624652278354</v>
      </c>
      <c r="AP38" s="11">
        <f t="shared" si="10"/>
        <v>0.21356182775727767</v>
      </c>
      <c r="AQ38" s="11">
        <f t="shared" si="11"/>
        <v>0.45692944624897952</v>
      </c>
      <c r="AR38" s="11">
        <f t="shared" si="12"/>
        <v>0.21593876463817194</v>
      </c>
      <c r="AS38" s="11">
        <f t="shared" si="13"/>
        <v>0.58222612189347855</v>
      </c>
      <c r="AT38" s="11">
        <f t="shared" si="28"/>
        <v>-1.2206605970809539</v>
      </c>
      <c r="AU38" s="11">
        <f t="shared" si="14"/>
        <v>0.43675464291294958</v>
      </c>
      <c r="AV38" s="8">
        <v>345.83600000000001</v>
      </c>
      <c r="AW38" s="8">
        <v>213.62700000000001</v>
      </c>
      <c r="AX38" s="8">
        <v>132.20999999999998</v>
      </c>
      <c r="AY38" s="8">
        <v>72.460000000000008</v>
      </c>
      <c r="AZ38" s="8">
        <v>21.233999999999998</v>
      </c>
      <c r="BA38" s="8">
        <v>2.645</v>
      </c>
      <c r="BB38" s="8">
        <v>23.878999999999998</v>
      </c>
      <c r="BC38" s="8">
        <v>0.71199999999999997</v>
      </c>
      <c r="BD38" s="8">
        <v>3.2890000000000001</v>
      </c>
      <c r="BE38" s="8">
        <v>4.0010000000000003</v>
      </c>
      <c r="BF38" s="8">
        <v>2.5750000000000002</v>
      </c>
      <c r="BG38" s="8">
        <v>34.442999999999998</v>
      </c>
      <c r="BH38" s="8">
        <v>4.7880000000000003</v>
      </c>
      <c r="BI38" s="8">
        <v>3.0979999999999999</v>
      </c>
      <c r="BJ38" s="8">
        <v>0</v>
      </c>
      <c r="BK38" s="8">
        <v>0.247</v>
      </c>
      <c r="BL38" s="8">
        <v>0</v>
      </c>
      <c r="BM38" s="8">
        <v>11.173999999999999</v>
      </c>
      <c r="BN38" s="8">
        <v>4.694</v>
      </c>
      <c r="BO38" s="8">
        <v>0</v>
      </c>
      <c r="BP38" s="8">
        <v>0.38600000000000001</v>
      </c>
      <c r="BQ38" s="8">
        <v>2.645</v>
      </c>
      <c r="BR38" s="8">
        <v>0.17299999999999999</v>
      </c>
      <c r="BS38" s="8">
        <v>2.8180000000000001</v>
      </c>
      <c r="BT38" s="8">
        <v>1.6559999999999999</v>
      </c>
      <c r="BU38" s="8">
        <v>0.15000000000000002</v>
      </c>
      <c r="BV38" s="8">
        <v>1.806</v>
      </c>
      <c r="BW38" s="8">
        <v>0</v>
      </c>
      <c r="BX38" s="8">
        <v>4.6610000000000005</v>
      </c>
      <c r="BY38" s="8">
        <v>4.6610000000000005</v>
      </c>
      <c r="BZ38" s="8">
        <v>2.8109999999999999</v>
      </c>
      <c r="CA38" s="8">
        <v>2.8109999999999999</v>
      </c>
      <c r="CB38" s="8">
        <v>1.5329999999999999</v>
      </c>
      <c r="CC38" s="8">
        <v>4.6639999999999997</v>
      </c>
      <c r="CD38" s="8">
        <v>6.1969999999999992</v>
      </c>
      <c r="CE38" s="8">
        <f t="shared" si="29"/>
        <v>4.3909999999999991</v>
      </c>
      <c r="CF38" s="8">
        <v>17.276</v>
      </c>
      <c r="CG38" s="8">
        <v>17.276</v>
      </c>
      <c r="CH38" s="8">
        <v>2.3280000000000003</v>
      </c>
      <c r="CI38" s="8">
        <v>2.101</v>
      </c>
      <c r="CJ38" s="8">
        <v>4.4290000000000003</v>
      </c>
      <c r="CK38" s="8">
        <f t="shared" si="30"/>
        <v>3.8760000000000003</v>
      </c>
      <c r="CL38" s="8">
        <v>0</v>
      </c>
      <c r="CM38" s="8">
        <v>0.55300000000000005</v>
      </c>
      <c r="CN38" s="8">
        <v>0.55300000000000005</v>
      </c>
      <c r="CO38" s="8">
        <v>0</v>
      </c>
      <c r="CP38" s="8">
        <v>28.923999999999999</v>
      </c>
      <c r="CQ38" s="8">
        <v>3.34</v>
      </c>
      <c r="CR38" s="8">
        <v>-0.35700000000000004</v>
      </c>
      <c r="CS38" s="8">
        <v>-10.753</v>
      </c>
      <c r="CT38" s="8">
        <v>21.98</v>
      </c>
      <c r="CU38" s="8">
        <v>10.021999999999998</v>
      </c>
      <c r="CV38" s="8">
        <v>11.958</v>
      </c>
      <c r="CW38" s="8">
        <v>4.5190000000000001</v>
      </c>
      <c r="CX38" s="8">
        <v>1.4249999999999998</v>
      </c>
      <c r="CY38" s="8">
        <v>0.104</v>
      </c>
      <c r="CZ38" s="8">
        <v>1.5289999999999999</v>
      </c>
      <c r="DA38" s="8">
        <v>0.46599999999999997</v>
      </c>
      <c r="DB38" s="8">
        <v>0.58799999999999997</v>
      </c>
      <c r="DC38" s="8">
        <v>1.0539999999999998</v>
      </c>
      <c r="DD38" s="8">
        <v>0.39300000000000002</v>
      </c>
      <c r="DE38" s="8">
        <v>5.2489999999999997</v>
      </c>
      <c r="DF38" s="8">
        <v>25.841999999999999</v>
      </c>
      <c r="DG38" s="8">
        <f t="shared" si="15"/>
        <v>25.841999999999999</v>
      </c>
      <c r="DH38" s="8">
        <v>0.7599999999999999</v>
      </c>
      <c r="DI38" s="8">
        <f t="shared" si="16"/>
        <v>0.7599999999999999</v>
      </c>
      <c r="DJ38" s="8">
        <v>0</v>
      </c>
      <c r="DK38" s="1">
        <v>0</v>
      </c>
      <c r="DL38" s="8">
        <v>0.24</v>
      </c>
      <c r="DM38" s="8">
        <v>23.263999999999999</v>
      </c>
      <c r="DN38" s="8">
        <f t="shared" si="17"/>
        <v>23.263999999999999</v>
      </c>
      <c r="DO38" s="8">
        <v>1.236</v>
      </c>
      <c r="DP38" s="8">
        <f t="shared" si="18"/>
        <v>1.236</v>
      </c>
      <c r="DQ38" s="8">
        <v>0</v>
      </c>
      <c r="DR38" s="8">
        <v>2.5459999999999998</v>
      </c>
      <c r="DS38" s="8">
        <f t="shared" si="31"/>
        <v>2.306</v>
      </c>
      <c r="DT38" s="8">
        <v>0.42799999999999999</v>
      </c>
      <c r="DU38" s="8">
        <v>0.104</v>
      </c>
      <c r="DV38" s="8">
        <v>1.4179999999999999</v>
      </c>
      <c r="DW38" s="8">
        <v>1.95</v>
      </c>
      <c r="DX38" s="8">
        <v>7.173</v>
      </c>
      <c r="DY38" s="8">
        <v>1.3679999999999999</v>
      </c>
      <c r="DZ38" s="8">
        <v>0</v>
      </c>
      <c r="EA38" s="8">
        <v>8.5410000000000004</v>
      </c>
      <c r="EB38" s="8">
        <v>1.4649999999999999</v>
      </c>
      <c r="EC38" s="8">
        <v>0</v>
      </c>
      <c r="ED38" s="8">
        <v>1.4649999999999999</v>
      </c>
      <c r="EE38" s="8">
        <f t="shared" si="19"/>
        <v>1.4649999999999999</v>
      </c>
      <c r="EF38" s="8">
        <v>1.827</v>
      </c>
      <c r="EG38" s="8">
        <v>1.827</v>
      </c>
      <c r="EH38" s="8">
        <v>1.3719999999999999</v>
      </c>
      <c r="EI38" s="8">
        <v>6.7709999999999999</v>
      </c>
      <c r="EJ38" s="8">
        <v>9.8000000000000004E-2</v>
      </c>
      <c r="EK38" s="8">
        <v>8.2410000000000014</v>
      </c>
      <c r="EL38" s="8">
        <v>4</v>
      </c>
      <c r="EM38" s="8">
        <v>4</v>
      </c>
      <c r="EN38" s="8">
        <v>0</v>
      </c>
      <c r="EO38" s="8">
        <v>0.28100000000000003</v>
      </c>
      <c r="EP38" s="8">
        <v>0.28100000000000003</v>
      </c>
      <c r="EQ38" s="8">
        <f t="shared" si="32"/>
        <v>0.27700000000000002</v>
      </c>
      <c r="ER38" s="8">
        <v>0</v>
      </c>
      <c r="ES38" s="8">
        <v>4.0000000000000001E-3</v>
      </c>
      <c r="ET38" s="8">
        <v>4.0000000000000001E-3</v>
      </c>
      <c r="EU38" s="8">
        <v>0</v>
      </c>
      <c r="EV38" s="8">
        <v>0.92900000000000005</v>
      </c>
      <c r="EW38" s="8">
        <v>4.2999999999999997E-2</v>
      </c>
      <c r="EX38" s="8">
        <v>3.306</v>
      </c>
      <c r="EY38" s="8">
        <v>54.064</v>
      </c>
      <c r="EZ38" s="8">
        <v>14.000999999999999</v>
      </c>
      <c r="FA38" s="8">
        <v>40.064999999999998</v>
      </c>
      <c r="FB38" s="8">
        <v>23.548999999999999</v>
      </c>
      <c r="FC38" s="8">
        <v>4.1280000000000001</v>
      </c>
      <c r="FD38" s="8">
        <v>4.3170000000000002</v>
      </c>
      <c r="FE38" s="8">
        <v>8.4450000000000003</v>
      </c>
      <c r="FF38" s="8">
        <v>0.79800000000000004</v>
      </c>
      <c r="FG38" s="8">
        <v>6.8000000000000005E-2</v>
      </c>
      <c r="FH38" s="8">
        <v>0.8660000000000001</v>
      </c>
      <c r="FI38" s="8">
        <v>0</v>
      </c>
      <c r="FJ38" s="8">
        <v>7.2029999999999994</v>
      </c>
      <c r="FK38" s="8">
        <v>23.561999999999998</v>
      </c>
      <c r="FL38" s="8">
        <v>0.11399999999999999</v>
      </c>
      <c r="FM38" s="8">
        <v>9.0180000000000007</v>
      </c>
      <c r="FN38" s="8">
        <v>32.694000000000003</v>
      </c>
      <c r="FO38" s="8">
        <v>2.1840000000000002</v>
      </c>
      <c r="FP38" s="8">
        <v>5.6979999999999995</v>
      </c>
      <c r="FQ38" s="8">
        <v>7.8819999999999997</v>
      </c>
      <c r="FR38" s="8">
        <v>2.177</v>
      </c>
      <c r="FS38" s="8">
        <v>3.3130000000000002</v>
      </c>
      <c r="FT38" s="8">
        <v>1.8010000000000002</v>
      </c>
      <c r="FU38" s="8">
        <v>0.95699999999999996</v>
      </c>
      <c r="FV38" s="8">
        <v>6.2E-2</v>
      </c>
      <c r="FW38" s="8">
        <v>0.247</v>
      </c>
      <c r="FX38" s="8">
        <f t="shared" si="33"/>
        <v>0.247</v>
      </c>
      <c r="FY38" s="8">
        <v>2.3959999999999999</v>
      </c>
      <c r="FZ38" s="8">
        <v>0</v>
      </c>
      <c r="GA38" s="8">
        <v>0</v>
      </c>
      <c r="GB38" s="8">
        <v>17.012999999999998</v>
      </c>
      <c r="GC38" s="8">
        <v>1.948</v>
      </c>
      <c r="GD38" s="8">
        <f t="shared" si="20"/>
        <v>18.960999999999999</v>
      </c>
      <c r="GE38" s="8">
        <v>18.960999999999999</v>
      </c>
      <c r="GF38" s="8">
        <v>29.783999999999999</v>
      </c>
      <c r="GG38" s="8">
        <v>4.3170000000000002</v>
      </c>
      <c r="GH38" s="8">
        <v>11.587</v>
      </c>
      <c r="GI38" s="8">
        <v>45.688000000000002</v>
      </c>
      <c r="GJ38" s="8">
        <v>0.13400000000000001</v>
      </c>
      <c r="GK38" s="8">
        <v>0</v>
      </c>
      <c r="GL38" s="8">
        <v>0.124</v>
      </c>
      <c r="GM38" s="8">
        <v>1.629</v>
      </c>
      <c r="GN38" s="8">
        <v>1.887</v>
      </c>
      <c r="GO38" s="8">
        <v>0</v>
      </c>
      <c r="GP38" s="8">
        <v>0</v>
      </c>
      <c r="GQ38" s="8">
        <v>0</v>
      </c>
      <c r="GR38" s="8">
        <v>0</v>
      </c>
      <c r="GS38" s="8">
        <v>28.734999999999999</v>
      </c>
      <c r="GT38" s="8">
        <v>4.633</v>
      </c>
      <c r="GU38" s="8">
        <v>4.4690000000000003</v>
      </c>
      <c r="GV38" s="8">
        <v>37.837000000000003</v>
      </c>
      <c r="GW38" s="8">
        <v>0.155</v>
      </c>
      <c r="GX38" s="8">
        <v>0</v>
      </c>
      <c r="GY38" s="8">
        <v>0.89800000000000002</v>
      </c>
      <c r="GZ38" s="8">
        <v>2.5060000000000002</v>
      </c>
      <c r="HA38" s="8">
        <v>0.76400000000000001</v>
      </c>
      <c r="HB38" s="8">
        <v>4.3230000000000004</v>
      </c>
      <c r="HC38" s="8">
        <f t="shared" si="34"/>
        <v>2.4360000000000004</v>
      </c>
      <c r="HD38" s="8">
        <v>67.341999999999999</v>
      </c>
      <c r="HE38" s="8">
        <v>31.552</v>
      </c>
      <c r="HF38" s="8">
        <v>22.635999999999999</v>
      </c>
      <c r="HG38" s="8">
        <v>54.188000000000002</v>
      </c>
      <c r="HH38" s="8">
        <v>13.153</v>
      </c>
      <c r="HI38" s="8">
        <v>-0.41600000000000004</v>
      </c>
      <c r="HJ38" s="8">
        <v>0.61099999999999999</v>
      </c>
      <c r="HK38" s="8">
        <v>2.6660000000000004</v>
      </c>
      <c r="HL38" s="8">
        <v>2.8610000000000002</v>
      </c>
      <c r="HM38" s="8">
        <v>0</v>
      </c>
      <c r="HN38" s="8">
        <v>3.0660000000000003</v>
      </c>
      <c r="HO38" s="8">
        <v>4.8740000000000006</v>
      </c>
      <c r="HP38" s="8">
        <v>7.9400000000000013</v>
      </c>
      <c r="HQ38" s="8">
        <f t="shared" si="35"/>
        <v>5.0790000000000006</v>
      </c>
      <c r="HR38" s="8">
        <v>12.801</v>
      </c>
      <c r="HS38" s="8">
        <v>5.8000000000000003E-2</v>
      </c>
      <c r="HT38" s="8">
        <v>0.48899999999999999</v>
      </c>
      <c r="HU38" s="8">
        <v>-4.4409999999999998</v>
      </c>
      <c r="HV38" s="8">
        <v>23.028000000000002</v>
      </c>
      <c r="HW38" s="8">
        <v>8.5240000000000009</v>
      </c>
      <c r="HX38" s="8">
        <v>35.789000000000001</v>
      </c>
      <c r="HY38" s="8">
        <v>90.814999999999998</v>
      </c>
      <c r="HZ38" s="8">
        <v>4.657</v>
      </c>
      <c r="IA38" s="8">
        <v>95.471999999999994</v>
      </c>
      <c r="IB38" s="8">
        <v>36.016000000000005</v>
      </c>
      <c r="IC38" s="8">
        <v>1.2869999999999999</v>
      </c>
      <c r="ID38" s="8">
        <v>37.303000000000004</v>
      </c>
      <c r="IE38" s="8">
        <v>54.798000000000002</v>
      </c>
      <c r="IF38" s="8">
        <v>3.37</v>
      </c>
      <c r="IG38" s="8">
        <v>58.167999999999999</v>
      </c>
      <c r="IH38" s="8">
        <v>8.5349999999999984</v>
      </c>
      <c r="II38" s="8">
        <v>2.25</v>
      </c>
      <c r="IJ38" s="8">
        <v>10.784999999999998</v>
      </c>
      <c r="IK38" s="8">
        <v>2.6390000000000002</v>
      </c>
      <c r="IL38" s="8">
        <v>0.78699999999999992</v>
      </c>
      <c r="IM38" s="8">
        <v>3.4260000000000002</v>
      </c>
      <c r="IN38" s="8">
        <v>7.3000000000000009E-2</v>
      </c>
      <c r="IO38" s="8">
        <v>1.7250000000000001</v>
      </c>
      <c r="IP38" s="8">
        <v>1.798</v>
      </c>
      <c r="IQ38" s="8">
        <v>0.13300000000000001</v>
      </c>
      <c r="IR38" s="8">
        <v>0.03</v>
      </c>
      <c r="IS38" s="8">
        <v>0.16300000000000001</v>
      </c>
      <c r="IT38" s="8">
        <v>1.9610000000000001</v>
      </c>
      <c r="IU38" s="8">
        <v>0.377</v>
      </c>
      <c r="IV38" s="8">
        <v>0</v>
      </c>
      <c r="IW38" s="8">
        <v>0.377</v>
      </c>
      <c r="IX38" s="8">
        <v>42.201999999999998</v>
      </c>
      <c r="IY38" s="8">
        <v>0.17200000000000001</v>
      </c>
      <c r="IZ38" s="8">
        <v>42.373999999999995</v>
      </c>
      <c r="JA38" s="8">
        <v>111.673</v>
      </c>
      <c r="JB38" s="8">
        <v>111.673</v>
      </c>
      <c r="JC38" s="8">
        <v>30.326999999999998</v>
      </c>
      <c r="JD38" s="8">
        <v>7.0670000000000002</v>
      </c>
      <c r="JE38" s="8">
        <v>37.393999999999998</v>
      </c>
      <c r="JF38" s="8">
        <v>7.0670000000000002</v>
      </c>
      <c r="JG38" s="8">
        <v>0.13300000000000001</v>
      </c>
      <c r="JH38" s="8">
        <v>7.2</v>
      </c>
      <c r="JI38" s="8">
        <v>1.7530000000000001</v>
      </c>
      <c r="JJ38" s="8">
        <v>1.7530000000000001</v>
      </c>
      <c r="JK38" s="8">
        <v>1.9969999999999999</v>
      </c>
      <c r="JL38" s="8">
        <v>0</v>
      </c>
      <c r="JM38" s="8">
        <v>1.9969999999999999</v>
      </c>
      <c r="JN38" s="8">
        <v>0.7589999999999999</v>
      </c>
      <c r="JO38" s="8">
        <v>0.7589999999999999</v>
      </c>
      <c r="JP38" s="8">
        <v>3.4369999999999998</v>
      </c>
      <c r="JQ38" s="8">
        <v>3.1E-2</v>
      </c>
      <c r="JR38" s="8">
        <v>3.468</v>
      </c>
      <c r="JS38" s="8">
        <v>0.61899999999999999</v>
      </c>
      <c r="JT38" s="8">
        <v>0.61899999999999999</v>
      </c>
      <c r="JU38" s="8">
        <v>28.462000000000003</v>
      </c>
      <c r="JV38" s="8">
        <v>9.1840000000000011</v>
      </c>
      <c r="JW38" s="8">
        <v>4.4989999999999997</v>
      </c>
      <c r="JX38" s="8">
        <v>42.145000000000003</v>
      </c>
      <c r="JY38" s="8">
        <f t="shared" si="36"/>
        <v>42.113000000000007</v>
      </c>
      <c r="JZ38" s="8">
        <v>3.4289999999999998</v>
      </c>
      <c r="KA38" s="8">
        <v>5.0240000000000009</v>
      </c>
      <c r="KB38" s="8">
        <v>8.4530000000000012</v>
      </c>
      <c r="KC38" s="8">
        <v>8.0000000000000002E-3</v>
      </c>
      <c r="KD38" s="8">
        <v>3.4189999999999996</v>
      </c>
      <c r="KE38" s="8">
        <v>3.4269999999999996</v>
      </c>
      <c r="KF38" s="8">
        <v>11.88</v>
      </c>
      <c r="KG38" s="8">
        <f t="shared" si="37"/>
        <v>3.9930000000000021</v>
      </c>
      <c r="KH38" s="8">
        <v>10.83</v>
      </c>
      <c r="KI38" s="8">
        <v>1.948</v>
      </c>
      <c r="KJ38" s="8">
        <v>12.778</v>
      </c>
      <c r="KK38" s="8">
        <v>30.326000000000001</v>
      </c>
      <c r="KL38" s="8">
        <v>7.0670000000000002</v>
      </c>
      <c r="KM38" s="8">
        <v>13.204000000000001</v>
      </c>
      <c r="KN38" s="8">
        <v>50.597000000000001</v>
      </c>
      <c r="KO38" s="8">
        <v>3.2000000000000001E-2</v>
      </c>
      <c r="KP38" s="8">
        <v>3.2000000000000001E-2</v>
      </c>
      <c r="KQ38" s="8">
        <v>0</v>
      </c>
      <c r="KR38" s="8">
        <v>3.597</v>
      </c>
      <c r="KS38" s="8">
        <v>4.0589999999999993</v>
      </c>
      <c r="KT38" s="8">
        <v>7.6559999999999988</v>
      </c>
      <c r="KU38" s="8">
        <v>8.0000000000000002E-3</v>
      </c>
      <c r="KV38" s="8">
        <v>0.223</v>
      </c>
      <c r="KW38" s="8">
        <v>0.23100000000000001</v>
      </c>
      <c r="KX38" s="8">
        <v>7.8869999999999987</v>
      </c>
      <c r="KY38" s="8">
        <v>0</v>
      </c>
      <c r="KZ38" s="8">
        <v>178.35200000000003</v>
      </c>
      <c r="LA38" s="8">
        <v>3.4379999999999997</v>
      </c>
      <c r="LB38" s="8">
        <v>181.79000000000002</v>
      </c>
      <c r="LC38" s="8">
        <v>144.61700000000002</v>
      </c>
      <c r="LD38" s="8">
        <v>4.2080000000000002</v>
      </c>
      <c r="LE38" s="8">
        <v>148.82500000000002</v>
      </c>
      <c r="LF38" s="8">
        <v>33.734000000000002</v>
      </c>
      <c r="LG38" s="8">
        <v>-0.77</v>
      </c>
      <c r="LH38" s="8">
        <v>32.963999999999999</v>
      </c>
      <c r="LI38" s="8">
        <v>0.128</v>
      </c>
      <c r="LJ38" s="8">
        <v>0.69</v>
      </c>
      <c r="LK38" s="8">
        <v>0.81799999999999995</v>
      </c>
      <c r="LL38" s="8">
        <v>0</v>
      </c>
      <c r="LM38" s="8">
        <v>1.4000000000000002E-2</v>
      </c>
      <c r="LN38" s="8">
        <v>1.4000000000000002E-2</v>
      </c>
      <c r="LO38" s="8">
        <v>0.83199999999999996</v>
      </c>
      <c r="LP38" s="8">
        <v>0</v>
      </c>
      <c r="LQ38" s="8">
        <v>0.41600000000000004</v>
      </c>
      <c r="LR38" s="8">
        <v>0.32700000000000001</v>
      </c>
      <c r="LS38" s="8">
        <v>0.7430000000000001</v>
      </c>
      <c r="LT38" s="8">
        <v>0</v>
      </c>
      <c r="LU38" s="8">
        <v>0.7430000000000001</v>
      </c>
      <c r="LV38" s="8">
        <f t="shared" si="38"/>
        <v>-8.8999999999999857E-2</v>
      </c>
      <c r="LW38" s="8">
        <v>25.066999999999997</v>
      </c>
      <c r="LX38" s="8">
        <v>0.42</v>
      </c>
      <c r="LY38" s="8">
        <v>25.486999999999998</v>
      </c>
      <c r="LZ38" s="8">
        <v>0.32600000000000001</v>
      </c>
      <c r="MA38" s="8">
        <v>0.32600000000000001</v>
      </c>
      <c r="MB38" s="8">
        <v>0.26300000000000001</v>
      </c>
      <c r="MC38" s="8">
        <v>0.26300000000000001</v>
      </c>
      <c r="MD38" s="8">
        <v>-0.17699999999999999</v>
      </c>
      <c r="ME38" s="8">
        <v>-0.17699999999999999</v>
      </c>
      <c r="MF38" s="8">
        <v>8.33</v>
      </c>
      <c r="MG38" s="8">
        <v>-1.1740000000000002</v>
      </c>
      <c r="MH38" s="8">
        <v>7.1559999999999997</v>
      </c>
      <c r="MI38" s="8">
        <v>23.028000000000002</v>
      </c>
      <c r="MJ38" s="8">
        <v>12.731999999999999</v>
      </c>
      <c r="MK38" s="8">
        <v>4.2080000000000002</v>
      </c>
      <c r="ML38" s="8">
        <v>214.113</v>
      </c>
      <c r="MM38" s="8">
        <v>-0.77</v>
      </c>
      <c r="MN38" s="8">
        <v>213.34299999999999</v>
      </c>
      <c r="MO38" s="8">
        <v>52.710000000000008</v>
      </c>
      <c r="MP38" s="8">
        <v>55.244</v>
      </c>
      <c r="MQ38" s="8">
        <v>-2.5329999999999999</v>
      </c>
      <c r="MR38" s="8">
        <v>0.498</v>
      </c>
      <c r="MS38" s="8">
        <v>0.121</v>
      </c>
      <c r="MT38" s="8">
        <v>0.121</v>
      </c>
      <c r="MU38" s="8">
        <v>2.3450000000000002</v>
      </c>
      <c r="MV38" s="8">
        <v>0.94900000000000007</v>
      </c>
      <c r="MW38" s="8">
        <v>0</v>
      </c>
      <c r="MX38" s="8">
        <v>0</v>
      </c>
      <c r="MY38" s="8">
        <v>0</v>
      </c>
      <c r="MZ38" s="8">
        <v>5.6000000000000001E-2</v>
      </c>
      <c r="NA38" s="8">
        <v>5.6000000000000001E-2</v>
      </c>
      <c r="NB38" s="8">
        <v>3.5000000000000003E-2</v>
      </c>
      <c r="NC38" s="8">
        <v>8.0000000000000002E-3</v>
      </c>
      <c r="ND38" s="8">
        <v>4.3000000000000003E-2</v>
      </c>
      <c r="NE38" s="8">
        <v>9.9999999999999992E-2</v>
      </c>
      <c r="NF38" s="8">
        <v>9.9999999999999992E-2</v>
      </c>
      <c r="NG38" s="8">
        <v>0.52600000000000002</v>
      </c>
      <c r="NH38" s="8">
        <v>2.9000000000000001E-2</v>
      </c>
      <c r="NI38" s="8">
        <v>0.124</v>
      </c>
      <c r="NJ38" s="8">
        <v>0.39699999999999996</v>
      </c>
      <c r="NK38" s="8">
        <v>1.0760000000000001</v>
      </c>
      <c r="NL38" s="8">
        <v>0</v>
      </c>
      <c r="NM38" s="8">
        <v>0</v>
      </c>
      <c r="NN38" s="8">
        <v>0.13600000000000001</v>
      </c>
      <c r="NO38" s="8">
        <v>8.0000000000000002E-3</v>
      </c>
      <c r="NP38" s="8">
        <v>8.0000000000000002E-3</v>
      </c>
      <c r="NQ38" s="8">
        <v>0</v>
      </c>
      <c r="NR38" s="8">
        <v>0.58500000000000008</v>
      </c>
      <c r="NS38" s="8">
        <v>9.0999999999999998E-2</v>
      </c>
      <c r="NT38" s="8">
        <v>0.67600000000000005</v>
      </c>
      <c r="NU38" s="8">
        <v>0</v>
      </c>
      <c r="NV38" s="8">
        <v>0</v>
      </c>
      <c r="NW38" s="8">
        <v>0.98599999999999999</v>
      </c>
      <c r="NX38" s="8">
        <v>3.1E-2</v>
      </c>
      <c r="NY38" s="8">
        <v>3.0169999999999999</v>
      </c>
      <c r="NZ38" s="8">
        <v>0.312</v>
      </c>
      <c r="OA38" s="8">
        <v>0</v>
      </c>
      <c r="OB38" s="8">
        <v>0</v>
      </c>
      <c r="OC38" s="8">
        <f t="shared" si="39"/>
        <v>0</v>
      </c>
      <c r="OD38" s="8">
        <v>0.14900000000000002</v>
      </c>
      <c r="OE38" s="8">
        <v>3.4000000000000002E-2</v>
      </c>
      <c r="OF38" s="8">
        <v>0.18300000000000002</v>
      </c>
      <c r="OG38" s="8">
        <v>0.372</v>
      </c>
      <c r="OH38" s="8">
        <v>8.6999999999999994E-2</v>
      </c>
      <c r="OI38" s="8">
        <v>0</v>
      </c>
      <c r="OJ38" s="8">
        <v>0.45899999999999996</v>
      </c>
      <c r="OK38" s="8">
        <v>1.9000000000000003E-2</v>
      </c>
      <c r="OL38" s="8">
        <v>0.20499999999999999</v>
      </c>
      <c r="OM38" s="8">
        <v>0.89800000000000002</v>
      </c>
      <c r="ON38" s="8">
        <v>1.726</v>
      </c>
      <c r="OO38" s="8">
        <v>0.76400000000000001</v>
      </c>
      <c r="OP38" s="8">
        <v>3.6120000000000001</v>
      </c>
      <c r="OQ38" s="8">
        <f t="shared" si="40"/>
        <v>2.536</v>
      </c>
      <c r="OR38" s="8">
        <v>0.13</v>
      </c>
      <c r="OS38" s="8">
        <v>0</v>
      </c>
      <c r="OT38" s="8">
        <v>0.13</v>
      </c>
      <c r="OU38" s="8">
        <v>0.13</v>
      </c>
      <c r="OV38" s="8">
        <v>0</v>
      </c>
      <c r="OW38" s="8">
        <v>0.13</v>
      </c>
      <c r="OX38" s="8">
        <v>1.5089999999999999</v>
      </c>
      <c r="OY38" s="8">
        <v>272.60900000000004</v>
      </c>
      <c r="PC38" s="8">
        <v>11.04</v>
      </c>
      <c r="PD38" s="258">
        <v>8.6750299999999996</v>
      </c>
      <c r="PE38" s="8">
        <v>6.5</v>
      </c>
      <c r="PF38" s="258">
        <f t="shared" si="41"/>
        <v>9.5999083333333317</v>
      </c>
      <c r="PJ38" s="8">
        <v>242.40099999999998</v>
      </c>
      <c r="PK38" s="8">
        <f>IFERROR(HLOOKUP("b2_s11",real!$B$10:$AMM$83,$A38-1947,FALSE)+HLOOKUP("b2_s12",real!$B$10:$AMM$83,$A38-1947,FALSE)+HLOOKUP("b2_s13",real!$B$10:$AMM$83,$A38-1947,FALSE)+HLOOKUP("b2_s14",real!$B$10:$AMM$83,$A38-1947,FALSE),"")</f>
        <v>89.268999999999991</v>
      </c>
      <c r="PL38" s="8">
        <v>272.608</v>
      </c>
      <c r="PN38">
        <v>12.5280534048155</v>
      </c>
      <c r="PO38" s="8">
        <v>24.9</v>
      </c>
      <c r="PR38" s="8">
        <v>5.4101949338059001E-2</v>
      </c>
      <c r="PS38" s="11">
        <v>0.150437537031129</v>
      </c>
      <c r="QO38" s="332">
        <v>4</v>
      </c>
      <c r="QQ38" s="333">
        <v>69.5</v>
      </c>
      <c r="QS38" s="8">
        <v>33.891697999999998</v>
      </c>
      <c r="QT38" s="11">
        <v>4.48058608902668</v>
      </c>
      <c r="QU38" s="8">
        <v>2.1150404999999983</v>
      </c>
      <c r="QW38" s="8">
        <v>10.51</v>
      </c>
      <c r="QX38" s="8">
        <v>6.0294139109733198</v>
      </c>
      <c r="QY38" s="336">
        <v>6.5</v>
      </c>
      <c r="RA38" s="1">
        <v>0.72901700000000003</v>
      </c>
      <c r="RB38" s="1">
        <v>0.75781399999999999</v>
      </c>
      <c r="RC38">
        <v>22872.4648731171</v>
      </c>
      <c r="RD38">
        <v>0.370496336355223</v>
      </c>
      <c r="RE38">
        <v>0.41589358897783102</v>
      </c>
      <c r="RF38">
        <v>112.4</v>
      </c>
      <c r="RG38">
        <v>111.1</v>
      </c>
      <c r="RH38" s="8">
        <f t="shared" si="43"/>
        <v>114.5769622833843</v>
      </c>
      <c r="RI38" s="8">
        <f t="shared" si="42"/>
        <v>112.2789287518949</v>
      </c>
      <c r="RJ38">
        <v>22872.4648731171</v>
      </c>
      <c r="RL38" s="8">
        <f t="shared" si="44"/>
        <v>33.30453</v>
      </c>
      <c r="RM38" s="8">
        <f t="shared" si="45"/>
        <v>28.923999999999999</v>
      </c>
      <c r="RN38" s="8">
        <f t="shared" si="21"/>
        <v>12.216833293651144</v>
      </c>
      <c r="RO38" s="8">
        <f t="shared" si="22"/>
        <v>10.609958650837159</v>
      </c>
    </row>
    <row r="39" spans="1:483" s="8" customFormat="1" x14ac:dyDescent="0.35">
      <c r="A39" s="1">
        <v>1977</v>
      </c>
      <c r="B39" s="8">
        <v>1059.457540090744</v>
      </c>
      <c r="C39" s="8">
        <v>133.03957888155028</v>
      </c>
      <c r="D39" s="8">
        <f t="shared" si="23"/>
        <v>577.44687648109891</v>
      </c>
      <c r="E39" s="8">
        <v>560.50586040560768</v>
      </c>
      <c r="F39" s="8">
        <v>236.43393515099297</v>
      </c>
      <c r="G39" s="8">
        <v>16.941016075491238</v>
      </c>
      <c r="H39" s="8">
        <v>107.55348271654759</v>
      </c>
      <c r="I39" s="8">
        <v>2.5865343658055746</v>
      </c>
      <c r="J39" s="8">
        <v>49.165383192327795</v>
      </c>
      <c r="K39" s="8">
        <v>96.073523802096815</v>
      </c>
      <c r="L39" s="8">
        <v>0.98026999223510303</v>
      </c>
      <c r="M39" s="8">
        <f t="shared" si="24"/>
        <v>97.053793794331924</v>
      </c>
      <c r="N39" s="8">
        <v>0.38969485667128279</v>
      </c>
      <c r="O39" s="8">
        <v>1.312754</v>
      </c>
      <c r="P39" s="8">
        <v>129.22495780347109</v>
      </c>
      <c r="Q39" s="8">
        <v>306.80694300000005</v>
      </c>
      <c r="R39" s="8">
        <v>62.596068000000002</v>
      </c>
      <c r="S39" s="8">
        <f t="shared" si="25"/>
        <v>166.969978</v>
      </c>
      <c r="T39" s="8">
        <v>162.22260800000001</v>
      </c>
      <c r="U39" s="8">
        <v>61.860357</v>
      </c>
      <c r="V39" s="8">
        <v>4.7473700000000001</v>
      </c>
      <c r="W39" s="8">
        <v>36.69905</v>
      </c>
      <c r="X39" s="8">
        <v>1.1442860000000001</v>
      </c>
      <c r="Y39" s="8">
        <v>12.951392</v>
      </c>
      <c r="Z39" s="8">
        <v>22.678370999999999</v>
      </c>
      <c r="AA39" s="8">
        <v>0.47262900000000002</v>
      </c>
      <c r="AB39" s="8">
        <f t="shared" si="26"/>
        <v>23.151</v>
      </c>
      <c r="AC39" s="8">
        <v>0.28069700000000003</v>
      </c>
      <c r="AD39" s="8">
        <v>4.2680100000000003</v>
      </c>
      <c r="AE39" s="8">
        <v>62.078241999999996</v>
      </c>
      <c r="AF39" s="11">
        <f t="shared" si="27"/>
        <v>0.28632956780332319</v>
      </c>
      <c r="AG39" s="337">
        <v>0.29243478706793602</v>
      </c>
      <c r="AH39" s="11">
        <f t="shared" si="2"/>
        <v>0.48180253534258077</v>
      </c>
      <c r="AI39" s="11">
        <f t="shared" si="3"/>
        <v>0.28833173791224226</v>
      </c>
      <c r="AJ39" s="11">
        <f t="shared" si="4"/>
        <v>0.28866143867147154</v>
      </c>
      <c r="AK39" s="11">
        <f t="shared" si="5"/>
        <v>0.26187402413678118</v>
      </c>
      <c r="AL39" s="11">
        <f t="shared" si="6"/>
        <v>0.27796840551336338</v>
      </c>
      <c r="AM39" s="11">
        <f t="shared" si="7"/>
        <v>0.34174394377426903</v>
      </c>
      <c r="AN39" s="11">
        <f t="shared" si="8"/>
        <v>0.44600987783542279</v>
      </c>
      <c r="AO39" s="11">
        <f t="shared" si="9"/>
        <v>0.26718577091800633</v>
      </c>
      <c r="AP39" s="11">
        <f t="shared" si="10"/>
        <v>0.2350728836925382</v>
      </c>
      <c r="AQ39" s="11">
        <f t="shared" si="11"/>
        <v>0.48667822132201355</v>
      </c>
      <c r="AR39" s="11">
        <f t="shared" si="12"/>
        <v>0.23767890084036994</v>
      </c>
      <c r="AS39" s="11">
        <f t="shared" si="13"/>
        <v>0.70745782950938596</v>
      </c>
      <c r="AT39" s="11">
        <f t="shared" si="28"/>
        <v>3.07010187056955</v>
      </c>
      <c r="AU39" s="11">
        <f t="shared" si="14"/>
        <v>0.47670045403571254</v>
      </c>
      <c r="AV39" s="8">
        <v>385.89499999999998</v>
      </c>
      <c r="AW39" s="8">
        <v>234.18299999999999</v>
      </c>
      <c r="AX39" s="8">
        <v>151.71200000000002</v>
      </c>
      <c r="AY39" s="8">
        <v>81.466000000000008</v>
      </c>
      <c r="AZ39" s="8">
        <v>24.591000000000001</v>
      </c>
      <c r="BA39" s="8">
        <v>2.9860000000000002</v>
      </c>
      <c r="BB39" s="8">
        <v>27.577000000000002</v>
      </c>
      <c r="BC39" s="8">
        <v>0.84499999999999997</v>
      </c>
      <c r="BD39" s="8">
        <v>3.8490000000000002</v>
      </c>
      <c r="BE39" s="8">
        <v>4.694</v>
      </c>
      <c r="BF39" s="8">
        <v>3.0289999999999999</v>
      </c>
      <c r="BG39" s="8">
        <v>41.003999999999998</v>
      </c>
      <c r="BH39" s="8">
        <v>5.859</v>
      </c>
      <c r="BI39" s="8">
        <v>3.7149999999999999</v>
      </c>
      <c r="BJ39" s="8">
        <v>0</v>
      </c>
      <c r="BK39" s="8">
        <v>0.29200000000000004</v>
      </c>
      <c r="BL39" s="8">
        <v>0</v>
      </c>
      <c r="BM39" s="8">
        <v>13.331000000000001</v>
      </c>
      <c r="BN39" s="8">
        <v>5.6099999999999994</v>
      </c>
      <c r="BO39" s="8">
        <v>0</v>
      </c>
      <c r="BP39" s="8">
        <v>0.40499999999999997</v>
      </c>
      <c r="BQ39" s="8">
        <v>2.9860000000000002</v>
      </c>
      <c r="BR39" s="8">
        <v>0.20199999999999999</v>
      </c>
      <c r="BS39" s="8">
        <v>3.1880000000000002</v>
      </c>
      <c r="BT39" s="8">
        <v>1.8639999999999999</v>
      </c>
      <c r="BU39" s="8">
        <v>0.16</v>
      </c>
      <c r="BV39" s="8">
        <v>2.024</v>
      </c>
      <c r="BW39" s="8">
        <v>0</v>
      </c>
      <c r="BX39" s="8">
        <v>5.2919999999999998</v>
      </c>
      <c r="BY39" s="8">
        <v>5.2919999999999998</v>
      </c>
      <c r="BZ39" s="8">
        <v>3.1999999999999997</v>
      </c>
      <c r="CA39" s="8">
        <v>3.1999999999999997</v>
      </c>
      <c r="CB39" s="8">
        <v>1.742</v>
      </c>
      <c r="CC39" s="8">
        <v>5.2110000000000003</v>
      </c>
      <c r="CD39" s="8">
        <v>6.9530000000000003</v>
      </c>
      <c r="CE39" s="8">
        <f t="shared" si="29"/>
        <v>4.9290000000000003</v>
      </c>
      <c r="CF39" s="8">
        <v>21.286999999999999</v>
      </c>
      <c r="CG39" s="8">
        <v>21.286999999999999</v>
      </c>
      <c r="CH39" s="8">
        <v>1.6080000000000001</v>
      </c>
      <c r="CI39" s="8">
        <v>1.4529999999999998</v>
      </c>
      <c r="CJ39" s="8">
        <v>3.0609999999999999</v>
      </c>
      <c r="CK39" s="8">
        <f t="shared" si="30"/>
        <v>2.4769999999999999</v>
      </c>
      <c r="CL39" s="8">
        <v>0</v>
      </c>
      <c r="CM39" s="8">
        <v>0.58399999999999996</v>
      </c>
      <c r="CN39" s="8">
        <v>0.58399999999999996</v>
      </c>
      <c r="CO39" s="8">
        <v>0</v>
      </c>
      <c r="CP39" s="8">
        <v>32.238</v>
      </c>
      <c r="CQ39" s="8">
        <v>4.1539999999999999</v>
      </c>
      <c r="CR39" s="8">
        <v>-0.32200000000000001</v>
      </c>
      <c r="CS39" s="8">
        <v>-12.305999999999999</v>
      </c>
      <c r="CT39" s="8">
        <v>23.298999999999999</v>
      </c>
      <c r="CU39" s="8">
        <v>11.383000000000001</v>
      </c>
      <c r="CV39" s="8">
        <v>11.916999999999998</v>
      </c>
      <c r="CW39" s="8">
        <v>5.1159999999999997</v>
      </c>
      <c r="CX39" s="8">
        <v>1.631</v>
      </c>
      <c r="CY39" s="8">
        <v>0.122</v>
      </c>
      <c r="CZ39" s="8">
        <v>1.7530000000000001</v>
      </c>
      <c r="DA39" s="8">
        <v>0.502</v>
      </c>
      <c r="DB39" s="8">
        <v>0.63100000000000001</v>
      </c>
      <c r="DC39" s="8">
        <v>1.133</v>
      </c>
      <c r="DD39" s="8">
        <v>0.46299999999999997</v>
      </c>
      <c r="DE39" s="8">
        <v>4.3760000000000003</v>
      </c>
      <c r="DF39" s="8">
        <v>32.19</v>
      </c>
      <c r="DG39" s="8">
        <f t="shared" si="15"/>
        <v>32.19</v>
      </c>
      <c r="DH39" s="8">
        <v>1.0630000000000002</v>
      </c>
      <c r="DI39" s="8">
        <f t="shared" si="16"/>
        <v>1.0630000000000002</v>
      </c>
      <c r="DJ39" s="8">
        <v>0</v>
      </c>
      <c r="DK39" s="1">
        <v>0</v>
      </c>
      <c r="DL39" s="8">
        <v>0.29200000000000004</v>
      </c>
      <c r="DM39" s="8">
        <v>28.185000000000002</v>
      </c>
      <c r="DN39" s="8">
        <f t="shared" si="17"/>
        <v>28.185000000000002</v>
      </c>
      <c r="DO39" s="8">
        <v>1.294</v>
      </c>
      <c r="DP39" s="8">
        <f t="shared" si="18"/>
        <v>1.294</v>
      </c>
      <c r="DQ39" s="8">
        <v>0</v>
      </c>
      <c r="DR39" s="8">
        <v>2.992</v>
      </c>
      <c r="DS39" s="8">
        <f t="shared" si="31"/>
        <v>2.7</v>
      </c>
      <c r="DT39" s="8">
        <v>0.49199999999999999</v>
      </c>
      <c r="DU39" s="8">
        <v>0.122</v>
      </c>
      <c r="DV39" s="8">
        <v>1.6860000000000002</v>
      </c>
      <c r="DW39" s="8">
        <v>2.3000000000000003</v>
      </c>
      <c r="DX39" s="8">
        <v>8.1549999999999994</v>
      </c>
      <c r="DY39" s="8">
        <v>1.5680000000000001</v>
      </c>
      <c r="DZ39" s="8">
        <v>0</v>
      </c>
      <c r="EA39" s="8">
        <v>9.722999999999999</v>
      </c>
      <c r="EB39" s="8">
        <v>1.2790000000000001</v>
      </c>
      <c r="EC39" s="8">
        <v>0</v>
      </c>
      <c r="ED39" s="8">
        <v>1.2790000000000001</v>
      </c>
      <c r="EE39" s="8">
        <f t="shared" si="19"/>
        <v>1.2790000000000001</v>
      </c>
      <c r="EF39" s="8">
        <v>2.032</v>
      </c>
      <c r="EG39" s="8">
        <v>2.032</v>
      </c>
      <c r="EH39" s="8">
        <v>1.575</v>
      </c>
      <c r="EI39" s="8">
        <v>7.6840000000000011</v>
      </c>
      <c r="EJ39" s="8">
        <v>4.5999999999999999E-2</v>
      </c>
      <c r="EK39" s="8">
        <v>9.3049999999999997</v>
      </c>
      <c r="EL39" s="8">
        <v>4.8570000000000002</v>
      </c>
      <c r="EM39" s="8">
        <v>4.8570000000000002</v>
      </c>
      <c r="EN39" s="8">
        <v>0</v>
      </c>
      <c r="EO39" s="8">
        <v>0.33800000000000002</v>
      </c>
      <c r="EP39" s="8">
        <v>0.33800000000000002</v>
      </c>
      <c r="EQ39" s="8">
        <f t="shared" si="32"/>
        <v>0.33400000000000002</v>
      </c>
      <c r="ER39" s="8">
        <v>0</v>
      </c>
      <c r="ES39" s="8">
        <v>4.0000000000000001E-3</v>
      </c>
      <c r="ET39" s="8">
        <v>4.0000000000000001E-3</v>
      </c>
      <c r="EU39" s="8">
        <v>0</v>
      </c>
      <c r="EV39" s="8">
        <v>1.1449999999999998</v>
      </c>
      <c r="EW39" s="8">
        <v>6.0999999999999999E-2</v>
      </c>
      <c r="EX39" s="8">
        <v>3.9870000000000001</v>
      </c>
      <c r="EY39" s="8">
        <v>61.572000000000003</v>
      </c>
      <c r="EZ39" s="8">
        <v>15.032</v>
      </c>
      <c r="FA39" s="8">
        <v>46.54</v>
      </c>
      <c r="FB39" s="8">
        <v>27.218</v>
      </c>
      <c r="FC39" s="8">
        <v>5.0510000000000002</v>
      </c>
      <c r="FD39" s="8">
        <v>4.8479999999999999</v>
      </c>
      <c r="FE39" s="8">
        <v>9.8990000000000009</v>
      </c>
      <c r="FF39" s="8">
        <v>0.96899999999999997</v>
      </c>
      <c r="FG39" s="8">
        <v>8.3999999999999991E-2</v>
      </c>
      <c r="FH39" s="8">
        <v>1.0529999999999999</v>
      </c>
      <c r="FI39" s="8">
        <v>0</v>
      </c>
      <c r="FJ39" s="8">
        <v>8.3699999999999992</v>
      </c>
      <c r="FK39" s="8">
        <v>23.675000000000001</v>
      </c>
      <c r="FL39" s="8">
        <v>0.17100000000000001</v>
      </c>
      <c r="FM39" s="8">
        <v>10.519</v>
      </c>
      <c r="FN39" s="8">
        <v>34.365000000000002</v>
      </c>
      <c r="FO39" s="8">
        <v>2.532</v>
      </c>
      <c r="FP39" s="8">
        <v>6.3659999999999997</v>
      </c>
      <c r="FQ39" s="8">
        <v>8.8979999999999997</v>
      </c>
      <c r="FR39" s="8">
        <v>2.5350000000000001</v>
      </c>
      <c r="FS39" s="8">
        <v>3.8940000000000001</v>
      </c>
      <c r="FT39" s="8">
        <v>2.1989999999999998</v>
      </c>
      <c r="FU39" s="8">
        <v>0.94799999999999995</v>
      </c>
      <c r="FV39" s="8">
        <v>7.5999999999999998E-2</v>
      </c>
      <c r="FW39" s="8">
        <v>0.29799999999999999</v>
      </c>
      <c r="FX39" s="8">
        <f t="shared" si="33"/>
        <v>0.29799999999999999</v>
      </c>
      <c r="FY39" s="8">
        <v>3.0489999999999995</v>
      </c>
      <c r="FZ39" s="8">
        <v>0</v>
      </c>
      <c r="GA39" s="8">
        <v>0</v>
      </c>
      <c r="GB39" s="8">
        <v>19.445</v>
      </c>
      <c r="GC39" s="8">
        <v>2.0409999999999999</v>
      </c>
      <c r="GD39" s="8">
        <f t="shared" si="20"/>
        <v>21.484000000000002</v>
      </c>
      <c r="GE39" s="8">
        <v>21.486000000000001</v>
      </c>
      <c r="GF39" s="8">
        <v>34.682000000000002</v>
      </c>
      <c r="GG39" s="8">
        <v>4.8470000000000004</v>
      </c>
      <c r="GH39" s="8">
        <v>13.840000000000002</v>
      </c>
      <c r="GI39" s="8">
        <v>53.369000000000007</v>
      </c>
      <c r="GJ39" s="8">
        <v>0.152</v>
      </c>
      <c r="GK39" s="8">
        <v>0</v>
      </c>
      <c r="GL39" s="8">
        <v>0.14000000000000001</v>
      </c>
      <c r="GM39" s="8">
        <v>1.492</v>
      </c>
      <c r="GN39" s="8">
        <v>1.784</v>
      </c>
      <c r="GO39" s="8">
        <v>0</v>
      </c>
      <c r="GP39" s="8">
        <v>2E-3</v>
      </c>
      <c r="GQ39" s="8">
        <v>2E-3</v>
      </c>
      <c r="GR39" s="8">
        <v>0</v>
      </c>
      <c r="GS39" s="8">
        <v>33.445</v>
      </c>
      <c r="GT39" s="8">
        <v>5.2080000000000002</v>
      </c>
      <c r="GU39" s="8">
        <v>4.9479999999999995</v>
      </c>
      <c r="GV39" s="8">
        <v>43.600999999999999</v>
      </c>
      <c r="GW39" s="8">
        <v>0.17499999999999999</v>
      </c>
      <c r="GX39" s="8">
        <v>0</v>
      </c>
      <c r="GY39" s="8">
        <v>1.0640000000000001</v>
      </c>
      <c r="GZ39" s="8">
        <v>2.7279999999999998</v>
      </c>
      <c r="HA39" s="8">
        <v>0.72599999999999998</v>
      </c>
      <c r="HB39" s="8">
        <v>4.6929999999999996</v>
      </c>
      <c r="HC39" s="8">
        <f t="shared" si="34"/>
        <v>2.9089999999999998</v>
      </c>
      <c r="HD39" s="8">
        <v>74.02300000000001</v>
      </c>
      <c r="HE39" s="8">
        <v>35.933999999999997</v>
      </c>
      <c r="HF39" s="8">
        <v>25.927</v>
      </c>
      <c r="HG39" s="8">
        <v>61.860999999999997</v>
      </c>
      <c r="HH39" s="8">
        <v>12.163</v>
      </c>
      <c r="HI39" s="8">
        <v>-0.53900000000000003</v>
      </c>
      <c r="HJ39" s="8">
        <v>0.67300000000000004</v>
      </c>
      <c r="HK39" s="8">
        <v>2.9419999999999997</v>
      </c>
      <c r="HL39" s="8">
        <v>3.0759999999999996</v>
      </c>
      <c r="HM39" s="8">
        <v>0</v>
      </c>
      <c r="HN39" s="8">
        <v>2.3250000000000002</v>
      </c>
      <c r="HO39" s="8">
        <v>4.3609999999999998</v>
      </c>
      <c r="HP39" s="8">
        <v>6.6859999999999999</v>
      </c>
      <c r="HQ39" s="8">
        <f t="shared" si="35"/>
        <v>3.6100000000000003</v>
      </c>
      <c r="HR39" s="8">
        <v>12.951000000000001</v>
      </c>
      <c r="HS39" s="8">
        <v>-0.29000000000000004</v>
      </c>
      <c r="HT39" s="8">
        <v>0.46400000000000002</v>
      </c>
      <c r="HU39" s="8">
        <v>-3.4939999999999998</v>
      </c>
      <c r="HV39" s="8">
        <v>26.591999999999999</v>
      </c>
      <c r="HW39" s="8">
        <v>9.3420000000000005</v>
      </c>
      <c r="HX39" s="8">
        <v>38.088999999999999</v>
      </c>
      <c r="HY39" s="8">
        <v>105.71299999999999</v>
      </c>
      <c r="HZ39" s="8">
        <v>5.2330000000000005</v>
      </c>
      <c r="IA39" s="8">
        <v>110.946</v>
      </c>
      <c r="IB39" s="8">
        <v>44.582999999999998</v>
      </c>
      <c r="IC39" s="8">
        <v>1.375</v>
      </c>
      <c r="ID39" s="8">
        <v>45.957999999999998</v>
      </c>
      <c r="IE39" s="8">
        <v>61.128</v>
      </c>
      <c r="IF39" s="8">
        <v>3.8579999999999997</v>
      </c>
      <c r="IG39" s="8">
        <v>64.986000000000004</v>
      </c>
      <c r="IH39" s="8">
        <v>9.5350000000000001</v>
      </c>
      <c r="II39" s="8">
        <v>2.5300000000000002</v>
      </c>
      <c r="IJ39" s="8">
        <v>12.065000000000001</v>
      </c>
      <c r="IK39" s="8">
        <v>3.0240000000000005</v>
      </c>
      <c r="IL39" s="8">
        <v>0.877</v>
      </c>
      <c r="IM39" s="8">
        <v>3.9010000000000007</v>
      </c>
      <c r="IN39" s="8">
        <v>8.5000000000000006E-2</v>
      </c>
      <c r="IO39" s="8">
        <v>1.774</v>
      </c>
      <c r="IP39" s="8">
        <v>1.859</v>
      </c>
      <c r="IQ39" s="8">
        <v>0.13300000000000001</v>
      </c>
      <c r="IR39" s="8">
        <v>2.8000000000000001E-2</v>
      </c>
      <c r="IS39" s="8">
        <v>0.161</v>
      </c>
      <c r="IT39" s="8">
        <v>2.02</v>
      </c>
      <c r="IU39" s="8">
        <v>0.44099999999999995</v>
      </c>
      <c r="IV39" s="8">
        <v>0</v>
      </c>
      <c r="IW39" s="8">
        <v>0.44099999999999995</v>
      </c>
      <c r="IX39" s="8">
        <v>47.152999999999992</v>
      </c>
      <c r="IY39" s="8">
        <v>0.28800000000000003</v>
      </c>
      <c r="IZ39" s="8">
        <v>47.440999999999988</v>
      </c>
      <c r="JA39" s="8">
        <v>126.34800000000001</v>
      </c>
      <c r="JB39" s="8">
        <v>126.34800000000001</v>
      </c>
      <c r="JC39" s="8">
        <v>35.319000000000003</v>
      </c>
      <c r="JD39" s="8">
        <v>7.9560000000000004</v>
      </c>
      <c r="JE39" s="8">
        <v>43.275000000000006</v>
      </c>
      <c r="JF39" s="8">
        <v>7.9580000000000002</v>
      </c>
      <c r="JG39" s="8">
        <v>0.14100000000000001</v>
      </c>
      <c r="JH39" s="8">
        <v>8.0990000000000002</v>
      </c>
      <c r="JI39" s="8">
        <v>1.9549999999999998</v>
      </c>
      <c r="JJ39" s="8">
        <v>1.9549999999999998</v>
      </c>
      <c r="JK39" s="8">
        <v>2.33</v>
      </c>
      <c r="JL39" s="8">
        <v>2E-3</v>
      </c>
      <c r="JM39" s="8">
        <v>2.3319999999999999</v>
      </c>
      <c r="JN39" s="8">
        <v>0.78600000000000003</v>
      </c>
      <c r="JO39" s="8">
        <v>0.78600000000000003</v>
      </c>
      <c r="JP39" s="8">
        <v>4.6620000000000008</v>
      </c>
      <c r="JQ39" s="8">
        <v>4.2999999999999997E-2</v>
      </c>
      <c r="JR39" s="8">
        <v>4.705000000000001</v>
      </c>
      <c r="JS39" s="8">
        <v>0.67900000000000005</v>
      </c>
      <c r="JT39" s="8">
        <v>0.67900000000000005</v>
      </c>
      <c r="JU39" s="8">
        <v>33.119</v>
      </c>
      <c r="JV39" s="8">
        <v>10.34</v>
      </c>
      <c r="JW39" s="8">
        <v>4.9770000000000003</v>
      </c>
      <c r="JX39" s="8">
        <v>48.436000000000007</v>
      </c>
      <c r="JY39" s="8">
        <f t="shared" si="36"/>
        <v>48.407000000000004</v>
      </c>
      <c r="JZ39" s="8">
        <v>3.883</v>
      </c>
      <c r="KA39" s="8">
        <v>5.8540000000000001</v>
      </c>
      <c r="KB39" s="8">
        <v>9.7370000000000001</v>
      </c>
      <c r="KC39" s="8">
        <v>8.0000000000000002E-3</v>
      </c>
      <c r="KD39" s="8">
        <v>3.8369999999999997</v>
      </c>
      <c r="KE39" s="8">
        <v>3.8449999999999998</v>
      </c>
      <c r="KF39" s="8">
        <v>13.582000000000001</v>
      </c>
      <c r="KG39" s="8">
        <f t="shared" si="37"/>
        <v>4.8270000000000017</v>
      </c>
      <c r="KH39" s="8">
        <v>12.795</v>
      </c>
      <c r="KI39" s="8">
        <v>2.0409999999999999</v>
      </c>
      <c r="KJ39" s="8">
        <v>14.836</v>
      </c>
      <c r="KK39" s="8">
        <v>35.323</v>
      </c>
      <c r="KL39" s="8">
        <v>7.9559999999999995</v>
      </c>
      <c r="KM39" s="8">
        <v>15.763999999999999</v>
      </c>
      <c r="KN39" s="8">
        <v>59.042999999999992</v>
      </c>
      <c r="KO39" s="8">
        <v>2.9000000000000001E-2</v>
      </c>
      <c r="KP39" s="8">
        <v>2.9000000000000001E-2</v>
      </c>
      <c r="KQ39" s="8">
        <v>0</v>
      </c>
      <c r="KR39" s="8">
        <v>4.0910000000000002</v>
      </c>
      <c r="KS39" s="8">
        <v>4.4509999999999996</v>
      </c>
      <c r="KT39" s="8">
        <v>8.5419999999999998</v>
      </c>
      <c r="KU39" s="8">
        <v>8.0000000000000002E-3</v>
      </c>
      <c r="KV39" s="8">
        <v>0.20500000000000002</v>
      </c>
      <c r="KW39" s="8">
        <v>0.21300000000000002</v>
      </c>
      <c r="KX39" s="8">
        <v>8.754999999999999</v>
      </c>
      <c r="KY39" s="8">
        <v>0</v>
      </c>
      <c r="KZ39" s="8">
        <v>200.21699999999998</v>
      </c>
      <c r="LA39" s="8">
        <v>3.9899999999999998</v>
      </c>
      <c r="LB39" s="8">
        <v>204.20699999999999</v>
      </c>
      <c r="LC39" s="8">
        <v>162.22300000000001</v>
      </c>
      <c r="LD39" s="8">
        <v>4.7480000000000002</v>
      </c>
      <c r="LE39" s="8">
        <v>166.971</v>
      </c>
      <c r="LF39" s="8">
        <v>37.994</v>
      </c>
      <c r="LG39" s="8">
        <v>-0.75700000000000001</v>
      </c>
      <c r="LH39" s="8">
        <v>37.237000000000002</v>
      </c>
      <c r="LI39" s="8">
        <v>0.11499999999999999</v>
      </c>
      <c r="LJ39" s="8">
        <v>0.61899999999999999</v>
      </c>
      <c r="LK39" s="8">
        <v>0.73399999999999999</v>
      </c>
      <c r="LL39" s="8">
        <v>3.0000000000000001E-3</v>
      </c>
      <c r="LM39" s="8">
        <v>1.8000000000000002E-2</v>
      </c>
      <c r="LN39" s="8">
        <v>2.1000000000000001E-2</v>
      </c>
      <c r="LO39" s="8">
        <v>0.755</v>
      </c>
      <c r="LP39" s="8">
        <v>0</v>
      </c>
      <c r="LQ39" s="8">
        <v>0.53900000000000003</v>
      </c>
      <c r="LR39" s="8">
        <v>0.42399999999999999</v>
      </c>
      <c r="LS39" s="8">
        <v>0.96300000000000008</v>
      </c>
      <c r="LT39" s="8">
        <v>0</v>
      </c>
      <c r="LU39" s="8">
        <v>0.96300000000000008</v>
      </c>
      <c r="LV39" s="8">
        <f t="shared" si="38"/>
        <v>0.20800000000000007</v>
      </c>
      <c r="LW39" s="8">
        <v>27.139000000000003</v>
      </c>
      <c r="LX39" s="8">
        <v>0.47199999999999998</v>
      </c>
      <c r="LY39" s="8">
        <v>27.611000000000004</v>
      </c>
      <c r="LZ39" s="8">
        <v>0.40500000000000003</v>
      </c>
      <c r="MA39" s="8">
        <v>0.40500000000000003</v>
      </c>
      <c r="MB39" s="8">
        <v>0.28100000000000003</v>
      </c>
      <c r="MC39" s="8">
        <v>0.28100000000000003</v>
      </c>
      <c r="MD39" s="8">
        <v>-0.20399999999999999</v>
      </c>
      <c r="ME39" s="8">
        <v>-0.20399999999999999</v>
      </c>
      <c r="MF39" s="8">
        <v>10.146999999999998</v>
      </c>
      <c r="MG39" s="8">
        <v>-1.21</v>
      </c>
      <c r="MH39" s="8">
        <v>8.9369999999999976</v>
      </c>
      <c r="MI39" s="8">
        <v>26.591999999999999</v>
      </c>
      <c r="MJ39" s="8">
        <v>14.088000000000001</v>
      </c>
      <c r="MK39" s="8">
        <v>4.7480000000000002</v>
      </c>
      <c r="ML39" s="8">
        <v>240.898</v>
      </c>
      <c r="MM39" s="8">
        <v>-0.75700000000000001</v>
      </c>
      <c r="MN39" s="8">
        <v>240.14099999999999</v>
      </c>
      <c r="MO39" s="8">
        <v>62.078000000000003</v>
      </c>
      <c r="MP39" s="8">
        <v>62.596000000000004</v>
      </c>
      <c r="MQ39" s="8">
        <v>-0.51800000000000013</v>
      </c>
      <c r="MR39" s="8">
        <v>0.63200000000000001</v>
      </c>
      <c r="MS39" s="8">
        <v>0.155</v>
      </c>
      <c r="MT39" s="8">
        <v>0.155</v>
      </c>
      <c r="MU39" s="8">
        <v>2.7039999999999997</v>
      </c>
      <c r="MV39" s="8">
        <v>1.036</v>
      </c>
      <c r="MW39" s="8">
        <v>0</v>
      </c>
      <c r="MX39" s="8">
        <v>0</v>
      </c>
      <c r="MY39" s="8">
        <v>0</v>
      </c>
      <c r="MZ39" s="8">
        <v>7.7000000000000013E-2</v>
      </c>
      <c r="NA39" s="8">
        <v>7.7000000000000013E-2</v>
      </c>
      <c r="NB39" s="8">
        <v>3.7000000000000005E-2</v>
      </c>
      <c r="NC39" s="8">
        <v>8.0000000000000002E-3</v>
      </c>
      <c r="ND39" s="8">
        <v>4.5000000000000005E-2</v>
      </c>
      <c r="NE39" s="8">
        <v>0.11</v>
      </c>
      <c r="NF39" s="8">
        <v>0.11</v>
      </c>
      <c r="NG39" s="8">
        <v>0.58299999999999996</v>
      </c>
      <c r="NH39" s="8">
        <v>3.6000000000000004E-2</v>
      </c>
      <c r="NI39" s="8">
        <v>0.14000000000000001</v>
      </c>
      <c r="NJ39" s="8">
        <v>0.55400000000000005</v>
      </c>
      <c r="NK39" s="8">
        <v>1.3130000000000002</v>
      </c>
      <c r="NL39" s="8">
        <v>0</v>
      </c>
      <c r="NM39" s="8">
        <v>0</v>
      </c>
      <c r="NN39" s="8">
        <v>0.15100000000000002</v>
      </c>
      <c r="NO39" s="8">
        <v>8.0000000000000002E-3</v>
      </c>
      <c r="NP39" s="8">
        <v>8.0000000000000002E-3</v>
      </c>
      <c r="NQ39" s="8">
        <v>0</v>
      </c>
      <c r="NR39" s="8">
        <v>0.64500000000000002</v>
      </c>
      <c r="NS39" s="8">
        <v>0.32400000000000001</v>
      </c>
      <c r="NT39" s="8">
        <v>0.96900000000000008</v>
      </c>
      <c r="NU39" s="8">
        <v>0</v>
      </c>
      <c r="NV39" s="8">
        <v>0</v>
      </c>
      <c r="NW39" s="8">
        <v>1.1460000000000001</v>
      </c>
      <c r="NX39" s="8">
        <v>3.5999999999999997E-2</v>
      </c>
      <c r="NY39" s="8">
        <v>3.6259999999999999</v>
      </c>
      <c r="NZ39" s="8">
        <v>0.25900000000000001</v>
      </c>
      <c r="OA39" s="8">
        <v>0</v>
      </c>
      <c r="OB39" s="8">
        <v>0</v>
      </c>
      <c r="OC39" s="8">
        <f t="shared" si="39"/>
        <v>0</v>
      </c>
      <c r="OD39" s="8">
        <v>0.187</v>
      </c>
      <c r="OE39" s="8">
        <v>4.2999999999999997E-2</v>
      </c>
      <c r="OF39" s="8">
        <v>0.22999999999999998</v>
      </c>
      <c r="OG39" s="8">
        <v>0.436</v>
      </c>
      <c r="OH39" s="8">
        <v>0.10199999999999999</v>
      </c>
      <c r="OI39" s="8">
        <v>0</v>
      </c>
      <c r="OJ39" s="8">
        <v>0.53800000000000003</v>
      </c>
      <c r="OK39" s="8">
        <v>0.02</v>
      </c>
      <c r="OL39" s="8">
        <v>0.24299999999999999</v>
      </c>
      <c r="OM39" s="8">
        <v>1.0640000000000001</v>
      </c>
      <c r="ON39" s="8">
        <v>1.8520000000000001</v>
      </c>
      <c r="OO39" s="8">
        <v>0.72599999999999998</v>
      </c>
      <c r="OP39" s="8">
        <v>3.9050000000000002</v>
      </c>
      <c r="OQ39" s="8">
        <f t="shared" si="40"/>
        <v>2.5920000000000001</v>
      </c>
      <c r="OR39" s="8">
        <v>8.7000000000000008E-2</v>
      </c>
      <c r="OS39" s="8">
        <v>0</v>
      </c>
      <c r="OT39" s="8">
        <v>8.7000000000000008E-2</v>
      </c>
      <c r="OU39" s="8">
        <v>0.16200000000000001</v>
      </c>
      <c r="OV39" s="8">
        <v>0</v>
      </c>
      <c r="OW39" s="8">
        <v>0.16200000000000001</v>
      </c>
      <c r="OX39" s="8">
        <v>-0.746</v>
      </c>
      <c r="OY39" s="8">
        <v>306.80599999999998</v>
      </c>
      <c r="PC39" s="8">
        <v>11.07</v>
      </c>
      <c r="PD39" s="258">
        <v>9.0602499999999999</v>
      </c>
      <c r="PE39" s="8">
        <v>6.5</v>
      </c>
      <c r="PF39" s="258">
        <f t="shared" si="41"/>
        <v>9.6299083333333328</v>
      </c>
      <c r="PJ39" s="8">
        <v>275.15500000000003</v>
      </c>
      <c r="PK39" s="8">
        <f>IFERROR(HLOOKUP("b2_s11",real!$B$10:$AMM$83,$A39-1947,FALSE)+HLOOKUP("b2_s12",real!$B$10:$AMM$83,$A39-1947,FALSE)+HLOOKUP("b2_s13",real!$B$10:$AMM$83,$A39-1947,FALSE)+HLOOKUP("b2_s14",real!$B$10:$AMM$83,$A39-1947,FALSE),"")</f>
        <v>101.19099999999997</v>
      </c>
      <c r="PL39" s="8">
        <v>306.80800000000005</v>
      </c>
      <c r="PN39">
        <v>14.9948271202237</v>
      </c>
      <c r="PO39" s="8">
        <v>25.2</v>
      </c>
      <c r="PR39" s="8">
        <v>4.7039507974564791E-2</v>
      </c>
      <c r="PS39" s="11">
        <v>0.15984267134327401</v>
      </c>
      <c r="QO39" s="332">
        <v>4.5999999999999996</v>
      </c>
      <c r="QQ39" s="333">
        <v>70</v>
      </c>
      <c r="QS39" s="8">
        <v>34.147891999999999</v>
      </c>
      <c r="QT39" s="11">
        <v>5.4660753884900499</v>
      </c>
      <c r="QU39" s="8">
        <v>1.6619468571428566</v>
      </c>
      <c r="QW39" s="8">
        <v>10.991669999999999</v>
      </c>
      <c r="QX39" s="8">
        <v>5.5255946115099501</v>
      </c>
      <c r="QY39" s="336">
        <v>6.5</v>
      </c>
      <c r="RA39" s="1">
        <v>0.74925799999999998</v>
      </c>
      <c r="RB39" s="1">
        <v>0.71694100000000005</v>
      </c>
      <c r="RC39">
        <v>23810.116684605699</v>
      </c>
      <c r="RD39">
        <v>0.40680573336159698</v>
      </c>
      <c r="RE39">
        <v>0.44948333866831203</v>
      </c>
      <c r="RF39">
        <v>111.93</v>
      </c>
      <c r="RG39">
        <v>111.07</v>
      </c>
      <c r="RH39" s="8">
        <f t="shared" si="43"/>
        <v>114.09785932721714</v>
      </c>
      <c r="RI39" s="8">
        <f t="shared" si="42"/>
        <v>112.24861040929763</v>
      </c>
      <c r="RJ39">
        <v>23810.1166846058</v>
      </c>
      <c r="RL39" s="8">
        <f t="shared" si="44"/>
        <v>36.69905</v>
      </c>
      <c r="RM39" s="8">
        <f t="shared" si="45"/>
        <v>32.238</v>
      </c>
      <c r="RN39" s="8">
        <f t="shared" si="21"/>
        <v>11.961610008284588</v>
      </c>
      <c r="RO39" s="8">
        <f t="shared" si="22"/>
        <v>10.507584895169728</v>
      </c>
    </row>
    <row r="40" spans="1:483" s="8" customFormat="1" x14ac:dyDescent="0.35">
      <c r="A40" s="1">
        <v>1978</v>
      </c>
      <c r="B40" s="8">
        <v>1101.6085824208428</v>
      </c>
      <c r="C40" s="8">
        <v>138.934195415695</v>
      </c>
      <c r="D40" s="8">
        <f t="shared" si="23"/>
        <v>599.86492953622508</v>
      </c>
      <c r="E40" s="8">
        <v>582.47278299222944</v>
      </c>
      <c r="F40" s="8">
        <v>251.63456961888511</v>
      </c>
      <c r="G40" s="8">
        <v>17.392146543995608</v>
      </c>
      <c r="H40" s="8">
        <v>109.59204617118111</v>
      </c>
      <c r="I40" s="8">
        <v>2.5588852567869078</v>
      </c>
      <c r="J40" s="8">
        <v>48.260336280177405</v>
      </c>
      <c r="K40" s="8">
        <v>102.89713184901974</v>
      </c>
      <c r="L40" s="8">
        <v>1.010281918688287</v>
      </c>
      <c r="M40" s="8">
        <f t="shared" si="24"/>
        <v>103.90741376770804</v>
      </c>
      <c r="N40" s="8">
        <v>0.35025154030919903</v>
      </c>
      <c r="O40" s="8">
        <v>-3.6083479999999999</v>
      </c>
      <c r="P40" s="8">
        <v>137.69503811325421</v>
      </c>
      <c r="Q40" s="8">
        <v>348.61545599999999</v>
      </c>
      <c r="R40" s="8">
        <v>66.918804999999992</v>
      </c>
      <c r="S40" s="8">
        <f t="shared" si="25"/>
        <v>188.57177799999999</v>
      </c>
      <c r="T40" s="8">
        <v>183.23721799999998</v>
      </c>
      <c r="U40" s="8">
        <v>71.632812000000001</v>
      </c>
      <c r="V40" s="8">
        <v>5.3345600000000006</v>
      </c>
      <c r="W40" s="8">
        <v>40.614936999999998</v>
      </c>
      <c r="X40" s="8">
        <v>1.2191829999999999</v>
      </c>
      <c r="Y40" s="8">
        <v>13.894083</v>
      </c>
      <c r="Z40" s="8">
        <v>26.217774000000002</v>
      </c>
      <c r="AA40" s="8">
        <v>0.52887200000000001</v>
      </c>
      <c r="AB40" s="8">
        <f t="shared" si="26"/>
        <v>26.746646000000002</v>
      </c>
      <c r="AC40" s="8">
        <v>0.31051299999999998</v>
      </c>
      <c r="AD40" s="8">
        <v>1.97506</v>
      </c>
      <c r="AE40" s="8">
        <v>70.569248999999999</v>
      </c>
      <c r="AF40" s="11">
        <f t="shared" si="27"/>
        <v>0.31289879995620645</v>
      </c>
      <c r="AG40" s="337">
        <v>0.323434788712466</v>
      </c>
      <c r="AH40" s="11">
        <f t="shared" si="2"/>
        <v>0.49322140438764017</v>
      </c>
      <c r="AI40" s="11">
        <f t="shared" si="3"/>
        <v>0.31346519014965973</v>
      </c>
      <c r="AJ40" s="11">
        <f t="shared" si="4"/>
        <v>0.31375857424276749</v>
      </c>
      <c r="AK40" s="11">
        <f t="shared" si="5"/>
        <v>0.28492562276799299</v>
      </c>
      <c r="AL40" s="11">
        <f t="shared" si="6"/>
        <v>0.30424764655747744</v>
      </c>
      <c r="AM40" s="11">
        <f t="shared" si="7"/>
        <v>0.37117372982267033</v>
      </c>
      <c r="AN40" s="11">
        <f t="shared" si="8"/>
        <v>0.48033721084773712</v>
      </c>
      <c r="AO40" s="11">
        <f t="shared" si="9"/>
        <v>0.29200874048049841</v>
      </c>
      <c r="AP40" s="11">
        <f t="shared" si="10"/>
        <v>0.25373883725284552</v>
      </c>
      <c r="AQ40" s="11">
        <f t="shared" si="11"/>
        <v>0.52841513586974309</v>
      </c>
      <c r="AR40" s="11">
        <f t="shared" si="12"/>
        <v>0.25648158338193039</v>
      </c>
      <c r="AS40" s="11">
        <f t="shared" si="13"/>
        <v>0.87073738936939815</v>
      </c>
      <c r="AT40" s="11">
        <f t="shared" si="28"/>
        <v>-0.51687150010915439</v>
      </c>
      <c r="AU40" s="11">
        <f t="shared" si="14"/>
        <v>0.50856885481895864</v>
      </c>
      <c r="AV40" s="8">
        <v>425.95699999999999</v>
      </c>
      <c r="AW40" s="8">
        <v>256.49700000000001</v>
      </c>
      <c r="AX40" s="8">
        <v>169.459</v>
      </c>
      <c r="AY40" s="8">
        <v>91.806999999999988</v>
      </c>
      <c r="AZ40" s="8">
        <v>27.166999999999998</v>
      </c>
      <c r="BA40" s="8">
        <v>3.4239999999999999</v>
      </c>
      <c r="BB40" s="8">
        <v>30.590999999999998</v>
      </c>
      <c r="BC40" s="8">
        <v>1.0720000000000001</v>
      </c>
      <c r="BD40" s="8">
        <v>4.891</v>
      </c>
      <c r="BE40" s="8">
        <v>5.9630000000000001</v>
      </c>
      <c r="BF40" s="8">
        <v>3.0229999999999997</v>
      </c>
      <c r="BG40" s="8">
        <v>44.119</v>
      </c>
      <c r="BH40" s="8">
        <v>6.6589999999999989</v>
      </c>
      <c r="BI40" s="8">
        <v>4.3040000000000003</v>
      </c>
      <c r="BJ40" s="8">
        <v>0</v>
      </c>
      <c r="BK40" s="8">
        <v>0.34199999999999997</v>
      </c>
      <c r="BL40" s="8">
        <v>0</v>
      </c>
      <c r="BM40" s="8">
        <v>14.631</v>
      </c>
      <c r="BN40" s="8">
        <v>6.5149999999999997</v>
      </c>
      <c r="BO40" s="8">
        <v>0</v>
      </c>
      <c r="BP40" s="8">
        <v>0.443</v>
      </c>
      <c r="BQ40" s="8">
        <v>3.423</v>
      </c>
      <c r="BR40" s="8">
        <v>0.22900000000000001</v>
      </c>
      <c r="BS40" s="8">
        <v>3.6520000000000001</v>
      </c>
      <c r="BT40" s="8">
        <v>2.1310000000000002</v>
      </c>
      <c r="BU40" s="8">
        <v>0.16900000000000001</v>
      </c>
      <c r="BV40" s="8">
        <v>2.3000000000000003</v>
      </c>
      <c r="BW40" s="8">
        <v>0</v>
      </c>
      <c r="BX40" s="8">
        <v>4.835</v>
      </c>
      <c r="BY40" s="8">
        <v>4.835</v>
      </c>
      <c r="BZ40" s="8">
        <v>3.59</v>
      </c>
      <c r="CA40" s="8">
        <v>3.59</v>
      </c>
      <c r="CB40" s="8">
        <v>2.0099999999999998</v>
      </c>
      <c r="CC40" s="8">
        <v>5.7169999999999996</v>
      </c>
      <c r="CD40" s="8">
        <v>7.7269999999999994</v>
      </c>
      <c r="CE40" s="8">
        <f t="shared" si="29"/>
        <v>5.4269999999999996</v>
      </c>
      <c r="CF40" s="8">
        <v>23.632000000000001</v>
      </c>
      <c r="CG40" s="8">
        <v>23.632000000000001</v>
      </c>
      <c r="CH40" s="8">
        <v>1.5109999999999999</v>
      </c>
      <c r="CI40" s="8">
        <v>1.365</v>
      </c>
      <c r="CJ40" s="8">
        <v>2.8759999999999999</v>
      </c>
      <c r="CK40" s="8">
        <f t="shared" si="30"/>
        <v>2.2569999999999997</v>
      </c>
      <c r="CL40" s="8">
        <v>0</v>
      </c>
      <c r="CM40" s="8">
        <v>0.61899999999999999</v>
      </c>
      <c r="CN40" s="8">
        <v>0.61899999999999999</v>
      </c>
      <c r="CO40" s="8">
        <v>0</v>
      </c>
      <c r="CP40" s="8">
        <v>35.634999999999998</v>
      </c>
      <c r="CQ40" s="8">
        <v>1.3120000000000001</v>
      </c>
      <c r="CR40" s="8">
        <v>-0.38300000000000001</v>
      </c>
      <c r="CS40" s="8">
        <v>-10.673999999999999</v>
      </c>
      <c r="CT40" s="8">
        <v>26.333000000000002</v>
      </c>
      <c r="CU40" s="8">
        <v>13.622999999999999</v>
      </c>
      <c r="CV40" s="8">
        <v>12.71</v>
      </c>
      <c r="CW40" s="8">
        <v>5.8419999999999996</v>
      </c>
      <c r="CX40" s="8">
        <v>1.9249999999999998</v>
      </c>
      <c r="CY40" s="8">
        <v>0.14300000000000002</v>
      </c>
      <c r="CZ40" s="8">
        <v>2.0679999999999996</v>
      </c>
      <c r="DA40" s="8">
        <v>0.56600000000000006</v>
      </c>
      <c r="DB40" s="8">
        <v>0.71399999999999997</v>
      </c>
      <c r="DC40" s="8">
        <v>1.28</v>
      </c>
      <c r="DD40" s="8">
        <v>0.46099999999999997</v>
      </c>
      <c r="DE40" s="8">
        <v>3.984</v>
      </c>
      <c r="DF40" s="8">
        <v>38.502000000000002</v>
      </c>
      <c r="DG40" s="8">
        <f t="shared" si="15"/>
        <v>38.502000000000002</v>
      </c>
      <c r="DH40" s="8">
        <v>1.1579999999999999</v>
      </c>
      <c r="DI40" s="8">
        <f t="shared" si="16"/>
        <v>1.154459343288873</v>
      </c>
      <c r="DJ40" s="8">
        <v>0</v>
      </c>
      <c r="DK40" s="1">
        <v>0</v>
      </c>
      <c r="DL40" s="8">
        <v>0.377</v>
      </c>
      <c r="DM40" s="8">
        <v>33.459000000000003</v>
      </c>
      <c r="DN40" s="8">
        <f t="shared" si="17"/>
        <v>33.459000000000003</v>
      </c>
      <c r="DO40" s="8">
        <v>1.286</v>
      </c>
      <c r="DP40" s="8">
        <f t="shared" si="18"/>
        <v>0.93408951123321671</v>
      </c>
      <c r="DQ40" s="8">
        <v>0</v>
      </c>
      <c r="DR40" s="8">
        <v>3.6549999999999998</v>
      </c>
      <c r="DS40" s="8">
        <f t="shared" si="31"/>
        <v>3.2779999999999996</v>
      </c>
      <c r="DT40" s="8">
        <v>0.55900000000000005</v>
      </c>
      <c r="DU40" s="8">
        <v>0.14300000000000002</v>
      </c>
      <c r="DV40" s="8">
        <v>1.8719999999999999</v>
      </c>
      <c r="DW40" s="8">
        <v>2.5739999999999998</v>
      </c>
      <c r="DX40" s="8">
        <v>9.2720000000000002</v>
      </c>
      <c r="DY40" s="8">
        <v>1.7929999999999999</v>
      </c>
      <c r="DZ40" s="8">
        <v>0</v>
      </c>
      <c r="EA40" s="8">
        <v>11.065</v>
      </c>
      <c r="EB40" s="8">
        <v>1.488</v>
      </c>
      <c r="EC40" s="8">
        <v>0</v>
      </c>
      <c r="ED40" s="8">
        <v>1.488</v>
      </c>
      <c r="EE40" s="8">
        <f t="shared" si="19"/>
        <v>1.488</v>
      </c>
      <c r="EF40" s="8">
        <v>2.48</v>
      </c>
      <c r="EG40" s="8">
        <v>2.48</v>
      </c>
      <c r="EH40" s="8">
        <v>1.8</v>
      </c>
      <c r="EI40" s="8">
        <v>8.7830000000000013</v>
      </c>
      <c r="EJ40" s="8">
        <v>5.6000000000000001E-2</v>
      </c>
      <c r="EK40" s="8">
        <v>10.639000000000001</v>
      </c>
      <c r="EL40" s="8">
        <v>4.6539999999999999</v>
      </c>
      <c r="EM40" s="8">
        <v>4.6539999999999999</v>
      </c>
      <c r="EN40" s="8">
        <v>0</v>
      </c>
      <c r="EO40" s="8">
        <v>0.314</v>
      </c>
      <c r="EP40" s="8">
        <v>0.314</v>
      </c>
      <c r="EQ40" s="8">
        <f t="shared" si="32"/>
        <v>0.31</v>
      </c>
      <c r="ER40" s="8">
        <v>0</v>
      </c>
      <c r="ES40" s="8">
        <v>4.0000000000000001E-3</v>
      </c>
      <c r="ET40" s="8">
        <v>4.0000000000000001E-3</v>
      </c>
      <c r="EU40" s="8">
        <v>0</v>
      </c>
      <c r="EV40" s="8">
        <v>1.22</v>
      </c>
      <c r="EW40" s="8">
        <v>6.2E-2</v>
      </c>
      <c r="EX40" s="8">
        <v>3.6829999999999998</v>
      </c>
      <c r="EY40" s="8">
        <v>71.829000000000008</v>
      </c>
      <c r="EZ40" s="8">
        <v>17.603999999999999</v>
      </c>
      <c r="FA40" s="8">
        <v>54.224000000000004</v>
      </c>
      <c r="FB40" s="8">
        <v>31.163999999999998</v>
      </c>
      <c r="FC40" s="8">
        <v>6.09</v>
      </c>
      <c r="FD40" s="8">
        <v>5.8259999999999996</v>
      </c>
      <c r="FE40" s="8">
        <v>11.916</v>
      </c>
      <c r="FF40" s="8">
        <v>1.0760000000000001</v>
      </c>
      <c r="FG40" s="8">
        <v>9.1999999999999998E-2</v>
      </c>
      <c r="FH40" s="8">
        <v>1.1680000000000001</v>
      </c>
      <c r="FI40" s="8">
        <v>0</v>
      </c>
      <c r="FJ40" s="8">
        <v>9.9770000000000003</v>
      </c>
      <c r="FK40" s="8">
        <v>27.911999999999999</v>
      </c>
      <c r="FL40" s="8">
        <v>9.9000000000000005E-2</v>
      </c>
      <c r="FM40" s="8">
        <v>12.231999999999999</v>
      </c>
      <c r="FN40" s="8">
        <v>40.242999999999995</v>
      </c>
      <c r="FO40" s="8">
        <v>2.9379999999999997</v>
      </c>
      <c r="FP40" s="8">
        <v>7.62</v>
      </c>
      <c r="FQ40" s="8">
        <v>10.558</v>
      </c>
      <c r="FR40" s="8">
        <v>2.9470000000000001</v>
      </c>
      <c r="FS40" s="8">
        <v>3.8809999999999998</v>
      </c>
      <c r="FT40" s="8">
        <v>2.4</v>
      </c>
      <c r="FU40" s="8">
        <v>0.92099999999999993</v>
      </c>
      <c r="FV40" s="8">
        <v>0.09</v>
      </c>
      <c r="FW40" s="8">
        <v>0.29699999999999999</v>
      </c>
      <c r="FX40" s="8">
        <f t="shared" si="33"/>
        <v>0.29699999999999999</v>
      </c>
      <c r="FY40" s="8">
        <v>3.7709999999999999</v>
      </c>
      <c r="FZ40" s="8">
        <v>0</v>
      </c>
      <c r="GA40" s="8">
        <v>0</v>
      </c>
      <c r="GB40" s="8">
        <v>20.910999999999998</v>
      </c>
      <c r="GC40" s="8">
        <v>2.2989999999999999</v>
      </c>
      <c r="GD40" s="8">
        <f t="shared" si="20"/>
        <v>23.088999999999999</v>
      </c>
      <c r="GE40" s="8">
        <v>23.209999999999997</v>
      </c>
      <c r="GF40" s="8">
        <v>39.008000000000003</v>
      </c>
      <c r="GG40" s="8">
        <v>5.8259999999999996</v>
      </c>
      <c r="GH40" s="8">
        <v>15.946</v>
      </c>
      <c r="GI40" s="8">
        <v>60.78</v>
      </c>
      <c r="GJ40" s="8">
        <v>0.17299999999999999</v>
      </c>
      <c r="GK40" s="8">
        <v>0</v>
      </c>
      <c r="GL40" s="8">
        <v>0.14000000000000001</v>
      </c>
      <c r="GM40" s="8">
        <v>1.5139999999999998</v>
      </c>
      <c r="GN40" s="8">
        <v>1.8269999999999997</v>
      </c>
      <c r="GO40" s="8">
        <v>0</v>
      </c>
      <c r="GP40" s="8">
        <v>0.121</v>
      </c>
      <c r="GQ40" s="8">
        <v>0.121</v>
      </c>
      <c r="GR40" s="8">
        <v>0</v>
      </c>
      <c r="GS40" s="8">
        <v>39.454000000000001</v>
      </c>
      <c r="GT40" s="8">
        <v>5.9779999999999998</v>
      </c>
      <c r="GU40" s="8">
        <v>5.9580000000000002</v>
      </c>
      <c r="GV40" s="8">
        <v>51.39</v>
      </c>
      <c r="GW40" s="8">
        <v>0.19800000000000001</v>
      </c>
      <c r="GX40" s="8">
        <v>0</v>
      </c>
      <c r="GY40" s="8">
        <v>1.212</v>
      </c>
      <c r="GZ40" s="8">
        <v>3.444</v>
      </c>
      <c r="HA40" s="8">
        <v>1.2610000000000001</v>
      </c>
      <c r="HB40" s="8">
        <v>6.1150000000000002</v>
      </c>
      <c r="HC40" s="8">
        <f t="shared" si="34"/>
        <v>4.2880000000000003</v>
      </c>
      <c r="HD40" s="8">
        <v>82.077999999999989</v>
      </c>
      <c r="HE40" s="8">
        <v>42.373999999999995</v>
      </c>
      <c r="HF40" s="8">
        <v>29.259</v>
      </c>
      <c r="HG40" s="8">
        <v>71.632999999999996</v>
      </c>
      <c r="HH40" s="8">
        <v>10.446</v>
      </c>
      <c r="HI40" s="8">
        <v>-0.69</v>
      </c>
      <c r="HJ40" s="8">
        <v>0.75500000000000012</v>
      </c>
      <c r="HK40" s="8">
        <v>3.294</v>
      </c>
      <c r="HL40" s="8">
        <v>3.359</v>
      </c>
      <c r="HM40" s="8">
        <v>0</v>
      </c>
      <c r="HN40" s="8">
        <v>2.38</v>
      </c>
      <c r="HO40" s="8">
        <v>4.6509999999999998</v>
      </c>
      <c r="HP40" s="8">
        <v>7.0309999999999997</v>
      </c>
      <c r="HQ40" s="8">
        <f t="shared" si="35"/>
        <v>3.6719999999999997</v>
      </c>
      <c r="HR40" s="8">
        <v>13.894</v>
      </c>
      <c r="HS40" s="8">
        <v>1.7999999999999999E-2</v>
      </c>
      <c r="HT40" s="8">
        <v>0.503</v>
      </c>
      <c r="HU40" s="8">
        <v>-6.2629999999999999</v>
      </c>
      <c r="HV40" s="8">
        <v>31.43</v>
      </c>
      <c r="HW40" s="8">
        <v>10.943</v>
      </c>
      <c r="HX40" s="8">
        <v>39.704999999999998</v>
      </c>
      <c r="HY40" s="8">
        <v>118.24499999999999</v>
      </c>
      <c r="HZ40" s="8">
        <v>5.82</v>
      </c>
      <c r="IA40" s="8">
        <v>124.065</v>
      </c>
      <c r="IB40" s="8">
        <v>47.737000000000002</v>
      </c>
      <c r="IC40" s="8">
        <v>1.4889999999999999</v>
      </c>
      <c r="ID40" s="8">
        <v>49.225999999999999</v>
      </c>
      <c r="IE40" s="8">
        <v>70.507000000000005</v>
      </c>
      <c r="IF40" s="8">
        <v>4.3319999999999999</v>
      </c>
      <c r="IG40" s="8">
        <v>74.838999999999999</v>
      </c>
      <c r="IH40" s="8">
        <v>10.830000000000002</v>
      </c>
      <c r="II40" s="8">
        <v>2.8099999999999996</v>
      </c>
      <c r="IJ40" s="8">
        <v>13.64</v>
      </c>
      <c r="IK40" s="8">
        <v>3.4079999999999995</v>
      </c>
      <c r="IL40" s="8">
        <v>0.97599999999999998</v>
      </c>
      <c r="IM40" s="8">
        <v>4.3839999999999995</v>
      </c>
      <c r="IN40" s="8">
        <v>9.7000000000000003E-2</v>
      </c>
      <c r="IO40" s="8">
        <v>1.895</v>
      </c>
      <c r="IP40" s="8">
        <v>1.992</v>
      </c>
      <c r="IQ40" s="8">
        <v>0.127</v>
      </c>
      <c r="IR40" s="8">
        <v>2.8000000000000001E-2</v>
      </c>
      <c r="IS40" s="8">
        <v>0.155</v>
      </c>
      <c r="IT40" s="8">
        <v>2.1469999999999998</v>
      </c>
      <c r="IU40" s="8">
        <v>0.43900000000000006</v>
      </c>
      <c r="IV40" s="8">
        <v>0</v>
      </c>
      <c r="IW40" s="8">
        <v>0.43900000000000006</v>
      </c>
      <c r="IX40" s="8">
        <v>54.714999999999996</v>
      </c>
      <c r="IY40" s="8">
        <v>0.39100000000000001</v>
      </c>
      <c r="IZ40" s="8">
        <v>55.105999999999995</v>
      </c>
      <c r="JA40" s="8">
        <v>142.94200000000001</v>
      </c>
      <c r="JB40" s="8">
        <v>142.94200000000001</v>
      </c>
      <c r="JC40" s="8">
        <v>39.731999999999999</v>
      </c>
      <c r="JD40" s="8">
        <v>9.3919999999999995</v>
      </c>
      <c r="JE40" s="8">
        <v>49.123999999999995</v>
      </c>
      <c r="JF40" s="8">
        <v>9.3650000000000002</v>
      </c>
      <c r="JG40" s="8">
        <v>0.157</v>
      </c>
      <c r="JH40" s="8">
        <v>9.5220000000000002</v>
      </c>
      <c r="JI40" s="8">
        <v>2.081</v>
      </c>
      <c r="JJ40" s="8">
        <v>2.081</v>
      </c>
      <c r="JK40" s="8">
        <v>2.8729999999999998</v>
      </c>
      <c r="JL40" s="8">
        <v>4.0000000000000001E-3</v>
      </c>
      <c r="JM40" s="8">
        <v>2.8769999999999998</v>
      </c>
      <c r="JN40" s="8">
        <v>0.85</v>
      </c>
      <c r="JO40" s="8">
        <v>0.85</v>
      </c>
      <c r="JP40" s="8">
        <v>5.3680000000000003</v>
      </c>
      <c r="JQ40" s="8">
        <v>4.1999999999999996E-2</v>
      </c>
      <c r="JR40" s="8">
        <v>5.41</v>
      </c>
      <c r="JS40" s="8">
        <v>0.70299999999999985</v>
      </c>
      <c r="JT40" s="8">
        <v>0.70299999999999985</v>
      </c>
      <c r="JU40" s="8">
        <v>39.135000000000005</v>
      </c>
      <c r="JV40" s="8">
        <v>11.934999999999999</v>
      </c>
      <c r="JW40" s="8">
        <v>5.9989999999999997</v>
      </c>
      <c r="JX40" s="8">
        <v>57.06900000000001</v>
      </c>
      <c r="JY40" s="8">
        <f t="shared" si="36"/>
        <v>57.028000000000013</v>
      </c>
      <c r="JZ40" s="8">
        <v>4.46</v>
      </c>
      <c r="KA40" s="8">
        <v>6.5030000000000001</v>
      </c>
      <c r="KB40" s="8">
        <v>10.963000000000001</v>
      </c>
      <c r="KC40" s="8">
        <v>8.0000000000000002E-3</v>
      </c>
      <c r="KD40" s="8">
        <v>4.5270000000000001</v>
      </c>
      <c r="KE40" s="8">
        <v>4.5350000000000001</v>
      </c>
      <c r="KF40" s="8">
        <v>15.498000000000001</v>
      </c>
      <c r="KG40" s="8">
        <f t="shared" si="37"/>
        <v>5.647000000000002</v>
      </c>
      <c r="KH40" s="8">
        <v>14.362000000000002</v>
      </c>
      <c r="KI40" s="8">
        <v>2.2989999999999999</v>
      </c>
      <c r="KJ40" s="8">
        <v>16.661000000000001</v>
      </c>
      <c r="KK40" s="8">
        <v>39.724000000000004</v>
      </c>
      <c r="KL40" s="8">
        <v>9.3919999999999995</v>
      </c>
      <c r="KM40" s="8">
        <v>18.081</v>
      </c>
      <c r="KN40" s="8">
        <v>67.197000000000003</v>
      </c>
      <c r="KO40" s="8">
        <v>4.0999999999999995E-2</v>
      </c>
      <c r="KP40" s="8">
        <v>4.0999999999999995E-2</v>
      </c>
      <c r="KQ40" s="8">
        <v>0</v>
      </c>
      <c r="KR40" s="8">
        <v>4.6520000000000001</v>
      </c>
      <c r="KS40" s="8">
        <v>4.9779999999999998</v>
      </c>
      <c r="KT40" s="8">
        <v>9.629999999999999</v>
      </c>
      <c r="KU40" s="8">
        <v>1.0999999999999999E-2</v>
      </c>
      <c r="KV40" s="8">
        <v>0.21</v>
      </c>
      <c r="KW40" s="8">
        <v>0.221</v>
      </c>
      <c r="KX40" s="8">
        <v>9.8509999999999991</v>
      </c>
      <c r="KY40" s="8">
        <v>0</v>
      </c>
      <c r="KZ40" s="8">
        <v>230.40899999999999</v>
      </c>
      <c r="LA40" s="8">
        <v>4.7850000000000001</v>
      </c>
      <c r="LB40" s="8">
        <v>235.19399999999999</v>
      </c>
      <c r="LC40" s="8">
        <v>183.238</v>
      </c>
      <c r="LD40" s="8">
        <v>5.3350000000000009</v>
      </c>
      <c r="LE40" s="8">
        <v>188.57300000000001</v>
      </c>
      <c r="LF40" s="8">
        <v>47.171999999999997</v>
      </c>
      <c r="LG40" s="8">
        <v>-0.55100000000000005</v>
      </c>
      <c r="LH40" s="8">
        <v>46.620999999999995</v>
      </c>
      <c r="LI40" s="8">
        <v>0.123</v>
      </c>
      <c r="LJ40" s="8">
        <v>0.66400000000000003</v>
      </c>
      <c r="LK40" s="8">
        <v>0.78700000000000003</v>
      </c>
      <c r="LL40" s="8">
        <v>1.7000000000000001E-2</v>
      </c>
      <c r="LM40" s="8">
        <v>0.17699999999999999</v>
      </c>
      <c r="LN40" s="8">
        <v>0.19400000000000001</v>
      </c>
      <c r="LO40" s="8">
        <v>0.98100000000000009</v>
      </c>
      <c r="LP40" s="8">
        <v>0</v>
      </c>
      <c r="LQ40" s="8">
        <v>0.69</v>
      </c>
      <c r="LR40" s="8">
        <v>0.54200000000000004</v>
      </c>
      <c r="LS40" s="8">
        <v>1.232</v>
      </c>
      <c r="LT40" s="8">
        <v>0</v>
      </c>
      <c r="LU40" s="8">
        <v>1.232</v>
      </c>
      <c r="LV40" s="8">
        <f t="shared" si="38"/>
        <v>0.25099999999999989</v>
      </c>
      <c r="LW40" s="8">
        <v>31.196999999999999</v>
      </c>
      <c r="LX40" s="8">
        <v>0.52900000000000003</v>
      </c>
      <c r="LY40" s="8">
        <v>31.725999999999999</v>
      </c>
      <c r="LZ40" s="8">
        <v>0.64500000000000002</v>
      </c>
      <c r="MA40" s="8">
        <v>0.64500000000000002</v>
      </c>
      <c r="MB40" s="8">
        <v>0.311</v>
      </c>
      <c r="MC40" s="8">
        <v>0.311</v>
      </c>
      <c r="MD40" s="8">
        <v>-0.184</v>
      </c>
      <c r="ME40" s="8">
        <v>-0.184</v>
      </c>
      <c r="MF40" s="8">
        <v>14.754999999999999</v>
      </c>
      <c r="MG40" s="8">
        <v>-0.8849999999999999</v>
      </c>
      <c r="MH40" s="8">
        <v>13.87</v>
      </c>
      <c r="MI40" s="8">
        <v>31.43</v>
      </c>
      <c r="MJ40" s="8">
        <v>16.277000000000001</v>
      </c>
      <c r="MK40" s="8">
        <v>5.3350000000000009</v>
      </c>
      <c r="ML40" s="8">
        <v>278.11699999999996</v>
      </c>
      <c r="MM40" s="8">
        <v>-0.55100000000000005</v>
      </c>
      <c r="MN40" s="8">
        <v>277.56599999999997</v>
      </c>
      <c r="MO40" s="8">
        <v>70.569000000000003</v>
      </c>
      <c r="MP40" s="8">
        <v>66.919999999999987</v>
      </c>
      <c r="MQ40" s="8">
        <v>3.6509999999999998</v>
      </c>
      <c r="MR40" s="8">
        <v>0.72</v>
      </c>
      <c r="MS40" s="8">
        <v>0.17599999999999999</v>
      </c>
      <c r="MT40" s="8">
        <v>0.17599999999999999</v>
      </c>
      <c r="MU40" s="8">
        <v>4.359</v>
      </c>
      <c r="MV40" s="8">
        <v>0.94499999999999995</v>
      </c>
      <c r="MW40" s="8">
        <v>0</v>
      </c>
      <c r="MX40" s="8">
        <v>0</v>
      </c>
      <c r="MY40" s="8">
        <v>0</v>
      </c>
      <c r="MZ40" s="8">
        <v>0.104</v>
      </c>
      <c r="NA40" s="8">
        <v>0.104</v>
      </c>
      <c r="NB40" s="8">
        <v>5.7999999999999996E-2</v>
      </c>
      <c r="NC40" s="8">
        <v>1.0999999999999999E-2</v>
      </c>
      <c r="ND40" s="8">
        <v>6.8999999999999992E-2</v>
      </c>
      <c r="NE40" s="8">
        <v>0.16999999999999998</v>
      </c>
      <c r="NF40" s="8">
        <v>0.16999999999999998</v>
      </c>
      <c r="NG40" s="8">
        <v>0.625</v>
      </c>
      <c r="NH40" s="8">
        <v>4.5999999999999999E-2</v>
      </c>
      <c r="NI40" s="8">
        <v>0.14000000000000001</v>
      </c>
      <c r="NJ40" s="8">
        <v>0.65999999999999992</v>
      </c>
      <c r="NK40" s="8">
        <v>1.4710000000000001</v>
      </c>
      <c r="NL40" s="8">
        <v>0</v>
      </c>
      <c r="NM40" s="8">
        <v>0</v>
      </c>
      <c r="NN40" s="8">
        <v>0.23399999999999999</v>
      </c>
      <c r="NO40" s="8">
        <v>1.2E-2</v>
      </c>
      <c r="NP40" s="8">
        <v>1.2E-2</v>
      </c>
      <c r="NQ40" s="8">
        <v>0</v>
      </c>
      <c r="NR40" s="8">
        <v>0.70399999999999996</v>
      </c>
      <c r="NS40" s="8">
        <v>0.5</v>
      </c>
      <c r="NT40" s="8">
        <v>1.204</v>
      </c>
      <c r="NU40" s="8">
        <v>0</v>
      </c>
      <c r="NV40" s="8">
        <v>0</v>
      </c>
      <c r="NW40" s="8">
        <v>1.117</v>
      </c>
      <c r="NX40" s="8">
        <v>0.04</v>
      </c>
      <c r="NY40" s="8">
        <v>4.5449999999999999</v>
      </c>
      <c r="NZ40" s="8">
        <v>0.28300000000000003</v>
      </c>
      <c r="OA40" s="8">
        <v>0</v>
      </c>
      <c r="OB40" s="8">
        <v>0</v>
      </c>
      <c r="OC40" s="8">
        <f t="shared" si="39"/>
        <v>0</v>
      </c>
      <c r="OD40" s="8">
        <v>0.214</v>
      </c>
      <c r="OE40" s="8">
        <v>4.7E-2</v>
      </c>
      <c r="OF40" s="8">
        <v>0.26100000000000001</v>
      </c>
      <c r="OG40" s="8">
        <v>0.48899999999999999</v>
      </c>
      <c r="OH40" s="8">
        <v>0.112</v>
      </c>
      <c r="OI40" s="8">
        <v>0</v>
      </c>
      <c r="OJ40" s="8">
        <v>0.60099999999999998</v>
      </c>
      <c r="OK40" s="8">
        <v>2.4E-2</v>
      </c>
      <c r="OL40" s="8">
        <v>0.26300000000000001</v>
      </c>
      <c r="OM40" s="8">
        <v>1.212</v>
      </c>
      <c r="ON40" s="8">
        <v>2.351</v>
      </c>
      <c r="OO40" s="8">
        <v>1.2610000000000001</v>
      </c>
      <c r="OP40" s="8">
        <v>5.1110000000000007</v>
      </c>
      <c r="OQ40" s="8">
        <f t="shared" si="40"/>
        <v>3.6400000000000006</v>
      </c>
      <c r="OR40" s="8">
        <v>8.8999999999999996E-2</v>
      </c>
      <c r="OS40" s="8">
        <v>0</v>
      </c>
      <c r="OT40" s="8">
        <v>8.8999999999999996E-2</v>
      </c>
      <c r="OU40" s="8">
        <v>0.113</v>
      </c>
      <c r="OV40" s="8">
        <v>0</v>
      </c>
      <c r="OW40" s="8">
        <v>0.113</v>
      </c>
      <c r="OX40" s="8">
        <v>-5.4790000000000001</v>
      </c>
      <c r="OY40" s="8">
        <v>348.61599999999999</v>
      </c>
      <c r="OZ40" s="335">
        <v>5.1313865378650236E-2</v>
      </c>
      <c r="PA40" s="8">
        <v>3.5406567111268667E-3</v>
      </c>
      <c r="PB40" s="8">
        <v>0.35191048876678332</v>
      </c>
      <c r="PC40" s="8">
        <v>9.94</v>
      </c>
      <c r="PD40" s="258">
        <v>7.7758099999999999</v>
      </c>
      <c r="PE40" s="8">
        <v>6.5</v>
      </c>
      <c r="PF40" s="258">
        <f t="shared" si="41"/>
        <v>8.4999083333333321</v>
      </c>
      <c r="PJ40" s="8">
        <v>311.23200000000003</v>
      </c>
      <c r="PK40" s="8">
        <f>IFERROR(HLOOKUP("b2_s11",real!$B$10:$AMM$83,$A40-1947,FALSE)+HLOOKUP("b2_s12",real!$B$10:$AMM$83,$A40-1947,FALSE)+HLOOKUP("b2_s13",real!$B$10:$AMM$83,$A40-1947,FALSE)+HLOOKUP("b2_s14",real!$B$10:$AMM$83,$A40-1947,FALSE),"")</f>
        <v>113.18599999999999</v>
      </c>
      <c r="PL40" s="8">
        <v>348.61500000000001</v>
      </c>
      <c r="PN40">
        <v>19.4257985342498</v>
      </c>
      <c r="PO40" s="8">
        <v>25.4</v>
      </c>
      <c r="PR40" s="8">
        <v>5.1970186594391746E-2</v>
      </c>
      <c r="PS40" s="11">
        <v>0.162397002399159</v>
      </c>
      <c r="PT40" s="8">
        <v>11.712</v>
      </c>
      <c r="PU40" s="8">
        <v>0.65600000000000003</v>
      </c>
      <c r="PV40" s="8">
        <v>4.3600000000000003</v>
      </c>
      <c r="PW40" s="8">
        <v>1.0720000000000001</v>
      </c>
      <c r="PX40" s="8">
        <v>0.34399999999999997</v>
      </c>
      <c r="PY40" s="8">
        <f>PW40+PX40+PZ40</f>
        <v>2.0190000000000001</v>
      </c>
      <c r="PZ40" s="8">
        <v>0.60299999999999998</v>
      </c>
      <c r="QA40" s="8">
        <v>18.748000000000001</v>
      </c>
      <c r="QB40" s="8">
        <v>3.68</v>
      </c>
      <c r="QC40" s="8">
        <v>3.68</v>
      </c>
      <c r="QD40" s="8">
        <v>10.891999999999999</v>
      </c>
      <c r="QE40" s="8">
        <v>0.63400000000000001</v>
      </c>
      <c r="QF40" s="8">
        <v>4.266</v>
      </c>
      <c r="QG40" s="8">
        <v>0.94499999999999995</v>
      </c>
      <c r="QH40" s="8">
        <v>0.53400000000000003</v>
      </c>
      <c r="QI40" s="8">
        <v>0.47599999999999998</v>
      </c>
      <c r="QJ40" s="8">
        <f>SUM(QG40:QI40)</f>
        <v>1.9550000000000001</v>
      </c>
      <c r="QK40" s="8">
        <v>17.745999999999999</v>
      </c>
      <c r="QL40" s="8">
        <v>3.9319999999999999</v>
      </c>
      <c r="QM40" s="8">
        <v>3.9319999999999999</v>
      </c>
      <c r="QO40" s="332">
        <v>5</v>
      </c>
      <c r="QQ40" s="333">
        <v>69.7</v>
      </c>
      <c r="QS40" s="8">
        <v>34.400959999999998</v>
      </c>
      <c r="QT40" s="11">
        <v>4.8914921292395297</v>
      </c>
      <c r="QU40" s="8">
        <v>0.16667781428571438</v>
      </c>
      <c r="QW40" s="8">
        <v>10.61167</v>
      </c>
      <c r="QX40" s="8">
        <v>5.7201778707604696</v>
      </c>
      <c r="QY40" s="336">
        <v>6.5</v>
      </c>
      <c r="RA40" s="1">
        <v>0.68796900000000005</v>
      </c>
      <c r="RB40" s="1">
        <v>0.637239</v>
      </c>
      <c r="RC40">
        <v>24795.154145632299</v>
      </c>
      <c r="RD40">
        <v>0.41277483015359401</v>
      </c>
      <c r="RE40">
        <v>0.44434598689117499</v>
      </c>
      <c r="RF40">
        <v>112.86</v>
      </c>
      <c r="RG40">
        <v>115.12</v>
      </c>
      <c r="RH40" s="8">
        <f t="shared" si="43"/>
        <v>115.04587155963303</v>
      </c>
      <c r="RI40" s="8">
        <f t="shared" si="42"/>
        <v>116.34158665992925</v>
      </c>
      <c r="RJ40">
        <v>24795.154145632299</v>
      </c>
      <c r="RL40" s="8">
        <f t="shared" si="44"/>
        <v>40.614936999999998</v>
      </c>
      <c r="RM40" s="8">
        <f t="shared" si="45"/>
        <v>35.634999999999998</v>
      </c>
      <c r="RN40" s="8">
        <f t="shared" si="21"/>
        <v>11.650354653237176</v>
      </c>
      <c r="RO40" s="8">
        <f t="shared" si="22"/>
        <v>10.221864632416068</v>
      </c>
    </row>
    <row r="41" spans="1:483" s="8" customFormat="1" x14ac:dyDescent="0.35">
      <c r="A41" s="1">
        <v>1979</v>
      </c>
      <c r="B41" s="8">
        <v>1140.7156912426417</v>
      </c>
      <c r="C41" s="8">
        <v>151.16375586788919</v>
      </c>
      <c r="D41" s="8">
        <f t="shared" si="23"/>
        <v>620.20194532580581</v>
      </c>
      <c r="E41" s="8">
        <v>602.32437604798861</v>
      </c>
      <c r="F41" s="8">
        <v>260.12717520255148</v>
      </c>
      <c r="G41" s="8">
        <v>17.877569277817233</v>
      </c>
      <c r="H41" s="8">
        <v>113.13650641745913</v>
      </c>
      <c r="I41" s="8">
        <v>2.8988133047534164</v>
      </c>
      <c r="J41" s="8">
        <v>49.061364851206754</v>
      </c>
      <c r="K41" s="8">
        <v>105.78126307984924</v>
      </c>
      <c r="L41" s="8">
        <v>1.0473924990070735</v>
      </c>
      <c r="M41" s="8">
        <f t="shared" si="24"/>
        <v>106.82865557885631</v>
      </c>
      <c r="N41" s="8">
        <v>0.32387041286928014</v>
      </c>
      <c r="O41" s="8">
        <v>2.9031210000000001</v>
      </c>
      <c r="P41" s="8">
        <v>146.95183531382816</v>
      </c>
      <c r="Q41" s="8">
        <v>398.20984999999996</v>
      </c>
      <c r="R41" s="8">
        <v>80.906524000000005</v>
      </c>
      <c r="S41" s="8">
        <f t="shared" si="25"/>
        <v>216.16824399999999</v>
      </c>
      <c r="T41" s="8">
        <v>210.16860399999999</v>
      </c>
      <c r="U41" s="8">
        <v>81.471088000000009</v>
      </c>
      <c r="V41" s="8">
        <v>5.9996400000000003</v>
      </c>
      <c r="W41" s="8">
        <v>45.910933</v>
      </c>
      <c r="X41" s="8">
        <v>1.514175</v>
      </c>
      <c r="Y41" s="8">
        <v>16.002572000000001</v>
      </c>
      <c r="Z41" s="8">
        <v>29.902204000000001</v>
      </c>
      <c r="AA41" s="8">
        <v>0.59473900000000002</v>
      </c>
      <c r="AB41" s="8">
        <f t="shared" si="26"/>
        <v>30.496943000000002</v>
      </c>
      <c r="AC41" s="8">
        <v>0.29300099999999996</v>
      </c>
      <c r="AD41" s="8">
        <v>4.7668900000000001</v>
      </c>
      <c r="AE41" s="8">
        <v>82.492526999999995</v>
      </c>
      <c r="AF41" s="11">
        <f t="shared" si="27"/>
        <v>0.34515896124030465</v>
      </c>
      <c r="AG41" s="337">
        <v>0.35543558121431601</v>
      </c>
      <c r="AH41" s="11">
        <f t="shared" si="2"/>
        <v>0.54807344173494044</v>
      </c>
      <c r="AI41" s="11">
        <f t="shared" si="3"/>
        <v>0.34755606120846128</v>
      </c>
      <c r="AJ41" s="11">
        <f t="shared" si="4"/>
        <v>0.3480125859063809</v>
      </c>
      <c r="AK41" s="11">
        <f t="shared" si="5"/>
        <v>0.31347838578899223</v>
      </c>
      <c r="AL41" s="11">
        <f t="shared" si="6"/>
        <v>0.33288830028396427</v>
      </c>
      <c r="AM41" s="11">
        <f t="shared" si="7"/>
        <v>0.40642820338292712</v>
      </c>
      <c r="AN41" s="11">
        <f t="shared" si="8"/>
        <v>0.52660377878261055</v>
      </c>
      <c r="AO41" s="11">
        <f t="shared" si="9"/>
        <v>0.33083120744730188</v>
      </c>
      <c r="AP41" s="11">
        <f t="shared" si="10"/>
        <v>0.28150677468938712</v>
      </c>
      <c r="AQ41" s="11">
        <f t="shared" si="11"/>
        <v>0.57317100613357885</v>
      </c>
      <c r="AR41" s="11">
        <f t="shared" si="12"/>
        <v>0.2844473794116717</v>
      </c>
      <c r="AS41" s="11">
        <f t="shared" si="13"/>
        <v>0.888556990239871</v>
      </c>
      <c r="AT41" s="11">
        <f t="shared" si="28"/>
        <v>1.5505318842748521</v>
      </c>
      <c r="AU41" s="11">
        <f t="shared" si="14"/>
        <v>0.55704739567987094</v>
      </c>
      <c r="AV41" s="8">
        <v>486.66300000000001</v>
      </c>
      <c r="AW41" s="8">
        <v>294.28100000000001</v>
      </c>
      <c r="AX41" s="8">
        <v>192.38299999999998</v>
      </c>
      <c r="AY41" s="8">
        <v>103.161</v>
      </c>
      <c r="AZ41" s="8">
        <v>32.341999999999999</v>
      </c>
      <c r="BA41" s="8">
        <v>3.8040000000000003</v>
      </c>
      <c r="BB41" s="8">
        <v>36.146000000000001</v>
      </c>
      <c r="BC41" s="8">
        <v>1.1639999999999999</v>
      </c>
      <c r="BD41" s="8">
        <v>5.4080000000000004</v>
      </c>
      <c r="BE41" s="8">
        <v>6.5720000000000001</v>
      </c>
      <c r="BF41" s="8">
        <v>3.2389999999999999</v>
      </c>
      <c r="BG41" s="8">
        <v>49.741</v>
      </c>
      <c r="BH41" s="8">
        <v>7.8529999999999998</v>
      </c>
      <c r="BI41" s="8">
        <v>5.0839999999999996</v>
      </c>
      <c r="BJ41" s="8">
        <v>0</v>
      </c>
      <c r="BK41" s="8">
        <v>0.45699999999999996</v>
      </c>
      <c r="BL41" s="8">
        <v>0</v>
      </c>
      <c r="BM41" s="8">
        <v>16.603999999999999</v>
      </c>
      <c r="BN41" s="8">
        <v>7.8010000000000002</v>
      </c>
      <c r="BO41" s="8">
        <v>0</v>
      </c>
      <c r="BP41" s="8">
        <v>0.46600000000000003</v>
      </c>
      <c r="BQ41" s="8">
        <v>3.8049999999999997</v>
      </c>
      <c r="BR41" s="8">
        <v>0.25700000000000001</v>
      </c>
      <c r="BS41" s="8">
        <v>4.0619999999999994</v>
      </c>
      <c r="BT41" s="8">
        <v>2.4849999999999999</v>
      </c>
      <c r="BU41" s="8">
        <v>0.10200000000000001</v>
      </c>
      <c r="BV41" s="8">
        <v>2.5869999999999997</v>
      </c>
      <c r="BW41" s="8">
        <v>0</v>
      </c>
      <c r="BX41" s="8">
        <v>5.9960000000000004</v>
      </c>
      <c r="BY41" s="8">
        <v>5.9960000000000004</v>
      </c>
      <c r="BZ41" s="8">
        <v>3.9909999999999997</v>
      </c>
      <c r="CA41" s="8">
        <v>3.9909999999999997</v>
      </c>
      <c r="CB41" s="8">
        <v>2.2409999999999997</v>
      </c>
      <c r="CC41" s="8">
        <v>6.3849999999999998</v>
      </c>
      <c r="CD41" s="8">
        <v>8.6259999999999994</v>
      </c>
      <c r="CE41" s="8">
        <f t="shared" si="29"/>
        <v>6.0389999999999997</v>
      </c>
      <c r="CF41" s="8">
        <v>26.297000000000004</v>
      </c>
      <c r="CG41" s="8">
        <v>26.297000000000004</v>
      </c>
      <c r="CH41" s="8">
        <v>1.8109999999999999</v>
      </c>
      <c r="CI41" s="8">
        <v>1.6359999999999999</v>
      </c>
      <c r="CJ41" s="8">
        <v>3.4470000000000001</v>
      </c>
      <c r="CK41" s="8">
        <f t="shared" si="30"/>
        <v>2.7320000000000002</v>
      </c>
      <c r="CL41" s="8">
        <v>0</v>
      </c>
      <c r="CM41" s="8">
        <v>0.71499999999999986</v>
      </c>
      <c r="CN41" s="8">
        <v>0.71499999999999986</v>
      </c>
      <c r="CO41" s="8">
        <v>0</v>
      </c>
      <c r="CP41" s="8">
        <v>40.045000000000002</v>
      </c>
      <c r="CQ41" s="8">
        <v>3.468</v>
      </c>
      <c r="CR41" s="8">
        <v>-0.34100000000000003</v>
      </c>
      <c r="CS41" s="8">
        <v>-14.141999999999999</v>
      </c>
      <c r="CT41" s="8">
        <v>30.242999999999999</v>
      </c>
      <c r="CU41" s="8">
        <v>15.464</v>
      </c>
      <c r="CV41" s="8">
        <v>14.779</v>
      </c>
      <c r="CW41" s="8">
        <v>6.6900000000000013</v>
      </c>
      <c r="CX41" s="8">
        <v>2.2320000000000002</v>
      </c>
      <c r="CY41" s="8">
        <v>0.16799999999999998</v>
      </c>
      <c r="CZ41" s="8">
        <v>2.4000000000000004</v>
      </c>
      <c r="DA41" s="8">
        <v>0.624</v>
      </c>
      <c r="DB41" s="8">
        <v>0.78899999999999992</v>
      </c>
      <c r="DC41" s="8">
        <v>1.4129999999999998</v>
      </c>
      <c r="DD41" s="8">
        <v>0.44800000000000001</v>
      </c>
      <c r="DE41" s="8">
        <v>4.7249999999999996</v>
      </c>
      <c r="DF41" s="8">
        <v>48.667999999999999</v>
      </c>
      <c r="DG41" s="8">
        <f t="shared" si="15"/>
        <v>48.667999999999999</v>
      </c>
      <c r="DH41" s="8">
        <v>1.3859999999999999</v>
      </c>
      <c r="DI41" s="8">
        <f t="shared" si="16"/>
        <v>1.3820746273940594</v>
      </c>
      <c r="DJ41" s="8">
        <v>0</v>
      </c>
      <c r="DK41" s="1">
        <v>0</v>
      </c>
      <c r="DL41" s="8">
        <v>0.438</v>
      </c>
      <c r="DM41" s="8">
        <v>42.441000000000003</v>
      </c>
      <c r="DN41" s="8">
        <f t="shared" si="17"/>
        <v>42.441000000000003</v>
      </c>
      <c r="DO41" s="8">
        <v>1.3680000000000001</v>
      </c>
      <c r="DP41" s="8">
        <f t="shared" si="18"/>
        <v>0.97453046341204386</v>
      </c>
      <c r="DQ41" s="8">
        <v>0</v>
      </c>
      <c r="DR41" s="8">
        <v>4.4219999999999997</v>
      </c>
      <c r="DS41" s="8">
        <f t="shared" si="31"/>
        <v>3.9839999999999995</v>
      </c>
      <c r="DT41" s="8">
        <v>0.625</v>
      </c>
      <c r="DU41" s="8">
        <v>0.16799999999999998</v>
      </c>
      <c r="DV41" s="8">
        <v>2.1779999999999999</v>
      </c>
      <c r="DW41" s="8">
        <v>2.9710000000000001</v>
      </c>
      <c r="DX41" s="8">
        <v>10.552000000000001</v>
      </c>
      <c r="DY41" s="8">
        <v>2.0960000000000001</v>
      </c>
      <c r="DZ41" s="8">
        <v>0</v>
      </c>
      <c r="EA41" s="8">
        <v>12.648000000000001</v>
      </c>
      <c r="EB41" s="8">
        <v>1.5669999999999999</v>
      </c>
      <c r="EC41" s="8">
        <v>0</v>
      </c>
      <c r="ED41" s="8">
        <v>1.5669999999999999</v>
      </c>
      <c r="EE41" s="8">
        <f t="shared" si="19"/>
        <v>1.5669999999999999</v>
      </c>
      <c r="EF41" s="8">
        <v>2.8740000000000001</v>
      </c>
      <c r="EG41" s="8">
        <v>2.8740000000000001</v>
      </c>
      <c r="EH41" s="8">
        <v>2.0990000000000002</v>
      </c>
      <c r="EI41" s="8">
        <v>10.265000000000001</v>
      </c>
      <c r="EJ41" s="8">
        <v>6.2E-2</v>
      </c>
      <c r="EK41" s="8">
        <v>12.426</v>
      </c>
      <c r="EL41" s="8">
        <v>5.7409999999999997</v>
      </c>
      <c r="EM41" s="8">
        <v>5.7409999999999997</v>
      </c>
      <c r="EN41" s="8">
        <v>0</v>
      </c>
      <c r="EO41" s="8">
        <v>0.41799999999999998</v>
      </c>
      <c r="EP41" s="8">
        <v>0.41799999999999998</v>
      </c>
      <c r="EQ41" s="8">
        <f t="shared" si="32"/>
        <v>0.41399999999999998</v>
      </c>
      <c r="ER41" s="8">
        <v>0</v>
      </c>
      <c r="ES41" s="8">
        <v>4.0000000000000001E-3</v>
      </c>
      <c r="ET41" s="8">
        <v>4.0000000000000001E-3</v>
      </c>
      <c r="EU41" s="8">
        <v>0</v>
      </c>
      <c r="EV41" s="8">
        <v>1.5139999999999998</v>
      </c>
      <c r="EW41" s="8">
        <v>6.7000000000000004E-2</v>
      </c>
      <c r="EX41" s="8">
        <v>4.5749999999999993</v>
      </c>
      <c r="EY41" s="8">
        <v>81.361999999999995</v>
      </c>
      <c r="EZ41" s="8">
        <v>19.486999999999998</v>
      </c>
      <c r="FA41" s="8">
        <v>61.875</v>
      </c>
      <c r="FB41" s="8">
        <v>35.385999999999996</v>
      </c>
      <c r="FC41" s="8">
        <v>7.1320000000000006</v>
      </c>
      <c r="FD41" s="8">
        <v>6.4260000000000002</v>
      </c>
      <c r="FE41" s="8">
        <v>13.558</v>
      </c>
      <c r="FF41" s="8">
        <v>1.2489999999999999</v>
      </c>
      <c r="FG41" s="8">
        <v>0.107</v>
      </c>
      <c r="FH41" s="8">
        <v>1.3559999999999999</v>
      </c>
      <c r="FI41" s="8">
        <v>0</v>
      </c>
      <c r="FJ41" s="8">
        <v>11.573</v>
      </c>
      <c r="FK41" s="8">
        <v>33.885999999999996</v>
      </c>
      <c r="FL41" s="8">
        <v>0.109</v>
      </c>
      <c r="FM41" s="8">
        <v>14.766999999999999</v>
      </c>
      <c r="FN41" s="8">
        <v>48.762</v>
      </c>
      <c r="FO41" s="8">
        <v>3.2800000000000002</v>
      </c>
      <c r="FP41" s="8">
        <v>8.4959999999999987</v>
      </c>
      <c r="FQ41" s="8">
        <v>11.776</v>
      </c>
      <c r="FR41" s="8">
        <v>3.9830000000000001</v>
      </c>
      <c r="FS41" s="8">
        <v>3.8739999999999997</v>
      </c>
      <c r="FT41" s="8">
        <v>2.363</v>
      </c>
      <c r="FU41" s="8">
        <v>0.93900000000000006</v>
      </c>
      <c r="FV41" s="8">
        <v>0.106</v>
      </c>
      <c r="FW41" s="8">
        <v>0.318</v>
      </c>
      <c r="FX41" s="8">
        <f t="shared" si="33"/>
        <v>0.318</v>
      </c>
      <c r="FY41" s="8">
        <v>4.6819999999999995</v>
      </c>
      <c r="FZ41" s="8">
        <v>0</v>
      </c>
      <c r="GA41" s="8">
        <v>0</v>
      </c>
      <c r="GB41" s="8">
        <v>24.908000000000001</v>
      </c>
      <c r="GC41" s="8">
        <v>2.63</v>
      </c>
      <c r="GD41" s="8">
        <f t="shared" si="20"/>
        <v>27.414000000000001</v>
      </c>
      <c r="GE41" s="8">
        <v>27.538</v>
      </c>
      <c r="GF41" s="8">
        <v>45.918000000000006</v>
      </c>
      <c r="GG41" s="8">
        <v>6.4250000000000007</v>
      </c>
      <c r="GH41" s="8">
        <v>20.823</v>
      </c>
      <c r="GI41" s="8">
        <v>73.165999999999997</v>
      </c>
      <c r="GJ41" s="8">
        <v>0.20499999999999999</v>
      </c>
      <c r="GK41" s="8">
        <v>0</v>
      </c>
      <c r="GL41" s="8">
        <v>0.182</v>
      </c>
      <c r="GM41" s="8">
        <v>1.9870000000000001</v>
      </c>
      <c r="GN41" s="8">
        <v>2.3740000000000001</v>
      </c>
      <c r="GO41" s="8">
        <v>0</v>
      </c>
      <c r="GP41" s="8">
        <v>0.124</v>
      </c>
      <c r="GQ41" s="8">
        <v>0.124</v>
      </c>
      <c r="GR41" s="8">
        <v>0</v>
      </c>
      <c r="GS41" s="8">
        <v>45.802000000000007</v>
      </c>
      <c r="GT41" s="8">
        <v>6.7949999999999999</v>
      </c>
      <c r="GU41" s="8">
        <v>6.2959999999999994</v>
      </c>
      <c r="GV41" s="8">
        <v>58.893000000000008</v>
      </c>
      <c r="GW41" s="8">
        <v>0.22500000000000001</v>
      </c>
      <c r="GX41" s="8">
        <v>0</v>
      </c>
      <c r="GY41" s="8">
        <v>1.448</v>
      </c>
      <c r="GZ41" s="8">
        <v>3.8260000000000001</v>
      </c>
      <c r="HA41" s="8">
        <v>1.6920000000000002</v>
      </c>
      <c r="HB41" s="8">
        <v>7.1910000000000007</v>
      </c>
      <c r="HC41" s="8">
        <f t="shared" si="34"/>
        <v>4.8170000000000002</v>
      </c>
      <c r="HD41" s="8">
        <v>100.17099999999999</v>
      </c>
      <c r="HE41" s="8">
        <v>48.147000000000006</v>
      </c>
      <c r="HF41" s="8">
        <v>33.325000000000003</v>
      </c>
      <c r="HG41" s="8">
        <v>81.472000000000008</v>
      </c>
      <c r="HH41" s="8">
        <v>18.7</v>
      </c>
      <c r="HI41" s="8">
        <v>-0.79199999999999993</v>
      </c>
      <c r="HJ41" s="8">
        <v>0.86799999999999999</v>
      </c>
      <c r="HK41" s="8">
        <v>3.7879999999999998</v>
      </c>
      <c r="HL41" s="8">
        <v>3.8639999999999999</v>
      </c>
      <c r="HM41" s="8">
        <v>0</v>
      </c>
      <c r="HN41" s="8">
        <v>2.9729999999999999</v>
      </c>
      <c r="HO41" s="8">
        <v>6.2190000000000003</v>
      </c>
      <c r="HP41" s="8">
        <v>9.1920000000000002</v>
      </c>
      <c r="HQ41" s="8">
        <f t="shared" si="35"/>
        <v>5.3280000000000003</v>
      </c>
      <c r="HR41" s="8">
        <v>16.002000000000002</v>
      </c>
      <c r="HS41" s="8">
        <v>0.432</v>
      </c>
      <c r="HT41" s="8">
        <v>0.441</v>
      </c>
      <c r="HU41" s="8">
        <v>-1.921</v>
      </c>
      <c r="HV41" s="8">
        <v>35.502000000000002</v>
      </c>
      <c r="HW41" s="8">
        <v>12.645</v>
      </c>
      <c r="HX41" s="8">
        <v>52.024999999999999</v>
      </c>
      <c r="HY41" s="8">
        <v>129.24399999999997</v>
      </c>
      <c r="HZ41" s="8">
        <v>6.4529999999999994</v>
      </c>
      <c r="IA41" s="8">
        <v>135.69699999999997</v>
      </c>
      <c r="IB41" s="8">
        <v>49.772999999999996</v>
      </c>
      <c r="IC41" s="8">
        <v>1.6379999999999999</v>
      </c>
      <c r="ID41" s="8">
        <v>51.410999999999994</v>
      </c>
      <c r="IE41" s="8">
        <v>79.468999999999994</v>
      </c>
      <c r="IF41" s="8">
        <v>4.8129999999999997</v>
      </c>
      <c r="IG41" s="8">
        <v>84.281999999999996</v>
      </c>
      <c r="IH41" s="8">
        <v>12.096</v>
      </c>
      <c r="II41" s="8">
        <v>3.1219999999999999</v>
      </c>
      <c r="IJ41" s="8">
        <v>15.218</v>
      </c>
      <c r="IK41" s="8">
        <v>3.7490000000000001</v>
      </c>
      <c r="IL41" s="8">
        <v>1.0880000000000001</v>
      </c>
      <c r="IM41" s="8">
        <v>4.8369999999999997</v>
      </c>
      <c r="IN41" s="8">
        <v>0.113</v>
      </c>
      <c r="IO41" s="8">
        <v>2.1639999999999997</v>
      </c>
      <c r="IP41" s="8">
        <v>2.2769999999999997</v>
      </c>
      <c r="IQ41" s="8">
        <v>0.128</v>
      </c>
      <c r="IR41" s="8">
        <v>2.8000000000000001E-2</v>
      </c>
      <c r="IS41" s="8">
        <v>0.156</v>
      </c>
      <c r="IT41" s="8">
        <v>2.4329999999999998</v>
      </c>
      <c r="IU41" s="8">
        <v>0.28600000000000003</v>
      </c>
      <c r="IV41" s="8">
        <v>0</v>
      </c>
      <c r="IW41" s="8">
        <v>0.28600000000000003</v>
      </c>
      <c r="IX41" s="8">
        <v>61.634</v>
      </c>
      <c r="IY41" s="8">
        <v>0.44600000000000001</v>
      </c>
      <c r="IZ41" s="8">
        <v>62.08</v>
      </c>
      <c r="JA41" s="8">
        <v>161.09899999999999</v>
      </c>
      <c r="JB41" s="8">
        <v>161.09899999999999</v>
      </c>
      <c r="JC41" s="8">
        <v>46.747999999999998</v>
      </c>
      <c r="JD41" s="8">
        <v>10.398999999999999</v>
      </c>
      <c r="JE41" s="8">
        <v>57.146999999999998</v>
      </c>
      <c r="JF41" s="8">
        <v>11.623000000000001</v>
      </c>
      <c r="JG41" s="8">
        <v>0.17599999999999999</v>
      </c>
      <c r="JH41" s="8">
        <v>11.799000000000001</v>
      </c>
      <c r="JI41" s="8">
        <v>2.5840000000000001</v>
      </c>
      <c r="JJ41" s="8">
        <v>2.5840000000000001</v>
      </c>
      <c r="JK41" s="8">
        <v>3.4539999999999997</v>
      </c>
      <c r="JL41" s="8">
        <v>4.0000000000000001E-3</v>
      </c>
      <c r="JM41" s="8">
        <v>3.4579999999999997</v>
      </c>
      <c r="JN41" s="8">
        <v>0.88800000000000001</v>
      </c>
      <c r="JO41" s="8">
        <v>0.88800000000000001</v>
      </c>
      <c r="JP41" s="8">
        <v>6.8579999999999997</v>
      </c>
      <c r="JQ41" s="8">
        <v>4.7E-2</v>
      </c>
      <c r="JR41" s="8">
        <v>6.9049999999999994</v>
      </c>
      <c r="JS41" s="8">
        <v>0.74</v>
      </c>
      <c r="JT41" s="8">
        <v>0.74</v>
      </c>
      <c r="JU41" s="8">
        <v>45.391999999999996</v>
      </c>
      <c r="JV41" s="8">
        <v>13.554</v>
      </c>
      <c r="JW41" s="8">
        <v>6.3420000000000005</v>
      </c>
      <c r="JX41" s="8">
        <v>65.287999999999997</v>
      </c>
      <c r="JY41" s="8">
        <f t="shared" si="36"/>
        <v>65.24199999999999</v>
      </c>
      <c r="JZ41" s="8">
        <v>5.2080000000000002</v>
      </c>
      <c r="KA41" s="8">
        <v>7.2970000000000006</v>
      </c>
      <c r="KB41" s="8">
        <v>12.505000000000001</v>
      </c>
      <c r="KC41" s="8">
        <v>1.2E-2</v>
      </c>
      <c r="KD41" s="8">
        <v>5.07</v>
      </c>
      <c r="KE41" s="8">
        <v>5.0819999999999999</v>
      </c>
      <c r="KF41" s="8">
        <v>17.587</v>
      </c>
      <c r="KG41" s="8">
        <f t="shared" si="37"/>
        <v>6.2579999999999991</v>
      </c>
      <c r="KH41" s="8">
        <v>17.11</v>
      </c>
      <c r="KI41" s="8">
        <v>2.63</v>
      </c>
      <c r="KJ41" s="8">
        <v>19.739999999999998</v>
      </c>
      <c r="KK41" s="8">
        <v>46.744</v>
      </c>
      <c r="KL41" s="8">
        <v>10.398999999999999</v>
      </c>
      <c r="KM41" s="8">
        <v>23.314</v>
      </c>
      <c r="KN41" s="8">
        <v>80.456999999999994</v>
      </c>
      <c r="KO41" s="8">
        <v>4.5999999999999999E-2</v>
      </c>
      <c r="KP41" s="8">
        <v>4.5999999999999999E-2</v>
      </c>
      <c r="KQ41" s="8">
        <v>0</v>
      </c>
      <c r="KR41" s="8">
        <v>5.2750000000000004</v>
      </c>
      <c r="KS41" s="8">
        <v>5.8129999999999997</v>
      </c>
      <c r="KT41" s="8">
        <v>11.088000000000001</v>
      </c>
      <c r="KU41" s="8">
        <v>1.2E-2</v>
      </c>
      <c r="KV41" s="8">
        <v>0.22900000000000001</v>
      </c>
      <c r="KW41" s="8">
        <v>0.24100000000000002</v>
      </c>
      <c r="KX41" s="8">
        <v>11.329000000000001</v>
      </c>
      <c r="KY41" s="8">
        <v>0</v>
      </c>
      <c r="KZ41" s="8">
        <v>257.32600000000002</v>
      </c>
      <c r="LA41" s="8">
        <v>5.3730000000000002</v>
      </c>
      <c r="LB41" s="8">
        <v>262.69900000000001</v>
      </c>
      <c r="LC41" s="8">
        <v>210.16800000000001</v>
      </c>
      <c r="LD41" s="8">
        <v>6</v>
      </c>
      <c r="LE41" s="8">
        <v>216.16800000000001</v>
      </c>
      <c r="LF41" s="8">
        <v>47.157000000000004</v>
      </c>
      <c r="LG41" s="8">
        <v>-0.627</v>
      </c>
      <c r="LH41" s="8">
        <v>46.53</v>
      </c>
      <c r="LI41" s="8">
        <v>0.27900000000000003</v>
      </c>
      <c r="LJ41" s="8">
        <v>1.5129999999999999</v>
      </c>
      <c r="LK41" s="8">
        <v>1.7919999999999998</v>
      </c>
      <c r="LL41" s="8">
        <v>0.02</v>
      </c>
      <c r="LM41" s="8">
        <v>0.20499999999999999</v>
      </c>
      <c r="LN41" s="8">
        <v>0.22499999999999998</v>
      </c>
      <c r="LO41" s="8">
        <v>2.0169999999999999</v>
      </c>
      <c r="LP41" s="8">
        <v>0</v>
      </c>
      <c r="LQ41" s="8">
        <v>0.79199999999999993</v>
      </c>
      <c r="LR41" s="8">
        <v>0.622</v>
      </c>
      <c r="LS41" s="8">
        <v>1.4139999999999999</v>
      </c>
      <c r="LT41" s="8">
        <v>0</v>
      </c>
      <c r="LU41" s="8">
        <v>1.4139999999999999</v>
      </c>
      <c r="LV41" s="8">
        <f t="shared" si="38"/>
        <v>-0.60299999999999998</v>
      </c>
      <c r="LW41" s="8">
        <v>35.768000000000001</v>
      </c>
      <c r="LX41" s="8">
        <v>0.59499999999999997</v>
      </c>
      <c r="LY41" s="8">
        <v>36.363</v>
      </c>
      <c r="LZ41" s="8">
        <v>0.86399999999999999</v>
      </c>
      <c r="MA41" s="8">
        <v>0.86399999999999999</v>
      </c>
      <c r="MB41" s="8">
        <v>0.29399999999999998</v>
      </c>
      <c r="MC41" s="8">
        <v>0.29399999999999998</v>
      </c>
      <c r="MD41" s="8">
        <v>-0.16599999999999998</v>
      </c>
      <c r="ME41" s="8">
        <v>-0.16599999999999998</v>
      </c>
      <c r="MF41" s="8">
        <v>10.776</v>
      </c>
      <c r="MG41" s="8">
        <v>-0.995</v>
      </c>
      <c r="MH41" s="8">
        <v>9.7810000000000006</v>
      </c>
      <c r="MI41" s="8">
        <v>35.502000000000002</v>
      </c>
      <c r="MJ41" s="8">
        <v>18.645</v>
      </c>
      <c r="MK41" s="8">
        <v>6</v>
      </c>
      <c r="ML41" s="8">
        <v>311.47199999999998</v>
      </c>
      <c r="MM41" s="8">
        <v>-0.627</v>
      </c>
      <c r="MN41" s="8">
        <v>310.84499999999997</v>
      </c>
      <c r="MO41" s="8">
        <v>82.494</v>
      </c>
      <c r="MP41" s="8">
        <v>80.906000000000006</v>
      </c>
      <c r="MQ41" s="8">
        <v>1.5860000000000003</v>
      </c>
      <c r="MR41" s="8">
        <v>0.89900000000000002</v>
      </c>
      <c r="MS41" s="8">
        <v>0.219</v>
      </c>
      <c r="MT41" s="8">
        <v>0.219</v>
      </c>
      <c r="MU41" s="8">
        <v>7.0460000000000003</v>
      </c>
      <c r="MV41" s="8">
        <v>1.105</v>
      </c>
      <c r="MW41" s="8">
        <v>0</v>
      </c>
      <c r="MX41" s="8">
        <v>0</v>
      </c>
      <c r="MY41" s="8">
        <v>0</v>
      </c>
      <c r="MZ41" s="8">
        <v>0.111</v>
      </c>
      <c r="NA41" s="8">
        <v>0.111</v>
      </c>
      <c r="NB41" s="8">
        <v>6.3E-2</v>
      </c>
      <c r="NC41" s="8">
        <v>1.6E-2</v>
      </c>
      <c r="ND41" s="8">
        <v>7.9000000000000001E-2</v>
      </c>
      <c r="NE41" s="8">
        <v>0.19700000000000001</v>
      </c>
      <c r="NF41" s="8">
        <v>0.19700000000000001</v>
      </c>
      <c r="NG41" s="8">
        <v>0.75800000000000001</v>
      </c>
      <c r="NH41" s="8">
        <v>5.7999999999999996E-2</v>
      </c>
      <c r="NI41" s="8">
        <v>0.182</v>
      </c>
      <c r="NJ41" s="8">
        <v>0.73099999999999987</v>
      </c>
      <c r="NK41" s="8">
        <v>1.7289999999999999</v>
      </c>
      <c r="NL41" s="8">
        <v>0</v>
      </c>
      <c r="NM41" s="8">
        <v>0</v>
      </c>
      <c r="NN41" s="8">
        <v>0.25600000000000001</v>
      </c>
      <c r="NO41" s="8">
        <v>1.3000000000000001E-2</v>
      </c>
      <c r="NP41" s="8">
        <v>1.3000000000000001E-2</v>
      </c>
      <c r="NQ41" s="8">
        <v>0</v>
      </c>
      <c r="NR41" s="8">
        <v>0.77199999999999991</v>
      </c>
      <c r="NS41" s="8">
        <v>0.37600000000000006</v>
      </c>
      <c r="NT41" s="8">
        <v>1.1479999999999999</v>
      </c>
      <c r="NU41" s="8">
        <v>0</v>
      </c>
      <c r="NV41" s="8">
        <v>0</v>
      </c>
      <c r="NW41" s="8">
        <v>1.042</v>
      </c>
      <c r="NX41" s="8">
        <v>9.8000000000000004E-2</v>
      </c>
      <c r="NY41" s="8">
        <v>6.9940000000000007</v>
      </c>
      <c r="NZ41" s="8">
        <v>0.28100000000000003</v>
      </c>
      <c r="OA41" s="8">
        <v>0</v>
      </c>
      <c r="OB41" s="8">
        <v>0</v>
      </c>
      <c r="OC41" s="8">
        <f t="shared" si="39"/>
        <v>0</v>
      </c>
      <c r="OD41" s="8">
        <v>0.26500000000000001</v>
      </c>
      <c r="OE41" s="8">
        <v>7.2000000000000008E-2</v>
      </c>
      <c r="OF41" s="8">
        <v>0.33700000000000002</v>
      </c>
      <c r="OG41" s="8">
        <v>0.60400000000000009</v>
      </c>
      <c r="OH41" s="8">
        <v>0.10600000000000001</v>
      </c>
      <c r="OI41" s="8">
        <v>0</v>
      </c>
      <c r="OJ41" s="8">
        <v>0.71000000000000008</v>
      </c>
      <c r="OK41" s="8">
        <v>5.8999999999999997E-2</v>
      </c>
      <c r="OL41" s="8">
        <v>0.32199999999999995</v>
      </c>
      <c r="OM41" s="8">
        <v>1.448</v>
      </c>
      <c r="ON41" s="8">
        <v>2.5890000000000004</v>
      </c>
      <c r="OO41" s="8">
        <v>1.6920000000000002</v>
      </c>
      <c r="OP41" s="8">
        <v>6.11</v>
      </c>
      <c r="OQ41" s="8">
        <f t="shared" si="40"/>
        <v>4.3810000000000002</v>
      </c>
      <c r="OR41" s="8">
        <v>0.12</v>
      </c>
      <c r="OS41" s="8">
        <v>0</v>
      </c>
      <c r="OT41" s="8">
        <v>0.12</v>
      </c>
      <c r="OU41" s="8">
        <v>0.124</v>
      </c>
      <c r="OV41" s="8">
        <v>0</v>
      </c>
      <c r="OW41" s="8">
        <v>0.124</v>
      </c>
      <c r="OX41" s="8">
        <v>-3.6440000000000001</v>
      </c>
      <c r="OY41" s="8">
        <v>398.20599999999996</v>
      </c>
      <c r="OZ41" s="335">
        <v>4.9067157574255671E-2</v>
      </c>
      <c r="PA41" s="8">
        <v>3.925372605940454E-3</v>
      </c>
      <c r="PB41" s="8">
        <v>0.39346953658795625</v>
      </c>
      <c r="PC41" s="8">
        <v>12.59</v>
      </c>
      <c r="PD41" s="258">
        <v>9.6959499999999998</v>
      </c>
      <c r="PE41" s="8">
        <v>6.5</v>
      </c>
      <c r="PF41" s="258">
        <f t="shared" si="41"/>
        <v>11.149908333333332</v>
      </c>
      <c r="PJ41" s="8">
        <v>353.31899999999996</v>
      </c>
      <c r="PK41" s="8">
        <f>IFERROR(HLOOKUP("b2_s11",real!$B$10:$AMM$83,$A41-1947,FALSE)+HLOOKUP("b2_s12",real!$B$10:$AMM$83,$A41-1947,FALSE)+HLOOKUP("b2_s13",real!$B$10:$AMM$83,$A41-1947,FALSE)+HLOOKUP("b2_s14",real!$B$10:$AMM$83,$A41-1947,FALSE),"")</f>
        <v>128.119</v>
      </c>
      <c r="PL41" s="8">
        <v>398.20399999999995</v>
      </c>
      <c r="PN41">
        <v>42.641570362531802</v>
      </c>
      <c r="PO41" s="8">
        <v>25.5</v>
      </c>
      <c r="PR41" s="8">
        <v>5.7802564369853024E-2</v>
      </c>
      <c r="PS41" s="11">
        <v>0.186377119829854</v>
      </c>
      <c r="PT41" s="8">
        <v>11.817</v>
      </c>
      <c r="PU41" s="8">
        <v>0.66800000000000004</v>
      </c>
      <c r="PV41" s="8">
        <v>4.4480000000000004</v>
      </c>
      <c r="PW41" s="8">
        <v>1.0669999999999999</v>
      </c>
      <c r="PX41" s="8">
        <v>0.33400000000000002</v>
      </c>
      <c r="PY41" s="8">
        <f t="shared" ref="PY41:PY82" si="46">PW41+PX41+PZ41</f>
        <v>2.02</v>
      </c>
      <c r="PZ41" s="8">
        <v>0.61899999999999999</v>
      </c>
      <c r="QA41" s="8">
        <v>18.952000000000002</v>
      </c>
      <c r="QB41" s="8">
        <v>3.6480000000000001</v>
      </c>
      <c r="QC41" s="8">
        <v>3.6480000000000001</v>
      </c>
      <c r="QD41" s="8">
        <v>11</v>
      </c>
      <c r="QE41" s="8">
        <v>0.64500000000000002</v>
      </c>
      <c r="QF41" s="8">
        <v>4.3479999999999999</v>
      </c>
      <c r="QG41" s="8">
        <v>0.94399999999999995</v>
      </c>
      <c r="QH41" s="8">
        <v>0.52400000000000002</v>
      </c>
      <c r="QI41" s="8">
        <v>0.48699999999999999</v>
      </c>
      <c r="QJ41" s="8">
        <f t="shared" ref="QJ41:QJ83" si="47">SUM(QG41:QI41)</f>
        <v>1.9550000000000001</v>
      </c>
      <c r="QK41" s="8">
        <v>17.946999999999999</v>
      </c>
      <c r="QL41" s="8">
        <v>3.8879999999999999</v>
      </c>
      <c r="QM41" s="8">
        <v>3.8879999999999999</v>
      </c>
      <c r="QO41" s="332">
        <v>5.4</v>
      </c>
      <c r="QQ41" s="333">
        <v>70.5</v>
      </c>
      <c r="QS41" s="8">
        <v>34.676025000000003</v>
      </c>
      <c r="QT41" s="11">
        <v>4.3257711883708003</v>
      </c>
      <c r="QU41" s="8">
        <v>-0.56646711111111436</v>
      </c>
      <c r="QW41" s="8">
        <v>10.8475</v>
      </c>
      <c r="QX41" s="8">
        <v>6.5217288116291998</v>
      </c>
      <c r="QY41" s="336">
        <v>6.5</v>
      </c>
      <c r="RA41" s="1">
        <v>0.64874500000000002</v>
      </c>
      <c r="RB41" s="1">
        <v>0.61398900000000001</v>
      </c>
      <c r="RC41">
        <v>25830.552072835198</v>
      </c>
      <c r="RD41">
        <v>0.43946756775019202</v>
      </c>
      <c r="RE41">
        <v>0.46089187761475198</v>
      </c>
      <c r="RF41">
        <v>115.11</v>
      </c>
      <c r="RG41">
        <v>119</v>
      </c>
      <c r="RH41" s="8">
        <f t="shared" si="43"/>
        <v>117.33944954128441</v>
      </c>
      <c r="RI41" s="8">
        <f t="shared" si="42"/>
        <v>120.26275896917635</v>
      </c>
      <c r="RJ41">
        <v>25830.552072835198</v>
      </c>
      <c r="RL41" s="8">
        <f t="shared" si="44"/>
        <v>45.910933</v>
      </c>
      <c r="RM41" s="8">
        <f t="shared" si="45"/>
        <v>40.045000000000002</v>
      </c>
      <c r="RN41" s="8">
        <f t="shared" si="21"/>
        <v>11.5293313312064</v>
      </c>
      <c r="RO41" s="8">
        <f t="shared" si="22"/>
        <v>10.056255514523311</v>
      </c>
    </row>
    <row r="42" spans="1:483" s="8" customFormat="1" x14ac:dyDescent="0.35">
      <c r="A42" s="1">
        <v>1980</v>
      </c>
      <c r="B42" s="8">
        <v>1158.7253245787645</v>
      </c>
      <c r="C42" s="8">
        <v>158.9426133645735</v>
      </c>
      <c r="D42" s="8">
        <f t="shared" si="23"/>
        <v>627.59240270865337</v>
      </c>
      <c r="E42" s="8">
        <v>609.38664115925667</v>
      </c>
      <c r="F42" s="8">
        <v>268.3028947455353</v>
      </c>
      <c r="G42" s="8">
        <v>18.205761549396659</v>
      </c>
      <c r="H42" s="8">
        <v>120.01709923405531</v>
      </c>
      <c r="I42" s="8">
        <v>2.6936780037362724</v>
      </c>
      <c r="J42" s="8">
        <v>49.127504270791</v>
      </c>
      <c r="K42" s="8">
        <v>106.30388659285521</v>
      </c>
      <c r="L42" s="8">
        <v>1.0939505950731632</v>
      </c>
      <c r="M42" s="8">
        <f t="shared" si="24"/>
        <v>107.39783718792837</v>
      </c>
      <c r="N42" s="8">
        <v>0.35851337521321797</v>
      </c>
      <c r="O42" s="8">
        <v>3.1896070000000001</v>
      </c>
      <c r="P42" s="8">
        <v>151.03817363355117</v>
      </c>
      <c r="Q42" s="8">
        <v>451.77009999999996</v>
      </c>
      <c r="R42" s="8">
        <v>101.739453</v>
      </c>
      <c r="S42" s="8">
        <f t="shared" si="25"/>
        <v>247.314358</v>
      </c>
      <c r="T42" s="8">
        <v>240.432928</v>
      </c>
      <c r="U42" s="8">
        <v>95.080354999999997</v>
      </c>
      <c r="V42" s="8">
        <v>6.8814299999999999</v>
      </c>
      <c r="W42" s="8">
        <v>55.086413999999998</v>
      </c>
      <c r="X42" s="8">
        <v>1.575356</v>
      </c>
      <c r="Y42" s="8">
        <v>18.657790000000002</v>
      </c>
      <c r="Z42" s="8">
        <v>34.352239999999995</v>
      </c>
      <c r="AA42" s="8">
        <v>0.6867859999999999</v>
      </c>
      <c r="AB42" s="8">
        <f t="shared" si="26"/>
        <v>35.039025999999993</v>
      </c>
      <c r="AC42" s="8">
        <v>0.34820999999999996</v>
      </c>
      <c r="AD42" s="8">
        <v>5.6152499999999996</v>
      </c>
      <c r="AE42" s="8">
        <v>94.792794000000001</v>
      </c>
      <c r="AF42" s="11">
        <f t="shared" si="27"/>
        <v>0.38549749100464692</v>
      </c>
      <c r="AG42" s="337">
        <v>0.39772341795543498</v>
      </c>
      <c r="AH42" s="11">
        <f t="shared" si="2"/>
        <v>0.65546866927970282</v>
      </c>
      <c r="AI42" s="11">
        <f t="shared" si="3"/>
        <v>0.39295041246912854</v>
      </c>
      <c r="AJ42" s="11">
        <f t="shared" si="4"/>
        <v>0.39351253069791742</v>
      </c>
      <c r="AK42" s="11">
        <f t="shared" si="5"/>
        <v>0.35469514725567058</v>
      </c>
      <c r="AL42" s="11">
        <f t="shared" si="6"/>
        <v>0.37493126368266622</v>
      </c>
      <c r="AM42" s="11">
        <f t="shared" si="7"/>
        <v>0.45969720014924964</v>
      </c>
      <c r="AN42" s="11">
        <f t="shared" si="8"/>
        <v>0.58960502630222245</v>
      </c>
      <c r="AO42" s="11">
        <f t="shared" si="9"/>
        <v>0.38520490135343849</v>
      </c>
      <c r="AP42" s="11">
        <f t="shared" si="10"/>
        <v>0.32181057957407999</v>
      </c>
      <c r="AQ42" s="11">
        <f t="shared" si="11"/>
        <v>0.63371061119305305</v>
      </c>
      <c r="AR42" s="11">
        <f t="shared" si="12"/>
        <v>0.32507972351416159</v>
      </c>
      <c r="AS42" s="11">
        <f t="shared" si="13"/>
        <v>0.95394500117599768</v>
      </c>
      <c r="AT42" s="11">
        <f t="shared" si="28"/>
        <v>1.662427172945677</v>
      </c>
      <c r="AU42" s="11">
        <f t="shared" si="14"/>
        <v>0.62278931621079447</v>
      </c>
      <c r="AV42" s="8">
        <v>562.28300000000002</v>
      </c>
      <c r="AW42" s="8">
        <v>343.96600000000001</v>
      </c>
      <c r="AX42" s="8">
        <v>218.31799999999998</v>
      </c>
      <c r="AY42" s="8">
        <v>119.175</v>
      </c>
      <c r="AZ42" s="8">
        <v>36.611000000000004</v>
      </c>
      <c r="BA42" s="8">
        <v>4.3849999999999998</v>
      </c>
      <c r="BB42" s="8">
        <v>40.996000000000002</v>
      </c>
      <c r="BC42" s="8">
        <v>1.2449999999999999</v>
      </c>
      <c r="BD42" s="8">
        <v>6.2229999999999999</v>
      </c>
      <c r="BE42" s="8">
        <v>7.468</v>
      </c>
      <c r="BF42" s="8">
        <v>4.165</v>
      </c>
      <c r="BG42" s="8">
        <v>54.841000000000008</v>
      </c>
      <c r="BH42" s="8">
        <v>10.212000000000002</v>
      </c>
      <c r="BI42" s="8">
        <v>6.4490000000000007</v>
      </c>
      <c r="BJ42" s="8">
        <v>0</v>
      </c>
      <c r="BK42" s="8">
        <v>0.57400000000000007</v>
      </c>
      <c r="BL42" s="8">
        <v>0</v>
      </c>
      <c r="BM42" s="8">
        <v>20.481000000000002</v>
      </c>
      <c r="BN42" s="8">
        <v>9.4220000000000006</v>
      </c>
      <c r="BO42" s="8">
        <v>0</v>
      </c>
      <c r="BP42" s="8">
        <v>0.50700000000000001</v>
      </c>
      <c r="BQ42" s="8">
        <v>4.3849999999999998</v>
      </c>
      <c r="BR42" s="8">
        <v>0.29700000000000004</v>
      </c>
      <c r="BS42" s="8">
        <v>4.6819999999999995</v>
      </c>
      <c r="BT42" s="8">
        <v>2.91</v>
      </c>
      <c r="BU42" s="8">
        <v>0.14700000000000002</v>
      </c>
      <c r="BV42" s="8">
        <v>3.0570000000000004</v>
      </c>
      <c r="BW42" s="8">
        <v>0</v>
      </c>
      <c r="BX42" s="8">
        <v>7.0010000000000003</v>
      </c>
      <c r="BY42" s="8">
        <v>7.0010000000000003</v>
      </c>
      <c r="BZ42" s="8">
        <v>4.601</v>
      </c>
      <c r="CA42" s="8">
        <v>4.601</v>
      </c>
      <c r="CB42" s="8">
        <v>2.4859999999999998</v>
      </c>
      <c r="CC42" s="8">
        <v>7.1020000000000003</v>
      </c>
      <c r="CD42" s="8">
        <v>9.588000000000001</v>
      </c>
      <c r="CE42" s="8">
        <f t="shared" si="29"/>
        <v>6.5310000000000006</v>
      </c>
      <c r="CF42" s="8">
        <v>28.217000000000002</v>
      </c>
      <c r="CG42" s="8">
        <v>28.217000000000002</v>
      </c>
      <c r="CH42" s="8">
        <v>1.8570000000000002</v>
      </c>
      <c r="CI42" s="8">
        <v>1.677</v>
      </c>
      <c r="CJ42" s="8">
        <v>3.5340000000000003</v>
      </c>
      <c r="CK42" s="8">
        <f t="shared" si="30"/>
        <v>2.7460000000000004</v>
      </c>
      <c r="CL42" s="8">
        <v>0</v>
      </c>
      <c r="CM42" s="8">
        <v>0.78800000000000003</v>
      </c>
      <c r="CN42" s="8">
        <v>0.78800000000000003</v>
      </c>
      <c r="CO42" s="8">
        <v>0</v>
      </c>
      <c r="CP42" s="8">
        <v>48.229000000000006</v>
      </c>
      <c r="CQ42" s="8">
        <v>4.165</v>
      </c>
      <c r="CR42" s="8">
        <v>-0.35400000000000004</v>
      </c>
      <c r="CS42" s="8">
        <v>-21.077000000000002</v>
      </c>
      <c r="CT42" s="8">
        <v>36.694999999999993</v>
      </c>
      <c r="CU42" s="8">
        <v>18.561999999999998</v>
      </c>
      <c r="CV42" s="8">
        <v>18.132999999999999</v>
      </c>
      <c r="CW42" s="8">
        <v>7.8439999999999994</v>
      </c>
      <c r="CX42" s="8">
        <v>2.5859999999999999</v>
      </c>
      <c r="CY42" s="8">
        <v>0.19500000000000001</v>
      </c>
      <c r="CZ42" s="8">
        <v>2.7809999999999997</v>
      </c>
      <c r="DA42" s="8">
        <v>0.7619999999999999</v>
      </c>
      <c r="DB42" s="8">
        <v>0.91200000000000003</v>
      </c>
      <c r="DC42" s="8">
        <v>1.6739999999999999</v>
      </c>
      <c r="DD42" s="8">
        <v>0.53200000000000003</v>
      </c>
      <c r="DE42" s="8">
        <v>6.3650000000000002</v>
      </c>
      <c r="DF42" s="8">
        <v>65.145999999999987</v>
      </c>
      <c r="DG42" s="8">
        <f t="shared" si="15"/>
        <v>56.770820395583328</v>
      </c>
      <c r="DH42" s="8">
        <v>1.6870000000000001</v>
      </c>
      <c r="DI42" s="8">
        <f t="shared" si="16"/>
        <v>1.6825021605222028</v>
      </c>
      <c r="DJ42" s="8">
        <v>0</v>
      </c>
      <c r="DK42" s="1">
        <v>0</v>
      </c>
      <c r="DL42" s="8">
        <v>0.621</v>
      </c>
      <c r="DM42" s="8">
        <v>56.61</v>
      </c>
      <c r="DN42" s="8">
        <f t="shared" si="17"/>
        <v>55.585703100499998</v>
      </c>
      <c r="DO42" s="8">
        <v>1.5329999999999999</v>
      </c>
      <c r="DP42" s="8">
        <f t="shared" si="18"/>
        <v>1.0826990591768562</v>
      </c>
      <c r="DQ42" s="8">
        <v>0</v>
      </c>
      <c r="DR42" s="8">
        <v>5.7150000000000007</v>
      </c>
      <c r="DS42" s="8">
        <f t="shared" si="31"/>
        <v>5.0940000000000012</v>
      </c>
      <c r="DT42" s="8">
        <v>0.67500000000000004</v>
      </c>
      <c r="DU42" s="8">
        <v>0.19500000000000001</v>
      </c>
      <c r="DV42" s="8">
        <v>2.42</v>
      </c>
      <c r="DW42" s="8">
        <v>3.29</v>
      </c>
      <c r="DX42" s="8">
        <v>11.712</v>
      </c>
      <c r="DY42" s="8">
        <v>2.4609999999999999</v>
      </c>
      <c r="DZ42" s="8">
        <v>0</v>
      </c>
      <c r="EA42" s="8">
        <v>14.173</v>
      </c>
      <c r="EB42" s="8">
        <v>2.3130000000000002</v>
      </c>
      <c r="EC42" s="8">
        <v>0</v>
      </c>
      <c r="ED42" s="8">
        <v>2.3130000000000002</v>
      </c>
      <c r="EE42" s="8">
        <f t="shared" si="19"/>
        <v>-4.5920796035713138</v>
      </c>
      <c r="EF42" s="8">
        <v>3.1880000000000002</v>
      </c>
      <c r="EG42" s="8">
        <v>3.1880000000000002</v>
      </c>
      <c r="EH42" s="8">
        <v>2.4619999999999997</v>
      </c>
      <c r="EI42" s="8">
        <v>12.049999999999999</v>
      </c>
      <c r="EJ42" s="8">
        <v>6.5000000000000002E-2</v>
      </c>
      <c r="EK42" s="8">
        <v>14.576999999999998</v>
      </c>
      <c r="EL42" s="8">
        <v>7.347999999999999</v>
      </c>
      <c r="EM42" s="8">
        <v>7.347999999999999</v>
      </c>
      <c r="EN42" s="8">
        <v>0</v>
      </c>
      <c r="EO42" s="8">
        <v>0.44</v>
      </c>
      <c r="EP42" s="8">
        <v>0.44</v>
      </c>
      <c r="EQ42" s="8">
        <f t="shared" si="32"/>
        <v>0.436</v>
      </c>
      <c r="ER42" s="8">
        <v>0</v>
      </c>
      <c r="ES42" s="8">
        <v>4.0000000000000001E-3</v>
      </c>
      <c r="ET42" s="8">
        <v>4.0000000000000001E-3</v>
      </c>
      <c r="EU42" s="8">
        <v>0</v>
      </c>
      <c r="EV42" s="8">
        <v>1.571</v>
      </c>
      <c r="EW42" s="8">
        <v>8.4999999999999992E-2</v>
      </c>
      <c r="EX42" s="8">
        <v>6.1300000000000008</v>
      </c>
      <c r="EY42" s="8">
        <v>95.33</v>
      </c>
      <c r="EZ42" s="8">
        <v>23.255000000000003</v>
      </c>
      <c r="FA42" s="8">
        <v>72.075000000000003</v>
      </c>
      <c r="FB42" s="8">
        <v>41.07</v>
      </c>
      <c r="FC42" s="8">
        <v>8.1120000000000001</v>
      </c>
      <c r="FD42" s="8">
        <v>7.4409999999999989</v>
      </c>
      <c r="FE42" s="8">
        <v>15.552999999999999</v>
      </c>
      <c r="FF42" s="8">
        <v>1.5370000000000001</v>
      </c>
      <c r="FG42" s="8">
        <v>0.127</v>
      </c>
      <c r="FH42" s="8">
        <v>1.6640000000000001</v>
      </c>
      <c r="FI42" s="8">
        <v>0</v>
      </c>
      <c r="FJ42" s="8">
        <v>13.789000000000001</v>
      </c>
      <c r="FK42" s="8">
        <v>37.1</v>
      </c>
      <c r="FL42" s="8">
        <v>0.156</v>
      </c>
      <c r="FM42" s="8">
        <v>16.365000000000002</v>
      </c>
      <c r="FN42" s="8">
        <v>53.621000000000002</v>
      </c>
      <c r="FO42" s="8">
        <v>3.8179999999999996</v>
      </c>
      <c r="FP42" s="8">
        <v>10.010999999999999</v>
      </c>
      <c r="FQ42" s="8">
        <v>13.828999999999999</v>
      </c>
      <c r="FR42" s="8">
        <v>3.8229999999999995</v>
      </c>
      <c r="FS42" s="8">
        <v>4.9119999999999999</v>
      </c>
      <c r="FT42" s="8">
        <v>2.8089999999999997</v>
      </c>
      <c r="FU42" s="8">
        <v>1.0580000000000001</v>
      </c>
      <c r="FV42" s="8">
        <v>0.121</v>
      </c>
      <c r="FW42" s="8">
        <v>0.36499999999999999</v>
      </c>
      <c r="FX42" s="8">
        <f t="shared" si="33"/>
        <v>0.36499999999999999</v>
      </c>
      <c r="FY42" s="8">
        <v>5.5079999999999991</v>
      </c>
      <c r="FZ42" s="8">
        <v>0</v>
      </c>
      <c r="GA42" s="8">
        <v>0</v>
      </c>
      <c r="GB42" s="8">
        <v>30.143000000000001</v>
      </c>
      <c r="GC42" s="8">
        <v>3.1320000000000006</v>
      </c>
      <c r="GD42" s="8">
        <f t="shared" si="20"/>
        <v>33.094999999999999</v>
      </c>
      <c r="GE42" s="8">
        <v>33.274999999999999</v>
      </c>
      <c r="GF42" s="8">
        <v>52.176999999999992</v>
      </c>
      <c r="GG42" s="8">
        <v>7.4409999999999989</v>
      </c>
      <c r="GH42" s="8">
        <v>25.32</v>
      </c>
      <c r="GI42" s="8">
        <v>84.937999999999988</v>
      </c>
      <c r="GJ42" s="8">
        <v>0.24199999999999999</v>
      </c>
      <c r="GK42" s="8">
        <v>0</v>
      </c>
      <c r="GL42" s="8">
        <v>0.24399999999999999</v>
      </c>
      <c r="GM42" s="8">
        <v>2.036</v>
      </c>
      <c r="GN42" s="8">
        <v>2.5220000000000002</v>
      </c>
      <c r="GO42" s="8">
        <v>0</v>
      </c>
      <c r="GP42" s="8">
        <v>0.18</v>
      </c>
      <c r="GQ42" s="8">
        <v>0.18</v>
      </c>
      <c r="GR42" s="8">
        <v>0</v>
      </c>
      <c r="GS42" s="8">
        <v>54.14</v>
      </c>
      <c r="GT42" s="8">
        <v>7.8120000000000003</v>
      </c>
      <c r="GU42" s="8">
        <v>6.3100000000000005</v>
      </c>
      <c r="GV42" s="8">
        <v>68.262</v>
      </c>
      <c r="GW42" s="8">
        <v>0.251</v>
      </c>
      <c r="GX42" s="8">
        <v>0</v>
      </c>
      <c r="GY42" s="8">
        <v>1.6679999999999999</v>
      </c>
      <c r="GZ42" s="8">
        <v>4.0720000000000001</v>
      </c>
      <c r="HA42" s="8">
        <v>1.5870000000000002</v>
      </c>
      <c r="HB42" s="8">
        <v>7.5779999999999994</v>
      </c>
      <c r="HC42" s="8">
        <f t="shared" si="34"/>
        <v>5.0559999999999992</v>
      </c>
      <c r="HD42" s="8">
        <v>116.066</v>
      </c>
      <c r="HE42" s="8">
        <v>55.934000000000005</v>
      </c>
      <c r="HF42" s="8">
        <v>39.14</v>
      </c>
      <c r="HG42" s="8">
        <v>95.074000000000012</v>
      </c>
      <c r="HH42" s="8">
        <v>20.991999999999997</v>
      </c>
      <c r="HI42" s="8">
        <v>0.95899999999999996</v>
      </c>
      <c r="HJ42" s="8">
        <v>9.4E-2</v>
      </c>
      <c r="HK42" s="8">
        <v>0.40800000000000003</v>
      </c>
      <c r="HL42" s="8">
        <v>1.4609999999999999</v>
      </c>
      <c r="HM42" s="8">
        <v>0</v>
      </c>
      <c r="HN42" s="8">
        <v>1.9179999999999999</v>
      </c>
      <c r="HO42" s="8">
        <v>2.798</v>
      </c>
      <c r="HP42" s="8">
        <v>4.7160000000000002</v>
      </c>
      <c r="HQ42" s="8">
        <f t="shared" si="35"/>
        <v>3.2550000000000003</v>
      </c>
      <c r="HR42" s="8">
        <v>18.657</v>
      </c>
      <c r="HS42" s="8">
        <v>0.54800000000000004</v>
      </c>
      <c r="HT42" s="8">
        <v>0.47599999999999998</v>
      </c>
      <c r="HU42" s="8">
        <v>-1.944</v>
      </c>
      <c r="HV42" s="8">
        <v>41.106999999999999</v>
      </c>
      <c r="HW42" s="8">
        <v>14.825999999999999</v>
      </c>
      <c r="HX42" s="8">
        <v>60.132999999999996</v>
      </c>
      <c r="HY42" s="8">
        <v>143.86699999999999</v>
      </c>
      <c r="HZ42" s="8">
        <v>7.46</v>
      </c>
      <c r="IA42" s="8">
        <v>151.327</v>
      </c>
      <c r="IB42" s="8">
        <v>55.010000000000005</v>
      </c>
      <c r="IC42" s="8">
        <v>1.964</v>
      </c>
      <c r="ID42" s="8">
        <v>56.974000000000004</v>
      </c>
      <c r="IE42" s="8">
        <v>88.858000000000004</v>
      </c>
      <c r="IF42" s="8">
        <v>5.4960000000000004</v>
      </c>
      <c r="IG42" s="8">
        <v>94.353999999999999</v>
      </c>
      <c r="IH42" s="8">
        <v>13.427</v>
      </c>
      <c r="II42" s="8">
        <v>3.5510000000000002</v>
      </c>
      <c r="IJ42" s="8">
        <v>16.978000000000002</v>
      </c>
      <c r="IK42" s="8">
        <v>4.306</v>
      </c>
      <c r="IL42" s="8">
        <v>1.2349999999999999</v>
      </c>
      <c r="IM42" s="8">
        <v>5.5410000000000004</v>
      </c>
      <c r="IN42" s="8">
        <v>0.113</v>
      </c>
      <c r="IO42" s="8">
        <v>2.7160000000000002</v>
      </c>
      <c r="IP42" s="8">
        <v>2.8290000000000002</v>
      </c>
      <c r="IQ42" s="8">
        <v>0.15899999999999997</v>
      </c>
      <c r="IR42" s="8">
        <v>3.2000000000000001E-2</v>
      </c>
      <c r="IS42" s="8">
        <v>0.19099999999999998</v>
      </c>
      <c r="IT42" s="8">
        <v>3.02</v>
      </c>
      <c r="IU42" s="8">
        <v>0.41</v>
      </c>
      <c r="IV42" s="8">
        <v>0</v>
      </c>
      <c r="IW42" s="8">
        <v>0.41</v>
      </c>
      <c r="IX42" s="8">
        <v>68.702999999999989</v>
      </c>
      <c r="IY42" s="8">
        <v>0.51900000000000002</v>
      </c>
      <c r="IZ42" s="8">
        <v>69.221999999999994</v>
      </c>
      <c r="JA42" s="8">
        <v>185.63</v>
      </c>
      <c r="JB42" s="8">
        <v>185.63</v>
      </c>
      <c r="JC42" s="8">
        <v>53.043999999999997</v>
      </c>
      <c r="JD42" s="8">
        <v>12.021000000000001</v>
      </c>
      <c r="JE42" s="8">
        <v>65.064999999999998</v>
      </c>
      <c r="JF42" s="8">
        <v>13.811</v>
      </c>
      <c r="JG42" s="8">
        <v>0.185</v>
      </c>
      <c r="JH42" s="8">
        <v>13.996</v>
      </c>
      <c r="JI42" s="8">
        <v>2.96</v>
      </c>
      <c r="JJ42" s="8">
        <v>2.96</v>
      </c>
      <c r="JK42" s="8">
        <v>4.45</v>
      </c>
      <c r="JL42" s="8">
        <v>4.0000000000000001E-3</v>
      </c>
      <c r="JM42" s="8">
        <v>4.4539999999999997</v>
      </c>
      <c r="JN42" s="8">
        <v>0.94399999999999995</v>
      </c>
      <c r="JO42" s="8">
        <v>0.94399999999999995</v>
      </c>
      <c r="JP42" s="8">
        <v>9.4450000000000003</v>
      </c>
      <c r="JQ42" s="8">
        <v>5.2999999999999999E-2</v>
      </c>
      <c r="JR42" s="8">
        <v>9.4980000000000011</v>
      </c>
      <c r="JS42" s="8">
        <v>0.80400000000000005</v>
      </c>
      <c r="JT42" s="8">
        <v>0.80400000000000005</v>
      </c>
      <c r="JU42" s="8">
        <v>53.688000000000002</v>
      </c>
      <c r="JV42" s="8">
        <v>15.506</v>
      </c>
      <c r="JW42" s="8">
        <v>6.3630000000000004</v>
      </c>
      <c r="JX42" s="8">
        <v>75.557000000000002</v>
      </c>
      <c r="JY42" s="8">
        <f t="shared" si="36"/>
        <v>75.503</v>
      </c>
      <c r="JZ42" s="8">
        <v>6.1169999999999991</v>
      </c>
      <c r="KA42" s="8">
        <v>7.8869999999999996</v>
      </c>
      <c r="KB42" s="8">
        <v>14.003999999999998</v>
      </c>
      <c r="KC42" s="8">
        <v>1.2E-2</v>
      </c>
      <c r="KD42" s="8">
        <v>5.7649999999999997</v>
      </c>
      <c r="KE42" s="8">
        <v>5.7769999999999992</v>
      </c>
      <c r="KF42" s="8">
        <v>19.780999999999999</v>
      </c>
      <c r="KG42" s="8">
        <f t="shared" si="37"/>
        <v>7.3119999999999976</v>
      </c>
      <c r="KH42" s="8">
        <v>20.524000000000001</v>
      </c>
      <c r="KI42" s="8">
        <v>3.1320000000000006</v>
      </c>
      <c r="KJ42" s="8">
        <v>23.656000000000002</v>
      </c>
      <c r="KK42" s="8">
        <v>53.043999999999997</v>
      </c>
      <c r="KL42" s="8">
        <v>12.021000000000001</v>
      </c>
      <c r="KM42" s="8">
        <v>28.094000000000001</v>
      </c>
      <c r="KN42" s="8">
        <v>93.158999999999992</v>
      </c>
      <c r="KO42" s="8">
        <v>5.3999999999999999E-2</v>
      </c>
      <c r="KP42" s="8">
        <v>5.3999999999999999E-2</v>
      </c>
      <c r="KQ42" s="8">
        <v>0</v>
      </c>
      <c r="KR42" s="8">
        <v>5.7549999999999999</v>
      </c>
      <c r="KS42" s="8">
        <v>6.4459999999999997</v>
      </c>
      <c r="KT42" s="8">
        <v>12.201000000000001</v>
      </c>
      <c r="KU42" s="8">
        <v>1.2E-2</v>
      </c>
      <c r="KV42" s="8">
        <v>0.25600000000000001</v>
      </c>
      <c r="KW42" s="8">
        <v>0.26800000000000002</v>
      </c>
      <c r="KX42" s="8">
        <v>12.469000000000001</v>
      </c>
      <c r="KY42" s="8">
        <v>0</v>
      </c>
      <c r="KZ42" s="8">
        <v>291.85800000000006</v>
      </c>
      <c r="LA42" s="8">
        <v>6.1120000000000001</v>
      </c>
      <c r="LB42" s="8">
        <v>297.97000000000008</v>
      </c>
      <c r="LC42" s="8">
        <v>240.267</v>
      </c>
      <c r="LD42" s="8">
        <v>6.8810000000000002</v>
      </c>
      <c r="LE42" s="8">
        <v>247.148</v>
      </c>
      <c r="LF42" s="8">
        <v>51.591999999999999</v>
      </c>
      <c r="LG42" s="8">
        <v>-0.76900000000000013</v>
      </c>
      <c r="LH42" s="8">
        <v>50.823</v>
      </c>
      <c r="LI42" s="8">
        <v>0.27300000000000002</v>
      </c>
      <c r="LJ42" s="8">
        <v>1.476</v>
      </c>
      <c r="LK42" s="8">
        <v>1.7490000000000001</v>
      </c>
      <c r="LL42" s="8">
        <v>2.4E-2</v>
      </c>
      <c r="LM42" s="8">
        <v>0.24</v>
      </c>
      <c r="LN42" s="8">
        <v>0.26400000000000001</v>
      </c>
      <c r="LO42" s="8">
        <v>2.0129999999999999</v>
      </c>
      <c r="LP42" s="8">
        <v>0</v>
      </c>
      <c r="LQ42" s="8">
        <v>0.95899999999999996</v>
      </c>
      <c r="LR42" s="8">
        <v>0.65300000000000002</v>
      </c>
      <c r="LS42" s="8">
        <v>1.6120000000000001</v>
      </c>
      <c r="LT42" s="8">
        <v>0</v>
      </c>
      <c r="LU42" s="8">
        <v>1.6120000000000001</v>
      </c>
      <c r="LV42" s="8">
        <f t="shared" si="38"/>
        <v>-0.4009999999999998</v>
      </c>
      <c r="LW42" s="8">
        <v>41.188000000000002</v>
      </c>
      <c r="LX42" s="8">
        <v>0.68799999999999994</v>
      </c>
      <c r="LY42" s="8">
        <v>41.876000000000005</v>
      </c>
      <c r="LZ42" s="8">
        <v>0.8919999999999999</v>
      </c>
      <c r="MA42" s="8">
        <v>0.8919999999999999</v>
      </c>
      <c r="MB42" s="8">
        <v>0.34799999999999998</v>
      </c>
      <c r="MC42" s="8">
        <v>0.34799999999999998</v>
      </c>
      <c r="MD42" s="8">
        <v>-0.20599999999999999</v>
      </c>
      <c r="ME42" s="8">
        <v>-0.20599999999999999</v>
      </c>
      <c r="MF42" s="8">
        <v>9.5079999999999991</v>
      </c>
      <c r="MG42" s="8">
        <v>-1.1929999999999998</v>
      </c>
      <c r="MH42" s="8">
        <v>8.3149999999999995</v>
      </c>
      <c r="MI42" s="8">
        <v>47.988</v>
      </c>
      <c r="MJ42" s="8">
        <v>14.825999999999999</v>
      </c>
      <c r="MK42" s="8">
        <v>6.8810000000000002</v>
      </c>
      <c r="ML42" s="8">
        <v>354.67200000000003</v>
      </c>
      <c r="MM42" s="8">
        <v>-0.76900000000000013</v>
      </c>
      <c r="MN42" s="8">
        <v>353.90300000000002</v>
      </c>
      <c r="MO42" s="8">
        <v>94.606000000000009</v>
      </c>
      <c r="MP42" s="8">
        <v>101.49700000000001</v>
      </c>
      <c r="MQ42" s="8">
        <v>-6.891</v>
      </c>
      <c r="MR42" s="8">
        <v>0.86799999999999999</v>
      </c>
      <c r="MS42" s="8">
        <v>0.20899999999999999</v>
      </c>
      <c r="MT42" s="8">
        <v>0.20899999999999999</v>
      </c>
      <c r="MU42" s="8">
        <v>11.131</v>
      </c>
      <c r="MV42" s="8">
        <v>1.5530000000000002</v>
      </c>
      <c r="MW42" s="8">
        <v>0</v>
      </c>
      <c r="MX42" s="8">
        <v>5.3999999999999999E-2</v>
      </c>
      <c r="MY42" s="8">
        <v>0</v>
      </c>
      <c r="MZ42" s="8">
        <v>0.125</v>
      </c>
      <c r="NA42" s="8">
        <v>0.125</v>
      </c>
      <c r="NB42" s="8">
        <v>1.6E-2</v>
      </c>
      <c r="NC42" s="8">
        <v>2.8000000000000001E-2</v>
      </c>
      <c r="ND42" s="8">
        <v>4.3999999999999997E-2</v>
      </c>
      <c r="NE42" s="8">
        <v>0.22899999999999998</v>
      </c>
      <c r="NF42" s="8">
        <v>0.22899999999999998</v>
      </c>
      <c r="NG42" s="8">
        <v>0.82799999999999996</v>
      </c>
      <c r="NH42" s="8">
        <v>7.1000000000000008E-2</v>
      </c>
      <c r="NI42" s="8">
        <v>0.24399999999999999</v>
      </c>
      <c r="NJ42" s="8">
        <v>0.80299999999999994</v>
      </c>
      <c r="NK42" s="8">
        <v>1.946</v>
      </c>
      <c r="NL42" s="8">
        <v>0</v>
      </c>
      <c r="NM42" s="8">
        <v>0</v>
      </c>
      <c r="NN42" s="8">
        <v>0.307</v>
      </c>
      <c r="NO42" s="8">
        <v>1.6E-2</v>
      </c>
      <c r="NP42" s="8">
        <v>1.6E-2</v>
      </c>
      <c r="NQ42" s="8">
        <v>0</v>
      </c>
      <c r="NR42" s="8">
        <v>0.90700000000000003</v>
      </c>
      <c r="NS42" s="8">
        <v>0.26600000000000001</v>
      </c>
      <c r="NT42" s="8">
        <v>1.173</v>
      </c>
      <c r="NU42" s="8">
        <v>0</v>
      </c>
      <c r="NV42" s="8">
        <v>0</v>
      </c>
      <c r="NW42" s="8">
        <v>2.2389999999999999</v>
      </c>
      <c r="NX42" s="8">
        <v>0.19599999999999998</v>
      </c>
      <c r="NY42" s="8">
        <v>11.065999999999999</v>
      </c>
      <c r="NZ42" s="8">
        <v>0.35300000000000004</v>
      </c>
      <c r="OA42" s="8">
        <v>0</v>
      </c>
      <c r="OB42" s="8">
        <v>0</v>
      </c>
      <c r="OC42" s="8">
        <f t="shared" si="39"/>
        <v>-5.3999999999999999E-2</v>
      </c>
      <c r="OD42" s="8">
        <v>0.20899999999999999</v>
      </c>
      <c r="OE42" s="8">
        <v>8.4999999999999992E-2</v>
      </c>
      <c r="OF42" s="8">
        <v>0.29399999999999998</v>
      </c>
      <c r="OG42" s="8">
        <v>0.68100000000000005</v>
      </c>
      <c r="OH42" s="8">
        <v>9.5000000000000001E-2</v>
      </c>
      <c r="OI42" s="8">
        <v>0</v>
      </c>
      <c r="OJ42" s="8">
        <v>0.77600000000000002</v>
      </c>
      <c r="OK42" s="8">
        <v>8.4000000000000005E-2</v>
      </c>
      <c r="OL42" s="8">
        <v>0.378</v>
      </c>
      <c r="OM42" s="8">
        <v>1.6679999999999999</v>
      </c>
      <c r="ON42" s="8">
        <v>2.907</v>
      </c>
      <c r="OO42" s="8">
        <v>1.5870000000000002</v>
      </c>
      <c r="OP42" s="8">
        <v>6.6240000000000006</v>
      </c>
      <c r="OQ42" s="8">
        <f t="shared" si="40"/>
        <v>4.6780000000000008</v>
      </c>
      <c r="OR42" s="8">
        <v>0.12</v>
      </c>
      <c r="OS42" s="8">
        <v>0</v>
      </c>
      <c r="OT42" s="8">
        <v>0.12</v>
      </c>
      <c r="OU42" s="8">
        <v>0.44800000000000001</v>
      </c>
      <c r="OV42" s="8">
        <v>0</v>
      </c>
      <c r="OW42" s="8">
        <v>0.44800000000000001</v>
      </c>
      <c r="OX42" s="8">
        <v>8.5760000000000005</v>
      </c>
      <c r="OY42" s="8">
        <v>451.69399999999996</v>
      </c>
      <c r="OZ42" s="335">
        <v>5.1699304342496401E-2</v>
      </c>
      <c r="PA42" s="8">
        <v>4.4978394777971864E-3</v>
      </c>
      <c r="PB42" s="8">
        <v>0.4503009408231437</v>
      </c>
      <c r="PC42" s="8">
        <v>14.31</v>
      </c>
      <c r="PD42" s="258">
        <v>12.02735</v>
      </c>
      <c r="PE42" s="8">
        <v>7.25</v>
      </c>
      <c r="PF42" s="258">
        <f t="shared" si="41"/>
        <v>12.869908333333333</v>
      </c>
      <c r="PG42" s="8">
        <f t="shared" ref="PG42:PG83" si="48">PH42+PA42-PI42-PB42</f>
        <v>6.9050796035713136</v>
      </c>
      <c r="PH42" s="258">
        <v>8.37517960441666</v>
      </c>
      <c r="PI42" s="258">
        <v>1.0242968994999999</v>
      </c>
      <c r="PJ42" s="8">
        <v>402.88</v>
      </c>
      <c r="PK42" s="8">
        <f>IFERROR(HLOOKUP("b2_s11",real!$B$10:$AMM$83,$A42-1947,FALSE)+HLOOKUP("b2_s12",real!$B$10:$AMM$83,$A42-1947,FALSE)+HLOOKUP("b2_s13",real!$B$10:$AMM$83,$A42-1947,FALSE)+HLOOKUP("b2_s14",real!$B$10:$AMM$83,$A42-1947,FALSE),"")</f>
        <v>144.21699999999998</v>
      </c>
      <c r="PL42" s="8">
        <v>451.61200000000002</v>
      </c>
      <c r="PN42">
        <v>55.540645397197693</v>
      </c>
      <c r="PO42" s="8">
        <v>25.2</v>
      </c>
      <c r="PR42" s="8">
        <v>6.9321380173042846E-2</v>
      </c>
      <c r="PS42" s="11">
        <v>0.19509857707345199</v>
      </c>
      <c r="PT42" s="8">
        <v>11.855</v>
      </c>
      <c r="PU42" s="8">
        <v>0.67700000000000005</v>
      </c>
      <c r="PV42" s="8">
        <v>4.5350000000000001</v>
      </c>
      <c r="PW42" s="8">
        <v>1.022</v>
      </c>
      <c r="PX42" s="8">
        <v>0.32</v>
      </c>
      <c r="PY42" s="8">
        <f t="shared" si="46"/>
        <v>1.9750000000000001</v>
      </c>
      <c r="PZ42" s="8">
        <v>0.63300000000000001</v>
      </c>
      <c r="QA42" s="8">
        <v>19.042000000000002</v>
      </c>
      <c r="QB42" s="8">
        <v>3.6070000000000002</v>
      </c>
      <c r="QC42" s="8">
        <v>3.6070000000000002</v>
      </c>
      <c r="QD42" s="8">
        <v>11.048999999999999</v>
      </c>
      <c r="QE42" s="8">
        <v>0.65300000000000002</v>
      </c>
      <c r="QF42" s="8">
        <v>4.4409999999999998</v>
      </c>
      <c r="QG42" s="8">
        <v>0.90700000000000003</v>
      </c>
      <c r="QH42" s="8">
        <v>0.50800000000000001</v>
      </c>
      <c r="QI42" s="8">
        <v>0.502</v>
      </c>
      <c r="QJ42" s="8">
        <f t="shared" si="47"/>
        <v>1.917</v>
      </c>
      <c r="QK42" s="8">
        <v>18.059999999999999</v>
      </c>
      <c r="QL42" s="8">
        <v>3.8319999999999999</v>
      </c>
      <c r="QM42" s="8">
        <v>3.8319999999999999</v>
      </c>
      <c r="QN42" s="1">
        <v>0.96299999999999997</v>
      </c>
      <c r="QO42" s="332">
        <v>5.8</v>
      </c>
      <c r="QQ42" s="333">
        <v>70.599999999999994</v>
      </c>
      <c r="QS42" s="8">
        <v>35.037745999999999</v>
      </c>
      <c r="QT42" s="11">
        <v>5.5852956306974004</v>
      </c>
      <c r="QU42" s="8">
        <v>-0.35864633333333273</v>
      </c>
      <c r="QW42" s="8">
        <v>13.78417</v>
      </c>
      <c r="QX42" s="8">
        <v>8.1988743693025992</v>
      </c>
      <c r="QY42" s="336">
        <v>7.25</v>
      </c>
      <c r="RA42" s="1">
        <v>0.64344299999999999</v>
      </c>
      <c r="RB42" s="1">
        <v>0.69135500000000005</v>
      </c>
      <c r="RC42">
        <v>26315.4350111229</v>
      </c>
      <c r="RD42">
        <v>0.48041077158102102</v>
      </c>
      <c r="RE42">
        <v>0.49882823376158503</v>
      </c>
      <c r="RF42">
        <v>111.42</v>
      </c>
      <c r="RG42">
        <v>118.01</v>
      </c>
      <c r="RH42" s="8">
        <f t="shared" si="43"/>
        <v>113.57798165137615</v>
      </c>
      <c r="RI42" s="8">
        <f t="shared" si="42"/>
        <v>119.2622536634664</v>
      </c>
      <c r="RJ42">
        <v>26315.4350111229</v>
      </c>
      <c r="RL42" s="8">
        <f t="shared" si="44"/>
        <v>55.086413999999998</v>
      </c>
      <c r="RM42" s="8">
        <f t="shared" si="45"/>
        <v>48.229000000000006</v>
      </c>
      <c r="RN42" s="8">
        <f t="shared" si="21"/>
        <v>12.193461674422455</v>
      </c>
      <c r="RO42" s="8">
        <f t="shared" si="22"/>
        <v>10.675562636836748</v>
      </c>
    </row>
    <row r="43" spans="1:483" s="8" customFormat="1" x14ac:dyDescent="0.35">
      <c r="A43" s="1">
        <v>1981</v>
      </c>
      <c r="B43" s="8">
        <v>1171.112246113737</v>
      </c>
      <c r="C43" s="8">
        <v>156.72283051321742</v>
      </c>
      <c r="D43" s="8">
        <f t="shared" si="23"/>
        <v>639.97982554743555</v>
      </c>
      <c r="E43" s="8">
        <v>621.75800498521676</v>
      </c>
      <c r="F43" s="8">
        <v>276.06163353605575</v>
      </c>
      <c r="G43" s="8">
        <v>18.221820562218827</v>
      </c>
      <c r="H43" s="8">
        <v>118.74115315297932</v>
      </c>
      <c r="I43" s="8">
        <v>2.9416438542639183</v>
      </c>
      <c r="J43" s="8">
        <v>50.437634069791635</v>
      </c>
      <c r="K43" s="8">
        <v>102.78874067881577</v>
      </c>
      <c r="L43" s="8">
        <v>1.1244410277419867</v>
      </c>
      <c r="M43" s="8">
        <f t="shared" si="24"/>
        <v>103.91318170655775</v>
      </c>
      <c r="N43" s="8">
        <v>0.39872914281273636</v>
      </c>
      <c r="O43" s="8">
        <v>-14.955994</v>
      </c>
      <c r="P43" s="8">
        <v>158.36842698415754</v>
      </c>
      <c r="Q43" s="8">
        <v>509.98527300000001</v>
      </c>
      <c r="R43" s="8">
        <v>119.54555599999999</v>
      </c>
      <c r="S43" s="8">
        <f t="shared" si="25"/>
        <v>286.60974399999998</v>
      </c>
      <c r="T43" s="8">
        <v>278.80427399999996</v>
      </c>
      <c r="U43" s="8">
        <v>110.936705</v>
      </c>
      <c r="V43" s="8">
        <v>7.8054700000000006</v>
      </c>
      <c r="W43" s="8">
        <v>60.891021000000002</v>
      </c>
      <c r="X43" s="8">
        <v>1.898784</v>
      </c>
      <c r="Y43" s="8">
        <v>21.869651999999999</v>
      </c>
      <c r="Z43" s="8">
        <v>36.558394999999997</v>
      </c>
      <c r="AA43" s="8">
        <v>0.762656</v>
      </c>
      <c r="AB43" s="8">
        <f t="shared" si="26"/>
        <v>37.321050999999997</v>
      </c>
      <c r="AC43" s="8">
        <v>0.38139699999999999</v>
      </c>
      <c r="AD43" s="8">
        <v>-2.42041</v>
      </c>
      <c r="AE43" s="8">
        <v>112.042885</v>
      </c>
      <c r="AF43" s="11">
        <f t="shared" ref="AF43:AF74" si="49">(Q43/B43)/(Q$77/B$77)</f>
        <v>0.43056991684227985</v>
      </c>
      <c r="AG43" s="337">
        <v>0.45003708968141598</v>
      </c>
      <c r="AH43" s="11">
        <f t="shared" ref="AH43:AH74" si="50">(R43/C43)/(R$77/C$77)</f>
        <v>0.78109536084897979</v>
      </c>
      <c r="AI43" s="11">
        <f t="shared" ref="AI43:AI74" si="51">(S43/D43)/(S$77/D$77)</f>
        <v>0.44657125387382585</v>
      </c>
      <c r="AJ43" s="11">
        <f t="shared" ref="AJ43:AJ74" si="52">(T43/E43)/(T$77/E$77)</f>
        <v>0.44723480289022655</v>
      </c>
      <c r="AK43" s="11">
        <f t="shared" ref="AK43:AK74" si="53">(U43/F43)/(U$77/F$77)</f>
        <v>0.40221570067901335</v>
      </c>
      <c r="AL43" s="11">
        <f t="shared" ref="AL43:AL74" si="54">(V43/G43)/(V$77/G$77)</f>
        <v>0.42490232025221641</v>
      </c>
      <c r="AM43" s="11">
        <f t="shared" ref="AM43:AM74" si="55">(W43/H43)/(W$77/H$77)</f>
        <v>0.5135969981328552</v>
      </c>
      <c r="AN43" s="11">
        <f t="shared" ref="AN43:AN74" si="56">(X43/I43)/(X$77/I$77)</f>
        <v>0.65074916239903469</v>
      </c>
      <c r="AO43" s="11">
        <f t="shared" ref="AO43:AO74" si="57">(Y43/J43)/(Y$77/J$77)</f>
        <v>0.43978809796498308</v>
      </c>
      <c r="AP43" s="11">
        <f t="shared" ref="AP43:AP74" si="58">(Z43/K43)/(Z$77/K$77)</f>
        <v>0.35418973865880099</v>
      </c>
      <c r="AQ43" s="11">
        <f t="shared" ref="AQ43:AQ74" si="59">(AA43/L43)/(AA$77/L$77)</f>
        <v>0.6846352600974166</v>
      </c>
      <c r="AR43" s="11">
        <f t="shared" ref="AR43:AR74" si="60">(AB43/M43)/(AB$77/M$77)</f>
        <v>0.35786284864262086</v>
      </c>
      <c r="AS43" s="11">
        <f t="shared" ref="AS43:AS74" si="61">(AC43/N43)/(AC$77/N$77)</f>
        <v>0.93947830096191798</v>
      </c>
      <c r="AT43" s="11">
        <f t="shared" si="28"/>
        <v>0.15282146706231009</v>
      </c>
      <c r="AU43" s="11">
        <f t="shared" ref="AU43:AU74" si="62">(AE43/P43)/(AE$77/P$77)</f>
        <v>0.70205030914939126</v>
      </c>
      <c r="AV43" s="8">
        <v>632.9</v>
      </c>
      <c r="AW43" s="8">
        <v>386.20600000000002</v>
      </c>
      <c r="AX43" s="8">
        <v>246.69599999999997</v>
      </c>
      <c r="AY43" s="8">
        <v>135.21800000000002</v>
      </c>
      <c r="AZ43" s="8">
        <v>41.238000000000007</v>
      </c>
      <c r="BA43" s="8">
        <v>4.9980000000000002</v>
      </c>
      <c r="BB43" s="8">
        <v>46.236000000000004</v>
      </c>
      <c r="BC43" s="8">
        <v>1.3569999999999998</v>
      </c>
      <c r="BD43" s="8">
        <v>7.7690000000000001</v>
      </c>
      <c r="BE43" s="8">
        <v>9.1259999999999994</v>
      </c>
      <c r="BF43" s="8">
        <v>4.7789999999999999</v>
      </c>
      <c r="BG43" s="8">
        <v>60.893000000000001</v>
      </c>
      <c r="BH43" s="8">
        <v>13.148</v>
      </c>
      <c r="BI43" s="8">
        <v>7.9370000000000012</v>
      </c>
      <c r="BJ43" s="8">
        <v>0</v>
      </c>
      <c r="BK43" s="8">
        <v>0.71500000000000008</v>
      </c>
      <c r="BL43" s="8">
        <v>0</v>
      </c>
      <c r="BM43" s="8">
        <v>27.905000000000001</v>
      </c>
      <c r="BN43" s="8">
        <v>11.621</v>
      </c>
      <c r="BO43" s="8">
        <v>0</v>
      </c>
      <c r="BP43" s="8">
        <v>0.623</v>
      </c>
      <c r="BQ43" s="8">
        <v>4.9980000000000002</v>
      </c>
      <c r="BR43" s="8">
        <v>0.34199999999999997</v>
      </c>
      <c r="BS43" s="8">
        <v>5.34</v>
      </c>
      <c r="BT43" s="8">
        <v>3.5269999999999997</v>
      </c>
      <c r="BU43" s="8">
        <v>9.1000000000000011E-2</v>
      </c>
      <c r="BV43" s="8">
        <v>3.6179999999999999</v>
      </c>
      <c r="BW43" s="8">
        <v>0</v>
      </c>
      <c r="BX43" s="8">
        <v>7.8079999999999998</v>
      </c>
      <c r="BY43" s="8">
        <v>7.8079999999999998</v>
      </c>
      <c r="BZ43" s="8">
        <v>5.2480000000000002</v>
      </c>
      <c r="CA43" s="8">
        <v>5.2480000000000002</v>
      </c>
      <c r="CB43" s="8">
        <v>3.3089999999999997</v>
      </c>
      <c r="CC43" s="8">
        <v>7.77</v>
      </c>
      <c r="CD43" s="8">
        <v>11.078999999999999</v>
      </c>
      <c r="CE43" s="8">
        <f t="shared" si="29"/>
        <v>7.4609999999999985</v>
      </c>
      <c r="CF43" s="8">
        <v>27.366999999999997</v>
      </c>
      <c r="CG43" s="8">
        <v>27.366999999999997</v>
      </c>
      <c r="CH43" s="8">
        <v>2.13</v>
      </c>
      <c r="CI43" s="8">
        <v>2.0939999999999999</v>
      </c>
      <c r="CJ43" s="8">
        <v>4.2240000000000002</v>
      </c>
      <c r="CK43" s="8">
        <f t="shared" si="30"/>
        <v>3.0609999999999999</v>
      </c>
      <c r="CL43" s="8">
        <v>0</v>
      </c>
      <c r="CM43" s="8">
        <v>1.163</v>
      </c>
      <c r="CN43" s="8">
        <v>1.163</v>
      </c>
      <c r="CO43" s="8">
        <v>0</v>
      </c>
      <c r="CP43" s="8">
        <v>53.408000000000001</v>
      </c>
      <c r="CQ43" s="8">
        <v>-2.6589999999999998</v>
      </c>
      <c r="CR43" s="8">
        <v>-0.27200000000000002</v>
      </c>
      <c r="CS43" s="8">
        <v>-20.048999999999999</v>
      </c>
      <c r="CT43" s="8">
        <v>42.823999999999998</v>
      </c>
      <c r="CU43" s="8">
        <v>20.998000000000001</v>
      </c>
      <c r="CV43" s="8">
        <v>21.826999999999998</v>
      </c>
      <c r="CW43" s="8">
        <v>9.1370000000000005</v>
      </c>
      <c r="CX43" s="8">
        <v>3.0039999999999996</v>
      </c>
      <c r="CY43" s="8">
        <v>0.23</v>
      </c>
      <c r="CZ43" s="8">
        <v>3.2339999999999995</v>
      </c>
      <c r="DA43" s="8">
        <v>0.93699999999999994</v>
      </c>
      <c r="DB43" s="8">
        <v>1.0129999999999999</v>
      </c>
      <c r="DC43" s="8">
        <v>1.9499999999999997</v>
      </c>
      <c r="DD43" s="8">
        <v>0.69599999999999995</v>
      </c>
      <c r="DE43" s="8">
        <v>8.2030000000000012</v>
      </c>
      <c r="DF43" s="8">
        <v>90.475999999999999</v>
      </c>
      <c r="DG43" s="8">
        <f t="shared" ref="DG43:DG74" si="63">DF43-PH43</f>
        <v>79.073015965483393</v>
      </c>
      <c r="DH43" s="8">
        <v>2.1360000000000001</v>
      </c>
      <c r="DI43" s="8">
        <f t="shared" ref="DI43:DI74" si="64">DH43-PA43</f>
        <v>2.1305127095727423</v>
      </c>
      <c r="DJ43" s="8">
        <v>0</v>
      </c>
      <c r="DK43" s="1">
        <v>0</v>
      </c>
      <c r="DL43" s="8">
        <v>0.85199999999999998</v>
      </c>
      <c r="DM43" s="8">
        <v>79.588999999999999</v>
      </c>
      <c r="DN43" s="8">
        <f t="shared" ref="DN43:DN74" si="65">DM43-PI43</f>
        <v>77.596926154200005</v>
      </c>
      <c r="DO43" s="8">
        <v>2.3119999999999998</v>
      </c>
      <c r="DP43" s="8">
        <f t="shared" ref="DP43:DP74" si="66">DO43-PB43</f>
        <v>1.774303299080584</v>
      </c>
      <c r="DQ43" s="8">
        <v>0</v>
      </c>
      <c r="DR43" s="8">
        <v>7.3789999999999996</v>
      </c>
      <c r="DS43" s="8">
        <f t="shared" si="31"/>
        <v>6.5269999999999992</v>
      </c>
      <c r="DT43" s="8">
        <v>0.746</v>
      </c>
      <c r="DU43" s="8">
        <v>0.23</v>
      </c>
      <c r="DV43" s="8">
        <v>2.7639999999999998</v>
      </c>
      <c r="DW43" s="8">
        <v>3.7399999999999998</v>
      </c>
      <c r="DX43" s="8">
        <v>14.192</v>
      </c>
      <c r="DY43" s="8">
        <v>2.883</v>
      </c>
      <c r="DZ43" s="8">
        <v>4.0000000000000001E-3</v>
      </c>
      <c r="EA43" s="8">
        <v>17.079000000000001</v>
      </c>
      <c r="EB43" s="8">
        <v>2.9039999999999999</v>
      </c>
      <c r="EC43" s="8">
        <v>0</v>
      </c>
      <c r="ED43" s="8">
        <v>2.9039999999999999</v>
      </c>
      <c r="EE43" s="8">
        <f t="shared" ref="EE43:EE74" si="67">ED43-PG43</f>
        <v>-5.9747007782244417</v>
      </c>
      <c r="EF43" s="8">
        <v>3.633</v>
      </c>
      <c r="EG43" s="8">
        <v>3.633</v>
      </c>
      <c r="EH43" s="8">
        <v>2.89</v>
      </c>
      <c r="EI43" s="8">
        <v>14.068</v>
      </c>
      <c r="EJ43" s="8">
        <v>6.7000000000000004E-2</v>
      </c>
      <c r="EK43" s="8">
        <v>17.024999999999999</v>
      </c>
      <c r="EL43" s="8">
        <v>9.6390000000000011</v>
      </c>
      <c r="EM43" s="8">
        <v>9.6390000000000011</v>
      </c>
      <c r="EN43" s="8">
        <v>0</v>
      </c>
      <c r="EO43" s="8">
        <v>0.54800000000000004</v>
      </c>
      <c r="EP43" s="8">
        <v>0.54800000000000004</v>
      </c>
      <c r="EQ43" s="8">
        <f t="shared" si="32"/>
        <v>0.54</v>
      </c>
      <c r="ER43" s="8">
        <v>0</v>
      </c>
      <c r="ES43" s="8">
        <v>8.0000000000000002E-3</v>
      </c>
      <c r="ET43" s="8">
        <v>8.0000000000000002E-3</v>
      </c>
      <c r="EU43" s="8">
        <v>0</v>
      </c>
      <c r="EV43" s="8">
        <v>1.893</v>
      </c>
      <c r="EW43" s="8">
        <v>9.7000000000000003E-2</v>
      </c>
      <c r="EX43" s="8">
        <v>8.1929999999999996</v>
      </c>
      <c r="EY43" s="8">
        <v>109.81400000000001</v>
      </c>
      <c r="EZ43" s="8">
        <v>26.240999999999996</v>
      </c>
      <c r="FA43" s="8">
        <v>83.570999999999998</v>
      </c>
      <c r="FB43" s="8">
        <v>47.714999999999996</v>
      </c>
      <c r="FC43" s="8">
        <v>9.2169999999999987</v>
      </c>
      <c r="FD43" s="8">
        <v>8.58</v>
      </c>
      <c r="FE43" s="8">
        <v>17.796999999999997</v>
      </c>
      <c r="FF43" s="8">
        <v>1.758</v>
      </c>
      <c r="FG43" s="8">
        <v>0.14600000000000002</v>
      </c>
      <c r="FH43" s="8">
        <v>1.9039999999999999</v>
      </c>
      <c r="FI43" s="8">
        <v>0</v>
      </c>
      <c r="FJ43" s="8">
        <v>16.155999999999999</v>
      </c>
      <c r="FK43" s="8">
        <v>42.585000000000001</v>
      </c>
      <c r="FL43" s="8">
        <v>0.13500000000000001</v>
      </c>
      <c r="FM43" s="8">
        <v>17.535999999999998</v>
      </c>
      <c r="FN43" s="8">
        <v>60.256</v>
      </c>
      <c r="FO43" s="8">
        <v>4.3620000000000001</v>
      </c>
      <c r="FP43" s="8">
        <v>12.084</v>
      </c>
      <c r="FQ43" s="8">
        <v>16.445999999999998</v>
      </c>
      <c r="FR43" s="8">
        <v>4.7050000000000001</v>
      </c>
      <c r="FS43" s="8">
        <v>5.9530000000000003</v>
      </c>
      <c r="FT43" s="8">
        <v>3.9340000000000002</v>
      </c>
      <c r="FU43" s="8">
        <v>1.8620000000000001</v>
      </c>
      <c r="FV43" s="8">
        <v>0.14500000000000002</v>
      </c>
      <c r="FW43" s="8">
        <v>0.52100000000000002</v>
      </c>
      <c r="FX43" s="8">
        <f t="shared" si="33"/>
        <v>0.52100000000000002</v>
      </c>
      <c r="FY43" s="8">
        <v>8.6690000000000005</v>
      </c>
      <c r="FZ43" s="8">
        <v>0</v>
      </c>
      <c r="GA43" s="8">
        <v>0</v>
      </c>
      <c r="GB43" s="8">
        <v>34.85</v>
      </c>
      <c r="GC43" s="8">
        <v>3.4830000000000001</v>
      </c>
      <c r="GD43" s="8">
        <f t="shared" ref="GD43:GD74" si="68">GE43-GQ43</f>
        <v>38.083999999999996</v>
      </c>
      <c r="GE43" s="8">
        <v>38.332999999999998</v>
      </c>
      <c r="GF43" s="8">
        <v>58.722999999999999</v>
      </c>
      <c r="GG43" s="8">
        <v>8.58</v>
      </c>
      <c r="GH43" s="8">
        <v>28.228999999999999</v>
      </c>
      <c r="GI43" s="8">
        <v>95.531999999999996</v>
      </c>
      <c r="GJ43" s="8">
        <v>0.28000000000000003</v>
      </c>
      <c r="GK43" s="8">
        <v>0</v>
      </c>
      <c r="GL43" s="8">
        <v>0.26100000000000001</v>
      </c>
      <c r="GM43" s="8">
        <v>2.36</v>
      </c>
      <c r="GN43" s="8">
        <v>2.9009999999999998</v>
      </c>
      <c r="GO43" s="8">
        <v>0</v>
      </c>
      <c r="GP43" s="8">
        <v>0.249</v>
      </c>
      <c r="GQ43" s="8">
        <v>0.249</v>
      </c>
      <c r="GR43" s="8">
        <v>0</v>
      </c>
      <c r="GS43" s="8">
        <v>64.88</v>
      </c>
      <c r="GT43" s="8">
        <v>9.0869999999999997</v>
      </c>
      <c r="GU43" s="8">
        <v>7.4410000000000007</v>
      </c>
      <c r="GV43" s="8">
        <v>81.408000000000001</v>
      </c>
      <c r="GW43" s="8">
        <v>0.33399999999999996</v>
      </c>
      <c r="GX43" s="8">
        <v>0</v>
      </c>
      <c r="GY43" s="8">
        <v>1.7569999999999999</v>
      </c>
      <c r="GZ43" s="8">
        <v>5.3239999999999998</v>
      </c>
      <c r="HA43" s="8">
        <v>2.2319999999999998</v>
      </c>
      <c r="HB43" s="8">
        <v>9.6469999999999985</v>
      </c>
      <c r="HC43" s="8">
        <f t="shared" si="34"/>
        <v>6.7459999999999987</v>
      </c>
      <c r="HD43" s="8">
        <v>125.45099999999999</v>
      </c>
      <c r="HE43" s="8">
        <v>65.192000000000007</v>
      </c>
      <c r="HF43" s="8">
        <v>45.702999999999996</v>
      </c>
      <c r="HG43" s="8">
        <v>110.89500000000001</v>
      </c>
      <c r="HH43" s="8">
        <v>14.556000000000001</v>
      </c>
      <c r="HI43" s="8">
        <v>1.4770000000000001</v>
      </c>
      <c r="HJ43" s="8">
        <v>0.106</v>
      </c>
      <c r="HK43" s="8">
        <v>0.627</v>
      </c>
      <c r="HL43" s="8">
        <v>2.21</v>
      </c>
      <c r="HM43" s="8">
        <v>0</v>
      </c>
      <c r="HN43" s="8">
        <v>2.359</v>
      </c>
      <c r="HO43" s="8">
        <v>3.7699999999999996</v>
      </c>
      <c r="HP43" s="8">
        <v>6.1289999999999996</v>
      </c>
      <c r="HQ43" s="8">
        <f t="shared" si="35"/>
        <v>3.9189999999999996</v>
      </c>
      <c r="HR43" s="8">
        <v>21.856999999999999</v>
      </c>
      <c r="HS43" s="8">
        <v>0.59400000000000008</v>
      </c>
      <c r="HT43" s="8">
        <v>0.40300000000000002</v>
      </c>
      <c r="HU43" s="8">
        <v>-12.216000000000001</v>
      </c>
      <c r="HV43" s="8">
        <v>46.93</v>
      </c>
      <c r="HW43" s="8">
        <v>18.260999999999999</v>
      </c>
      <c r="HX43" s="8">
        <v>60.260000000000005</v>
      </c>
      <c r="HY43" s="8">
        <v>159.435</v>
      </c>
      <c r="HZ43" s="8">
        <v>8.4659999999999993</v>
      </c>
      <c r="IA43" s="8">
        <v>167.90100000000001</v>
      </c>
      <c r="IB43" s="8">
        <v>62.372</v>
      </c>
      <c r="IC43" s="8">
        <v>2.266</v>
      </c>
      <c r="ID43" s="8">
        <v>64.638000000000005</v>
      </c>
      <c r="IE43" s="8">
        <v>97.064999999999998</v>
      </c>
      <c r="IF43" s="8">
        <v>6.2000000000000011</v>
      </c>
      <c r="IG43" s="8">
        <v>103.265</v>
      </c>
      <c r="IH43" s="8">
        <v>14.45</v>
      </c>
      <c r="II43" s="8">
        <v>3.9989999999999997</v>
      </c>
      <c r="IJ43" s="8">
        <v>18.448999999999998</v>
      </c>
      <c r="IK43" s="8">
        <v>4.6209999999999996</v>
      </c>
      <c r="IL43" s="8">
        <v>1.3900000000000001</v>
      </c>
      <c r="IM43" s="8">
        <v>6.0109999999999992</v>
      </c>
      <c r="IN43" s="8">
        <v>0.11900000000000001</v>
      </c>
      <c r="IO43" s="8">
        <v>3.1239999999999997</v>
      </c>
      <c r="IP43" s="8">
        <v>3.2429999999999999</v>
      </c>
      <c r="IQ43" s="8">
        <v>0.189</v>
      </c>
      <c r="IR43" s="8">
        <v>3.2000000000000001E-2</v>
      </c>
      <c r="IS43" s="8">
        <v>0.221</v>
      </c>
      <c r="IT43" s="8">
        <v>3.464</v>
      </c>
      <c r="IU43" s="8">
        <v>0.72500000000000009</v>
      </c>
      <c r="IV43" s="8">
        <v>0</v>
      </c>
      <c r="IW43" s="8">
        <v>0.72500000000000009</v>
      </c>
      <c r="IX43" s="8">
        <v>75.474000000000018</v>
      </c>
      <c r="IY43" s="8">
        <v>0.58700000000000008</v>
      </c>
      <c r="IZ43" s="8">
        <v>76.061000000000021</v>
      </c>
      <c r="JA43" s="8">
        <v>211.399</v>
      </c>
      <c r="JB43" s="8">
        <v>211.399</v>
      </c>
      <c r="JC43" s="8">
        <v>59.748000000000005</v>
      </c>
      <c r="JD43" s="8">
        <v>13.806999999999999</v>
      </c>
      <c r="JE43" s="8">
        <v>73.555000000000007</v>
      </c>
      <c r="JF43" s="8">
        <v>19.298999999999999</v>
      </c>
      <c r="JG43" s="8">
        <v>0.22899999999999998</v>
      </c>
      <c r="JH43" s="8">
        <v>19.527999999999999</v>
      </c>
      <c r="JI43" s="8">
        <v>3.6120000000000001</v>
      </c>
      <c r="JJ43" s="8">
        <v>3.6120000000000001</v>
      </c>
      <c r="JK43" s="8">
        <v>5.7229999999999999</v>
      </c>
      <c r="JL43" s="8">
        <v>8.0000000000000002E-3</v>
      </c>
      <c r="JM43" s="8">
        <v>5.7309999999999999</v>
      </c>
      <c r="JN43" s="8">
        <v>1.0350000000000001</v>
      </c>
      <c r="JO43" s="8">
        <v>1.0350000000000001</v>
      </c>
      <c r="JP43" s="8">
        <v>11.908999999999999</v>
      </c>
      <c r="JQ43" s="8">
        <v>0.06</v>
      </c>
      <c r="JR43" s="8">
        <v>11.968999999999999</v>
      </c>
      <c r="JS43" s="8">
        <v>0.93400000000000005</v>
      </c>
      <c r="JT43" s="8">
        <v>0.93400000000000005</v>
      </c>
      <c r="JU43" s="8">
        <v>64.283000000000001</v>
      </c>
      <c r="JV43" s="8">
        <v>17.856999999999999</v>
      </c>
      <c r="JW43" s="8">
        <v>7.5020000000000007</v>
      </c>
      <c r="JX43" s="8">
        <v>89.641999999999996</v>
      </c>
      <c r="JY43" s="8">
        <f t="shared" si="36"/>
        <v>89.58</v>
      </c>
      <c r="JZ43" s="8">
        <v>7.0069999999999997</v>
      </c>
      <c r="KA43" s="8">
        <v>8.7729999999999997</v>
      </c>
      <c r="KB43" s="8">
        <v>15.78</v>
      </c>
      <c r="KC43" s="8">
        <v>1.4999999999999999E-2</v>
      </c>
      <c r="KD43" s="8">
        <v>6.8109999999999999</v>
      </c>
      <c r="KE43" s="8">
        <v>6.8259999999999996</v>
      </c>
      <c r="KF43" s="8">
        <v>22.605999999999998</v>
      </c>
      <c r="KG43" s="8">
        <f t="shared" si="37"/>
        <v>8.4769999999999985</v>
      </c>
      <c r="KH43" s="8">
        <v>23.733000000000001</v>
      </c>
      <c r="KI43" s="8">
        <v>3.4830000000000001</v>
      </c>
      <c r="KJ43" s="8">
        <v>27.216000000000001</v>
      </c>
      <c r="KK43" s="8">
        <v>59.748000000000005</v>
      </c>
      <c r="KL43" s="8">
        <v>13.806999999999999</v>
      </c>
      <c r="KM43" s="8">
        <v>31.414999999999999</v>
      </c>
      <c r="KN43" s="8">
        <v>104.97</v>
      </c>
      <c r="KO43" s="8">
        <v>6.2E-2</v>
      </c>
      <c r="KP43" s="8">
        <v>6.2E-2</v>
      </c>
      <c r="KQ43" s="8">
        <v>0</v>
      </c>
      <c r="KR43" s="8">
        <v>6.7319999999999993</v>
      </c>
      <c r="KS43" s="8">
        <v>7.1140000000000008</v>
      </c>
      <c r="KT43" s="8">
        <v>13.846</v>
      </c>
      <c r="KU43" s="8">
        <v>1.6E-2</v>
      </c>
      <c r="KV43" s="8">
        <v>0.26700000000000002</v>
      </c>
      <c r="KW43" s="8">
        <v>0.28300000000000003</v>
      </c>
      <c r="KX43" s="8">
        <v>14.129</v>
      </c>
      <c r="KY43" s="8">
        <v>0</v>
      </c>
      <c r="KZ43" s="8">
        <v>336.64699999999999</v>
      </c>
      <c r="LA43" s="8">
        <v>7.2450000000000001</v>
      </c>
      <c r="LB43" s="8">
        <v>343.892</v>
      </c>
      <c r="LC43" s="8">
        <v>278.64400000000001</v>
      </c>
      <c r="LD43" s="8">
        <v>7.8049999999999997</v>
      </c>
      <c r="LE43" s="8">
        <v>286.44900000000001</v>
      </c>
      <c r="LF43" s="8">
        <v>58.003999999999998</v>
      </c>
      <c r="LG43" s="8">
        <v>-0.55899999999999994</v>
      </c>
      <c r="LH43" s="8">
        <v>57.445</v>
      </c>
      <c r="LI43" s="8">
        <v>0.28000000000000003</v>
      </c>
      <c r="LJ43" s="8">
        <v>2.2080000000000002</v>
      </c>
      <c r="LK43" s="8">
        <v>2.4880000000000004</v>
      </c>
      <c r="LL43" s="8">
        <v>3.2000000000000001E-2</v>
      </c>
      <c r="LM43" s="8">
        <v>0.26600000000000001</v>
      </c>
      <c r="LN43" s="8">
        <v>0.29800000000000004</v>
      </c>
      <c r="LO43" s="8">
        <v>2.7860000000000005</v>
      </c>
      <c r="LP43" s="8">
        <v>0</v>
      </c>
      <c r="LQ43" s="8">
        <v>1.4770000000000001</v>
      </c>
      <c r="LR43" s="8">
        <v>0.80699999999999994</v>
      </c>
      <c r="LS43" s="8">
        <v>2.2839999999999998</v>
      </c>
      <c r="LT43" s="8">
        <v>0</v>
      </c>
      <c r="LU43" s="8">
        <v>2.2839999999999998</v>
      </c>
      <c r="LV43" s="8">
        <f t="shared" si="38"/>
        <v>-0.50200000000000067</v>
      </c>
      <c r="LW43" s="8">
        <v>44.01</v>
      </c>
      <c r="LX43" s="8">
        <v>0.7629999999999999</v>
      </c>
      <c r="LY43" s="8">
        <v>44.772999999999996</v>
      </c>
      <c r="LZ43" s="8">
        <v>-0.47100000000000003</v>
      </c>
      <c r="MA43" s="8">
        <v>-0.47100000000000003</v>
      </c>
      <c r="MB43" s="8">
        <v>0.38100000000000001</v>
      </c>
      <c r="MC43" s="8">
        <v>0.38100000000000001</v>
      </c>
      <c r="MD43" s="8">
        <v>-0.22700000000000001</v>
      </c>
      <c r="ME43" s="8">
        <v>-0.22700000000000001</v>
      </c>
      <c r="MF43" s="8">
        <v>14.516000000000002</v>
      </c>
      <c r="MG43" s="8">
        <v>-1.0230000000000001</v>
      </c>
      <c r="MH43" s="8">
        <v>13.493000000000002</v>
      </c>
      <c r="MI43" s="8">
        <v>54.734999999999999</v>
      </c>
      <c r="MJ43" s="8">
        <v>18.260999999999999</v>
      </c>
      <c r="MK43" s="8">
        <v>7.8049999999999997</v>
      </c>
      <c r="ML43" s="8">
        <v>409.64499999999998</v>
      </c>
      <c r="MM43" s="8">
        <v>-0.55899999999999994</v>
      </c>
      <c r="MN43" s="8">
        <v>409.08599999999996</v>
      </c>
      <c r="MO43" s="8">
        <v>111.911</v>
      </c>
      <c r="MP43" s="8">
        <v>119.32900000000001</v>
      </c>
      <c r="MQ43" s="8">
        <v>-7.4169999999999998</v>
      </c>
      <c r="MR43" s="8">
        <v>1.2409999999999999</v>
      </c>
      <c r="MS43" s="8">
        <v>0.29900000000000004</v>
      </c>
      <c r="MT43" s="8">
        <v>0.29900000000000004</v>
      </c>
      <c r="MU43" s="8">
        <v>20.054000000000002</v>
      </c>
      <c r="MV43" s="8">
        <v>1.917</v>
      </c>
      <c r="MW43" s="8">
        <v>0</v>
      </c>
      <c r="MX43" s="8">
        <v>6.6000000000000003E-2</v>
      </c>
      <c r="MY43" s="8">
        <v>0</v>
      </c>
      <c r="MZ43" s="8">
        <v>0.15500000000000003</v>
      </c>
      <c r="NA43" s="8">
        <v>0.15500000000000003</v>
      </c>
      <c r="NB43" s="8">
        <v>1.9000000000000003E-2</v>
      </c>
      <c r="NC43" s="8">
        <v>0.03</v>
      </c>
      <c r="ND43" s="8">
        <v>4.9000000000000002E-2</v>
      </c>
      <c r="NE43" s="8">
        <v>0.26900000000000002</v>
      </c>
      <c r="NF43" s="8">
        <v>0.26900000000000002</v>
      </c>
      <c r="NG43" s="8">
        <v>1.0389999999999999</v>
      </c>
      <c r="NH43" s="8">
        <v>8.199999999999999E-2</v>
      </c>
      <c r="NI43" s="8">
        <v>0.26100000000000001</v>
      </c>
      <c r="NJ43" s="8">
        <v>0.85</v>
      </c>
      <c r="NK43" s="8">
        <v>2.2320000000000002</v>
      </c>
      <c r="NL43" s="8">
        <v>0</v>
      </c>
      <c r="NM43" s="8">
        <v>0</v>
      </c>
      <c r="NN43" s="8">
        <v>0.36</v>
      </c>
      <c r="NO43" s="8">
        <v>1.9000000000000003E-2</v>
      </c>
      <c r="NP43" s="8">
        <v>1.9000000000000003E-2</v>
      </c>
      <c r="NQ43" s="8">
        <v>0</v>
      </c>
      <c r="NR43" s="8">
        <v>1.0030000000000001</v>
      </c>
      <c r="NS43" s="8">
        <v>0.27800000000000002</v>
      </c>
      <c r="NT43" s="8">
        <v>1.2810000000000001</v>
      </c>
      <c r="NU43" s="8">
        <v>0</v>
      </c>
      <c r="NV43" s="8">
        <v>0</v>
      </c>
      <c r="NW43" s="8">
        <v>2.4850000000000003</v>
      </c>
      <c r="NX43" s="8">
        <v>0.246</v>
      </c>
      <c r="NY43" s="8">
        <v>21.103000000000002</v>
      </c>
      <c r="NZ43" s="8">
        <v>0.30100000000000005</v>
      </c>
      <c r="OA43" s="8">
        <v>0</v>
      </c>
      <c r="OB43" s="8">
        <v>1E-3</v>
      </c>
      <c r="OC43" s="8">
        <f t="shared" si="39"/>
        <v>-6.5000000000000002E-2</v>
      </c>
      <c r="OD43" s="8">
        <v>0.29900000000000004</v>
      </c>
      <c r="OE43" s="8">
        <v>0.111</v>
      </c>
      <c r="OF43" s="8">
        <v>0.41000000000000003</v>
      </c>
      <c r="OG43" s="8">
        <v>0.86799999999999999</v>
      </c>
      <c r="OH43" s="8">
        <v>0.111</v>
      </c>
      <c r="OI43" s="8">
        <v>0</v>
      </c>
      <c r="OJ43" s="8">
        <v>0.97899999999999998</v>
      </c>
      <c r="OK43" s="8">
        <v>0.128</v>
      </c>
      <c r="OL43" s="8">
        <v>0.44</v>
      </c>
      <c r="OM43" s="8">
        <v>1.7569999999999999</v>
      </c>
      <c r="ON43" s="8">
        <v>3.3560000000000003</v>
      </c>
      <c r="OO43" s="8">
        <v>2.2319999999999998</v>
      </c>
      <c r="OP43" s="8">
        <v>7.9130000000000003</v>
      </c>
      <c r="OQ43" s="8">
        <f t="shared" si="40"/>
        <v>5.681</v>
      </c>
      <c r="OR43" s="8">
        <v>0.14100000000000001</v>
      </c>
      <c r="OS43" s="8">
        <v>0</v>
      </c>
      <c r="OT43" s="8">
        <v>0.14100000000000001</v>
      </c>
      <c r="OU43" s="8">
        <v>0.32999999999999996</v>
      </c>
      <c r="OV43" s="8">
        <v>0</v>
      </c>
      <c r="OW43" s="8">
        <v>0.32999999999999996</v>
      </c>
      <c r="OX43" s="8">
        <v>10.58</v>
      </c>
      <c r="OY43" s="8">
        <v>509.83900000000006</v>
      </c>
      <c r="OZ43" s="335">
        <v>5.7760951865873454E-2</v>
      </c>
      <c r="PA43" s="8">
        <v>5.4872904272579778E-3</v>
      </c>
      <c r="PB43" s="8">
        <v>0.5376967009194159</v>
      </c>
      <c r="PC43" s="8">
        <v>16.440000000000001</v>
      </c>
      <c r="PD43" s="258">
        <v>15.325419999999999</v>
      </c>
      <c r="PE43" s="8">
        <v>7.75</v>
      </c>
      <c r="PF43" s="258">
        <f>PC43-($PC$48-$PF$48)</f>
        <v>14.999908333333334</v>
      </c>
      <c r="PG43" s="8">
        <f t="shared" si="48"/>
        <v>8.8787007782244416</v>
      </c>
      <c r="PH43" s="258">
        <v>11.402984034516599</v>
      </c>
      <c r="PI43" s="258">
        <v>1.9920738458</v>
      </c>
      <c r="PJ43" s="8">
        <v>455.35899999999992</v>
      </c>
      <c r="PK43" s="8">
        <f>IFERROR(HLOOKUP("b2_s11",real!$B$10:$AMM$83,$A43-1947,FALSE)+HLOOKUP("b2_s12",real!$B$10:$AMM$83,$A43-1947,FALSE)+HLOOKUP("b2_s13",real!$B$10:$AMM$83,$A43-1947,FALSE)+HLOOKUP("b2_s14",real!$B$10:$AMM$83,$A43-1947,FALSE),"")</f>
        <v>161.31300000000005</v>
      </c>
      <c r="PL43" s="8">
        <v>509.7059999999999</v>
      </c>
      <c r="PN43">
        <v>38.373031904923899</v>
      </c>
      <c r="PO43" s="8">
        <v>24.7</v>
      </c>
      <c r="PR43" s="8">
        <v>6.1138330032315231E-2</v>
      </c>
      <c r="PS43" s="11">
        <v>0.192960904149135</v>
      </c>
      <c r="PT43" s="8">
        <v>11.743</v>
      </c>
      <c r="PU43" s="8">
        <v>0.68799999999999994</v>
      </c>
      <c r="PV43" s="8">
        <v>4.665</v>
      </c>
      <c r="PW43" s="8">
        <v>0.97799999999999998</v>
      </c>
      <c r="PX43" s="8">
        <v>0.33</v>
      </c>
      <c r="PY43" s="8">
        <f t="shared" si="46"/>
        <v>1.9490000000000001</v>
      </c>
      <c r="PZ43" s="8">
        <v>0.64100000000000001</v>
      </c>
      <c r="QA43" s="8">
        <v>19.044</v>
      </c>
      <c r="QB43" s="8">
        <v>3.548</v>
      </c>
      <c r="QC43" s="8">
        <v>3.548</v>
      </c>
      <c r="QD43" s="8">
        <v>10.952999999999999</v>
      </c>
      <c r="QE43" s="8">
        <v>0.66200000000000003</v>
      </c>
      <c r="QF43" s="8">
        <v>4.5679999999999996</v>
      </c>
      <c r="QG43" s="8">
        <v>0.86899999999999999</v>
      </c>
      <c r="QH43" s="8">
        <v>0.52</v>
      </c>
      <c r="QI43" s="8">
        <v>0.50600000000000001</v>
      </c>
      <c r="QJ43" s="8">
        <f t="shared" si="47"/>
        <v>1.895</v>
      </c>
      <c r="QK43" s="8">
        <v>18.077999999999999</v>
      </c>
      <c r="QL43" s="8">
        <v>3.7650000000000001</v>
      </c>
      <c r="QM43" s="8">
        <v>3.7650000000000001</v>
      </c>
      <c r="QN43" s="1">
        <v>0.121</v>
      </c>
      <c r="QO43" s="332">
        <v>6.9</v>
      </c>
      <c r="QQ43" s="333">
        <v>70.099999999999994</v>
      </c>
      <c r="QS43" s="8">
        <v>35.513683999999998</v>
      </c>
      <c r="QT43" s="11">
        <v>6.5460432521836003</v>
      </c>
      <c r="QU43" s="8">
        <v>0.33359044444444308</v>
      </c>
      <c r="QW43" s="8">
        <v>16.29167</v>
      </c>
      <c r="QX43" s="8">
        <v>9.7456267478164005</v>
      </c>
      <c r="QY43" s="336">
        <v>7.75</v>
      </c>
      <c r="RA43" s="1">
        <v>0.82915300000000003</v>
      </c>
      <c r="RB43" s="1">
        <v>0.87124999999999997</v>
      </c>
      <c r="RC43">
        <v>26823.887020372498</v>
      </c>
      <c r="RD43">
        <v>0.57556755024788497</v>
      </c>
      <c r="RE43">
        <v>0.62270649979355197</v>
      </c>
      <c r="RF43">
        <v>102.99</v>
      </c>
      <c r="RG43">
        <v>112.69</v>
      </c>
      <c r="RH43" s="8">
        <f t="shared" si="43"/>
        <v>104.98470948012233</v>
      </c>
      <c r="RI43" s="8">
        <f t="shared" si="42"/>
        <v>113.88580090955027</v>
      </c>
      <c r="RJ43">
        <v>26823.887020372498</v>
      </c>
      <c r="RL43" s="8">
        <f t="shared" si="44"/>
        <v>60.891021000000002</v>
      </c>
      <c r="RM43" s="8">
        <f t="shared" si="45"/>
        <v>53.408000000000001</v>
      </c>
      <c r="RN43" s="8">
        <f t="shared" ref="RN43:RN74" si="69">RL43*100/Q43</f>
        <v>11.939760660500484</v>
      </c>
      <c r="RO43" s="8">
        <f t="shared" ref="RO43:RO74" si="70">RM43*100/Q43</f>
        <v>10.472459270407207</v>
      </c>
    </row>
    <row r="44" spans="1:483" s="8" customFormat="1" x14ac:dyDescent="0.35">
      <c r="A44" s="1">
        <v>1982</v>
      </c>
      <c r="B44" s="8">
        <v>1200.4528398757</v>
      </c>
      <c r="C44" s="8">
        <v>162.30622499196619</v>
      </c>
      <c r="D44" s="8">
        <f t="shared" si="23"/>
        <v>660.82629680585455</v>
      </c>
      <c r="E44" s="8">
        <v>642.35872409154433</v>
      </c>
      <c r="F44" s="8">
        <v>288.12287420129491</v>
      </c>
      <c r="G44" s="8">
        <v>18.467572714310215</v>
      </c>
      <c r="H44" s="8">
        <v>120.05232874212801</v>
      </c>
      <c r="I44" s="8">
        <v>2.9851290539208222</v>
      </c>
      <c r="J44" s="8">
        <v>51.758650628209487</v>
      </c>
      <c r="K44" s="8">
        <v>96.088473425812055</v>
      </c>
      <c r="L44" s="8">
        <v>1.1589355079336479</v>
      </c>
      <c r="M44" s="8">
        <f t="shared" si="24"/>
        <v>97.247408933745703</v>
      </c>
      <c r="N44" s="8">
        <v>0.44201365396483172</v>
      </c>
      <c r="O44" s="8">
        <v>-4.2697460000000005</v>
      </c>
      <c r="P44" s="8">
        <v>156.58511352615338</v>
      </c>
      <c r="Q44" s="8">
        <v>585.98863000000006</v>
      </c>
      <c r="R44" s="8">
        <v>139.78001800000001</v>
      </c>
      <c r="S44" s="8">
        <f t="shared" si="25"/>
        <v>330.82388800000001</v>
      </c>
      <c r="T44" s="8">
        <v>321.97800799999999</v>
      </c>
      <c r="U44" s="8">
        <v>130.09791300000001</v>
      </c>
      <c r="V44" s="8">
        <v>8.8458799999999993</v>
      </c>
      <c r="W44" s="8">
        <v>68.90252000000001</v>
      </c>
      <c r="X44" s="8">
        <v>2.1674699999999998</v>
      </c>
      <c r="Y44" s="8">
        <v>25.957984</v>
      </c>
      <c r="Z44" s="8">
        <v>38.312812999999998</v>
      </c>
      <c r="AA44" s="8">
        <v>0.87299000000000004</v>
      </c>
      <c r="AB44" s="8">
        <f t="shared" si="26"/>
        <v>39.185803</v>
      </c>
      <c r="AC44" s="8">
        <v>0.382994</v>
      </c>
      <c r="AD44" s="8">
        <v>2.8562099999999999</v>
      </c>
      <c r="AE44" s="8">
        <v>125.39386500000001</v>
      </c>
      <c r="AF44" s="11">
        <f t="shared" si="49"/>
        <v>0.48264593921531124</v>
      </c>
      <c r="AG44" s="337">
        <v>0.49435098741633399</v>
      </c>
      <c r="AH44" s="11">
        <f t="shared" si="50"/>
        <v>0.88188672273195445</v>
      </c>
      <c r="AI44" s="11">
        <f t="shared" si="51"/>
        <v>0.4992012230734712</v>
      </c>
      <c r="AJ44" s="11">
        <f t="shared" si="52"/>
        <v>0.49992647056883499</v>
      </c>
      <c r="AK44" s="11">
        <f t="shared" si="53"/>
        <v>0.45194168635798027</v>
      </c>
      <c r="AL44" s="11">
        <f t="shared" si="54"/>
        <v>0.47513063716828968</v>
      </c>
      <c r="AM44" s="11">
        <f t="shared" si="55"/>
        <v>0.57482414202979859</v>
      </c>
      <c r="AN44" s="11">
        <f t="shared" si="56"/>
        <v>0.732011880005914</v>
      </c>
      <c r="AO44" s="11">
        <f t="shared" si="57"/>
        <v>0.50867959958927211</v>
      </c>
      <c r="AP44" s="11">
        <f t="shared" si="58"/>
        <v>0.39707006366618119</v>
      </c>
      <c r="AQ44" s="11">
        <f t="shared" si="59"/>
        <v>0.76035648495575825</v>
      </c>
      <c r="AR44" s="11">
        <f t="shared" si="60"/>
        <v>0.40149866344958463</v>
      </c>
      <c r="AS44" s="11">
        <f t="shared" si="61"/>
        <v>0.85102779659084404</v>
      </c>
      <c r="AT44" s="11">
        <f t="shared" ref="AT44:AT75" si="71">(AD44/O44)/(AD$77/O$77)</f>
        <v>-0.63168243856055872</v>
      </c>
      <c r="AU44" s="11">
        <f t="shared" si="62"/>
        <v>0.79465454613496711</v>
      </c>
      <c r="AV44" s="8">
        <v>708.55599999999993</v>
      </c>
      <c r="AW44" s="8">
        <v>428.077</v>
      </c>
      <c r="AX44" s="8">
        <v>280.48</v>
      </c>
      <c r="AY44" s="8">
        <v>152.84100000000001</v>
      </c>
      <c r="AZ44" s="8">
        <v>47.566000000000003</v>
      </c>
      <c r="BA44" s="8">
        <v>5.7469999999999999</v>
      </c>
      <c r="BB44" s="8">
        <v>53.313000000000002</v>
      </c>
      <c r="BC44" s="8">
        <v>1.6099999999999999</v>
      </c>
      <c r="BD44" s="8">
        <v>8.9500000000000011</v>
      </c>
      <c r="BE44" s="8">
        <v>10.56</v>
      </c>
      <c r="BF44" s="8">
        <v>5.5220000000000002</v>
      </c>
      <c r="BG44" s="8">
        <v>69.287999999999997</v>
      </c>
      <c r="BH44" s="8">
        <v>15.368</v>
      </c>
      <c r="BI44" s="8">
        <v>7.0880000000000001</v>
      </c>
      <c r="BJ44" s="8">
        <v>0</v>
      </c>
      <c r="BK44" s="8">
        <v>0.76200000000000001</v>
      </c>
      <c r="BL44" s="8">
        <v>0</v>
      </c>
      <c r="BM44" s="8">
        <v>32.698</v>
      </c>
      <c r="BN44" s="8">
        <v>11.689</v>
      </c>
      <c r="BO44" s="8">
        <v>0</v>
      </c>
      <c r="BP44" s="8">
        <v>0.77200000000000002</v>
      </c>
      <c r="BQ44" s="8">
        <v>5.7469999999999999</v>
      </c>
      <c r="BR44" s="8">
        <v>0.39800000000000002</v>
      </c>
      <c r="BS44" s="8">
        <v>6.1449999999999996</v>
      </c>
      <c r="BT44" s="8">
        <v>4.3170000000000002</v>
      </c>
      <c r="BU44" s="8">
        <v>9.9000000000000005E-2</v>
      </c>
      <c r="BV44" s="8">
        <v>4.4160000000000004</v>
      </c>
      <c r="BW44" s="8">
        <v>0</v>
      </c>
      <c r="BX44" s="8">
        <v>8.0039999999999996</v>
      </c>
      <c r="BY44" s="8">
        <v>8.0039999999999996</v>
      </c>
      <c r="BZ44" s="8">
        <v>6.0389999999999997</v>
      </c>
      <c r="CA44" s="8">
        <v>6.0389999999999997</v>
      </c>
      <c r="CB44" s="8">
        <v>3.7749999999999999</v>
      </c>
      <c r="CC44" s="8">
        <v>8.8760000000000012</v>
      </c>
      <c r="CD44" s="8">
        <v>12.651000000000002</v>
      </c>
      <c r="CE44" s="8">
        <f t="shared" si="29"/>
        <v>8.2350000000000012</v>
      </c>
      <c r="CF44" s="8">
        <v>31.212</v>
      </c>
      <c r="CG44" s="8">
        <v>31.212</v>
      </c>
      <c r="CH44" s="8">
        <v>2.4039999999999999</v>
      </c>
      <c r="CI44" s="8">
        <v>2.8559999999999999</v>
      </c>
      <c r="CJ44" s="8">
        <v>5.26</v>
      </c>
      <c r="CK44" s="8">
        <f t="shared" si="30"/>
        <v>4.0129999999999999</v>
      </c>
      <c r="CL44" s="8">
        <v>0</v>
      </c>
      <c r="CM44" s="8">
        <v>1.2470000000000001</v>
      </c>
      <c r="CN44" s="8">
        <v>1.2470000000000001</v>
      </c>
      <c r="CO44" s="8">
        <v>0</v>
      </c>
      <c r="CP44" s="8">
        <v>60.738</v>
      </c>
      <c r="CQ44" s="8">
        <v>1.89</v>
      </c>
      <c r="CR44" s="8">
        <v>-0.35399999999999998</v>
      </c>
      <c r="CS44" s="8">
        <v>-27.048999999999999</v>
      </c>
      <c r="CT44" s="8">
        <v>49.754000000000005</v>
      </c>
      <c r="CU44" s="8">
        <v>24.416000000000004</v>
      </c>
      <c r="CV44" s="8">
        <v>25.339000000000002</v>
      </c>
      <c r="CW44" s="8">
        <v>10.702</v>
      </c>
      <c r="CX44" s="8">
        <v>3.5869999999999997</v>
      </c>
      <c r="CY44" s="8">
        <v>0.26500000000000001</v>
      </c>
      <c r="CZ44" s="8">
        <v>3.8519999999999999</v>
      </c>
      <c r="DA44" s="8">
        <v>1.1079999999999999</v>
      </c>
      <c r="DB44" s="8">
        <v>1.1919999999999999</v>
      </c>
      <c r="DC44" s="8">
        <v>2.2999999999999998</v>
      </c>
      <c r="DD44" s="8">
        <v>0.65300000000000002</v>
      </c>
      <c r="DE44" s="8">
        <v>9.1370000000000005</v>
      </c>
      <c r="DF44" s="8">
        <v>103.672</v>
      </c>
      <c r="DG44" s="8">
        <f t="shared" si="63"/>
        <v>92.555598163166692</v>
      </c>
      <c r="DH44" s="8">
        <v>2.7529999999999997</v>
      </c>
      <c r="DI44" s="8">
        <f t="shared" si="64"/>
        <v>2.7470891035963496</v>
      </c>
      <c r="DJ44" s="8">
        <v>0</v>
      </c>
      <c r="DK44" s="1">
        <v>0</v>
      </c>
      <c r="DL44" s="8">
        <v>0.996</v>
      </c>
      <c r="DM44" s="8">
        <v>92.652000000000001</v>
      </c>
      <c r="DN44" s="8">
        <f t="shared" si="65"/>
        <v>90.929557637000002</v>
      </c>
      <c r="DO44" s="8">
        <v>2.1989999999999998</v>
      </c>
      <c r="DP44" s="8">
        <f t="shared" si="66"/>
        <v>1.6234616466017431</v>
      </c>
      <c r="DQ44" s="8">
        <v>0</v>
      </c>
      <c r="DR44" s="8">
        <v>8.7169999999999987</v>
      </c>
      <c r="DS44" s="8">
        <f t="shared" si="31"/>
        <v>7.7209999999999983</v>
      </c>
      <c r="DT44" s="8">
        <v>0.84799999999999998</v>
      </c>
      <c r="DU44" s="8">
        <v>0.26500000000000001</v>
      </c>
      <c r="DV44" s="8">
        <v>3.3079999999999998</v>
      </c>
      <c r="DW44" s="8">
        <v>4.4209999999999994</v>
      </c>
      <c r="DX44" s="8">
        <v>16.742000000000001</v>
      </c>
      <c r="DY44" s="8">
        <v>3.524</v>
      </c>
      <c r="DZ44" s="8">
        <v>4.0000000000000001E-3</v>
      </c>
      <c r="EA44" s="8">
        <v>20.270000000000003</v>
      </c>
      <c r="EB44" s="8">
        <v>4.6849999999999996</v>
      </c>
      <c r="EC44" s="8">
        <v>0</v>
      </c>
      <c r="ED44" s="8">
        <v>4.6849999999999996</v>
      </c>
      <c r="EE44" s="8">
        <f t="shared" si="67"/>
        <v>-4.1393320168386927</v>
      </c>
      <c r="EF44" s="8">
        <v>4.298</v>
      </c>
      <c r="EG44" s="8">
        <v>4.298</v>
      </c>
      <c r="EH44" s="8">
        <v>3.5250000000000004</v>
      </c>
      <c r="EI44" s="8">
        <v>17.100000000000001</v>
      </c>
      <c r="EJ44" s="8">
        <v>0.15000000000000002</v>
      </c>
      <c r="EK44" s="8">
        <v>20.774999999999999</v>
      </c>
      <c r="EL44" s="8">
        <v>7.9220000000000006</v>
      </c>
      <c r="EM44" s="8">
        <v>7.9220000000000006</v>
      </c>
      <c r="EN44" s="8">
        <v>0</v>
      </c>
      <c r="EO44" s="8">
        <v>0.752</v>
      </c>
      <c r="EP44" s="8">
        <v>0.752</v>
      </c>
      <c r="EQ44" s="8">
        <f t="shared" si="32"/>
        <v>0.74399999999999999</v>
      </c>
      <c r="ER44" s="8">
        <v>0</v>
      </c>
      <c r="ES44" s="8">
        <v>8.0000000000000002E-3</v>
      </c>
      <c r="ET44" s="8">
        <v>8.0000000000000002E-3</v>
      </c>
      <c r="EU44" s="8">
        <v>0</v>
      </c>
      <c r="EV44" s="8">
        <v>2.1630000000000003</v>
      </c>
      <c r="EW44" s="8">
        <v>0.10100000000000001</v>
      </c>
      <c r="EX44" s="8">
        <v>6.4030000000000005</v>
      </c>
      <c r="EY44" s="8">
        <v>129.078</v>
      </c>
      <c r="EZ44" s="8">
        <v>30.451999999999998</v>
      </c>
      <c r="FA44" s="8">
        <v>98.626999999999995</v>
      </c>
      <c r="FB44" s="8">
        <v>55.349000000000004</v>
      </c>
      <c r="FC44" s="8">
        <v>11.750999999999999</v>
      </c>
      <c r="FD44" s="8">
        <v>10.07</v>
      </c>
      <c r="FE44" s="8">
        <v>21.820999999999998</v>
      </c>
      <c r="FF44" s="8">
        <v>2.1030000000000002</v>
      </c>
      <c r="FG44" s="8">
        <v>0.158</v>
      </c>
      <c r="FH44" s="8">
        <v>2.2610000000000001</v>
      </c>
      <c r="FI44" s="8">
        <v>0</v>
      </c>
      <c r="FJ44" s="8">
        <v>19.198</v>
      </c>
      <c r="FK44" s="8">
        <v>50.255000000000003</v>
      </c>
      <c r="FL44" s="8">
        <v>0.14900000000000002</v>
      </c>
      <c r="FM44" s="8">
        <v>20.078999999999997</v>
      </c>
      <c r="FN44" s="8">
        <v>70.483000000000004</v>
      </c>
      <c r="FO44" s="8">
        <v>5.1890000000000001</v>
      </c>
      <c r="FP44" s="8">
        <v>13.968</v>
      </c>
      <c r="FQ44" s="8">
        <v>19.157</v>
      </c>
      <c r="FR44" s="8">
        <v>6.0649999999999995</v>
      </c>
      <c r="FS44" s="8">
        <v>6.4139999999999997</v>
      </c>
      <c r="FT44" s="8">
        <v>4.7519999999999998</v>
      </c>
      <c r="FU44" s="8">
        <v>2.335</v>
      </c>
      <c r="FV44" s="8">
        <v>0.14699999999999999</v>
      </c>
      <c r="FW44" s="8">
        <v>0.7</v>
      </c>
      <c r="FX44" s="8">
        <f t="shared" si="33"/>
        <v>0.7</v>
      </c>
      <c r="FY44" s="8">
        <v>10.251999999999999</v>
      </c>
      <c r="FZ44" s="8">
        <v>0</v>
      </c>
      <c r="GA44" s="8">
        <v>0</v>
      </c>
      <c r="GB44" s="8">
        <v>40.623000000000005</v>
      </c>
      <c r="GC44" s="8">
        <v>4.3609999999999998</v>
      </c>
      <c r="GD44" s="8">
        <f t="shared" si="68"/>
        <v>44.725000000000001</v>
      </c>
      <c r="GE44" s="8">
        <v>44.984000000000002</v>
      </c>
      <c r="GF44" s="8">
        <v>68.88600000000001</v>
      </c>
      <c r="GG44" s="8">
        <v>10.07</v>
      </c>
      <c r="GH44" s="8">
        <v>33.966000000000001</v>
      </c>
      <c r="GI44" s="8">
        <v>112.92200000000003</v>
      </c>
      <c r="GJ44" s="8">
        <v>0.34599999999999997</v>
      </c>
      <c r="GK44" s="8">
        <v>0</v>
      </c>
      <c r="GL44" s="8">
        <v>0.36499999999999999</v>
      </c>
      <c r="GM44" s="8">
        <v>2.9009999999999998</v>
      </c>
      <c r="GN44" s="8">
        <v>3.6119999999999997</v>
      </c>
      <c r="GO44" s="8">
        <v>0</v>
      </c>
      <c r="GP44" s="8">
        <v>0.25900000000000001</v>
      </c>
      <c r="GQ44" s="8">
        <v>0.25900000000000001</v>
      </c>
      <c r="GR44" s="8">
        <v>0</v>
      </c>
      <c r="GS44" s="8">
        <v>77.652999999999992</v>
      </c>
      <c r="GT44" s="8">
        <v>10.577999999999999</v>
      </c>
      <c r="GU44" s="8">
        <v>8.8360000000000003</v>
      </c>
      <c r="GV44" s="8">
        <v>97.066999999999993</v>
      </c>
      <c r="GW44" s="8">
        <v>0.38400000000000001</v>
      </c>
      <c r="GX44" s="8">
        <v>0</v>
      </c>
      <c r="GY44" s="8">
        <v>2.4929999999999999</v>
      </c>
      <c r="GZ44" s="8">
        <v>6.1440000000000001</v>
      </c>
      <c r="HA44" s="8">
        <v>2.847</v>
      </c>
      <c r="HB44" s="8">
        <v>11.868</v>
      </c>
      <c r="HC44" s="8">
        <f t="shared" si="34"/>
        <v>8.2560000000000002</v>
      </c>
      <c r="HD44" s="8">
        <v>146.36200000000002</v>
      </c>
      <c r="HE44" s="8">
        <v>76.608000000000004</v>
      </c>
      <c r="HF44" s="8">
        <v>53.390999999999998</v>
      </c>
      <c r="HG44" s="8">
        <v>129.999</v>
      </c>
      <c r="HH44" s="8">
        <v>16.362000000000002</v>
      </c>
      <c r="HI44" s="8">
        <v>1.3279999999999998</v>
      </c>
      <c r="HJ44" s="8">
        <v>0.11899999999999999</v>
      </c>
      <c r="HK44" s="8">
        <v>0.91699999999999993</v>
      </c>
      <c r="HL44" s="8">
        <v>2.3639999999999999</v>
      </c>
      <c r="HM44" s="8">
        <v>0</v>
      </c>
      <c r="HN44" s="8">
        <v>2.492</v>
      </c>
      <c r="HO44" s="8">
        <v>5.4909999999999997</v>
      </c>
      <c r="HP44" s="8">
        <v>7.9829999999999997</v>
      </c>
      <c r="HQ44" s="8">
        <f t="shared" si="35"/>
        <v>5.6189999999999998</v>
      </c>
      <c r="HR44" s="8">
        <v>25.934000000000001</v>
      </c>
      <c r="HS44" s="8">
        <v>0.88</v>
      </c>
      <c r="HT44" s="8">
        <v>0.443</v>
      </c>
      <c r="HU44" s="8">
        <v>-16.518999999999998</v>
      </c>
      <c r="HV44" s="8">
        <v>55.423999999999999</v>
      </c>
      <c r="HW44" s="8">
        <v>21.184000000000001</v>
      </c>
      <c r="HX44" s="8">
        <v>69.753</v>
      </c>
      <c r="HY44" s="8">
        <v>180.83500000000004</v>
      </c>
      <c r="HZ44" s="8">
        <v>9.5730000000000004</v>
      </c>
      <c r="IA44" s="8">
        <v>190.40800000000004</v>
      </c>
      <c r="IB44" s="8">
        <v>69.792000000000002</v>
      </c>
      <c r="IC44" s="8">
        <v>2.5720000000000001</v>
      </c>
      <c r="ID44" s="8">
        <v>72.364000000000004</v>
      </c>
      <c r="IE44" s="8">
        <v>111.04600000000001</v>
      </c>
      <c r="IF44" s="8">
        <v>7.0010000000000003</v>
      </c>
      <c r="IG44" s="8">
        <v>118.04700000000001</v>
      </c>
      <c r="IH44" s="8">
        <v>16.375</v>
      </c>
      <c r="II44" s="8">
        <v>4.4950000000000001</v>
      </c>
      <c r="IJ44" s="8">
        <v>20.87</v>
      </c>
      <c r="IK44" s="8">
        <v>5.266</v>
      </c>
      <c r="IL44" s="8">
        <v>1.5629999999999999</v>
      </c>
      <c r="IM44" s="8">
        <v>6.8289999999999997</v>
      </c>
      <c r="IN44" s="8">
        <v>0.14600000000000002</v>
      </c>
      <c r="IO44" s="8">
        <v>3.633</v>
      </c>
      <c r="IP44" s="8">
        <v>3.7789999999999999</v>
      </c>
      <c r="IQ44" s="8">
        <v>0.222</v>
      </c>
      <c r="IR44" s="8">
        <v>3.5999999999999997E-2</v>
      </c>
      <c r="IS44" s="8">
        <v>0.25800000000000001</v>
      </c>
      <c r="IT44" s="8">
        <v>4.0369999999999999</v>
      </c>
      <c r="IU44" s="8">
        <v>0.57099999999999995</v>
      </c>
      <c r="IV44" s="8">
        <v>0</v>
      </c>
      <c r="IW44" s="8">
        <v>0.57099999999999995</v>
      </c>
      <c r="IX44" s="8">
        <v>86.194000000000003</v>
      </c>
      <c r="IY44" s="8">
        <v>0.68599999999999994</v>
      </c>
      <c r="IZ44" s="8">
        <v>86.88</v>
      </c>
      <c r="JA44" s="8">
        <v>241.017</v>
      </c>
      <c r="JB44" s="8">
        <v>241.017</v>
      </c>
      <c r="JC44" s="8">
        <v>70.116</v>
      </c>
      <c r="JD44" s="8">
        <v>16.081</v>
      </c>
      <c r="JE44" s="8">
        <v>86.197000000000003</v>
      </c>
      <c r="JF44" s="8">
        <v>22.666999999999998</v>
      </c>
      <c r="JG44" s="8">
        <v>0.25900000000000001</v>
      </c>
      <c r="JH44" s="8">
        <v>22.925999999999998</v>
      </c>
      <c r="JI44" s="8">
        <v>3.2219999999999995</v>
      </c>
      <c r="JJ44" s="8">
        <v>3.2219999999999995</v>
      </c>
      <c r="JK44" s="8">
        <v>6.8929999999999998</v>
      </c>
      <c r="JL44" s="8">
        <v>4.0000000000000001E-3</v>
      </c>
      <c r="JM44" s="8">
        <v>6.8969999999999994</v>
      </c>
      <c r="JN44" s="8">
        <v>1.2229999999999999</v>
      </c>
      <c r="JO44" s="8">
        <v>1.2229999999999999</v>
      </c>
      <c r="JP44" s="8">
        <v>14.434000000000001</v>
      </c>
      <c r="JQ44" s="8">
        <v>6.8000000000000005E-2</v>
      </c>
      <c r="JR44" s="8">
        <v>14.502000000000001</v>
      </c>
      <c r="JS44" s="8">
        <v>1.153</v>
      </c>
      <c r="JT44" s="8">
        <v>1.153</v>
      </c>
      <c r="JU44" s="8">
        <v>76.926999999999992</v>
      </c>
      <c r="JV44" s="8">
        <v>20.751000000000001</v>
      </c>
      <c r="JW44" s="8">
        <v>8.9030000000000005</v>
      </c>
      <c r="JX44" s="8">
        <v>106.581</v>
      </c>
      <c r="JY44" s="8">
        <f t="shared" si="36"/>
        <v>106.51400000000001</v>
      </c>
      <c r="JZ44" s="8">
        <v>8.4660000000000011</v>
      </c>
      <c r="KA44" s="8">
        <v>10.157999999999999</v>
      </c>
      <c r="KB44" s="8">
        <v>18.624000000000002</v>
      </c>
      <c r="KC44" s="8">
        <v>0.02</v>
      </c>
      <c r="KD44" s="8">
        <v>7.6760000000000002</v>
      </c>
      <c r="KE44" s="8">
        <v>7.6959999999999997</v>
      </c>
      <c r="KF44" s="8">
        <v>26.32</v>
      </c>
      <c r="KG44" s="8">
        <f t="shared" si="37"/>
        <v>10.123999999999999</v>
      </c>
      <c r="KH44" s="8">
        <v>27.512999999999998</v>
      </c>
      <c r="KI44" s="8">
        <v>4.3609999999999998</v>
      </c>
      <c r="KJ44" s="8">
        <v>31.873999999999999</v>
      </c>
      <c r="KK44" s="8">
        <v>70.116</v>
      </c>
      <c r="KL44" s="8">
        <v>16.081</v>
      </c>
      <c r="KM44" s="8">
        <v>37.792000000000002</v>
      </c>
      <c r="KN44" s="8">
        <v>123.989</v>
      </c>
      <c r="KO44" s="8">
        <v>6.7000000000000004E-2</v>
      </c>
      <c r="KP44" s="8">
        <v>6.7000000000000004E-2</v>
      </c>
      <c r="KQ44" s="8">
        <v>0</v>
      </c>
      <c r="KR44" s="8">
        <v>7.8970000000000002</v>
      </c>
      <c r="KS44" s="8">
        <v>7.9930000000000003</v>
      </c>
      <c r="KT44" s="8">
        <v>15.89</v>
      </c>
      <c r="KU44" s="8">
        <v>1.8000000000000002E-2</v>
      </c>
      <c r="KV44" s="8">
        <v>0.28799999999999998</v>
      </c>
      <c r="KW44" s="8">
        <v>0.30599999999999999</v>
      </c>
      <c r="KX44" s="8">
        <v>16.196000000000002</v>
      </c>
      <c r="KY44" s="8">
        <v>0</v>
      </c>
      <c r="KZ44" s="8">
        <v>385.28100000000001</v>
      </c>
      <c r="LA44" s="8">
        <v>8.2029999999999994</v>
      </c>
      <c r="LB44" s="8">
        <v>393.48399999999998</v>
      </c>
      <c r="LC44" s="8">
        <v>321.94799999999998</v>
      </c>
      <c r="LD44" s="8">
        <v>8.8460000000000001</v>
      </c>
      <c r="LE44" s="8">
        <v>330.79399999999998</v>
      </c>
      <c r="LF44" s="8">
        <v>63.332999999999998</v>
      </c>
      <c r="LG44" s="8">
        <v>-0.64300000000000002</v>
      </c>
      <c r="LH44" s="8">
        <v>62.69</v>
      </c>
      <c r="LI44" s="8">
        <v>0.35</v>
      </c>
      <c r="LJ44" s="8">
        <v>3.1629999999999998</v>
      </c>
      <c r="LK44" s="8">
        <v>3.5129999999999999</v>
      </c>
      <c r="LL44" s="8">
        <v>3.9999999999999994E-2</v>
      </c>
      <c r="LM44" s="8">
        <v>0.28000000000000003</v>
      </c>
      <c r="LN44" s="8">
        <v>0.32</v>
      </c>
      <c r="LO44" s="8">
        <v>3.8329999999999997</v>
      </c>
      <c r="LP44" s="8">
        <v>0</v>
      </c>
      <c r="LQ44" s="8">
        <v>1.3279999999999998</v>
      </c>
      <c r="LR44" s="8">
        <v>1.224</v>
      </c>
      <c r="LS44" s="8">
        <v>2.5519999999999996</v>
      </c>
      <c r="LT44" s="8">
        <v>0</v>
      </c>
      <c r="LU44" s="8">
        <v>2.5519999999999996</v>
      </c>
      <c r="LV44" s="8">
        <f t="shared" si="38"/>
        <v>-1.2810000000000001</v>
      </c>
      <c r="LW44" s="8">
        <v>46.36</v>
      </c>
      <c r="LX44" s="8">
        <v>0.873</v>
      </c>
      <c r="LY44" s="8">
        <v>47.232999999999997</v>
      </c>
      <c r="LZ44" s="8">
        <v>-0.14000000000000001</v>
      </c>
      <c r="MA44" s="8">
        <v>-0.14000000000000001</v>
      </c>
      <c r="MB44" s="8">
        <v>0.38300000000000001</v>
      </c>
      <c r="MC44" s="8">
        <v>0.38300000000000001</v>
      </c>
      <c r="MD44" s="8">
        <v>-0.189</v>
      </c>
      <c r="ME44" s="8">
        <v>-0.189</v>
      </c>
      <c r="MF44" s="8">
        <v>17.881</v>
      </c>
      <c r="MG44" s="8">
        <v>-1.1970000000000001</v>
      </c>
      <c r="MH44" s="8">
        <v>16.684000000000001</v>
      </c>
      <c r="MI44" s="8">
        <v>64.269000000000005</v>
      </c>
      <c r="MJ44" s="8">
        <v>21.184000000000001</v>
      </c>
      <c r="MK44" s="8">
        <v>8.8460000000000001</v>
      </c>
      <c r="ML44" s="8">
        <v>470.73699999999997</v>
      </c>
      <c r="MM44" s="8">
        <v>-0.64300000000000002</v>
      </c>
      <c r="MN44" s="8">
        <v>470.09399999999999</v>
      </c>
      <c r="MO44" s="8">
        <v>125.172</v>
      </c>
      <c r="MP44" s="8">
        <v>139.399</v>
      </c>
      <c r="MQ44" s="8">
        <v>-14.227999999999998</v>
      </c>
      <c r="MR44" s="8">
        <v>1.7110000000000001</v>
      </c>
      <c r="MS44" s="8">
        <v>0.40499999999999997</v>
      </c>
      <c r="MT44" s="8">
        <v>0.40499999999999997</v>
      </c>
      <c r="MU44" s="8">
        <v>22.120999999999999</v>
      </c>
      <c r="MV44" s="8">
        <v>2.1240000000000001</v>
      </c>
      <c r="MW44" s="8">
        <v>0</v>
      </c>
      <c r="MX44" s="8">
        <v>8.4999999999999992E-2</v>
      </c>
      <c r="MY44" s="8">
        <v>0</v>
      </c>
      <c r="MZ44" s="8">
        <v>0.16199999999999998</v>
      </c>
      <c r="NA44" s="8">
        <v>0.16199999999999998</v>
      </c>
      <c r="NB44" s="8">
        <v>2.3E-2</v>
      </c>
      <c r="NC44" s="8">
        <v>4.0999999999999995E-2</v>
      </c>
      <c r="ND44" s="8">
        <v>6.4000000000000001E-2</v>
      </c>
      <c r="NE44" s="8">
        <v>0.316</v>
      </c>
      <c r="NF44" s="8">
        <v>0.316</v>
      </c>
      <c r="NG44" s="8">
        <v>1.3959999999999999</v>
      </c>
      <c r="NH44" s="8">
        <v>9.7000000000000003E-2</v>
      </c>
      <c r="NI44" s="8">
        <v>0.36499999999999999</v>
      </c>
      <c r="NJ44" s="8">
        <v>0.92900000000000005</v>
      </c>
      <c r="NK44" s="8">
        <v>2.7869999999999999</v>
      </c>
      <c r="NL44" s="8">
        <v>0</v>
      </c>
      <c r="NM44" s="8">
        <v>0</v>
      </c>
      <c r="NN44" s="8">
        <v>0.45700000000000002</v>
      </c>
      <c r="NO44" s="8">
        <v>2.3E-2</v>
      </c>
      <c r="NP44" s="8">
        <v>2.3E-2</v>
      </c>
      <c r="NQ44" s="8">
        <v>0</v>
      </c>
      <c r="NR44" s="8">
        <v>1.143</v>
      </c>
      <c r="NS44" s="8">
        <v>0.42599999999999999</v>
      </c>
      <c r="NT44" s="8">
        <v>1.569</v>
      </c>
      <c r="NU44" s="8">
        <v>0</v>
      </c>
      <c r="NV44" s="8">
        <v>0</v>
      </c>
      <c r="NW44" s="8">
        <v>2.8230000000000004</v>
      </c>
      <c r="NX44" s="8">
        <v>0.33100000000000002</v>
      </c>
      <c r="NY44" s="8">
        <v>25.509</v>
      </c>
      <c r="NZ44" s="8">
        <v>0.6120000000000001</v>
      </c>
      <c r="OA44" s="8">
        <v>0</v>
      </c>
      <c r="OB44" s="8">
        <v>1E-3</v>
      </c>
      <c r="OC44" s="8">
        <f t="shared" si="39"/>
        <v>-8.3999999999999991E-2</v>
      </c>
      <c r="OD44" s="8">
        <v>0.40499999999999997</v>
      </c>
      <c r="OE44" s="8">
        <v>0.15999999999999998</v>
      </c>
      <c r="OF44" s="8">
        <v>0.56499999999999995</v>
      </c>
      <c r="OG44" s="8">
        <v>1.0430000000000001</v>
      </c>
      <c r="OH44" s="8">
        <v>0.16199999999999998</v>
      </c>
      <c r="OI44" s="8">
        <v>0</v>
      </c>
      <c r="OJ44" s="8">
        <v>1.2050000000000001</v>
      </c>
      <c r="OK44" s="8">
        <v>0.25600000000000001</v>
      </c>
      <c r="OL44" s="8">
        <v>0.52400000000000002</v>
      </c>
      <c r="OM44" s="8">
        <v>2.4929999999999999</v>
      </c>
      <c r="ON44" s="8">
        <v>3.5419999999999998</v>
      </c>
      <c r="OO44" s="8">
        <v>2.847</v>
      </c>
      <c r="OP44" s="8">
        <v>9.661999999999999</v>
      </c>
      <c r="OQ44" s="8">
        <f t="shared" si="40"/>
        <v>6.8749999999999991</v>
      </c>
      <c r="OR44" s="8">
        <v>0.13700000000000001</v>
      </c>
      <c r="OS44" s="8">
        <v>0</v>
      </c>
      <c r="OT44" s="8">
        <v>0.13700000000000001</v>
      </c>
      <c r="OU44" s="8">
        <v>0.55800000000000005</v>
      </c>
      <c r="OV44" s="8">
        <v>0</v>
      </c>
      <c r="OW44" s="8">
        <v>0.55800000000000005</v>
      </c>
      <c r="OX44" s="8">
        <v>20.48</v>
      </c>
      <c r="OY44" s="8">
        <v>585.60900000000004</v>
      </c>
      <c r="OZ44" s="335">
        <v>7.0367814329166972E-2</v>
      </c>
      <c r="PA44" s="8">
        <v>5.9108964036500263E-3</v>
      </c>
      <c r="PB44" s="8">
        <v>0.57553835339825665</v>
      </c>
      <c r="PC44" s="8">
        <v>15.4</v>
      </c>
      <c r="PD44" s="258">
        <v>14.6149</v>
      </c>
      <c r="PE44" s="8">
        <v>8.5</v>
      </c>
      <c r="PF44" s="258">
        <f t="shared" si="41"/>
        <v>13.959908333333333</v>
      </c>
      <c r="PG44" s="8">
        <f t="shared" si="48"/>
        <v>8.8243320168386923</v>
      </c>
      <c r="PH44" s="258">
        <v>11.116401836833299</v>
      </c>
      <c r="PI44" s="258">
        <v>1.7224423630000001</v>
      </c>
      <c r="PJ44" s="8">
        <v>522.49300000000005</v>
      </c>
      <c r="PK44" s="8">
        <f>IFERROR(HLOOKUP("b2_s11",real!$B$10:$AMM$83,$A44-1947,FALSE)+HLOOKUP("b2_s12",real!$B$10:$AMM$83,$A44-1947,FALSE)+HLOOKUP("b2_s13",real!$B$10:$AMM$83,$A44-1947,FALSE)+HLOOKUP("b2_s14",real!$B$10:$AMM$83,$A44-1947,FALSE),"")</f>
        <v>184.50299999999999</v>
      </c>
      <c r="PL44" s="8">
        <v>585.65700000000004</v>
      </c>
      <c r="PN44">
        <v>41.561830856223096</v>
      </c>
      <c r="PO44" s="8">
        <v>24</v>
      </c>
      <c r="PR44" s="8">
        <v>7.52110914208277E-2</v>
      </c>
      <c r="PS44" s="11">
        <v>0.204933545178975</v>
      </c>
      <c r="PT44" s="8">
        <v>11.818</v>
      </c>
      <c r="PU44" s="8">
        <v>0.70299999999999996</v>
      </c>
      <c r="PV44" s="8">
        <v>4.7619999999999996</v>
      </c>
      <c r="PW44" s="8">
        <v>0.96499999999999997</v>
      </c>
      <c r="PX44" s="8">
        <v>0.34399999999999997</v>
      </c>
      <c r="PY44" s="8">
        <f t="shared" si="46"/>
        <v>1.9409999999999998</v>
      </c>
      <c r="PZ44" s="8">
        <v>0.63200000000000001</v>
      </c>
      <c r="QA44" s="8">
        <v>19.224</v>
      </c>
      <c r="QB44" s="8">
        <v>3.4820000000000002</v>
      </c>
      <c r="QC44" s="8">
        <v>3.4820000000000002</v>
      </c>
      <c r="QD44" s="8">
        <v>11.019</v>
      </c>
      <c r="QE44" s="8">
        <v>0.67500000000000004</v>
      </c>
      <c r="QF44" s="8">
        <v>4.6509999999999998</v>
      </c>
      <c r="QG44" s="8">
        <v>0.85799999999999998</v>
      </c>
      <c r="QH44" s="8">
        <v>0.54100000000000004</v>
      </c>
      <c r="QI44" s="8">
        <v>0.499</v>
      </c>
      <c r="QJ44" s="8">
        <f t="shared" si="47"/>
        <v>1.8980000000000001</v>
      </c>
      <c r="QK44" s="8">
        <v>18.244</v>
      </c>
      <c r="QL44" s="8">
        <v>3.7080000000000002</v>
      </c>
      <c r="QM44" s="8">
        <v>3.7080000000000002</v>
      </c>
      <c r="QN44" s="1">
        <v>0.56499999999999995</v>
      </c>
      <c r="QO44" s="332">
        <v>7.3</v>
      </c>
      <c r="QP44" s="8">
        <v>55.572623999999998</v>
      </c>
      <c r="QQ44" s="333">
        <v>69.599999999999994</v>
      </c>
      <c r="QR44" s="8">
        <f>QQ44/100*QP44</f>
        <v>38.678546303999994</v>
      </c>
      <c r="QS44" s="8">
        <v>36.007852999999997</v>
      </c>
      <c r="QT44" s="11">
        <v>6.7956222481396402</v>
      </c>
      <c r="QU44" s="8">
        <v>1.473570363636366</v>
      </c>
      <c r="QW44" s="8">
        <v>15.9975</v>
      </c>
      <c r="QX44" s="8">
        <v>9.2018777518603603</v>
      </c>
      <c r="QY44" s="336">
        <v>8.5</v>
      </c>
      <c r="RA44" s="1">
        <v>1.0041679999999999</v>
      </c>
      <c r="RB44" s="1">
        <v>1.027506</v>
      </c>
      <c r="RC44">
        <v>26929.495354884602</v>
      </c>
      <c r="RD44">
        <v>0.66801972168799695</v>
      </c>
      <c r="RE44">
        <v>0.724341158332097</v>
      </c>
      <c r="RF44">
        <v>97.01</v>
      </c>
      <c r="RG44">
        <v>108.51</v>
      </c>
      <c r="RH44" s="8">
        <f t="shared" si="43"/>
        <v>98.8888888888889</v>
      </c>
      <c r="RI44" s="8">
        <f t="shared" si="42"/>
        <v>109.66144517433047</v>
      </c>
      <c r="RJ44">
        <v>26929.495354884701</v>
      </c>
      <c r="RL44" s="8">
        <f t="shared" si="44"/>
        <v>68.90252000000001</v>
      </c>
      <c r="RM44" s="8">
        <f t="shared" si="45"/>
        <v>60.738</v>
      </c>
      <c r="RN44" s="8">
        <f t="shared" si="69"/>
        <v>11.758337358866504</v>
      </c>
      <c r="RO44" s="8">
        <f t="shared" si="70"/>
        <v>10.365047526604739</v>
      </c>
    </row>
    <row r="45" spans="1:483" s="8" customFormat="1" x14ac:dyDescent="0.35">
      <c r="A45" s="1">
        <v>1983</v>
      </c>
      <c r="B45" s="8">
        <v>1215.3486939388001</v>
      </c>
      <c r="C45" s="8">
        <v>157.92606033266759</v>
      </c>
      <c r="D45" s="8">
        <f t="shared" si="23"/>
        <v>666.30553531836415</v>
      </c>
      <c r="E45" s="8">
        <v>647.66290868380008</v>
      </c>
      <c r="F45" s="8">
        <v>295.62265132512641</v>
      </c>
      <c r="G45" s="8">
        <v>18.642626634564042</v>
      </c>
      <c r="H45" s="8">
        <v>116.5414753954191</v>
      </c>
      <c r="I45" s="8">
        <v>3.1354907427058394</v>
      </c>
      <c r="J45" s="8">
        <v>50.093419998683451</v>
      </c>
      <c r="K45" s="8">
        <v>92.535600266666762</v>
      </c>
      <c r="L45" s="8">
        <v>1.2025095926046132</v>
      </c>
      <c r="M45" s="8">
        <f t="shared" si="24"/>
        <v>93.738109859271376</v>
      </c>
      <c r="N45" s="8">
        <v>0.53419744956069204</v>
      </c>
      <c r="O45" s="8">
        <v>-12.715628000000001</v>
      </c>
      <c r="P45" s="8">
        <v>164.01073415571005</v>
      </c>
      <c r="Q45" s="8">
        <v>650.51243999999997</v>
      </c>
      <c r="R45" s="8">
        <v>147.688669</v>
      </c>
      <c r="S45" s="8">
        <f t="shared" si="25"/>
        <v>365.33862899999997</v>
      </c>
      <c r="T45" s="8">
        <v>355.67008899999996</v>
      </c>
      <c r="U45" s="8">
        <v>145.42295999999999</v>
      </c>
      <c r="V45" s="8">
        <v>9.6685400000000001</v>
      </c>
      <c r="W45" s="8">
        <v>72.095210999999992</v>
      </c>
      <c r="X45" s="8">
        <v>2.4694499999999997</v>
      </c>
      <c r="Y45" s="8">
        <v>27.363046999999998</v>
      </c>
      <c r="Z45" s="8">
        <v>39.842520999999998</v>
      </c>
      <c r="AA45" s="8">
        <v>0.95716299999999999</v>
      </c>
      <c r="AB45" s="8">
        <f t="shared" si="26"/>
        <v>40.799683999999999</v>
      </c>
      <c r="AC45" s="8">
        <v>0.50982799999999995</v>
      </c>
      <c r="AD45" s="8">
        <v>-1.7487000000000001</v>
      </c>
      <c r="AE45" s="8">
        <v>145.95099999999999</v>
      </c>
      <c r="AF45" s="11">
        <f t="shared" si="49"/>
        <v>0.52922369176637718</v>
      </c>
      <c r="AG45" s="337">
        <v>0.54421803710160499</v>
      </c>
      <c r="AH45" s="11">
        <f t="shared" si="50"/>
        <v>0.9576267388744123</v>
      </c>
      <c r="AI45" s="11">
        <f t="shared" si="51"/>
        <v>0.54674934287144228</v>
      </c>
      <c r="AJ45" s="11">
        <f t="shared" si="52"/>
        <v>0.54771655521158324</v>
      </c>
      <c r="AK45" s="11">
        <f t="shared" si="53"/>
        <v>0.49236263019126358</v>
      </c>
      <c r="AL45" s="11">
        <f t="shared" si="54"/>
        <v>0.51444103804785757</v>
      </c>
      <c r="AM45" s="11">
        <f t="shared" si="55"/>
        <v>0.61957857016253559</v>
      </c>
      <c r="AN45" s="11">
        <f t="shared" si="56"/>
        <v>0.79400431032343366</v>
      </c>
      <c r="AO45" s="11">
        <f t="shared" si="57"/>
        <v>0.55403867156658149</v>
      </c>
      <c r="AP45" s="11">
        <f t="shared" si="58"/>
        <v>0.42877787049079957</v>
      </c>
      <c r="AQ45" s="11">
        <f t="shared" si="59"/>
        <v>0.80346064166633568</v>
      </c>
      <c r="AR45" s="11">
        <f t="shared" si="60"/>
        <v>0.43368459839316104</v>
      </c>
      <c r="AS45" s="11">
        <f t="shared" si="61"/>
        <v>0.9373662947406648</v>
      </c>
      <c r="AT45" s="11">
        <f t="shared" si="71"/>
        <v>0.12986382914230402</v>
      </c>
      <c r="AU45" s="11">
        <f t="shared" si="62"/>
        <v>0.88305419359888426</v>
      </c>
      <c r="AV45" s="8">
        <v>769.64699999999993</v>
      </c>
      <c r="AW45" s="8">
        <v>460.72200000000004</v>
      </c>
      <c r="AX45" s="8">
        <v>308.92499999999995</v>
      </c>
      <c r="AY45" s="8">
        <v>166.16900000000001</v>
      </c>
      <c r="AZ45" s="8">
        <v>53.499000000000002</v>
      </c>
      <c r="BA45" s="8">
        <v>6.4979999999999993</v>
      </c>
      <c r="BB45" s="8">
        <v>59.997</v>
      </c>
      <c r="BC45" s="8">
        <v>1.7450000000000001</v>
      </c>
      <c r="BD45" s="8">
        <v>9.8229999999999986</v>
      </c>
      <c r="BE45" s="8">
        <v>11.567999999999998</v>
      </c>
      <c r="BF45" s="8">
        <v>7.0540000000000003</v>
      </c>
      <c r="BG45" s="8">
        <v>78.245999999999995</v>
      </c>
      <c r="BH45" s="8">
        <v>16.78</v>
      </c>
      <c r="BI45" s="8">
        <v>7.68</v>
      </c>
      <c r="BJ45" s="8">
        <v>0</v>
      </c>
      <c r="BK45" s="8">
        <v>0.92699999999999994</v>
      </c>
      <c r="BL45" s="8">
        <v>0</v>
      </c>
      <c r="BM45" s="8">
        <v>36.714999999999996</v>
      </c>
      <c r="BN45" s="8">
        <v>14.137</v>
      </c>
      <c r="BO45" s="8">
        <v>0</v>
      </c>
      <c r="BP45" s="8">
        <v>0.79699999999999993</v>
      </c>
      <c r="BQ45" s="8">
        <v>6.4979999999999993</v>
      </c>
      <c r="BR45" s="8">
        <v>0.45</v>
      </c>
      <c r="BS45" s="8">
        <v>6.9479999999999995</v>
      </c>
      <c r="BT45" s="8">
        <v>4.7829999999999995</v>
      </c>
      <c r="BU45" s="8">
        <v>0.19400000000000001</v>
      </c>
      <c r="BV45" s="8">
        <v>4.9769999999999994</v>
      </c>
      <c r="BW45" s="8">
        <v>0</v>
      </c>
      <c r="BX45" s="8">
        <v>8.5</v>
      </c>
      <c r="BY45" s="8">
        <v>8.5</v>
      </c>
      <c r="BZ45" s="8">
        <v>6.83</v>
      </c>
      <c r="CA45" s="8">
        <v>6.83</v>
      </c>
      <c r="CB45" s="8">
        <v>4.4640000000000004</v>
      </c>
      <c r="CC45" s="8">
        <v>9.706999999999999</v>
      </c>
      <c r="CD45" s="8">
        <v>14.170999999999999</v>
      </c>
      <c r="CE45" s="8">
        <f t="shared" si="29"/>
        <v>9.1939999999999991</v>
      </c>
      <c r="CF45" s="8">
        <v>34.409999999999997</v>
      </c>
      <c r="CG45" s="8">
        <v>34.409999999999997</v>
      </c>
      <c r="CH45" s="8">
        <v>3.0179999999999998</v>
      </c>
      <c r="CI45" s="8">
        <v>2.5640000000000001</v>
      </c>
      <c r="CJ45" s="8">
        <v>5.5819999999999999</v>
      </c>
      <c r="CK45" s="8">
        <f t="shared" si="30"/>
        <v>4.2789999999999999</v>
      </c>
      <c r="CL45" s="8">
        <v>0</v>
      </c>
      <c r="CM45" s="8">
        <v>1.3029999999999999</v>
      </c>
      <c r="CN45" s="8">
        <v>1.3029999999999999</v>
      </c>
      <c r="CO45" s="8">
        <v>0</v>
      </c>
      <c r="CP45" s="8">
        <v>63.772999999999996</v>
      </c>
      <c r="CQ45" s="8">
        <v>-2.073</v>
      </c>
      <c r="CR45" s="8">
        <v>-0.33600000000000002</v>
      </c>
      <c r="CS45" s="8">
        <v>-22.673999999999999</v>
      </c>
      <c r="CT45" s="8">
        <v>58.587999999999994</v>
      </c>
      <c r="CU45" s="8">
        <v>28.011999999999997</v>
      </c>
      <c r="CV45" s="8">
        <v>30.576000000000001</v>
      </c>
      <c r="CW45" s="8">
        <v>11.568999999999999</v>
      </c>
      <c r="CX45" s="8">
        <v>4.0460000000000003</v>
      </c>
      <c r="CY45" s="8">
        <v>0.34399999999999997</v>
      </c>
      <c r="CZ45" s="8">
        <v>4.3900000000000006</v>
      </c>
      <c r="DA45" s="8">
        <v>1.292</v>
      </c>
      <c r="DB45" s="8">
        <v>1.3120000000000001</v>
      </c>
      <c r="DC45" s="8">
        <v>2.6040000000000001</v>
      </c>
      <c r="DD45" s="8">
        <v>0.749</v>
      </c>
      <c r="DE45" s="8">
        <v>12.76</v>
      </c>
      <c r="DF45" s="8">
        <v>112.14700000000001</v>
      </c>
      <c r="DG45" s="8">
        <f t="shared" si="63"/>
        <v>100.3307647155834</v>
      </c>
      <c r="DH45" s="8">
        <v>2.8639999999999999</v>
      </c>
      <c r="DI45" s="8">
        <f t="shared" si="64"/>
        <v>2.8578086026298193</v>
      </c>
      <c r="DJ45" s="8">
        <v>0</v>
      </c>
      <c r="DK45" s="1">
        <v>0</v>
      </c>
      <c r="DL45" s="8">
        <v>1.2080000000000002</v>
      </c>
      <c r="DM45" s="8">
        <v>100.13900000000001</v>
      </c>
      <c r="DN45" s="8">
        <f t="shared" si="65"/>
        <v>97.373128954000009</v>
      </c>
      <c r="DO45" s="8">
        <v>2.073</v>
      </c>
      <c r="DP45" s="8">
        <f t="shared" si="66"/>
        <v>1.5227315801203476</v>
      </c>
      <c r="DQ45" s="8">
        <v>0</v>
      </c>
      <c r="DR45" s="8">
        <v>11.586</v>
      </c>
      <c r="DS45" s="8">
        <f t="shared" si="31"/>
        <v>10.378</v>
      </c>
      <c r="DT45" s="8">
        <v>0.90600000000000003</v>
      </c>
      <c r="DU45" s="8">
        <v>0.34399999999999997</v>
      </c>
      <c r="DV45" s="8">
        <v>3.6790000000000003</v>
      </c>
      <c r="DW45" s="8">
        <v>4.9290000000000003</v>
      </c>
      <c r="DX45" s="8">
        <v>18.969000000000001</v>
      </c>
      <c r="DY45" s="8">
        <v>3.9859999999999998</v>
      </c>
      <c r="DZ45" s="8">
        <v>4.0000000000000001E-3</v>
      </c>
      <c r="EA45" s="8">
        <v>22.959000000000003</v>
      </c>
      <c r="EB45" s="8">
        <v>4.1399999999999997</v>
      </c>
      <c r="EC45" s="8">
        <v>0</v>
      </c>
      <c r="ED45" s="8">
        <v>4.1399999999999997</v>
      </c>
      <c r="EE45" s="8">
        <f t="shared" si="67"/>
        <v>-4.3662872159071275</v>
      </c>
      <c r="EF45" s="8">
        <v>4.8250000000000002</v>
      </c>
      <c r="EG45" s="8">
        <v>4.8250000000000002</v>
      </c>
      <c r="EH45" s="8">
        <v>3.99</v>
      </c>
      <c r="EI45" s="8">
        <v>18.870999999999999</v>
      </c>
      <c r="EJ45" s="8">
        <v>8.7000000000000008E-2</v>
      </c>
      <c r="EK45" s="8">
        <v>22.947999999999997</v>
      </c>
      <c r="EL45" s="8">
        <v>11.152999999999999</v>
      </c>
      <c r="EM45" s="8">
        <v>11.152999999999999</v>
      </c>
      <c r="EN45" s="8">
        <v>0</v>
      </c>
      <c r="EO45" s="8">
        <v>0.70399999999999996</v>
      </c>
      <c r="EP45" s="8">
        <v>0.70399999999999996</v>
      </c>
      <c r="EQ45" s="8">
        <f t="shared" si="32"/>
        <v>0.69599999999999995</v>
      </c>
      <c r="ER45" s="8">
        <v>0</v>
      </c>
      <c r="ES45" s="8">
        <v>8.0000000000000002E-3</v>
      </c>
      <c r="ET45" s="8">
        <v>8.0000000000000002E-3</v>
      </c>
      <c r="EU45" s="8">
        <v>0</v>
      </c>
      <c r="EV45" s="8">
        <v>2.46</v>
      </c>
      <c r="EW45" s="8">
        <v>9.4E-2</v>
      </c>
      <c r="EX45" s="8">
        <v>9.2959999999999994</v>
      </c>
      <c r="EY45" s="8">
        <v>144.523</v>
      </c>
      <c r="EZ45" s="8">
        <v>34.502000000000002</v>
      </c>
      <c r="FA45" s="8">
        <v>110.02</v>
      </c>
      <c r="FB45" s="8">
        <v>61.798999999999999</v>
      </c>
      <c r="FC45" s="8">
        <v>13.248999999999999</v>
      </c>
      <c r="FD45" s="8">
        <v>10.906000000000001</v>
      </c>
      <c r="FE45" s="8">
        <v>24.155000000000001</v>
      </c>
      <c r="FF45" s="8">
        <v>2.431</v>
      </c>
      <c r="FG45" s="8">
        <v>0.182</v>
      </c>
      <c r="FH45" s="8">
        <v>2.613</v>
      </c>
      <c r="FI45" s="8">
        <v>0</v>
      </c>
      <c r="FJ45" s="8">
        <v>21.454999999999998</v>
      </c>
      <c r="FK45" s="8">
        <v>54.853999999999999</v>
      </c>
      <c r="FL45" s="8">
        <v>0.16199999999999998</v>
      </c>
      <c r="FM45" s="8">
        <v>22.816000000000003</v>
      </c>
      <c r="FN45" s="8">
        <v>77.831999999999994</v>
      </c>
      <c r="FO45" s="8">
        <v>5.8469999999999995</v>
      </c>
      <c r="FP45" s="8">
        <v>15.68</v>
      </c>
      <c r="FQ45" s="8">
        <v>21.527000000000001</v>
      </c>
      <c r="FR45" s="8">
        <v>6.0670000000000002</v>
      </c>
      <c r="FS45" s="8">
        <v>7.8650000000000002</v>
      </c>
      <c r="FT45" s="8">
        <v>5.2460000000000004</v>
      </c>
      <c r="FU45" s="8">
        <v>3.2539999999999996</v>
      </c>
      <c r="FV45" s="8">
        <v>0.17799999999999999</v>
      </c>
      <c r="FW45" s="8">
        <v>0.79900000000000015</v>
      </c>
      <c r="FX45" s="8">
        <f t="shared" si="33"/>
        <v>0.79900000000000015</v>
      </c>
      <c r="FY45" s="8">
        <v>14.355</v>
      </c>
      <c r="FZ45" s="8">
        <v>0</v>
      </c>
      <c r="GA45" s="8">
        <v>0</v>
      </c>
      <c r="GB45" s="8">
        <v>45.156000000000006</v>
      </c>
      <c r="GC45" s="8">
        <v>5.2990000000000004</v>
      </c>
      <c r="GD45" s="8">
        <f t="shared" si="68"/>
        <v>50.170000000000009</v>
      </c>
      <c r="GE45" s="8">
        <v>50.455000000000005</v>
      </c>
      <c r="GF45" s="8">
        <v>77.396000000000001</v>
      </c>
      <c r="GG45" s="8">
        <v>10.906000000000001</v>
      </c>
      <c r="GH45" s="8">
        <v>39.338999999999999</v>
      </c>
      <c r="GI45" s="8">
        <v>127.64100000000001</v>
      </c>
      <c r="GJ45" s="8">
        <v>0.377</v>
      </c>
      <c r="GK45" s="8">
        <v>0</v>
      </c>
      <c r="GL45" s="8">
        <v>0.43099999999999999</v>
      </c>
      <c r="GM45" s="8">
        <v>3.3239999999999998</v>
      </c>
      <c r="GN45" s="8">
        <v>4.1319999999999997</v>
      </c>
      <c r="GO45" s="8">
        <v>0</v>
      </c>
      <c r="GP45" s="8">
        <v>0.28500000000000003</v>
      </c>
      <c r="GQ45" s="8">
        <v>0.28500000000000003</v>
      </c>
      <c r="GR45" s="8">
        <v>0</v>
      </c>
      <c r="GS45" s="8">
        <v>86.616</v>
      </c>
      <c r="GT45" s="8">
        <v>11.786</v>
      </c>
      <c r="GU45" s="8">
        <v>10.256</v>
      </c>
      <c r="GV45" s="8">
        <v>108.658</v>
      </c>
      <c r="GW45" s="8">
        <v>0.41299999999999998</v>
      </c>
      <c r="GX45" s="8">
        <v>0</v>
      </c>
      <c r="GY45" s="8">
        <v>2.7249999999999996</v>
      </c>
      <c r="GZ45" s="8">
        <v>6.9639999999999995</v>
      </c>
      <c r="HA45" s="8">
        <v>3.2150000000000003</v>
      </c>
      <c r="HB45" s="8">
        <v>13.316999999999998</v>
      </c>
      <c r="HC45" s="8">
        <f t="shared" si="34"/>
        <v>9.1849999999999987</v>
      </c>
      <c r="HD45" s="8">
        <v>161.96700000000001</v>
      </c>
      <c r="HE45" s="8">
        <v>84.97999999999999</v>
      </c>
      <c r="HF45" s="8">
        <v>60.344999999999999</v>
      </c>
      <c r="HG45" s="8">
        <v>145.32499999999999</v>
      </c>
      <c r="HH45" s="8">
        <v>16.644000000000002</v>
      </c>
      <c r="HI45" s="8">
        <v>1.5830000000000002</v>
      </c>
      <c r="HJ45" s="8">
        <v>0.13100000000000001</v>
      </c>
      <c r="HK45" s="8">
        <v>0.61799999999999999</v>
      </c>
      <c r="HL45" s="8">
        <v>2.3320000000000003</v>
      </c>
      <c r="HM45" s="8">
        <v>0</v>
      </c>
      <c r="HN45" s="8">
        <v>3.0070000000000001</v>
      </c>
      <c r="HO45" s="8">
        <v>3.8129999999999997</v>
      </c>
      <c r="HP45" s="8">
        <v>6.82</v>
      </c>
      <c r="HQ45" s="8">
        <f t="shared" si="35"/>
        <v>4.4879999999999995</v>
      </c>
      <c r="HR45" s="8">
        <v>27.351999999999997</v>
      </c>
      <c r="HS45" s="8">
        <v>0.755</v>
      </c>
      <c r="HT45" s="8">
        <v>0.47199999999999998</v>
      </c>
      <c r="HU45" s="8">
        <v>-16.425000000000001</v>
      </c>
      <c r="HV45" s="8">
        <v>61.474999999999994</v>
      </c>
      <c r="HW45" s="8">
        <v>23.504999999999999</v>
      </c>
      <c r="HX45" s="8">
        <v>76.988</v>
      </c>
      <c r="HY45" s="8">
        <v>196.03899999999999</v>
      </c>
      <c r="HZ45" s="8">
        <v>10.597</v>
      </c>
      <c r="IA45" s="8">
        <v>206.636</v>
      </c>
      <c r="IB45" s="8">
        <v>73.475999999999985</v>
      </c>
      <c r="IC45" s="8">
        <v>2.9779999999999998</v>
      </c>
      <c r="ID45" s="8">
        <v>76.453999999999979</v>
      </c>
      <c r="IE45" s="8">
        <v>122.562</v>
      </c>
      <c r="IF45" s="8">
        <v>7.6180000000000003</v>
      </c>
      <c r="IG45" s="8">
        <v>130.18</v>
      </c>
      <c r="IH45" s="8">
        <v>17.212</v>
      </c>
      <c r="II45" s="8">
        <v>4.9000000000000004</v>
      </c>
      <c r="IJ45" s="8">
        <v>22.112000000000002</v>
      </c>
      <c r="IK45" s="8">
        <v>5.8040000000000003</v>
      </c>
      <c r="IL45" s="8">
        <v>1.702</v>
      </c>
      <c r="IM45" s="8">
        <v>7.5060000000000002</v>
      </c>
      <c r="IN45" s="8">
        <v>0.157</v>
      </c>
      <c r="IO45" s="8">
        <v>4.3289999999999997</v>
      </c>
      <c r="IP45" s="8">
        <v>4.4859999999999998</v>
      </c>
      <c r="IQ45" s="8">
        <v>0.224</v>
      </c>
      <c r="IR45" s="8">
        <v>3.5999999999999997E-2</v>
      </c>
      <c r="IS45" s="8">
        <v>0.26</v>
      </c>
      <c r="IT45" s="8">
        <v>4.7459999999999996</v>
      </c>
      <c r="IU45" s="8">
        <v>0.59599999999999997</v>
      </c>
      <c r="IV45" s="8">
        <v>0</v>
      </c>
      <c r="IW45" s="8">
        <v>0.59599999999999997</v>
      </c>
      <c r="IX45" s="8">
        <v>95.658000000000001</v>
      </c>
      <c r="IY45" s="8">
        <v>0.75800000000000001</v>
      </c>
      <c r="IZ45" s="8">
        <v>96.415999999999997</v>
      </c>
      <c r="JA45" s="8">
        <v>262.84800000000001</v>
      </c>
      <c r="JB45" s="8">
        <v>262.84800000000001</v>
      </c>
      <c r="JC45" s="8">
        <v>78.692999999999998</v>
      </c>
      <c r="JD45" s="8">
        <v>17.749000000000002</v>
      </c>
      <c r="JE45" s="8">
        <v>96.442000000000007</v>
      </c>
      <c r="JF45" s="8">
        <v>25.027999999999999</v>
      </c>
      <c r="JG45" s="8">
        <v>0.28000000000000003</v>
      </c>
      <c r="JH45" s="8">
        <v>25.308</v>
      </c>
      <c r="JI45" s="8">
        <v>3.6969999999999996</v>
      </c>
      <c r="JJ45" s="8">
        <v>3.6969999999999996</v>
      </c>
      <c r="JK45" s="8">
        <v>9.3079999999999998</v>
      </c>
      <c r="JL45" s="8">
        <v>1.7999999999999999E-2</v>
      </c>
      <c r="JM45" s="8">
        <v>9.3260000000000005</v>
      </c>
      <c r="JN45" s="8">
        <v>1.2490000000000001</v>
      </c>
      <c r="JO45" s="8">
        <v>1.2490000000000001</v>
      </c>
      <c r="JP45" s="8">
        <v>15.949</v>
      </c>
      <c r="JQ45" s="8">
        <v>7.3999999999999996E-2</v>
      </c>
      <c r="JR45" s="8">
        <v>16.023</v>
      </c>
      <c r="JS45" s="8">
        <v>1.25</v>
      </c>
      <c r="JT45" s="8">
        <v>1.25</v>
      </c>
      <c r="JU45" s="8">
        <v>85.885000000000005</v>
      </c>
      <c r="JV45" s="8">
        <v>23.273</v>
      </c>
      <c r="JW45" s="8">
        <v>10.329000000000001</v>
      </c>
      <c r="JX45" s="8">
        <v>119.48699999999999</v>
      </c>
      <c r="JY45" s="8">
        <f t="shared" si="36"/>
        <v>119.414</v>
      </c>
      <c r="JZ45" s="8">
        <v>9.3409999999999993</v>
      </c>
      <c r="KA45" s="8">
        <v>10.959999999999999</v>
      </c>
      <c r="KB45" s="8">
        <v>20.300999999999998</v>
      </c>
      <c r="KC45" s="8">
        <v>0.02</v>
      </c>
      <c r="KD45" s="8">
        <v>8.1559999999999988</v>
      </c>
      <c r="KE45" s="8">
        <v>8.1759999999999984</v>
      </c>
      <c r="KF45" s="8">
        <v>28.476999999999997</v>
      </c>
      <c r="KG45" s="8">
        <f t="shared" si="37"/>
        <v>10.68</v>
      </c>
      <c r="KH45" s="8">
        <v>32.052999999999997</v>
      </c>
      <c r="KI45" s="8">
        <v>5.2990000000000004</v>
      </c>
      <c r="KJ45" s="8">
        <v>37.351999999999997</v>
      </c>
      <c r="KK45" s="8">
        <v>78.692999999999998</v>
      </c>
      <c r="KL45" s="8">
        <v>17.749000000000002</v>
      </c>
      <c r="KM45" s="8">
        <v>43.584999999999994</v>
      </c>
      <c r="KN45" s="8">
        <v>140.02699999999999</v>
      </c>
      <c r="KO45" s="8">
        <v>7.2999999999999995E-2</v>
      </c>
      <c r="KP45" s="8">
        <v>7.2999999999999995E-2</v>
      </c>
      <c r="KQ45" s="8">
        <v>0</v>
      </c>
      <c r="KR45" s="8">
        <v>9.1180000000000003</v>
      </c>
      <c r="KS45" s="8">
        <v>8.379999999999999</v>
      </c>
      <c r="KT45" s="8">
        <v>17.497999999999998</v>
      </c>
      <c r="KU45" s="8">
        <v>2.0999999999999998E-2</v>
      </c>
      <c r="KV45" s="8">
        <v>0.27800000000000002</v>
      </c>
      <c r="KW45" s="8">
        <v>0.29900000000000004</v>
      </c>
      <c r="KX45" s="8">
        <v>17.796999999999997</v>
      </c>
      <c r="KY45" s="8">
        <v>0</v>
      </c>
      <c r="KZ45" s="8">
        <v>421.94400000000002</v>
      </c>
      <c r="LA45" s="8">
        <v>8.7859999999999996</v>
      </c>
      <c r="LB45" s="8">
        <v>430.73</v>
      </c>
      <c r="LC45" s="8">
        <v>355.39599999999996</v>
      </c>
      <c r="LD45" s="8">
        <v>9.6679999999999993</v>
      </c>
      <c r="LE45" s="8">
        <v>365.06399999999996</v>
      </c>
      <c r="LF45" s="8">
        <v>66.549000000000007</v>
      </c>
      <c r="LG45" s="8">
        <v>-0.8819999999999999</v>
      </c>
      <c r="LH45" s="8">
        <v>65.667000000000002</v>
      </c>
      <c r="LI45" s="8">
        <v>0.41899999999999998</v>
      </c>
      <c r="LJ45" s="8">
        <v>2.052</v>
      </c>
      <c r="LK45" s="8">
        <v>2.4710000000000001</v>
      </c>
      <c r="LL45" s="8">
        <v>4.7E-2</v>
      </c>
      <c r="LM45" s="8">
        <v>0.248</v>
      </c>
      <c r="LN45" s="8">
        <v>0.29499999999999998</v>
      </c>
      <c r="LO45" s="8">
        <v>2.766</v>
      </c>
      <c r="LP45" s="8">
        <v>0</v>
      </c>
      <c r="LQ45" s="8">
        <v>1.5830000000000002</v>
      </c>
      <c r="LR45" s="8">
        <v>1.0649999999999999</v>
      </c>
      <c r="LS45" s="8">
        <v>2.6480000000000001</v>
      </c>
      <c r="LT45" s="8">
        <v>0</v>
      </c>
      <c r="LU45" s="8">
        <v>2.6480000000000001</v>
      </c>
      <c r="LV45" s="8">
        <f t="shared" si="38"/>
        <v>-0.11799999999999988</v>
      </c>
      <c r="LW45" s="8">
        <v>48.107999999999997</v>
      </c>
      <c r="LX45" s="8">
        <v>0.95699999999999996</v>
      </c>
      <c r="LY45" s="8">
        <v>49.064999999999998</v>
      </c>
      <c r="LZ45" s="8">
        <v>-0.71100000000000008</v>
      </c>
      <c r="MA45" s="8">
        <v>-0.71100000000000008</v>
      </c>
      <c r="MB45" s="8">
        <v>0.51</v>
      </c>
      <c r="MC45" s="8">
        <v>0.51</v>
      </c>
      <c r="MD45" s="8">
        <v>-0.23099999999999998</v>
      </c>
      <c r="ME45" s="8">
        <v>-0.23099999999999998</v>
      </c>
      <c r="MF45" s="8">
        <v>18.695</v>
      </c>
      <c r="MG45" s="8">
        <v>-1.5449999999999999</v>
      </c>
      <c r="MH45" s="8">
        <v>17.149999999999999</v>
      </c>
      <c r="MI45" s="8">
        <v>71.143000000000001</v>
      </c>
      <c r="MJ45" s="8">
        <v>23.504999999999999</v>
      </c>
      <c r="MK45" s="8">
        <v>9.6679999999999993</v>
      </c>
      <c r="ML45" s="8">
        <v>516.59299999999996</v>
      </c>
      <c r="MM45" s="8">
        <v>-0.8819999999999999</v>
      </c>
      <c r="MN45" s="8">
        <v>515.71100000000001</v>
      </c>
      <c r="MO45" s="8">
        <v>145.845</v>
      </c>
      <c r="MP45" s="8">
        <v>147.495</v>
      </c>
      <c r="MQ45" s="8">
        <v>-1.6500000000000004</v>
      </c>
      <c r="MR45" s="8">
        <v>1.7950000000000002</v>
      </c>
      <c r="MS45" s="8">
        <v>0.42</v>
      </c>
      <c r="MT45" s="8">
        <v>0.42</v>
      </c>
      <c r="MU45" s="8">
        <v>17.033000000000001</v>
      </c>
      <c r="MV45" s="8">
        <v>2.0570000000000004</v>
      </c>
      <c r="MW45" s="8">
        <v>0</v>
      </c>
      <c r="MX45" s="8">
        <v>0.14400000000000002</v>
      </c>
      <c r="MY45" s="8">
        <v>0</v>
      </c>
      <c r="MZ45" s="8">
        <v>0.17799999999999999</v>
      </c>
      <c r="NA45" s="8">
        <v>0.17799999999999999</v>
      </c>
      <c r="NB45" s="8">
        <v>0.03</v>
      </c>
      <c r="NC45" s="8">
        <v>5.5E-2</v>
      </c>
      <c r="ND45" s="8">
        <v>8.4999999999999992E-2</v>
      </c>
      <c r="NE45" s="8">
        <v>0.31900000000000001</v>
      </c>
      <c r="NF45" s="8">
        <v>0.31900000000000001</v>
      </c>
      <c r="NG45" s="8">
        <v>1.2550000000000001</v>
      </c>
      <c r="NH45" s="8">
        <v>0.11</v>
      </c>
      <c r="NI45" s="8">
        <v>0.43099999999999999</v>
      </c>
      <c r="NJ45" s="8">
        <v>1.081</v>
      </c>
      <c r="NK45" s="8">
        <v>2.8770000000000002</v>
      </c>
      <c r="NL45" s="8">
        <v>0</v>
      </c>
      <c r="NM45" s="8">
        <v>0</v>
      </c>
      <c r="NN45" s="8">
        <v>0.59400000000000008</v>
      </c>
      <c r="NO45" s="8">
        <v>0.03</v>
      </c>
      <c r="NP45" s="8">
        <v>0.03</v>
      </c>
      <c r="NQ45" s="8">
        <v>0</v>
      </c>
      <c r="NR45" s="8">
        <v>1.167</v>
      </c>
      <c r="NS45" s="8">
        <v>0.66799999999999993</v>
      </c>
      <c r="NT45" s="8">
        <v>1.835</v>
      </c>
      <c r="NU45" s="8">
        <v>0</v>
      </c>
      <c r="NV45" s="8">
        <v>0</v>
      </c>
      <c r="NW45" s="8">
        <v>3.4329999999999998</v>
      </c>
      <c r="NX45" s="8">
        <v>0.53500000000000003</v>
      </c>
      <c r="NY45" s="8">
        <v>24.782</v>
      </c>
      <c r="NZ45" s="8">
        <v>0.77200000000000002</v>
      </c>
      <c r="OA45" s="8">
        <v>0</v>
      </c>
      <c r="OB45" s="8">
        <v>9.0999999999999998E-2</v>
      </c>
      <c r="OC45" s="8">
        <f t="shared" si="39"/>
        <v>-5.3000000000000019E-2</v>
      </c>
      <c r="OD45" s="8">
        <v>0.42</v>
      </c>
      <c r="OE45" s="8">
        <v>0.17299999999999999</v>
      </c>
      <c r="OF45" s="8">
        <v>0.59299999999999997</v>
      </c>
      <c r="OG45" s="8">
        <v>1.0510000000000002</v>
      </c>
      <c r="OH45" s="8">
        <v>0.16899999999999998</v>
      </c>
      <c r="OI45" s="8">
        <v>0</v>
      </c>
      <c r="OJ45" s="8">
        <v>1.2200000000000002</v>
      </c>
      <c r="OK45" s="8">
        <v>0.29599999999999999</v>
      </c>
      <c r="OL45" s="8">
        <v>0.47099999999999997</v>
      </c>
      <c r="OM45" s="8">
        <v>2.7249999999999996</v>
      </c>
      <c r="ON45" s="8">
        <v>3.863</v>
      </c>
      <c r="OO45" s="8">
        <v>3.2150000000000003</v>
      </c>
      <c r="OP45" s="8">
        <v>10.57</v>
      </c>
      <c r="OQ45" s="8">
        <f t="shared" si="40"/>
        <v>7.6929999999999996</v>
      </c>
      <c r="OR45" s="8">
        <v>0.156</v>
      </c>
      <c r="OS45" s="8">
        <v>0</v>
      </c>
      <c r="OT45" s="8">
        <v>0.156</v>
      </c>
      <c r="OU45" s="8">
        <v>0.76300000000000012</v>
      </c>
      <c r="OV45" s="8">
        <v>0</v>
      </c>
      <c r="OW45" s="8">
        <v>0.76300000000000012</v>
      </c>
      <c r="OX45" s="8">
        <v>12.654</v>
      </c>
      <c r="OY45" s="8">
        <v>650.05100000000004</v>
      </c>
      <c r="OZ45" s="335">
        <v>6.3828838867840423E-2</v>
      </c>
      <c r="PA45" s="8">
        <v>6.1913973701805212E-3</v>
      </c>
      <c r="PB45" s="8">
        <v>0.55026841987965236</v>
      </c>
      <c r="PC45" s="8">
        <v>13.96</v>
      </c>
      <c r="PD45" s="258">
        <v>12.46485</v>
      </c>
      <c r="PE45" s="8">
        <v>8.0833333333333304</v>
      </c>
      <c r="PF45" s="258">
        <f>PC45-($PC$48-$PF$48)</f>
        <v>12.519908333333333</v>
      </c>
      <c r="PG45" s="8">
        <f t="shared" si="48"/>
        <v>8.5062872159071272</v>
      </c>
      <c r="PH45" s="258">
        <v>11.816235284416599</v>
      </c>
      <c r="PI45" s="258">
        <v>2.765871046</v>
      </c>
      <c r="PJ45" s="8">
        <v>579.70100000000002</v>
      </c>
      <c r="PK45" s="8">
        <f>IFERROR(HLOOKUP("b2_s11",real!$B$10:$AMM$83,$A45-1947,FALSE)+HLOOKUP("b2_s12",real!$B$10:$AMM$83,$A45-1947,FALSE)+HLOOKUP("b2_s13",real!$B$10:$AMM$83,$A45-1947,FALSE)+HLOOKUP("b2_s14",real!$B$10:$AMM$83,$A45-1947,FALSE),"")</f>
        <v>208.87700000000001</v>
      </c>
      <c r="PL45" s="8">
        <v>649.86800000000005</v>
      </c>
      <c r="PN45">
        <v>36.291790703653994</v>
      </c>
      <c r="PO45" s="8">
        <v>23.2</v>
      </c>
      <c r="PR45" s="8">
        <v>8.6729907224017522E-2</v>
      </c>
      <c r="PS45" s="11">
        <v>0.21809966524726199</v>
      </c>
      <c r="PT45" s="8">
        <v>11.704000000000001</v>
      </c>
      <c r="PU45" s="8">
        <v>0.71299999999999997</v>
      </c>
      <c r="PV45" s="8">
        <v>4.8659999999999997</v>
      </c>
      <c r="PW45" s="8">
        <v>0.92700000000000005</v>
      </c>
      <c r="PX45" s="8">
        <v>0.34</v>
      </c>
      <c r="PY45" s="8">
        <f t="shared" si="46"/>
        <v>1.9060000000000001</v>
      </c>
      <c r="PZ45" s="8">
        <v>0.63900000000000001</v>
      </c>
      <c r="QA45" s="8">
        <v>19.187999999999999</v>
      </c>
      <c r="QB45" s="8">
        <v>3.4369999999999998</v>
      </c>
      <c r="QC45" s="8">
        <v>3.4369999999999998</v>
      </c>
      <c r="QD45" s="8">
        <v>10.909000000000001</v>
      </c>
      <c r="QE45" s="8">
        <v>0.68300000000000005</v>
      </c>
      <c r="QF45" s="8">
        <v>4.7439999999999998</v>
      </c>
      <c r="QG45" s="8">
        <v>0.82499999999999996</v>
      </c>
      <c r="QH45" s="8">
        <v>0.53400000000000003</v>
      </c>
      <c r="QI45" s="8">
        <v>0.503</v>
      </c>
      <c r="QJ45" s="8">
        <f t="shared" si="47"/>
        <v>1.8620000000000001</v>
      </c>
      <c r="QK45" s="8">
        <v>18.199000000000002</v>
      </c>
      <c r="QL45" s="8">
        <v>3.6680000000000001</v>
      </c>
      <c r="QM45" s="8">
        <v>3.6680000000000001</v>
      </c>
      <c r="QN45" s="1">
        <v>-0.218</v>
      </c>
      <c r="QO45" s="332">
        <v>7.8</v>
      </c>
      <c r="QP45" s="8">
        <v>55.905459999999998</v>
      </c>
      <c r="QQ45" s="333">
        <v>68.900000000000006</v>
      </c>
      <c r="QR45" s="8">
        <f t="shared" ref="QR45:QR82" si="72">QQ45/100*QP45</f>
        <v>38.518861940000001</v>
      </c>
      <c r="QS45" s="8">
        <v>36.466611</v>
      </c>
      <c r="QT45" s="11">
        <v>6.4249779908704996</v>
      </c>
      <c r="QU45" s="8">
        <v>1.5840991818181802</v>
      </c>
      <c r="QW45" s="8">
        <v>14.36833</v>
      </c>
      <c r="QX45" s="8">
        <v>7.9433520091294998</v>
      </c>
      <c r="QY45" s="336">
        <v>8.0833333330000006</v>
      </c>
      <c r="RA45" s="1">
        <v>1.163394</v>
      </c>
      <c r="RB45" s="1">
        <v>1.272035</v>
      </c>
      <c r="RC45">
        <v>27642.8882032078</v>
      </c>
      <c r="RD45">
        <v>0.74412125811978502</v>
      </c>
      <c r="RE45">
        <v>0.81239889330057802</v>
      </c>
      <c r="RF45">
        <v>89.73</v>
      </c>
      <c r="RG45">
        <v>103.36</v>
      </c>
      <c r="RH45" s="8">
        <f t="shared" si="43"/>
        <v>91.467889908256879</v>
      </c>
      <c r="RI45" s="8">
        <f t="shared" si="42"/>
        <v>104.45679636179888</v>
      </c>
      <c r="RJ45">
        <v>27642.8882032078</v>
      </c>
      <c r="RL45" s="8">
        <f t="shared" si="44"/>
        <v>72.095210999999992</v>
      </c>
      <c r="RM45" s="8">
        <f t="shared" si="45"/>
        <v>63.772999999999996</v>
      </c>
      <c r="RN45" s="8">
        <f t="shared" si="69"/>
        <v>11.082833558109972</v>
      </c>
      <c r="RO45" s="8">
        <f t="shared" si="70"/>
        <v>9.8035019899081401</v>
      </c>
    </row>
    <row r="46" spans="1:483" s="8" customFormat="1" x14ac:dyDescent="0.35">
      <c r="A46" s="1">
        <v>1984</v>
      </c>
      <c r="B46" s="8">
        <v>1233.7455227676246</v>
      </c>
      <c r="C46" s="8">
        <v>163.29756552679504</v>
      </c>
      <c r="D46" s="8">
        <f t="shared" si="23"/>
        <v>670.62004971483304</v>
      </c>
      <c r="E46" s="8">
        <v>652.09147456740504</v>
      </c>
      <c r="F46" s="8">
        <v>301.95557805176236</v>
      </c>
      <c r="G46" s="8">
        <v>18.528575147427983</v>
      </c>
      <c r="H46" s="8">
        <v>116.59951399568894</v>
      </c>
      <c r="I46" s="8">
        <v>3.7280070103146805</v>
      </c>
      <c r="J46" s="8">
        <v>50.085571805039869</v>
      </c>
      <c r="K46" s="8">
        <v>88.560311993075061</v>
      </c>
      <c r="L46" s="8">
        <v>1.2262956291697367</v>
      </c>
      <c r="M46" s="8">
        <f t="shared" si="24"/>
        <v>89.786607622244802</v>
      </c>
      <c r="N46" s="8">
        <v>0.58971090718792141</v>
      </c>
      <c r="O46" s="8">
        <v>-11.611257</v>
      </c>
      <c r="P46" s="8">
        <v>175.11556810286012</v>
      </c>
      <c r="Q46" s="8">
        <v>707.02957400000003</v>
      </c>
      <c r="R46" s="8">
        <v>167.61063300000001</v>
      </c>
      <c r="S46" s="8">
        <f t="shared" si="25"/>
        <v>396.72116</v>
      </c>
      <c r="T46" s="8">
        <v>386.39850000000001</v>
      </c>
      <c r="U46" s="8">
        <v>159.298193</v>
      </c>
      <c r="V46" s="8">
        <v>10.322659999999999</v>
      </c>
      <c r="W46" s="8">
        <v>76.230997000000002</v>
      </c>
      <c r="X46" s="8">
        <v>3.1412469999999999</v>
      </c>
      <c r="Y46" s="8">
        <v>29.499056</v>
      </c>
      <c r="Z46" s="8">
        <v>40.664097999999996</v>
      </c>
      <c r="AA46" s="8">
        <v>1.0221900000000002</v>
      </c>
      <c r="AB46" s="8">
        <f t="shared" si="26"/>
        <v>41.686287999999998</v>
      </c>
      <c r="AC46" s="8">
        <v>0.5282960000000001</v>
      </c>
      <c r="AD46" s="8">
        <v>-0.98860999999999999</v>
      </c>
      <c r="AE46" s="8">
        <v>168.52357999999998</v>
      </c>
      <c r="AF46" s="11">
        <f t="shared" si="49"/>
        <v>0.56662608139771953</v>
      </c>
      <c r="AG46" s="337">
        <v>0.574470742286602</v>
      </c>
      <c r="AH46" s="11">
        <f t="shared" si="50"/>
        <v>1.0510533115273109</v>
      </c>
      <c r="AI46" s="11">
        <f t="shared" si="51"/>
        <v>0.589895289059025</v>
      </c>
      <c r="AJ46" s="11">
        <f t="shared" si="52"/>
        <v>0.59099588902670042</v>
      </c>
      <c r="AK46" s="11">
        <f t="shared" si="53"/>
        <v>0.52802879081944498</v>
      </c>
      <c r="AL46" s="11">
        <f t="shared" si="54"/>
        <v>0.55262612151396684</v>
      </c>
      <c r="AM46" s="11">
        <f t="shared" si="55"/>
        <v>0.65479498165700811</v>
      </c>
      <c r="AN46" s="11">
        <f t="shared" si="56"/>
        <v>0.84948069202949028</v>
      </c>
      <c r="AO46" s="11">
        <f t="shared" si="57"/>
        <v>0.59738152601609862</v>
      </c>
      <c r="AP46" s="11">
        <f t="shared" si="58"/>
        <v>0.4572633616519865</v>
      </c>
      <c r="AQ46" s="11">
        <f t="shared" si="59"/>
        <v>0.84140231422412526</v>
      </c>
      <c r="AR46" s="11">
        <f t="shared" si="60"/>
        <v>0.46261003939082457</v>
      </c>
      <c r="AS46" s="11">
        <f t="shared" si="61"/>
        <v>0.87988440846950622</v>
      </c>
      <c r="AT46" s="11">
        <f t="shared" si="71"/>
        <v>8.0400077917941098E-2</v>
      </c>
      <c r="AU46" s="11">
        <f t="shared" si="62"/>
        <v>0.95496724128268051</v>
      </c>
      <c r="AV46" s="8">
        <v>838.50200000000007</v>
      </c>
      <c r="AW46" s="8">
        <v>501.68899999999996</v>
      </c>
      <c r="AX46" s="8">
        <v>336.81400000000002</v>
      </c>
      <c r="AY46" s="8">
        <v>176.00099999999998</v>
      </c>
      <c r="AZ46" s="8">
        <v>58.174999999999997</v>
      </c>
      <c r="BA46" s="8">
        <v>7.0110000000000001</v>
      </c>
      <c r="BB46" s="8">
        <v>65.185999999999993</v>
      </c>
      <c r="BC46" s="8">
        <v>1.851</v>
      </c>
      <c r="BD46" s="8">
        <v>11.906000000000001</v>
      </c>
      <c r="BE46" s="8">
        <v>13.757000000000001</v>
      </c>
      <c r="BF46" s="8">
        <v>9.5269999999999992</v>
      </c>
      <c r="BG46" s="8">
        <v>91.395999999999987</v>
      </c>
      <c r="BH46" s="8">
        <v>17.948999999999998</v>
      </c>
      <c r="BI46" s="8">
        <v>9.0749999999999993</v>
      </c>
      <c r="BJ46" s="8">
        <v>0</v>
      </c>
      <c r="BK46" s="8">
        <v>1.339</v>
      </c>
      <c r="BL46" s="8">
        <v>0</v>
      </c>
      <c r="BM46" s="8">
        <v>40.953000000000003</v>
      </c>
      <c r="BN46" s="8">
        <v>15.015000000000001</v>
      </c>
      <c r="BO46" s="8">
        <v>0</v>
      </c>
      <c r="BP46" s="8">
        <v>0.78800000000000003</v>
      </c>
      <c r="BQ46" s="8">
        <v>7.0110000000000001</v>
      </c>
      <c r="BR46" s="8">
        <v>0.48199999999999998</v>
      </c>
      <c r="BS46" s="8">
        <v>7.4930000000000003</v>
      </c>
      <c r="BT46" s="8">
        <v>5.266</v>
      </c>
      <c r="BU46" s="8">
        <v>0.24099999999999999</v>
      </c>
      <c r="BV46" s="8">
        <v>5.5069999999999997</v>
      </c>
      <c r="BW46" s="8">
        <v>0</v>
      </c>
      <c r="BX46" s="8">
        <v>9.0310000000000006</v>
      </c>
      <c r="BY46" s="8">
        <v>9.0310000000000006</v>
      </c>
      <c r="BZ46" s="8">
        <v>7.3660000000000005</v>
      </c>
      <c r="CA46" s="8">
        <v>7.3660000000000005</v>
      </c>
      <c r="CB46" s="8">
        <v>4.8920000000000003</v>
      </c>
      <c r="CC46" s="8">
        <v>10.536</v>
      </c>
      <c r="CD46" s="8">
        <v>15.428000000000001</v>
      </c>
      <c r="CE46" s="8">
        <f t="shared" si="29"/>
        <v>9.9210000000000012</v>
      </c>
      <c r="CF46" s="8">
        <v>44.177</v>
      </c>
      <c r="CG46" s="8">
        <v>44.177</v>
      </c>
      <c r="CH46" s="8">
        <v>3.508</v>
      </c>
      <c r="CI46" s="8">
        <v>3.3579999999999997</v>
      </c>
      <c r="CJ46" s="8">
        <v>6.8659999999999997</v>
      </c>
      <c r="CK46" s="8">
        <f t="shared" si="30"/>
        <v>5.3529999999999998</v>
      </c>
      <c r="CL46" s="8">
        <v>0</v>
      </c>
      <c r="CM46" s="8">
        <v>1.5130000000000001</v>
      </c>
      <c r="CN46" s="8">
        <v>1.5130000000000001</v>
      </c>
      <c r="CO46" s="8">
        <v>0</v>
      </c>
      <c r="CP46" s="8">
        <v>67.418999999999997</v>
      </c>
      <c r="CQ46" s="8">
        <v>-0.77700000000000002</v>
      </c>
      <c r="CR46" s="8">
        <v>-0.35100000000000003</v>
      </c>
      <c r="CS46" s="8">
        <v>-16.762999999999998</v>
      </c>
      <c r="CT46" s="8">
        <v>67.617000000000004</v>
      </c>
      <c r="CU46" s="8">
        <v>32.966000000000001</v>
      </c>
      <c r="CV46" s="8">
        <v>34.650999999999996</v>
      </c>
      <c r="CW46" s="8">
        <v>12.661999999999999</v>
      </c>
      <c r="CX46" s="8">
        <v>4.4759999999999991</v>
      </c>
      <c r="CY46" s="8">
        <v>0.35499999999999998</v>
      </c>
      <c r="CZ46" s="8">
        <v>4.8309999999999995</v>
      </c>
      <c r="DA46" s="8">
        <v>1.48</v>
      </c>
      <c r="DB46" s="8">
        <v>1.5329999999999999</v>
      </c>
      <c r="DC46" s="8">
        <v>3.0129999999999999</v>
      </c>
      <c r="DD46" s="8">
        <v>0.93399999999999994</v>
      </c>
      <c r="DE46" s="8">
        <v>15.079000000000001</v>
      </c>
      <c r="DF46" s="8">
        <v>125.63</v>
      </c>
      <c r="DG46" s="8">
        <f t="shared" si="63"/>
        <v>114.6552644953334</v>
      </c>
      <c r="DH46" s="8">
        <v>3.3260000000000001</v>
      </c>
      <c r="DI46" s="8">
        <f t="shared" si="64"/>
        <v>3.319117658124358</v>
      </c>
      <c r="DJ46" s="8">
        <v>0</v>
      </c>
      <c r="DK46" s="1">
        <v>0</v>
      </c>
      <c r="DL46" s="8">
        <v>1.7280000000000002</v>
      </c>
      <c r="DM46" s="8">
        <v>110.51300000000001</v>
      </c>
      <c r="DN46" s="8">
        <f t="shared" si="65"/>
        <v>108.64850941733334</v>
      </c>
      <c r="DO46" s="8">
        <v>3.0260000000000002</v>
      </c>
      <c r="DP46" s="8">
        <f t="shared" si="66"/>
        <v>2.5052040458998368</v>
      </c>
      <c r="DQ46" s="8">
        <v>0</v>
      </c>
      <c r="DR46" s="8">
        <v>15.668000000000001</v>
      </c>
      <c r="DS46" s="8">
        <f t="shared" si="31"/>
        <v>13.940000000000001</v>
      </c>
      <c r="DT46" s="8">
        <v>0.97299999999999998</v>
      </c>
      <c r="DU46" s="8">
        <v>0.35499999999999998</v>
      </c>
      <c r="DV46" s="8">
        <v>4.13</v>
      </c>
      <c r="DW46" s="8">
        <v>5.4580000000000002</v>
      </c>
      <c r="DX46" s="8">
        <v>21.128</v>
      </c>
      <c r="DY46" s="8">
        <v>4.3130000000000006</v>
      </c>
      <c r="DZ46" s="8">
        <v>4.0000000000000001E-3</v>
      </c>
      <c r="EA46" s="8">
        <v>25.445000000000004</v>
      </c>
      <c r="EB46" s="8">
        <v>4.4219999999999997</v>
      </c>
      <c r="EC46" s="8">
        <v>0</v>
      </c>
      <c r="ED46" s="8">
        <v>4.4219999999999997</v>
      </c>
      <c r="EE46" s="8">
        <f t="shared" si="67"/>
        <v>-4.1743313097754191</v>
      </c>
      <c r="EF46" s="8">
        <v>5.3550000000000004</v>
      </c>
      <c r="EG46" s="8">
        <v>5.3550000000000004</v>
      </c>
      <c r="EH46" s="8">
        <v>4.32</v>
      </c>
      <c r="EI46" s="8">
        <v>20.657</v>
      </c>
      <c r="EJ46" s="8">
        <v>8.199999999999999E-2</v>
      </c>
      <c r="EK46" s="8">
        <v>25.059000000000001</v>
      </c>
      <c r="EL46" s="8">
        <v>12.620000000000001</v>
      </c>
      <c r="EM46" s="8">
        <v>12.620000000000001</v>
      </c>
      <c r="EN46" s="8">
        <v>0</v>
      </c>
      <c r="EO46" s="8">
        <v>0.86399999999999999</v>
      </c>
      <c r="EP46" s="8">
        <v>0.86399999999999999</v>
      </c>
      <c r="EQ46" s="8">
        <f t="shared" si="32"/>
        <v>0.85599999999999998</v>
      </c>
      <c r="ER46" s="8">
        <v>0</v>
      </c>
      <c r="ES46" s="8">
        <v>8.0000000000000002E-3</v>
      </c>
      <c r="ET46" s="8">
        <v>8.0000000000000002E-3</v>
      </c>
      <c r="EU46" s="8">
        <v>0</v>
      </c>
      <c r="EV46" s="8">
        <v>3.1270000000000002</v>
      </c>
      <c r="EW46" s="8">
        <v>0.12</v>
      </c>
      <c r="EX46" s="8">
        <v>10.229999999999999</v>
      </c>
      <c r="EY46" s="8">
        <v>157.79900000000001</v>
      </c>
      <c r="EZ46" s="8">
        <v>37.06</v>
      </c>
      <c r="FA46" s="8">
        <v>120.739</v>
      </c>
      <c r="FB46" s="8">
        <v>67.536999999999992</v>
      </c>
      <c r="FC46" s="8">
        <v>14.420999999999999</v>
      </c>
      <c r="FD46" s="8">
        <v>11.913</v>
      </c>
      <c r="FE46" s="8">
        <v>26.334</v>
      </c>
      <c r="FF46" s="8">
        <v>2.9509999999999996</v>
      </c>
      <c r="FG46" s="8">
        <v>0.20399999999999999</v>
      </c>
      <c r="FH46" s="8">
        <v>3.1549999999999998</v>
      </c>
      <c r="FI46" s="8">
        <v>0</v>
      </c>
      <c r="FJ46" s="8">
        <v>23.713000000000001</v>
      </c>
      <c r="FK46" s="8">
        <v>58.452999999999996</v>
      </c>
      <c r="FL46" s="8">
        <v>0.189</v>
      </c>
      <c r="FM46" s="8">
        <v>26.152000000000001</v>
      </c>
      <c r="FN46" s="8">
        <v>84.793999999999997</v>
      </c>
      <c r="FO46" s="8">
        <v>6.7039999999999997</v>
      </c>
      <c r="FP46" s="8">
        <v>18.77</v>
      </c>
      <c r="FQ46" s="8">
        <v>25.474</v>
      </c>
      <c r="FR46" s="8">
        <v>7.1960000000000006</v>
      </c>
      <c r="FS46" s="8">
        <v>10.715</v>
      </c>
      <c r="FT46" s="8">
        <v>5.6400000000000006</v>
      </c>
      <c r="FU46" s="8">
        <v>2.9010000000000002</v>
      </c>
      <c r="FV46" s="8">
        <v>0.253</v>
      </c>
      <c r="FW46" s="8">
        <v>0.80099999999999993</v>
      </c>
      <c r="FX46" s="8">
        <f t="shared" si="33"/>
        <v>0.80099999999999993</v>
      </c>
      <c r="FY46" s="8">
        <v>16.484999999999999</v>
      </c>
      <c r="FZ46" s="8">
        <v>0</v>
      </c>
      <c r="GA46" s="8">
        <v>0</v>
      </c>
      <c r="GB46" s="8">
        <v>50.016999999999996</v>
      </c>
      <c r="GC46" s="8">
        <v>6.4550000000000001</v>
      </c>
      <c r="GD46" s="8">
        <f t="shared" si="68"/>
        <v>56.138999999999996</v>
      </c>
      <c r="GE46" s="8">
        <v>56.471999999999994</v>
      </c>
      <c r="GF46" s="8">
        <v>84.177000000000007</v>
      </c>
      <c r="GG46" s="8">
        <v>11.913</v>
      </c>
      <c r="GH46" s="8">
        <v>45.318999999999996</v>
      </c>
      <c r="GI46" s="8">
        <v>141.40899999999999</v>
      </c>
      <c r="GJ46" s="8">
        <v>0.40799999999999997</v>
      </c>
      <c r="GK46" s="8">
        <v>0</v>
      </c>
      <c r="GL46" s="8">
        <v>0.48199999999999998</v>
      </c>
      <c r="GM46" s="8">
        <v>3.5910000000000002</v>
      </c>
      <c r="GN46" s="8">
        <v>4.4809999999999999</v>
      </c>
      <c r="GO46" s="8">
        <v>0</v>
      </c>
      <c r="GP46" s="8">
        <v>0.33299999999999996</v>
      </c>
      <c r="GQ46" s="8">
        <v>0.33299999999999996</v>
      </c>
      <c r="GR46" s="8">
        <v>0</v>
      </c>
      <c r="GS46" s="8">
        <v>92.432000000000016</v>
      </c>
      <c r="GT46" s="8">
        <v>13.241</v>
      </c>
      <c r="GU46" s="8">
        <v>13.755999999999998</v>
      </c>
      <c r="GV46" s="8">
        <v>119.42900000000002</v>
      </c>
      <c r="GW46" s="8">
        <v>0.45500000000000002</v>
      </c>
      <c r="GX46" s="8">
        <v>0</v>
      </c>
      <c r="GY46" s="8">
        <v>2.544</v>
      </c>
      <c r="GZ46" s="8">
        <v>8.3629999999999995</v>
      </c>
      <c r="HA46" s="8">
        <v>3.2669999999999999</v>
      </c>
      <c r="HB46" s="8">
        <v>14.629</v>
      </c>
      <c r="HC46" s="8">
        <f t="shared" si="34"/>
        <v>10.148</v>
      </c>
      <c r="HD46" s="8">
        <v>177.14800000000002</v>
      </c>
      <c r="HE46" s="8">
        <v>93.286000000000001</v>
      </c>
      <c r="HF46" s="8">
        <v>65.959999999999994</v>
      </c>
      <c r="HG46" s="8">
        <v>159.24599999999998</v>
      </c>
      <c r="HH46" s="8">
        <v>17.904</v>
      </c>
      <c r="HI46" s="8">
        <v>1.6459999999999999</v>
      </c>
      <c r="HJ46" s="8">
        <v>0.159</v>
      </c>
      <c r="HK46" s="8">
        <v>0.81599999999999995</v>
      </c>
      <c r="HL46" s="8">
        <v>2.621</v>
      </c>
      <c r="HM46" s="8">
        <v>0</v>
      </c>
      <c r="HN46" s="8">
        <v>3.714</v>
      </c>
      <c r="HO46" s="8">
        <v>5.601</v>
      </c>
      <c r="HP46" s="8">
        <v>9.3149999999999995</v>
      </c>
      <c r="HQ46" s="8">
        <f t="shared" si="35"/>
        <v>6.6939999999999991</v>
      </c>
      <c r="HR46" s="8">
        <v>29.500999999999998</v>
      </c>
      <c r="HS46" s="8">
        <v>0.47399999999999998</v>
      </c>
      <c r="HT46" s="8">
        <v>0.48499999999999999</v>
      </c>
      <c r="HU46" s="8">
        <v>-19.253</v>
      </c>
      <c r="HV46" s="8">
        <v>66.47999999999999</v>
      </c>
      <c r="HW46" s="8">
        <v>26.805999999999997</v>
      </c>
      <c r="HX46" s="8">
        <v>83.864000000000004</v>
      </c>
      <c r="HY46" s="8">
        <v>211.64099999999999</v>
      </c>
      <c r="HZ46" s="8">
        <v>11.311</v>
      </c>
      <c r="IA46" s="8">
        <v>222.952</v>
      </c>
      <c r="IB46" s="8">
        <v>80.945999999999998</v>
      </c>
      <c r="IC46" s="8">
        <v>3.1750000000000003</v>
      </c>
      <c r="ID46" s="8">
        <v>84.120999999999995</v>
      </c>
      <c r="IE46" s="8">
        <v>130.69399999999999</v>
      </c>
      <c r="IF46" s="8">
        <v>8.1349999999999998</v>
      </c>
      <c r="IG46" s="8">
        <v>138.82899999999998</v>
      </c>
      <c r="IH46" s="8">
        <v>18.299999999999997</v>
      </c>
      <c r="II46" s="8">
        <v>5.2050000000000001</v>
      </c>
      <c r="IJ46" s="8">
        <v>23.504999999999995</v>
      </c>
      <c r="IK46" s="8">
        <v>6.2689999999999992</v>
      </c>
      <c r="IL46" s="8">
        <v>1.8110000000000002</v>
      </c>
      <c r="IM46" s="8">
        <v>8.08</v>
      </c>
      <c r="IN46" s="8">
        <v>0.16999999999999998</v>
      </c>
      <c r="IO46" s="8">
        <v>5.0879999999999992</v>
      </c>
      <c r="IP46" s="8">
        <v>5.2579999999999991</v>
      </c>
      <c r="IQ46" s="8">
        <v>0.254</v>
      </c>
      <c r="IR46" s="8">
        <v>3.5999999999999997E-2</v>
      </c>
      <c r="IS46" s="8">
        <v>0.28999999999999998</v>
      </c>
      <c r="IT46" s="8">
        <v>5.5479999999999992</v>
      </c>
      <c r="IU46" s="8">
        <v>0.68399999999999994</v>
      </c>
      <c r="IV46" s="8">
        <v>0</v>
      </c>
      <c r="IW46" s="8">
        <v>0.68399999999999994</v>
      </c>
      <c r="IX46" s="8">
        <v>101.55</v>
      </c>
      <c r="IY46" s="8">
        <v>0.82699999999999996</v>
      </c>
      <c r="IZ46" s="8">
        <v>102.377</v>
      </c>
      <c r="JA46" s="8">
        <v>280.846</v>
      </c>
      <c r="JB46" s="8">
        <v>280.846</v>
      </c>
      <c r="JC46" s="8">
        <v>85.56</v>
      </c>
      <c r="JD46" s="8">
        <v>19.279</v>
      </c>
      <c r="JE46" s="8">
        <v>104.839</v>
      </c>
      <c r="JF46" s="8">
        <v>27.041000000000004</v>
      </c>
      <c r="JG46" s="8">
        <v>0.29499999999999998</v>
      </c>
      <c r="JH46" s="8">
        <v>27.336000000000006</v>
      </c>
      <c r="JI46" s="8">
        <v>3.9639999999999995</v>
      </c>
      <c r="JJ46" s="8">
        <v>3.9639999999999995</v>
      </c>
      <c r="JK46" s="8">
        <v>12.333</v>
      </c>
      <c r="JL46" s="8">
        <v>7.0999999999999994E-2</v>
      </c>
      <c r="JM46" s="8">
        <v>12.404</v>
      </c>
      <c r="JN46" s="8">
        <v>1.2270000000000001</v>
      </c>
      <c r="JO46" s="8">
        <v>1.2270000000000001</v>
      </c>
      <c r="JP46" s="8">
        <v>17.519000000000002</v>
      </c>
      <c r="JQ46" s="8">
        <v>0.08</v>
      </c>
      <c r="JR46" s="8">
        <v>17.599</v>
      </c>
      <c r="JS46" s="8">
        <v>1.2389999999999999</v>
      </c>
      <c r="JT46" s="8">
        <v>1.2389999999999999</v>
      </c>
      <c r="JU46" s="8">
        <v>91.651999999999987</v>
      </c>
      <c r="JV46" s="8">
        <v>25.776000000000003</v>
      </c>
      <c r="JW46" s="8">
        <v>13.834</v>
      </c>
      <c r="JX46" s="8">
        <v>131.262</v>
      </c>
      <c r="JY46" s="8">
        <f t="shared" si="36"/>
        <v>131.184</v>
      </c>
      <c r="JZ46" s="8">
        <v>10.234999999999999</v>
      </c>
      <c r="KA46" s="8">
        <v>11.948999999999998</v>
      </c>
      <c r="KB46" s="8">
        <v>22.183999999999997</v>
      </c>
      <c r="KC46" s="8">
        <v>2.4E-2</v>
      </c>
      <c r="KD46" s="8">
        <v>9.2929999999999993</v>
      </c>
      <c r="KE46" s="8">
        <v>9.3169999999999984</v>
      </c>
      <c r="KF46" s="8">
        <v>31.500999999999998</v>
      </c>
      <c r="KG46" s="8">
        <f t="shared" si="37"/>
        <v>12.741</v>
      </c>
      <c r="KH46" s="8">
        <v>36.019999999999996</v>
      </c>
      <c r="KI46" s="8">
        <v>6.4550000000000001</v>
      </c>
      <c r="KJ46" s="8">
        <v>42.474999999999994</v>
      </c>
      <c r="KK46" s="8">
        <v>85.56</v>
      </c>
      <c r="KL46" s="8">
        <v>19.279</v>
      </c>
      <c r="KM46" s="8">
        <v>50.050000000000004</v>
      </c>
      <c r="KN46" s="8">
        <v>154.88900000000001</v>
      </c>
      <c r="KO46" s="8">
        <v>7.8E-2</v>
      </c>
      <c r="KP46" s="8">
        <v>7.8E-2</v>
      </c>
      <c r="KQ46" s="8">
        <v>0</v>
      </c>
      <c r="KR46" s="8">
        <v>10.245999999999999</v>
      </c>
      <c r="KS46" s="8">
        <v>8.1940000000000008</v>
      </c>
      <c r="KT46" s="8">
        <v>18.439999999999998</v>
      </c>
      <c r="KU46" s="8">
        <v>2.4E-2</v>
      </c>
      <c r="KV46" s="8">
        <v>0.29599999999999999</v>
      </c>
      <c r="KW46" s="8">
        <v>0.32</v>
      </c>
      <c r="KX46" s="8">
        <v>18.759999999999998</v>
      </c>
      <c r="KY46" s="8">
        <v>0</v>
      </c>
      <c r="KZ46" s="8">
        <v>450.68800000000005</v>
      </c>
      <c r="LA46" s="8">
        <v>10.029999999999999</v>
      </c>
      <c r="LB46" s="8">
        <v>460.71800000000002</v>
      </c>
      <c r="LC46" s="8">
        <v>386.35800000000006</v>
      </c>
      <c r="LD46" s="8">
        <v>10.323</v>
      </c>
      <c r="LE46" s="8">
        <v>396.68100000000004</v>
      </c>
      <c r="LF46" s="8">
        <v>64.33</v>
      </c>
      <c r="LG46" s="8">
        <v>-0.29200000000000004</v>
      </c>
      <c r="LH46" s="8">
        <v>64.037999999999997</v>
      </c>
      <c r="LI46" s="8">
        <v>0.38600000000000001</v>
      </c>
      <c r="LJ46" s="8">
        <v>2.9050000000000002</v>
      </c>
      <c r="LK46" s="8">
        <v>3.2910000000000004</v>
      </c>
      <c r="LL46" s="8">
        <v>5.6000000000000001E-2</v>
      </c>
      <c r="LM46" s="8">
        <v>0.24299999999999999</v>
      </c>
      <c r="LN46" s="8">
        <v>0.29899999999999999</v>
      </c>
      <c r="LO46" s="8">
        <v>3.5900000000000003</v>
      </c>
      <c r="LP46" s="8">
        <v>0</v>
      </c>
      <c r="LQ46" s="8">
        <v>1.6459999999999999</v>
      </c>
      <c r="LR46" s="8">
        <v>1.0640000000000001</v>
      </c>
      <c r="LS46" s="8">
        <v>2.71</v>
      </c>
      <c r="LT46" s="8">
        <v>0</v>
      </c>
      <c r="LU46" s="8">
        <v>2.71</v>
      </c>
      <c r="LV46" s="8">
        <f t="shared" si="38"/>
        <v>-0.88000000000000034</v>
      </c>
      <c r="LW46" s="8">
        <v>49.522000000000006</v>
      </c>
      <c r="LX46" s="8">
        <v>1.022</v>
      </c>
      <c r="LY46" s="8">
        <v>50.544000000000004</v>
      </c>
      <c r="LZ46" s="8">
        <v>-0.20199999999999999</v>
      </c>
      <c r="MA46" s="8">
        <v>-0.20199999999999999</v>
      </c>
      <c r="MB46" s="8">
        <v>0.52900000000000003</v>
      </c>
      <c r="MC46" s="8">
        <v>0.52900000000000003</v>
      </c>
      <c r="MD46" s="8">
        <v>-0.254</v>
      </c>
      <c r="ME46" s="8">
        <v>-0.254</v>
      </c>
      <c r="MF46" s="8">
        <v>15.318</v>
      </c>
      <c r="MG46" s="8">
        <v>-1.0150000000000001</v>
      </c>
      <c r="MH46" s="8">
        <v>14.302999999999999</v>
      </c>
      <c r="MI46" s="8">
        <v>76.802000000000007</v>
      </c>
      <c r="MJ46" s="8">
        <v>26.805999999999997</v>
      </c>
      <c r="MK46" s="8">
        <v>10.323</v>
      </c>
      <c r="ML46" s="8">
        <v>554.29600000000005</v>
      </c>
      <c r="MM46" s="8">
        <v>-0.29200000000000004</v>
      </c>
      <c r="MN46" s="8">
        <v>554.00400000000002</v>
      </c>
      <c r="MO46" s="8">
        <v>168.55799999999999</v>
      </c>
      <c r="MP46" s="8">
        <v>167.70400000000001</v>
      </c>
      <c r="MQ46" s="8">
        <v>0.85400000000000009</v>
      </c>
      <c r="MR46" s="8">
        <v>1.9430000000000001</v>
      </c>
      <c r="MS46" s="8">
        <v>0.44900000000000001</v>
      </c>
      <c r="MT46" s="8">
        <v>0.44900000000000001</v>
      </c>
      <c r="MU46" s="8">
        <v>21.270000000000003</v>
      </c>
      <c r="MV46" s="8">
        <v>1.9060000000000001</v>
      </c>
      <c r="MW46" s="8">
        <v>0</v>
      </c>
      <c r="MX46" s="8">
        <v>0.20199999999999999</v>
      </c>
      <c r="MY46" s="8">
        <v>0</v>
      </c>
      <c r="MZ46" s="8">
        <v>0.21099999999999999</v>
      </c>
      <c r="NA46" s="8">
        <v>0.21099999999999999</v>
      </c>
      <c r="NB46" s="8">
        <v>3.9999999999999994E-2</v>
      </c>
      <c r="NC46" s="8">
        <v>8.0999999999999989E-2</v>
      </c>
      <c r="ND46" s="8">
        <v>0.12099999999999998</v>
      </c>
      <c r="NE46" s="8">
        <v>0.34799999999999998</v>
      </c>
      <c r="NF46" s="8">
        <v>0.34799999999999998</v>
      </c>
      <c r="NG46" s="8">
        <v>1.522</v>
      </c>
      <c r="NH46" s="8">
        <v>0.15600000000000003</v>
      </c>
      <c r="NI46" s="8">
        <v>0.48199999999999998</v>
      </c>
      <c r="NJ46" s="8">
        <v>1.3460000000000001</v>
      </c>
      <c r="NK46" s="8">
        <v>3.5060000000000002</v>
      </c>
      <c r="NL46" s="8">
        <v>0</v>
      </c>
      <c r="NM46" s="8">
        <v>0</v>
      </c>
      <c r="NN46" s="8">
        <v>0.80399999999999994</v>
      </c>
      <c r="NO46" s="8">
        <v>3.9999999999999994E-2</v>
      </c>
      <c r="NP46" s="8">
        <v>3.9999999999999994E-2</v>
      </c>
      <c r="NQ46" s="8">
        <v>0</v>
      </c>
      <c r="NR46" s="8">
        <v>1.2690000000000001</v>
      </c>
      <c r="NS46" s="8">
        <v>0.80499999999999994</v>
      </c>
      <c r="NT46" s="8">
        <v>2.0739999999999998</v>
      </c>
      <c r="NU46" s="8">
        <v>0</v>
      </c>
      <c r="NV46" s="8">
        <v>0</v>
      </c>
      <c r="NW46" s="8">
        <v>3.3040000000000003</v>
      </c>
      <c r="NX46" s="8">
        <v>0.43</v>
      </c>
      <c r="NY46" s="8">
        <v>30.265000000000001</v>
      </c>
      <c r="NZ46" s="8">
        <v>0.67799999999999994</v>
      </c>
      <c r="OA46" s="8">
        <v>0</v>
      </c>
      <c r="OB46" s="8">
        <v>0.14800000000000002</v>
      </c>
      <c r="OC46" s="8">
        <f t="shared" si="39"/>
        <v>-5.3999999999999965E-2</v>
      </c>
      <c r="OD46" s="8">
        <v>0.44900000000000001</v>
      </c>
      <c r="OE46" s="8">
        <v>0.19899999999999998</v>
      </c>
      <c r="OF46" s="8">
        <v>0.64800000000000002</v>
      </c>
      <c r="OG46" s="8">
        <v>1.1279999999999999</v>
      </c>
      <c r="OH46" s="8">
        <v>0.188</v>
      </c>
      <c r="OI46" s="8">
        <v>0</v>
      </c>
      <c r="OJ46" s="8">
        <v>1.3159999999999998</v>
      </c>
      <c r="OK46" s="8">
        <v>0.32800000000000001</v>
      </c>
      <c r="OL46" s="8">
        <v>0.57000000000000006</v>
      </c>
      <c r="OM46" s="8">
        <v>2.544</v>
      </c>
      <c r="ON46" s="8">
        <v>3.738</v>
      </c>
      <c r="OO46" s="8">
        <v>3.2669999999999999</v>
      </c>
      <c r="OP46" s="8">
        <v>10.446999999999999</v>
      </c>
      <c r="OQ46" s="8">
        <f t="shared" si="40"/>
        <v>6.9409999999999989</v>
      </c>
      <c r="OR46" s="8">
        <v>0.17099999999999999</v>
      </c>
      <c r="OS46" s="8">
        <v>0</v>
      </c>
      <c r="OT46" s="8">
        <v>0.17099999999999999</v>
      </c>
      <c r="OU46" s="8">
        <v>0.56699999999999995</v>
      </c>
      <c r="OV46" s="8">
        <v>0</v>
      </c>
      <c r="OW46" s="8">
        <v>0.56699999999999995</v>
      </c>
      <c r="OX46" s="8">
        <v>11.481999999999999</v>
      </c>
      <c r="OY46" s="8">
        <v>707.10699999999997</v>
      </c>
      <c r="OZ46" s="335">
        <v>4.8128264864630212E-2</v>
      </c>
      <c r="PA46" s="8">
        <v>6.8823418756421197E-3</v>
      </c>
      <c r="PB46" s="8">
        <v>0.52079595410016355</v>
      </c>
      <c r="PC46" s="8">
        <v>12.7</v>
      </c>
      <c r="PD46" s="258">
        <v>11.694699999999999</v>
      </c>
      <c r="PE46" s="8">
        <v>7.0833333333333304</v>
      </c>
      <c r="PF46" s="258">
        <f>PC46-($PC$48-$PF$48)</f>
        <v>11.259908333333332</v>
      </c>
      <c r="PG46" s="8">
        <f t="shared" si="48"/>
        <v>8.5963313097754188</v>
      </c>
      <c r="PH46" s="258">
        <v>10.974735504666601</v>
      </c>
      <c r="PI46" s="258">
        <v>1.86449058266666</v>
      </c>
      <c r="PJ46" s="8">
        <v>631.03300000000002</v>
      </c>
      <c r="PK46" s="8">
        <f>IFERROR(HLOOKUP("b2_s11",real!$B$10:$AMM$83,$A46-1947,FALSE)+HLOOKUP("b2_s12",real!$B$10:$AMM$83,$A46-1947,FALSE)+HLOOKUP("b2_s13",real!$B$10:$AMM$83,$A46-1947,FALSE)+HLOOKUP("b2_s14",real!$B$10:$AMM$83,$A46-1947,FALSE),"")</f>
        <v>232.565</v>
      </c>
      <c r="PL46" s="8">
        <v>707.40100000000007</v>
      </c>
      <c r="PN46">
        <v>29.886289644459001</v>
      </c>
      <c r="PO46" s="8">
        <v>22.6</v>
      </c>
      <c r="PR46" s="8">
        <v>8.9440216824768062E-2</v>
      </c>
      <c r="PS46" s="11">
        <v>0.23589685580834099</v>
      </c>
      <c r="PT46" s="8">
        <v>11.478</v>
      </c>
      <c r="PU46" s="8">
        <v>0.72299999999999998</v>
      </c>
      <c r="PV46" s="8">
        <v>5.0069999999999997</v>
      </c>
      <c r="PW46" s="8">
        <v>0.91300000000000003</v>
      </c>
      <c r="PX46" s="8">
        <v>0.34899999999999998</v>
      </c>
      <c r="PY46" s="8">
        <f t="shared" si="46"/>
        <v>1.9180000000000001</v>
      </c>
      <c r="PZ46" s="8">
        <v>0.65600000000000003</v>
      </c>
      <c r="QA46" s="8">
        <v>19.126000000000001</v>
      </c>
      <c r="QB46" s="8">
        <v>3.363</v>
      </c>
      <c r="QC46" s="8">
        <v>3.363</v>
      </c>
      <c r="QD46" s="8">
        <v>10.709</v>
      </c>
      <c r="QE46" s="8">
        <v>0.69399999999999995</v>
      </c>
      <c r="QF46" s="8">
        <v>4.8570000000000002</v>
      </c>
      <c r="QG46" s="8">
        <v>0.81399999999999995</v>
      </c>
      <c r="QH46" s="8">
        <v>0.54300000000000004</v>
      </c>
      <c r="QI46" s="8">
        <v>0.51300000000000001</v>
      </c>
      <c r="QJ46" s="8">
        <f t="shared" si="47"/>
        <v>1.87</v>
      </c>
      <c r="QK46" s="8">
        <v>18.13</v>
      </c>
      <c r="QL46" s="8">
        <v>3.5979999999999999</v>
      </c>
      <c r="QM46" s="8">
        <v>3.5979999999999999</v>
      </c>
      <c r="QN46" s="1">
        <v>-0.79100000000000004</v>
      </c>
      <c r="QO46" s="332">
        <v>9</v>
      </c>
      <c r="QP46" s="8">
        <v>56.166175000000003</v>
      </c>
      <c r="QQ46" s="333">
        <v>68.3</v>
      </c>
      <c r="QR46" s="8">
        <f t="shared" si="72"/>
        <v>38.361497524999997</v>
      </c>
      <c r="QS46" s="8">
        <v>36.890957</v>
      </c>
      <c r="QT46" s="11">
        <v>4.6864165233875399</v>
      </c>
      <c r="QU46" s="8">
        <v>0.70957591666666708</v>
      </c>
      <c r="QW46" s="8">
        <v>13.404170000000001</v>
      </c>
      <c r="QX46" s="8">
        <v>8.7177534766124598</v>
      </c>
      <c r="QY46" s="336">
        <v>7.0833333329999997</v>
      </c>
      <c r="RA46" s="1">
        <v>1.332022</v>
      </c>
      <c r="RB46" s="1">
        <v>1.4688460000000001</v>
      </c>
      <c r="RC46">
        <v>28935.052865661601</v>
      </c>
      <c r="RD46">
        <v>0.82506357513140505</v>
      </c>
      <c r="RE46">
        <v>0.91299034336228002</v>
      </c>
      <c r="RF46">
        <v>88.35</v>
      </c>
      <c r="RG46">
        <v>103.45</v>
      </c>
      <c r="RH46" s="8">
        <f t="shared" si="43"/>
        <v>90.061162079510709</v>
      </c>
      <c r="RI46" s="8">
        <f t="shared" si="42"/>
        <v>104.5477513895907</v>
      </c>
      <c r="RJ46">
        <v>28935.052865661601</v>
      </c>
      <c r="RL46" s="8">
        <f t="shared" si="44"/>
        <v>76.230997000000002</v>
      </c>
      <c r="RM46" s="8">
        <f t="shared" si="45"/>
        <v>67.418999999999997</v>
      </c>
      <c r="RN46" s="8">
        <f t="shared" si="69"/>
        <v>10.781868227763837</v>
      </c>
      <c r="RO46" s="8">
        <f t="shared" si="70"/>
        <v>9.5355275761067375</v>
      </c>
    </row>
    <row r="47" spans="1:483" s="8" customFormat="1" x14ac:dyDescent="0.35">
      <c r="A47" s="1">
        <v>1985</v>
      </c>
      <c r="B47" s="8">
        <v>1253.7670122191412</v>
      </c>
      <c r="C47" s="8">
        <v>171.0451401115624</v>
      </c>
      <c r="D47" s="8">
        <f t="shared" si="23"/>
        <v>683.11206492745737</v>
      </c>
      <c r="E47" s="8">
        <v>664.51337934868138</v>
      </c>
      <c r="F47" s="8">
        <v>310.72293591351792</v>
      </c>
      <c r="G47" s="8">
        <v>18.598685578775964</v>
      </c>
      <c r="H47" s="8">
        <v>121.33471082681334</v>
      </c>
      <c r="I47" s="8">
        <v>3.9241208384961226</v>
      </c>
      <c r="J47" s="8">
        <v>53.201927893504546</v>
      </c>
      <c r="K47" s="8">
        <v>84.950105041755592</v>
      </c>
      <c r="L47" s="8">
        <v>1.2681642812383573</v>
      </c>
      <c r="M47" s="8">
        <f t="shared" si="24"/>
        <v>86.218269322993947</v>
      </c>
      <c r="N47" s="8">
        <v>0.719610145456554</v>
      </c>
      <c r="O47" s="8">
        <v>-11.212487999999999</v>
      </c>
      <c r="P47" s="8">
        <v>178.81832849691614</v>
      </c>
      <c r="Q47" s="8">
        <v>757.68925400000001</v>
      </c>
      <c r="R47" s="8">
        <v>179.51321100000001</v>
      </c>
      <c r="S47" s="8">
        <f t="shared" si="25"/>
        <v>428.96813999999995</v>
      </c>
      <c r="T47" s="8">
        <v>418.14984999999996</v>
      </c>
      <c r="U47" s="8">
        <v>171.11721</v>
      </c>
      <c r="V47" s="8">
        <v>10.818290000000001</v>
      </c>
      <c r="W47" s="8">
        <v>82.709604999999996</v>
      </c>
      <c r="X47" s="8">
        <v>3.4445949999999996</v>
      </c>
      <c r="Y47" s="8">
        <v>32.734991000000001</v>
      </c>
      <c r="Z47" s="8">
        <v>40.526685999999998</v>
      </c>
      <c r="AA47" s="8">
        <v>1.070165</v>
      </c>
      <c r="AB47" s="8">
        <f t="shared" si="26"/>
        <v>41.596851000000001</v>
      </c>
      <c r="AC47" s="8">
        <v>0.56622900000000009</v>
      </c>
      <c r="AD47" s="8">
        <v>-0.66061000000000003</v>
      </c>
      <c r="AE47" s="8">
        <v>176.72545300000002</v>
      </c>
      <c r="AF47" s="11">
        <f t="shared" si="49"/>
        <v>0.59752882327153212</v>
      </c>
      <c r="AG47" s="337">
        <v>0.60470060762146205</v>
      </c>
      <c r="AH47" s="11">
        <f t="shared" si="50"/>
        <v>1.0747032570169983</v>
      </c>
      <c r="AI47" s="11">
        <f t="shared" si="51"/>
        <v>0.62617997978070861</v>
      </c>
      <c r="AJ47" s="11">
        <f t="shared" si="52"/>
        <v>0.62760409159763042</v>
      </c>
      <c r="AK47" s="11">
        <f t="shared" si="53"/>
        <v>0.55120124439967766</v>
      </c>
      <c r="AL47" s="11">
        <f t="shared" si="54"/>
        <v>0.57697656799385943</v>
      </c>
      <c r="AM47" s="11">
        <f t="shared" si="55"/>
        <v>0.68271802640453749</v>
      </c>
      <c r="AN47" s="11">
        <f t="shared" si="56"/>
        <v>0.88496060914107866</v>
      </c>
      <c r="AO47" s="11">
        <f t="shared" si="57"/>
        <v>0.62408128845890376</v>
      </c>
      <c r="AP47" s="11">
        <f t="shared" si="58"/>
        <v>0.47508527578930942</v>
      </c>
      <c r="AQ47" s="11">
        <f t="shared" si="59"/>
        <v>0.85180950307131953</v>
      </c>
      <c r="AR47" s="11">
        <f t="shared" si="60"/>
        <v>0.48072260617901075</v>
      </c>
      <c r="AS47" s="11">
        <f t="shared" si="61"/>
        <v>0.77282700793321213</v>
      </c>
      <c r="AT47" s="11">
        <f t="shared" si="71"/>
        <v>5.5635738926477149E-2</v>
      </c>
      <c r="AU47" s="11">
        <f t="shared" si="62"/>
        <v>0.98070779575268807</v>
      </c>
      <c r="AV47" s="8">
        <v>901.45099999999991</v>
      </c>
      <c r="AW47" s="8">
        <v>539.80899999999997</v>
      </c>
      <c r="AX47" s="8">
        <v>361.642</v>
      </c>
      <c r="AY47" s="8">
        <v>185.142</v>
      </c>
      <c r="AZ47" s="8">
        <v>61.977000000000004</v>
      </c>
      <c r="BA47" s="8">
        <v>7.49</v>
      </c>
      <c r="BB47" s="8">
        <v>69.466999999999999</v>
      </c>
      <c r="BC47" s="8">
        <v>2.39</v>
      </c>
      <c r="BD47" s="8">
        <v>11.708</v>
      </c>
      <c r="BE47" s="8">
        <v>14.098000000000001</v>
      </c>
      <c r="BF47" s="8">
        <v>9.4320000000000004</v>
      </c>
      <c r="BG47" s="8">
        <v>102.36799999999999</v>
      </c>
      <c r="BH47" s="8">
        <v>18.823</v>
      </c>
      <c r="BI47" s="8">
        <v>9.6039999999999992</v>
      </c>
      <c r="BJ47" s="8">
        <v>0</v>
      </c>
      <c r="BK47" s="8">
        <v>2.532</v>
      </c>
      <c r="BL47" s="8">
        <v>0</v>
      </c>
      <c r="BM47" s="8">
        <v>42.524999999999999</v>
      </c>
      <c r="BN47" s="8">
        <v>17.256</v>
      </c>
      <c r="BO47" s="8">
        <v>0</v>
      </c>
      <c r="BP47" s="8">
        <v>0.81899999999999995</v>
      </c>
      <c r="BQ47" s="8">
        <v>7.49</v>
      </c>
      <c r="BR47" s="8">
        <v>0.51</v>
      </c>
      <c r="BS47" s="8">
        <v>8</v>
      </c>
      <c r="BT47" s="8">
        <v>5.593</v>
      </c>
      <c r="BU47" s="8">
        <v>0.77499999999999991</v>
      </c>
      <c r="BV47" s="8">
        <v>6.3680000000000003</v>
      </c>
      <c r="BW47" s="8">
        <v>0</v>
      </c>
      <c r="BX47" s="8">
        <v>10.770999999999999</v>
      </c>
      <c r="BY47" s="8">
        <v>10.770999999999999</v>
      </c>
      <c r="BZ47" s="8">
        <v>7.8650000000000002</v>
      </c>
      <c r="CA47" s="8">
        <v>7.8650000000000002</v>
      </c>
      <c r="CB47" s="8">
        <v>4.9819999999999993</v>
      </c>
      <c r="CC47" s="8">
        <v>11.064</v>
      </c>
      <c r="CD47" s="8">
        <v>16.045999999999999</v>
      </c>
      <c r="CE47" s="8">
        <f t="shared" si="29"/>
        <v>9.677999999999999</v>
      </c>
      <c r="CF47" s="8">
        <v>52.414000000000001</v>
      </c>
      <c r="CG47" s="8">
        <v>52.414000000000001</v>
      </c>
      <c r="CH47" s="8">
        <v>3.835</v>
      </c>
      <c r="CI47" s="8">
        <v>2.452</v>
      </c>
      <c r="CJ47" s="8">
        <v>6.2869999999999999</v>
      </c>
      <c r="CK47" s="8">
        <f t="shared" si="30"/>
        <v>3.992</v>
      </c>
      <c r="CL47" s="8">
        <v>0</v>
      </c>
      <c r="CM47" s="8">
        <v>2.2949999999999999</v>
      </c>
      <c r="CN47" s="8">
        <v>2.2949999999999999</v>
      </c>
      <c r="CO47" s="8">
        <v>0</v>
      </c>
      <c r="CP47" s="8">
        <v>73.771000000000001</v>
      </c>
      <c r="CQ47" s="8">
        <v>-0.49299999999999994</v>
      </c>
      <c r="CR47" s="8">
        <v>-0.26400000000000001</v>
      </c>
      <c r="CS47" s="8">
        <v>-16.606999999999999</v>
      </c>
      <c r="CT47" s="8">
        <v>75.292000000000002</v>
      </c>
      <c r="CU47" s="8">
        <v>37.320000000000007</v>
      </c>
      <c r="CV47" s="8">
        <v>37.972999999999999</v>
      </c>
      <c r="CW47" s="8">
        <v>13.689</v>
      </c>
      <c r="CX47" s="8">
        <v>4.8950000000000005</v>
      </c>
      <c r="CY47" s="8">
        <v>0.38100000000000001</v>
      </c>
      <c r="CZ47" s="8">
        <v>5.2760000000000007</v>
      </c>
      <c r="DA47" s="8">
        <v>1.3960000000000001</v>
      </c>
      <c r="DB47" s="8">
        <v>1.631</v>
      </c>
      <c r="DC47" s="8">
        <v>3.0270000000000001</v>
      </c>
      <c r="DD47" s="8">
        <v>1.0249999999999999</v>
      </c>
      <c r="DE47" s="8">
        <v>17.005000000000003</v>
      </c>
      <c r="DF47" s="8">
        <v>136.28300000000002</v>
      </c>
      <c r="DG47" s="8">
        <f t="shared" si="63"/>
        <v>126.45711464900003</v>
      </c>
      <c r="DH47" s="8">
        <v>4.6500000000000004</v>
      </c>
      <c r="DI47" s="8">
        <f t="shared" si="64"/>
        <v>4.6409304107553346</v>
      </c>
      <c r="DJ47" s="8">
        <v>0</v>
      </c>
      <c r="DK47" s="1">
        <v>0</v>
      </c>
      <c r="DL47" s="8">
        <v>2.2389999999999999</v>
      </c>
      <c r="DM47" s="8">
        <v>118.096</v>
      </c>
      <c r="DN47" s="8">
        <f t="shared" si="65"/>
        <v>116.052239384</v>
      </c>
      <c r="DO47" s="8">
        <v>4.4079999999999995</v>
      </c>
      <c r="DP47" s="8">
        <f t="shared" si="66"/>
        <v>3.6549541644414512</v>
      </c>
      <c r="DQ47" s="8">
        <v>0</v>
      </c>
      <c r="DR47" s="8">
        <v>19.803000000000001</v>
      </c>
      <c r="DS47" s="8">
        <f t="shared" si="31"/>
        <v>17.564</v>
      </c>
      <c r="DT47" s="8">
        <v>1.0780000000000001</v>
      </c>
      <c r="DU47" s="8">
        <v>0.38100000000000001</v>
      </c>
      <c r="DV47" s="8">
        <v>4.74</v>
      </c>
      <c r="DW47" s="8">
        <v>6.1989999999999998</v>
      </c>
      <c r="DX47" s="8">
        <v>22.545000000000002</v>
      </c>
      <c r="DY47" s="8">
        <v>4.5419999999999998</v>
      </c>
      <c r="DZ47" s="8">
        <v>4.0000000000000001E-3</v>
      </c>
      <c r="EA47" s="8">
        <v>27.091000000000005</v>
      </c>
      <c r="EB47" s="8">
        <v>4.0779999999999994</v>
      </c>
      <c r="EC47" s="8">
        <v>0</v>
      </c>
      <c r="ED47" s="8">
        <v>4.0779999999999994</v>
      </c>
      <c r="EE47" s="8">
        <f t="shared" si="67"/>
        <v>-2.9601484886861069</v>
      </c>
      <c r="EF47" s="8">
        <v>6.1029999999999998</v>
      </c>
      <c r="EG47" s="8">
        <v>6.1029999999999998</v>
      </c>
      <c r="EH47" s="8">
        <v>4.5500000000000007</v>
      </c>
      <c r="EI47" s="8">
        <v>21.970999999999997</v>
      </c>
      <c r="EJ47" s="8">
        <v>0.11599999999999999</v>
      </c>
      <c r="EK47" s="8">
        <v>26.636999999999997</v>
      </c>
      <c r="EL47" s="8">
        <v>14.341999999999999</v>
      </c>
      <c r="EM47" s="8">
        <v>14.341999999999999</v>
      </c>
      <c r="EN47" s="8">
        <v>0</v>
      </c>
      <c r="EO47" s="8">
        <v>0.88400000000000001</v>
      </c>
      <c r="EP47" s="8">
        <v>0.88400000000000001</v>
      </c>
      <c r="EQ47" s="8">
        <f t="shared" si="32"/>
        <v>0.876</v>
      </c>
      <c r="ER47" s="8">
        <v>0</v>
      </c>
      <c r="ES47" s="8">
        <v>8.0000000000000002E-3</v>
      </c>
      <c r="ET47" s="8">
        <v>8.0000000000000002E-3</v>
      </c>
      <c r="EU47" s="8">
        <v>0</v>
      </c>
      <c r="EV47" s="8">
        <v>3.43</v>
      </c>
      <c r="EW47" s="8">
        <v>0.11</v>
      </c>
      <c r="EX47" s="8">
        <v>11.681000000000001</v>
      </c>
      <c r="EY47" s="8">
        <v>167.75200000000001</v>
      </c>
      <c r="EZ47" s="8">
        <v>39.685000000000002</v>
      </c>
      <c r="FA47" s="8">
        <v>128.06599999999997</v>
      </c>
      <c r="FB47" s="8">
        <v>71.751000000000005</v>
      </c>
      <c r="FC47" s="8">
        <v>15.760999999999999</v>
      </c>
      <c r="FD47" s="8">
        <v>12.850000000000001</v>
      </c>
      <c r="FE47" s="8">
        <v>28.611000000000001</v>
      </c>
      <c r="FF47" s="8">
        <v>2.0300000000000002</v>
      </c>
      <c r="FG47" s="8">
        <v>0.222</v>
      </c>
      <c r="FH47" s="8">
        <v>2.2520000000000002</v>
      </c>
      <c r="FI47" s="8">
        <v>0</v>
      </c>
      <c r="FJ47" s="8">
        <v>25.454000000000001</v>
      </c>
      <c r="FK47" s="8">
        <v>63.171000000000006</v>
      </c>
      <c r="FL47" s="8">
        <v>0.18099999999999999</v>
      </c>
      <c r="FM47" s="8">
        <v>29.785999999999998</v>
      </c>
      <c r="FN47" s="8">
        <v>93.138000000000005</v>
      </c>
      <c r="FO47" s="8">
        <v>6.2719999999999994</v>
      </c>
      <c r="FP47" s="8">
        <v>19.375</v>
      </c>
      <c r="FQ47" s="8">
        <v>25.646999999999998</v>
      </c>
      <c r="FR47" s="8">
        <v>7.4339999999999993</v>
      </c>
      <c r="FS47" s="8">
        <v>10.598000000000001</v>
      </c>
      <c r="FT47" s="8">
        <v>6.1579999999999995</v>
      </c>
      <c r="FU47" s="8">
        <v>4.5140000000000002</v>
      </c>
      <c r="FV47" s="8">
        <v>0.27900000000000003</v>
      </c>
      <c r="FW47" s="8">
        <v>0.878</v>
      </c>
      <c r="FX47" s="8">
        <f t="shared" si="33"/>
        <v>0.878</v>
      </c>
      <c r="FY47" s="8">
        <v>19.143999999999998</v>
      </c>
      <c r="FZ47" s="8">
        <v>0</v>
      </c>
      <c r="GA47" s="8">
        <v>0</v>
      </c>
      <c r="GB47" s="8">
        <v>52.150999999999996</v>
      </c>
      <c r="GC47" s="8">
        <v>7.4469999999999992</v>
      </c>
      <c r="GD47" s="8">
        <f t="shared" si="68"/>
        <v>59.225000000000001</v>
      </c>
      <c r="GE47" s="8">
        <v>59.597999999999999</v>
      </c>
      <c r="GF47" s="8">
        <v>89.948999999999998</v>
      </c>
      <c r="GG47" s="8">
        <v>12.850000000000001</v>
      </c>
      <c r="GH47" s="8">
        <v>48.478000000000002</v>
      </c>
      <c r="GI47" s="8">
        <v>151.27700000000002</v>
      </c>
      <c r="GJ47" s="8">
        <v>0.433</v>
      </c>
      <c r="GK47" s="8">
        <v>0</v>
      </c>
      <c r="GL47" s="8">
        <v>0.56799999999999995</v>
      </c>
      <c r="GM47" s="8">
        <v>3.8689999999999998</v>
      </c>
      <c r="GN47" s="8">
        <v>4.8699999999999992</v>
      </c>
      <c r="GO47" s="8">
        <v>0</v>
      </c>
      <c r="GP47" s="8">
        <v>0.373</v>
      </c>
      <c r="GQ47" s="8">
        <v>0.373</v>
      </c>
      <c r="GR47" s="8">
        <v>0</v>
      </c>
      <c r="GS47" s="8">
        <v>98.488</v>
      </c>
      <c r="GT47" s="8">
        <v>14.178000000000001</v>
      </c>
      <c r="GU47" s="8">
        <v>16.910999999999998</v>
      </c>
      <c r="GV47" s="8">
        <v>129.577</v>
      </c>
      <c r="GW47" s="8">
        <v>0.48199999999999998</v>
      </c>
      <c r="GX47" s="8">
        <v>0</v>
      </c>
      <c r="GY47" s="8">
        <v>3.3769999999999998</v>
      </c>
      <c r="GZ47" s="8">
        <v>9.0330000000000013</v>
      </c>
      <c r="HA47" s="8">
        <v>3.8540000000000001</v>
      </c>
      <c r="HB47" s="8">
        <v>16.746000000000002</v>
      </c>
      <c r="HC47" s="8">
        <f t="shared" si="34"/>
        <v>11.876000000000003</v>
      </c>
      <c r="HD47" s="8">
        <v>187.94</v>
      </c>
      <c r="HE47" s="8">
        <v>100.19099999999999</v>
      </c>
      <c r="HF47" s="8">
        <v>71.046999999999997</v>
      </c>
      <c r="HG47" s="8">
        <v>171.238</v>
      </c>
      <c r="HH47" s="8">
        <v>16.702000000000002</v>
      </c>
      <c r="HI47" s="8">
        <v>1.821</v>
      </c>
      <c r="HJ47" s="8">
        <v>0.17599999999999999</v>
      </c>
      <c r="HK47" s="8">
        <v>1.4710000000000001</v>
      </c>
      <c r="HL47" s="8">
        <v>3.468</v>
      </c>
      <c r="HM47" s="8">
        <v>0</v>
      </c>
      <c r="HN47" s="8">
        <v>4.1890000000000001</v>
      </c>
      <c r="HO47" s="8">
        <v>4.327</v>
      </c>
      <c r="HP47" s="8">
        <v>8.516</v>
      </c>
      <c r="HQ47" s="8">
        <f t="shared" si="35"/>
        <v>5.048</v>
      </c>
      <c r="HR47" s="8">
        <v>32.739999999999995</v>
      </c>
      <c r="HS47" s="8">
        <v>1.238</v>
      </c>
      <c r="HT47" s="8">
        <v>0.34699999999999998</v>
      </c>
      <c r="HU47" s="8">
        <v>-22.671999999999997</v>
      </c>
      <c r="HV47" s="8">
        <v>69.516999999999996</v>
      </c>
      <c r="HW47" s="8">
        <v>30.673999999999999</v>
      </c>
      <c r="HX47" s="8">
        <v>87.749000000000009</v>
      </c>
      <c r="HY47" s="8">
        <v>217.42499999999998</v>
      </c>
      <c r="HZ47" s="8">
        <v>11.645999999999999</v>
      </c>
      <c r="IA47" s="8">
        <v>229.07099999999997</v>
      </c>
      <c r="IB47" s="8">
        <v>78.532000000000011</v>
      </c>
      <c r="IC47" s="8">
        <v>3.0979999999999999</v>
      </c>
      <c r="ID47" s="8">
        <v>81.63000000000001</v>
      </c>
      <c r="IE47" s="8">
        <v>138.892</v>
      </c>
      <c r="IF47" s="8">
        <v>8.548</v>
      </c>
      <c r="IG47" s="8">
        <v>147.44</v>
      </c>
      <c r="IH47" s="8">
        <v>18.763999999999999</v>
      </c>
      <c r="II47" s="8">
        <v>5.49</v>
      </c>
      <c r="IJ47" s="8">
        <v>24.253999999999998</v>
      </c>
      <c r="IK47" s="8">
        <v>6.5049999999999999</v>
      </c>
      <c r="IL47" s="8">
        <v>1.8900000000000001</v>
      </c>
      <c r="IM47" s="8">
        <v>8.3949999999999996</v>
      </c>
      <c r="IN47" s="8">
        <v>0.20400000000000001</v>
      </c>
      <c r="IO47" s="8">
        <v>5.7750000000000004</v>
      </c>
      <c r="IP47" s="8">
        <v>5.9790000000000001</v>
      </c>
      <c r="IQ47" s="8">
        <v>0.252</v>
      </c>
      <c r="IR47" s="8">
        <v>0.04</v>
      </c>
      <c r="IS47" s="8">
        <v>0.29199999999999998</v>
      </c>
      <c r="IT47" s="8">
        <v>6.2709999999999999</v>
      </c>
      <c r="IU47" s="8">
        <v>0.69300000000000006</v>
      </c>
      <c r="IV47" s="8">
        <v>0</v>
      </c>
      <c r="IW47" s="8">
        <v>0.69300000000000006</v>
      </c>
      <c r="IX47" s="8">
        <v>108.339</v>
      </c>
      <c r="IY47" s="8">
        <v>0.876</v>
      </c>
      <c r="IZ47" s="8">
        <v>109.215</v>
      </c>
      <c r="JA47" s="8">
        <v>296.36399999999998</v>
      </c>
      <c r="JB47" s="8">
        <v>296.36399999999998</v>
      </c>
      <c r="JC47" s="8">
        <v>91.640000000000015</v>
      </c>
      <c r="JD47" s="8">
        <v>20.719000000000001</v>
      </c>
      <c r="JE47" s="8">
        <v>112.35900000000001</v>
      </c>
      <c r="JF47" s="8">
        <v>29.354000000000003</v>
      </c>
      <c r="JG47" s="8">
        <v>0.29199999999999998</v>
      </c>
      <c r="JH47" s="8">
        <v>29.646000000000004</v>
      </c>
      <c r="JI47" s="8">
        <v>4.3630000000000004</v>
      </c>
      <c r="JJ47" s="8">
        <v>4.3630000000000004</v>
      </c>
      <c r="JK47" s="8">
        <v>14.624000000000001</v>
      </c>
      <c r="JL47" s="8">
        <v>0.17299999999999999</v>
      </c>
      <c r="JM47" s="8">
        <v>14.797000000000001</v>
      </c>
      <c r="JN47" s="8">
        <v>1.2349999999999999</v>
      </c>
      <c r="JO47" s="8">
        <v>1.2349999999999999</v>
      </c>
      <c r="JP47" s="8">
        <v>18.906999999999996</v>
      </c>
      <c r="JQ47" s="8">
        <v>0.08</v>
      </c>
      <c r="JR47" s="8">
        <v>18.986999999999995</v>
      </c>
      <c r="JS47" s="8">
        <v>1.2949999999999999</v>
      </c>
      <c r="JT47" s="8">
        <v>1.2949999999999999</v>
      </c>
      <c r="JU47" s="8">
        <v>97.772999999999996</v>
      </c>
      <c r="JV47" s="8">
        <v>27.946000000000005</v>
      </c>
      <c r="JW47" s="8">
        <v>16.993000000000002</v>
      </c>
      <c r="JX47" s="8">
        <v>142.71199999999999</v>
      </c>
      <c r="JY47" s="8">
        <f t="shared" si="36"/>
        <v>142.63</v>
      </c>
      <c r="JZ47" s="8">
        <v>10.930999999999999</v>
      </c>
      <c r="KA47" s="8">
        <v>12.770000000000001</v>
      </c>
      <c r="KB47" s="8">
        <v>23.701000000000001</v>
      </c>
      <c r="KC47" s="8">
        <v>2.4E-2</v>
      </c>
      <c r="KD47" s="8">
        <v>9.8439999999999994</v>
      </c>
      <c r="KE47" s="8">
        <v>9.8679999999999986</v>
      </c>
      <c r="KF47" s="8">
        <v>33.569000000000003</v>
      </c>
      <c r="KG47" s="8">
        <f t="shared" si="37"/>
        <v>13.079000000000004</v>
      </c>
      <c r="KH47" s="8">
        <v>36.676000000000002</v>
      </c>
      <c r="KI47" s="8">
        <v>7.4469999999999992</v>
      </c>
      <c r="KJ47" s="8">
        <v>44.123000000000005</v>
      </c>
      <c r="KK47" s="8">
        <v>91.640000000000015</v>
      </c>
      <c r="KL47" s="8">
        <v>20.719000000000001</v>
      </c>
      <c r="KM47" s="8">
        <v>53.89</v>
      </c>
      <c r="KN47" s="8">
        <v>166.24900000000002</v>
      </c>
      <c r="KO47" s="8">
        <v>8.2000000000000003E-2</v>
      </c>
      <c r="KP47" s="8">
        <v>8.2000000000000003E-2</v>
      </c>
      <c r="KQ47" s="8">
        <v>0</v>
      </c>
      <c r="KR47" s="8">
        <v>11.023</v>
      </c>
      <c r="KS47" s="8">
        <v>9.1189999999999998</v>
      </c>
      <c r="KT47" s="8">
        <v>20.141999999999999</v>
      </c>
      <c r="KU47" s="8">
        <v>2.5999999999999999E-2</v>
      </c>
      <c r="KV47" s="8">
        <v>0.32200000000000001</v>
      </c>
      <c r="KW47" s="8">
        <v>0.34800000000000003</v>
      </c>
      <c r="KX47" s="8">
        <v>20.49</v>
      </c>
      <c r="KY47" s="8">
        <v>0</v>
      </c>
      <c r="KZ47" s="8">
        <v>482.33699999999999</v>
      </c>
      <c r="LA47" s="8">
        <v>10.698</v>
      </c>
      <c r="LB47" s="8">
        <v>493.03499999999997</v>
      </c>
      <c r="LC47" s="8">
        <v>418.14</v>
      </c>
      <c r="LD47" s="8">
        <v>10.818</v>
      </c>
      <c r="LE47" s="8">
        <v>428.95799999999997</v>
      </c>
      <c r="LF47" s="8">
        <v>64.198000000000008</v>
      </c>
      <c r="LG47" s="8">
        <v>-0.11899999999999999</v>
      </c>
      <c r="LH47" s="8">
        <v>64.079000000000008</v>
      </c>
      <c r="LI47" s="8">
        <v>0.36499999999999999</v>
      </c>
      <c r="LJ47" s="8">
        <v>2.3290000000000002</v>
      </c>
      <c r="LK47" s="8">
        <v>2.694</v>
      </c>
      <c r="LL47" s="8">
        <v>9.0999999999999998E-2</v>
      </c>
      <c r="LM47" s="8">
        <v>0.29699999999999999</v>
      </c>
      <c r="LN47" s="8">
        <v>0.38800000000000001</v>
      </c>
      <c r="LO47" s="8">
        <v>3.0819999999999999</v>
      </c>
      <c r="LP47" s="8">
        <v>0</v>
      </c>
      <c r="LQ47" s="8">
        <v>1.821</v>
      </c>
      <c r="LR47" s="8">
        <v>0.80499999999999994</v>
      </c>
      <c r="LS47" s="8">
        <v>2.6259999999999999</v>
      </c>
      <c r="LT47" s="8">
        <v>0</v>
      </c>
      <c r="LU47" s="8">
        <v>2.6259999999999999</v>
      </c>
      <c r="LV47" s="8">
        <f t="shared" si="38"/>
        <v>-0.45599999999999996</v>
      </c>
      <c r="LW47" s="8">
        <v>49.622</v>
      </c>
      <c r="LX47" s="8">
        <v>1.0710000000000002</v>
      </c>
      <c r="LY47" s="8">
        <v>50.692999999999998</v>
      </c>
      <c r="LZ47" s="8">
        <v>-1.2549999999999999</v>
      </c>
      <c r="MA47" s="8">
        <v>-1.2549999999999999</v>
      </c>
      <c r="MB47" s="8">
        <v>0.56600000000000006</v>
      </c>
      <c r="MC47" s="8">
        <v>0.56600000000000006</v>
      </c>
      <c r="MD47" s="8">
        <v>-0.193</v>
      </c>
      <c r="ME47" s="8">
        <v>-0.193</v>
      </c>
      <c r="MF47" s="8">
        <v>15.526</v>
      </c>
      <c r="MG47" s="8">
        <v>-0.80300000000000005</v>
      </c>
      <c r="MH47" s="8">
        <v>14.722999999999999</v>
      </c>
      <c r="MI47" s="8">
        <v>80.334999999999994</v>
      </c>
      <c r="MJ47" s="8">
        <v>30.673999999999999</v>
      </c>
      <c r="MK47" s="8">
        <v>10.818</v>
      </c>
      <c r="ML47" s="8">
        <v>593.34799999999996</v>
      </c>
      <c r="MM47" s="8">
        <v>-0.11899999999999999</v>
      </c>
      <c r="MN47" s="8">
        <v>593.22899999999993</v>
      </c>
      <c r="MO47" s="8">
        <v>176.917</v>
      </c>
      <c r="MP47" s="8">
        <v>179.61599999999999</v>
      </c>
      <c r="MQ47" s="8">
        <v>-2.6989999999999998</v>
      </c>
      <c r="MR47" s="8">
        <v>2.5760000000000001</v>
      </c>
      <c r="MS47" s="8">
        <v>0.67199999999999993</v>
      </c>
      <c r="MT47" s="8">
        <v>0.67199999999999993</v>
      </c>
      <c r="MU47" s="8">
        <v>24.719000000000001</v>
      </c>
      <c r="MV47" s="8">
        <v>2.282</v>
      </c>
      <c r="MW47" s="8">
        <v>0</v>
      </c>
      <c r="MX47" s="8">
        <v>0.252</v>
      </c>
      <c r="MY47" s="8">
        <v>0</v>
      </c>
      <c r="MZ47" s="8">
        <v>0.253</v>
      </c>
      <c r="NA47" s="8">
        <v>0.253</v>
      </c>
      <c r="NB47" s="8">
        <v>0.06</v>
      </c>
      <c r="NC47" s="8">
        <v>0.108</v>
      </c>
      <c r="ND47" s="8">
        <v>0.16799999999999998</v>
      </c>
      <c r="NE47" s="8">
        <v>0.42599999999999999</v>
      </c>
      <c r="NF47" s="8">
        <v>0.42599999999999999</v>
      </c>
      <c r="NG47" s="8">
        <v>1.8509999999999998</v>
      </c>
      <c r="NH47" s="8">
        <v>0.14500000000000002</v>
      </c>
      <c r="NI47" s="8">
        <v>0.56799999999999995</v>
      </c>
      <c r="NJ47" s="8">
        <v>1.427</v>
      </c>
      <c r="NK47" s="8">
        <v>3.9909999999999997</v>
      </c>
      <c r="NL47" s="8">
        <v>0</v>
      </c>
      <c r="NM47" s="8">
        <v>0</v>
      </c>
      <c r="NN47" s="8">
        <v>1.0470000000000002</v>
      </c>
      <c r="NO47" s="8">
        <v>0.06</v>
      </c>
      <c r="NP47" s="8">
        <v>0.06</v>
      </c>
      <c r="NQ47" s="8">
        <v>0</v>
      </c>
      <c r="NR47" s="8">
        <v>1.2949999999999999</v>
      </c>
      <c r="NS47" s="8">
        <v>0.63600000000000001</v>
      </c>
      <c r="NT47" s="8">
        <v>1.931</v>
      </c>
      <c r="NU47" s="8">
        <v>0</v>
      </c>
      <c r="NV47" s="8">
        <v>0</v>
      </c>
      <c r="NW47" s="8">
        <v>4.57</v>
      </c>
      <c r="NX47" s="8">
        <v>0.55100000000000005</v>
      </c>
      <c r="NY47" s="8">
        <v>32.56</v>
      </c>
      <c r="NZ47" s="8">
        <v>0.81299999999999994</v>
      </c>
      <c r="OA47" s="8">
        <v>0</v>
      </c>
      <c r="OB47" s="8">
        <v>0.20799999999999999</v>
      </c>
      <c r="OC47" s="8">
        <f t="shared" si="39"/>
        <v>-4.4000000000000011E-2</v>
      </c>
      <c r="OD47" s="8">
        <v>0.67199999999999993</v>
      </c>
      <c r="OE47" s="8">
        <v>0.27</v>
      </c>
      <c r="OF47" s="8">
        <v>0.94199999999999995</v>
      </c>
      <c r="OG47" s="8">
        <v>1.1419999999999999</v>
      </c>
      <c r="OH47" s="8">
        <v>0.19800000000000001</v>
      </c>
      <c r="OI47" s="8">
        <v>0</v>
      </c>
      <c r="OJ47" s="8">
        <v>1.3399999999999999</v>
      </c>
      <c r="OK47" s="8">
        <v>0.36799999999999999</v>
      </c>
      <c r="OL47" s="8">
        <v>0.59399999999999997</v>
      </c>
      <c r="OM47" s="8">
        <v>3.3769999999999998</v>
      </c>
      <c r="ON47" s="8">
        <v>3.82</v>
      </c>
      <c r="OO47" s="8">
        <v>3.8540000000000001</v>
      </c>
      <c r="OP47" s="8">
        <v>12.012999999999998</v>
      </c>
      <c r="OQ47" s="8">
        <f t="shared" si="40"/>
        <v>8.0219999999999985</v>
      </c>
      <c r="OR47" s="8">
        <v>0.16600000000000001</v>
      </c>
      <c r="OS47" s="8">
        <v>0</v>
      </c>
      <c r="OT47" s="8">
        <v>0.16600000000000001</v>
      </c>
      <c r="OU47" s="8">
        <v>0.44400000000000001</v>
      </c>
      <c r="OV47" s="8">
        <v>0</v>
      </c>
      <c r="OW47" s="8">
        <v>0.44400000000000001</v>
      </c>
      <c r="OX47" s="8">
        <v>12.875999999999999</v>
      </c>
      <c r="OY47" s="8">
        <v>758.24800000000005</v>
      </c>
      <c r="OZ47" s="335">
        <v>5.3985650265864819E-2</v>
      </c>
      <c r="PA47" s="8">
        <v>9.0695892446652909E-3</v>
      </c>
      <c r="PB47" s="8">
        <v>0.75304583555854832</v>
      </c>
      <c r="PC47" s="8">
        <v>11.33</v>
      </c>
      <c r="PD47" s="258">
        <v>9.9433199999999999</v>
      </c>
      <c r="PE47" s="8">
        <v>6.25</v>
      </c>
      <c r="PF47" s="258">
        <f>PC47-($PC$48-$PF$48)</f>
        <v>9.8899083333333326</v>
      </c>
      <c r="PG47" s="8">
        <f t="shared" si="48"/>
        <v>7.0381484886861063</v>
      </c>
      <c r="PH47" s="258">
        <v>9.8258853509999895</v>
      </c>
      <c r="PI47" s="258">
        <v>2.0437606160000001</v>
      </c>
      <c r="PJ47" s="8">
        <v>675.12100000000009</v>
      </c>
      <c r="PK47" s="8">
        <f>IFERROR(HLOOKUP("b2_s11",real!$B$10:$AMM$83,$A47-1947,FALSE)+HLOOKUP("b2_s12",real!$B$10:$AMM$83,$A47-1947,FALSE)+HLOOKUP("b2_s13",real!$B$10:$AMM$83,$A47-1947,FALSE)+HLOOKUP("b2_s14",real!$B$10:$AMM$83,$A47-1947,FALSE),"")</f>
        <v>254.042</v>
      </c>
      <c r="PL47" s="8">
        <v>758.18600000000015</v>
      </c>
      <c r="PN47">
        <v>30.077561898183603</v>
      </c>
      <c r="PO47" s="8">
        <v>22.3</v>
      </c>
      <c r="PR47" s="8">
        <v>0.10851662670697383</v>
      </c>
      <c r="PS47" s="11">
        <v>0.241571598269718</v>
      </c>
      <c r="PT47" s="8">
        <v>11.452999999999999</v>
      </c>
      <c r="PU47" s="8">
        <v>0.73099999999999998</v>
      </c>
      <c r="PV47" s="8">
        <v>5.1420000000000003</v>
      </c>
      <c r="PW47" s="8">
        <v>0.88100000000000001</v>
      </c>
      <c r="PX47" s="8">
        <v>0.34699999999999998</v>
      </c>
      <c r="PY47" s="8">
        <f t="shared" si="46"/>
        <v>1.8820000000000001</v>
      </c>
      <c r="PZ47" s="8">
        <v>0.65400000000000003</v>
      </c>
      <c r="QA47" s="8">
        <v>19.207999999999998</v>
      </c>
      <c r="QB47" s="8">
        <v>3.3029999999999999</v>
      </c>
      <c r="QC47" s="8">
        <v>3.3029999999999999</v>
      </c>
      <c r="QD47" s="8">
        <v>10.685</v>
      </c>
      <c r="QE47" s="8">
        <v>0.70199999999999996</v>
      </c>
      <c r="QF47" s="8">
        <v>4.9619999999999997</v>
      </c>
      <c r="QG47" s="8">
        <v>0.78400000000000003</v>
      </c>
      <c r="QH47" s="8">
        <v>0.53700000000000003</v>
      </c>
      <c r="QI47" s="8">
        <v>0.51</v>
      </c>
      <c r="QJ47" s="8">
        <f t="shared" si="47"/>
        <v>1.8310000000000002</v>
      </c>
      <c r="QK47" s="8">
        <v>18.181000000000001</v>
      </c>
      <c r="QL47" s="8">
        <v>3.5430000000000001</v>
      </c>
      <c r="QM47" s="8">
        <v>3.5430000000000001</v>
      </c>
      <c r="QN47" s="1">
        <v>-1.3080000000000001</v>
      </c>
      <c r="QO47" s="332">
        <v>9.1</v>
      </c>
      <c r="QP47" s="8">
        <v>56.444747999999997</v>
      </c>
      <c r="QQ47" s="333">
        <v>68.2</v>
      </c>
      <c r="QR47" s="8">
        <f t="shared" si="72"/>
        <v>38.495318136000002</v>
      </c>
      <c r="QS47" s="8">
        <v>37.193165</v>
      </c>
      <c r="QT47" s="11">
        <v>4.2752977423036898</v>
      </c>
      <c r="QU47" s="8">
        <v>-0.55382391666666742</v>
      </c>
      <c r="QW47" s="8">
        <v>11.866669999999999</v>
      </c>
      <c r="QX47" s="8">
        <v>7.5913722576963103</v>
      </c>
      <c r="QY47" s="336">
        <v>6.25</v>
      </c>
      <c r="RA47" s="1">
        <v>1.3681909999999999</v>
      </c>
      <c r="RB47" s="1">
        <v>1.151143</v>
      </c>
      <c r="RC47">
        <v>30005.246664938397</v>
      </c>
      <c r="RD47">
        <v>0.84298515491361303</v>
      </c>
      <c r="RE47">
        <v>0.92631614587146704</v>
      </c>
      <c r="RF47">
        <v>94.09</v>
      </c>
      <c r="RG47">
        <v>110.85</v>
      </c>
      <c r="RH47" s="8">
        <f t="shared" si="43"/>
        <v>95.912334352701336</v>
      </c>
      <c r="RI47" s="8">
        <f t="shared" si="42"/>
        <v>112.02627589691764</v>
      </c>
      <c r="RJ47">
        <v>30005.246664938397</v>
      </c>
      <c r="RL47" s="8">
        <f t="shared" si="44"/>
        <v>82.709604999999996</v>
      </c>
      <c r="RM47" s="8">
        <f t="shared" si="45"/>
        <v>73.771000000000001</v>
      </c>
      <c r="RN47" s="8">
        <f t="shared" si="69"/>
        <v>10.916032471538786</v>
      </c>
      <c r="RO47" s="8">
        <f t="shared" si="70"/>
        <v>9.7363133514890787</v>
      </c>
    </row>
    <row r="48" spans="1:483" s="8" customFormat="1" x14ac:dyDescent="0.35">
      <c r="A48" s="1">
        <v>1986</v>
      </c>
      <c r="B48" s="8">
        <v>1283.0705011997961</v>
      </c>
      <c r="C48" s="8">
        <v>182.44471698622496</v>
      </c>
      <c r="D48" s="8">
        <f t="shared" si="23"/>
        <v>708.06408104715797</v>
      </c>
      <c r="E48" s="8">
        <v>689.35363098901644</v>
      </c>
      <c r="F48" s="8">
        <v>318.93910943325784</v>
      </c>
      <c r="G48" s="8">
        <v>18.710450058141571</v>
      </c>
      <c r="H48" s="8">
        <v>128.47974132765262</v>
      </c>
      <c r="I48" s="8">
        <v>4.3614651167115595</v>
      </c>
      <c r="J48" s="8">
        <v>54.866642434887794</v>
      </c>
      <c r="K48" s="8">
        <v>85.685462509672249</v>
      </c>
      <c r="L48" s="8">
        <v>1.369746353644308</v>
      </c>
      <c r="M48" s="8">
        <f t="shared" si="24"/>
        <v>87.055208863316551</v>
      </c>
      <c r="N48" s="8">
        <v>0.86164898185809169</v>
      </c>
      <c r="O48" s="8">
        <v>-4.5639609999999999</v>
      </c>
      <c r="P48" s="8">
        <v>177.08917967662708</v>
      </c>
      <c r="Q48" s="8">
        <v>814.59608800000001</v>
      </c>
      <c r="R48" s="8">
        <v>167.02900200000002</v>
      </c>
      <c r="S48" s="8">
        <f t="shared" si="25"/>
        <v>456.64752099999998</v>
      </c>
      <c r="T48" s="8">
        <v>445.32217099999997</v>
      </c>
      <c r="U48" s="8">
        <v>181.70367199999998</v>
      </c>
      <c r="V48" s="8">
        <v>11.32535</v>
      </c>
      <c r="W48" s="8">
        <v>90.659378000000004</v>
      </c>
      <c r="X48" s="8">
        <v>3.909878</v>
      </c>
      <c r="Y48" s="8">
        <v>34.861624999999997</v>
      </c>
      <c r="Z48" s="8">
        <v>42.322618999999996</v>
      </c>
      <c r="AA48" s="8">
        <v>1.1541400000000002</v>
      </c>
      <c r="AB48" s="8">
        <f t="shared" si="26"/>
        <v>43.476758999999994</v>
      </c>
      <c r="AC48" s="8">
        <v>0.59090500000000001</v>
      </c>
      <c r="AD48" s="8">
        <v>3.7319899999999997</v>
      </c>
      <c r="AE48" s="8">
        <v>166.043361</v>
      </c>
      <c r="AF48" s="11">
        <f t="shared" si="49"/>
        <v>0.62773503817527176</v>
      </c>
      <c r="AG48" s="337">
        <v>0.63583037808588605</v>
      </c>
      <c r="AH48" s="11">
        <f t="shared" si="50"/>
        <v>0.93748317666520375</v>
      </c>
      <c r="AI48" s="11">
        <f t="shared" si="51"/>
        <v>0.64309426508367695</v>
      </c>
      <c r="AJ48" s="11">
        <f t="shared" si="52"/>
        <v>0.64430247641076688</v>
      </c>
      <c r="AK48" s="11">
        <f t="shared" si="53"/>
        <v>0.57022432162086023</v>
      </c>
      <c r="AL48" s="11">
        <f t="shared" si="54"/>
        <v>0.60041178450738819</v>
      </c>
      <c r="AM48" s="11">
        <f t="shared" si="55"/>
        <v>0.70672192406793932</v>
      </c>
      <c r="AN48" s="11">
        <f t="shared" si="56"/>
        <v>0.90377213834030445</v>
      </c>
      <c r="AO48" s="11">
        <f t="shared" si="57"/>
        <v>0.64445937903516404</v>
      </c>
      <c r="AP48" s="11">
        <f t="shared" si="58"/>
        <v>0.49188070727470062</v>
      </c>
      <c r="AQ48" s="11">
        <f t="shared" si="59"/>
        <v>0.85052208379775274</v>
      </c>
      <c r="AR48" s="11">
        <f t="shared" si="60"/>
        <v>0.49761766832408816</v>
      </c>
      <c r="AS48" s="11">
        <f t="shared" si="61"/>
        <v>0.67355760770800688</v>
      </c>
      <c r="AT48" s="11">
        <f t="shared" si="71"/>
        <v>-0.77216347544662578</v>
      </c>
      <c r="AU48" s="11">
        <f t="shared" si="62"/>
        <v>0.93042644257979845</v>
      </c>
      <c r="AV48" s="8">
        <v>926.7650000000001</v>
      </c>
      <c r="AW48" s="8">
        <v>529.572</v>
      </c>
      <c r="AX48" s="8">
        <v>397.19299999999998</v>
      </c>
      <c r="AY48" s="8">
        <v>195.04300000000001</v>
      </c>
      <c r="AZ48" s="8">
        <v>64.018000000000001</v>
      </c>
      <c r="BA48" s="8">
        <v>7.8850000000000007</v>
      </c>
      <c r="BB48" s="8">
        <v>71.903000000000006</v>
      </c>
      <c r="BC48" s="8">
        <v>2.5049999999999999</v>
      </c>
      <c r="BD48" s="8">
        <v>12.506</v>
      </c>
      <c r="BE48" s="8">
        <v>15.010999999999999</v>
      </c>
      <c r="BF48" s="8">
        <v>10.361000000000001</v>
      </c>
      <c r="BG48" s="8">
        <v>125.595</v>
      </c>
      <c r="BH48" s="8">
        <v>18.419</v>
      </c>
      <c r="BI48" s="8">
        <v>10.403</v>
      </c>
      <c r="BJ48" s="8">
        <v>0</v>
      </c>
      <c r="BK48" s="8">
        <v>2.4769999999999999</v>
      </c>
      <c r="BL48" s="8">
        <v>0</v>
      </c>
      <c r="BM48" s="8">
        <v>40.355999999999995</v>
      </c>
      <c r="BN48" s="8">
        <v>19.301000000000002</v>
      </c>
      <c r="BO48" s="8">
        <v>0</v>
      </c>
      <c r="BP48" s="8">
        <v>0.80400000000000005</v>
      </c>
      <c r="BQ48" s="8">
        <v>7.8850000000000007</v>
      </c>
      <c r="BR48" s="8">
        <v>0.52300000000000002</v>
      </c>
      <c r="BS48" s="8">
        <v>8.4080000000000013</v>
      </c>
      <c r="BT48" s="8">
        <v>5.7939999999999996</v>
      </c>
      <c r="BU48" s="8">
        <v>0.99199999999999999</v>
      </c>
      <c r="BV48" s="8">
        <v>6.7859999999999996</v>
      </c>
      <c r="BW48" s="8">
        <v>0</v>
      </c>
      <c r="BX48" s="8">
        <v>12.7</v>
      </c>
      <c r="BY48" s="8">
        <v>12.7</v>
      </c>
      <c r="BZ48" s="8">
        <v>8.2690000000000001</v>
      </c>
      <c r="CA48" s="8">
        <v>8.2690000000000001</v>
      </c>
      <c r="CB48" s="8">
        <v>5.4950000000000001</v>
      </c>
      <c r="CC48" s="8">
        <v>11.628999999999998</v>
      </c>
      <c r="CD48" s="8">
        <v>17.123999999999999</v>
      </c>
      <c r="CE48" s="8">
        <f t="shared" si="29"/>
        <v>10.337999999999999</v>
      </c>
      <c r="CF48" s="8">
        <v>73.536000000000001</v>
      </c>
      <c r="CG48" s="8">
        <v>73.536000000000001</v>
      </c>
      <c r="CH48" s="8">
        <v>4.3239999999999998</v>
      </c>
      <c r="CI48" s="8">
        <v>2.77</v>
      </c>
      <c r="CJ48" s="8">
        <v>7.0939999999999994</v>
      </c>
      <c r="CK48" s="8">
        <f t="shared" si="30"/>
        <v>5.5129999999999999</v>
      </c>
      <c r="CL48" s="8">
        <v>0</v>
      </c>
      <c r="CM48" s="8">
        <v>1.581</v>
      </c>
      <c r="CN48" s="8">
        <v>1.581</v>
      </c>
      <c r="CO48" s="8">
        <v>0</v>
      </c>
      <c r="CP48" s="8">
        <v>80.738</v>
      </c>
      <c r="CQ48" s="8">
        <v>3.19</v>
      </c>
      <c r="CR48" s="8">
        <v>-0.24399999999999999</v>
      </c>
      <c r="CS48" s="8">
        <v>-4.633</v>
      </c>
      <c r="CT48" s="8">
        <v>80.751999999999995</v>
      </c>
      <c r="CU48" s="8">
        <v>40.280999999999999</v>
      </c>
      <c r="CV48" s="8">
        <v>40.471000000000004</v>
      </c>
      <c r="CW48" s="8">
        <v>14.247</v>
      </c>
      <c r="CX48" s="8">
        <v>5.13</v>
      </c>
      <c r="CY48" s="8">
        <v>0.39300000000000002</v>
      </c>
      <c r="CZ48" s="8">
        <v>5.5229999999999997</v>
      </c>
      <c r="DA48" s="8">
        <v>1.5029999999999999</v>
      </c>
      <c r="DB48" s="8">
        <v>1.7530000000000001</v>
      </c>
      <c r="DC48" s="8">
        <v>3.2560000000000002</v>
      </c>
      <c r="DD48" s="8">
        <v>1.5860000000000001</v>
      </c>
      <c r="DE48" s="8">
        <v>19.03</v>
      </c>
      <c r="DF48" s="8">
        <v>137.83600000000001</v>
      </c>
      <c r="DG48" s="8">
        <f t="shared" si="63"/>
        <v>130.40293626816668</v>
      </c>
      <c r="DH48" s="8">
        <v>5.8870000000000005</v>
      </c>
      <c r="DI48" s="8">
        <f t="shared" si="64"/>
        <v>5.8749811860041463</v>
      </c>
      <c r="DJ48" s="8">
        <v>0</v>
      </c>
      <c r="DK48" s="1">
        <v>0</v>
      </c>
      <c r="DL48" s="8">
        <v>2.3450000000000002</v>
      </c>
      <c r="DM48" s="8">
        <v>117.131</v>
      </c>
      <c r="DN48" s="8">
        <f t="shared" si="65"/>
        <v>115.13370953650001</v>
      </c>
      <c r="DO48" s="8">
        <v>5.62</v>
      </c>
      <c r="DP48" s="8">
        <f t="shared" si="66"/>
        <v>4.6734721716188208</v>
      </c>
      <c r="DQ48" s="8">
        <v>0</v>
      </c>
      <c r="DR48" s="8">
        <v>22.206</v>
      </c>
      <c r="DS48" s="8">
        <f t="shared" si="31"/>
        <v>19.861000000000001</v>
      </c>
      <c r="DT48" s="8">
        <v>1.1819999999999999</v>
      </c>
      <c r="DU48" s="8">
        <v>0.39300000000000002</v>
      </c>
      <c r="DV48" s="8">
        <v>5.4969999999999999</v>
      </c>
      <c r="DW48" s="8">
        <v>7.0720000000000001</v>
      </c>
      <c r="DX48" s="8">
        <v>23.849</v>
      </c>
      <c r="DY48" s="8">
        <v>4.665</v>
      </c>
      <c r="DZ48" s="8">
        <v>4.0000000000000001E-3</v>
      </c>
      <c r="EA48" s="8">
        <v>28.518000000000001</v>
      </c>
      <c r="EB48" s="8">
        <v>4.7350000000000003</v>
      </c>
      <c r="EC48" s="8">
        <v>0</v>
      </c>
      <c r="ED48" s="8">
        <v>4.7350000000000003</v>
      </c>
      <c r="EE48" s="8">
        <f t="shared" si="67"/>
        <v>0.23373574605198666</v>
      </c>
      <c r="EF48" s="8">
        <v>6.98</v>
      </c>
      <c r="EG48" s="8">
        <v>6.98</v>
      </c>
      <c r="EH48" s="8">
        <v>4.68</v>
      </c>
      <c r="EI48" s="8">
        <v>22.744</v>
      </c>
      <c r="EJ48" s="8">
        <v>0.111</v>
      </c>
      <c r="EK48" s="8">
        <v>27.535</v>
      </c>
      <c r="EL48" s="8">
        <v>16.486000000000001</v>
      </c>
      <c r="EM48" s="8">
        <v>16.486000000000001</v>
      </c>
      <c r="EN48" s="8">
        <v>0</v>
      </c>
      <c r="EO48" s="8">
        <v>0.79200000000000004</v>
      </c>
      <c r="EP48" s="8">
        <v>0.79200000000000004</v>
      </c>
      <c r="EQ48" s="8">
        <f t="shared" si="32"/>
        <v>0.78400000000000003</v>
      </c>
      <c r="ER48" s="8">
        <v>0</v>
      </c>
      <c r="ES48" s="8">
        <v>8.0000000000000002E-3</v>
      </c>
      <c r="ET48" s="8">
        <v>8.0000000000000002E-3</v>
      </c>
      <c r="EU48" s="8">
        <v>0</v>
      </c>
      <c r="EV48" s="8">
        <v>3.9000000000000004</v>
      </c>
      <c r="EW48" s="8">
        <v>0.129</v>
      </c>
      <c r="EX48" s="8">
        <v>13.241000000000001</v>
      </c>
      <c r="EY48" s="8">
        <v>177.137</v>
      </c>
      <c r="EZ48" s="8">
        <v>41.024999999999999</v>
      </c>
      <c r="FA48" s="8">
        <v>136.11199999999999</v>
      </c>
      <c r="FB48" s="8">
        <v>75.586999999999989</v>
      </c>
      <c r="FC48" s="8">
        <v>17.176000000000002</v>
      </c>
      <c r="FD48" s="8">
        <v>13.99</v>
      </c>
      <c r="FE48" s="8">
        <v>31.166000000000004</v>
      </c>
      <c r="FF48" s="8">
        <v>2.109</v>
      </c>
      <c r="FG48" s="8">
        <v>0.24199999999999999</v>
      </c>
      <c r="FH48" s="8">
        <v>2.351</v>
      </c>
      <c r="FI48" s="8">
        <v>0</v>
      </c>
      <c r="FJ48" s="8">
        <v>27.007999999999999</v>
      </c>
      <c r="FK48" s="8">
        <v>65.667000000000002</v>
      </c>
      <c r="FL48" s="8">
        <v>0.217</v>
      </c>
      <c r="FM48" s="8">
        <v>32.668999999999997</v>
      </c>
      <c r="FN48" s="8">
        <v>98.552999999999997</v>
      </c>
      <c r="FO48" s="8">
        <v>6.5810000000000004</v>
      </c>
      <c r="FP48" s="8">
        <v>20.83</v>
      </c>
      <c r="FQ48" s="8">
        <v>27.410999999999998</v>
      </c>
      <c r="FR48" s="8">
        <v>7.6709999999999994</v>
      </c>
      <c r="FS48" s="8">
        <v>12.228000000000002</v>
      </c>
      <c r="FT48" s="8">
        <v>6.117</v>
      </c>
      <c r="FU48" s="8">
        <v>5.8540000000000001</v>
      </c>
      <c r="FV48" s="8">
        <v>0.28000000000000003</v>
      </c>
      <c r="FW48" s="8">
        <v>0.83600000000000008</v>
      </c>
      <c r="FX48" s="8">
        <f t="shared" si="33"/>
        <v>0.83600000000000008</v>
      </c>
      <c r="FY48" s="8">
        <v>20.811</v>
      </c>
      <c r="FZ48" s="8">
        <v>0</v>
      </c>
      <c r="GA48" s="8">
        <v>0</v>
      </c>
      <c r="GB48" s="8">
        <v>55.860999999999997</v>
      </c>
      <c r="GC48" s="8">
        <v>8.1440000000000001</v>
      </c>
      <c r="GD48" s="8">
        <f t="shared" si="68"/>
        <v>63.668999999999997</v>
      </c>
      <c r="GE48" s="8">
        <v>64.004999999999995</v>
      </c>
      <c r="GF48" s="8">
        <v>93.572000000000003</v>
      </c>
      <c r="GG48" s="8">
        <v>13.99</v>
      </c>
      <c r="GH48" s="8">
        <v>51.494</v>
      </c>
      <c r="GI48" s="8">
        <v>159.05599999999998</v>
      </c>
      <c r="GJ48" s="8">
        <v>0.45700000000000002</v>
      </c>
      <c r="GK48" s="8">
        <v>0</v>
      </c>
      <c r="GL48" s="8">
        <v>0.46699999999999997</v>
      </c>
      <c r="GM48" s="8">
        <v>4.1300000000000008</v>
      </c>
      <c r="GN48" s="8">
        <v>5.0540000000000003</v>
      </c>
      <c r="GO48" s="8">
        <v>0</v>
      </c>
      <c r="GP48" s="8">
        <v>0.33600000000000002</v>
      </c>
      <c r="GQ48" s="8">
        <v>0.33600000000000002</v>
      </c>
      <c r="GR48" s="8">
        <v>0</v>
      </c>
      <c r="GS48" s="8">
        <v>104.19200000000001</v>
      </c>
      <c r="GT48" s="8">
        <v>14.908999999999999</v>
      </c>
      <c r="GU48" s="8">
        <v>18.716000000000001</v>
      </c>
      <c r="GV48" s="8">
        <v>137.81700000000001</v>
      </c>
      <c r="GW48" s="8">
        <v>0.50700000000000001</v>
      </c>
      <c r="GX48" s="8">
        <v>0</v>
      </c>
      <c r="GY48" s="8">
        <v>3.0060000000000002</v>
      </c>
      <c r="GZ48" s="8">
        <v>8.995000000000001</v>
      </c>
      <c r="HA48" s="8">
        <v>5.4369999999999994</v>
      </c>
      <c r="HB48" s="8">
        <v>17.945</v>
      </c>
      <c r="HC48" s="8">
        <f t="shared" si="34"/>
        <v>12.891</v>
      </c>
      <c r="HD48" s="8">
        <v>197.36399999999998</v>
      </c>
      <c r="HE48" s="8">
        <v>106.089</v>
      </c>
      <c r="HF48" s="8">
        <v>75.647999999999996</v>
      </c>
      <c r="HG48" s="8">
        <v>181.73699999999999</v>
      </c>
      <c r="HH48" s="8">
        <v>15.625999999999999</v>
      </c>
      <c r="HI48" s="8">
        <v>2.4970000000000003</v>
      </c>
      <c r="HJ48" s="8">
        <v>0.184</v>
      </c>
      <c r="HK48" s="8">
        <v>0.83799999999999997</v>
      </c>
      <c r="HL48" s="8">
        <v>3.5190000000000006</v>
      </c>
      <c r="HM48" s="8">
        <v>0</v>
      </c>
      <c r="HN48" s="8">
        <v>4.5350000000000001</v>
      </c>
      <c r="HO48" s="8">
        <v>4.0819999999999999</v>
      </c>
      <c r="HP48" s="8">
        <v>8.6170000000000009</v>
      </c>
      <c r="HQ48" s="8">
        <f t="shared" si="35"/>
        <v>5.0980000000000008</v>
      </c>
      <c r="HR48" s="8">
        <v>34.866</v>
      </c>
      <c r="HS48" s="8">
        <v>1.3199999999999998</v>
      </c>
      <c r="HT48" s="8">
        <v>0.39200000000000002</v>
      </c>
      <c r="HU48" s="8">
        <v>-26.052</v>
      </c>
      <c r="HV48" s="8">
        <v>72.65100000000001</v>
      </c>
      <c r="HW48" s="8">
        <v>33.438000000000002</v>
      </c>
      <c r="HX48" s="8">
        <v>91.274000000000001</v>
      </c>
      <c r="HY48" s="8">
        <v>230.47899999999998</v>
      </c>
      <c r="HZ48" s="8">
        <v>12.234</v>
      </c>
      <c r="IA48" s="8">
        <v>242.71299999999999</v>
      </c>
      <c r="IB48" s="8">
        <v>86.013999999999996</v>
      </c>
      <c r="IC48" s="8">
        <v>3.2989999999999999</v>
      </c>
      <c r="ID48" s="8">
        <v>89.313000000000002</v>
      </c>
      <c r="IE48" s="8">
        <v>144.465</v>
      </c>
      <c r="IF48" s="8">
        <v>8.9369999999999994</v>
      </c>
      <c r="IG48" s="8">
        <v>153.40200000000002</v>
      </c>
      <c r="IH48" s="8">
        <v>19.009</v>
      </c>
      <c r="II48" s="8">
        <v>5.7359999999999998</v>
      </c>
      <c r="IJ48" s="8">
        <v>24.745000000000001</v>
      </c>
      <c r="IK48" s="8">
        <v>6.4559999999999995</v>
      </c>
      <c r="IL48" s="8">
        <v>1.9749999999999999</v>
      </c>
      <c r="IM48" s="8">
        <v>8.4309999999999992</v>
      </c>
      <c r="IN48" s="8">
        <v>0.20900000000000002</v>
      </c>
      <c r="IO48" s="8">
        <v>6.2839999999999998</v>
      </c>
      <c r="IP48" s="8">
        <v>6.4929999999999994</v>
      </c>
      <c r="IQ48" s="8">
        <v>0.255</v>
      </c>
      <c r="IR48" s="8">
        <v>4.2999999999999997E-2</v>
      </c>
      <c r="IS48" s="8">
        <v>0.29799999999999999</v>
      </c>
      <c r="IT48" s="8">
        <v>6.7909999999999995</v>
      </c>
      <c r="IU48" s="8">
        <v>0.81600000000000006</v>
      </c>
      <c r="IV48" s="8">
        <v>0</v>
      </c>
      <c r="IW48" s="8">
        <v>0.81600000000000006</v>
      </c>
      <c r="IX48" s="8">
        <v>113.32300000000001</v>
      </c>
      <c r="IY48" s="8">
        <v>0.92600000000000005</v>
      </c>
      <c r="IZ48" s="8">
        <v>114.24900000000001</v>
      </c>
      <c r="JA48" s="8">
        <v>311.57</v>
      </c>
      <c r="JB48" s="8">
        <v>311.57</v>
      </c>
      <c r="JC48" s="8">
        <v>95.504000000000005</v>
      </c>
      <c r="JD48" s="8">
        <v>22.268999999999998</v>
      </c>
      <c r="JE48" s="8">
        <v>117.773</v>
      </c>
      <c r="JF48" s="8">
        <v>29.117999999999999</v>
      </c>
      <c r="JG48" s="8">
        <v>0.313</v>
      </c>
      <c r="JH48" s="8">
        <v>29.430999999999997</v>
      </c>
      <c r="JI48" s="8">
        <v>4.4129999999999994</v>
      </c>
      <c r="JJ48" s="8">
        <v>4.4129999999999994</v>
      </c>
      <c r="JK48" s="8">
        <v>16.980999999999998</v>
      </c>
      <c r="JL48" s="8">
        <v>0.17299999999999999</v>
      </c>
      <c r="JM48" s="8">
        <v>17.153999999999996</v>
      </c>
      <c r="JN48" s="8">
        <v>1.268</v>
      </c>
      <c r="JO48" s="8">
        <v>1.268</v>
      </c>
      <c r="JP48" s="8">
        <v>18.184000000000001</v>
      </c>
      <c r="JQ48" s="8">
        <v>0.08</v>
      </c>
      <c r="JR48" s="8">
        <v>18.263999999999999</v>
      </c>
      <c r="JS48" s="8">
        <v>1.3009999999999999</v>
      </c>
      <c r="JT48" s="8">
        <v>1.3009999999999999</v>
      </c>
      <c r="JU48" s="8">
        <v>103.53</v>
      </c>
      <c r="JV48" s="8">
        <v>29.914000000000001</v>
      </c>
      <c r="JW48" s="8">
        <v>18.8</v>
      </c>
      <c r="JX48" s="8">
        <v>152.24400000000003</v>
      </c>
      <c r="JY48" s="8">
        <f t="shared" si="36"/>
        <v>152.15900000000002</v>
      </c>
      <c r="JZ48" s="8">
        <v>11.411000000000001</v>
      </c>
      <c r="KA48" s="8">
        <v>13.648000000000001</v>
      </c>
      <c r="KB48" s="8">
        <v>25.059000000000005</v>
      </c>
      <c r="KC48" s="8">
        <v>2.4E-2</v>
      </c>
      <c r="KD48" s="8">
        <v>10.132000000000001</v>
      </c>
      <c r="KE48" s="8">
        <v>10.156000000000001</v>
      </c>
      <c r="KF48" s="8">
        <v>35.215000000000003</v>
      </c>
      <c r="KG48" s="8">
        <f t="shared" si="37"/>
        <v>13.227000000000004</v>
      </c>
      <c r="KH48" s="8">
        <v>37.816000000000003</v>
      </c>
      <c r="KI48" s="8">
        <v>8.1440000000000001</v>
      </c>
      <c r="KJ48" s="8">
        <v>45.96</v>
      </c>
      <c r="KK48" s="8">
        <v>95.504000000000005</v>
      </c>
      <c r="KL48" s="8">
        <v>22.268999999999998</v>
      </c>
      <c r="KM48" s="8">
        <v>57.728999999999999</v>
      </c>
      <c r="KN48" s="8">
        <v>175.50200000000001</v>
      </c>
      <c r="KO48" s="8">
        <v>8.4999999999999992E-2</v>
      </c>
      <c r="KP48" s="8">
        <v>8.4999999999999992E-2</v>
      </c>
      <c r="KQ48" s="8">
        <v>0</v>
      </c>
      <c r="KR48" s="8">
        <v>11.786</v>
      </c>
      <c r="KS48" s="8">
        <v>9.843</v>
      </c>
      <c r="KT48" s="8">
        <v>21.628999999999998</v>
      </c>
      <c r="KU48" s="8">
        <v>2.8000000000000001E-2</v>
      </c>
      <c r="KV48" s="8">
        <v>0.33100000000000002</v>
      </c>
      <c r="KW48" s="8">
        <v>0.35900000000000004</v>
      </c>
      <c r="KX48" s="8">
        <v>21.988</v>
      </c>
      <c r="KY48" s="8">
        <v>0</v>
      </c>
      <c r="KZ48" s="8">
        <v>509.17400000000004</v>
      </c>
      <c r="LA48" s="8">
        <v>11.043000000000001</v>
      </c>
      <c r="LB48" s="8">
        <v>520.21699999999998</v>
      </c>
      <c r="LC48" s="8">
        <v>445.25100000000003</v>
      </c>
      <c r="LD48" s="8">
        <v>11.326000000000001</v>
      </c>
      <c r="LE48" s="8">
        <v>456.57700000000006</v>
      </c>
      <c r="LF48" s="8">
        <v>63.923000000000002</v>
      </c>
      <c r="LG48" s="8">
        <v>-0.28100000000000003</v>
      </c>
      <c r="LH48" s="8">
        <v>63.642000000000003</v>
      </c>
      <c r="LI48" s="8">
        <v>0.41499999999999998</v>
      </c>
      <c r="LJ48" s="8">
        <v>1.9369999999999998</v>
      </c>
      <c r="LK48" s="8">
        <v>2.3519999999999999</v>
      </c>
      <c r="LL48" s="8">
        <v>8.6999999999999994E-2</v>
      </c>
      <c r="LM48" s="8">
        <v>0.30900000000000005</v>
      </c>
      <c r="LN48" s="8">
        <v>0.39600000000000002</v>
      </c>
      <c r="LO48" s="8">
        <v>2.7479999999999998</v>
      </c>
      <c r="LP48" s="8">
        <v>0</v>
      </c>
      <c r="LQ48" s="8">
        <v>2.4970000000000003</v>
      </c>
      <c r="LR48" s="8">
        <v>0.97799999999999998</v>
      </c>
      <c r="LS48" s="8">
        <v>3.4750000000000005</v>
      </c>
      <c r="LT48" s="8">
        <v>0</v>
      </c>
      <c r="LU48" s="8">
        <v>3.4750000000000005</v>
      </c>
      <c r="LV48" s="8">
        <f t="shared" si="38"/>
        <v>0.72700000000000076</v>
      </c>
      <c r="LW48" s="8">
        <v>52.248000000000005</v>
      </c>
      <c r="LX48" s="8">
        <v>1.155</v>
      </c>
      <c r="LY48" s="8">
        <v>53.403000000000006</v>
      </c>
      <c r="LZ48" s="8">
        <v>-0.76700000000000013</v>
      </c>
      <c r="MA48" s="8">
        <v>-0.76700000000000013</v>
      </c>
      <c r="MB48" s="8">
        <v>0.59099999999999997</v>
      </c>
      <c r="MC48" s="8">
        <v>0.59099999999999997</v>
      </c>
      <c r="MD48" s="8">
        <v>-0.27800000000000002</v>
      </c>
      <c r="ME48" s="8">
        <v>-0.27800000000000002</v>
      </c>
      <c r="MF48" s="8">
        <v>11.008000000000001</v>
      </c>
      <c r="MG48" s="8">
        <v>-1.0390000000000001</v>
      </c>
      <c r="MH48" s="8">
        <v>9.9690000000000012</v>
      </c>
      <c r="MI48" s="8">
        <v>83.977000000000004</v>
      </c>
      <c r="MJ48" s="8">
        <v>33.438000000000002</v>
      </c>
      <c r="MK48" s="8">
        <v>11.326000000000001</v>
      </c>
      <c r="ML48" s="8">
        <v>626.58699999999999</v>
      </c>
      <c r="MM48" s="8">
        <v>-0.28100000000000003</v>
      </c>
      <c r="MN48" s="8">
        <v>626.30600000000004</v>
      </c>
      <c r="MO48" s="8">
        <v>166.05399999999997</v>
      </c>
      <c r="MP48" s="8">
        <v>166.88600000000002</v>
      </c>
      <c r="MQ48" s="8">
        <v>-0.83099999999999996</v>
      </c>
      <c r="MR48" s="8">
        <v>2.9750000000000001</v>
      </c>
      <c r="MS48" s="8">
        <v>0.80899999999999994</v>
      </c>
      <c r="MT48" s="8">
        <v>0.80899999999999994</v>
      </c>
      <c r="MU48" s="8">
        <v>21.398999999999997</v>
      </c>
      <c r="MV48" s="8">
        <v>2.3249999999999997</v>
      </c>
      <c r="MW48" s="8">
        <v>0</v>
      </c>
      <c r="MX48" s="8">
        <v>0.28200000000000003</v>
      </c>
      <c r="MY48" s="8">
        <v>0</v>
      </c>
      <c r="MZ48" s="8">
        <v>0.27500000000000002</v>
      </c>
      <c r="NA48" s="8">
        <v>0.27500000000000002</v>
      </c>
      <c r="NB48" s="8">
        <v>0.06</v>
      </c>
      <c r="NC48" s="8">
        <v>0.109</v>
      </c>
      <c r="ND48" s="8">
        <v>0.16899999999999998</v>
      </c>
      <c r="NE48" s="8">
        <v>0.47699999999999998</v>
      </c>
      <c r="NF48" s="8">
        <v>0.47699999999999998</v>
      </c>
      <c r="NG48" s="8">
        <v>1.4729999999999999</v>
      </c>
      <c r="NH48" s="8">
        <v>0.13200000000000001</v>
      </c>
      <c r="NI48" s="8">
        <v>0.46699999999999997</v>
      </c>
      <c r="NJ48" s="8">
        <v>1.6339999999999999</v>
      </c>
      <c r="NK48" s="8">
        <v>3.706</v>
      </c>
      <c r="NL48" s="8">
        <v>0</v>
      </c>
      <c r="NM48" s="8">
        <v>0</v>
      </c>
      <c r="NN48" s="8">
        <v>1.028</v>
      </c>
      <c r="NO48" s="8">
        <v>0.06</v>
      </c>
      <c r="NP48" s="8">
        <v>0.06</v>
      </c>
      <c r="NQ48" s="8">
        <v>0</v>
      </c>
      <c r="NR48" s="8">
        <v>1.3089999999999999</v>
      </c>
      <c r="NS48" s="8">
        <v>0.80799999999999994</v>
      </c>
      <c r="NT48" s="8">
        <v>2.117</v>
      </c>
      <c r="NU48" s="8">
        <v>0</v>
      </c>
      <c r="NV48" s="8">
        <v>0</v>
      </c>
      <c r="NW48" s="8">
        <v>5.4569999999999999</v>
      </c>
      <c r="NX48" s="8">
        <v>0.53400000000000003</v>
      </c>
      <c r="NY48" s="8">
        <v>26.157</v>
      </c>
      <c r="NZ48" s="8">
        <v>0.69099999999999995</v>
      </c>
      <c r="OA48" s="8">
        <v>0</v>
      </c>
      <c r="OB48" s="8">
        <v>0.23299999999999998</v>
      </c>
      <c r="OC48" s="8">
        <f t="shared" si="39"/>
        <v>-4.9000000000000044E-2</v>
      </c>
      <c r="OD48" s="8">
        <v>0.80899999999999994</v>
      </c>
      <c r="OE48" s="8">
        <v>0.32700000000000001</v>
      </c>
      <c r="OF48" s="8">
        <v>1.1359999999999999</v>
      </c>
      <c r="OG48" s="8">
        <v>1.1399999999999999</v>
      </c>
      <c r="OH48" s="8">
        <v>0.245</v>
      </c>
      <c r="OI48" s="8">
        <v>0</v>
      </c>
      <c r="OJ48" s="8">
        <v>1.3849999999999998</v>
      </c>
      <c r="OK48" s="8">
        <v>0.12</v>
      </c>
      <c r="OL48" s="8">
        <v>0.52600000000000002</v>
      </c>
      <c r="OM48" s="8">
        <v>3.0060000000000002</v>
      </c>
      <c r="ON48" s="8">
        <v>3.6379999999999999</v>
      </c>
      <c r="OO48" s="8">
        <v>5.4369999999999994</v>
      </c>
      <c r="OP48" s="8">
        <v>12.727</v>
      </c>
      <c r="OQ48" s="8">
        <f t="shared" si="40"/>
        <v>9.0210000000000008</v>
      </c>
      <c r="OR48" s="8">
        <v>0.158</v>
      </c>
      <c r="OS48" s="8">
        <v>0</v>
      </c>
      <c r="OT48" s="8">
        <v>0.158</v>
      </c>
      <c r="OU48" s="8">
        <v>0.63500000000000001</v>
      </c>
      <c r="OV48" s="8">
        <v>0</v>
      </c>
      <c r="OW48" s="8">
        <v>0.63500000000000001</v>
      </c>
      <c r="OX48" s="8">
        <v>7.4740000000000002</v>
      </c>
      <c r="OY48" s="8">
        <v>814.82299999999998</v>
      </c>
      <c r="OZ48" s="335">
        <v>4.6226207676361583E-2</v>
      </c>
      <c r="PA48" s="8">
        <v>1.2018813995854012E-2</v>
      </c>
      <c r="PB48" s="8">
        <v>0.94652782838117977</v>
      </c>
      <c r="PC48" s="8">
        <v>9.89</v>
      </c>
      <c r="PD48" s="258">
        <v>7.7039499999999999</v>
      </c>
      <c r="PE48" s="8">
        <v>5</v>
      </c>
      <c r="PF48" s="8">
        <v>8.4499083333333331</v>
      </c>
      <c r="PG48" s="8">
        <f t="shared" si="48"/>
        <v>4.5012642539480137</v>
      </c>
      <c r="PH48" s="258">
        <v>7.4330637318333297</v>
      </c>
      <c r="PI48" s="258">
        <v>1.99729046349999</v>
      </c>
      <c r="PJ48" s="8">
        <v>727.178</v>
      </c>
      <c r="PK48" s="8">
        <f>IFERROR(HLOOKUP("b2_s11",real!$B$10:$AMM$83,$A48-1947,FALSE)+HLOOKUP("b2_s12",real!$B$10:$AMM$83,$A48-1947,FALSE)+HLOOKUP("b2_s13",real!$B$10:$AMM$83,$A48-1947,FALSE)+HLOOKUP("b2_s14",real!$B$10:$AMM$83,$A48-1947,FALSE),"")</f>
        <v>285.88200000000001</v>
      </c>
      <c r="PL48" s="8">
        <v>814.72</v>
      </c>
      <c r="PN48">
        <v>36.547245462482906</v>
      </c>
      <c r="PO48" s="8">
        <v>22.3</v>
      </c>
      <c r="PR48" s="8">
        <v>0.1378609402689461</v>
      </c>
      <c r="PS48" s="11">
        <v>0.246670398270359</v>
      </c>
      <c r="PT48" s="8">
        <v>11.548</v>
      </c>
      <c r="PU48" s="8">
        <v>0.73599999999999999</v>
      </c>
      <c r="PV48" s="8">
        <v>5.2329999999999997</v>
      </c>
      <c r="PW48" s="8">
        <v>0.86699999999999999</v>
      </c>
      <c r="PX48" s="8">
        <v>0.33900000000000002</v>
      </c>
      <c r="PY48" s="8">
        <f t="shared" si="46"/>
        <v>1.87</v>
      </c>
      <c r="PZ48" s="8">
        <v>0.66400000000000003</v>
      </c>
      <c r="QA48" s="8">
        <v>19.388000000000002</v>
      </c>
      <c r="QB48" s="8">
        <v>3.27</v>
      </c>
      <c r="QC48" s="8">
        <v>3.27</v>
      </c>
      <c r="QD48" s="8">
        <v>10.779</v>
      </c>
      <c r="QE48" s="8">
        <v>0.70699999999999996</v>
      </c>
      <c r="QF48" s="8">
        <v>5.048</v>
      </c>
      <c r="QG48" s="8">
        <v>0.77300000000000002</v>
      </c>
      <c r="QH48" s="8">
        <v>0.52500000000000002</v>
      </c>
      <c r="QI48" s="8">
        <v>0.51700000000000002</v>
      </c>
      <c r="QJ48" s="8">
        <f t="shared" si="47"/>
        <v>1.8149999999999999</v>
      </c>
      <c r="QK48" s="8">
        <v>18.350000000000001</v>
      </c>
      <c r="QL48" s="8">
        <v>3.516</v>
      </c>
      <c r="QM48" s="8">
        <v>3.516</v>
      </c>
      <c r="QN48" s="1">
        <v>-1.5569999999999999</v>
      </c>
      <c r="QO48" s="332">
        <v>9.1999999999999993</v>
      </c>
      <c r="QP48" s="8">
        <v>56.719935</v>
      </c>
      <c r="QQ48" s="333">
        <v>68.5</v>
      </c>
      <c r="QR48" s="8">
        <f t="shared" si="72"/>
        <v>38.853155475000001</v>
      </c>
      <c r="QS48" s="8">
        <v>37.404485999999999</v>
      </c>
      <c r="QT48" s="11">
        <v>3.6857249888083699</v>
      </c>
      <c r="QU48" s="8">
        <v>-2.5140610714285714</v>
      </c>
      <c r="QV48" s="334">
        <v>8.4499083333333331</v>
      </c>
      <c r="QW48" s="8">
        <v>9.1191659999999999</v>
      </c>
      <c r="QX48" s="8">
        <v>5.43344101119163</v>
      </c>
      <c r="QY48" s="336">
        <v>5</v>
      </c>
      <c r="RA48" s="1">
        <v>1.0556680000000001</v>
      </c>
      <c r="RB48" s="1">
        <v>0.97917799999999999</v>
      </c>
      <c r="RC48">
        <v>31038.287215028802</v>
      </c>
      <c r="RD48">
        <v>0.73672915778861703</v>
      </c>
      <c r="RE48">
        <v>0.76445870544671002</v>
      </c>
      <c r="RF48">
        <v>93.95</v>
      </c>
      <c r="RG48">
        <v>111.1</v>
      </c>
      <c r="RH48" s="8">
        <f t="shared" si="43"/>
        <v>95.769622833843016</v>
      </c>
      <c r="RI48" s="8">
        <f t="shared" si="42"/>
        <v>112.2789287518949</v>
      </c>
      <c r="RJ48">
        <v>31038.287215028897</v>
      </c>
      <c r="RL48" s="8">
        <f t="shared" si="44"/>
        <v>90.659378000000004</v>
      </c>
      <c r="RM48" s="8">
        <f t="shared" si="45"/>
        <v>80.738</v>
      </c>
      <c r="RN48" s="8">
        <f t="shared" si="69"/>
        <v>11.129365747702927</v>
      </c>
      <c r="RO48" s="8">
        <f t="shared" si="70"/>
        <v>9.911415140505806</v>
      </c>
    </row>
    <row r="49" spans="1:483" s="8" customFormat="1" x14ac:dyDescent="0.35">
      <c r="A49" s="1">
        <v>1987</v>
      </c>
      <c r="B49" s="8">
        <v>1315.9415959210401</v>
      </c>
      <c r="C49" s="8">
        <v>196.44238027654461</v>
      </c>
      <c r="D49" s="8">
        <f t="shared" si="23"/>
        <v>731.28106881422457</v>
      </c>
      <c r="E49" s="8">
        <v>711.73567110723468</v>
      </c>
      <c r="F49" s="8">
        <v>327.85214524476226</v>
      </c>
      <c r="G49" s="8">
        <v>19.545397706989878</v>
      </c>
      <c r="H49" s="8">
        <v>136.3487018883464</v>
      </c>
      <c r="I49" s="8">
        <v>4.7007452622078993</v>
      </c>
      <c r="J49" s="8">
        <v>57.445019924991783</v>
      </c>
      <c r="K49" s="8">
        <v>88.465516461817373</v>
      </c>
      <c r="L49" s="8">
        <v>1.4269126786675621</v>
      </c>
      <c r="M49" s="8">
        <f t="shared" si="24"/>
        <v>89.892429140484936</v>
      </c>
      <c r="N49" s="8">
        <v>0.94738006991857981</v>
      </c>
      <c r="O49" s="8">
        <v>-4.5244489999999997</v>
      </c>
      <c r="P49" s="8">
        <v>182.0387807182093</v>
      </c>
      <c r="Q49" s="8">
        <v>855.98260400000004</v>
      </c>
      <c r="R49" s="8">
        <v>177.14910999999998</v>
      </c>
      <c r="S49" s="8">
        <f t="shared" si="25"/>
        <v>485.24861499999997</v>
      </c>
      <c r="T49" s="8">
        <v>473.357575</v>
      </c>
      <c r="U49" s="8">
        <v>189.566306</v>
      </c>
      <c r="V49" s="8">
        <v>11.89104</v>
      </c>
      <c r="W49" s="8">
        <v>98.780755999999997</v>
      </c>
      <c r="X49" s="8">
        <v>4.3180190000000005</v>
      </c>
      <c r="Y49" s="8">
        <v>37.436078999999999</v>
      </c>
      <c r="Z49" s="8">
        <v>45.318626999999999</v>
      </c>
      <c r="AA49" s="8">
        <v>1.2243649999999999</v>
      </c>
      <c r="AB49" s="8">
        <f t="shared" si="26"/>
        <v>46.542991999999998</v>
      </c>
      <c r="AC49" s="8">
        <v>0.60314999999999996</v>
      </c>
      <c r="AD49" s="8">
        <v>2.8861999999999997</v>
      </c>
      <c r="AE49" s="8">
        <v>167.74959799999999</v>
      </c>
      <c r="AF49" s="11">
        <f t="shared" si="49"/>
        <v>0.64315091862212859</v>
      </c>
      <c r="AG49" s="337">
        <v>0.65113469324639806</v>
      </c>
      <c r="AH49" s="11">
        <f t="shared" si="50"/>
        <v>0.92343573291380665</v>
      </c>
      <c r="AI49" s="11">
        <f t="shared" si="51"/>
        <v>0.66167704767946911</v>
      </c>
      <c r="AJ49" s="11">
        <f t="shared" si="52"/>
        <v>0.66332772414128538</v>
      </c>
      <c r="AK49" s="11">
        <f t="shared" si="53"/>
        <v>0.57872591201234669</v>
      </c>
      <c r="AL49" s="11">
        <f t="shared" si="54"/>
        <v>0.60347201832249997</v>
      </c>
      <c r="AM49" s="11">
        <f t="shared" si="55"/>
        <v>0.7255908889878171</v>
      </c>
      <c r="AN49" s="11">
        <f t="shared" si="56"/>
        <v>0.92607461055063056</v>
      </c>
      <c r="AO49" s="11">
        <f t="shared" si="57"/>
        <v>0.66098906763601029</v>
      </c>
      <c r="AP49" s="11">
        <f t="shared" si="58"/>
        <v>0.51014910119055545</v>
      </c>
      <c r="AQ49" s="11">
        <f t="shared" si="59"/>
        <v>0.86612537813025914</v>
      </c>
      <c r="AR49" s="11">
        <f t="shared" si="60"/>
        <v>0.51589886661505169</v>
      </c>
      <c r="AS49" s="11">
        <f t="shared" si="61"/>
        <v>0.62530017190923215</v>
      </c>
      <c r="AT49" s="11">
        <f t="shared" si="71"/>
        <v>-0.60238123342050498</v>
      </c>
      <c r="AU49" s="11">
        <f t="shared" si="62"/>
        <v>0.91442928297250492</v>
      </c>
      <c r="AV49" s="8">
        <v>966.96699999999998</v>
      </c>
      <c r="AW49" s="8">
        <v>546.07300000000009</v>
      </c>
      <c r="AX49" s="8">
        <v>420.89499999999998</v>
      </c>
      <c r="AY49" s="8">
        <v>204.24199999999999</v>
      </c>
      <c r="AZ49" s="8">
        <v>68.354000000000013</v>
      </c>
      <c r="BA49" s="8">
        <v>8.1269999999999989</v>
      </c>
      <c r="BB49" s="8">
        <v>76.481000000000009</v>
      </c>
      <c r="BC49" s="8">
        <v>2.573</v>
      </c>
      <c r="BD49" s="8">
        <v>13.099999999999998</v>
      </c>
      <c r="BE49" s="8">
        <v>15.672999999999998</v>
      </c>
      <c r="BF49" s="8">
        <v>9.3189999999999991</v>
      </c>
      <c r="BG49" s="8">
        <v>133.81799999999998</v>
      </c>
      <c r="BH49" s="8">
        <v>18.154</v>
      </c>
      <c r="BI49" s="8">
        <v>11.827</v>
      </c>
      <c r="BJ49" s="8">
        <v>0</v>
      </c>
      <c r="BK49" s="8">
        <v>3.407</v>
      </c>
      <c r="BL49" s="8">
        <v>0</v>
      </c>
      <c r="BM49" s="8">
        <v>41.33</v>
      </c>
      <c r="BN49" s="8">
        <v>22.76</v>
      </c>
      <c r="BO49" s="8">
        <v>-1E-3</v>
      </c>
      <c r="BP49" s="8">
        <v>0.78500000000000014</v>
      </c>
      <c r="BQ49" s="8">
        <v>8.1269999999999989</v>
      </c>
      <c r="BR49" s="8">
        <v>0.52400000000000002</v>
      </c>
      <c r="BS49" s="8">
        <v>8.6509999999999998</v>
      </c>
      <c r="BT49" s="8">
        <v>6.1509999999999998</v>
      </c>
      <c r="BU49" s="8">
        <v>1.0489999999999999</v>
      </c>
      <c r="BV49" s="8">
        <v>7.1999999999999993</v>
      </c>
      <c r="BW49" s="8">
        <v>0</v>
      </c>
      <c r="BX49" s="8">
        <v>14.273999999999999</v>
      </c>
      <c r="BY49" s="8">
        <v>14.273999999999999</v>
      </c>
      <c r="BZ49" s="8">
        <v>8.5069999999999997</v>
      </c>
      <c r="CA49" s="8">
        <v>8.5069999999999997</v>
      </c>
      <c r="CB49" s="8">
        <v>6.9569999999999999</v>
      </c>
      <c r="CC49" s="8">
        <v>12.151</v>
      </c>
      <c r="CD49" s="8">
        <v>19.108000000000001</v>
      </c>
      <c r="CE49" s="8">
        <f t="shared" si="29"/>
        <v>11.908000000000001</v>
      </c>
      <c r="CF49" s="8">
        <v>76.292000000000002</v>
      </c>
      <c r="CG49" s="8">
        <v>76.292000000000002</v>
      </c>
      <c r="CH49" s="8">
        <v>4.6049999999999995</v>
      </c>
      <c r="CI49" s="8">
        <v>2.1189999999999998</v>
      </c>
      <c r="CJ49" s="8">
        <v>6.7239999999999993</v>
      </c>
      <c r="CK49" s="8">
        <f t="shared" si="30"/>
        <v>5.1079999999999997</v>
      </c>
      <c r="CL49" s="8">
        <v>0</v>
      </c>
      <c r="CM49" s="8">
        <v>1.6159999999999999</v>
      </c>
      <c r="CN49" s="8">
        <v>1.6159999999999999</v>
      </c>
      <c r="CO49" s="8">
        <v>0</v>
      </c>
      <c r="CP49" s="8">
        <v>87.955999999999989</v>
      </c>
      <c r="CQ49" s="8">
        <v>2.407</v>
      </c>
      <c r="CR49" s="8">
        <v>3.5000000000000003E-2</v>
      </c>
      <c r="CS49" s="8">
        <v>-8.9979999999999993</v>
      </c>
      <c r="CT49" s="8">
        <v>83.863</v>
      </c>
      <c r="CU49" s="8">
        <v>41.997999999999998</v>
      </c>
      <c r="CV49" s="8">
        <v>41.863999999999997</v>
      </c>
      <c r="CW49" s="8">
        <v>14.946999999999999</v>
      </c>
      <c r="CX49" s="8">
        <v>5.391</v>
      </c>
      <c r="CY49" s="8">
        <v>0.40400000000000003</v>
      </c>
      <c r="CZ49" s="8">
        <v>5.7949999999999999</v>
      </c>
      <c r="DA49" s="8">
        <v>1.575</v>
      </c>
      <c r="DB49" s="8">
        <v>1.891</v>
      </c>
      <c r="DC49" s="8">
        <v>3.4660000000000002</v>
      </c>
      <c r="DD49" s="8">
        <v>1.242</v>
      </c>
      <c r="DE49" s="8">
        <v>18.899000000000001</v>
      </c>
      <c r="DF49" s="8">
        <v>139.01400000000001</v>
      </c>
      <c r="DG49" s="8">
        <f t="shared" si="63"/>
        <v>131.61454277500002</v>
      </c>
      <c r="DH49" s="8">
        <v>6.3239999999999998</v>
      </c>
      <c r="DI49" s="8">
        <f t="shared" si="64"/>
        <v>6.3108045669741246</v>
      </c>
      <c r="DJ49" s="8">
        <v>0</v>
      </c>
      <c r="DK49" s="1">
        <v>0</v>
      </c>
      <c r="DL49" s="8">
        <v>3.5060000000000002</v>
      </c>
      <c r="DM49" s="8">
        <v>111.075</v>
      </c>
      <c r="DN49" s="8">
        <f t="shared" si="65"/>
        <v>109.0900986658</v>
      </c>
      <c r="DO49" s="8">
        <v>5.8929999999999998</v>
      </c>
      <c r="DP49" s="8">
        <f t="shared" si="66"/>
        <v>4.8674341686392948</v>
      </c>
      <c r="DQ49" s="8">
        <v>0</v>
      </c>
      <c r="DR49" s="8">
        <v>30.771000000000001</v>
      </c>
      <c r="DS49" s="8">
        <f t="shared" si="31"/>
        <v>27.265000000000001</v>
      </c>
      <c r="DT49" s="8">
        <v>1.2810000000000001</v>
      </c>
      <c r="DU49" s="8">
        <v>0.40400000000000003</v>
      </c>
      <c r="DV49" s="8">
        <v>6.2490000000000006</v>
      </c>
      <c r="DW49" s="8">
        <v>7.9340000000000011</v>
      </c>
      <c r="DX49" s="8">
        <v>25.280999999999999</v>
      </c>
      <c r="DY49" s="8">
        <v>4.9070000000000009</v>
      </c>
      <c r="DZ49" s="8">
        <v>4.0000000000000001E-3</v>
      </c>
      <c r="EA49" s="8">
        <v>30.192</v>
      </c>
      <c r="EB49" s="8">
        <v>4.8289999999999997</v>
      </c>
      <c r="EC49" s="8">
        <v>0</v>
      </c>
      <c r="ED49" s="8">
        <v>4.8289999999999997</v>
      </c>
      <c r="EE49" s="8">
        <f t="shared" si="67"/>
        <v>0.42681450753482952</v>
      </c>
      <c r="EF49" s="8">
        <v>7.8350000000000009</v>
      </c>
      <c r="EG49" s="8">
        <v>7.8350000000000009</v>
      </c>
      <c r="EH49" s="8">
        <v>4.9240000000000004</v>
      </c>
      <c r="EI49" s="8">
        <v>24.144999999999996</v>
      </c>
      <c r="EJ49" s="8">
        <v>0.111</v>
      </c>
      <c r="EK49" s="8">
        <v>29.179999999999996</v>
      </c>
      <c r="EL49" s="8">
        <v>16.283999999999999</v>
      </c>
      <c r="EM49" s="8">
        <v>16.283999999999999</v>
      </c>
      <c r="EN49" s="8">
        <v>0</v>
      </c>
      <c r="EO49" s="8">
        <v>0.8</v>
      </c>
      <c r="EP49" s="8">
        <v>0.8</v>
      </c>
      <c r="EQ49" s="8">
        <f t="shared" si="32"/>
        <v>0.79200000000000004</v>
      </c>
      <c r="ER49" s="8">
        <v>0</v>
      </c>
      <c r="ES49" s="8">
        <v>8.0000000000000002E-3</v>
      </c>
      <c r="ET49" s="8">
        <v>8.0000000000000002E-3</v>
      </c>
      <c r="EU49" s="8">
        <v>0</v>
      </c>
      <c r="EV49" s="8">
        <v>4.2960000000000003</v>
      </c>
      <c r="EW49" s="8">
        <v>0.13200000000000001</v>
      </c>
      <c r="EX49" s="8">
        <v>12.645999999999999</v>
      </c>
      <c r="EY49" s="8">
        <v>184.74099999999999</v>
      </c>
      <c r="EZ49" s="8">
        <v>44.146999999999998</v>
      </c>
      <c r="FA49" s="8">
        <v>140.59500000000003</v>
      </c>
      <c r="FB49" s="8">
        <v>77.663000000000011</v>
      </c>
      <c r="FC49" s="8">
        <v>17.632999999999999</v>
      </c>
      <c r="FD49" s="8">
        <v>14.358000000000001</v>
      </c>
      <c r="FE49" s="8">
        <v>31.991</v>
      </c>
      <c r="FF49" s="8">
        <v>2.2120000000000002</v>
      </c>
      <c r="FG49" s="8">
        <v>0.27500000000000002</v>
      </c>
      <c r="FH49" s="8">
        <v>2.4870000000000001</v>
      </c>
      <c r="FI49" s="8">
        <v>0</v>
      </c>
      <c r="FJ49" s="8">
        <v>28.454000000000001</v>
      </c>
      <c r="FK49" s="8">
        <v>70.902000000000001</v>
      </c>
      <c r="FL49" s="8">
        <v>0.218</v>
      </c>
      <c r="FM49" s="8">
        <v>34.313999999999993</v>
      </c>
      <c r="FN49" s="8">
        <v>105.434</v>
      </c>
      <c r="FO49" s="8">
        <v>6.8549999999999995</v>
      </c>
      <c r="FP49" s="8">
        <v>21.667000000000002</v>
      </c>
      <c r="FQ49" s="8">
        <v>28.522000000000002</v>
      </c>
      <c r="FR49" s="8">
        <v>8.652000000000001</v>
      </c>
      <c r="FS49" s="8">
        <v>11.154</v>
      </c>
      <c r="FT49" s="8">
        <v>5.17</v>
      </c>
      <c r="FU49" s="8">
        <v>5.6249999999999991</v>
      </c>
      <c r="FV49" s="8">
        <v>0.42199999999999999</v>
      </c>
      <c r="FW49" s="8">
        <v>0.78500000000000014</v>
      </c>
      <c r="FX49" s="8">
        <f t="shared" si="33"/>
        <v>0.78500000000000014</v>
      </c>
      <c r="FY49" s="8">
        <v>21.082000000000001</v>
      </c>
      <c r="FZ49" s="8">
        <v>0</v>
      </c>
      <c r="GA49" s="8">
        <v>0</v>
      </c>
      <c r="GB49" s="8">
        <v>59.999000000000002</v>
      </c>
      <c r="GC49" s="8">
        <v>7.8769999999999998</v>
      </c>
      <c r="GD49" s="8">
        <f t="shared" si="68"/>
        <v>67.603999999999999</v>
      </c>
      <c r="GE49" s="8">
        <v>67.876000000000005</v>
      </c>
      <c r="GF49" s="8">
        <v>98.707000000000008</v>
      </c>
      <c r="GG49" s="8">
        <v>14.358000000000001</v>
      </c>
      <c r="GH49" s="8">
        <v>56.089000000000006</v>
      </c>
      <c r="GI49" s="8">
        <v>169.15400000000002</v>
      </c>
      <c r="GJ49" s="8">
        <v>0.47499999999999998</v>
      </c>
      <c r="GK49" s="8">
        <v>0</v>
      </c>
      <c r="GL49" s="8">
        <v>0.59900000000000009</v>
      </c>
      <c r="GM49" s="8">
        <v>4.8140000000000001</v>
      </c>
      <c r="GN49" s="8">
        <v>5.8879999999999999</v>
      </c>
      <c r="GO49" s="8">
        <v>0</v>
      </c>
      <c r="GP49" s="8">
        <v>0.27200000000000002</v>
      </c>
      <c r="GQ49" s="8">
        <v>0.27200000000000002</v>
      </c>
      <c r="GR49" s="8">
        <v>0</v>
      </c>
      <c r="GS49" s="8">
        <v>108.105</v>
      </c>
      <c r="GT49" s="8">
        <v>15.806999999999999</v>
      </c>
      <c r="GU49" s="8">
        <v>18.673999999999999</v>
      </c>
      <c r="GV49" s="8">
        <v>142.58600000000001</v>
      </c>
      <c r="GW49" s="8">
        <v>0.53200000000000003</v>
      </c>
      <c r="GX49" s="8">
        <v>0</v>
      </c>
      <c r="GY49" s="8">
        <v>3.1579999999999999</v>
      </c>
      <c r="GZ49" s="8">
        <v>9.6900000000000013</v>
      </c>
      <c r="HA49" s="8">
        <v>5.8639999999999999</v>
      </c>
      <c r="HB49" s="8">
        <v>19.244</v>
      </c>
      <c r="HC49" s="8">
        <f t="shared" si="34"/>
        <v>13.356</v>
      </c>
      <c r="HD49" s="8">
        <v>214.34100000000001</v>
      </c>
      <c r="HE49" s="8">
        <v>110.953</v>
      </c>
      <c r="HF49" s="8">
        <v>78.65100000000001</v>
      </c>
      <c r="HG49" s="8">
        <v>189.60400000000001</v>
      </c>
      <c r="HH49" s="8">
        <v>24.737000000000002</v>
      </c>
      <c r="HI49" s="8">
        <v>2.6280000000000001</v>
      </c>
      <c r="HJ49" s="8">
        <v>0.187</v>
      </c>
      <c r="HK49" s="8">
        <v>1.5720000000000001</v>
      </c>
      <c r="HL49" s="8">
        <v>4.3870000000000005</v>
      </c>
      <c r="HM49" s="8">
        <v>0</v>
      </c>
      <c r="HN49" s="8">
        <v>4.6710000000000003</v>
      </c>
      <c r="HO49" s="8">
        <v>4.157</v>
      </c>
      <c r="HP49" s="8">
        <v>8.8279999999999994</v>
      </c>
      <c r="HQ49" s="8">
        <f t="shared" si="35"/>
        <v>4.4409999999999989</v>
      </c>
      <c r="HR49" s="8">
        <v>37.418000000000006</v>
      </c>
      <c r="HS49" s="8">
        <v>-6.6000000000000003E-2</v>
      </c>
      <c r="HT49" s="8">
        <v>0.19800000000000001</v>
      </c>
      <c r="HU49" s="8">
        <v>-17.253</v>
      </c>
      <c r="HV49" s="8">
        <v>75.942999999999998</v>
      </c>
      <c r="HW49" s="8">
        <v>35.01</v>
      </c>
      <c r="HX49" s="8">
        <v>103.387</v>
      </c>
      <c r="HY49" s="8">
        <v>237.07500000000002</v>
      </c>
      <c r="HZ49" s="8">
        <v>13.093999999999999</v>
      </c>
      <c r="IA49" s="8">
        <v>250.16900000000001</v>
      </c>
      <c r="IB49" s="8">
        <v>86.168000000000006</v>
      </c>
      <c r="IC49" s="8">
        <v>3.6850000000000005</v>
      </c>
      <c r="ID49" s="8">
        <v>89.853000000000009</v>
      </c>
      <c r="IE49" s="8">
        <v>150.90600000000001</v>
      </c>
      <c r="IF49" s="8">
        <v>9.41</v>
      </c>
      <c r="IG49" s="8">
        <v>160.316</v>
      </c>
      <c r="IH49" s="8">
        <v>19.434000000000001</v>
      </c>
      <c r="II49" s="8">
        <v>6.0149999999999997</v>
      </c>
      <c r="IJ49" s="8">
        <v>25.449000000000002</v>
      </c>
      <c r="IK49" s="8">
        <v>6.5410000000000004</v>
      </c>
      <c r="IL49" s="8">
        <v>2.0699999999999998</v>
      </c>
      <c r="IM49" s="8">
        <v>8.6110000000000007</v>
      </c>
      <c r="IN49" s="8">
        <v>0.20800000000000002</v>
      </c>
      <c r="IO49" s="8">
        <v>6.351</v>
      </c>
      <c r="IP49" s="8">
        <v>6.5590000000000002</v>
      </c>
      <c r="IQ49" s="8">
        <v>0.28700000000000003</v>
      </c>
      <c r="IR49" s="8">
        <v>4.9000000000000002E-2</v>
      </c>
      <c r="IS49" s="8">
        <v>0.33600000000000002</v>
      </c>
      <c r="IT49" s="8">
        <v>6.8950000000000005</v>
      </c>
      <c r="IU49" s="8">
        <v>1.101</v>
      </c>
      <c r="IV49" s="8">
        <v>0</v>
      </c>
      <c r="IW49" s="8">
        <v>1.101</v>
      </c>
      <c r="IX49" s="8">
        <v>119.47200000000001</v>
      </c>
      <c r="IY49" s="8">
        <v>0.98899999999999999</v>
      </c>
      <c r="IZ49" s="8">
        <v>120.46100000000001</v>
      </c>
      <c r="JA49" s="8">
        <v>324.36</v>
      </c>
      <c r="JB49" s="8">
        <v>324.36</v>
      </c>
      <c r="JC49" s="8">
        <v>100.74799999999999</v>
      </c>
      <c r="JD49" s="8">
        <v>22.888999999999999</v>
      </c>
      <c r="JE49" s="8">
        <v>123.63699999999999</v>
      </c>
      <c r="JF49" s="8">
        <v>28.349999999999998</v>
      </c>
      <c r="JG49" s="8">
        <v>0.32900000000000001</v>
      </c>
      <c r="JH49" s="8">
        <v>28.678999999999998</v>
      </c>
      <c r="JI49" s="8">
        <v>5.7869999999999999</v>
      </c>
      <c r="JJ49" s="8">
        <v>5.7869999999999999</v>
      </c>
      <c r="JK49" s="8">
        <v>23.143999999999998</v>
      </c>
      <c r="JL49" s="8">
        <v>0.27100000000000002</v>
      </c>
      <c r="JM49" s="8">
        <v>23.414999999999999</v>
      </c>
      <c r="JN49" s="8">
        <v>1.288</v>
      </c>
      <c r="JO49" s="8">
        <v>1.288</v>
      </c>
      <c r="JP49" s="8">
        <v>19.242000000000001</v>
      </c>
      <c r="JQ49" s="8">
        <v>8.2000000000000003E-2</v>
      </c>
      <c r="JR49" s="8">
        <v>19.324000000000002</v>
      </c>
      <c r="JS49" s="8">
        <v>1.288</v>
      </c>
      <c r="JT49" s="8">
        <v>1.288</v>
      </c>
      <c r="JU49" s="8">
        <v>107.279</v>
      </c>
      <c r="JV49" s="8">
        <v>31.951000000000001</v>
      </c>
      <c r="JW49" s="8">
        <v>18.765999999999998</v>
      </c>
      <c r="JX49" s="8">
        <v>157.99599999999998</v>
      </c>
      <c r="JY49" s="8">
        <f t="shared" si="36"/>
        <v>157.90399999999997</v>
      </c>
      <c r="JZ49" s="8">
        <v>12.254999999999999</v>
      </c>
      <c r="KA49" s="8">
        <v>13.898999999999999</v>
      </c>
      <c r="KB49" s="8">
        <v>26.153999999999996</v>
      </c>
      <c r="KC49" s="8">
        <v>2.8000000000000001E-2</v>
      </c>
      <c r="KD49" s="8">
        <v>10.429</v>
      </c>
      <c r="KE49" s="8">
        <v>10.457000000000001</v>
      </c>
      <c r="KF49" s="8">
        <v>36.610999999999997</v>
      </c>
      <c r="KG49" s="8">
        <f t="shared" si="37"/>
        <v>13.826999999999995</v>
      </c>
      <c r="KH49" s="8">
        <v>40.298000000000002</v>
      </c>
      <c r="KI49" s="8">
        <v>7.8769999999999998</v>
      </c>
      <c r="KJ49" s="8">
        <v>48.175000000000004</v>
      </c>
      <c r="KK49" s="8">
        <v>100.74799999999999</v>
      </c>
      <c r="KL49" s="8">
        <v>22.888999999999999</v>
      </c>
      <c r="KM49" s="8">
        <v>63.097000000000008</v>
      </c>
      <c r="KN49" s="8">
        <v>186.73399999999998</v>
      </c>
      <c r="KO49" s="8">
        <v>9.1999999999999998E-2</v>
      </c>
      <c r="KP49" s="8">
        <v>9.1999999999999998E-2</v>
      </c>
      <c r="KQ49" s="8">
        <v>0</v>
      </c>
      <c r="KR49" s="8">
        <v>12.540000000000001</v>
      </c>
      <c r="KS49" s="8">
        <v>9.8550000000000004</v>
      </c>
      <c r="KT49" s="8">
        <v>22.395000000000003</v>
      </c>
      <c r="KU49" s="8">
        <v>0.03</v>
      </c>
      <c r="KV49" s="8">
        <v>0.35899999999999999</v>
      </c>
      <c r="KW49" s="8">
        <v>0.38900000000000001</v>
      </c>
      <c r="KX49" s="8">
        <v>22.784000000000002</v>
      </c>
      <c r="KY49" s="8">
        <v>0</v>
      </c>
      <c r="KZ49" s="8">
        <v>532.35500000000002</v>
      </c>
      <c r="LA49" s="8">
        <v>11.485000000000001</v>
      </c>
      <c r="LB49" s="8">
        <v>543.84</v>
      </c>
      <c r="LC49" s="8">
        <v>473.19500000000005</v>
      </c>
      <c r="LD49" s="8">
        <v>11.89</v>
      </c>
      <c r="LE49" s="8">
        <v>485.08500000000004</v>
      </c>
      <c r="LF49" s="8">
        <v>59.158999999999999</v>
      </c>
      <c r="LG49" s="8">
        <v>-0.40499999999999997</v>
      </c>
      <c r="LH49" s="8">
        <v>58.753999999999998</v>
      </c>
      <c r="LI49" s="8">
        <v>0.47799999999999998</v>
      </c>
      <c r="LJ49" s="8">
        <v>1.518</v>
      </c>
      <c r="LK49" s="8">
        <v>1.996</v>
      </c>
      <c r="LL49" s="8">
        <v>9.8000000000000004E-2</v>
      </c>
      <c r="LM49" s="8">
        <v>0.48</v>
      </c>
      <c r="LN49" s="8">
        <v>0.57799999999999996</v>
      </c>
      <c r="LO49" s="8">
        <v>2.5739999999999998</v>
      </c>
      <c r="LP49" s="8">
        <v>0</v>
      </c>
      <c r="LQ49" s="8">
        <v>2.6280000000000001</v>
      </c>
      <c r="LR49" s="8">
        <v>0.70799999999999996</v>
      </c>
      <c r="LS49" s="8">
        <v>3.3360000000000003</v>
      </c>
      <c r="LT49" s="8">
        <v>0</v>
      </c>
      <c r="LU49" s="8">
        <v>3.3360000000000003</v>
      </c>
      <c r="LV49" s="8">
        <f t="shared" si="38"/>
        <v>0.76200000000000045</v>
      </c>
      <c r="LW49" s="8">
        <v>56.164000000000001</v>
      </c>
      <c r="LX49" s="8">
        <v>1.2249999999999999</v>
      </c>
      <c r="LY49" s="8">
        <v>57.389000000000003</v>
      </c>
      <c r="LZ49" s="8">
        <v>0.65599999999999992</v>
      </c>
      <c r="MA49" s="8">
        <v>0.65599999999999992</v>
      </c>
      <c r="MB49" s="8">
        <v>0.60299999999999998</v>
      </c>
      <c r="MC49" s="8">
        <v>0.60299999999999998</v>
      </c>
      <c r="MD49" s="8">
        <v>-0.36299999999999999</v>
      </c>
      <c r="ME49" s="8">
        <v>-0.36299999999999999</v>
      </c>
      <c r="MF49" s="8">
        <v>0.76300000000000012</v>
      </c>
      <c r="MG49" s="8">
        <v>-1.0529999999999999</v>
      </c>
      <c r="MH49" s="8">
        <v>-0.28999999999999981</v>
      </c>
      <c r="MI49" s="8">
        <v>87.832999999999998</v>
      </c>
      <c r="MJ49" s="8">
        <v>35.01</v>
      </c>
      <c r="MK49" s="8">
        <v>11.89</v>
      </c>
      <c r="ML49" s="8">
        <v>655.19800000000009</v>
      </c>
      <c r="MM49" s="8">
        <v>-0.40499999999999997</v>
      </c>
      <c r="MN49" s="8">
        <v>654.79300000000012</v>
      </c>
      <c r="MO49" s="8">
        <v>167.78899999999999</v>
      </c>
      <c r="MP49" s="8">
        <v>177.06300000000002</v>
      </c>
      <c r="MQ49" s="8">
        <v>-9.2729999999999997</v>
      </c>
      <c r="MR49" s="8">
        <v>2.9550000000000001</v>
      </c>
      <c r="MS49" s="8">
        <v>0.81199999999999994</v>
      </c>
      <c r="MT49" s="8">
        <v>0.81199999999999994</v>
      </c>
      <c r="MU49" s="8">
        <v>22.151000000000003</v>
      </c>
      <c r="MV49" s="8">
        <v>2.3969999999999998</v>
      </c>
      <c r="MW49" s="8">
        <v>0</v>
      </c>
      <c r="MX49" s="8">
        <v>0.28799999999999998</v>
      </c>
      <c r="MY49" s="8">
        <v>0</v>
      </c>
      <c r="MZ49" s="8">
        <v>0.32499999999999996</v>
      </c>
      <c r="NA49" s="8">
        <v>0.32499999999999996</v>
      </c>
      <c r="NB49" s="8">
        <v>5.2999999999999999E-2</v>
      </c>
      <c r="NC49" s="8">
        <v>9.9000000000000005E-2</v>
      </c>
      <c r="ND49" s="8">
        <v>0.152</v>
      </c>
      <c r="NE49" s="8">
        <v>0.505</v>
      </c>
      <c r="NF49" s="8">
        <v>0.505</v>
      </c>
      <c r="NG49" s="8">
        <v>0.85199999999999987</v>
      </c>
      <c r="NH49" s="8">
        <v>0.30599999999999999</v>
      </c>
      <c r="NI49" s="8">
        <v>0.59900000000000009</v>
      </c>
      <c r="NJ49" s="8">
        <v>1.5429999999999999</v>
      </c>
      <c r="NK49" s="8">
        <v>3.3</v>
      </c>
      <c r="NL49" s="8">
        <v>0</v>
      </c>
      <c r="NM49" s="8">
        <v>0</v>
      </c>
      <c r="NN49" s="8">
        <v>0.89500000000000002</v>
      </c>
      <c r="NO49" s="8">
        <v>5.2999999999999999E-2</v>
      </c>
      <c r="NP49" s="8">
        <v>5.2999999999999999E-2</v>
      </c>
      <c r="NQ49" s="8">
        <v>0</v>
      </c>
      <c r="NR49" s="8">
        <v>1.431</v>
      </c>
      <c r="NS49" s="8">
        <v>1.083</v>
      </c>
      <c r="NT49" s="8">
        <v>2.5140000000000002</v>
      </c>
      <c r="NU49" s="8">
        <v>0</v>
      </c>
      <c r="NV49" s="8">
        <v>0</v>
      </c>
      <c r="NW49" s="8">
        <v>6.8929999999999989</v>
      </c>
      <c r="NX49" s="8">
        <v>0.50900000000000001</v>
      </c>
      <c r="NY49" s="8">
        <v>23.947000000000003</v>
      </c>
      <c r="NZ49" s="8">
        <v>1.4880000000000002</v>
      </c>
      <c r="OA49" s="8">
        <v>-1E-3</v>
      </c>
      <c r="OB49" s="8">
        <v>0.31</v>
      </c>
      <c r="OC49" s="8">
        <f t="shared" si="39"/>
        <v>2.200000000000002E-2</v>
      </c>
      <c r="OD49" s="8">
        <v>0.81199999999999994</v>
      </c>
      <c r="OE49" s="8">
        <v>0.33299999999999996</v>
      </c>
      <c r="OF49" s="8">
        <v>1.145</v>
      </c>
      <c r="OG49" s="8">
        <v>1.331</v>
      </c>
      <c r="OH49" s="8">
        <v>0.19900000000000001</v>
      </c>
      <c r="OI49" s="8">
        <v>0</v>
      </c>
      <c r="OJ49" s="8">
        <v>1.53</v>
      </c>
      <c r="OK49" s="8">
        <v>0.55200000000000005</v>
      </c>
      <c r="OL49" s="8">
        <v>0.63700000000000001</v>
      </c>
      <c r="OM49" s="8">
        <v>3.1579999999999999</v>
      </c>
      <c r="ON49" s="8">
        <v>3.51</v>
      </c>
      <c r="OO49" s="8">
        <v>5.8639999999999999</v>
      </c>
      <c r="OP49" s="8">
        <v>13.721</v>
      </c>
      <c r="OQ49" s="8">
        <f t="shared" si="40"/>
        <v>10.420999999999999</v>
      </c>
      <c r="OR49" s="8">
        <v>0.15599999999999997</v>
      </c>
      <c r="OS49" s="8">
        <v>0</v>
      </c>
      <c r="OT49" s="8">
        <v>0.15599999999999997</v>
      </c>
      <c r="OU49" s="8">
        <v>0.85399999999999998</v>
      </c>
      <c r="OV49" s="8">
        <v>0</v>
      </c>
      <c r="OW49" s="8">
        <v>0.85399999999999998</v>
      </c>
      <c r="OX49" s="8">
        <v>13.894</v>
      </c>
      <c r="OY49" s="8">
        <v>856.36900000000003</v>
      </c>
      <c r="OZ49" s="335">
        <v>3.2262672434903272E-2</v>
      </c>
      <c r="PA49" s="8">
        <v>1.3195433025875438E-2</v>
      </c>
      <c r="PB49" s="8">
        <v>1.0255658313607052</v>
      </c>
      <c r="PC49" s="8">
        <v>10.0024</v>
      </c>
      <c r="PD49" s="258">
        <v>8.2477300000000007</v>
      </c>
      <c r="PE49" s="8">
        <v>4.5</v>
      </c>
      <c r="PF49" s="8">
        <v>9.4738500000000005</v>
      </c>
      <c r="PG49" s="8">
        <f t="shared" si="48"/>
        <v>4.4021854924651702</v>
      </c>
      <c r="PH49" s="258">
        <v>7.3994572249999999</v>
      </c>
      <c r="PI49" s="258">
        <v>1.9849013341999999</v>
      </c>
      <c r="PJ49" s="8">
        <v>763.67000000000007</v>
      </c>
      <c r="PK49" s="8">
        <f>IFERROR(HLOOKUP("b2_s11",real!$B$10:$AMM$83,$A49-1947,FALSE)+HLOOKUP("b2_s12",real!$B$10:$AMM$83,$A49-1947,FALSE)+HLOOKUP("b2_s13",real!$B$10:$AMM$83,$A49-1947,FALSE)+HLOOKUP("b2_s14",real!$B$10:$AMM$83,$A49-1947,FALSE),"")</f>
        <v>301.63200000000001</v>
      </c>
      <c r="PL49" s="8">
        <v>856.07300000000009</v>
      </c>
      <c r="PN49">
        <v>45.519594223522404</v>
      </c>
      <c r="PO49" s="8">
        <v>22.7</v>
      </c>
      <c r="PR49" s="8">
        <v>0.13056395288231001</v>
      </c>
      <c r="PS49" s="11">
        <v>0.25791577759792</v>
      </c>
      <c r="PT49" s="8">
        <v>11.696999999999999</v>
      </c>
      <c r="PU49" s="8">
        <v>0.74399999999999999</v>
      </c>
      <c r="PV49" s="8">
        <v>5.2930000000000001</v>
      </c>
      <c r="PW49" s="8">
        <v>0.86299999999999999</v>
      </c>
      <c r="PX49" s="8">
        <v>0.34799999999999998</v>
      </c>
      <c r="PY49" s="8">
        <f t="shared" si="46"/>
        <v>1.9</v>
      </c>
      <c r="PZ49" s="8">
        <v>0.68899999999999995</v>
      </c>
      <c r="QA49" s="8">
        <v>19.632000000000001</v>
      </c>
      <c r="QB49" s="8">
        <v>3.2330000000000001</v>
      </c>
      <c r="QC49" s="8">
        <v>3.2330000000000001</v>
      </c>
      <c r="QD49" s="8">
        <v>10.929</v>
      </c>
      <c r="QE49" s="8">
        <v>0.71499999999999997</v>
      </c>
      <c r="QF49" s="8">
        <v>5.101</v>
      </c>
      <c r="QG49" s="8">
        <v>0.77</v>
      </c>
      <c r="QH49" s="8">
        <v>0.53700000000000003</v>
      </c>
      <c r="QI49" s="8">
        <v>0.53600000000000003</v>
      </c>
      <c r="QJ49" s="8">
        <f t="shared" si="47"/>
        <v>1.843</v>
      </c>
      <c r="QK49" s="8">
        <v>18.587</v>
      </c>
      <c r="QL49" s="8">
        <v>3.4820000000000002</v>
      </c>
      <c r="QM49" s="8">
        <v>3.4820000000000002</v>
      </c>
      <c r="QN49" s="1">
        <v>-1.645</v>
      </c>
      <c r="QO49" s="332">
        <v>9.1</v>
      </c>
      <c r="QP49" s="8">
        <v>57.012267999999999</v>
      </c>
      <c r="QQ49" s="333">
        <v>68.2</v>
      </c>
      <c r="QR49" s="8">
        <f t="shared" si="72"/>
        <v>38.882366776000005</v>
      </c>
      <c r="QS49" s="8">
        <v>37.644930000000002</v>
      </c>
      <c r="QT49" s="11">
        <v>3.6144155042492399</v>
      </c>
      <c r="QU49" s="8">
        <v>-1.1414670000000005</v>
      </c>
      <c r="QV49" s="334">
        <v>9.4738500000000005</v>
      </c>
      <c r="QW49" s="8">
        <v>9.4786330000000003</v>
      </c>
      <c r="QX49" s="8">
        <v>5.8642174957507596</v>
      </c>
      <c r="QY49" s="336">
        <v>4.5</v>
      </c>
      <c r="RA49" s="1">
        <v>0.91626200000000002</v>
      </c>
      <c r="RB49" s="1">
        <v>0.81682200000000005</v>
      </c>
      <c r="RC49">
        <v>32196.690950958102</v>
      </c>
      <c r="RD49">
        <v>0.71806602631418504</v>
      </c>
      <c r="RE49">
        <v>0.72435101892841802</v>
      </c>
      <c r="RF49">
        <v>93.63</v>
      </c>
      <c r="RG49">
        <v>111.14</v>
      </c>
      <c r="RH49" s="8">
        <f t="shared" si="43"/>
        <v>95.443425076452598</v>
      </c>
      <c r="RI49" s="8">
        <f t="shared" si="42"/>
        <v>112.31935320869125</v>
      </c>
      <c r="RJ49">
        <v>32196.690950958102</v>
      </c>
      <c r="RL49" s="8">
        <f t="shared" si="44"/>
        <v>98.780755999999997</v>
      </c>
      <c r="RM49" s="8">
        <f t="shared" si="45"/>
        <v>87.955999999999989</v>
      </c>
      <c r="RN49" s="8">
        <f t="shared" si="69"/>
        <v>11.540042465629359</v>
      </c>
      <c r="RO49" s="8">
        <f t="shared" si="70"/>
        <v>10.275442466819102</v>
      </c>
    </row>
    <row r="50" spans="1:483" s="8" customFormat="1" x14ac:dyDescent="0.35">
      <c r="A50" s="1">
        <v>1988</v>
      </c>
      <c r="B50" s="8">
        <v>1378.3591411138079</v>
      </c>
      <c r="C50" s="8">
        <v>213.02905353118112</v>
      </c>
      <c r="D50" s="8">
        <f t="shared" si="23"/>
        <v>755.59920082294639</v>
      </c>
      <c r="E50" s="8">
        <v>735.04762369410969</v>
      </c>
      <c r="F50" s="8">
        <v>339.3104144668178</v>
      </c>
      <c r="G50" s="8">
        <v>20.551577128836644</v>
      </c>
      <c r="H50" s="8">
        <v>149.11565587513684</v>
      </c>
      <c r="I50" s="8">
        <v>5.2919882038511439</v>
      </c>
      <c r="J50" s="8">
        <v>63.475787512683475</v>
      </c>
      <c r="K50" s="8">
        <v>93.308537276614885</v>
      </c>
      <c r="L50" s="8">
        <v>1.48405841240365</v>
      </c>
      <c r="M50" s="8">
        <f t="shared" si="24"/>
        <v>94.79259568901854</v>
      </c>
      <c r="N50" s="8">
        <v>1.1728302955268424</v>
      </c>
      <c r="O50" s="8">
        <v>-1.193732</v>
      </c>
      <c r="P50" s="8">
        <v>197.44271462487225</v>
      </c>
      <c r="Q50" s="8">
        <v>925.21516500000007</v>
      </c>
      <c r="R50" s="8">
        <v>194.53109400000002</v>
      </c>
      <c r="S50" s="8">
        <f t="shared" si="25"/>
        <v>514.59363199999996</v>
      </c>
      <c r="T50" s="8">
        <v>501.89260200000001</v>
      </c>
      <c r="U50" s="8">
        <v>200.74607599999999</v>
      </c>
      <c r="V50" s="8">
        <v>12.701030000000001</v>
      </c>
      <c r="W50" s="8">
        <v>110.726806</v>
      </c>
      <c r="X50" s="8">
        <v>4.9929030000000001</v>
      </c>
      <c r="Y50" s="8">
        <v>42.503515</v>
      </c>
      <c r="Z50" s="8">
        <v>49.751053999999996</v>
      </c>
      <c r="AA50" s="8">
        <v>1.3031810000000001</v>
      </c>
      <c r="AB50" s="8">
        <f t="shared" si="26"/>
        <v>51.054234999999998</v>
      </c>
      <c r="AC50" s="8">
        <v>0.65323100000000001</v>
      </c>
      <c r="AD50" s="8">
        <v>6.0396899999999993</v>
      </c>
      <c r="AE50" s="8">
        <v>188.436172</v>
      </c>
      <c r="AF50" s="11">
        <f t="shared" si="49"/>
        <v>0.66368946241278548</v>
      </c>
      <c r="AG50" s="337">
        <v>0.67665242768489497</v>
      </c>
      <c r="AH50" s="11">
        <f t="shared" si="50"/>
        <v>0.93508928427769789</v>
      </c>
      <c r="AI50" s="11">
        <f t="shared" si="51"/>
        <v>0.6791082617225187</v>
      </c>
      <c r="AJ50" s="11">
        <f t="shared" si="52"/>
        <v>0.68100902381259809</v>
      </c>
      <c r="AK50" s="11">
        <f t="shared" si="53"/>
        <v>0.59216084254065215</v>
      </c>
      <c r="AL50" s="11">
        <f t="shared" si="54"/>
        <v>0.61302134408003572</v>
      </c>
      <c r="AM50" s="11">
        <f t="shared" si="55"/>
        <v>0.74370381997062607</v>
      </c>
      <c r="AN50" s="11">
        <f t="shared" si="56"/>
        <v>0.95117933655715736</v>
      </c>
      <c r="AO50" s="11">
        <f t="shared" si="57"/>
        <v>0.67916149480301291</v>
      </c>
      <c r="AP50" s="11">
        <f t="shared" si="58"/>
        <v>0.53097650415449837</v>
      </c>
      <c r="AQ50" s="11">
        <f t="shared" si="59"/>
        <v>0.88638214447880781</v>
      </c>
      <c r="AR50" s="11">
        <f t="shared" si="60"/>
        <v>0.53664952501636443</v>
      </c>
      <c r="AS50" s="11">
        <f t="shared" si="61"/>
        <v>0.54703998429914658</v>
      </c>
      <c r="AT50" s="11">
        <f t="shared" si="71"/>
        <v>-4.7776960849913301</v>
      </c>
      <c r="AU50" s="11">
        <f t="shared" si="62"/>
        <v>0.94705611954128877</v>
      </c>
      <c r="AV50" s="8">
        <v>1043.8989999999999</v>
      </c>
      <c r="AW50" s="8">
        <v>583.26400000000001</v>
      </c>
      <c r="AX50" s="8">
        <v>460.63599999999997</v>
      </c>
      <c r="AY50" s="8">
        <v>217.24</v>
      </c>
      <c r="AZ50" s="8">
        <v>72.73</v>
      </c>
      <c r="BA50" s="8">
        <v>8.5730000000000004</v>
      </c>
      <c r="BB50" s="8">
        <v>81.302999999999997</v>
      </c>
      <c r="BC50" s="8">
        <v>2.3919999999999999</v>
      </c>
      <c r="BD50" s="8">
        <v>14.273999999999999</v>
      </c>
      <c r="BE50" s="8">
        <v>16.666</v>
      </c>
      <c r="BF50" s="8">
        <v>8.4580000000000002</v>
      </c>
      <c r="BG50" s="8">
        <v>153.88</v>
      </c>
      <c r="BH50" s="8">
        <v>20.018999999999998</v>
      </c>
      <c r="BI50" s="8">
        <v>14.766999999999999</v>
      </c>
      <c r="BJ50" s="8">
        <v>0</v>
      </c>
      <c r="BK50" s="8">
        <v>3.5150000000000001</v>
      </c>
      <c r="BL50" s="8">
        <v>0</v>
      </c>
      <c r="BM50" s="8">
        <v>44.798999999999999</v>
      </c>
      <c r="BN50" s="8">
        <v>24.582000000000001</v>
      </c>
      <c r="BO50" s="8">
        <v>0</v>
      </c>
      <c r="BP50" s="8">
        <v>0.85</v>
      </c>
      <c r="BQ50" s="8">
        <v>8.5730000000000004</v>
      </c>
      <c r="BR50" s="8">
        <v>0.53800000000000003</v>
      </c>
      <c r="BS50" s="8">
        <v>9.1110000000000007</v>
      </c>
      <c r="BT50" s="8">
        <v>6.4030000000000005</v>
      </c>
      <c r="BU50" s="8">
        <v>1.5229999999999999</v>
      </c>
      <c r="BV50" s="8">
        <v>7.9260000000000002</v>
      </c>
      <c r="BW50" s="8">
        <v>0</v>
      </c>
      <c r="BX50" s="8">
        <v>16.816000000000003</v>
      </c>
      <c r="BY50" s="8">
        <v>16.816000000000003</v>
      </c>
      <c r="BZ50" s="8">
        <v>8.9580000000000002</v>
      </c>
      <c r="CA50" s="8">
        <v>8.9580000000000002</v>
      </c>
      <c r="CB50" s="8">
        <v>6.4229999999999992</v>
      </c>
      <c r="CC50" s="8">
        <v>12.948</v>
      </c>
      <c r="CD50" s="8">
        <v>19.370999999999999</v>
      </c>
      <c r="CE50" s="8">
        <f t="shared" si="29"/>
        <v>11.444999999999999</v>
      </c>
      <c r="CF50" s="8">
        <v>93.844999999999999</v>
      </c>
      <c r="CG50" s="8">
        <v>93.844999999999999</v>
      </c>
      <c r="CH50" s="8">
        <v>4.6319999999999997</v>
      </c>
      <c r="CI50" s="8">
        <v>1.9350000000000001</v>
      </c>
      <c r="CJ50" s="8">
        <v>6.5670000000000002</v>
      </c>
      <c r="CK50" s="8">
        <f t="shared" si="30"/>
        <v>4.9470000000000001</v>
      </c>
      <c r="CL50" s="8">
        <v>0</v>
      </c>
      <c r="CM50" s="8">
        <v>1.62</v>
      </c>
      <c r="CN50" s="8">
        <v>1.62</v>
      </c>
      <c r="CO50" s="8">
        <v>0</v>
      </c>
      <c r="CP50" s="8">
        <v>98.882000000000005</v>
      </c>
      <c r="CQ50" s="8">
        <v>4.7050000000000001</v>
      </c>
      <c r="CR50" s="8">
        <v>0.14499999999999999</v>
      </c>
      <c r="CS50" s="8">
        <v>-4.9409999999999998</v>
      </c>
      <c r="CT50" s="8">
        <v>90.923999999999992</v>
      </c>
      <c r="CU50" s="8">
        <v>44.95</v>
      </c>
      <c r="CV50" s="8">
        <v>45.972999999999999</v>
      </c>
      <c r="CW50" s="8">
        <v>15.612000000000002</v>
      </c>
      <c r="CX50" s="8">
        <v>5.71</v>
      </c>
      <c r="CY50" s="8">
        <v>0.42099999999999999</v>
      </c>
      <c r="CZ50" s="8">
        <v>6.1310000000000002</v>
      </c>
      <c r="DA50" s="8">
        <v>1.659</v>
      </c>
      <c r="DB50" s="8">
        <v>2.1029999999999998</v>
      </c>
      <c r="DC50" s="8">
        <v>3.7619999999999996</v>
      </c>
      <c r="DD50" s="8">
        <v>0.89900000000000002</v>
      </c>
      <c r="DE50" s="8">
        <v>21.369</v>
      </c>
      <c r="DF50" s="8">
        <v>153.23400000000001</v>
      </c>
      <c r="DG50" s="8">
        <f t="shared" si="63"/>
        <v>145.20669619900002</v>
      </c>
      <c r="DH50" s="8">
        <v>7.4109999999999996</v>
      </c>
      <c r="DI50" s="8">
        <f t="shared" si="64"/>
        <v>7.4006241098004626</v>
      </c>
      <c r="DJ50" s="8">
        <v>0</v>
      </c>
      <c r="DK50" s="1">
        <v>0</v>
      </c>
      <c r="DL50" s="8">
        <v>3.8099999999999996</v>
      </c>
      <c r="DM50" s="8">
        <v>124.49799999999999</v>
      </c>
      <c r="DN50" s="8">
        <f t="shared" si="65"/>
        <v>121.22785564979999</v>
      </c>
      <c r="DO50" s="8">
        <v>7.5729999999999995</v>
      </c>
      <c r="DP50" s="8">
        <f t="shared" si="66"/>
        <v>6.507592156322346</v>
      </c>
      <c r="DQ50" s="8">
        <v>0</v>
      </c>
      <c r="DR50" s="8">
        <v>30.42</v>
      </c>
      <c r="DS50" s="8">
        <f t="shared" si="31"/>
        <v>26.610000000000003</v>
      </c>
      <c r="DT50" s="8">
        <v>1.3480000000000001</v>
      </c>
      <c r="DU50" s="8">
        <v>0.42099999999999999</v>
      </c>
      <c r="DV50" s="8">
        <v>6.9970000000000008</v>
      </c>
      <c r="DW50" s="8">
        <v>8.7660000000000018</v>
      </c>
      <c r="DX50" s="8">
        <v>26.421000000000003</v>
      </c>
      <c r="DY50" s="8">
        <v>4.9620000000000006</v>
      </c>
      <c r="DZ50" s="8">
        <v>4.0000000000000001E-3</v>
      </c>
      <c r="EA50" s="8">
        <v>31.387000000000004</v>
      </c>
      <c r="EB50" s="8">
        <v>5.0009999999999994</v>
      </c>
      <c r="EC50" s="8">
        <v>0</v>
      </c>
      <c r="ED50" s="8">
        <v>5.0009999999999994</v>
      </c>
      <c r="EE50" s="8">
        <f t="shared" si="67"/>
        <v>1.2988725026781158</v>
      </c>
      <c r="EF50" s="8">
        <v>8.6739999999999995</v>
      </c>
      <c r="EG50" s="8">
        <v>8.6739999999999995</v>
      </c>
      <c r="EH50" s="8">
        <v>4.984</v>
      </c>
      <c r="EI50" s="8">
        <v>25.278000000000002</v>
      </c>
      <c r="EJ50" s="8">
        <v>0.108</v>
      </c>
      <c r="EK50" s="8">
        <v>30.37</v>
      </c>
      <c r="EL50" s="8">
        <v>19.433</v>
      </c>
      <c r="EM50" s="8">
        <v>19.433</v>
      </c>
      <c r="EN50" s="8">
        <v>0</v>
      </c>
      <c r="EO50" s="8">
        <v>0.84</v>
      </c>
      <c r="EP50" s="8">
        <v>0.84</v>
      </c>
      <c r="EQ50" s="8">
        <f t="shared" si="32"/>
        <v>0.83199999999999996</v>
      </c>
      <c r="ER50" s="8">
        <v>0</v>
      </c>
      <c r="ES50" s="8">
        <v>8.0000000000000002E-3</v>
      </c>
      <c r="ET50" s="8">
        <v>8.0000000000000002E-3</v>
      </c>
      <c r="EU50" s="8">
        <v>0</v>
      </c>
      <c r="EV50" s="8">
        <v>4.9799999999999995</v>
      </c>
      <c r="EW50" s="8">
        <v>0.13400000000000001</v>
      </c>
      <c r="EX50" s="8">
        <v>15.151</v>
      </c>
      <c r="EY50" s="8">
        <v>194.30600000000004</v>
      </c>
      <c r="EZ50" s="8">
        <v>47.724000000000004</v>
      </c>
      <c r="FA50" s="8">
        <v>146.58200000000002</v>
      </c>
      <c r="FB50" s="8">
        <v>80.08</v>
      </c>
      <c r="FC50" s="8">
        <v>18.712</v>
      </c>
      <c r="FD50" s="8">
        <v>15.013000000000002</v>
      </c>
      <c r="FE50" s="8">
        <v>33.725000000000001</v>
      </c>
      <c r="FF50" s="8">
        <v>2.3250000000000002</v>
      </c>
      <c r="FG50" s="8">
        <v>0.28900000000000003</v>
      </c>
      <c r="FH50" s="8">
        <v>2.6140000000000003</v>
      </c>
      <c r="FI50" s="8">
        <v>0</v>
      </c>
      <c r="FJ50" s="8">
        <v>30.163</v>
      </c>
      <c r="FK50" s="8">
        <v>75.155000000000001</v>
      </c>
      <c r="FL50" s="8">
        <v>0.22799999999999998</v>
      </c>
      <c r="FM50" s="8">
        <v>36.573999999999998</v>
      </c>
      <c r="FN50" s="8">
        <v>111.95699999999999</v>
      </c>
      <c r="FO50" s="8">
        <v>6.9019999999999992</v>
      </c>
      <c r="FP50" s="8">
        <v>23.385000000000002</v>
      </c>
      <c r="FQ50" s="8">
        <v>30.286999999999999</v>
      </c>
      <c r="FR50" s="8">
        <v>8.1780000000000008</v>
      </c>
      <c r="FS50" s="8">
        <v>9.6929999999999996</v>
      </c>
      <c r="FT50" s="8">
        <v>4.9239999999999995</v>
      </c>
      <c r="FU50" s="8">
        <v>4.9020000000000001</v>
      </c>
      <c r="FV50" s="8">
        <v>0.52900000000000003</v>
      </c>
      <c r="FW50" s="8">
        <v>0.878</v>
      </c>
      <c r="FX50" s="8">
        <f t="shared" si="33"/>
        <v>0.878</v>
      </c>
      <c r="FY50" s="8">
        <v>21.927</v>
      </c>
      <c r="FZ50" s="8">
        <v>0</v>
      </c>
      <c r="GA50" s="8">
        <v>0</v>
      </c>
      <c r="GB50" s="8">
        <v>62.14</v>
      </c>
      <c r="GC50" s="8">
        <v>7.9789999999999992</v>
      </c>
      <c r="GD50" s="8">
        <f t="shared" si="68"/>
        <v>69.87</v>
      </c>
      <c r="GE50" s="8">
        <v>70.119</v>
      </c>
      <c r="GF50" s="8">
        <v>104.896</v>
      </c>
      <c r="GG50" s="8">
        <v>15.013000000000002</v>
      </c>
      <c r="GH50" s="8">
        <v>60.445999999999998</v>
      </c>
      <c r="GI50" s="8">
        <v>180.35500000000002</v>
      </c>
      <c r="GJ50" s="8">
        <v>0.49199999999999999</v>
      </c>
      <c r="GK50" s="8">
        <v>0</v>
      </c>
      <c r="GL50" s="8">
        <v>0.78399999999999992</v>
      </c>
      <c r="GM50" s="8">
        <v>5.4050000000000002</v>
      </c>
      <c r="GN50" s="8">
        <v>6.681</v>
      </c>
      <c r="GO50" s="8">
        <v>0</v>
      </c>
      <c r="GP50" s="8">
        <v>0.249</v>
      </c>
      <c r="GQ50" s="8">
        <v>0.249</v>
      </c>
      <c r="GR50" s="8">
        <v>0</v>
      </c>
      <c r="GS50" s="8">
        <v>115.831</v>
      </c>
      <c r="GT50" s="8">
        <v>16.355</v>
      </c>
      <c r="GU50" s="8">
        <v>19.305</v>
      </c>
      <c r="GV50" s="8">
        <v>151.49100000000001</v>
      </c>
      <c r="GW50" s="8">
        <v>0.56000000000000005</v>
      </c>
      <c r="GX50" s="8">
        <v>0</v>
      </c>
      <c r="GY50" s="8">
        <v>3.282</v>
      </c>
      <c r="GZ50" s="8">
        <v>10.762</v>
      </c>
      <c r="HA50" s="8">
        <v>7.927999999999999</v>
      </c>
      <c r="HB50" s="8">
        <v>22.532</v>
      </c>
      <c r="HC50" s="8">
        <f t="shared" si="34"/>
        <v>15.850999999999999</v>
      </c>
      <c r="HD50" s="8">
        <v>226.726</v>
      </c>
      <c r="HE50" s="8">
        <v>116.764</v>
      </c>
      <c r="HF50" s="8">
        <v>83.793999999999997</v>
      </c>
      <c r="HG50" s="8">
        <v>200.55799999999999</v>
      </c>
      <c r="HH50" s="8">
        <v>26.169</v>
      </c>
      <c r="HI50" s="8">
        <v>3.1219999999999999</v>
      </c>
      <c r="HJ50" s="8">
        <v>0.20599999999999999</v>
      </c>
      <c r="HK50" s="8">
        <v>1.1890000000000001</v>
      </c>
      <c r="HL50" s="8">
        <v>4.5169999999999995</v>
      </c>
      <c r="HM50" s="8">
        <v>0</v>
      </c>
      <c r="HN50" s="8">
        <v>4.3979999999999997</v>
      </c>
      <c r="HO50" s="8">
        <v>6.4290000000000003</v>
      </c>
      <c r="HP50" s="8">
        <v>10.827</v>
      </c>
      <c r="HQ50" s="8">
        <f t="shared" si="35"/>
        <v>6.3100000000000005</v>
      </c>
      <c r="HR50" s="8">
        <v>42.495000000000005</v>
      </c>
      <c r="HS50" s="8">
        <v>0.71199999999999997</v>
      </c>
      <c r="HT50" s="8">
        <v>0.23300000000000001</v>
      </c>
      <c r="HU50" s="8">
        <v>-23.582000000000001</v>
      </c>
      <c r="HV50" s="8">
        <v>78.603000000000009</v>
      </c>
      <c r="HW50" s="8">
        <v>38.160000000000004</v>
      </c>
      <c r="HX50" s="8">
        <v>109.96299999999999</v>
      </c>
      <c r="HY50" s="8">
        <v>250.39500000000001</v>
      </c>
      <c r="HZ50" s="8">
        <v>14.145</v>
      </c>
      <c r="IA50" s="8">
        <v>264.54000000000002</v>
      </c>
      <c r="IB50" s="8">
        <v>90.008999999999986</v>
      </c>
      <c r="IC50" s="8">
        <v>4.0979999999999999</v>
      </c>
      <c r="ID50" s="8">
        <v>94.106999999999985</v>
      </c>
      <c r="IE50" s="8">
        <v>160.387</v>
      </c>
      <c r="IF50" s="8">
        <v>10.047999999999998</v>
      </c>
      <c r="IG50" s="8">
        <v>170.435</v>
      </c>
      <c r="IH50" s="8">
        <v>20.562999999999999</v>
      </c>
      <c r="II50" s="8">
        <v>6.407</v>
      </c>
      <c r="IJ50" s="8">
        <v>26.97</v>
      </c>
      <c r="IK50" s="8">
        <v>6.88</v>
      </c>
      <c r="IL50" s="8">
        <v>2.21</v>
      </c>
      <c r="IM50" s="8">
        <v>9.09</v>
      </c>
      <c r="IN50" s="8">
        <v>0.20400000000000001</v>
      </c>
      <c r="IO50" s="8">
        <v>6.6619999999999999</v>
      </c>
      <c r="IP50" s="8">
        <v>6.8659999999999997</v>
      </c>
      <c r="IQ50" s="8">
        <v>0.32</v>
      </c>
      <c r="IR50" s="8">
        <v>5.1999999999999998E-2</v>
      </c>
      <c r="IS50" s="8">
        <v>0.372</v>
      </c>
      <c r="IT50" s="8">
        <v>7.2379999999999995</v>
      </c>
      <c r="IU50" s="8">
        <v>0.8</v>
      </c>
      <c r="IV50" s="8">
        <v>0</v>
      </c>
      <c r="IW50" s="8">
        <v>0.8</v>
      </c>
      <c r="IX50" s="8">
        <v>126.876</v>
      </c>
      <c r="IY50" s="8">
        <v>1.0590000000000002</v>
      </c>
      <c r="IZ50" s="8">
        <v>127.935</v>
      </c>
      <c r="JA50" s="8">
        <v>343.03899999999999</v>
      </c>
      <c r="JB50" s="8">
        <v>343.03899999999999</v>
      </c>
      <c r="JC50" s="8">
        <v>107.34700000000001</v>
      </c>
      <c r="JD50" s="8">
        <v>24.006</v>
      </c>
      <c r="JE50" s="8">
        <v>131.35300000000001</v>
      </c>
      <c r="JF50" s="8">
        <v>31.937000000000005</v>
      </c>
      <c r="JG50" s="8">
        <v>0.36099999999999999</v>
      </c>
      <c r="JH50" s="8">
        <v>32.298000000000002</v>
      </c>
      <c r="JI50" s="8">
        <v>5.6059999999999999</v>
      </c>
      <c r="JJ50" s="8">
        <v>5.6059999999999999</v>
      </c>
      <c r="JK50" s="8">
        <v>22.383000000000003</v>
      </c>
      <c r="JL50" s="8">
        <v>0.254</v>
      </c>
      <c r="JM50" s="8">
        <v>22.637000000000004</v>
      </c>
      <c r="JN50" s="8">
        <v>1.3279999999999998</v>
      </c>
      <c r="JO50" s="8">
        <v>1.3279999999999998</v>
      </c>
      <c r="JP50" s="8">
        <v>21.603999999999999</v>
      </c>
      <c r="JQ50" s="8">
        <v>8.7999999999999995E-2</v>
      </c>
      <c r="JR50" s="8">
        <v>21.692</v>
      </c>
      <c r="JS50" s="8">
        <v>1.357</v>
      </c>
      <c r="JT50" s="8">
        <v>1.357</v>
      </c>
      <c r="JU50" s="8">
        <v>114.97800000000001</v>
      </c>
      <c r="JV50" s="8">
        <v>33.739000000000004</v>
      </c>
      <c r="JW50" s="8">
        <v>19.404</v>
      </c>
      <c r="JX50" s="8">
        <v>168.12100000000001</v>
      </c>
      <c r="JY50" s="8">
        <f t="shared" si="36"/>
        <v>168.02200000000002</v>
      </c>
      <c r="JZ50" s="8">
        <v>12.844999999999999</v>
      </c>
      <c r="KA50" s="8">
        <v>14.856</v>
      </c>
      <c r="KB50" s="8">
        <v>27.701000000000001</v>
      </c>
      <c r="KC50" s="8">
        <v>2.8000000000000001E-2</v>
      </c>
      <c r="KD50" s="8">
        <v>10.897</v>
      </c>
      <c r="KE50" s="8">
        <v>10.925000000000001</v>
      </c>
      <c r="KF50" s="8">
        <v>38.626000000000005</v>
      </c>
      <c r="KG50" s="8">
        <f t="shared" si="37"/>
        <v>14.814000000000004</v>
      </c>
      <c r="KH50" s="8">
        <v>39.716999999999999</v>
      </c>
      <c r="KI50" s="8">
        <v>7.9789999999999992</v>
      </c>
      <c r="KJ50" s="8">
        <v>47.695999999999998</v>
      </c>
      <c r="KK50" s="8">
        <v>107.34700000000001</v>
      </c>
      <c r="KL50" s="8">
        <v>24.006</v>
      </c>
      <c r="KM50" s="8">
        <v>68.35799999999999</v>
      </c>
      <c r="KN50" s="8">
        <v>199.71100000000001</v>
      </c>
      <c r="KO50" s="8">
        <v>9.9000000000000005E-2</v>
      </c>
      <c r="KP50" s="8">
        <v>9.9000000000000005E-2</v>
      </c>
      <c r="KQ50" s="8">
        <v>0</v>
      </c>
      <c r="KR50" s="8">
        <v>13.228000000000002</v>
      </c>
      <c r="KS50" s="8">
        <v>10.151999999999999</v>
      </c>
      <c r="KT50" s="8">
        <v>23.380000000000003</v>
      </c>
      <c r="KU50" s="8">
        <v>3.2000000000000001E-2</v>
      </c>
      <c r="KV50" s="8">
        <v>0.4</v>
      </c>
      <c r="KW50" s="8">
        <v>0.43200000000000005</v>
      </c>
      <c r="KX50" s="8">
        <v>23.812000000000001</v>
      </c>
      <c r="KY50" s="8">
        <v>0</v>
      </c>
      <c r="KZ50" s="8">
        <v>564.59899999999993</v>
      </c>
      <c r="LA50" s="8">
        <v>11.98</v>
      </c>
      <c r="LB50" s="8">
        <v>576.57899999999995</v>
      </c>
      <c r="LC50" s="8">
        <v>501.02799999999996</v>
      </c>
      <c r="LD50" s="8">
        <v>12.701000000000001</v>
      </c>
      <c r="LE50" s="8">
        <v>513.72899999999993</v>
      </c>
      <c r="LF50" s="8">
        <v>63.570999999999998</v>
      </c>
      <c r="LG50" s="8">
        <v>-0.72199999999999998</v>
      </c>
      <c r="LH50" s="8">
        <v>62.848999999999997</v>
      </c>
      <c r="LI50" s="8">
        <v>0.55300000000000005</v>
      </c>
      <c r="LJ50" s="8">
        <v>4.7650000000000006</v>
      </c>
      <c r="LK50" s="8">
        <v>5.3180000000000005</v>
      </c>
      <c r="LL50" s="8">
        <v>0.11899999999999999</v>
      </c>
      <c r="LM50" s="8">
        <v>0.437</v>
      </c>
      <c r="LN50" s="8">
        <v>0.55600000000000005</v>
      </c>
      <c r="LO50" s="8">
        <v>5.8740000000000006</v>
      </c>
      <c r="LP50" s="8">
        <v>0</v>
      </c>
      <c r="LQ50" s="8">
        <v>3.1219999999999999</v>
      </c>
      <c r="LR50" s="8">
        <v>0.89900000000000002</v>
      </c>
      <c r="LS50" s="8">
        <v>4.0209999999999999</v>
      </c>
      <c r="LT50" s="8">
        <v>0</v>
      </c>
      <c r="LU50" s="8">
        <v>4.0209999999999999</v>
      </c>
      <c r="LV50" s="8">
        <f t="shared" si="38"/>
        <v>-1.8530000000000006</v>
      </c>
      <c r="LW50" s="8">
        <v>61.489999999999995</v>
      </c>
      <c r="LX50" s="8">
        <v>1.302</v>
      </c>
      <c r="LY50" s="8">
        <v>62.791999999999994</v>
      </c>
      <c r="LZ50" s="8">
        <v>0.70900000000000007</v>
      </c>
      <c r="MA50" s="8">
        <v>0.70900000000000007</v>
      </c>
      <c r="MB50" s="8">
        <v>0.65300000000000002</v>
      </c>
      <c r="MC50" s="8">
        <v>0.65300000000000002</v>
      </c>
      <c r="MD50" s="8">
        <v>-0.51200000000000001</v>
      </c>
      <c r="ME50" s="8">
        <v>-0.51200000000000001</v>
      </c>
      <c r="MF50" s="8">
        <v>2.5279999999999996</v>
      </c>
      <c r="MG50" s="8">
        <v>-1.4690000000000003</v>
      </c>
      <c r="MH50" s="8">
        <v>1.0589999999999993</v>
      </c>
      <c r="MI50" s="8">
        <v>91.304000000000002</v>
      </c>
      <c r="MJ50" s="8">
        <v>38.160000000000004</v>
      </c>
      <c r="MK50" s="8">
        <v>12.701000000000001</v>
      </c>
      <c r="ML50" s="8">
        <v>694.0630000000001</v>
      </c>
      <c r="MM50" s="8">
        <v>-0.72199999999999998</v>
      </c>
      <c r="MN50" s="8">
        <v>693.34100000000012</v>
      </c>
      <c r="MO50" s="8">
        <v>188.19299999999998</v>
      </c>
      <c r="MP50" s="8">
        <v>194.244</v>
      </c>
      <c r="MQ50" s="8">
        <v>-6.05</v>
      </c>
      <c r="MR50" s="8">
        <v>4.2239999999999993</v>
      </c>
      <c r="MS50" s="8">
        <v>1.169</v>
      </c>
      <c r="MT50" s="8">
        <v>1.169</v>
      </c>
      <c r="MU50" s="8">
        <v>22.837</v>
      </c>
      <c r="MV50" s="8">
        <v>2.3250000000000002</v>
      </c>
      <c r="MW50" s="8">
        <v>1E-3</v>
      </c>
      <c r="MX50" s="8">
        <v>0.30399999999999999</v>
      </c>
      <c r="MY50" s="8">
        <v>0</v>
      </c>
      <c r="MZ50" s="8">
        <v>0.35899999999999999</v>
      </c>
      <c r="NA50" s="8">
        <v>0.35899999999999999</v>
      </c>
      <c r="NB50" s="8">
        <v>6.5000000000000002E-2</v>
      </c>
      <c r="NC50" s="8">
        <v>0.127</v>
      </c>
      <c r="ND50" s="8">
        <v>0.192</v>
      </c>
      <c r="NE50" s="8">
        <v>0.61499999999999999</v>
      </c>
      <c r="NF50" s="8">
        <v>0.61499999999999999</v>
      </c>
      <c r="NG50" s="8">
        <v>1.294</v>
      </c>
      <c r="NH50" s="8">
        <v>7.7999999999999986E-2</v>
      </c>
      <c r="NI50" s="8">
        <v>0.78399999999999992</v>
      </c>
      <c r="NJ50" s="8">
        <v>1.744</v>
      </c>
      <c r="NK50" s="8">
        <v>3.9000000000000004</v>
      </c>
      <c r="NL50" s="8">
        <v>0</v>
      </c>
      <c r="NM50" s="8">
        <v>0</v>
      </c>
      <c r="NN50" s="8">
        <v>1.0830000000000002</v>
      </c>
      <c r="NO50" s="8">
        <v>6.5000000000000002E-2</v>
      </c>
      <c r="NP50" s="8">
        <v>6.5000000000000002E-2</v>
      </c>
      <c r="NQ50" s="8">
        <v>0</v>
      </c>
      <c r="NR50" s="8">
        <v>1.6259999999999999</v>
      </c>
      <c r="NS50" s="8">
        <v>1.41</v>
      </c>
      <c r="NT50" s="8">
        <v>3.0359999999999996</v>
      </c>
      <c r="NU50" s="8">
        <v>0</v>
      </c>
      <c r="NV50" s="8">
        <v>0</v>
      </c>
      <c r="NW50" s="8">
        <v>6.2759999999999998</v>
      </c>
      <c r="NX50" s="8">
        <v>0.46399999999999997</v>
      </c>
      <c r="NY50" s="8">
        <v>25.279</v>
      </c>
      <c r="NZ50" s="8">
        <v>1.7930000000000001</v>
      </c>
      <c r="OA50" s="8">
        <v>0</v>
      </c>
      <c r="OB50" s="8">
        <v>0.23199999999999998</v>
      </c>
      <c r="OC50" s="8">
        <f t="shared" si="39"/>
        <v>-7.2000000000000008E-2</v>
      </c>
      <c r="OD50" s="8">
        <v>1.169</v>
      </c>
      <c r="OE50" s="8">
        <v>0.503</v>
      </c>
      <c r="OF50" s="8">
        <v>1.6720000000000002</v>
      </c>
      <c r="OG50" s="8">
        <v>1.4699999999999998</v>
      </c>
      <c r="OH50" s="8">
        <v>0.248</v>
      </c>
      <c r="OI50" s="8">
        <v>0</v>
      </c>
      <c r="OJ50" s="8">
        <v>1.7179999999999997</v>
      </c>
      <c r="OK50" s="8">
        <v>9.6000000000000002E-2</v>
      </c>
      <c r="OL50" s="8">
        <v>0.628</v>
      </c>
      <c r="OM50" s="8">
        <v>3.282</v>
      </c>
      <c r="ON50" s="8">
        <v>3.4319999999999999</v>
      </c>
      <c r="OO50" s="8">
        <v>7.927999999999999</v>
      </c>
      <c r="OP50" s="8">
        <v>15.366</v>
      </c>
      <c r="OQ50" s="8">
        <f t="shared" si="40"/>
        <v>11.465999999999999</v>
      </c>
      <c r="OR50" s="8">
        <v>0.218</v>
      </c>
      <c r="OS50" s="8">
        <v>0</v>
      </c>
      <c r="OT50" s="8">
        <v>0.218</v>
      </c>
      <c r="OU50" s="8">
        <v>1.331</v>
      </c>
      <c r="OV50" s="8">
        <v>0.20399999999999999</v>
      </c>
      <c r="OW50" s="8">
        <v>1.5349999999999999</v>
      </c>
      <c r="OX50" s="8">
        <v>12.314</v>
      </c>
      <c r="OY50" s="8">
        <v>924.30100000000004</v>
      </c>
      <c r="OZ50" s="335">
        <v>4.0849961415499944E-2</v>
      </c>
      <c r="PA50" s="8">
        <v>1.0375890199536986E-2</v>
      </c>
      <c r="PB50" s="8">
        <v>1.065407843677654</v>
      </c>
      <c r="PC50" s="8">
        <v>8.7013999999999996</v>
      </c>
      <c r="PD50" s="258">
        <v>7.9442599999999999</v>
      </c>
      <c r="PE50" s="8">
        <v>4.5</v>
      </c>
      <c r="PF50" s="8">
        <v>9.0858666666666661</v>
      </c>
      <c r="PG50" s="8">
        <f t="shared" si="48"/>
        <v>3.7021274973218836</v>
      </c>
      <c r="PH50" s="258">
        <v>8.0273038010000004</v>
      </c>
      <c r="PI50" s="258">
        <v>3.2701443501999998</v>
      </c>
      <c r="PJ50" s="8">
        <v>823.62599999999998</v>
      </c>
      <c r="PK50" s="8">
        <f>IFERROR(HLOOKUP("b2_s11",real!$B$10:$AMM$83,$A50-1947,FALSE)+HLOOKUP("b2_s12",real!$B$10:$AMM$83,$A50-1947,FALSE)+HLOOKUP("b2_s13",real!$B$10:$AMM$83,$A50-1947,FALSE)+HLOOKUP("b2_s14",real!$B$10:$AMM$83,$A50-1947,FALSE),"")</f>
        <v>333.34699999999998</v>
      </c>
      <c r="PL50" s="8">
        <v>924.16499999999996</v>
      </c>
      <c r="PN50">
        <v>39.178714748185698</v>
      </c>
      <c r="PO50" s="8">
        <v>23.2</v>
      </c>
      <c r="PR50" s="8">
        <v>0.14875430001042425</v>
      </c>
      <c r="PS50" s="11">
        <v>0.26309550384494002</v>
      </c>
      <c r="PT50" s="8">
        <v>11.981999999999999</v>
      </c>
      <c r="PU50" s="8">
        <v>0.74399999999999999</v>
      </c>
      <c r="PV50" s="8">
        <v>5.3049999999999997</v>
      </c>
      <c r="PW50" s="8">
        <v>0.872</v>
      </c>
      <c r="PX50" s="8">
        <v>0.36099999999999999</v>
      </c>
      <c r="PY50" s="8">
        <f t="shared" si="46"/>
        <v>1.931</v>
      </c>
      <c r="PZ50" s="8">
        <v>0.69799999999999995</v>
      </c>
      <c r="QA50" s="8">
        <v>19.963000000000001</v>
      </c>
      <c r="QB50" s="8">
        <v>3.1970000000000001</v>
      </c>
      <c r="QC50" s="8">
        <v>3.1970000000000001</v>
      </c>
      <c r="QD50" s="8">
        <v>11.211</v>
      </c>
      <c r="QE50" s="8">
        <v>0.71699999999999997</v>
      </c>
      <c r="QF50" s="8">
        <v>5.117</v>
      </c>
      <c r="QG50" s="8">
        <v>0.77900000000000003</v>
      </c>
      <c r="QH50" s="8">
        <v>0.56599999999999995</v>
      </c>
      <c r="QI50" s="8">
        <v>0.54500000000000004</v>
      </c>
      <c r="QJ50" s="8">
        <f t="shared" si="47"/>
        <v>1.8900000000000001</v>
      </c>
      <c r="QK50" s="8">
        <v>18.936</v>
      </c>
      <c r="QL50" s="8">
        <v>3.4569999999999999</v>
      </c>
      <c r="QM50" s="8">
        <v>3.4569999999999999</v>
      </c>
      <c r="QN50" s="1">
        <v>0.18099999999999999</v>
      </c>
      <c r="QO50" s="332">
        <v>8.6999999999999993</v>
      </c>
      <c r="QP50" s="8">
        <v>57.325052999999997</v>
      </c>
      <c r="QQ50" s="333">
        <v>67.8</v>
      </c>
      <c r="QR50" s="8">
        <f t="shared" si="72"/>
        <v>38.866385933999993</v>
      </c>
      <c r="QS50" s="8">
        <v>37.881863000000003</v>
      </c>
      <c r="QT50" s="11">
        <v>3.0696743716736798</v>
      </c>
      <c r="QU50" s="8">
        <v>-1.1222385624999989</v>
      </c>
      <c r="QV50" s="334">
        <v>9.0858666666666661</v>
      </c>
      <c r="QW50" s="8">
        <v>9.0840499999999995</v>
      </c>
      <c r="QX50" s="8">
        <v>6.0143756283263201</v>
      </c>
      <c r="QY50" s="336">
        <v>4.5</v>
      </c>
      <c r="RA50" s="1">
        <v>0.90900599999999998</v>
      </c>
      <c r="RB50" s="1">
        <v>0.92284999999999995</v>
      </c>
      <c r="RC50">
        <v>33690.063638077605</v>
      </c>
      <c r="RD50">
        <v>0.746931727720621</v>
      </c>
      <c r="RE50">
        <v>0.75147229653796199</v>
      </c>
      <c r="RF50">
        <v>90.47</v>
      </c>
      <c r="RG50">
        <v>106.84</v>
      </c>
      <c r="RH50" s="8">
        <f t="shared" si="43"/>
        <v>92.222222222222229</v>
      </c>
      <c r="RI50" s="8">
        <f t="shared" si="42"/>
        <v>107.97372410308236</v>
      </c>
      <c r="RJ50">
        <v>33690.063638077605</v>
      </c>
      <c r="RL50" s="8">
        <f t="shared" si="44"/>
        <v>110.726806</v>
      </c>
      <c r="RM50" s="8">
        <f t="shared" si="45"/>
        <v>98.882000000000005</v>
      </c>
      <c r="RN50" s="8">
        <f t="shared" si="69"/>
        <v>11.967681701369431</v>
      </c>
      <c r="RO50" s="8">
        <f t="shared" si="70"/>
        <v>10.687459927226765</v>
      </c>
    </row>
    <row r="51" spans="1:483" s="8" customFormat="1" x14ac:dyDescent="0.35">
      <c r="A51" s="1">
        <v>1989</v>
      </c>
      <c r="B51" s="8">
        <v>1438.2325805907733</v>
      </c>
      <c r="C51" s="8">
        <v>230.21671539734973</v>
      </c>
      <c r="D51" s="8">
        <f t="shared" si="23"/>
        <v>779.65267502303141</v>
      </c>
      <c r="E51" s="8">
        <v>758.33523347447056</v>
      </c>
      <c r="F51" s="8">
        <v>344.00214916281334</v>
      </c>
      <c r="G51" s="8">
        <v>21.317441548560847</v>
      </c>
      <c r="H51" s="8">
        <v>161.8379139757615</v>
      </c>
      <c r="I51" s="8">
        <v>5.2986263704890133</v>
      </c>
      <c r="J51" s="8">
        <v>66.36096701755686</v>
      </c>
      <c r="K51" s="8">
        <v>100.72541481596139</v>
      </c>
      <c r="L51" s="8">
        <v>1.5682189157043172</v>
      </c>
      <c r="M51" s="8">
        <f t="shared" si="24"/>
        <v>102.29363373166571</v>
      </c>
      <c r="N51" s="8">
        <v>1.5548115411106049</v>
      </c>
      <c r="O51" s="8">
        <v>2.722032</v>
      </c>
      <c r="P51" s="8">
        <v>216.74818138132423</v>
      </c>
      <c r="Q51" s="8">
        <v>997.12080000000003</v>
      </c>
      <c r="R51" s="8">
        <v>222.79256000000001</v>
      </c>
      <c r="S51" s="8">
        <f t="shared" si="25"/>
        <v>551.20755199999996</v>
      </c>
      <c r="T51" s="8">
        <v>537.57800199999997</v>
      </c>
      <c r="U51" s="8">
        <v>210.76287500000001</v>
      </c>
      <c r="V51" s="8">
        <v>13.62955</v>
      </c>
      <c r="W51" s="8">
        <v>123.462644</v>
      </c>
      <c r="X51" s="8">
        <v>5.1141360000000002</v>
      </c>
      <c r="Y51" s="8">
        <v>45.642805000000003</v>
      </c>
      <c r="Z51" s="8">
        <v>55.364469</v>
      </c>
      <c r="AA51" s="8">
        <v>1.3981590000000002</v>
      </c>
      <c r="AB51" s="8">
        <f t="shared" si="26"/>
        <v>56.762627999999999</v>
      </c>
      <c r="AC51" s="8">
        <v>0.75959600000000005</v>
      </c>
      <c r="AD51" s="8">
        <v>10.243180000000001</v>
      </c>
      <c r="AE51" s="8">
        <v>215.957945</v>
      </c>
      <c r="AF51" s="11">
        <f t="shared" si="49"/>
        <v>0.68549331449347883</v>
      </c>
      <c r="AG51" s="337">
        <v>0.69408008093635998</v>
      </c>
      <c r="AH51" s="11">
        <f t="shared" si="50"/>
        <v>0.99098417497611002</v>
      </c>
      <c r="AI51" s="11">
        <f t="shared" si="51"/>
        <v>0.70498533355171533</v>
      </c>
      <c r="AJ51" s="11">
        <f t="shared" si="52"/>
        <v>0.70702993979395989</v>
      </c>
      <c r="AK51" s="11">
        <f t="shared" si="53"/>
        <v>0.6132291186545118</v>
      </c>
      <c r="AL51" s="11">
        <f t="shared" si="54"/>
        <v>0.6342029323826508</v>
      </c>
      <c r="AM51" s="11">
        <f t="shared" si="55"/>
        <v>0.76405704436707</v>
      </c>
      <c r="AN51" s="11">
        <f t="shared" si="56"/>
        <v>0.97305440298303247</v>
      </c>
      <c r="AO51" s="11">
        <f t="shared" si="57"/>
        <v>0.69761518651886856</v>
      </c>
      <c r="AP51" s="11">
        <f t="shared" si="58"/>
        <v>0.54737691008985101</v>
      </c>
      <c r="AQ51" s="11">
        <f t="shared" si="59"/>
        <v>0.89994740534516826</v>
      </c>
      <c r="AR51" s="11">
        <f t="shared" si="60"/>
        <v>0.55290087849000003</v>
      </c>
      <c r="AS51" s="11">
        <f t="shared" si="61"/>
        <v>0.47983549782581708</v>
      </c>
      <c r="AT51" s="11">
        <f t="shared" si="71"/>
        <v>3.5534669971277486</v>
      </c>
      <c r="AU51" s="11">
        <f t="shared" si="62"/>
        <v>0.98870397217023553</v>
      </c>
      <c r="AV51" s="8">
        <v>1146.761</v>
      </c>
      <c r="AW51" s="8">
        <v>649.37799999999993</v>
      </c>
      <c r="AX51" s="8">
        <v>497.38300000000004</v>
      </c>
      <c r="AY51" s="8">
        <v>232.642</v>
      </c>
      <c r="AZ51" s="8">
        <v>78.222999999999999</v>
      </c>
      <c r="BA51" s="8">
        <v>9.1709999999999994</v>
      </c>
      <c r="BB51" s="8">
        <v>87.394000000000005</v>
      </c>
      <c r="BC51" s="8">
        <v>2.734</v>
      </c>
      <c r="BD51" s="8">
        <v>14.844000000000001</v>
      </c>
      <c r="BE51" s="8">
        <v>17.578000000000003</v>
      </c>
      <c r="BF51" s="8">
        <v>7.8</v>
      </c>
      <c r="BG51" s="8">
        <v>167.56699999999998</v>
      </c>
      <c r="BH51" s="8">
        <v>22.864000000000001</v>
      </c>
      <c r="BI51" s="8">
        <v>19.014999999999997</v>
      </c>
      <c r="BJ51" s="8">
        <v>0</v>
      </c>
      <c r="BK51" s="8">
        <v>4.5839999999999996</v>
      </c>
      <c r="BL51" s="8">
        <v>0</v>
      </c>
      <c r="BM51" s="8">
        <v>52.082000000000001</v>
      </c>
      <c r="BN51" s="8">
        <v>31.65</v>
      </c>
      <c r="BO51" s="8">
        <v>0</v>
      </c>
      <c r="BP51" s="8">
        <v>0.94499999999999995</v>
      </c>
      <c r="BQ51" s="8">
        <v>9.1709999999999994</v>
      </c>
      <c r="BR51" s="8">
        <v>0.58699999999999997</v>
      </c>
      <c r="BS51" s="8">
        <v>9.7579999999999991</v>
      </c>
      <c r="BT51" s="8">
        <v>6.0869999999999997</v>
      </c>
      <c r="BU51" s="8">
        <v>1.8490000000000002</v>
      </c>
      <c r="BV51" s="8">
        <v>7.9359999999999999</v>
      </c>
      <c r="BW51" s="8">
        <v>0</v>
      </c>
      <c r="BX51" s="8">
        <v>18.911000000000001</v>
      </c>
      <c r="BY51" s="8">
        <v>18.911000000000001</v>
      </c>
      <c r="BZ51" s="8">
        <v>9.5950000000000006</v>
      </c>
      <c r="CA51" s="8">
        <v>9.5950000000000006</v>
      </c>
      <c r="CB51" s="8">
        <v>6.048</v>
      </c>
      <c r="CC51" s="8">
        <v>13.933</v>
      </c>
      <c r="CD51" s="8">
        <v>19.981000000000002</v>
      </c>
      <c r="CE51" s="8">
        <f t="shared" si="29"/>
        <v>12.045000000000002</v>
      </c>
      <c r="CF51" s="8">
        <v>98.557999999999993</v>
      </c>
      <c r="CG51" s="8">
        <v>98.557999999999993</v>
      </c>
      <c r="CH51" s="8">
        <v>5.1100000000000003</v>
      </c>
      <c r="CI51" s="8">
        <v>2.097</v>
      </c>
      <c r="CJ51" s="8">
        <v>7.2070000000000007</v>
      </c>
      <c r="CK51" s="8">
        <f t="shared" si="30"/>
        <v>5.8180000000000005</v>
      </c>
      <c r="CL51" s="8">
        <v>0</v>
      </c>
      <c r="CM51" s="8">
        <v>1.389</v>
      </c>
      <c r="CN51" s="8">
        <v>1.389</v>
      </c>
      <c r="CO51" s="8">
        <v>0</v>
      </c>
      <c r="CP51" s="8">
        <v>110.60299999999999</v>
      </c>
      <c r="CQ51" s="8">
        <v>8.35</v>
      </c>
      <c r="CR51" s="8">
        <v>3.6000000000000004E-2</v>
      </c>
      <c r="CS51" s="8">
        <v>-14.613</v>
      </c>
      <c r="CT51" s="8">
        <v>104.17699999999999</v>
      </c>
      <c r="CU51" s="8">
        <v>50.650000000000006</v>
      </c>
      <c r="CV51" s="8">
        <v>53.524999999999999</v>
      </c>
      <c r="CW51" s="8">
        <v>16.256999999999998</v>
      </c>
      <c r="CX51" s="8">
        <v>6.1289999999999996</v>
      </c>
      <c r="CY51" s="8">
        <v>0.46699999999999997</v>
      </c>
      <c r="CZ51" s="8">
        <v>6.5959999999999992</v>
      </c>
      <c r="DA51" s="8">
        <v>1.786</v>
      </c>
      <c r="DB51" s="8">
        <v>1.7009999999999998</v>
      </c>
      <c r="DC51" s="8">
        <v>3.4870000000000001</v>
      </c>
      <c r="DD51" s="8">
        <v>0.58799999999999997</v>
      </c>
      <c r="DE51" s="8">
        <v>27.777000000000001</v>
      </c>
      <c r="DF51" s="8">
        <v>171.505</v>
      </c>
      <c r="DG51" s="8">
        <f t="shared" si="63"/>
        <v>162.11060988955001</v>
      </c>
      <c r="DH51" s="8">
        <v>9.5399999999999991</v>
      </c>
      <c r="DI51" s="8">
        <f t="shared" si="64"/>
        <v>9.528527702440913</v>
      </c>
      <c r="DJ51" s="8">
        <v>0</v>
      </c>
      <c r="DK51" s="1">
        <v>0</v>
      </c>
      <c r="DL51" s="8">
        <v>5.798</v>
      </c>
      <c r="DM51" s="8">
        <v>139.04600000000002</v>
      </c>
      <c r="DN51" s="8">
        <f t="shared" si="65"/>
        <v>136.26520903700003</v>
      </c>
      <c r="DO51" s="8">
        <v>8.7140000000000004</v>
      </c>
      <c r="DP51" s="8">
        <f t="shared" si="66"/>
        <v>7.3724385896939175</v>
      </c>
      <c r="DQ51" s="8">
        <v>0</v>
      </c>
      <c r="DR51" s="8">
        <v>39.972999999999999</v>
      </c>
      <c r="DS51" s="8">
        <f t="shared" si="31"/>
        <v>34.174999999999997</v>
      </c>
      <c r="DT51" s="8">
        <v>1.395</v>
      </c>
      <c r="DU51" s="8">
        <v>0.46699999999999997</v>
      </c>
      <c r="DV51" s="8">
        <v>7.4890000000000008</v>
      </c>
      <c r="DW51" s="8">
        <v>9.3510000000000009</v>
      </c>
      <c r="DX51" s="8">
        <v>27.990000000000002</v>
      </c>
      <c r="DY51" s="8">
        <v>5.1029999999999998</v>
      </c>
      <c r="DZ51" s="8">
        <v>8.0000000000000002E-3</v>
      </c>
      <c r="EA51" s="8">
        <v>33.101000000000006</v>
      </c>
      <c r="EB51" s="8">
        <v>5.45</v>
      </c>
      <c r="EC51" s="8">
        <v>0</v>
      </c>
      <c r="ED51" s="8">
        <v>5.45</v>
      </c>
      <c r="EE51" s="8">
        <f t="shared" si="67"/>
        <v>0.16648996529699556</v>
      </c>
      <c r="EF51" s="8">
        <v>9.2680000000000007</v>
      </c>
      <c r="EG51" s="8">
        <v>9.2680000000000007</v>
      </c>
      <c r="EH51" s="8">
        <v>5.1379999999999999</v>
      </c>
      <c r="EI51" s="8">
        <v>25.387999999999998</v>
      </c>
      <c r="EJ51" s="8">
        <v>0.112</v>
      </c>
      <c r="EK51" s="8">
        <v>30.637999999999995</v>
      </c>
      <c r="EL51" s="8">
        <v>23.978000000000002</v>
      </c>
      <c r="EM51" s="8">
        <v>23.978000000000002</v>
      </c>
      <c r="EN51" s="8">
        <v>0</v>
      </c>
      <c r="EO51" s="8">
        <v>0.84399999999999997</v>
      </c>
      <c r="EP51" s="8">
        <v>0.84399999999999997</v>
      </c>
      <c r="EQ51" s="8">
        <f t="shared" si="32"/>
        <v>0.83599999999999997</v>
      </c>
      <c r="ER51" s="8">
        <v>0</v>
      </c>
      <c r="ES51" s="8">
        <v>8.0000000000000002E-3</v>
      </c>
      <c r="ET51" s="8">
        <v>8.0000000000000002E-3</v>
      </c>
      <c r="EU51" s="8">
        <v>0</v>
      </c>
      <c r="EV51" s="8">
        <v>5.1069999999999993</v>
      </c>
      <c r="EW51" s="8">
        <v>0.17499999999999999</v>
      </c>
      <c r="EX51" s="8">
        <v>19.530999999999999</v>
      </c>
      <c r="EY51" s="8">
        <v>203.05200000000002</v>
      </c>
      <c r="EZ51" s="8">
        <v>48.646999999999998</v>
      </c>
      <c r="FA51" s="8">
        <v>154.404</v>
      </c>
      <c r="FB51" s="8">
        <v>84.588999999999999</v>
      </c>
      <c r="FC51" s="8">
        <v>19.68</v>
      </c>
      <c r="FD51" s="8">
        <v>15.154</v>
      </c>
      <c r="FE51" s="8">
        <v>34.834000000000003</v>
      </c>
      <c r="FF51" s="8">
        <v>2.5550000000000002</v>
      </c>
      <c r="FG51" s="8">
        <v>0.39999999999999997</v>
      </c>
      <c r="FH51" s="8">
        <v>2.9550000000000001</v>
      </c>
      <c r="FI51" s="8">
        <v>0</v>
      </c>
      <c r="FJ51" s="8">
        <v>32.027000000000001</v>
      </c>
      <c r="FK51" s="8">
        <v>77.850999999999999</v>
      </c>
      <c r="FL51" s="8">
        <v>0.2</v>
      </c>
      <c r="FM51" s="8">
        <v>39.335999999999999</v>
      </c>
      <c r="FN51" s="8">
        <v>117.387</v>
      </c>
      <c r="FO51" s="8">
        <v>7.6300000000000008</v>
      </c>
      <c r="FP51" s="8">
        <v>23.866000000000003</v>
      </c>
      <c r="FQ51" s="8">
        <v>31.496000000000002</v>
      </c>
      <c r="FR51" s="8">
        <v>8.6539999999999999</v>
      </c>
      <c r="FS51" s="8">
        <v>8.7959999999999994</v>
      </c>
      <c r="FT51" s="8">
        <v>5.0030000000000001</v>
      </c>
      <c r="FU51" s="8">
        <v>6.1170000000000009</v>
      </c>
      <c r="FV51" s="8">
        <v>0.81399999999999995</v>
      </c>
      <c r="FW51" s="8">
        <v>0.94400000000000006</v>
      </c>
      <c r="FX51" s="8">
        <f t="shared" si="33"/>
        <v>0.94400000000000006</v>
      </c>
      <c r="FY51" s="8">
        <v>24.456</v>
      </c>
      <c r="FZ51" s="8">
        <v>0</v>
      </c>
      <c r="GA51" s="8">
        <v>0</v>
      </c>
      <c r="GB51" s="8">
        <v>66.556000000000012</v>
      </c>
      <c r="GC51" s="8">
        <v>9.3789999999999996</v>
      </c>
      <c r="GD51" s="8">
        <f t="shared" si="68"/>
        <v>75.655000000000015</v>
      </c>
      <c r="GE51" s="8">
        <v>75.935000000000016</v>
      </c>
      <c r="GF51" s="8">
        <v>112.34399999999999</v>
      </c>
      <c r="GG51" s="8">
        <v>15.154</v>
      </c>
      <c r="GH51" s="8">
        <v>67.611000000000004</v>
      </c>
      <c r="GI51" s="8">
        <v>195.10899999999998</v>
      </c>
      <c r="GJ51" s="8">
        <v>0.42699999999999999</v>
      </c>
      <c r="GK51" s="8">
        <v>0</v>
      </c>
      <c r="GL51" s="8">
        <v>0.749</v>
      </c>
      <c r="GM51" s="8">
        <v>6.0290000000000008</v>
      </c>
      <c r="GN51" s="8">
        <v>7.205000000000001</v>
      </c>
      <c r="GO51" s="8">
        <v>0</v>
      </c>
      <c r="GP51" s="8">
        <v>0.28000000000000003</v>
      </c>
      <c r="GQ51" s="8">
        <v>0.28000000000000003</v>
      </c>
      <c r="GR51" s="8">
        <v>0</v>
      </c>
      <c r="GS51" s="8">
        <v>122.91800000000001</v>
      </c>
      <c r="GT51" s="8">
        <v>17.214000000000002</v>
      </c>
      <c r="GU51" s="8">
        <v>20.209</v>
      </c>
      <c r="GV51" s="8">
        <v>160.34100000000001</v>
      </c>
      <c r="GW51" s="8">
        <v>0.59099999999999997</v>
      </c>
      <c r="GX51" s="8">
        <v>0</v>
      </c>
      <c r="GY51" s="8">
        <v>3.4610000000000003</v>
      </c>
      <c r="GZ51" s="8">
        <v>11.654</v>
      </c>
      <c r="HA51" s="8">
        <v>7.3159999999999998</v>
      </c>
      <c r="HB51" s="8">
        <v>23.021999999999998</v>
      </c>
      <c r="HC51" s="8">
        <f t="shared" si="34"/>
        <v>15.816999999999997</v>
      </c>
      <c r="HD51" s="8">
        <v>246.49300000000002</v>
      </c>
      <c r="HE51" s="8">
        <v>124.96099999999998</v>
      </c>
      <c r="HF51" s="8">
        <v>85.924999999999997</v>
      </c>
      <c r="HG51" s="8">
        <v>210.88599999999997</v>
      </c>
      <c r="HH51" s="8">
        <v>35.607999999999997</v>
      </c>
      <c r="HI51" s="8">
        <v>3.35</v>
      </c>
      <c r="HJ51" s="8">
        <v>0.22800000000000001</v>
      </c>
      <c r="HK51" s="8">
        <v>1.3320000000000001</v>
      </c>
      <c r="HL51" s="8">
        <v>4.91</v>
      </c>
      <c r="HM51" s="8">
        <v>0</v>
      </c>
      <c r="HN51" s="8">
        <v>5.1820000000000004</v>
      </c>
      <c r="HO51" s="8">
        <v>5.8469999999999995</v>
      </c>
      <c r="HP51" s="8">
        <v>11.029</v>
      </c>
      <c r="HQ51" s="8">
        <f t="shared" si="35"/>
        <v>6.1189999999999998</v>
      </c>
      <c r="HR51" s="8">
        <v>45.664999999999999</v>
      </c>
      <c r="HS51" s="8">
        <v>1.0820000000000001</v>
      </c>
      <c r="HT51" s="8">
        <v>0.59600000000000009</v>
      </c>
      <c r="HU51" s="8">
        <v>-17.853999999999999</v>
      </c>
      <c r="HV51" s="8">
        <v>83.89</v>
      </c>
      <c r="HW51" s="8">
        <v>41.072000000000003</v>
      </c>
      <c r="HX51" s="8">
        <v>121.53099999999998</v>
      </c>
      <c r="HY51" s="8">
        <v>266.95099999999996</v>
      </c>
      <c r="HZ51" s="8">
        <v>15.056999999999999</v>
      </c>
      <c r="IA51" s="8">
        <v>282.00799999999998</v>
      </c>
      <c r="IB51" s="8">
        <v>91.841000000000008</v>
      </c>
      <c r="IC51" s="8">
        <v>4.3490000000000002</v>
      </c>
      <c r="ID51" s="8">
        <v>96.190000000000012</v>
      </c>
      <c r="IE51" s="8">
        <v>175.113</v>
      </c>
      <c r="IF51" s="8">
        <v>10.708</v>
      </c>
      <c r="IG51" s="8">
        <v>185.821</v>
      </c>
      <c r="IH51" s="8">
        <v>21.625999999999998</v>
      </c>
      <c r="II51" s="8">
        <v>6.8439999999999994</v>
      </c>
      <c r="IJ51" s="8">
        <v>28.47</v>
      </c>
      <c r="IK51" s="8">
        <v>7.3450000000000006</v>
      </c>
      <c r="IL51" s="8">
        <v>2.363</v>
      </c>
      <c r="IM51" s="8">
        <v>9.7080000000000002</v>
      </c>
      <c r="IN51" s="8">
        <v>0.23299999999999998</v>
      </c>
      <c r="IO51" s="8">
        <v>6.8680000000000003</v>
      </c>
      <c r="IP51" s="8">
        <v>7.101</v>
      </c>
      <c r="IQ51" s="8">
        <v>0.32400000000000001</v>
      </c>
      <c r="IR51" s="8">
        <v>5.6000000000000001E-2</v>
      </c>
      <c r="IS51" s="8">
        <v>0.38</v>
      </c>
      <c r="IT51" s="8">
        <v>7.4809999999999999</v>
      </c>
      <c r="IU51" s="8">
        <v>0.80300000000000005</v>
      </c>
      <c r="IV51" s="8">
        <v>0</v>
      </c>
      <c r="IW51" s="8">
        <v>0.80300000000000005</v>
      </c>
      <c r="IX51" s="8">
        <v>139.846</v>
      </c>
      <c r="IY51" s="8">
        <v>1.123</v>
      </c>
      <c r="IZ51" s="8">
        <v>140.96899999999999</v>
      </c>
      <c r="JA51" s="8">
        <v>365.12399999999997</v>
      </c>
      <c r="JB51" s="8">
        <v>365.12399999999997</v>
      </c>
      <c r="JC51" s="8">
        <v>114.816</v>
      </c>
      <c r="JD51" s="8">
        <v>24.792000000000002</v>
      </c>
      <c r="JE51" s="8">
        <v>139.608</v>
      </c>
      <c r="JF51" s="8">
        <v>36.014000000000003</v>
      </c>
      <c r="JG51" s="8">
        <v>0.376</v>
      </c>
      <c r="JH51" s="8">
        <v>36.39</v>
      </c>
      <c r="JI51" s="8">
        <v>6.7340000000000009</v>
      </c>
      <c r="JJ51" s="8">
        <v>6.7340000000000009</v>
      </c>
      <c r="JK51" s="8">
        <v>28.527000000000001</v>
      </c>
      <c r="JL51" s="8">
        <v>0.30000000000000004</v>
      </c>
      <c r="JM51" s="8">
        <v>28.827000000000002</v>
      </c>
      <c r="JN51" s="8">
        <v>1.49</v>
      </c>
      <c r="JO51" s="8">
        <v>1.49</v>
      </c>
      <c r="JP51" s="8">
        <v>24.477</v>
      </c>
      <c r="JQ51" s="8">
        <v>8.4999999999999992E-2</v>
      </c>
      <c r="JR51" s="8">
        <v>24.562000000000001</v>
      </c>
      <c r="JS51" s="8">
        <v>1.4890000000000001</v>
      </c>
      <c r="JT51" s="8">
        <v>1.4890000000000001</v>
      </c>
      <c r="JU51" s="8">
        <v>121.94</v>
      </c>
      <c r="JV51" s="8">
        <v>35.820999999999998</v>
      </c>
      <c r="JW51" s="8">
        <v>20.314</v>
      </c>
      <c r="JX51" s="8">
        <v>178.07499999999999</v>
      </c>
      <c r="JY51" s="8">
        <f t="shared" si="36"/>
        <v>177.96899999999999</v>
      </c>
      <c r="JZ51" s="8">
        <v>13.236000000000001</v>
      </c>
      <c r="KA51" s="8">
        <v>16.082000000000001</v>
      </c>
      <c r="KB51" s="8">
        <v>29.318000000000001</v>
      </c>
      <c r="KC51" s="8">
        <v>2.7E-2</v>
      </c>
      <c r="KD51" s="8">
        <v>11.827</v>
      </c>
      <c r="KE51" s="8">
        <v>11.853999999999999</v>
      </c>
      <c r="KF51" s="8">
        <v>41.171999999999997</v>
      </c>
      <c r="KG51" s="8">
        <f t="shared" si="37"/>
        <v>15.446999999999996</v>
      </c>
      <c r="KH51" s="8">
        <v>41.419999999999995</v>
      </c>
      <c r="KI51" s="8">
        <v>9.3789999999999996</v>
      </c>
      <c r="KJ51" s="8">
        <v>50.798999999999992</v>
      </c>
      <c r="KK51" s="8">
        <v>114.816</v>
      </c>
      <c r="KL51" s="8">
        <v>24.792000000000002</v>
      </c>
      <c r="KM51" s="8">
        <v>76.084000000000003</v>
      </c>
      <c r="KN51" s="8">
        <v>215.69200000000001</v>
      </c>
      <c r="KO51" s="8">
        <v>0.106</v>
      </c>
      <c r="KP51" s="8">
        <v>0.106</v>
      </c>
      <c r="KQ51" s="8">
        <v>0</v>
      </c>
      <c r="KR51" s="8">
        <v>14.130999999999998</v>
      </c>
      <c r="KS51" s="8">
        <v>11.155000000000001</v>
      </c>
      <c r="KT51" s="8">
        <v>25.286000000000001</v>
      </c>
      <c r="KU51" s="8">
        <v>3.2000000000000001E-2</v>
      </c>
      <c r="KV51" s="8">
        <v>0.40700000000000003</v>
      </c>
      <c r="KW51" s="8">
        <v>0.43900000000000006</v>
      </c>
      <c r="KX51" s="8">
        <v>25.725000000000001</v>
      </c>
      <c r="KY51" s="8">
        <v>0</v>
      </c>
      <c r="KZ51" s="8">
        <v>606.995</v>
      </c>
      <c r="LA51" s="8">
        <v>13.021000000000001</v>
      </c>
      <c r="LB51" s="8">
        <v>620.01599999999996</v>
      </c>
      <c r="LC51" s="8">
        <v>538.03199999999993</v>
      </c>
      <c r="LD51" s="8">
        <v>13.63</v>
      </c>
      <c r="LE51" s="8">
        <v>551.66199999999992</v>
      </c>
      <c r="LF51" s="8">
        <v>68.964999999999989</v>
      </c>
      <c r="LG51" s="8">
        <v>-0.60899999999999999</v>
      </c>
      <c r="LH51" s="8">
        <v>68.355999999999995</v>
      </c>
      <c r="LI51" s="8">
        <v>0.46899999999999997</v>
      </c>
      <c r="LJ51" s="8">
        <v>3.2970000000000002</v>
      </c>
      <c r="LK51" s="8">
        <v>3.766</v>
      </c>
      <c r="LL51" s="8">
        <v>0.14400000000000002</v>
      </c>
      <c r="LM51" s="8">
        <v>0.54700000000000004</v>
      </c>
      <c r="LN51" s="8">
        <v>0.69100000000000006</v>
      </c>
      <c r="LO51" s="8">
        <v>4.4569999999999999</v>
      </c>
      <c r="LP51" s="8">
        <v>0</v>
      </c>
      <c r="LQ51" s="8">
        <v>3.35</v>
      </c>
      <c r="LR51" s="8">
        <v>0.92199999999999993</v>
      </c>
      <c r="LS51" s="8">
        <v>4.2720000000000002</v>
      </c>
      <c r="LT51" s="8">
        <v>0</v>
      </c>
      <c r="LU51" s="8">
        <v>4.2720000000000002</v>
      </c>
      <c r="LV51" s="8">
        <f t="shared" si="38"/>
        <v>-0.18499999999999961</v>
      </c>
      <c r="LW51" s="8">
        <v>68.382999999999996</v>
      </c>
      <c r="LX51" s="8">
        <v>1.399</v>
      </c>
      <c r="LY51" s="8">
        <v>69.781999999999996</v>
      </c>
      <c r="LZ51" s="8">
        <v>0.79400000000000004</v>
      </c>
      <c r="MA51" s="8">
        <v>0.79400000000000004</v>
      </c>
      <c r="MB51" s="8">
        <v>0.76</v>
      </c>
      <c r="MC51" s="8">
        <v>0.76</v>
      </c>
      <c r="MD51" s="8">
        <v>-0.80699999999999994</v>
      </c>
      <c r="ME51" s="8">
        <v>-0.80699999999999994</v>
      </c>
      <c r="MF51" s="8">
        <v>-0.66899999999999993</v>
      </c>
      <c r="MG51" s="8">
        <v>-1.3180000000000001</v>
      </c>
      <c r="MH51" s="8">
        <v>-1.9870000000000001</v>
      </c>
      <c r="MI51" s="8">
        <v>97.519000000000005</v>
      </c>
      <c r="MJ51" s="8">
        <v>41.072000000000003</v>
      </c>
      <c r="MK51" s="8">
        <v>13.63</v>
      </c>
      <c r="ML51" s="8">
        <v>745.58699999999999</v>
      </c>
      <c r="MM51" s="8">
        <v>-0.60899999999999999</v>
      </c>
      <c r="MN51" s="8">
        <v>744.97799999999995</v>
      </c>
      <c r="MO51" s="8">
        <v>216.05500000000001</v>
      </c>
      <c r="MP51" s="8">
        <v>223.34100000000001</v>
      </c>
      <c r="MQ51" s="8">
        <v>-7.2859999999999996</v>
      </c>
      <c r="MR51" s="8">
        <v>3.9889999999999999</v>
      </c>
      <c r="MS51" s="8">
        <v>1.125</v>
      </c>
      <c r="MT51" s="8">
        <v>1.125</v>
      </c>
      <c r="MU51" s="8">
        <v>25.490000000000002</v>
      </c>
      <c r="MV51" s="8">
        <v>3.14</v>
      </c>
      <c r="MW51" s="8">
        <v>0</v>
      </c>
      <c r="MX51" s="8">
        <v>0.39100000000000001</v>
      </c>
      <c r="MY51" s="8">
        <v>0</v>
      </c>
      <c r="MZ51" s="8">
        <v>0.495</v>
      </c>
      <c r="NA51" s="8">
        <v>0.495</v>
      </c>
      <c r="NB51" s="8">
        <v>4.9000000000000002E-2</v>
      </c>
      <c r="NC51" s="8">
        <v>9.8000000000000004E-2</v>
      </c>
      <c r="ND51" s="8">
        <v>0.14700000000000002</v>
      </c>
      <c r="NE51" s="8">
        <v>0.59399999999999997</v>
      </c>
      <c r="NF51" s="8">
        <v>0.59399999999999997</v>
      </c>
      <c r="NG51" s="8">
        <v>2.1669999999999998</v>
      </c>
      <c r="NH51" s="8">
        <v>0.17099999999999999</v>
      </c>
      <c r="NI51" s="8">
        <v>0.749</v>
      </c>
      <c r="NJ51" s="8">
        <v>2.0970000000000004</v>
      </c>
      <c r="NK51" s="8">
        <v>5.1840000000000002</v>
      </c>
      <c r="NL51" s="8">
        <v>0</v>
      </c>
      <c r="NM51" s="8">
        <v>0</v>
      </c>
      <c r="NN51" s="8">
        <v>0.81800000000000006</v>
      </c>
      <c r="NO51" s="8">
        <v>4.9000000000000002E-2</v>
      </c>
      <c r="NP51" s="8">
        <v>4.9000000000000002E-2</v>
      </c>
      <c r="NQ51" s="8">
        <v>0</v>
      </c>
      <c r="NR51" s="8">
        <v>1.706</v>
      </c>
      <c r="NS51" s="8">
        <v>1.0860000000000001</v>
      </c>
      <c r="NT51" s="8">
        <v>2.7919999999999998</v>
      </c>
      <c r="NU51" s="8">
        <v>0</v>
      </c>
      <c r="NV51" s="8">
        <v>0</v>
      </c>
      <c r="NW51" s="8">
        <v>5.2569999999999997</v>
      </c>
      <c r="NX51" s="8">
        <v>0.39300000000000002</v>
      </c>
      <c r="NY51" s="8">
        <v>29.874000000000002</v>
      </c>
      <c r="NZ51" s="8">
        <v>2.0979999999999999</v>
      </c>
      <c r="OA51" s="8">
        <v>0</v>
      </c>
      <c r="OB51" s="8">
        <v>0.34199999999999997</v>
      </c>
      <c r="OC51" s="8">
        <f t="shared" si="39"/>
        <v>-4.9000000000000044E-2</v>
      </c>
      <c r="OD51" s="8">
        <v>1.125</v>
      </c>
      <c r="OE51" s="8">
        <v>0.497</v>
      </c>
      <c r="OF51" s="8">
        <v>1.6219999999999999</v>
      </c>
      <c r="OG51" s="8">
        <v>1.5699999999999998</v>
      </c>
      <c r="OH51" s="8">
        <v>0.25600000000000001</v>
      </c>
      <c r="OI51" s="8">
        <v>0</v>
      </c>
      <c r="OJ51" s="8">
        <v>1.8259999999999998</v>
      </c>
      <c r="OK51" s="8">
        <v>0.11600000000000001</v>
      </c>
      <c r="OL51" s="8">
        <v>0.67900000000000005</v>
      </c>
      <c r="OM51" s="8">
        <v>3.4610000000000003</v>
      </c>
      <c r="ON51" s="8">
        <v>3.5670000000000002</v>
      </c>
      <c r="OO51" s="8">
        <v>7.3159999999999998</v>
      </c>
      <c r="OP51" s="8">
        <v>15.138999999999999</v>
      </c>
      <c r="OQ51" s="8">
        <f t="shared" si="40"/>
        <v>9.9549999999999983</v>
      </c>
      <c r="OR51" s="8">
        <v>0.17499999999999999</v>
      </c>
      <c r="OS51" s="8">
        <v>6.8000000000000005E-2</v>
      </c>
      <c r="OT51" s="8">
        <v>0.24299999999999999</v>
      </c>
      <c r="OU51" s="8">
        <v>0.94499999999999995</v>
      </c>
      <c r="OV51" s="8">
        <v>0.02</v>
      </c>
      <c r="OW51" s="8">
        <v>0.96499999999999997</v>
      </c>
      <c r="OX51" s="8">
        <v>14.924999999999999</v>
      </c>
      <c r="OY51" s="8">
        <v>997.78100000000006</v>
      </c>
      <c r="OZ51" s="335">
        <v>3.4870205346764813E-2</v>
      </c>
      <c r="PA51" s="8">
        <v>1.1472297559085624E-2</v>
      </c>
      <c r="PB51" s="8">
        <v>1.3415614103060827</v>
      </c>
      <c r="PC51" s="8">
        <v>9.1184999999999992</v>
      </c>
      <c r="PD51" s="258">
        <v>9.4012899999999995</v>
      </c>
      <c r="PE51" s="8">
        <v>4.5</v>
      </c>
      <c r="PF51" s="8">
        <v>8.7809416666666689</v>
      </c>
      <c r="PG51" s="8">
        <f t="shared" si="48"/>
        <v>5.2835100347030046</v>
      </c>
      <c r="PH51" s="258">
        <v>9.3943901104500007</v>
      </c>
      <c r="PI51" s="258">
        <v>2.7807909629999998</v>
      </c>
      <c r="PJ51" s="8">
        <v>891.13300000000004</v>
      </c>
      <c r="PK51" s="8">
        <f>IFERROR(HLOOKUP("b2_s11",real!$B$10:$AMM$83,$A51-1947,FALSE)+HLOOKUP("b2_s12",real!$B$10:$AMM$83,$A51-1947,FALSE)+HLOOKUP("b2_s13",real!$B$10:$AMM$83,$A51-1947,FALSE)+HLOOKUP("b2_s14",real!$B$10:$AMM$83,$A51-1947,FALSE),"")</f>
        <v>368.34</v>
      </c>
      <c r="PL51" s="8">
        <v>997.40100000000007</v>
      </c>
      <c r="PN51">
        <v>38.273686437502704</v>
      </c>
      <c r="PO51" s="8">
        <v>23.8</v>
      </c>
      <c r="PR51" s="8">
        <v>0.17719691441676225</v>
      </c>
      <c r="PS51" s="11">
        <v>0.27431002469669902</v>
      </c>
      <c r="PT51" s="8">
        <v>12.331</v>
      </c>
      <c r="PU51" s="8">
        <v>0.74399999999999999</v>
      </c>
      <c r="PV51" s="8">
        <v>5.375</v>
      </c>
      <c r="PW51" s="8">
        <v>0.87</v>
      </c>
      <c r="PX51" s="8">
        <v>0.371</v>
      </c>
      <c r="PY51" s="8">
        <f t="shared" si="46"/>
        <v>1.96</v>
      </c>
      <c r="PZ51" s="8">
        <v>0.71899999999999997</v>
      </c>
      <c r="QA51" s="8">
        <v>20.411000000000001</v>
      </c>
      <c r="QB51" s="8">
        <v>3.1389999999999998</v>
      </c>
      <c r="QC51" s="8">
        <v>3.1389999999999998</v>
      </c>
      <c r="QD51" s="8">
        <v>11.564</v>
      </c>
      <c r="QE51" s="8">
        <v>0.71799999999999997</v>
      </c>
      <c r="QF51" s="8">
        <v>5.1859999999999999</v>
      </c>
      <c r="QG51" s="8">
        <v>0.78</v>
      </c>
      <c r="QH51" s="8">
        <v>0.55800000000000005</v>
      </c>
      <c r="QI51" s="8">
        <v>0.56399999999999995</v>
      </c>
      <c r="QJ51" s="8">
        <f t="shared" si="47"/>
        <v>1.9020000000000001</v>
      </c>
      <c r="QK51" s="8">
        <v>19.370999999999999</v>
      </c>
      <c r="QL51" s="8">
        <v>3.4039999999999999</v>
      </c>
      <c r="QM51" s="8">
        <v>3.4039999999999999</v>
      </c>
      <c r="QN51" s="1">
        <v>1.722</v>
      </c>
      <c r="QO51" s="332">
        <v>8.1</v>
      </c>
      <c r="QP51" s="8">
        <v>57.659542000000002</v>
      </c>
      <c r="QQ51" s="333">
        <v>67.8</v>
      </c>
      <c r="QR51" s="8">
        <f t="shared" si="72"/>
        <v>39.093169476</v>
      </c>
      <c r="QS51" s="8">
        <v>38.080277000000002</v>
      </c>
      <c r="QT51" s="11">
        <v>1.5230875725342701</v>
      </c>
      <c r="QU51" s="8">
        <v>-1.9204930624999985</v>
      </c>
      <c r="QV51" s="334">
        <v>8.7809416666666689</v>
      </c>
      <c r="QW51" s="8">
        <v>8.7960589999999996</v>
      </c>
      <c r="QX51" s="8">
        <v>7.2729714274657304</v>
      </c>
      <c r="QY51" s="336">
        <v>4.5</v>
      </c>
      <c r="RA51" s="1">
        <v>0.97295500000000001</v>
      </c>
      <c r="RB51" s="1">
        <v>0.88138700000000003</v>
      </c>
      <c r="RC51">
        <v>34954.866035574101</v>
      </c>
      <c r="RD51">
        <v>0.79546527697932101</v>
      </c>
      <c r="RE51">
        <v>0.80477344660885097</v>
      </c>
      <c r="RF51">
        <v>92.81</v>
      </c>
      <c r="RG51">
        <v>108.63</v>
      </c>
      <c r="RH51" s="8">
        <f t="shared" si="43"/>
        <v>94.607543323139666</v>
      </c>
      <c r="RI51" s="8">
        <f t="shared" si="42"/>
        <v>109.78271854471956</v>
      </c>
      <c r="RJ51">
        <v>34954.866035574196</v>
      </c>
      <c r="RL51" s="8">
        <f t="shared" si="44"/>
        <v>123.462644</v>
      </c>
      <c r="RM51" s="8">
        <f t="shared" si="45"/>
        <v>110.60299999999999</v>
      </c>
      <c r="RN51" s="8">
        <f t="shared" si="69"/>
        <v>12.381914407963407</v>
      </c>
      <c r="RO51" s="8">
        <f t="shared" si="70"/>
        <v>11.092236768102721</v>
      </c>
    </row>
    <row r="52" spans="1:483" s="8" customFormat="1" x14ac:dyDescent="0.35">
      <c r="A52" s="1">
        <v>1990</v>
      </c>
      <c r="B52" s="8">
        <v>1480.2858071828855</v>
      </c>
      <c r="C52" s="8">
        <v>241.82468457896164</v>
      </c>
      <c r="D52" s="8">
        <f t="shared" si="23"/>
        <v>799.980399240206</v>
      </c>
      <c r="E52" s="8">
        <v>777.52866969535421</v>
      </c>
      <c r="F52" s="8">
        <v>355.0518906588519</v>
      </c>
      <c r="G52" s="8">
        <v>22.451729544851798</v>
      </c>
      <c r="H52" s="8">
        <v>172.27083659376973</v>
      </c>
      <c r="I52" s="8">
        <v>5.8580589908282112</v>
      </c>
      <c r="J52" s="8">
        <v>70.520577087127506</v>
      </c>
      <c r="K52" s="8">
        <v>99.303263474457921</v>
      </c>
      <c r="L52" s="8">
        <v>1.6438617314892878</v>
      </c>
      <c r="M52" s="8">
        <f t="shared" si="24"/>
        <v>100.9471252059472</v>
      </c>
      <c r="N52" s="8">
        <v>1.761418754056804</v>
      </c>
      <c r="O52" s="8">
        <v>2.1430410000000002</v>
      </c>
      <c r="P52" s="8">
        <v>225.73439096182415</v>
      </c>
      <c r="Q52" s="8">
        <v>1053.5456370000002</v>
      </c>
      <c r="R52" s="8">
        <v>229.25461100000001</v>
      </c>
      <c r="S52" s="8">
        <f t="shared" si="25"/>
        <v>581.61962199999994</v>
      </c>
      <c r="T52" s="8">
        <v>566.91077199999995</v>
      </c>
      <c r="U52" s="8">
        <v>223.02433400000001</v>
      </c>
      <c r="V52" s="8">
        <v>14.70885</v>
      </c>
      <c r="W52" s="8">
        <v>133.77396400000001</v>
      </c>
      <c r="X52" s="8">
        <v>5.7680559999999996</v>
      </c>
      <c r="Y52" s="8">
        <v>48.616116000000005</v>
      </c>
      <c r="Z52" s="8">
        <v>56.710860000000004</v>
      </c>
      <c r="AA52" s="8">
        <v>1.4777880000000001</v>
      </c>
      <c r="AB52" s="8">
        <f t="shared" si="26"/>
        <v>58.188648000000001</v>
      </c>
      <c r="AC52" s="8">
        <v>0.83074900000000007</v>
      </c>
      <c r="AD52" s="8">
        <v>9.9893999999999998</v>
      </c>
      <c r="AE52" s="8">
        <v>220.98935900000001</v>
      </c>
      <c r="AF52" s="11">
        <f t="shared" si="49"/>
        <v>0.70370777304697307</v>
      </c>
      <c r="AG52" s="337">
        <v>0.71135482337131095</v>
      </c>
      <c r="AH52" s="11">
        <f t="shared" si="50"/>
        <v>0.97077892227396823</v>
      </c>
      <c r="AI52" s="11">
        <f t="shared" si="51"/>
        <v>0.72497962265670479</v>
      </c>
      <c r="AJ52" s="11">
        <f t="shared" si="52"/>
        <v>0.72720331158422435</v>
      </c>
      <c r="AK52" s="11">
        <f t="shared" si="53"/>
        <v>0.62870980298990864</v>
      </c>
      <c r="AL52" s="11">
        <f t="shared" si="54"/>
        <v>0.64984641355985151</v>
      </c>
      <c r="AM52" s="11">
        <f t="shared" si="55"/>
        <v>0.77773262281472511</v>
      </c>
      <c r="AN52" s="11">
        <f t="shared" si="56"/>
        <v>0.99266765959733538</v>
      </c>
      <c r="AO52" s="11">
        <f t="shared" si="57"/>
        <v>0.69923105419692266</v>
      </c>
      <c r="AP52" s="11">
        <f t="shared" si="58"/>
        <v>0.56871817991618212</v>
      </c>
      <c r="AQ52" s="11">
        <f t="shared" si="59"/>
        <v>0.90743203035088427</v>
      </c>
      <c r="AR52" s="11">
        <f t="shared" si="60"/>
        <v>0.57435142500634051</v>
      </c>
      <c r="AS52" s="11">
        <f t="shared" si="61"/>
        <v>0.46322785992321008</v>
      </c>
      <c r="AT52" s="11">
        <f t="shared" si="71"/>
        <v>4.4016918139410546</v>
      </c>
      <c r="AU52" s="11">
        <f t="shared" si="62"/>
        <v>0.97146282857319299</v>
      </c>
      <c r="AV52" s="8">
        <v>1208.9929999999999</v>
      </c>
      <c r="AW52" s="8">
        <v>677.31700000000001</v>
      </c>
      <c r="AX52" s="8">
        <v>531.67700000000002</v>
      </c>
      <c r="AY52" s="8">
        <v>251.11100000000002</v>
      </c>
      <c r="AZ52" s="8">
        <v>83.044000000000011</v>
      </c>
      <c r="BA52" s="8">
        <v>9.7920000000000016</v>
      </c>
      <c r="BB52" s="8">
        <v>92.836000000000013</v>
      </c>
      <c r="BC52" s="8">
        <v>2.9380000000000002</v>
      </c>
      <c r="BD52" s="8">
        <v>17.177999999999997</v>
      </c>
      <c r="BE52" s="8">
        <v>20.115999999999996</v>
      </c>
      <c r="BF52" s="8">
        <v>8.0869999999999997</v>
      </c>
      <c r="BG52" s="8">
        <v>175.69900000000001</v>
      </c>
      <c r="BH52" s="8">
        <v>25.394000000000002</v>
      </c>
      <c r="BI52" s="8">
        <v>19.986000000000001</v>
      </c>
      <c r="BJ52" s="8">
        <v>0</v>
      </c>
      <c r="BK52" s="8">
        <v>5.7610000000000001</v>
      </c>
      <c r="BL52" s="8">
        <v>0</v>
      </c>
      <c r="BM52" s="8">
        <v>60.324999999999996</v>
      </c>
      <c r="BN52" s="8">
        <v>34.662999999999997</v>
      </c>
      <c r="BO52" s="8">
        <v>0</v>
      </c>
      <c r="BP52" s="8">
        <v>0.97499999999999998</v>
      </c>
      <c r="BQ52" s="8">
        <v>9.7920000000000016</v>
      </c>
      <c r="BR52" s="8">
        <v>0.60299999999999998</v>
      </c>
      <c r="BS52" s="8">
        <v>10.395000000000001</v>
      </c>
      <c r="BT52" s="8">
        <v>7.8909999999999991</v>
      </c>
      <c r="BU52" s="8">
        <v>2.1029999999999998</v>
      </c>
      <c r="BV52" s="8">
        <v>9.9939999999999998</v>
      </c>
      <c r="BW52" s="8">
        <v>0</v>
      </c>
      <c r="BX52" s="8">
        <v>18.256</v>
      </c>
      <c r="BY52" s="8">
        <v>18.256</v>
      </c>
      <c r="BZ52" s="8">
        <v>10.220000000000001</v>
      </c>
      <c r="CA52" s="8">
        <v>10.220000000000001</v>
      </c>
      <c r="CB52" s="8">
        <v>7.3109999999999999</v>
      </c>
      <c r="CC52" s="8">
        <v>14.457000000000001</v>
      </c>
      <c r="CD52" s="8">
        <v>21.768000000000001</v>
      </c>
      <c r="CE52" s="8">
        <f t="shared" si="29"/>
        <v>11.774000000000001</v>
      </c>
      <c r="CF52" s="8">
        <v>101.02199999999999</v>
      </c>
      <c r="CG52" s="8">
        <v>101.02199999999999</v>
      </c>
      <c r="CH52" s="8">
        <v>6.077</v>
      </c>
      <c r="CI52" s="8">
        <v>2.8390000000000004</v>
      </c>
      <c r="CJ52" s="8">
        <v>8.9160000000000004</v>
      </c>
      <c r="CK52" s="8">
        <f t="shared" si="30"/>
        <v>7.3100000000000005</v>
      </c>
      <c r="CL52" s="8">
        <v>0</v>
      </c>
      <c r="CM52" s="8">
        <v>1.6059999999999999</v>
      </c>
      <c r="CN52" s="8">
        <v>1.6059999999999999</v>
      </c>
      <c r="CO52" s="8">
        <v>0</v>
      </c>
      <c r="CP52" s="8">
        <v>121.111</v>
      </c>
      <c r="CQ52" s="8">
        <v>8.6629999999999985</v>
      </c>
      <c r="CR52" s="8">
        <v>0.17399999999999999</v>
      </c>
      <c r="CS52" s="8">
        <v>-21.617000000000001</v>
      </c>
      <c r="CT52" s="8">
        <v>108.92500000000001</v>
      </c>
      <c r="CU52" s="8">
        <v>55.505000000000003</v>
      </c>
      <c r="CV52" s="8">
        <v>53.42</v>
      </c>
      <c r="CW52" s="8">
        <v>17.041999999999998</v>
      </c>
      <c r="CX52" s="8">
        <v>6.5409999999999995</v>
      </c>
      <c r="CY52" s="8">
        <v>0.48899999999999999</v>
      </c>
      <c r="CZ52" s="8">
        <v>7.0299999999999994</v>
      </c>
      <c r="DA52" s="8">
        <v>1.9019999999999999</v>
      </c>
      <c r="DB52" s="8">
        <v>1.8030000000000002</v>
      </c>
      <c r="DC52" s="8">
        <v>3.7050000000000001</v>
      </c>
      <c r="DD52" s="8">
        <v>0.61699999999999999</v>
      </c>
      <c r="DE52" s="8">
        <v>26.259</v>
      </c>
      <c r="DF52" s="8">
        <v>202.398</v>
      </c>
      <c r="DG52" s="8">
        <f t="shared" si="63"/>
        <v>191.7323677341667</v>
      </c>
      <c r="DH52" s="8">
        <v>10.834</v>
      </c>
      <c r="DI52" s="8">
        <f t="shared" si="64"/>
        <v>10.821232025570787</v>
      </c>
      <c r="DJ52" s="8">
        <v>0</v>
      </c>
      <c r="DK52" s="1">
        <v>0</v>
      </c>
      <c r="DL52" s="8">
        <v>6.2610000000000001</v>
      </c>
      <c r="DM52" s="8">
        <v>159.94999999999999</v>
      </c>
      <c r="DN52" s="8">
        <f t="shared" si="65"/>
        <v>156.40206616999998</v>
      </c>
      <c r="DO52" s="8">
        <v>8.4489999999999998</v>
      </c>
      <c r="DP52" s="8">
        <f t="shared" si="66"/>
        <v>6.904324225273573</v>
      </c>
      <c r="DQ52" s="8">
        <v>0</v>
      </c>
      <c r="DR52" s="8">
        <v>49.561</v>
      </c>
      <c r="DS52" s="8">
        <f t="shared" si="31"/>
        <v>43.3</v>
      </c>
      <c r="DT52" s="8">
        <v>1.43</v>
      </c>
      <c r="DU52" s="8">
        <v>0.48899999999999999</v>
      </c>
      <c r="DV52" s="8">
        <v>7.9960000000000004</v>
      </c>
      <c r="DW52" s="8">
        <v>9.9150000000000009</v>
      </c>
      <c r="DX52" s="8">
        <v>30.462999999999997</v>
      </c>
      <c r="DY52" s="8">
        <v>6.3070000000000004</v>
      </c>
      <c r="DZ52" s="8">
        <v>8.0000000000000002E-3</v>
      </c>
      <c r="EA52" s="8">
        <v>36.777999999999999</v>
      </c>
      <c r="EB52" s="8">
        <v>5.57</v>
      </c>
      <c r="EC52" s="8">
        <v>0</v>
      </c>
      <c r="ED52" s="8">
        <v>5.57</v>
      </c>
      <c r="EE52" s="8">
        <f t="shared" si="67"/>
        <v>-1.5790635536086839E-2</v>
      </c>
      <c r="EF52" s="8">
        <v>9.8449999999999989</v>
      </c>
      <c r="EG52" s="8">
        <v>9.8449999999999989</v>
      </c>
      <c r="EH52" s="8">
        <v>6.3010000000000002</v>
      </c>
      <c r="EI52" s="8">
        <v>30.909999999999997</v>
      </c>
      <c r="EJ52" s="8">
        <v>0.129</v>
      </c>
      <c r="EK52" s="8">
        <v>37.339999999999996</v>
      </c>
      <c r="EL52" s="8">
        <v>21.729000000000003</v>
      </c>
      <c r="EM52" s="8">
        <v>21.729000000000003</v>
      </c>
      <c r="EN52" s="8">
        <v>0</v>
      </c>
      <c r="EO52" s="8">
        <v>1.0840000000000001</v>
      </c>
      <c r="EP52" s="8">
        <v>1.0840000000000001</v>
      </c>
      <c r="EQ52" s="8">
        <f t="shared" si="32"/>
        <v>1.0760000000000001</v>
      </c>
      <c r="ER52" s="8">
        <v>0</v>
      </c>
      <c r="ES52" s="8">
        <v>8.0000000000000002E-3</v>
      </c>
      <c r="ET52" s="8">
        <v>8.0000000000000002E-3</v>
      </c>
      <c r="EU52" s="8">
        <v>0</v>
      </c>
      <c r="EV52" s="8">
        <v>5.7370000000000001</v>
      </c>
      <c r="EW52" s="8">
        <v>0.23499999999999999</v>
      </c>
      <c r="EX52" s="8">
        <v>16.837</v>
      </c>
      <c r="EY52" s="8">
        <v>214.35299999999998</v>
      </c>
      <c r="EZ52" s="8">
        <v>51.817</v>
      </c>
      <c r="FA52" s="8">
        <v>162.53699999999998</v>
      </c>
      <c r="FB52" s="8">
        <v>89.938999999999993</v>
      </c>
      <c r="FC52" s="8">
        <v>20.224000000000004</v>
      </c>
      <c r="FD52" s="8">
        <v>15.904</v>
      </c>
      <c r="FE52" s="8">
        <v>36.128</v>
      </c>
      <c r="FF52" s="8">
        <v>2.8260000000000001</v>
      </c>
      <c r="FG52" s="8">
        <v>0.38400000000000001</v>
      </c>
      <c r="FH52" s="8">
        <v>3.21</v>
      </c>
      <c r="FI52" s="8">
        <v>0</v>
      </c>
      <c r="FJ52" s="8">
        <v>33.262</v>
      </c>
      <c r="FK52" s="8">
        <v>79.585000000000008</v>
      </c>
      <c r="FL52" s="8">
        <v>0.27100000000000002</v>
      </c>
      <c r="FM52" s="8">
        <v>41.698999999999998</v>
      </c>
      <c r="FN52" s="8">
        <v>121.55500000000001</v>
      </c>
      <c r="FO52" s="8">
        <v>8.2740000000000009</v>
      </c>
      <c r="FP52" s="8">
        <v>26.777999999999999</v>
      </c>
      <c r="FQ52" s="8">
        <v>35.052</v>
      </c>
      <c r="FR52" s="8">
        <v>8.4</v>
      </c>
      <c r="FS52" s="8">
        <v>9.3120000000000012</v>
      </c>
      <c r="FT52" s="8">
        <v>5.2029999999999994</v>
      </c>
      <c r="FU52" s="8">
        <v>6.8369999999999997</v>
      </c>
      <c r="FV52" s="8">
        <v>1.2650000000000001</v>
      </c>
      <c r="FW52" s="8">
        <v>1.052</v>
      </c>
      <c r="FX52" s="8">
        <f t="shared" si="33"/>
        <v>1.052</v>
      </c>
      <c r="FY52" s="8">
        <v>28.114000000000004</v>
      </c>
      <c r="FZ52" s="8">
        <v>0</v>
      </c>
      <c r="GA52" s="8">
        <v>0</v>
      </c>
      <c r="GB52" s="8">
        <v>72.49799999999999</v>
      </c>
      <c r="GC52" s="8">
        <v>9.6169999999999991</v>
      </c>
      <c r="GD52" s="8">
        <f t="shared" si="68"/>
        <v>81.843999999999994</v>
      </c>
      <c r="GE52" s="8">
        <v>82.114999999999995</v>
      </c>
      <c r="GF52" s="8">
        <v>118.77499999999999</v>
      </c>
      <c r="GG52" s="8">
        <v>15.904</v>
      </c>
      <c r="GH52" s="8">
        <v>72.086999999999989</v>
      </c>
      <c r="GI52" s="8">
        <v>206.76599999999999</v>
      </c>
      <c r="GJ52" s="8">
        <v>0.59200000000000008</v>
      </c>
      <c r="GK52" s="8">
        <v>0</v>
      </c>
      <c r="GL52" s="8">
        <v>0.70900000000000007</v>
      </c>
      <c r="GM52" s="8">
        <v>5.9809999999999999</v>
      </c>
      <c r="GN52" s="8">
        <v>7.282</v>
      </c>
      <c r="GO52" s="8">
        <v>0</v>
      </c>
      <c r="GP52" s="8">
        <v>0.27100000000000002</v>
      </c>
      <c r="GQ52" s="8">
        <v>0.27100000000000002</v>
      </c>
      <c r="GR52" s="8">
        <v>0</v>
      </c>
      <c r="GS52" s="8">
        <v>131.45999999999998</v>
      </c>
      <c r="GT52" s="8">
        <v>18.091999999999999</v>
      </c>
      <c r="GU52" s="8">
        <v>20.897000000000002</v>
      </c>
      <c r="GV52" s="8">
        <v>170.44899999999996</v>
      </c>
      <c r="GW52" s="8">
        <v>0.628</v>
      </c>
      <c r="GX52" s="8">
        <v>0</v>
      </c>
      <c r="GY52" s="8">
        <v>3.4460000000000002</v>
      </c>
      <c r="GZ52" s="8">
        <v>13.977000000000002</v>
      </c>
      <c r="HA52" s="8">
        <v>6.6920000000000002</v>
      </c>
      <c r="HB52" s="8">
        <v>24.743000000000002</v>
      </c>
      <c r="HC52" s="8">
        <f t="shared" si="34"/>
        <v>17.461000000000002</v>
      </c>
      <c r="HD52" s="8">
        <v>259.09799999999996</v>
      </c>
      <c r="HE52" s="8">
        <v>133.804</v>
      </c>
      <c r="HF52" s="8">
        <v>89.259000000000015</v>
      </c>
      <c r="HG52" s="8">
        <v>223.06300000000002</v>
      </c>
      <c r="HH52" s="8">
        <v>36.034999999999997</v>
      </c>
      <c r="HI52" s="8">
        <v>3.8600000000000003</v>
      </c>
      <c r="HJ52" s="8">
        <v>0.26500000000000001</v>
      </c>
      <c r="HK52" s="8">
        <v>1.0529999999999999</v>
      </c>
      <c r="HL52" s="8">
        <v>5.1779999999999999</v>
      </c>
      <c r="HM52" s="8">
        <v>0</v>
      </c>
      <c r="HN52" s="8">
        <v>6.3849999999999998</v>
      </c>
      <c r="HO52" s="8">
        <v>10.146000000000001</v>
      </c>
      <c r="HP52" s="8">
        <v>16.530999999999999</v>
      </c>
      <c r="HQ52" s="8">
        <f t="shared" si="35"/>
        <v>11.352999999999998</v>
      </c>
      <c r="HR52" s="8">
        <v>48.626999999999995</v>
      </c>
      <c r="HS52" s="8">
        <v>1.2989999999999999</v>
      </c>
      <c r="HT52" s="8">
        <v>0.499</v>
      </c>
      <c r="HU52" s="8">
        <v>-25.742999999999999</v>
      </c>
      <c r="HV52" s="8">
        <v>89.981999999999999</v>
      </c>
      <c r="HW52" s="8">
        <v>43.823</v>
      </c>
      <c r="HX52" s="8">
        <v>125.29300000000001</v>
      </c>
      <c r="HY52" s="8">
        <v>276.82399999999996</v>
      </c>
      <c r="HZ52" s="8">
        <v>16.311</v>
      </c>
      <c r="IA52" s="8">
        <v>293.13499999999993</v>
      </c>
      <c r="IB52" s="8">
        <v>91.42</v>
      </c>
      <c r="IC52" s="8">
        <v>4.7829999999999995</v>
      </c>
      <c r="ID52" s="8">
        <v>96.203000000000003</v>
      </c>
      <c r="IE52" s="8">
        <v>185.404</v>
      </c>
      <c r="IF52" s="8">
        <v>11.529</v>
      </c>
      <c r="IG52" s="8">
        <v>196.93299999999999</v>
      </c>
      <c r="IH52" s="8">
        <v>22.466000000000001</v>
      </c>
      <c r="II52" s="8">
        <v>7.3719999999999999</v>
      </c>
      <c r="IJ52" s="8">
        <v>29.838000000000001</v>
      </c>
      <c r="IK52" s="8">
        <v>7.8469999999999995</v>
      </c>
      <c r="IL52" s="8">
        <v>2.5500000000000003</v>
      </c>
      <c r="IM52" s="8">
        <v>10.397</v>
      </c>
      <c r="IN52" s="8">
        <v>0.247</v>
      </c>
      <c r="IO52" s="8">
        <v>7.3520000000000003</v>
      </c>
      <c r="IP52" s="8">
        <v>7.5990000000000002</v>
      </c>
      <c r="IQ52" s="8">
        <v>0.36099999999999999</v>
      </c>
      <c r="IR52" s="8">
        <v>6.0999999999999999E-2</v>
      </c>
      <c r="IS52" s="8">
        <v>0.42199999999999999</v>
      </c>
      <c r="IT52" s="8">
        <v>8.0210000000000008</v>
      </c>
      <c r="IU52" s="8">
        <v>1.022</v>
      </c>
      <c r="IV52" s="8">
        <v>0</v>
      </c>
      <c r="IW52" s="8">
        <v>1.022</v>
      </c>
      <c r="IX52" s="8">
        <v>148.51599999999999</v>
      </c>
      <c r="IY52" s="8">
        <v>1.1870000000000001</v>
      </c>
      <c r="IZ52" s="8">
        <v>149.703</v>
      </c>
      <c r="JA52" s="8">
        <v>390.96600000000001</v>
      </c>
      <c r="JB52" s="8">
        <v>390.96600000000001</v>
      </c>
      <c r="JC52" s="8">
        <v>121.196</v>
      </c>
      <c r="JD52" s="8">
        <v>26.183999999999997</v>
      </c>
      <c r="JE52" s="8">
        <v>147.38</v>
      </c>
      <c r="JF52" s="8">
        <v>36.963999999999999</v>
      </c>
      <c r="JG52" s="8">
        <v>0.40699999999999997</v>
      </c>
      <c r="JH52" s="8">
        <v>37.370999999999995</v>
      </c>
      <c r="JI52" s="8">
        <v>6.4059999999999997</v>
      </c>
      <c r="JJ52" s="8">
        <v>6.4059999999999997</v>
      </c>
      <c r="JK52" s="8">
        <v>35.82</v>
      </c>
      <c r="JL52" s="8">
        <v>0.40899999999999997</v>
      </c>
      <c r="JM52" s="8">
        <v>36.228999999999999</v>
      </c>
      <c r="JN52" s="8">
        <v>1.5620000000000001</v>
      </c>
      <c r="JO52" s="8">
        <v>1.5620000000000001</v>
      </c>
      <c r="JP52" s="8">
        <v>27.073</v>
      </c>
      <c r="JQ52" s="8">
        <v>9.0999999999999998E-2</v>
      </c>
      <c r="JR52" s="8">
        <v>27.164000000000001</v>
      </c>
      <c r="JS52" s="8">
        <v>1.637</v>
      </c>
      <c r="JT52" s="8">
        <v>1.637</v>
      </c>
      <c r="JU52" s="8">
        <v>130.55700000000002</v>
      </c>
      <c r="JV52" s="8">
        <v>37.905000000000001</v>
      </c>
      <c r="JW52" s="8">
        <v>21.010999999999999</v>
      </c>
      <c r="JX52" s="8">
        <v>189.47300000000001</v>
      </c>
      <c r="JY52" s="8">
        <f t="shared" si="36"/>
        <v>189.35900000000001</v>
      </c>
      <c r="JZ52" s="8">
        <v>15.474</v>
      </c>
      <c r="KA52" s="8">
        <v>17.559999999999999</v>
      </c>
      <c r="KB52" s="8">
        <v>33.033999999999999</v>
      </c>
      <c r="KC52" s="8">
        <v>3.9E-2</v>
      </c>
      <c r="KD52" s="8">
        <v>13.164000000000001</v>
      </c>
      <c r="KE52" s="8">
        <v>13.203000000000001</v>
      </c>
      <c r="KF52" s="8">
        <v>46.237000000000002</v>
      </c>
      <c r="KG52" s="8">
        <f t="shared" si="37"/>
        <v>19.385000000000002</v>
      </c>
      <c r="KH52" s="8">
        <v>47.937999999999995</v>
      </c>
      <c r="KI52" s="8">
        <v>9.6169999999999991</v>
      </c>
      <c r="KJ52" s="8">
        <v>57.554999999999993</v>
      </c>
      <c r="KK52" s="8">
        <v>121.196</v>
      </c>
      <c r="KL52" s="8">
        <v>26.183999999999997</v>
      </c>
      <c r="KM52" s="8">
        <v>81.061000000000007</v>
      </c>
      <c r="KN52" s="8">
        <v>228.441</v>
      </c>
      <c r="KO52" s="8">
        <v>0.114</v>
      </c>
      <c r="KP52" s="8">
        <v>0.114</v>
      </c>
      <c r="KQ52" s="8">
        <v>0</v>
      </c>
      <c r="KR52" s="8">
        <v>14.911999999999999</v>
      </c>
      <c r="KS52" s="8">
        <v>11.497</v>
      </c>
      <c r="KT52" s="8">
        <v>26.408999999999999</v>
      </c>
      <c r="KU52" s="8">
        <v>3.5000000000000003E-2</v>
      </c>
      <c r="KV52" s="8">
        <v>0.40799999999999997</v>
      </c>
      <c r="KW52" s="8">
        <v>0.44299999999999995</v>
      </c>
      <c r="KX52" s="8">
        <v>26.852</v>
      </c>
      <c r="KY52" s="8">
        <v>0</v>
      </c>
      <c r="KZ52" s="8">
        <v>649.00099999999998</v>
      </c>
      <c r="LA52" s="8">
        <v>14.558</v>
      </c>
      <c r="LB52" s="8">
        <v>663.55899999999997</v>
      </c>
      <c r="LC52" s="8">
        <v>566.92100000000005</v>
      </c>
      <c r="LD52" s="8">
        <v>14.709</v>
      </c>
      <c r="LE52" s="8">
        <v>581.63</v>
      </c>
      <c r="LF52" s="8">
        <v>82.08</v>
      </c>
      <c r="LG52" s="8">
        <v>-0.15</v>
      </c>
      <c r="LH52" s="8">
        <v>81.929999999999993</v>
      </c>
      <c r="LI52" s="8">
        <v>0.65399999999999991</v>
      </c>
      <c r="LJ52" s="8">
        <v>4.3329999999999993</v>
      </c>
      <c r="LK52" s="8">
        <v>4.9869999999999992</v>
      </c>
      <c r="LL52" s="8">
        <v>0.17199999999999999</v>
      </c>
      <c r="LM52" s="8">
        <v>0.48099999999999998</v>
      </c>
      <c r="LN52" s="8">
        <v>0.65300000000000002</v>
      </c>
      <c r="LO52" s="8">
        <v>5.6399999999999988</v>
      </c>
      <c r="LP52" s="8">
        <v>0</v>
      </c>
      <c r="LQ52" s="8">
        <v>3.8600000000000003</v>
      </c>
      <c r="LR52" s="8">
        <v>0.87</v>
      </c>
      <c r="LS52" s="8">
        <v>4.7300000000000004</v>
      </c>
      <c r="LT52" s="8">
        <v>0</v>
      </c>
      <c r="LU52" s="8">
        <v>4.7300000000000004</v>
      </c>
      <c r="LV52" s="8">
        <f t="shared" si="38"/>
        <v>-0.90999999999999837</v>
      </c>
      <c r="LW52" s="8">
        <v>69.465000000000003</v>
      </c>
      <c r="LX52" s="8">
        <v>1.4780000000000002</v>
      </c>
      <c r="LY52" s="8">
        <v>70.942999999999998</v>
      </c>
      <c r="LZ52" s="8">
        <v>0.64200000000000002</v>
      </c>
      <c r="MA52" s="8">
        <v>0.64200000000000002</v>
      </c>
      <c r="MB52" s="8">
        <v>0.83</v>
      </c>
      <c r="MC52" s="8">
        <v>0.83</v>
      </c>
      <c r="MD52" s="8">
        <v>-0.90700000000000003</v>
      </c>
      <c r="ME52" s="8">
        <v>-0.90700000000000003</v>
      </c>
      <c r="MF52" s="8">
        <v>12.309000000000001</v>
      </c>
      <c r="MG52" s="8">
        <v>-0.97599999999999998</v>
      </c>
      <c r="MH52" s="8">
        <v>11.333000000000002</v>
      </c>
      <c r="MI52" s="8">
        <v>104.69</v>
      </c>
      <c r="MJ52" s="8">
        <v>43.823</v>
      </c>
      <c r="MK52" s="8">
        <v>14.709</v>
      </c>
      <c r="ML52" s="8">
        <v>797.5150000000001</v>
      </c>
      <c r="MM52" s="8">
        <v>-0.15</v>
      </c>
      <c r="MN52" s="8">
        <v>797.36500000000012</v>
      </c>
      <c r="MO52" s="8">
        <v>221.33600000000001</v>
      </c>
      <c r="MP52" s="8">
        <v>229.66399999999999</v>
      </c>
      <c r="MQ52" s="8">
        <v>-8.3290000000000006</v>
      </c>
      <c r="MR52" s="8">
        <v>4.0150000000000006</v>
      </c>
      <c r="MS52" s="8">
        <v>1.044</v>
      </c>
      <c r="MT52" s="8">
        <v>1.044</v>
      </c>
      <c r="MU52" s="8">
        <v>27.686</v>
      </c>
      <c r="MV52" s="8">
        <v>3.1680000000000001</v>
      </c>
      <c r="MW52" s="8">
        <v>-9.9999999999999915E-4</v>
      </c>
      <c r="MX52" s="8">
        <v>0.4</v>
      </c>
      <c r="MY52" s="8">
        <v>0</v>
      </c>
      <c r="MZ52" s="8">
        <v>0.46</v>
      </c>
      <c r="NA52" s="8">
        <v>0.46</v>
      </c>
      <c r="NB52" s="8">
        <v>5.3999999999999999E-2</v>
      </c>
      <c r="NC52" s="8">
        <v>0.11699999999999999</v>
      </c>
      <c r="ND52" s="8">
        <v>0.17099999999999999</v>
      </c>
      <c r="NE52" s="8">
        <v>0.61099999999999999</v>
      </c>
      <c r="NF52" s="8">
        <v>0.61099999999999999</v>
      </c>
      <c r="NG52" s="8">
        <v>2.9409999999999998</v>
      </c>
      <c r="NH52" s="8">
        <v>0.33599999999999997</v>
      </c>
      <c r="NI52" s="8">
        <v>0.70900000000000007</v>
      </c>
      <c r="NJ52" s="8">
        <v>2.1740000000000004</v>
      </c>
      <c r="NK52" s="8">
        <v>6.16</v>
      </c>
      <c r="NL52" s="8">
        <v>0</v>
      </c>
      <c r="NM52" s="8">
        <v>0</v>
      </c>
      <c r="NN52" s="8">
        <v>0.98</v>
      </c>
      <c r="NO52" s="8">
        <v>5.3999999999999999E-2</v>
      </c>
      <c r="NP52" s="8">
        <v>5.3999999999999999E-2</v>
      </c>
      <c r="NQ52" s="8">
        <v>0</v>
      </c>
      <c r="NR52" s="8">
        <v>1.667</v>
      </c>
      <c r="NS52" s="8">
        <v>0.78700000000000003</v>
      </c>
      <c r="NT52" s="8">
        <v>2.4540000000000002</v>
      </c>
      <c r="NU52" s="8">
        <v>0</v>
      </c>
      <c r="NV52" s="8">
        <v>0</v>
      </c>
      <c r="NW52" s="8">
        <v>5.9600000000000009</v>
      </c>
      <c r="NX52" s="8">
        <v>0.41499999999999998</v>
      </c>
      <c r="NY52" s="8">
        <v>32.875</v>
      </c>
      <c r="NZ52" s="8">
        <v>2.218</v>
      </c>
      <c r="OA52" s="8">
        <v>0</v>
      </c>
      <c r="OB52" s="8">
        <v>0.44500000000000001</v>
      </c>
      <c r="OC52" s="8">
        <f t="shared" si="39"/>
        <v>4.4999999999999984E-2</v>
      </c>
      <c r="OD52" s="8">
        <v>1.044</v>
      </c>
      <c r="OE52" s="8">
        <v>0.49399999999999999</v>
      </c>
      <c r="OF52" s="8">
        <v>1.538</v>
      </c>
      <c r="OG52" s="8">
        <v>1.512</v>
      </c>
      <c r="OH52" s="8">
        <v>0.252</v>
      </c>
      <c r="OI52" s="8">
        <v>0</v>
      </c>
      <c r="OJ52" s="8">
        <v>1.764</v>
      </c>
      <c r="OK52" s="8">
        <v>1.6639999999999999</v>
      </c>
      <c r="OL52" s="8">
        <v>0.94399999999999995</v>
      </c>
      <c r="OM52" s="8">
        <v>3.4460000000000002</v>
      </c>
      <c r="ON52" s="8">
        <v>3.8250000000000002</v>
      </c>
      <c r="OO52" s="8">
        <v>6.6920000000000002</v>
      </c>
      <c r="OP52" s="8">
        <v>16.571000000000002</v>
      </c>
      <c r="OQ52" s="8">
        <f t="shared" si="40"/>
        <v>10.411000000000001</v>
      </c>
      <c r="OR52" s="8">
        <v>0.19500000000000001</v>
      </c>
      <c r="OS52" s="8">
        <v>3.08</v>
      </c>
      <c r="OT52" s="8">
        <v>3.2749999999999999</v>
      </c>
      <c r="OU52" s="8">
        <v>0.97599999999999998</v>
      </c>
      <c r="OV52" s="8">
        <v>0.24</v>
      </c>
      <c r="OW52" s="8">
        <v>1.216</v>
      </c>
      <c r="OX52" s="8">
        <v>19.189999999999998</v>
      </c>
      <c r="OY52" s="8">
        <v>1054.1690000000001</v>
      </c>
      <c r="OZ52" s="335">
        <v>3.1141401046861566E-2</v>
      </c>
      <c r="PA52" s="8">
        <v>1.2767974429213241E-2</v>
      </c>
      <c r="PB52" s="8">
        <v>1.5446757747264273</v>
      </c>
      <c r="PC52" s="8">
        <v>9.9183000000000003</v>
      </c>
      <c r="PD52" s="258">
        <v>10.31715</v>
      </c>
      <c r="PE52" s="8">
        <v>4.5</v>
      </c>
      <c r="PF52" s="8">
        <v>9.9159166666666678</v>
      </c>
      <c r="PG52" s="8">
        <f t="shared" si="48"/>
        <v>5.5857906355360871</v>
      </c>
      <c r="PH52" s="258">
        <v>10.665632265833301</v>
      </c>
      <c r="PI52" s="258">
        <v>3.5479338299999998</v>
      </c>
      <c r="PJ52" s="8">
        <v>944.56700000000001</v>
      </c>
      <c r="PK52" s="8">
        <f>IFERROR(HLOOKUP("b2_s11",real!$B$10:$AMM$83,$A52-1947,FALSE)+HLOOKUP("b2_s12",real!$B$10:$AMM$83,$A52-1947,FALSE)+HLOOKUP("b2_s13",real!$B$10:$AMM$83,$A52-1947,FALSE)+HLOOKUP("b2_s14",real!$B$10:$AMM$83,$A52-1947,FALSE),"")</f>
        <v>384.923</v>
      </c>
      <c r="PL52" s="8">
        <v>1054.2159999999999</v>
      </c>
      <c r="PN52">
        <v>35.322785213171201</v>
      </c>
      <c r="PO52" s="8">
        <v>24</v>
      </c>
      <c r="PP52" s="8">
        <v>57996.400999999998</v>
      </c>
      <c r="PQ52" s="8">
        <v>39263.563477000003</v>
      </c>
      <c r="PR52" s="8">
        <v>0.16964974460544149</v>
      </c>
      <c r="PS52" s="11">
        <v>0.272026524112983</v>
      </c>
      <c r="PT52" s="8">
        <v>12.481</v>
      </c>
      <c r="PU52" s="8">
        <v>0.74</v>
      </c>
      <c r="PV52" s="8">
        <v>5.4089999999999998</v>
      </c>
      <c r="PW52" s="8">
        <v>0.85099999999999998</v>
      </c>
      <c r="PX52" s="8">
        <v>0.379</v>
      </c>
      <c r="PY52" s="8">
        <f t="shared" si="46"/>
        <v>1.97</v>
      </c>
      <c r="PZ52" s="8">
        <v>0.74</v>
      </c>
      <c r="QA52" s="8">
        <v>20.599</v>
      </c>
      <c r="QB52" s="8">
        <v>3.056</v>
      </c>
      <c r="QC52" s="8">
        <v>3.056</v>
      </c>
      <c r="QD52" s="8">
        <v>11.711</v>
      </c>
      <c r="QE52" s="8">
        <v>0.71499999999999997</v>
      </c>
      <c r="QF52" s="8">
        <v>5.226</v>
      </c>
      <c r="QG52" s="8">
        <v>0.76300000000000001</v>
      </c>
      <c r="QH52" s="8">
        <v>0.503</v>
      </c>
      <c r="QI52" s="8">
        <v>0.58499999999999996</v>
      </c>
      <c r="QJ52" s="8">
        <f t="shared" si="47"/>
        <v>1.851</v>
      </c>
      <c r="QK52" s="8">
        <v>19.503</v>
      </c>
      <c r="QL52" s="8">
        <v>3.3170000000000002</v>
      </c>
      <c r="QM52" s="8">
        <v>3.3170000000000002</v>
      </c>
      <c r="QN52" s="1">
        <v>2.1379999999999999</v>
      </c>
      <c r="QO52" s="332">
        <v>8</v>
      </c>
      <c r="QP52" s="8">
        <v>57.996400999999999</v>
      </c>
      <c r="QQ52" s="333">
        <v>67.7</v>
      </c>
      <c r="QR52" s="8">
        <f t="shared" si="72"/>
        <v>39.263563477000005</v>
      </c>
      <c r="QS52" s="8">
        <v>38.220053</v>
      </c>
      <c r="QT52" s="11">
        <v>1.73856773863028</v>
      </c>
      <c r="QU52" s="8">
        <v>-1.5051831176470589</v>
      </c>
      <c r="QV52" s="334">
        <v>9.9159166666666678</v>
      </c>
      <c r="QW52" s="8">
        <v>9.9321169999999999</v>
      </c>
      <c r="QX52" s="8">
        <v>8.1935492613697196</v>
      </c>
      <c r="QY52" s="336">
        <v>4.5</v>
      </c>
      <c r="RA52" s="1">
        <v>0.82994100000000004</v>
      </c>
      <c r="RB52" s="1">
        <v>0.77718500000000001</v>
      </c>
      <c r="RC52">
        <v>35956.650729980902</v>
      </c>
      <c r="RD52">
        <v>0.76031114565887603</v>
      </c>
      <c r="RE52">
        <v>0.74216299133431596</v>
      </c>
      <c r="RF52">
        <v>95.42</v>
      </c>
      <c r="RG52">
        <v>109.83</v>
      </c>
      <c r="RH52" s="8">
        <f t="shared" si="43"/>
        <v>97.268093781855256</v>
      </c>
      <c r="RI52" s="8">
        <f t="shared" si="42"/>
        <v>110.99545224861041</v>
      </c>
      <c r="RJ52">
        <v>35956.650729980902</v>
      </c>
      <c r="RL52" s="8">
        <f t="shared" si="44"/>
        <v>133.77396400000001</v>
      </c>
      <c r="RM52" s="8">
        <f t="shared" si="45"/>
        <v>121.111</v>
      </c>
      <c r="RN52" s="8">
        <f t="shared" si="69"/>
        <v>12.69750063992719</v>
      </c>
      <c r="RO52" s="8">
        <f t="shared" si="70"/>
        <v>11.495562768867504</v>
      </c>
    </row>
    <row r="53" spans="1:483" s="8" customFormat="1" x14ac:dyDescent="0.35">
      <c r="A53" s="1">
        <v>1991</v>
      </c>
      <c r="B53" s="8">
        <v>1495.8018702473762</v>
      </c>
      <c r="C53" s="8">
        <v>248.97320969721667</v>
      </c>
      <c r="D53" s="8">
        <f t="shared" si="23"/>
        <v>805.28305488557146</v>
      </c>
      <c r="E53" s="8">
        <v>781.92532493475005</v>
      </c>
      <c r="F53" s="8">
        <v>367.50687753937945</v>
      </c>
      <c r="G53" s="8">
        <v>23.357729950821454</v>
      </c>
      <c r="H53" s="8">
        <v>172.69647215997728</v>
      </c>
      <c r="I53" s="8">
        <v>6.4727582056925819</v>
      </c>
      <c r="J53" s="8">
        <v>72.775055780495663</v>
      </c>
      <c r="K53" s="8">
        <v>92.58680848053325</v>
      </c>
      <c r="L53" s="8">
        <v>1.6766647036340658</v>
      </c>
      <c r="M53" s="8">
        <f t="shared" si="24"/>
        <v>94.26347318416731</v>
      </c>
      <c r="N53" s="8">
        <v>1.7469923831522318</v>
      </c>
      <c r="O53" s="8">
        <v>-6.6182840000000001</v>
      </c>
      <c r="P53" s="8">
        <v>239.90356394501228</v>
      </c>
      <c r="Q53" s="8">
        <v>1091.7052060000001</v>
      </c>
      <c r="R53" s="8">
        <v>236.34140199999999</v>
      </c>
      <c r="S53" s="8">
        <f t="shared" si="25"/>
        <v>601.0566869999999</v>
      </c>
      <c r="T53" s="8">
        <v>585.59985699999993</v>
      </c>
      <c r="U53" s="8">
        <v>236.40937400000001</v>
      </c>
      <c r="V53" s="8">
        <v>15.45683</v>
      </c>
      <c r="W53" s="8">
        <v>137.96835400000001</v>
      </c>
      <c r="X53" s="8">
        <v>6.4214040000000008</v>
      </c>
      <c r="Y53" s="8">
        <v>51.989678999999995</v>
      </c>
      <c r="Z53" s="8">
        <v>55.115930999999996</v>
      </c>
      <c r="AA53" s="8">
        <v>1.5450460000000001</v>
      </c>
      <c r="AB53" s="8">
        <f t="shared" si="26"/>
        <v>56.660976999999995</v>
      </c>
      <c r="AC53" s="8">
        <v>0.78615099999999993</v>
      </c>
      <c r="AD53" s="8">
        <v>3.8397899999999998</v>
      </c>
      <c r="AE53" s="8">
        <v>232.91419200000001</v>
      </c>
      <c r="AF53" s="11">
        <f t="shared" si="49"/>
        <v>0.72163216054034784</v>
      </c>
      <c r="AG53" s="337">
        <v>0.73223533128854601</v>
      </c>
      <c r="AH53" s="11">
        <f t="shared" si="50"/>
        <v>0.97205329822225961</v>
      </c>
      <c r="AI53" s="11">
        <f t="shared" si="51"/>
        <v>0.74427420735967198</v>
      </c>
      <c r="AJ53" s="11">
        <f t="shared" si="52"/>
        <v>0.74695292653269452</v>
      </c>
      <c r="AK53" s="11">
        <f t="shared" si="53"/>
        <v>0.64385642315039326</v>
      </c>
      <c r="AL53" s="11">
        <f t="shared" si="54"/>
        <v>0.65640458624165621</v>
      </c>
      <c r="AM53" s="11">
        <f t="shared" si="55"/>
        <v>0.80014095443557642</v>
      </c>
      <c r="AN53" s="11">
        <f t="shared" si="56"/>
        <v>1.0001583290081042</v>
      </c>
      <c r="AO53" s="11">
        <f t="shared" si="57"/>
        <v>0.72458759547958351</v>
      </c>
      <c r="AP53" s="11">
        <f t="shared" si="58"/>
        <v>0.59281943501627066</v>
      </c>
      <c r="AQ53" s="11">
        <f t="shared" si="59"/>
        <v>0.93017025322187796</v>
      </c>
      <c r="AR53" s="11">
        <f t="shared" si="60"/>
        <v>0.598927167299799</v>
      </c>
      <c r="AS53" s="11">
        <f t="shared" si="61"/>
        <v>0.44197979878085486</v>
      </c>
      <c r="AT53" s="11">
        <f t="shared" si="71"/>
        <v>-0.54786402275589274</v>
      </c>
      <c r="AU53" s="11">
        <f t="shared" si="62"/>
        <v>0.96341145798030225</v>
      </c>
      <c r="AV53" s="8">
        <v>1253.9369999999999</v>
      </c>
      <c r="AW53" s="8">
        <v>702.25400000000002</v>
      </c>
      <c r="AX53" s="8">
        <v>551.68299999999999</v>
      </c>
      <c r="AY53" s="8">
        <v>262.84800000000001</v>
      </c>
      <c r="AZ53" s="8">
        <v>85.540999999999997</v>
      </c>
      <c r="BA53" s="8">
        <v>10.200000000000001</v>
      </c>
      <c r="BB53" s="8">
        <v>95.741</v>
      </c>
      <c r="BC53" s="8">
        <v>3.05</v>
      </c>
      <c r="BD53" s="8">
        <v>18.760000000000002</v>
      </c>
      <c r="BE53" s="8">
        <v>21.810000000000002</v>
      </c>
      <c r="BF53" s="8">
        <v>9.0589999999999993</v>
      </c>
      <c r="BG53" s="8">
        <v>180.34499999999997</v>
      </c>
      <c r="BH53" s="8">
        <v>30.227999999999998</v>
      </c>
      <c r="BI53" s="8">
        <v>25.968</v>
      </c>
      <c r="BJ53" s="8">
        <v>-1.0000000000000009E-3</v>
      </c>
      <c r="BK53" s="8">
        <v>6.06</v>
      </c>
      <c r="BL53" s="8">
        <v>0</v>
      </c>
      <c r="BM53" s="8">
        <v>66.093999999999994</v>
      </c>
      <c r="BN53" s="8">
        <v>40.257999999999996</v>
      </c>
      <c r="BO53" s="8">
        <v>-1.0000000000000009E-3</v>
      </c>
      <c r="BP53" s="8">
        <v>0.96199999999999997</v>
      </c>
      <c r="BQ53" s="8">
        <v>10.200000000000001</v>
      </c>
      <c r="BR53" s="8">
        <v>0.56599999999999995</v>
      </c>
      <c r="BS53" s="8">
        <v>10.766000000000002</v>
      </c>
      <c r="BT53" s="8">
        <v>7.6159999999999997</v>
      </c>
      <c r="BU53" s="8">
        <v>2.2230000000000003</v>
      </c>
      <c r="BV53" s="8">
        <v>9.8390000000000004</v>
      </c>
      <c r="BW53" s="8">
        <v>0</v>
      </c>
      <c r="BX53" s="8">
        <v>16.824000000000002</v>
      </c>
      <c r="BY53" s="8">
        <v>16.824000000000002</v>
      </c>
      <c r="BZ53" s="8">
        <v>10.586</v>
      </c>
      <c r="CA53" s="8">
        <v>10.586</v>
      </c>
      <c r="CB53" s="8">
        <v>7.5969999999999995</v>
      </c>
      <c r="CC53" s="8">
        <v>15.231</v>
      </c>
      <c r="CD53" s="8">
        <v>22.827999999999999</v>
      </c>
      <c r="CE53" s="8">
        <f t="shared" si="29"/>
        <v>12.988999999999999</v>
      </c>
      <c r="CF53" s="8">
        <v>105.65899999999999</v>
      </c>
      <c r="CG53" s="8">
        <v>105.65899999999999</v>
      </c>
      <c r="CH53" s="8">
        <v>6.5229999999999997</v>
      </c>
      <c r="CI53" s="8">
        <v>2.895</v>
      </c>
      <c r="CJ53" s="8">
        <v>9.4179999999999993</v>
      </c>
      <c r="CK53" s="8">
        <f t="shared" si="30"/>
        <v>7.7619999999999996</v>
      </c>
      <c r="CL53" s="8">
        <v>0</v>
      </c>
      <c r="CM53" s="8">
        <v>1.6559999999999999</v>
      </c>
      <c r="CN53" s="8">
        <v>1.6559999999999999</v>
      </c>
      <c r="CO53" s="8">
        <v>0</v>
      </c>
      <c r="CP53" s="8">
        <v>126.83199999999999</v>
      </c>
      <c r="CQ53" s="8">
        <v>2.3840000000000003</v>
      </c>
      <c r="CR53" s="8">
        <v>0.17600000000000002</v>
      </c>
      <c r="CS53" s="8">
        <v>-15.973000000000001</v>
      </c>
      <c r="CT53" s="8">
        <v>107.34200000000001</v>
      </c>
      <c r="CU53" s="8">
        <v>53.111999999999995</v>
      </c>
      <c r="CV53" s="8">
        <v>54.231000000000002</v>
      </c>
      <c r="CW53" s="8">
        <v>17.863</v>
      </c>
      <c r="CX53" s="8">
        <v>6.8780000000000001</v>
      </c>
      <c r="CY53" s="8">
        <v>0.52100000000000002</v>
      </c>
      <c r="CZ53" s="8">
        <v>7.399</v>
      </c>
      <c r="DA53" s="8">
        <v>2.0049999999999999</v>
      </c>
      <c r="DB53" s="8">
        <v>1.8120000000000001</v>
      </c>
      <c r="DC53" s="8">
        <v>3.8170000000000002</v>
      </c>
      <c r="DD53" s="8">
        <v>0.46799999999999997</v>
      </c>
      <c r="DE53" s="8">
        <v>25.619</v>
      </c>
      <c r="DF53" s="8">
        <v>204.40800000000002</v>
      </c>
      <c r="DG53" s="8">
        <f t="shared" si="63"/>
        <v>195.12821481420002</v>
      </c>
      <c r="DH53" s="8">
        <v>11.958</v>
      </c>
      <c r="DI53" s="8">
        <f t="shared" si="64"/>
        <v>11.943672128528561</v>
      </c>
      <c r="DJ53" s="8">
        <v>1.0000000000000009E-3</v>
      </c>
      <c r="DK53" s="1">
        <v>0</v>
      </c>
      <c r="DL53" s="8">
        <v>6.0749999999999993</v>
      </c>
      <c r="DM53" s="8">
        <v>161.745</v>
      </c>
      <c r="DN53" s="8">
        <f t="shared" si="65"/>
        <v>158.8506186857</v>
      </c>
      <c r="DO53" s="8">
        <v>12.415999999999999</v>
      </c>
      <c r="DP53" s="8">
        <f t="shared" si="66"/>
        <v>10.941433610246721</v>
      </c>
      <c r="DQ53" s="8">
        <v>1.0000000000000009E-3</v>
      </c>
      <c r="DR53" s="8">
        <v>49.882000000000005</v>
      </c>
      <c r="DS53" s="8">
        <f t="shared" si="31"/>
        <v>43.807000000000002</v>
      </c>
      <c r="DT53" s="8">
        <v>1.4510000000000001</v>
      </c>
      <c r="DU53" s="8">
        <v>0.52100000000000002</v>
      </c>
      <c r="DV53" s="8">
        <v>8.5109999999999992</v>
      </c>
      <c r="DW53" s="8">
        <v>10.482999999999999</v>
      </c>
      <c r="DX53" s="8">
        <v>31.88</v>
      </c>
      <c r="DY53" s="8">
        <v>6.5229999999999997</v>
      </c>
      <c r="DZ53" s="8">
        <v>8.0000000000000002E-3</v>
      </c>
      <c r="EA53" s="8">
        <v>38.411000000000001</v>
      </c>
      <c r="EB53" s="8">
        <v>5.0630000000000006</v>
      </c>
      <c r="EC53" s="8">
        <v>0</v>
      </c>
      <c r="ED53" s="8">
        <v>5.0630000000000006</v>
      </c>
      <c r="EE53" s="8">
        <f t="shared" si="67"/>
        <v>0.13783464678185187</v>
      </c>
      <c r="EF53" s="8">
        <v>10.434000000000001</v>
      </c>
      <c r="EG53" s="8">
        <v>10.434000000000001</v>
      </c>
      <c r="EH53" s="8">
        <v>6.54</v>
      </c>
      <c r="EI53" s="8">
        <v>31.262999999999998</v>
      </c>
      <c r="EJ53" s="8">
        <v>0.11600000000000001</v>
      </c>
      <c r="EK53" s="8">
        <v>37.918999999999997</v>
      </c>
      <c r="EL53" s="8">
        <v>19.496000000000002</v>
      </c>
      <c r="EM53" s="8">
        <v>19.496000000000002</v>
      </c>
      <c r="EN53" s="8">
        <v>0</v>
      </c>
      <c r="EO53" s="8">
        <v>0.78</v>
      </c>
      <c r="EP53" s="8">
        <v>0.78</v>
      </c>
      <c r="EQ53" s="8">
        <f t="shared" si="32"/>
        <v>0.77200000000000002</v>
      </c>
      <c r="ER53" s="8">
        <v>0</v>
      </c>
      <c r="ES53" s="8">
        <v>8.0000000000000002E-3</v>
      </c>
      <c r="ET53" s="8">
        <v>8.0000000000000002E-3</v>
      </c>
      <c r="EU53" s="8">
        <v>0</v>
      </c>
      <c r="EV53" s="8">
        <v>6.4059999999999997</v>
      </c>
      <c r="EW53" s="8">
        <v>0.191</v>
      </c>
      <c r="EX53" s="8">
        <v>13.672000000000001</v>
      </c>
      <c r="EY53" s="8">
        <v>227.374</v>
      </c>
      <c r="EZ53" s="8">
        <v>55.480000000000004</v>
      </c>
      <c r="FA53" s="8">
        <v>171.89400000000001</v>
      </c>
      <c r="FB53" s="8">
        <v>94.740000000000009</v>
      </c>
      <c r="FC53" s="8">
        <v>21.053000000000001</v>
      </c>
      <c r="FD53" s="8">
        <v>16.824999999999999</v>
      </c>
      <c r="FE53" s="8">
        <v>37.878</v>
      </c>
      <c r="FF53" s="8">
        <v>3.0380000000000003</v>
      </c>
      <c r="FG53" s="8">
        <v>0.45799999999999996</v>
      </c>
      <c r="FH53" s="8">
        <v>3.4960000000000004</v>
      </c>
      <c r="FI53" s="8">
        <v>0</v>
      </c>
      <c r="FJ53" s="8">
        <v>35.777999999999999</v>
      </c>
      <c r="FK53" s="8">
        <v>80.73</v>
      </c>
      <c r="FL53" s="8">
        <v>0.27100000000000002</v>
      </c>
      <c r="FM53" s="8">
        <v>42.59</v>
      </c>
      <c r="FN53" s="8">
        <v>123.59100000000001</v>
      </c>
      <c r="FO53" s="8">
        <v>8.7259999999999991</v>
      </c>
      <c r="FP53" s="8">
        <v>28.606000000000002</v>
      </c>
      <c r="FQ53" s="8">
        <v>37.332000000000001</v>
      </c>
      <c r="FR53" s="8">
        <v>7.7899999999999991</v>
      </c>
      <c r="FS53" s="8">
        <v>9.8179999999999996</v>
      </c>
      <c r="FT53" s="8">
        <v>5.5409999999999995</v>
      </c>
      <c r="FU53" s="8">
        <v>8.7759999999999998</v>
      </c>
      <c r="FV53" s="8">
        <v>1.218</v>
      </c>
      <c r="FW53" s="8">
        <v>1.073</v>
      </c>
      <c r="FX53" s="8">
        <f t="shared" si="33"/>
        <v>1.073</v>
      </c>
      <c r="FY53" s="8">
        <v>30.543999999999997</v>
      </c>
      <c r="FZ53" s="8">
        <v>0</v>
      </c>
      <c r="GA53" s="8">
        <v>0</v>
      </c>
      <c r="GB53" s="8">
        <v>75.766999999999996</v>
      </c>
      <c r="GC53" s="8">
        <v>10.877999999999998</v>
      </c>
      <c r="GD53" s="8">
        <f t="shared" si="68"/>
        <v>86.38</v>
      </c>
      <c r="GE53" s="8">
        <v>86.644999999999996</v>
      </c>
      <c r="GF53" s="8">
        <v>122.626</v>
      </c>
      <c r="GG53" s="8">
        <v>16.824999999999999</v>
      </c>
      <c r="GH53" s="8">
        <v>74.924000000000007</v>
      </c>
      <c r="GI53" s="8">
        <v>214.375</v>
      </c>
      <c r="GJ53" s="8">
        <v>0.60399999999999998</v>
      </c>
      <c r="GK53" s="8">
        <v>0</v>
      </c>
      <c r="GL53" s="8">
        <v>1.59</v>
      </c>
      <c r="GM53" s="8">
        <v>6.9369999999999994</v>
      </c>
      <c r="GN53" s="8">
        <v>9.1310000000000002</v>
      </c>
      <c r="GO53" s="8">
        <v>0</v>
      </c>
      <c r="GP53" s="8">
        <v>0.26500000000000001</v>
      </c>
      <c r="GQ53" s="8">
        <v>0.26500000000000001</v>
      </c>
      <c r="GR53" s="8">
        <v>0</v>
      </c>
      <c r="GS53" s="8">
        <v>140.85</v>
      </c>
      <c r="GT53" s="8">
        <v>18.803999999999998</v>
      </c>
      <c r="GU53" s="8">
        <v>21.774000000000001</v>
      </c>
      <c r="GV53" s="8">
        <v>181.428</v>
      </c>
      <c r="GW53" s="8">
        <v>0.69199999999999995</v>
      </c>
      <c r="GX53" s="8">
        <v>0</v>
      </c>
      <c r="GY53" s="8">
        <v>4.3969999999999994</v>
      </c>
      <c r="GZ53" s="8">
        <v>14.338000000000001</v>
      </c>
      <c r="HA53" s="8">
        <v>9.3529999999999998</v>
      </c>
      <c r="HB53" s="8">
        <v>28.78</v>
      </c>
      <c r="HC53" s="8">
        <f t="shared" si="34"/>
        <v>19.649000000000001</v>
      </c>
      <c r="HD53" s="8">
        <v>264.83600000000001</v>
      </c>
      <c r="HE53" s="8">
        <v>142.02199999999999</v>
      </c>
      <c r="HF53" s="8">
        <v>94.48</v>
      </c>
      <c r="HG53" s="8">
        <v>236.50200000000001</v>
      </c>
      <c r="HH53" s="8">
        <v>28.334</v>
      </c>
      <c r="HI53" s="8">
        <v>4.3460000000000001</v>
      </c>
      <c r="HJ53" s="8">
        <v>0.27600000000000002</v>
      </c>
      <c r="HK53" s="8">
        <v>1.085</v>
      </c>
      <c r="HL53" s="8">
        <v>5.7069999999999999</v>
      </c>
      <c r="HM53" s="8">
        <v>0</v>
      </c>
      <c r="HN53" s="8">
        <v>6.8159999999999998</v>
      </c>
      <c r="HO53" s="8">
        <v>4.9039999999999999</v>
      </c>
      <c r="HP53" s="8">
        <v>11.719999999999999</v>
      </c>
      <c r="HQ53" s="8">
        <f t="shared" si="35"/>
        <v>6.012999999999999</v>
      </c>
      <c r="HR53" s="8">
        <v>51.994999999999997</v>
      </c>
      <c r="HS53" s="8">
        <v>0.98199999999999998</v>
      </c>
      <c r="HT53" s="8">
        <v>0.64999999999999991</v>
      </c>
      <c r="HU53" s="8">
        <v>-31.308</v>
      </c>
      <c r="HV53" s="8">
        <v>95.306999999999988</v>
      </c>
      <c r="HW53" s="8">
        <v>46.716000000000001</v>
      </c>
      <c r="HX53" s="8">
        <v>122.815</v>
      </c>
      <c r="HY53" s="8">
        <v>276.37900000000002</v>
      </c>
      <c r="HZ53" s="8">
        <v>17.159000000000002</v>
      </c>
      <c r="IA53" s="8">
        <v>293.53800000000001</v>
      </c>
      <c r="IB53" s="8">
        <v>86.418000000000006</v>
      </c>
      <c r="IC53" s="8">
        <v>5.0510000000000002</v>
      </c>
      <c r="ID53" s="8">
        <v>91.469000000000008</v>
      </c>
      <c r="IE53" s="8">
        <v>189.96099999999998</v>
      </c>
      <c r="IF53" s="8">
        <v>12.108000000000001</v>
      </c>
      <c r="IG53" s="8">
        <v>202.06899999999999</v>
      </c>
      <c r="IH53" s="8">
        <v>23.070999999999998</v>
      </c>
      <c r="II53" s="8">
        <v>7.7109999999999994</v>
      </c>
      <c r="IJ53" s="8">
        <v>30.781999999999996</v>
      </c>
      <c r="IK53" s="8">
        <v>7.9339999999999993</v>
      </c>
      <c r="IL53" s="8">
        <v>2.6700000000000004</v>
      </c>
      <c r="IM53" s="8">
        <v>10.603999999999999</v>
      </c>
      <c r="IN53" s="8">
        <v>0.23799999999999999</v>
      </c>
      <c r="IO53" s="8">
        <v>7.5110000000000001</v>
      </c>
      <c r="IP53" s="8">
        <v>7.7490000000000006</v>
      </c>
      <c r="IQ53" s="8">
        <v>0.39400000000000002</v>
      </c>
      <c r="IR53" s="8">
        <v>6.5000000000000002E-2</v>
      </c>
      <c r="IS53" s="8">
        <v>0.45900000000000002</v>
      </c>
      <c r="IT53" s="8">
        <v>8.2080000000000002</v>
      </c>
      <c r="IU53" s="8">
        <v>0.86299999999999999</v>
      </c>
      <c r="IV53" s="8">
        <v>0</v>
      </c>
      <c r="IW53" s="8">
        <v>0.86299999999999999</v>
      </c>
      <c r="IX53" s="8">
        <v>152.071</v>
      </c>
      <c r="IY53" s="8">
        <v>1.2649999999999999</v>
      </c>
      <c r="IZ53" s="8">
        <v>153.33599999999998</v>
      </c>
      <c r="JA53" s="8">
        <v>410.2</v>
      </c>
      <c r="JB53" s="8">
        <v>410.2</v>
      </c>
      <c r="JC53" s="8">
        <v>125.32300000000001</v>
      </c>
      <c r="JD53" s="8">
        <v>27.545999999999999</v>
      </c>
      <c r="JE53" s="8">
        <v>152.869</v>
      </c>
      <c r="JF53" s="8">
        <v>35.635999999999996</v>
      </c>
      <c r="JG53" s="8">
        <v>0.38300000000000001</v>
      </c>
      <c r="JH53" s="8">
        <v>36.018999999999998</v>
      </c>
      <c r="JI53" s="8">
        <v>7.9250000000000007</v>
      </c>
      <c r="JJ53" s="8">
        <v>7.9250000000000007</v>
      </c>
      <c r="JK53" s="8">
        <v>35.835999999999999</v>
      </c>
      <c r="JL53" s="8">
        <v>0.42799999999999999</v>
      </c>
      <c r="JM53" s="8">
        <v>36.263999999999996</v>
      </c>
      <c r="JN53" s="8">
        <v>1.4929999999999999</v>
      </c>
      <c r="JO53" s="8">
        <v>1.4929999999999999</v>
      </c>
      <c r="JP53" s="8">
        <v>26.013000000000002</v>
      </c>
      <c r="JQ53" s="8">
        <v>8.8999999999999996E-2</v>
      </c>
      <c r="JR53" s="8">
        <v>26.102</v>
      </c>
      <c r="JS53" s="8">
        <v>1.605</v>
      </c>
      <c r="JT53" s="8">
        <v>1.605</v>
      </c>
      <c r="JU53" s="8">
        <v>140.012</v>
      </c>
      <c r="JV53" s="8">
        <v>39.569000000000003</v>
      </c>
      <c r="JW53" s="8">
        <v>21.898</v>
      </c>
      <c r="JX53" s="8">
        <v>201.47900000000001</v>
      </c>
      <c r="JY53" s="8">
        <f t="shared" si="36"/>
        <v>201.35500000000002</v>
      </c>
      <c r="JZ53" s="8">
        <v>15.956</v>
      </c>
      <c r="KA53" s="8">
        <v>17.776</v>
      </c>
      <c r="KB53" s="8">
        <v>33.731999999999999</v>
      </c>
      <c r="KC53" s="8">
        <v>3.5999999999999997E-2</v>
      </c>
      <c r="KD53" s="8">
        <v>14.001000000000001</v>
      </c>
      <c r="KE53" s="8">
        <v>14.037000000000001</v>
      </c>
      <c r="KF53" s="8">
        <v>47.768999999999998</v>
      </c>
      <c r="KG53" s="8">
        <f t="shared" si="37"/>
        <v>18.894999999999996</v>
      </c>
      <c r="KH53" s="8">
        <v>53.073</v>
      </c>
      <c r="KI53" s="8">
        <v>10.877999999999998</v>
      </c>
      <c r="KJ53" s="8">
        <v>63.951000000000001</v>
      </c>
      <c r="KK53" s="8">
        <v>125.32300000000001</v>
      </c>
      <c r="KL53" s="8">
        <v>27.545999999999999</v>
      </c>
      <c r="KM53" s="8">
        <v>84.494</v>
      </c>
      <c r="KN53" s="8">
        <v>237.363</v>
      </c>
      <c r="KO53" s="8">
        <v>0.124</v>
      </c>
      <c r="KP53" s="8">
        <v>0.124</v>
      </c>
      <c r="KQ53" s="8">
        <v>0</v>
      </c>
      <c r="KR53" s="8">
        <v>15.891999999999999</v>
      </c>
      <c r="KS53" s="8">
        <v>12.498000000000001</v>
      </c>
      <c r="KT53" s="8">
        <v>28.39</v>
      </c>
      <c r="KU53" s="8">
        <v>3.5999999999999997E-2</v>
      </c>
      <c r="KV53" s="8">
        <v>0.44800000000000001</v>
      </c>
      <c r="KW53" s="8">
        <v>0.48399999999999999</v>
      </c>
      <c r="KX53" s="8">
        <v>28.874000000000002</v>
      </c>
      <c r="KY53" s="8">
        <v>0</v>
      </c>
      <c r="KZ53" s="8">
        <v>673.91700000000003</v>
      </c>
      <c r="LA53" s="8">
        <v>15.415000000000001</v>
      </c>
      <c r="LB53" s="8">
        <v>689.33199999999999</v>
      </c>
      <c r="LC53" s="8">
        <v>585.68200000000002</v>
      </c>
      <c r="LD53" s="8">
        <v>15.457000000000001</v>
      </c>
      <c r="LE53" s="8">
        <v>601.13900000000001</v>
      </c>
      <c r="LF53" s="8">
        <v>88.235000000000014</v>
      </c>
      <c r="LG53" s="8">
        <v>-4.1999999999999996E-2</v>
      </c>
      <c r="LH53" s="8">
        <v>88.193000000000012</v>
      </c>
      <c r="LI53" s="8">
        <v>0.81899999999999995</v>
      </c>
      <c r="LJ53" s="8">
        <v>2.5919999999999996</v>
      </c>
      <c r="LK53" s="8">
        <v>3.4109999999999996</v>
      </c>
      <c r="LL53" s="8">
        <v>0.17699999999999999</v>
      </c>
      <c r="LM53" s="8">
        <v>0.51900000000000002</v>
      </c>
      <c r="LN53" s="8">
        <v>0.69599999999999995</v>
      </c>
      <c r="LO53" s="8">
        <v>4.1069999999999993</v>
      </c>
      <c r="LP53" s="8">
        <v>0</v>
      </c>
      <c r="LQ53" s="8">
        <v>4.3460000000000001</v>
      </c>
      <c r="LR53" s="8">
        <v>1.494</v>
      </c>
      <c r="LS53" s="8">
        <v>5.84</v>
      </c>
      <c r="LT53" s="8">
        <v>0</v>
      </c>
      <c r="LU53" s="8">
        <v>5.84</v>
      </c>
      <c r="LV53" s="8">
        <f t="shared" si="38"/>
        <v>1.7330000000000005</v>
      </c>
      <c r="LW53" s="8">
        <v>66.353999999999999</v>
      </c>
      <c r="LX53" s="8">
        <v>1.5450000000000002</v>
      </c>
      <c r="LY53" s="8">
        <v>67.899000000000001</v>
      </c>
      <c r="LZ53" s="8">
        <v>0.34599999999999997</v>
      </c>
      <c r="MA53" s="8">
        <v>0.34599999999999997</v>
      </c>
      <c r="MB53" s="8">
        <v>0.78699999999999992</v>
      </c>
      <c r="MC53" s="8">
        <v>0.78699999999999992</v>
      </c>
      <c r="MD53" s="8">
        <v>-1.018</v>
      </c>
      <c r="ME53" s="8">
        <v>-1.018</v>
      </c>
      <c r="MF53" s="8">
        <v>19.338000000000001</v>
      </c>
      <c r="MG53" s="8">
        <v>-0.89100000000000001</v>
      </c>
      <c r="MH53" s="8">
        <v>18.447000000000003</v>
      </c>
      <c r="MI53" s="8">
        <v>110.76300000000001</v>
      </c>
      <c r="MJ53" s="8">
        <v>46.716000000000001</v>
      </c>
      <c r="MK53" s="8">
        <v>15.457000000000001</v>
      </c>
      <c r="ML53" s="8">
        <v>831.39499999999998</v>
      </c>
      <c r="MM53" s="8">
        <v>-4.1999999999999996E-2</v>
      </c>
      <c r="MN53" s="8">
        <v>831.35299999999995</v>
      </c>
      <c r="MO53" s="8">
        <v>232.90199999999999</v>
      </c>
      <c r="MP53" s="8">
        <v>236.18</v>
      </c>
      <c r="MQ53" s="8">
        <v>-3.2769999999999997</v>
      </c>
      <c r="MR53" s="8">
        <v>5.0229999999999997</v>
      </c>
      <c r="MS53" s="8">
        <v>1.3049999999999999</v>
      </c>
      <c r="MT53" s="8">
        <v>1.3049999999999999</v>
      </c>
      <c r="MU53" s="8">
        <v>31.173999999999999</v>
      </c>
      <c r="MV53" s="8">
        <v>4.2829999999999995</v>
      </c>
      <c r="MW53" s="8">
        <v>0</v>
      </c>
      <c r="MX53" s="8">
        <v>0.376</v>
      </c>
      <c r="MY53" s="8">
        <v>0</v>
      </c>
      <c r="MZ53" s="8">
        <v>0.54200000000000004</v>
      </c>
      <c r="NA53" s="8">
        <v>0.54200000000000004</v>
      </c>
      <c r="NB53" s="8">
        <v>5.7999999999999996E-2</v>
      </c>
      <c r="NC53" s="8">
        <v>0.128</v>
      </c>
      <c r="ND53" s="8">
        <v>0.186</v>
      </c>
      <c r="NE53" s="8">
        <v>0.70300000000000007</v>
      </c>
      <c r="NF53" s="8">
        <v>0.70300000000000007</v>
      </c>
      <c r="NG53" s="8">
        <v>2.633</v>
      </c>
      <c r="NH53" s="8">
        <v>0.31900000000000001</v>
      </c>
      <c r="NI53" s="8">
        <v>1.59</v>
      </c>
      <c r="NJ53" s="8">
        <v>2.0220000000000002</v>
      </c>
      <c r="NK53" s="8">
        <v>6.5640000000000001</v>
      </c>
      <c r="NL53" s="8">
        <v>0</v>
      </c>
      <c r="NM53" s="8">
        <v>0</v>
      </c>
      <c r="NN53" s="8">
        <v>1.0580000000000001</v>
      </c>
      <c r="NO53" s="8">
        <v>5.7999999999999996E-2</v>
      </c>
      <c r="NP53" s="8">
        <v>5.7999999999999996E-2</v>
      </c>
      <c r="NQ53" s="8">
        <v>0</v>
      </c>
      <c r="NR53" s="8">
        <v>1.7989999999999999</v>
      </c>
      <c r="NS53" s="8">
        <v>1.3169999999999999</v>
      </c>
      <c r="NT53" s="8">
        <v>3.1159999999999997</v>
      </c>
      <c r="NU53" s="8">
        <v>0</v>
      </c>
      <c r="NV53" s="8">
        <v>0</v>
      </c>
      <c r="NW53" s="8">
        <v>6.7939999999999996</v>
      </c>
      <c r="NX53" s="8">
        <v>0.57100000000000006</v>
      </c>
      <c r="NY53" s="8">
        <v>39.460999999999999</v>
      </c>
      <c r="NZ53" s="8">
        <v>2.3279999999999998</v>
      </c>
      <c r="OA53" s="8">
        <v>0</v>
      </c>
      <c r="OB53" s="8">
        <v>0.64100000000000001</v>
      </c>
      <c r="OC53" s="8">
        <f t="shared" si="39"/>
        <v>0.26500000000000001</v>
      </c>
      <c r="OD53" s="8">
        <v>1.3049999999999999</v>
      </c>
      <c r="OE53" s="8">
        <v>0.61799999999999999</v>
      </c>
      <c r="OF53" s="8">
        <v>1.923</v>
      </c>
      <c r="OG53" s="8">
        <v>1.54</v>
      </c>
      <c r="OH53" s="8">
        <v>0.254</v>
      </c>
      <c r="OI53" s="8">
        <v>0</v>
      </c>
      <c r="OJ53" s="8">
        <v>1.794</v>
      </c>
      <c r="OK53" s="8">
        <v>1.512</v>
      </c>
      <c r="OL53" s="8">
        <v>0.84699999999999998</v>
      </c>
      <c r="OM53" s="8">
        <v>4.3969999999999994</v>
      </c>
      <c r="ON53" s="8">
        <v>3.7100000000000004</v>
      </c>
      <c r="OO53" s="8">
        <v>9.3529999999999998</v>
      </c>
      <c r="OP53" s="8">
        <v>19.818999999999999</v>
      </c>
      <c r="OQ53" s="8">
        <f t="shared" si="40"/>
        <v>13.254999999999999</v>
      </c>
      <c r="OR53" s="8">
        <v>0.214</v>
      </c>
      <c r="OS53" s="8">
        <v>0.44800000000000001</v>
      </c>
      <c r="OT53" s="8">
        <v>0.66200000000000003</v>
      </c>
      <c r="OU53" s="8">
        <v>1.1919999999999999</v>
      </c>
      <c r="OV53" s="8">
        <v>0.26</v>
      </c>
      <c r="OW53" s="8">
        <v>1.452</v>
      </c>
      <c r="OX53" s="8">
        <v>15.161</v>
      </c>
      <c r="OY53" s="8">
        <v>1092.6379999999999</v>
      </c>
      <c r="OZ53" s="335">
        <v>4.1530062236052455E-2</v>
      </c>
      <c r="PA53" s="8">
        <v>1.4327871471438096E-2</v>
      </c>
      <c r="PB53" s="8">
        <v>1.4745663897532786</v>
      </c>
      <c r="PC53" s="8">
        <v>8.8048000000000002</v>
      </c>
      <c r="PD53" s="258">
        <v>9.6155899999999992</v>
      </c>
      <c r="PE53" s="8">
        <v>4.5</v>
      </c>
      <c r="PF53" s="8">
        <v>9.0380833333333328</v>
      </c>
      <c r="PG53" s="8">
        <f t="shared" si="48"/>
        <v>4.9251653532181487</v>
      </c>
      <c r="PH53" s="258">
        <v>9.2797851857999891</v>
      </c>
      <c r="PI53" s="258">
        <v>2.8943813142999999</v>
      </c>
      <c r="PJ53" s="8">
        <v>979.87699999999995</v>
      </c>
      <c r="PK53" s="8">
        <f>IFERROR(HLOOKUP("b2_s11",real!$B$10:$AMM$83,$A53-1947,FALSE)+HLOOKUP("b2_s12",real!$B$10:$AMM$83,$A53-1947,FALSE)+HLOOKUP("b2_s13",real!$B$10:$AMM$83,$A53-1947,FALSE)+HLOOKUP("b2_s14",real!$B$10:$AMM$83,$A53-1947,FALSE),"")</f>
        <v>395.07799999999997</v>
      </c>
      <c r="PL53" s="8">
        <v>1092</v>
      </c>
      <c r="PN53">
        <v>33.768582663791705</v>
      </c>
      <c r="PO53" s="8">
        <v>24.6</v>
      </c>
      <c r="PP53" s="8">
        <v>58280.135000000002</v>
      </c>
      <c r="PQ53" s="8">
        <v>39397.37126</v>
      </c>
      <c r="PR53" s="8">
        <v>0.21686646513082455</v>
      </c>
      <c r="PS53" s="11">
        <v>0.27125489176321799</v>
      </c>
      <c r="PT53" s="8">
        <v>12.420999999999999</v>
      </c>
      <c r="PU53" s="8">
        <v>0.73899999999999999</v>
      </c>
      <c r="PV53" s="8">
        <v>5.49</v>
      </c>
      <c r="PW53" s="8">
        <v>0.877</v>
      </c>
      <c r="PX53" s="8">
        <v>0.39800000000000002</v>
      </c>
      <c r="PY53" s="8">
        <f t="shared" si="46"/>
        <v>2.0670000000000002</v>
      </c>
      <c r="PZ53" s="8">
        <v>0.79200000000000004</v>
      </c>
      <c r="QA53" s="8">
        <v>20.716000000000001</v>
      </c>
      <c r="QB53" s="8">
        <v>2.9369999999999998</v>
      </c>
      <c r="QC53" s="8">
        <v>2.9369999999999998</v>
      </c>
      <c r="QD53" s="8">
        <v>11.631</v>
      </c>
      <c r="QE53" s="8">
        <v>0.71399999999999997</v>
      </c>
      <c r="QF53" s="8">
        <v>5.2990000000000004</v>
      </c>
      <c r="QG53" s="8">
        <v>0.78200000000000003</v>
      </c>
      <c r="QH53" s="8">
        <v>0.52700000000000002</v>
      </c>
      <c r="QI53" s="8">
        <v>0.624</v>
      </c>
      <c r="QJ53" s="8">
        <f t="shared" si="47"/>
        <v>1.9330000000000003</v>
      </c>
      <c r="QK53" s="8">
        <v>19.577999999999999</v>
      </c>
      <c r="QL53" s="8">
        <v>3.202</v>
      </c>
      <c r="QM53" s="8">
        <v>3.202</v>
      </c>
      <c r="QN53" s="1">
        <v>0.999</v>
      </c>
      <c r="QO53" s="332">
        <v>8.5</v>
      </c>
      <c r="QP53" s="8">
        <v>58.280135000000001</v>
      </c>
      <c r="QQ53" s="333">
        <v>67.599999999999994</v>
      </c>
      <c r="QR53" s="8">
        <f t="shared" si="72"/>
        <v>39.39737126</v>
      </c>
      <c r="QS53" s="8">
        <v>38.470416999999998</v>
      </c>
      <c r="QT53" s="11">
        <v>1.6093050408810401</v>
      </c>
      <c r="QU53" s="8">
        <v>-1.0342201764705869</v>
      </c>
      <c r="QV53" s="334">
        <v>9.0380833333333328</v>
      </c>
      <c r="QW53" s="8">
        <v>9.0383420000000001</v>
      </c>
      <c r="QX53" s="8">
        <v>7.4290369591189602</v>
      </c>
      <c r="QY53" s="336">
        <v>4.5</v>
      </c>
      <c r="RA53" s="1">
        <v>0.86108399999999996</v>
      </c>
      <c r="RB53" s="1">
        <v>0.79052299999999998</v>
      </c>
      <c r="RC53">
        <v>36481.5476892074</v>
      </c>
      <c r="RD53">
        <v>0.77991301796731805</v>
      </c>
      <c r="RE53">
        <v>0.76393693075901103</v>
      </c>
      <c r="RF53">
        <v>94.06</v>
      </c>
      <c r="RG53">
        <v>106.2</v>
      </c>
      <c r="RH53" s="8">
        <f t="shared" si="43"/>
        <v>95.881753312945975</v>
      </c>
      <c r="RI53" s="8">
        <f t="shared" si="42"/>
        <v>107.32693279434058</v>
      </c>
      <c r="RJ53">
        <v>36481.5476892074</v>
      </c>
      <c r="RL53" s="8">
        <f t="shared" si="44"/>
        <v>137.96835400000001</v>
      </c>
      <c r="RM53" s="8">
        <f t="shared" si="45"/>
        <v>126.83199999999999</v>
      </c>
      <c r="RN53" s="8">
        <f t="shared" si="69"/>
        <v>12.637876346263388</v>
      </c>
      <c r="RO53" s="8">
        <f t="shared" si="70"/>
        <v>11.617788328106588</v>
      </c>
    </row>
    <row r="54" spans="1:483" s="8" customFormat="1" x14ac:dyDescent="0.35">
      <c r="A54" s="1">
        <v>1992</v>
      </c>
      <c r="B54" s="8">
        <v>1519.7249251027158</v>
      </c>
      <c r="C54" s="8">
        <v>253.37212536761538</v>
      </c>
      <c r="D54" s="8">
        <f t="shared" si="23"/>
        <v>814.53745043198046</v>
      </c>
      <c r="E54" s="8">
        <v>789.2078995871575</v>
      </c>
      <c r="F54" s="8">
        <v>379.50745846884547</v>
      </c>
      <c r="G54" s="8">
        <v>25.329550844822993</v>
      </c>
      <c r="H54" s="8">
        <v>169.91404933583803</v>
      </c>
      <c r="I54" s="8">
        <v>6.3176022138236343</v>
      </c>
      <c r="J54" s="8">
        <v>74.401082292805171</v>
      </c>
      <c r="K54" s="8">
        <v>88.07715869598762</v>
      </c>
      <c r="L54" s="8">
        <v>1.8259094640011289</v>
      </c>
      <c r="M54" s="8">
        <f t="shared" si="24"/>
        <v>89.903068159988749</v>
      </c>
      <c r="N54" s="8">
        <v>1.673895017059192</v>
      </c>
      <c r="O54" s="8">
        <v>-10.547198</v>
      </c>
      <c r="P54" s="8">
        <v>254.17765870166329</v>
      </c>
      <c r="Q54" s="8">
        <v>1130.9833679999999</v>
      </c>
      <c r="R54" s="8">
        <v>233.672664</v>
      </c>
      <c r="S54" s="8">
        <f t="shared" si="25"/>
        <v>623.29915300000005</v>
      </c>
      <c r="T54" s="8">
        <v>606.06901300000004</v>
      </c>
      <c r="U54" s="8">
        <v>251.74779199999998</v>
      </c>
      <c r="V54" s="8">
        <v>17.230139999999999</v>
      </c>
      <c r="W54" s="8">
        <v>135.56834599999999</v>
      </c>
      <c r="X54" s="8">
        <v>6.1235349999999995</v>
      </c>
      <c r="Y54" s="8">
        <v>53.413046999999999</v>
      </c>
      <c r="Z54" s="8">
        <v>52.976191</v>
      </c>
      <c r="AA54" s="8">
        <v>1.6503350000000001</v>
      </c>
      <c r="AB54" s="8">
        <f t="shared" si="26"/>
        <v>54.626525999999998</v>
      </c>
      <c r="AC54" s="8">
        <v>0.69608100000000006</v>
      </c>
      <c r="AD54" s="8">
        <v>-2.0633300000000001</v>
      </c>
      <c r="AE54" s="8">
        <v>241.24488200000002</v>
      </c>
      <c r="AF54" s="11">
        <f t="shared" si="49"/>
        <v>0.73582714038615016</v>
      </c>
      <c r="AG54" s="337">
        <v>0.74508280315957598</v>
      </c>
      <c r="AH54" s="11">
        <f t="shared" si="50"/>
        <v>0.94439127092209285</v>
      </c>
      <c r="AI54" s="11">
        <f t="shared" si="51"/>
        <v>0.76304750400643906</v>
      </c>
      <c r="AJ54" s="11">
        <f t="shared" si="52"/>
        <v>0.76592845936215248</v>
      </c>
      <c r="AK54" s="11">
        <f t="shared" si="53"/>
        <v>0.66394967884114164</v>
      </c>
      <c r="AL54" s="11">
        <f t="shared" si="54"/>
        <v>0.67475036303577229</v>
      </c>
      <c r="AM54" s="11">
        <f t="shared" si="55"/>
        <v>0.79909698164407417</v>
      </c>
      <c r="AN54" s="11">
        <f t="shared" si="56"/>
        <v>0.97718788259564016</v>
      </c>
      <c r="AO54" s="11">
        <f t="shared" si="57"/>
        <v>0.7281559559578733</v>
      </c>
      <c r="AP54" s="11">
        <f t="shared" si="58"/>
        <v>0.59897932541614241</v>
      </c>
      <c r="AQ54" s="11">
        <f t="shared" si="59"/>
        <v>0.91234716125636484</v>
      </c>
      <c r="AR54" s="11">
        <f t="shared" si="60"/>
        <v>0.60542794187044269</v>
      </c>
      <c r="AS54" s="11">
        <f t="shared" si="61"/>
        <v>0.40843130606841521</v>
      </c>
      <c r="AT54" s="11">
        <f t="shared" si="71"/>
        <v>0.18473207221309954</v>
      </c>
      <c r="AU54" s="11">
        <f t="shared" si="62"/>
        <v>0.94183166713111355</v>
      </c>
      <c r="AV54" s="8">
        <v>1270.4780000000001</v>
      </c>
      <c r="AW54" s="8">
        <v>699.75399999999991</v>
      </c>
      <c r="AX54" s="8">
        <v>570.72400000000005</v>
      </c>
      <c r="AY54" s="8">
        <v>269.36099999999999</v>
      </c>
      <c r="AZ54" s="8">
        <v>90.352000000000004</v>
      </c>
      <c r="BA54" s="8">
        <v>11.001000000000001</v>
      </c>
      <c r="BB54" s="8">
        <v>101.35300000000001</v>
      </c>
      <c r="BC54" s="8">
        <v>3.9169999999999998</v>
      </c>
      <c r="BD54" s="8">
        <v>20.009</v>
      </c>
      <c r="BE54" s="8">
        <v>23.926000000000002</v>
      </c>
      <c r="BF54" s="8">
        <v>9.3170000000000002</v>
      </c>
      <c r="BG54" s="8">
        <v>185.40100000000001</v>
      </c>
      <c r="BH54" s="8">
        <v>28.712</v>
      </c>
      <c r="BI54" s="8">
        <v>28.593999999999998</v>
      </c>
      <c r="BJ54" s="8">
        <v>-0.60199999999999998</v>
      </c>
      <c r="BK54" s="8">
        <v>6.0250000000000004</v>
      </c>
      <c r="BL54" s="8">
        <v>0</v>
      </c>
      <c r="BM54" s="8">
        <v>70.805000000000007</v>
      </c>
      <c r="BN54" s="8">
        <v>41.183999999999997</v>
      </c>
      <c r="BO54" s="8">
        <v>-3.0179999999999998</v>
      </c>
      <c r="BP54" s="8">
        <v>0.98099999999999998</v>
      </c>
      <c r="BQ54" s="8">
        <v>11.001000000000001</v>
      </c>
      <c r="BR54" s="8">
        <v>0.60199999999999998</v>
      </c>
      <c r="BS54" s="8">
        <v>11.603000000000002</v>
      </c>
      <c r="BT54" s="8">
        <v>8.1010000000000009</v>
      </c>
      <c r="BU54" s="8">
        <v>2.0910000000000002</v>
      </c>
      <c r="BV54" s="8">
        <v>10.192</v>
      </c>
      <c r="BW54" s="8">
        <v>0</v>
      </c>
      <c r="BX54" s="8">
        <v>12.708</v>
      </c>
      <c r="BY54" s="8">
        <v>12.708</v>
      </c>
      <c r="BZ54" s="8">
        <v>11.405999999999999</v>
      </c>
      <c r="CA54" s="8">
        <v>11.405999999999999</v>
      </c>
      <c r="CB54" s="8">
        <v>7.45</v>
      </c>
      <c r="CC54" s="8">
        <v>15.101999999999999</v>
      </c>
      <c r="CD54" s="8">
        <v>22.552</v>
      </c>
      <c r="CE54" s="8">
        <f t="shared" si="29"/>
        <v>12.36</v>
      </c>
      <c r="CF54" s="8">
        <v>113.30699999999999</v>
      </c>
      <c r="CG54" s="8">
        <v>113.30699999999999</v>
      </c>
      <c r="CH54" s="8">
        <v>7.5519999999999996</v>
      </c>
      <c r="CI54" s="8">
        <v>4.26</v>
      </c>
      <c r="CJ54" s="8">
        <v>11.811999999999999</v>
      </c>
      <c r="CK54" s="8">
        <f t="shared" si="30"/>
        <v>10.157999999999999</v>
      </c>
      <c r="CL54" s="8">
        <v>0</v>
      </c>
      <c r="CM54" s="8">
        <v>1.6539999999999999</v>
      </c>
      <c r="CN54" s="8">
        <v>1.6539999999999999</v>
      </c>
      <c r="CO54" s="8">
        <v>0</v>
      </c>
      <c r="CP54" s="8">
        <v>124.679</v>
      </c>
      <c r="CQ54" s="8">
        <v>-2.2010000000000001</v>
      </c>
      <c r="CR54" s="8">
        <v>-0.47400000000000003</v>
      </c>
      <c r="CS54" s="8">
        <v>1.4630000000000001</v>
      </c>
      <c r="CT54" s="8">
        <v>108.85299999999999</v>
      </c>
      <c r="CU54" s="8">
        <v>54.078000000000003</v>
      </c>
      <c r="CV54" s="8">
        <v>54.775000000000006</v>
      </c>
      <c r="CW54" s="8">
        <v>18.491000000000003</v>
      </c>
      <c r="CX54" s="8">
        <v>7.1069999999999993</v>
      </c>
      <c r="CY54" s="8">
        <v>0.53900000000000003</v>
      </c>
      <c r="CZ54" s="8">
        <v>7.645999999999999</v>
      </c>
      <c r="DA54" s="8">
        <v>2.0970000000000004</v>
      </c>
      <c r="DB54" s="8">
        <v>1.9000000000000001</v>
      </c>
      <c r="DC54" s="8">
        <v>3.9970000000000008</v>
      </c>
      <c r="DD54" s="8">
        <v>0.40200000000000002</v>
      </c>
      <c r="DE54" s="8">
        <v>25.045000000000002</v>
      </c>
      <c r="DF54" s="8">
        <v>217.85599999999999</v>
      </c>
      <c r="DG54" s="8">
        <f t="shared" si="63"/>
        <v>208.2224094428</v>
      </c>
      <c r="DH54" s="8">
        <v>12.320999999999998</v>
      </c>
      <c r="DI54" s="8">
        <f t="shared" si="64"/>
        <v>12.305366755399696</v>
      </c>
      <c r="DJ54" s="8">
        <v>-0.15</v>
      </c>
      <c r="DK54" s="1">
        <v>0</v>
      </c>
      <c r="DL54" s="8">
        <v>6.2759999999999998</v>
      </c>
      <c r="DM54" s="8">
        <v>169.07399999999998</v>
      </c>
      <c r="DN54" s="8">
        <f t="shared" si="65"/>
        <v>166.35640314739999</v>
      </c>
      <c r="DO54" s="8">
        <v>13.351000000000001</v>
      </c>
      <c r="DP54" s="8">
        <f t="shared" si="66"/>
        <v>11.949075042639675</v>
      </c>
      <c r="DQ54" s="8">
        <v>-0.122</v>
      </c>
      <c r="DR54" s="8">
        <v>54.752000000000002</v>
      </c>
      <c r="DS54" s="8">
        <f t="shared" si="31"/>
        <v>48.475999999999999</v>
      </c>
      <c r="DT54" s="8">
        <v>1.419</v>
      </c>
      <c r="DU54" s="8">
        <v>0.53900000000000003</v>
      </c>
      <c r="DV54" s="8">
        <v>8.9609999999999985</v>
      </c>
      <c r="DW54" s="8">
        <v>10.918999999999999</v>
      </c>
      <c r="DX54" s="8">
        <v>34.257000000000005</v>
      </c>
      <c r="DY54" s="8">
        <v>7.5859999999999994</v>
      </c>
      <c r="DZ54" s="8">
        <v>8.0000000000000002E-3</v>
      </c>
      <c r="EA54" s="8">
        <v>41.851000000000006</v>
      </c>
      <c r="EB54" s="8">
        <v>4.867</v>
      </c>
      <c r="EC54" s="8">
        <v>0</v>
      </c>
      <c r="ED54" s="8">
        <v>4.867</v>
      </c>
      <c r="EE54" s="8">
        <f t="shared" si="67"/>
        <v>-0.66270199183997658</v>
      </c>
      <c r="EF54" s="8">
        <v>10.9</v>
      </c>
      <c r="EG54" s="8">
        <v>10.9</v>
      </c>
      <c r="EH54" s="8">
        <v>7.5850000000000009</v>
      </c>
      <c r="EI54" s="8">
        <v>35.259</v>
      </c>
      <c r="EJ54" s="8">
        <v>0.14700000000000002</v>
      </c>
      <c r="EK54" s="8">
        <v>42.991</v>
      </c>
      <c r="EL54" s="8">
        <v>18.302</v>
      </c>
      <c r="EM54" s="8">
        <v>18.302</v>
      </c>
      <c r="EN54" s="8">
        <v>0</v>
      </c>
      <c r="EO54" s="8">
        <v>1.052</v>
      </c>
      <c r="EP54" s="8">
        <v>1.052</v>
      </c>
      <c r="EQ54" s="8">
        <f t="shared" si="32"/>
        <v>0.96800000000000008</v>
      </c>
      <c r="ER54" s="8">
        <v>0</v>
      </c>
      <c r="ES54" s="8">
        <v>8.4000000000000005E-2</v>
      </c>
      <c r="ET54" s="8">
        <v>8.4000000000000005E-2</v>
      </c>
      <c r="EU54" s="8">
        <v>0</v>
      </c>
      <c r="EV54" s="8">
        <v>6.1189999999999998</v>
      </c>
      <c r="EW54" s="8">
        <v>0.245</v>
      </c>
      <c r="EX54" s="8">
        <v>12.904</v>
      </c>
      <c r="EY54" s="8">
        <v>242.04300000000001</v>
      </c>
      <c r="EZ54" s="8">
        <v>60.329000000000001</v>
      </c>
      <c r="FA54" s="8">
        <v>181.715</v>
      </c>
      <c r="FB54" s="8">
        <v>100.444</v>
      </c>
      <c r="FC54" s="8">
        <v>22.228000000000002</v>
      </c>
      <c r="FD54" s="8">
        <v>18.061999999999998</v>
      </c>
      <c r="FE54" s="8">
        <v>40.29</v>
      </c>
      <c r="FF54" s="8">
        <v>3.3220000000000001</v>
      </c>
      <c r="FG54" s="8">
        <v>0.49399999999999999</v>
      </c>
      <c r="FH54" s="8">
        <v>3.8159999999999998</v>
      </c>
      <c r="FI54" s="8">
        <v>0</v>
      </c>
      <c r="FJ54" s="8">
        <v>37.164000000000001</v>
      </c>
      <c r="FK54" s="8">
        <v>80.778999999999996</v>
      </c>
      <c r="FL54" s="8">
        <v>0.26900000000000002</v>
      </c>
      <c r="FM54" s="8">
        <v>43.066000000000003</v>
      </c>
      <c r="FN54" s="8">
        <v>124.114</v>
      </c>
      <c r="FO54" s="8">
        <v>10.030000000000001</v>
      </c>
      <c r="FP54" s="8">
        <v>30.129000000000001</v>
      </c>
      <c r="FQ54" s="8">
        <v>40.159000000000006</v>
      </c>
      <c r="FR54" s="8">
        <v>7.9220000000000006</v>
      </c>
      <c r="FS54" s="8">
        <v>9.7170000000000005</v>
      </c>
      <c r="FT54" s="8">
        <v>5.8220000000000001</v>
      </c>
      <c r="FU54" s="8">
        <v>8.3539999999999992</v>
      </c>
      <c r="FV54" s="8">
        <v>1.2269999999999999</v>
      </c>
      <c r="FW54" s="8">
        <v>1.0720000000000001</v>
      </c>
      <c r="FX54" s="8">
        <f t="shared" si="33"/>
        <v>1.0720000000000001</v>
      </c>
      <c r="FY54" s="8">
        <v>33.664000000000001</v>
      </c>
      <c r="FZ54" s="8">
        <v>0</v>
      </c>
      <c r="GA54" s="8">
        <v>0</v>
      </c>
      <c r="GB54" s="8">
        <v>75.58</v>
      </c>
      <c r="GC54" s="8">
        <v>11.638</v>
      </c>
      <c r="GD54" s="8">
        <f t="shared" si="68"/>
        <v>86.966000000000008</v>
      </c>
      <c r="GE54" s="8">
        <v>87.218000000000004</v>
      </c>
      <c r="GF54" s="8">
        <v>128.827</v>
      </c>
      <c r="GG54" s="8">
        <v>18.061999999999998</v>
      </c>
      <c r="GH54" s="8">
        <v>78.194000000000003</v>
      </c>
      <c r="GI54" s="8">
        <v>225.08300000000003</v>
      </c>
      <c r="GJ54" s="8">
        <v>0.68100000000000005</v>
      </c>
      <c r="GK54" s="8">
        <v>0</v>
      </c>
      <c r="GL54" s="8">
        <v>1.1640000000000001</v>
      </c>
      <c r="GM54" s="8">
        <v>7.508</v>
      </c>
      <c r="GN54" s="8">
        <v>9.3529999999999998</v>
      </c>
      <c r="GO54" s="8">
        <v>0</v>
      </c>
      <c r="GP54" s="8">
        <v>0.252</v>
      </c>
      <c r="GQ54" s="8">
        <v>0.252</v>
      </c>
      <c r="GR54" s="8">
        <v>0</v>
      </c>
      <c r="GS54" s="8">
        <v>150.57800000000003</v>
      </c>
      <c r="GT54" s="8">
        <v>19.753</v>
      </c>
      <c r="GU54" s="8">
        <v>22.052</v>
      </c>
      <c r="GV54" s="8">
        <v>192.38300000000001</v>
      </c>
      <c r="GW54" s="8">
        <v>0.72199999999999998</v>
      </c>
      <c r="GX54" s="8">
        <v>0</v>
      </c>
      <c r="GY54" s="8">
        <v>4.125</v>
      </c>
      <c r="GZ54" s="8">
        <v>17.346</v>
      </c>
      <c r="HA54" s="8">
        <v>9.2809999999999988</v>
      </c>
      <c r="HB54" s="8">
        <v>31.473999999999997</v>
      </c>
      <c r="HC54" s="8">
        <f t="shared" si="34"/>
        <v>22.120999999999995</v>
      </c>
      <c r="HD54" s="8">
        <v>264.15500000000003</v>
      </c>
      <c r="HE54" s="8">
        <v>151.45099999999999</v>
      </c>
      <c r="HF54" s="8">
        <v>100.155</v>
      </c>
      <c r="HG54" s="8">
        <v>251.60599999999999</v>
      </c>
      <c r="HH54" s="8">
        <v>12.549999999999999</v>
      </c>
      <c r="HI54" s="8">
        <v>4.3710000000000004</v>
      </c>
      <c r="HJ54" s="8">
        <v>0.29299999999999998</v>
      </c>
      <c r="HK54" s="8">
        <v>1.3919999999999999</v>
      </c>
      <c r="HL54" s="8">
        <v>6.0560000000000009</v>
      </c>
      <c r="HM54" s="8">
        <v>0</v>
      </c>
      <c r="HN54" s="8">
        <v>8.1310000000000002</v>
      </c>
      <c r="HO54" s="8">
        <v>7.7360000000000007</v>
      </c>
      <c r="HP54" s="8">
        <v>15.867000000000001</v>
      </c>
      <c r="HQ54" s="8">
        <f t="shared" si="35"/>
        <v>9.8109999999999999</v>
      </c>
      <c r="HR54" s="8">
        <v>53.416999999999994</v>
      </c>
      <c r="HS54" s="8">
        <v>0.36599999999999999</v>
      </c>
      <c r="HT54" s="8">
        <v>0.74900000000000011</v>
      </c>
      <c r="HU54" s="8">
        <v>-51.794000000000004</v>
      </c>
      <c r="HV54" s="8">
        <v>102.727</v>
      </c>
      <c r="HW54" s="8">
        <v>48.722999999999992</v>
      </c>
      <c r="HX54" s="8">
        <v>112.70400000000001</v>
      </c>
      <c r="HY54" s="8">
        <v>290.19600000000003</v>
      </c>
      <c r="HZ54" s="8">
        <v>17.933</v>
      </c>
      <c r="IA54" s="8">
        <v>308.12900000000002</v>
      </c>
      <c r="IB54" s="8">
        <v>90.748999999999995</v>
      </c>
      <c r="IC54" s="8">
        <v>5.5460000000000003</v>
      </c>
      <c r="ID54" s="8">
        <v>96.295000000000002</v>
      </c>
      <c r="IE54" s="8">
        <v>199.44800000000001</v>
      </c>
      <c r="IF54" s="8">
        <v>12.387</v>
      </c>
      <c r="IG54" s="8">
        <v>211.83500000000001</v>
      </c>
      <c r="IH54" s="8">
        <v>23.302</v>
      </c>
      <c r="II54" s="8">
        <v>7.8819999999999997</v>
      </c>
      <c r="IJ54" s="8">
        <v>31.183999999999997</v>
      </c>
      <c r="IK54" s="8">
        <v>7.8289999999999997</v>
      </c>
      <c r="IL54" s="8">
        <v>2.7310000000000003</v>
      </c>
      <c r="IM54" s="8">
        <v>10.56</v>
      </c>
      <c r="IN54" s="8">
        <v>0.29000000000000004</v>
      </c>
      <c r="IO54" s="8">
        <v>7.6560000000000006</v>
      </c>
      <c r="IP54" s="8">
        <v>7.9460000000000006</v>
      </c>
      <c r="IQ54" s="8">
        <v>0.40100000000000002</v>
      </c>
      <c r="IR54" s="8">
        <v>7.0000000000000007E-2</v>
      </c>
      <c r="IS54" s="8">
        <v>0.47100000000000003</v>
      </c>
      <c r="IT54" s="8">
        <v>8.4169999999999998</v>
      </c>
      <c r="IU54" s="8">
        <v>0.98899999999999988</v>
      </c>
      <c r="IV54" s="8">
        <v>0</v>
      </c>
      <c r="IW54" s="8">
        <v>0.98899999999999988</v>
      </c>
      <c r="IX54" s="8">
        <v>161.35899999999998</v>
      </c>
      <c r="IY54" s="8">
        <v>1.3009999999999999</v>
      </c>
      <c r="IZ54" s="8">
        <v>162.65999999999997</v>
      </c>
      <c r="JA54" s="8">
        <v>423.03099999999995</v>
      </c>
      <c r="JB54" s="8">
        <v>423.03099999999995</v>
      </c>
      <c r="JC54" s="8">
        <v>131.42099999999999</v>
      </c>
      <c r="JD54" s="8">
        <v>29.601000000000003</v>
      </c>
      <c r="JE54" s="8">
        <v>161.02199999999999</v>
      </c>
      <c r="JF54" s="8">
        <v>36.644999999999996</v>
      </c>
      <c r="JG54" s="8">
        <v>0.34699999999999998</v>
      </c>
      <c r="JH54" s="8">
        <v>36.991999999999997</v>
      </c>
      <c r="JI54" s="8">
        <v>7.8029999999999999</v>
      </c>
      <c r="JJ54" s="8">
        <v>7.8029999999999999</v>
      </c>
      <c r="JK54" s="8">
        <v>40.308</v>
      </c>
      <c r="JL54" s="8">
        <v>0.55700000000000005</v>
      </c>
      <c r="JM54" s="8">
        <v>40.865000000000002</v>
      </c>
      <c r="JN54" s="8">
        <v>1.528</v>
      </c>
      <c r="JO54" s="8">
        <v>1.528</v>
      </c>
      <c r="JP54" s="8">
        <v>26.591000000000001</v>
      </c>
      <c r="JQ54" s="8">
        <v>0.12</v>
      </c>
      <c r="JR54" s="8">
        <v>26.711000000000002</v>
      </c>
      <c r="JS54" s="8">
        <v>1.6180000000000003</v>
      </c>
      <c r="JT54" s="8">
        <v>1.6180000000000003</v>
      </c>
      <c r="JU54" s="8">
        <v>149.64599999999999</v>
      </c>
      <c r="JV54" s="8">
        <v>41.825000000000003</v>
      </c>
      <c r="JW54" s="8">
        <v>22.193000000000001</v>
      </c>
      <c r="JX54" s="8">
        <v>213.66400000000002</v>
      </c>
      <c r="JY54" s="8">
        <f t="shared" si="36"/>
        <v>213.52100000000002</v>
      </c>
      <c r="JZ54" s="8">
        <v>18.186</v>
      </c>
      <c r="KA54" s="8">
        <v>18.79</v>
      </c>
      <c r="KB54" s="8">
        <v>36.975999999999999</v>
      </c>
      <c r="KC54" s="8">
        <v>4.1999999999999996E-2</v>
      </c>
      <c r="KD54" s="8">
        <v>15.523</v>
      </c>
      <c r="KE54" s="8">
        <v>15.565</v>
      </c>
      <c r="KF54" s="8">
        <v>52.540999999999997</v>
      </c>
      <c r="KG54" s="8">
        <f t="shared" si="37"/>
        <v>22.561999999999998</v>
      </c>
      <c r="KH54" s="8">
        <v>57.232999999999997</v>
      </c>
      <c r="KI54" s="8">
        <v>11.638</v>
      </c>
      <c r="KJ54" s="8">
        <v>68.870999999999995</v>
      </c>
      <c r="KK54" s="8">
        <v>131.42099999999999</v>
      </c>
      <c r="KL54" s="8">
        <v>29.601000000000003</v>
      </c>
      <c r="KM54" s="8">
        <v>88.216999999999985</v>
      </c>
      <c r="KN54" s="8">
        <v>249.23899999999998</v>
      </c>
      <c r="KO54" s="8">
        <v>0.14300000000000002</v>
      </c>
      <c r="KP54" s="8">
        <v>0.14300000000000002</v>
      </c>
      <c r="KQ54" s="8">
        <v>0</v>
      </c>
      <c r="KR54" s="8">
        <v>17.036000000000001</v>
      </c>
      <c r="KS54" s="8">
        <v>12.388999999999999</v>
      </c>
      <c r="KT54" s="8">
        <v>29.425000000000001</v>
      </c>
      <c r="KU54" s="8">
        <v>3.9E-2</v>
      </c>
      <c r="KV54" s="8">
        <v>0.51500000000000001</v>
      </c>
      <c r="KW54" s="8">
        <v>0.55400000000000005</v>
      </c>
      <c r="KX54" s="8">
        <v>29.978999999999999</v>
      </c>
      <c r="KY54" s="8">
        <v>0</v>
      </c>
      <c r="KZ54" s="8">
        <v>706.59099999999989</v>
      </c>
      <c r="LA54" s="8">
        <v>16.959</v>
      </c>
      <c r="LB54" s="8">
        <v>723.54999999999984</v>
      </c>
      <c r="LC54" s="8">
        <v>605.24599999999998</v>
      </c>
      <c r="LD54" s="8">
        <v>17.228999999999999</v>
      </c>
      <c r="LE54" s="8">
        <v>622.47500000000002</v>
      </c>
      <c r="LF54" s="8">
        <v>101.34599999999999</v>
      </c>
      <c r="LG54" s="8">
        <v>-0.27200000000000002</v>
      </c>
      <c r="LH54" s="8">
        <v>101.07399999999998</v>
      </c>
      <c r="LI54" s="8">
        <v>0.80400000000000005</v>
      </c>
      <c r="LJ54" s="8">
        <v>3.4360000000000004</v>
      </c>
      <c r="LK54" s="8">
        <v>4.24</v>
      </c>
      <c r="LL54" s="8">
        <v>0.193</v>
      </c>
      <c r="LM54" s="8">
        <v>0.54500000000000004</v>
      </c>
      <c r="LN54" s="8">
        <v>0.73799999999999999</v>
      </c>
      <c r="LO54" s="8">
        <v>4.9779999999999998</v>
      </c>
      <c r="LP54" s="8">
        <v>0</v>
      </c>
      <c r="LQ54" s="8">
        <v>4.3710000000000004</v>
      </c>
      <c r="LR54" s="8">
        <v>0.97299999999999998</v>
      </c>
      <c r="LS54" s="8">
        <v>5.3440000000000003</v>
      </c>
      <c r="LT54" s="8">
        <v>4.0000000000000001E-3</v>
      </c>
      <c r="LU54" s="8">
        <v>5.3479999999999999</v>
      </c>
      <c r="LV54" s="8">
        <f t="shared" si="38"/>
        <v>0.37000000000000011</v>
      </c>
      <c r="LW54" s="8">
        <v>63.771000000000001</v>
      </c>
      <c r="LX54" s="8">
        <v>1.651</v>
      </c>
      <c r="LY54" s="8">
        <v>65.421999999999997</v>
      </c>
      <c r="LZ54" s="8">
        <v>-9.9000000000000005E-2</v>
      </c>
      <c r="MA54" s="8">
        <v>-9.9000000000000005E-2</v>
      </c>
      <c r="MB54" s="8">
        <v>0.69600000000000006</v>
      </c>
      <c r="MC54" s="8">
        <v>0.69600000000000006</v>
      </c>
      <c r="MD54" s="8">
        <v>-0.52</v>
      </c>
      <c r="ME54" s="8">
        <v>-0.52</v>
      </c>
      <c r="MF54" s="8">
        <v>36.391999999999996</v>
      </c>
      <c r="MG54" s="8">
        <v>-1.1879999999999999</v>
      </c>
      <c r="MH54" s="8">
        <v>35.203999999999994</v>
      </c>
      <c r="MI54" s="8">
        <v>119.958</v>
      </c>
      <c r="MJ54" s="8">
        <v>48.722999999999992</v>
      </c>
      <c r="MK54" s="8">
        <v>17.228999999999999</v>
      </c>
      <c r="ML54" s="8">
        <v>875.27099999999996</v>
      </c>
      <c r="MM54" s="8">
        <v>-0.27200000000000002</v>
      </c>
      <c r="MN54" s="8">
        <v>874.99899999999991</v>
      </c>
      <c r="MO54" s="8">
        <v>240.79699999999997</v>
      </c>
      <c r="MP54" s="8">
        <v>233.04400000000001</v>
      </c>
      <c r="MQ54" s="8">
        <v>7.7519999999999998</v>
      </c>
      <c r="MR54" s="8">
        <v>4.7899999999999991</v>
      </c>
      <c r="MS54" s="8">
        <v>1.2430000000000001</v>
      </c>
      <c r="MT54" s="8">
        <v>1.2430000000000001</v>
      </c>
      <c r="MU54" s="8">
        <v>32.766999999999996</v>
      </c>
      <c r="MV54" s="8">
        <v>5.4319999999999995</v>
      </c>
      <c r="MW54" s="8">
        <v>-0.75299999999999989</v>
      </c>
      <c r="MX54" s="8">
        <v>0.37</v>
      </c>
      <c r="MY54" s="8">
        <v>0</v>
      </c>
      <c r="MZ54" s="8">
        <v>0.52200000000000002</v>
      </c>
      <c r="NA54" s="8">
        <v>0.52200000000000002</v>
      </c>
      <c r="NB54" s="8">
        <v>6.9000000000000006E-2</v>
      </c>
      <c r="NC54" s="8">
        <v>0.156</v>
      </c>
      <c r="ND54" s="8">
        <v>0.22500000000000001</v>
      </c>
      <c r="NE54" s="8">
        <v>0.73799999999999999</v>
      </c>
      <c r="NF54" s="8">
        <v>0.73799999999999999</v>
      </c>
      <c r="NG54" s="8">
        <v>3.1139999999999999</v>
      </c>
      <c r="NH54" s="8">
        <v>0.315</v>
      </c>
      <c r="NI54" s="8">
        <v>1.1640000000000001</v>
      </c>
      <c r="NJ54" s="8">
        <v>2.5129999999999999</v>
      </c>
      <c r="NK54" s="8">
        <v>7.1059999999999999</v>
      </c>
      <c r="NL54" s="8">
        <v>0</v>
      </c>
      <c r="NM54" s="8">
        <v>0</v>
      </c>
      <c r="NN54" s="8">
        <v>1.2389999999999999</v>
      </c>
      <c r="NO54" s="8">
        <v>6.9000000000000006E-2</v>
      </c>
      <c r="NP54" s="8">
        <v>6.9000000000000006E-2</v>
      </c>
      <c r="NQ54" s="8">
        <v>0</v>
      </c>
      <c r="NR54" s="8">
        <v>1.609</v>
      </c>
      <c r="NS54" s="8">
        <v>0.67</v>
      </c>
      <c r="NT54" s="8">
        <v>2.2789999999999999</v>
      </c>
      <c r="NU54" s="8">
        <v>0</v>
      </c>
      <c r="NV54" s="8">
        <v>0</v>
      </c>
      <c r="NW54" s="8">
        <v>7.2930000000000001</v>
      </c>
      <c r="NX54" s="8">
        <v>0.9890000000000001</v>
      </c>
      <c r="NY54" s="8">
        <v>43.638999999999996</v>
      </c>
      <c r="NZ54" s="8">
        <v>2.8949999999999996</v>
      </c>
      <c r="OA54" s="8">
        <v>-3.1379999999999999</v>
      </c>
      <c r="OB54" s="8">
        <v>0.72699999999999987</v>
      </c>
      <c r="OC54" s="8">
        <f t="shared" si="39"/>
        <v>0.35699999999999987</v>
      </c>
      <c r="OD54" s="8">
        <v>1.2430000000000001</v>
      </c>
      <c r="OE54" s="8">
        <v>0.61599999999999999</v>
      </c>
      <c r="OF54" s="8">
        <v>1.859</v>
      </c>
      <c r="OG54" s="8">
        <v>1.67</v>
      </c>
      <c r="OH54" s="8">
        <v>0.23299999999999998</v>
      </c>
      <c r="OI54" s="8">
        <v>0</v>
      </c>
      <c r="OJ54" s="8">
        <v>1.903</v>
      </c>
      <c r="OK54" s="8">
        <v>1.6879999999999999</v>
      </c>
      <c r="OL54" s="8">
        <v>0.98099999999999998</v>
      </c>
      <c r="OM54" s="8">
        <v>4.125</v>
      </c>
      <c r="ON54" s="8">
        <v>4.0919999999999996</v>
      </c>
      <c r="OO54" s="8">
        <v>9.2809999999999988</v>
      </c>
      <c r="OP54" s="8">
        <v>20.166999999999998</v>
      </c>
      <c r="OQ54" s="8">
        <f t="shared" si="40"/>
        <v>13.060999999999998</v>
      </c>
      <c r="OR54" s="8">
        <v>0.31100000000000005</v>
      </c>
      <c r="OS54" s="8">
        <v>0.19600000000000001</v>
      </c>
      <c r="OT54" s="8">
        <v>0.50700000000000012</v>
      </c>
      <c r="OU54" s="8">
        <v>1.0209999999999999</v>
      </c>
      <c r="OV54" s="8">
        <v>0.42799999999999999</v>
      </c>
      <c r="OW54" s="8">
        <v>1.4489999999999998</v>
      </c>
      <c r="OX54" s="8">
        <v>2.2229999999999999</v>
      </c>
      <c r="OY54" s="8">
        <v>1130.855</v>
      </c>
      <c r="OZ54" s="335">
        <v>3.9279509045987079E-2</v>
      </c>
      <c r="PA54" s="8">
        <v>1.5633244600302857E-2</v>
      </c>
      <c r="PB54" s="8">
        <v>1.401924957360325</v>
      </c>
      <c r="PC54" s="8">
        <v>8.2041000000000004</v>
      </c>
      <c r="PD54" s="258">
        <v>10.34779</v>
      </c>
      <c r="PE54" s="8">
        <v>4.5</v>
      </c>
      <c r="PF54" s="8">
        <v>8.5840083333333332</v>
      </c>
      <c r="PG54" s="8">
        <f t="shared" si="48"/>
        <v>5.5297019918399766</v>
      </c>
      <c r="PH54" s="258">
        <v>9.6335905571999998</v>
      </c>
      <c r="PI54" s="258">
        <v>2.7175968525999998</v>
      </c>
      <c r="PJ54" s="8">
        <v>1019.0490000000001</v>
      </c>
      <c r="PK54" s="8">
        <f>IFERROR(HLOOKUP("b2_s11",real!$B$10:$AMM$83,$A54-1947,FALSE)+HLOOKUP("b2_s12",real!$B$10:$AMM$83,$A54-1947,FALSE)+HLOOKUP("b2_s13",real!$B$10:$AMM$83,$A54-1947,FALSE)+HLOOKUP("b2_s14",real!$B$10:$AMM$83,$A54-1947,FALSE),"")</f>
        <v>410.27</v>
      </c>
      <c r="PL54" s="8">
        <v>1130.2270000000001</v>
      </c>
      <c r="PN54">
        <v>31.3102298458676</v>
      </c>
      <c r="PO54" s="8">
        <v>24.9</v>
      </c>
      <c r="PP54" s="8">
        <v>58571.237000000001</v>
      </c>
      <c r="PQ54" s="8">
        <v>39769.869923000006</v>
      </c>
      <c r="PR54" s="8">
        <v>0.22684770144897323</v>
      </c>
      <c r="PS54" s="11">
        <v>0.276511114733133</v>
      </c>
      <c r="PT54" s="8">
        <v>12.231999999999999</v>
      </c>
      <c r="PU54" s="8">
        <v>0.72199999999999998</v>
      </c>
      <c r="PV54" s="8">
        <v>5.5759999999999996</v>
      </c>
      <c r="PW54" s="8">
        <v>0.88800000000000001</v>
      </c>
      <c r="PX54" s="8">
        <v>0.42</v>
      </c>
      <c r="PY54" s="8">
        <f t="shared" si="46"/>
        <v>2.113</v>
      </c>
      <c r="PZ54" s="8">
        <v>0.80500000000000005</v>
      </c>
      <c r="QA54" s="8">
        <v>20.643999999999998</v>
      </c>
      <c r="QB54" s="8">
        <v>2.7989999999999999</v>
      </c>
      <c r="QC54" s="8">
        <v>2.7989999999999999</v>
      </c>
      <c r="QD54" s="8">
        <v>11.42</v>
      </c>
      <c r="QE54" s="8">
        <v>0.69599999999999995</v>
      </c>
      <c r="QF54" s="8">
        <v>5.38</v>
      </c>
      <c r="QG54" s="8">
        <v>0.78800000000000003</v>
      </c>
      <c r="QH54" s="8">
        <v>0.53500000000000003</v>
      </c>
      <c r="QI54" s="8">
        <v>0.63200000000000001</v>
      </c>
      <c r="QJ54" s="8">
        <f t="shared" si="47"/>
        <v>1.9550000000000001</v>
      </c>
      <c r="QK54" s="8">
        <v>19.45</v>
      </c>
      <c r="QL54" s="8">
        <v>3.056</v>
      </c>
      <c r="QM54" s="8">
        <v>3.056</v>
      </c>
      <c r="QN54" s="1">
        <v>0.56899999999999995</v>
      </c>
      <c r="QO54" s="332">
        <v>9.3000000000000007</v>
      </c>
      <c r="QP54" s="8">
        <v>58.571237000000004</v>
      </c>
      <c r="QQ54" s="333">
        <v>67.900000000000006</v>
      </c>
      <c r="QR54" s="8">
        <f t="shared" si="72"/>
        <v>39.769869923000002</v>
      </c>
      <c r="QS54" s="8">
        <v>38.583289999999998</v>
      </c>
      <c r="QT54" s="11">
        <v>0.96656091882663198</v>
      </c>
      <c r="QU54" s="8">
        <v>-2.1858411666666644</v>
      </c>
      <c r="QV54" s="334">
        <v>8.5840083333333332</v>
      </c>
      <c r="QW54" s="8">
        <v>8.5878750000000004</v>
      </c>
      <c r="QX54" s="8">
        <v>7.6213140811733702</v>
      </c>
      <c r="QY54" s="336">
        <v>4.5</v>
      </c>
      <c r="RA54" s="1">
        <v>0.80610000000000004</v>
      </c>
      <c r="RB54" s="1">
        <v>0.83946100000000001</v>
      </c>
      <c r="RC54">
        <v>37236.630426229902</v>
      </c>
      <c r="RD54">
        <v>0.75703344373454196</v>
      </c>
      <c r="RE54">
        <v>0.73247207072812304</v>
      </c>
      <c r="RF54">
        <v>98.85</v>
      </c>
      <c r="RG54">
        <v>109.9</v>
      </c>
      <c r="RH54" s="8">
        <f t="shared" si="43"/>
        <v>100.76452599388379</v>
      </c>
      <c r="RI54" s="8">
        <f t="shared" si="42"/>
        <v>111.06619504800403</v>
      </c>
      <c r="RJ54">
        <v>37236.630426229996</v>
      </c>
      <c r="RL54" s="8">
        <f t="shared" si="44"/>
        <v>135.56834599999999</v>
      </c>
      <c r="RM54" s="8">
        <f t="shared" si="45"/>
        <v>124.679</v>
      </c>
      <c r="RN54" s="8">
        <f t="shared" si="69"/>
        <v>11.986767430518041</v>
      </c>
      <c r="RO54" s="8">
        <f t="shared" si="70"/>
        <v>11.023946375133608</v>
      </c>
    </row>
    <row r="55" spans="1:483" s="8" customFormat="1" x14ac:dyDescent="0.35">
      <c r="A55" s="1">
        <v>1993</v>
      </c>
      <c r="B55" s="8">
        <v>1510.1710399123783</v>
      </c>
      <c r="C55" s="8">
        <v>244.96214472037431</v>
      </c>
      <c r="D55" s="8">
        <f t="shared" si="23"/>
        <v>814.08624482179243</v>
      </c>
      <c r="E55" s="8">
        <v>788.56930386602494</v>
      </c>
      <c r="F55" s="8">
        <v>392.87069280659614</v>
      </c>
      <c r="G55" s="8">
        <v>25.516940955767513</v>
      </c>
      <c r="H55" s="8">
        <v>158.01270400343836</v>
      </c>
      <c r="I55" s="8">
        <v>6.4534770849826604</v>
      </c>
      <c r="J55" s="8">
        <v>71.932929234265927</v>
      </c>
      <c r="K55" s="8">
        <v>83.967949101194733</v>
      </c>
      <c r="L55" s="8">
        <v>1.8558825987218091</v>
      </c>
      <c r="M55" s="8">
        <f t="shared" si="24"/>
        <v>85.823831699916539</v>
      </c>
      <c r="N55" s="8">
        <v>1.705623179234397</v>
      </c>
      <c r="O55" s="8">
        <v>-24.928573</v>
      </c>
      <c r="P55" s="8">
        <v>255.18065711912163</v>
      </c>
      <c r="Q55" s="8">
        <v>1142.118543</v>
      </c>
      <c r="R55" s="8">
        <v>218.28779399999999</v>
      </c>
      <c r="S55" s="8">
        <f t="shared" si="25"/>
        <v>632.36277599999994</v>
      </c>
      <c r="T55" s="8">
        <v>614.53780599999993</v>
      </c>
      <c r="U55" s="8">
        <v>267.358724</v>
      </c>
      <c r="V55" s="8">
        <v>17.82497</v>
      </c>
      <c r="W55" s="8">
        <v>125.394488</v>
      </c>
      <c r="X55" s="8">
        <v>6.1401519999999996</v>
      </c>
      <c r="Y55" s="8">
        <v>52.239974000000004</v>
      </c>
      <c r="Z55" s="8">
        <v>51.039315999999999</v>
      </c>
      <c r="AA55" s="8">
        <v>1.6768859999999999</v>
      </c>
      <c r="AB55" s="8">
        <f t="shared" si="26"/>
        <v>52.716202000000003</v>
      </c>
      <c r="AC55" s="8">
        <v>0.67981899999999995</v>
      </c>
      <c r="AD55" s="8">
        <v>-13.961309999999999</v>
      </c>
      <c r="AE55" s="8">
        <v>237.47551300000001</v>
      </c>
      <c r="AF55" s="11">
        <f t="shared" si="49"/>
        <v>0.7477727167457443</v>
      </c>
      <c r="AG55" s="337">
        <v>0.75523437911551705</v>
      </c>
      <c r="AH55" s="11">
        <f t="shared" si="50"/>
        <v>0.9125010335782745</v>
      </c>
      <c r="AI55" s="11">
        <f t="shared" si="51"/>
        <v>0.77457232664324804</v>
      </c>
      <c r="AJ55" s="11">
        <f t="shared" si="52"/>
        <v>0.77725994661273956</v>
      </c>
      <c r="AK55" s="11">
        <f t="shared" si="53"/>
        <v>0.68113710259160298</v>
      </c>
      <c r="AL55" s="11">
        <f t="shared" si="54"/>
        <v>0.69291826343613827</v>
      </c>
      <c r="AM55" s="11">
        <f t="shared" si="55"/>
        <v>0.79479829029745175</v>
      </c>
      <c r="AN55" s="11">
        <f t="shared" si="56"/>
        <v>0.95920955367557437</v>
      </c>
      <c r="AO55" s="11">
        <f t="shared" si="57"/>
        <v>0.73659965673463978</v>
      </c>
      <c r="AP55" s="11">
        <f t="shared" si="58"/>
        <v>0.60532094187017838</v>
      </c>
      <c r="AQ55" s="11">
        <f t="shared" si="59"/>
        <v>0.91205345681451278</v>
      </c>
      <c r="AR55" s="11">
        <f t="shared" si="60"/>
        <v>0.61202562368901581</v>
      </c>
      <c r="AS55" s="11">
        <f t="shared" si="61"/>
        <v>0.39146926376951668</v>
      </c>
      <c r="AT55" s="11">
        <f t="shared" si="71"/>
        <v>0.52885846474383991</v>
      </c>
      <c r="AU55" s="11">
        <f t="shared" si="62"/>
        <v>0.92347180024026665</v>
      </c>
      <c r="AV55" s="8">
        <v>1249.5619999999999</v>
      </c>
      <c r="AW55" s="8">
        <v>683.21800000000007</v>
      </c>
      <c r="AX55" s="8">
        <v>566.34400000000005</v>
      </c>
      <c r="AY55" s="8">
        <v>268.87200000000001</v>
      </c>
      <c r="AZ55" s="8">
        <v>90.478000000000009</v>
      </c>
      <c r="BA55" s="8">
        <v>10.954000000000001</v>
      </c>
      <c r="BB55" s="8">
        <v>101.43200000000002</v>
      </c>
      <c r="BC55" s="8">
        <v>4.2970000000000006</v>
      </c>
      <c r="BD55" s="8">
        <v>22.073</v>
      </c>
      <c r="BE55" s="8">
        <v>26.37</v>
      </c>
      <c r="BF55" s="8">
        <v>9.843</v>
      </c>
      <c r="BG55" s="8">
        <v>179.512</v>
      </c>
      <c r="BH55" s="8">
        <v>30.024999999999999</v>
      </c>
      <c r="BI55" s="8">
        <v>35.058999999999997</v>
      </c>
      <c r="BJ55" s="8">
        <v>-0.68600000000000005</v>
      </c>
      <c r="BK55" s="8">
        <v>5.6329999999999991</v>
      </c>
      <c r="BL55" s="8">
        <v>0</v>
      </c>
      <c r="BM55" s="8">
        <v>71.563999999999993</v>
      </c>
      <c r="BN55" s="8">
        <v>46.753999999999998</v>
      </c>
      <c r="BO55" s="8">
        <v>-3.6770000000000005</v>
      </c>
      <c r="BP55" s="8">
        <v>1.0900000000000001</v>
      </c>
      <c r="BQ55" s="8">
        <v>10.954000000000001</v>
      </c>
      <c r="BR55" s="8">
        <v>0.625</v>
      </c>
      <c r="BS55" s="8">
        <v>11.579000000000001</v>
      </c>
      <c r="BT55" s="8">
        <v>8.048</v>
      </c>
      <c r="BU55" s="8">
        <v>2.202</v>
      </c>
      <c r="BV55" s="8">
        <v>10.25</v>
      </c>
      <c r="BW55" s="8">
        <v>0</v>
      </c>
      <c r="BX55" s="8">
        <v>12.875999999999999</v>
      </c>
      <c r="BY55" s="8">
        <v>12.875999999999999</v>
      </c>
      <c r="BZ55" s="8">
        <v>11.387</v>
      </c>
      <c r="CA55" s="8">
        <v>11.387</v>
      </c>
      <c r="CB55" s="8">
        <v>7.6379999999999999</v>
      </c>
      <c r="CC55" s="8">
        <v>15.431000000000001</v>
      </c>
      <c r="CD55" s="8">
        <v>23.069000000000003</v>
      </c>
      <c r="CE55" s="8">
        <f t="shared" si="29"/>
        <v>12.819000000000003</v>
      </c>
      <c r="CF55" s="8">
        <v>108.31</v>
      </c>
      <c r="CG55" s="8">
        <v>108.31</v>
      </c>
      <c r="CH55" s="8">
        <v>8.0299999999999994</v>
      </c>
      <c r="CI55" s="8">
        <v>11.206999999999999</v>
      </c>
      <c r="CJ55" s="8">
        <v>19.236999999999998</v>
      </c>
      <c r="CK55" s="8">
        <f t="shared" si="30"/>
        <v>17.567999999999998</v>
      </c>
      <c r="CL55" s="8">
        <v>0</v>
      </c>
      <c r="CM55" s="8">
        <v>1.669</v>
      </c>
      <c r="CN55" s="8">
        <v>1.669</v>
      </c>
      <c r="CO55" s="8">
        <v>0</v>
      </c>
      <c r="CP55" s="8">
        <v>115.04500000000002</v>
      </c>
      <c r="CQ55" s="8">
        <v>-12.392999999999999</v>
      </c>
      <c r="CR55" s="8">
        <v>-0.26600000000000001</v>
      </c>
      <c r="CS55" s="8">
        <v>23.492999999999999</v>
      </c>
      <c r="CT55" s="8">
        <v>111.566</v>
      </c>
      <c r="CU55" s="8">
        <v>51.877000000000002</v>
      </c>
      <c r="CV55" s="8">
        <v>59.689000000000007</v>
      </c>
      <c r="CW55" s="8">
        <v>19.541</v>
      </c>
      <c r="CX55" s="8">
        <v>7.4930000000000003</v>
      </c>
      <c r="CY55" s="8">
        <v>0.58199999999999996</v>
      </c>
      <c r="CZ55" s="8">
        <v>8.0750000000000011</v>
      </c>
      <c r="DA55" s="8">
        <v>2.1970000000000001</v>
      </c>
      <c r="DB55" s="8">
        <v>1.988</v>
      </c>
      <c r="DC55" s="8">
        <v>4.1850000000000005</v>
      </c>
      <c r="DD55" s="8">
        <v>0.376</v>
      </c>
      <c r="DE55" s="8">
        <v>28.263999999999999</v>
      </c>
      <c r="DF55" s="8">
        <v>224.48099999999999</v>
      </c>
      <c r="DG55" s="8">
        <f t="shared" si="63"/>
        <v>215.06589294725001</v>
      </c>
      <c r="DH55" s="8">
        <v>11.315999999999999</v>
      </c>
      <c r="DI55" s="8">
        <f t="shared" si="64"/>
        <v>11.30068558691239</v>
      </c>
      <c r="DJ55" s="8">
        <v>-0.17</v>
      </c>
      <c r="DK55" s="1">
        <v>0</v>
      </c>
      <c r="DL55" s="8">
        <v>5.9539999999999997</v>
      </c>
      <c r="DM55" s="8">
        <v>176.39699999999999</v>
      </c>
      <c r="DN55" s="8">
        <f t="shared" si="65"/>
        <v>173.28699822199999</v>
      </c>
      <c r="DO55" s="8">
        <v>13.443</v>
      </c>
      <c r="DP55" s="8">
        <f t="shared" si="66"/>
        <v>12.231602206375403</v>
      </c>
      <c r="DQ55" s="8">
        <v>-0.14699999999999999</v>
      </c>
      <c r="DR55" s="8">
        <v>52.820999999999998</v>
      </c>
      <c r="DS55" s="8">
        <f t="shared" si="31"/>
        <v>46.866999999999997</v>
      </c>
      <c r="DT55" s="8">
        <v>1.484</v>
      </c>
      <c r="DU55" s="8">
        <v>0.58199999999999996</v>
      </c>
      <c r="DV55" s="8">
        <v>9.754999999999999</v>
      </c>
      <c r="DW55" s="8">
        <v>11.820999999999998</v>
      </c>
      <c r="DX55" s="8">
        <v>36.15</v>
      </c>
      <c r="DY55" s="8">
        <v>8.0779999999999994</v>
      </c>
      <c r="DZ55" s="8">
        <v>0.39200000000000002</v>
      </c>
      <c r="EA55" s="8">
        <v>44.62</v>
      </c>
      <c r="EB55" s="8">
        <v>5.03</v>
      </c>
      <c r="EC55" s="8">
        <v>0</v>
      </c>
      <c r="ED55" s="8">
        <v>5.03</v>
      </c>
      <c r="EE55" s="8">
        <f t="shared" si="67"/>
        <v>-7.9021894213000543E-2</v>
      </c>
      <c r="EF55" s="8">
        <v>11.811999999999999</v>
      </c>
      <c r="EG55" s="8">
        <v>11.811999999999999</v>
      </c>
      <c r="EH55" s="8">
        <v>8.1020000000000003</v>
      </c>
      <c r="EI55" s="8">
        <v>36.493000000000002</v>
      </c>
      <c r="EJ55" s="8">
        <v>0.14000000000000001</v>
      </c>
      <c r="EK55" s="8">
        <v>44.734999999999999</v>
      </c>
      <c r="EL55" s="8">
        <v>22.196000000000002</v>
      </c>
      <c r="EM55" s="8">
        <v>22.196000000000002</v>
      </c>
      <c r="EN55" s="8">
        <v>0</v>
      </c>
      <c r="EO55" s="8">
        <v>1.036</v>
      </c>
      <c r="EP55" s="8">
        <v>1.036</v>
      </c>
      <c r="EQ55" s="8">
        <f t="shared" si="32"/>
        <v>0.74</v>
      </c>
      <c r="ER55" s="8">
        <v>0</v>
      </c>
      <c r="ES55" s="8">
        <v>0.29599999999999999</v>
      </c>
      <c r="ET55" s="8">
        <v>0.29599999999999999</v>
      </c>
      <c r="EU55" s="8">
        <v>0</v>
      </c>
      <c r="EV55" s="8">
        <v>6.1189999999999998</v>
      </c>
      <c r="EW55" s="8">
        <v>0.12299999999999998</v>
      </c>
      <c r="EX55" s="8">
        <v>16.692</v>
      </c>
      <c r="EY55" s="8">
        <v>255.66200000000003</v>
      </c>
      <c r="EZ55" s="8">
        <v>65.662999999999997</v>
      </c>
      <c r="FA55" s="8">
        <v>189.99799999999999</v>
      </c>
      <c r="FB55" s="8">
        <v>106.05500000000001</v>
      </c>
      <c r="FC55" s="8">
        <v>23.268000000000001</v>
      </c>
      <c r="FD55" s="8">
        <v>19.192999999999998</v>
      </c>
      <c r="FE55" s="8">
        <v>42.460999999999999</v>
      </c>
      <c r="FF55" s="8">
        <v>3.4800000000000004</v>
      </c>
      <c r="FG55" s="8">
        <v>0.56800000000000006</v>
      </c>
      <c r="FH55" s="8">
        <v>4.048</v>
      </c>
      <c r="FI55" s="8">
        <v>1.2869999999999999</v>
      </c>
      <c r="FJ55" s="8">
        <v>38.723999999999997</v>
      </c>
      <c r="FK55" s="8">
        <v>80.920999999999992</v>
      </c>
      <c r="FL55" s="8">
        <v>0.22599999999999998</v>
      </c>
      <c r="FM55" s="8">
        <v>45.156999999999996</v>
      </c>
      <c r="FN55" s="8">
        <v>126.30399999999999</v>
      </c>
      <c r="FO55" s="8">
        <v>10.699</v>
      </c>
      <c r="FP55" s="8">
        <v>33.1</v>
      </c>
      <c r="FQ55" s="8">
        <v>43.798999999999999</v>
      </c>
      <c r="FR55" s="8">
        <v>7.5400000000000009</v>
      </c>
      <c r="FS55" s="8">
        <v>10.872999999999999</v>
      </c>
      <c r="FT55" s="8">
        <v>6.3119999999999994</v>
      </c>
      <c r="FU55" s="8">
        <v>7.4830000000000005</v>
      </c>
      <c r="FV55" s="8">
        <v>1.0190000000000001</v>
      </c>
      <c r="FW55" s="8">
        <v>1.0900000000000001</v>
      </c>
      <c r="FX55" s="8">
        <f t="shared" si="33"/>
        <v>1.0900000000000001</v>
      </c>
      <c r="FY55" s="8">
        <v>36.758000000000003</v>
      </c>
      <c r="FZ55" s="8">
        <v>0</v>
      </c>
      <c r="GA55" s="8">
        <v>0</v>
      </c>
      <c r="GB55" s="8">
        <v>77.710999999999999</v>
      </c>
      <c r="GC55" s="8">
        <v>11.936</v>
      </c>
      <c r="GD55" s="8">
        <f t="shared" si="68"/>
        <v>89.446999999999989</v>
      </c>
      <c r="GE55" s="8">
        <v>89.646999999999991</v>
      </c>
      <c r="GF55" s="8">
        <v>130.358</v>
      </c>
      <c r="GG55" s="8">
        <v>19.192999999999998</v>
      </c>
      <c r="GH55" s="8">
        <v>80.156999999999996</v>
      </c>
      <c r="GI55" s="8">
        <v>229.70799999999997</v>
      </c>
      <c r="GJ55" s="8">
        <v>0.68</v>
      </c>
      <c r="GK55" s="8">
        <v>0</v>
      </c>
      <c r="GL55" s="8">
        <v>1.0310000000000001</v>
      </c>
      <c r="GM55" s="8">
        <v>7.6579999999999995</v>
      </c>
      <c r="GN55" s="8">
        <v>9.3689999999999998</v>
      </c>
      <c r="GO55" s="8">
        <v>0</v>
      </c>
      <c r="GP55" s="8">
        <v>0.2</v>
      </c>
      <c r="GQ55" s="8">
        <v>0.2</v>
      </c>
      <c r="GR55" s="8">
        <v>0</v>
      </c>
      <c r="GS55" s="8">
        <v>157.631</v>
      </c>
      <c r="GT55" s="8">
        <v>20.733000000000001</v>
      </c>
      <c r="GU55" s="8">
        <v>24.757000000000001</v>
      </c>
      <c r="GV55" s="8">
        <v>203.12100000000001</v>
      </c>
      <c r="GW55" s="8">
        <v>0.76400000000000001</v>
      </c>
      <c r="GX55" s="8">
        <v>0</v>
      </c>
      <c r="GY55" s="8">
        <v>4.0510000000000002</v>
      </c>
      <c r="GZ55" s="8">
        <v>17.829000000000001</v>
      </c>
      <c r="HA55" s="8">
        <v>9.9899999999999984</v>
      </c>
      <c r="HB55" s="8">
        <v>32.634</v>
      </c>
      <c r="HC55" s="8">
        <f t="shared" si="34"/>
        <v>23.265000000000001</v>
      </c>
      <c r="HD55" s="8">
        <v>262.32499999999999</v>
      </c>
      <c r="HE55" s="8">
        <v>159.69800000000001</v>
      </c>
      <c r="HF55" s="8">
        <v>107.63</v>
      </c>
      <c r="HG55" s="8">
        <v>267.32799999999997</v>
      </c>
      <c r="HH55" s="8">
        <v>-5.0030000000000001</v>
      </c>
      <c r="HI55" s="8">
        <v>4.26</v>
      </c>
      <c r="HJ55" s="8">
        <v>0.20400000000000001</v>
      </c>
      <c r="HK55" s="8">
        <v>2.1469999999999998</v>
      </c>
      <c r="HL55" s="8">
        <v>6.6109999999999989</v>
      </c>
      <c r="HM55" s="8">
        <v>0</v>
      </c>
      <c r="HN55" s="8">
        <v>8.5150000000000006</v>
      </c>
      <c r="HO55" s="8">
        <v>14.588000000000001</v>
      </c>
      <c r="HP55" s="8">
        <v>23.103000000000002</v>
      </c>
      <c r="HQ55" s="8">
        <f t="shared" si="35"/>
        <v>16.492000000000004</v>
      </c>
      <c r="HR55" s="8">
        <v>52.206000000000003</v>
      </c>
      <c r="HS55" s="8">
        <v>-1.869</v>
      </c>
      <c r="HT55" s="8">
        <v>0.64400000000000002</v>
      </c>
      <c r="HU55" s="8">
        <v>-72.474999999999994</v>
      </c>
      <c r="HV55" s="8">
        <v>107.57299999999999</v>
      </c>
      <c r="HW55" s="8">
        <v>52.125</v>
      </c>
      <c r="HX55" s="8">
        <v>102.62700000000001</v>
      </c>
      <c r="HY55" s="8">
        <v>287.28199999999998</v>
      </c>
      <c r="HZ55" s="8">
        <v>20.591000000000001</v>
      </c>
      <c r="IA55" s="8">
        <v>307.87299999999999</v>
      </c>
      <c r="IB55" s="8">
        <v>87.491</v>
      </c>
      <c r="IC55" s="8">
        <v>6.5779999999999994</v>
      </c>
      <c r="ID55" s="8">
        <v>94.069000000000003</v>
      </c>
      <c r="IE55" s="8">
        <v>199.792</v>
      </c>
      <c r="IF55" s="8">
        <v>14.013</v>
      </c>
      <c r="IG55" s="8">
        <v>213.80500000000001</v>
      </c>
      <c r="IH55" s="8">
        <v>22.686</v>
      </c>
      <c r="II55" s="8">
        <v>9.0410000000000004</v>
      </c>
      <c r="IJ55" s="8">
        <v>31.727</v>
      </c>
      <c r="IK55" s="8">
        <v>7.4770000000000003</v>
      </c>
      <c r="IL55" s="8">
        <v>3.129</v>
      </c>
      <c r="IM55" s="8">
        <v>10.606</v>
      </c>
      <c r="IN55" s="8">
        <v>0.29900000000000004</v>
      </c>
      <c r="IO55" s="8">
        <v>8.3870000000000005</v>
      </c>
      <c r="IP55" s="8">
        <v>8.6859999999999999</v>
      </c>
      <c r="IQ55" s="8">
        <v>0.42499999999999999</v>
      </c>
      <c r="IR55" s="8">
        <v>8.3999999999999991E-2</v>
      </c>
      <c r="IS55" s="8">
        <v>0.50900000000000001</v>
      </c>
      <c r="IT55" s="8">
        <v>9.1950000000000003</v>
      </c>
      <c r="IU55" s="8">
        <v>1.0750000000000002</v>
      </c>
      <c r="IV55" s="8">
        <v>2.4E-2</v>
      </c>
      <c r="IW55" s="8">
        <v>1.0990000000000002</v>
      </c>
      <c r="IX55" s="8">
        <v>162.02000000000001</v>
      </c>
      <c r="IY55" s="8">
        <v>1.359</v>
      </c>
      <c r="IZ55" s="8">
        <v>163.37900000000002</v>
      </c>
      <c r="JA55" s="8">
        <v>430.08299999999997</v>
      </c>
      <c r="JB55" s="8">
        <v>430.08299999999997</v>
      </c>
      <c r="JC55" s="8">
        <v>133.08799999999999</v>
      </c>
      <c r="JD55" s="8">
        <v>30.726999999999997</v>
      </c>
      <c r="JE55" s="8">
        <v>163.815</v>
      </c>
      <c r="JF55" s="8">
        <v>35.411999999999999</v>
      </c>
      <c r="JG55" s="8">
        <v>0.48299999999999998</v>
      </c>
      <c r="JH55" s="8">
        <v>35.894999999999996</v>
      </c>
      <c r="JI55" s="8">
        <v>8.9260000000000002</v>
      </c>
      <c r="JJ55" s="8">
        <v>8.9260000000000002</v>
      </c>
      <c r="JK55" s="8">
        <v>39.516000000000005</v>
      </c>
      <c r="JL55" s="8">
        <v>0.54300000000000004</v>
      </c>
      <c r="JM55" s="8">
        <v>40.059000000000005</v>
      </c>
      <c r="JN55" s="8">
        <v>1.6629999999999998</v>
      </c>
      <c r="JO55" s="8">
        <v>1.6629999999999998</v>
      </c>
      <c r="JP55" s="8">
        <v>25.343</v>
      </c>
      <c r="JQ55" s="8">
        <v>9.0000000000000011E-2</v>
      </c>
      <c r="JR55" s="8">
        <v>25.433</v>
      </c>
      <c r="JS55" s="8">
        <v>1.6639999999999999</v>
      </c>
      <c r="JT55" s="8">
        <v>1.6639999999999999</v>
      </c>
      <c r="JU55" s="8">
        <v>156.67500000000001</v>
      </c>
      <c r="JV55" s="8">
        <v>43.688000000000002</v>
      </c>
      <c r="JW55" s="8">
        <v>24.902000000000001</v>
      </c>
      <c r="JX55" s="8">
        <v>225.26499999999999</v>
      </c>
      <c r="JY55" s="8">
        <f t="shared" si="36"/>
        <v>225.11699999999999</v>
      </c>
      <c r="JZ55" s="8">
        <v>19.03</v>
      </c>
      <c r="KA55" s="8">
        <v>17.457999999999998</v>
      </c>
      <c r="KB55" s="8">
        <v>36.488</v>
      </c>
      <c r="KC55" s="8">
        <v>3.9E-2</v>
      </c>
      <c r="KD55" s="8">
        <v>17.963999999999999</v>
      </c>
      <c r="KE55" s="8">
        <v>18.003</v>
      </c>
      <c r="KF55" s="8">
        <v>54.491</v>
      </c>
      <c r="KG55" s="8">
        <f t="shared" si="37"/>
        <v>22.855</v>
      </c>
      <c r="KH55" s="8">
        <v>59.031999999999996</v>
      </c>
      <c r="KI55" s="8">
        <v>11.936</v>
      </c>
      <c r="KJ55" s="8">
        <v>70.967999999999989</v>
      </c>
      <c r="KK55" s="8">
        <v>133.08799999999999</v>
      </c>
      <c r="KL55" s="8">
        <v>30.726999999999997</v>
      </c>
      <c r="KM55" s="8">
        <v>91.039000000000001</v>
      </c>
      <c r="KN55" s="8">
        <v>254.85399999999998</v>
      </c>
      <c r="KO55" s="8">
        <v>0.14799999999999999</v>
      </c>
      <c r="KP55" s="8">
        <v>0.14799999999999999</v>
      </c>
      <c r="KQ55" s="8">
        <v>0</v>
      </c>
      <c r="KR55" s="8">
        <v>18.097000000000001</v>
      </c>
      <c r="KS55" s="8">
        <v>12.964</v>
      </c>
      <c r="KT55" s="8">
        <v>31.061</v>
      </c>
      <c r="KU55" s="8">
        <v>0.04</v>
      </c>
      <c r="KV55" s="8">
        <v>0.53500000000000003</v>
      </c>
      <c r="KW55" s="8">
        <v>0.57500000000000007</v>
      </c>
      <c r="KX55" s="8">
        <v>31.635999999999999</v>
      </c>
      <c r="KY55" s="8">
        <v>0</v>
      </c>
      <c r="KZ55" s="8">
        <v>719.30200000000002</v>
      </c>
      <c r="LA55" s="8">
        <v>19.573</v>
      </c>
      <c r="LB55" s="8">
        <v>738.875</v>
      </c>
      <c r="LC55" s="8">
        <v>614.86300000000006</v>
      </c>
      <c r="LD55" s="8">
        <v>17.824999999999999</v>
      </c>
      <c r="LE55" s="8">
        <v>632.6880000000001</v>
      </c>
      <c r="LF55" s="8">
        <v>104.438</v>
      </c>
      <c r="LG55" s="8">
        <v>1.7480000000000002</v>
      </c>
      <c r="LH55" s="8">
        <v>106.18600000000001</v>
      </c>
      <c r="LI55" s="8">
        <v>0.86599999999999999</v>
      </c>
      <c r="LJ55" s="8">
        <v>3.488</v>
      </c>
      <c r="LK55" s="8">
        <v>4.3540000000000001</v>
      </c>
      <c r="LL55" s="8">
        <v>0.192</v>
      </c>
      <c r="LM55" s="8">
        <v>0.55800000000000005</v>
      </c>
      <c r="LN55" s="8">
        <v>0.75</v>
      </c>
      <c r="LO55" s="8">
        <v>5.1040000000000001</v>
      </c>
      <c r="LP55" s="8">
        <v>0</v>
      </c>
      <c r="LQ55" s="8">
        <v>4.26</v>
      </c>
      <c r="LR55" s="8">
        <v>1.611</v>
      </c>
      <c r="LS55" s="8">
        <v>5.8709999999999996</v>
      </c>
      <c r="LT55" s="8">
        <v>0</v>
      </c>
      <c r="LU55" s="8">
        <v>5.8709999999999996</v>
      </c>
      <c r="LV55" s="8">
        <f t="shared" si="38"/>
        <v>0.76699999999999946</v>
      </c>
      <c r="LW55" s="8">
        <v>61.227999999999994</v>
      </c>
      <c r="LX55" s="8">
        <v>1.6769999999999998</v>
      </c>
      <c r="LY55" s="8">
        <v>62.904999999999994</v>
      </c>
      <c r="LZ55" s="8">
        <v>-0.189</v>
      </c>
      <c r="MA55" s="8">
        <v>-0.189</v>
      </c>
      <c r="MB55" s="8">
        <v>0.67900000000000005</v>
      </c>
      <c r="MC55" s="8">
        <v>0.67900000000000005</v>
      </c>
      <c r="MD55" s="8">
        <v>-0.502</v>
      </c>
      <c r="ME55" s="8">
        <v>-0.502</v>
      </c>
      <c r="MF55" s="8">
        <v>41.704000000000001</v>
      </c>
      <c r="MG55" s="8">
        <v>0.81800000000000006</v>
      </c>
      <c r="MH55" s="8">
        <v>42.521999999999998</v>
      </c>
      <c r="MI55" s="8">
        <v>125.398</v>
      </c>
      <c r="MJ55" s="8">
        <v>52.125</v>
      </c>
      <c r="MK55" s="8">
        <v>17.824999999999999</v>
      </c>
      <c r="ML55" s="8">
        <v>896.82599999999991</v>
      </c>
      <c r="MM55" s="8">
        <v>1.7480000000000002</v>
      </c>
      <c r="MN55" s="8">
        <v>898.57399999999996</v>
      </c>
      <c r="MO55" s="8">
        <v>237.084</v>
      </c>
      <c r="MP55" s="8">
        <v>217.69299999999998</v>
      </c>
      <c r="MQ55" s="8">
        <v>19.390999999999998</v>
      </c>
      <c r="MR55" s="8">
        <v>5.0549999999999997</v>
      </c>
      <c r="MS55" s="8">
        <v>1.31</v>
      </c>
      <c r="MT55" s="8">
        <v>1.31</v>
      </c>
      <c r="MU55" s="8">
        <v>33.099000000000004</v>
      </c>
      <c r="MV55" s="8">
        <v>5.9630000000000001</v>
      </c>
      <c r="MW55" s="8">
        <v>-0.85599999999999998</v>
      </c>
      <c r="MX55" s="8">
        <v>0.42200000000000004</v>
      </c>
      <c r="MY55" s="8">
        <v>0</v>
      </c>
      <c r="MZ55" s="8">
        <v>0.57500000000000007</v>
      </c>
      <c r="NA55" s="8">
        <v>0.57500000000000007</v>
      </c>
      <c r="NB55" s="8">
        <v>6.5000000000000002E-2</v>
      </c>
      <c r="NC55" s="8">
        <v>0.15</v>
      </c>
      <c r="ND55" s="8">
        <v>0.215</v>
      </c>
      <c r="NE55" s="8">
        <v>0.81299999999999994</v>
      </c>
      <c r="NF55" s="8">
        <v>0.81299999999999994</v>
      </c>
      <c r="NG55" s="8">
        <v>2.996</v>
      </c>
      <c r="NH55" s="8">
        <v>0.32799999999999996</v>
      </c>
      <c r="NI55" s="8">
        <v>1.0310000000000001</v>
      </c>
      <c r="NJ55" s="8">
        <v>3.1379999999999999</v>
      </c>
      <c r="NK55" s="8">
        <v>7.4930000000000003</v>
      </c>
      <c r="NL55" s="8">
        <v>0</v>
      </c>
      <c r="NM55" s="8">
        <v>0</v>
      </c>
      <c r="NN55" s="8">
        <v>1.1659999999999999</v>
      </c>
      <c r="NO55" s="8">
        <v>6.5000000000000002E-2</v>
      </c>
      <c r="NP55" s="8">
        <v>6.5000000000000002E-2</v>
      </c>
      <c r="NQ55" s="8">
        <v>0</v>
      </c>
      <c r="NR55" s="8">
        <v>1.5660000000000001</v>
      </c>
      <c r="NS55" s="8">
        <v>0.56800000000000006</v>
      </c>
      <c r="NT55" s="8">
        <v>2.1340000000000003</v>
      </c>
      <c r="NU55" s="8">
        <v>0</v>
      </c>
      <c r="NV55" s="8">
        <v>0</v>
      </c>
      <c r="NW55" s="8">
        <v>8.8209999999999997</v>
      </c>
      <c r="NX55" s="8">
        <v>1.7320000000000002</v>
      </c>
      <c r="NY55" s="8">
        <v>46.536999999999999</v>
      </c>
      <c r="NZ55" s="8">
        <v>3.3769999999999998</v>
      </c>
      <c r="OA55" s="8">
        <v>-3.8239999999999998</v>
      </c>
      <c r="OB55" s="8">
        <v>0.57899999999999996</v>
      </c>
      <c r="OC55" s="8">
        <f t="shared" si="39"/>
        <v>0.15699999999999992</v>
      </c>
      <c r="OD55" s="8">
        <v>1.31</v>
      </c>
      <c r="OE55" s="8">
        <v>0.65200000000000002</v>
      </c>
      <c r="OF55" s="8">
        <v>1.9620000000000002</v>
      </c>
      <c r="OG55" s="8">
        <v>1.77</v>
      </c>
      <c r="OH55" s="8">
        <v>0.24299999999999999</v>
      </c>
      <c r="OI55" s="8">
        <v>0</v>
      </c>
      <c r="OJ55" s="8">
        <v>2.0129999999999999</v>
      </c>
      <c r="OK55" s="8">
        <v>1.488</v>
      </c>
      <c r="OL55" s="8">
        <v>0.94499999999999995</v>
      </c>
      <c r="OM55" s="8">
        <v>4.0510000000000002</v>
      </c>
      <c r="ON55" s="8">
        <v>4.3639999999999999</v>
      </c>
      <c r="OO55" s="8">
        <v>9.9899999999999984</v>
      </c>
      <c r="OP55" s="8">
        <v>20.837999999999997</v>
      </c>
      <c r="OQ55" s="8">
        <f t="shared" si="40"/>
        <v>13.344999999999997</v>
      </c>
      <c r="OR55" s="8">
        <v>0.38300000000000001</v>
      </c>
      <c r="OS55" s="8">
        <v>0.24</v>
      </c>
      <c r="OT55" s="8">
        <v>0.623</v>
      </c>
      <c r="OU55" s="8">
        <v>1.161</v>
      </c>
      <c r="OV55" s="8">
        <v>0.51200000000000001</v>
      </c>
      <c r="OW55" s="8">
        <v>1.673</v>
      </c>
      <c r="OX55" s="8">
        <v>-10.233000000000001</v>
      </c>
      <c r="OY55" s="8">
        <v>1141.5329999999999</v>
      </c>
      <c r="OZ55" s="335">
        <v>3.4647993410880006E-2</v>
      </c>
      <c r="PA55" s="8">
        <v>1.5314413087608962E-2</v>
      </c>
      <c r="PB55" s="8">
        <v>1.2113977936245977</v>
      </c>
      <c r="PC55" s="8">
        <v>5.7969999999999997</v>
      </c>
      <c r="PD55" s="258">
        <v>8.5696999999999992</v>
      </c>
      <c r="PE55" s="8">
        <v>4.5</v>
      </c>
      <c r="PF55" s="8">
        <v>6.7928249999999979</v>
      </c>
      <c r="PG55" s="8">
        <f t="shared" si="48"/>
        <v>5.1090218942130008</v>
      </c>
      <c r="PH55" s="258">
        <v>9.41510705274999</v>
      </c>
      <c r="PI55" s="258">
        <v>3.110001778</v>
      </c>
      <c r="PJ55" s="8">
        <v>1029.836</v>
      </c>
      <c r="PK55" s="8">
        <f>IFERROR(HLOOKUP("b2_s11",real!$B$10:$AMM$83,$A55-1947,FALSE)+HLOOKUP("b2_s12",real!$B$10:$AMM$83,$A55-1947,FALSE)+HLOOKUP("b2_s13",real!$B$10:$AMM$83,$A55-1947,FALSE)+HLOOKUP("b2_s14",real!$B$10:$AMM$83,$A55-1947,FALSE),"")</f>
        <v>409.87900000000002</v>
      </c>
      <c r="PL55" s="8">
        <v>1141.913</v>
      </c>
      <c r="PN55">
        <v>35.875261357395097</v>
      </c>
      <c r="PO55" s="8">
        <v>25.2</v>
      </c>
      <c r="PP55" s="8">
        <v>58852.002</v>
      </c>
      <c r="PQ55" s="8">
        <v>40019.361360000003</v>
      </c>
      <c r="PR55" s="8">
        <v>0.24652871885750027</v>
      </c>
      <c r="PS55" s="11">
        <v>0.28436933841444401</v>
      </c>
      <c r="PT55" s="8">
        <v>12.101000000000001</v>
      </c>
      <c r="PU55" s="8">
        <v>0.71799999999999997</v>
      </c>
      <c r="PV55" s="8">
        <v>5.6529999999999996</v>
      </c>
      <c r="PW55" s="8">
        <v>0.82399999999999995</v>
      </c>
      <c r="PX55" s="8">
        <v>0.46200000000000002</v>
      </c>
      <c r="PY55" s="8">
        <f t="shared" si="46"/>
        <v>2.1189999999999998</v>
      </c>
      <c r="PZ55" s="8">
        <v>0.83299999999999996</v>
      </c>
      <c r="QA55" s="8">
        <v>20.591999999999999</v>
      </c>
      <c r="QB55" s="8">
        <v>2.677</v>
      </c>
      <c r="QC55" s="8">
        <v>2.677</v>
      </c>
      <c r="QD55" s="8">
        <v>11.234999999999999</v>
      </c>
      <c r="QE55" s="8">
        <v>0.68899999999999995</v>
      </c>
      <c r="QF55" s="8">
        <v>5.4509999999999996</v>
      </c>
      <c r="QG55" s="8">
        <v>0.72599999999999998</v>
      </c>
      <c r="QH55" s="8">
        <v>0.56399999999999995</v>
      </c>
      <c r="QI55" s="8">
        <v>0.64400000000000002</v>
      </c>
      <c r="QJ55" s="8">
        <f t="shared" si="47"/>
        <v>1.9340000000000002</v>
      </c>
      <c r="QK55" s="8">
        <v>19.308</v>
      </c>
      <c r="QL55" s="8">
        <v>2.927</v>
      </c>
      <c r="QM55" s="8">
        <v>2.927</v>
      </c>
      <c r="QN55" s="1">
        <v>-1.82</v>
      </c>
      <c r="QO55" s="332">
        <v>10.5</v>
      </c>
      <c r="QP55" s="8">
        <v>58.852001999999999</v>
      </c>
      <c r="QQ55" s="333">
        <v>68</v>
      </c>
      <c r="QR55" s="8">
        <f t="shared" si="72"/>
        <v>40.019361360000005</v>
      </c>
      <c r="QS55" s="8">
        <v>38.699432000000002</v>
      </c>
      <c r="QT55" s="11">
        <v>0.61009405712773501</v>
      </c>
      <c r="QU55" s="8">
        <v>-0.69640861111111008</v>
      </c>
      <c r="QV55" s="334">
        <v>6.7928249999999979</v>
      </c>
      <c r="QW55" s="8">
        <v>6.7750000000000004</v>
      </c>
      <c r="QX55" s="8">
        <v>6.1649059428722701</v>
      </c>
      <c r="QY55" s="336">
        <v>4.5</v>
      </c>
      <c r="RA55" s="1">
        <v>0.86449500000000001</v>
      </c>
      <c r="RB55" s="1">
        <v>0.89876500000000004</v>
      </c>
      <c r="RC55">
        <v>37909.928686981104</v>
      </c>
      <c r="RD55">
        <v>0.75513615950794499</v>
      </c>
      <c r="RE55">
        <v>0.74982974811180803</v>
      </c>
      <c r="RF55">
        <v>99.09</v>
      </c>
      <c r="RG55">
        <v>108.58</v>
      </c>
      <c r="RH55" s="8">
        <f t="shared" si="43"/>
        <v>101.00917431192661</v>
      </c>
      <c r="RI55" s="8">
        <f t="shared" si="42"/>
        <v>109.73218797372409</v>
      </c>
      <c r="RJ55">
        <v>37909.928686981104</v>
      </c>
      <c r="RL55" s="8">
        <f t="shared" si="44"/>
        <v>125.394488</v>
      </c>
      <c r="RM55" s="8">
        <f t="shared" si="45"/>
        <v>115.04500000000002</v>
      </c>
      <c r="RN55" s="8">
        <f t="shared" si="69"/>
        <v>10.979113225027115</v>
      </c>
      <c r="RO55" s="8">
        <f t="shared" si="70"/>
        <v>10.072947392817175</v>
      </c>
    </row>
    <row r="56" spans="1:483" s="8" customFormat="1" x14ac:dyDescent="0.35">
      <c r="A56" s="1">
        <v>1994</v>
      </c>
      <c r="B56" s="8">
        <v>1545.7864870022929</v>
      </c>
      <c r="C56" s="8">
        <v>266.67184326366436</v>
      </c>
      <c r="D56" s="8">
        <f t="shared" si="23"/>
        <v>827.77780175979944</v>
      </c>
      <c r="E56" s="8">
        <v>801.31568022670388</v>
      </c>
      <c r="F56" s="8">
        <v>394.2402128394325</v>
      </c>
      <c r="G56" s="8">
        <v>26.462121533095555</v>
      </c>
      <c r="H56" s="8">
        <v>161.46646161365203</v>
      </c>
      <c r="I56" s="8">
        <v>5.0896084066820535</v>
      </c>
      <c r="J56" s="8">
        <v>72.113666316801655</v>
      </c>
      <c r="K56" s="8">
        <v>87.310482552605322</v>
      </c>
      <c r="L56" s="8">
        <v>1.9360495606013965</v>
      </c>
      <c r="M56" s="8">
        <f t="shared" si="24"/>
        <v>89.246532113206712</v>
      </c>
      <c r="N56" s="8">
        <v>1.6600734243452275</v>
      </c>
      <c r="O56" s="8">
        <v>-9.3864020000000004</v>
      </c>
      <c r="P56" s="8">
        <v>276.00122291440425</v>
      </c>
      <c r="Q56" s="8">
        <v>1179.86706</v>
      </c>
      <c r="R56" s="8">
        <v>237.93061499999999</v>
      </c>
      <c r="S56" s="8">
        <f t="shared" si="25"/>
        <v>648.94973700000003</v>
      </c>
      <c r="T56" s="8">
        <v>630.17827699999998</v>
      </c>
      <c r="U56" s="8">
        <v>273.56660199999999</v>
      </c>
      <c r="V56" s="8">
        <v>18.771459999999998</v>
      </c>
      <c r="W56" s="8">
        <v>128.06249700000001</v>
      </c>
      <c r="X56" s="8">
        <v>4.8659249999999998</v>
      </c>
      <c r="Y56" s="8">
        <v>52.766199999999998</v>
      </c>
      <c r="Z56" s="8">
        <v>53.492804999999997</v>
      </c>
      <c r="AA56" s="8">
        <v>1.7847870000000001</v>
      </c>
      <c r="AB56" s="8">
        <f t="shared" si="26"/>
        <v>55.277591999999999</v>
      </c>
      <c r="AC56" s="8">
        <v>0.67775300000000005</v>
      </c>
      <c r="AD56" s="8">
        <v>-1.93171</v>
      </c>
      <c r="AE56" s="8">
        <v>255.56307800000002</v>
      </c>
      <c r="AF56" s="11">
        <f t="shared" si="49"/>
        <v>0.75468920949554941</v>
      </c>
      <c r="AG56" s="337">
        <v>0.76140814459332495</v>
      </c>
      <c r="AH56" s="11">
        <f t="shared" si="50"/>
        <v>0.91364199449321071</v>
      </c>
      <c r="AI56" s="11">
        <f t="shared" si="51"/>
        <v>0.78174188399148714</v>
      </c>
      <c r="AJ56" s="11">
        <f t="shared" si="52"/>
        <v>0.78436343126104091</v>
      </c>
      <c r="AK56" s="11">
        <f t="shared" si="53"/>
        <v>0.69453152923505246</v>
      </c>
      <c r="AL56" s="11">
        <f t="shared" si="54"/>
        <v>0.70364758595705501</v>
      </c>
      <c r="AM56" s="11">
        <f t="shared" si="55"/>
        <v>0.79434674467459809</v>
      </c>
      <c r="AN56" s="11">
        <f t="shared" si="56"/>
        <v>0.96384941324097162</v>
      </c>
      <c r="AO56" s="11">
        <f t="shared" si="57"/>
        <v>0.74215488284381448</v>
      </c>
      <c r="AP56" s="11">
        <f t="shared" si="58"/>
        <v>0.61013140866341209</v>
      </c>
      <c r="AQ56" s="11">
        <f t="shared" si="59"/>
        <v>0.93054456730788915</v>
      </c>
      <c r="AR56" s="11">
        <f t="shared" si="60"/>
        <v>0.61715060399237998</v>
      </c>
      <c r="AS56" s="11">
        <f t="shared" si="61"/>
        <v>0.40098821747530661</v>
      </c>
      <c r="AT56" s="11">
        <f t="shared" si="71"/>
        <v>0.19433610141024132</v>
      </c>
      <c r="AU56" s="11">
        <f t="shared" si="62"/>
        <v>0.91883950416485294</v>
      </c>
      <c r="AV56" s="8">
        <v>1292.498</v>
      </c>
      <c r="AW56" s="8">
        <v>712.68100000000004</v>
      </c>
      <c r="AX56" s="8">
        <v>579.8180000000001</v>
      </c>
      <c r="AY56" s="8">
        <v>273.63</v>
      </c>
      <c r="AZ56" s="8">
        <v>92.146999999999991</v>
      </c>
      <c r="BA56" s="8">
        <v>10.885999999999999</v>
      </c>
      <c r="BB56" s="8">
        <v>103.03299999999999</v>
      </c>
      <c r="BC56" s="8">
        <v>5.18</v>
      </c>
      <c r="BD56" s="8">
        <v>22.721999999999998</v>
      </c>
      <c r="BE56" s="8">
        <v>27.901999999999997</v>
      </c>
      <c r="BF56" s="8">
        <v>9.270999999999999</v>
      </c>
      <c r="BG56" s="8">
        <v>184.524</v>
      </c>
      <c r="BH56" s="8">
        <v>28.35</v>
      </c>
      <c r="BI56" s="8">
        <v>37.656999999999996</v>
      </c>
      <c r="BJ56" s="8">
        <v>1.0189999999999999</v>
      </c>
      <c r="BK56" s="8">
        <v>5.5279999999999996</v>
      </c>
      <c r="BL56" s="8">
        <v>0</v>
      </c>
      <c r="BM56" s="8">
        <v>67.590999999999994</v>
      </c>
      <c r="BN56" s="8">
        <v>50.164999999999999</v>
      </c>
      <c r="BO56" s="8">
        <v>-0.59500000000000008</v>
      </c>
      <c r="BP56" s="8">
        <v>1.1340000000000001</v>
      </c>
      <c r="BQ56" s="8">
        <v>10.885999999999999</v>
      </c>
      <c r="BR56" s="8">
        <v>0.63600000000000001</v>
      </c>
      <c r="BS56" s="8">
        <v>11.521999999999998</v>
      </c>
      <c r="BT56" s="8">
        <v>7.585</v>
      </c>
      <c r="BU56" s="8">
        <v>2.2479999999999998</v>
      </c>
      <c r="BV56" s="8">
        <v>9.8330000000000002</v>
      </c>
      <c r="BW56" s="8">
        <v>0</v>
      </c>
      <c r="BX56" s="8">
        <v>14.18</v>
      </c>
      <c r="BY56" s="8">
        <v>14.18</v>
      </c>
      <c r="BZ56" s="8">
        <v>11.356999999999999</v>
      </c>
      <c r="CA56" s="8">
        <v>11.356999999999999</v>
      </c>
      <c r="CB56" s="8">
        <v>7.1049999999999995</v>
      </c>
      <c r="CC56" s="8">
        <v>13.543999999999999</v>
      </c>
      <c r="CD56" s="8">
        <v>20.648999999999997</v>
      </c>
      <c r="CE56" s="8">
        <f t="shared" si="29"/>
        <v>10.815999999999997</v>
      </c>
      <c r="CF56" s="8">
        <v>113.952</v>
      </c>
      <c r="CG56" s="8">
        <v>113.952</v>
      </c>
      <c r="CH56" s="8">
        <v>7.1139999999999999</v>
      </c>
      <c r="CI56" s="8">
        <v>4.7509999999999994</v>
      </c>
      <c r="CJ56" s="8">
        <v>11.864999999999998</v>
      </c>
      <c r="CK56" s="8">
        <f t="shared" si="30"/>
        <v>9.6429999999999989</v>
      </c>
      <c r="CL56" s="8">
        <v>0</v>
      </c>
      <c r="CM56" s="8">
        <v>2.2219999999999995</v>
      </c>
      <c r="CN56" s="8">
        <v>2.2219999999999995</v>
      </c>
      <c r="CO56" s="8">
        <v>0</v>
      </c>
      <c r="CP56" s="8">
        <v>116.675</v>
      </c>
      <c r="CQ56" s="8">
        <v>-2.528</v>
      </c>
      <c r="CR56" s="8">
        <v>-0.317</v>
      </c>
      <c r="CS56" s="8">
        <v>9.7659999999999982</v>
      </c>
      <c r="CT56" s="8">
        <v>108.96799999999999</v>
      </c>
      <c r="CU56" s="8">
        <v>51.383000000000003</v>
      </c>
      <c r="CV56" s="8">
        <v>57.585000000000001</v>
      </c>
      <c r="CW56" s="8">
        <v>19.664000000000001</v>
      </c>
      <c r="CX56" s="8">
        <v>7.2889999999999997</v>
      </c>
      <c r="CY56" s="8">
        <v>0.55300000000000005</v>
      </c>
      <c r="CZ56" s="8">
        <v>7.8419999999999996</v>
      </c>
      <c r="DA56" s="8">
        <v>2.117</v>
      </c>
      <c r="DB56" s="8">
        <v>1.974</v>
      </c>
      <c r="DC56" s="8">
        <v>4.0910000000000002</v>
      </c>
      <c r="DD56" s="8">
        <v>0.34300000000000003</v>
      </c>
      <c r="DE56" s="8">
        <v>26.330000000000002</v>
      </c>
      <c r="DF56" s="8">
        <v>195.89300000000003</v>
      </c>
      <c r="DG56" s="8">
        <f t="shared" si="63"/>
        <v>188.67348322625003</v>
      </c>
      <c r="DH56" s="8">
        <v>11.287000000000001</v>
      </c>
      <c r="DI56" s="8">
        <f t="shared" si="64"/>
        <v>11.270345113714413</v>
      </c>
      <c r="DJ56" s="8">
        <v>0.252</v>
      </c>
      <c r="DK56" s="1">
        <v>0</v>
      </c>
      <c r="DL56" s="8">
        <v>5.5129999999999999</v>
      </c>
      <c r="DM56" s="8">
        <v>145.113</v>
      </c>
      <c r="DN56" s="8">
        <f t="shared" si="65"/>
        <v>142.97441081159999</v>
      </c>
      <c r="DO56" s="8">
        <v>13.254999999999999</v>
      </c>
      <c r="DP56" s="8">
        <f t="shared" si="66"/>
        <v>12.193853643205408</v>
      </c>
      <c r="DQ56" s="8">
        <v>-2.4E-2</v>
      </c>
      <c r="DR56" s="8">
        <v>48.624000000000002</v>
      </c>
      <c r="DS56" s="8">
        <f t="shared" si="31"/>
        <v>43.111000000000004</v>
      </c>
      <c r="DT56" s="8">
        <v>1.268</v>
      </c>
      <c r="DU56" s="8">
        <v>0.55300000000000005</v>
      </c>
      <c r="DV56" s="8">
        <v>9.5109999999999992</v>
      </c>
      <c r="DW56" s="8">
        <v>11.331999999999999</v>
      </c>
      <c r="DX56" s="8">
        <v>37.22</v>
      </c>
      <c r="DY56" s="8">
        <v>8.4870000000000001</v>
      </c>
      <c r="DZ56" s="8">
        <v>5.1999999999999998E-2</v>
      </c>
      <c r="EA56" s="8">
        <v>45.759</v>
      </c>
      <c r="EB56" s="8">
        <v>5.1129999999999995</v>
      </c>
      <c r="EC56" s="8">
        <v>0</v>
      </c>
      <c r="ED56" s="8">
        <v>5.1129999999999995</v>
      </c>
      <c r="EE56" s="8">
        <f t="shared" si="67"/>
        <v>1.0765638851590031</v>
      </c>
      <c r="EF56" s="8">
        <v>12.291</v>
      </c>
      <c r="EG56" s="8">
        <v>12.291</v>
      </c>
      <c r="EH56" s="8">
        <v>8.5149999999999988</v>
      </c>
      <c r="EI56" s="8">
        <v>36.085000000000001</v>
      </c>
      <c r="EJ56" s="8">
        <v>0.17399999999999999</v>
      </c>
      <c r="EK56" s="8">
        <v>44.774000000000001</v>
      </c>
      <c r="EL56" s="8">
        <v>27.22</v>
      </c>
      <c r="EM56" s="8">
        <v>27.22</v>
      </c>
      <c r="EN56" s="8">
        <v>0</v>
      </c>
      <c r="EO56" s="8">
        <v>1.1719999999999999</v>
      </c>
      <c r="EP56" s="8">
        <v>1.1719999999999999</v>
      </c>
      <c r="EQ56" s="8">
        <f t="shared" si="32"/>
        <v>0.55999999999999994</v>
      </c>
      <c r="ER56" s="8">
        <v>4.0000000000000001E-3</v>
      </c>
      <c r="ES56" s="8">
        <v>0.60799999999999998</v>
      </c>
      <c r="ET56" s="8">
        <v>0.61199999999999999</v>
      </c>
      <c r="EU56" s="8">
        <v>0</v>
      </c>
      <c r="EV56" s="8">
        <v>4.8360000000000003</v>
      </c>
      <c r="EW56" s="8">
        <v>1.2E-2</v>
      </c>
      <c r="EX56" s="8">
        <v>22.937999999999999</v>
      </c>
      <c r="EY56" s="8">
        <v>260.14100000000002</v>
      </c>
      <c r="EZ56" s="8">
        <v>62.789000000000001</v>
      </c>
      <c r="FA56" s="8">
        <v>197.35300000000001</v>
      </c>
      <c r="FB56" s="8">
        <v>109.68100000000001</v>
      </c>
      <c r="FC56" s="8">
        <v>24.438000000000002</v>
      </c>
      <c r="FD56" s="8">
        <v>19.934999999999999</v>
      </c>
      <c r="FE56" s="8">
        <v>44.373000000000005</v>
      </c>
      <c r="FF56" s="8">
        <v>3.6850000000000001</v>
      </c>
      <c r="FG56" s="8">
        <v>0.82199999999999995</v>
      </c>
      <c r="FH56" s="8">
        <v>4.5069999999999997</v>
      </c>
      <c r="FI56" s="8">
        <v>1.306</v>
      </c>
      <c r="FJ56" s="8">
        <v>40.099999999999994</v>
      </c>
      <c r="FK56" s="8">
        <v>85.374000000000009</v>
      </c>
      <c r="FL56" s="8">
        <v>0.23699999999999999</v>
      </c>
      <c r="FM56" s="8">
        <v>49.728999999999999</v>
      </c>
      <c r="FN56" s="8">
        <v>135.34</v>
      </c>
      <c r="FO56" s="8">
        <v>11.76</v>
      </c>
      <c r="FP56" s="8">
        <v>34.510999999999996</v>
      </c>
      <c r="FQ56" s="8">
        <v>46.270999999999994</v>
      </c>
      <c r="FR56" s="8">
        <v>7.3689999999999998</v>
      </c>
      <c r="FS56" s="8">
        <v>10.561999999999999</v>
      </c>
      <c r="FT56" s="8">
        <v>6.25</v>
      </c>
      <c r="FU56" s="8">
        <v>6.9530000000000003</v>
      </c>
      <c r="FV56" s="8">
        <v>0.76800000000000002</v>
      </c>
      <c r="FW56" s="8">
        <v>1.1739999999999999</v>
      </c>
      <c r="FX56" s="8">
        <f t="shared" si="33"/>
        <v>1.1739999999999999</v>
      </c>
      <c r="FY56" s="8">
        <v>39.167000000000002</v>
      </c>
      <c r="FZ56" s="8">
        <v>0</v>
      </c>
      <c r="GA56" s="8">
        <v>0</v>
      </c>
      <c r="GB56" s="8">
        <v>81.799999999999983</v>
      </c>
      <c r="GC56" s="8">
        <v>12.776</v>
      </c>
      <c r="GD56" s="8">
        <f t="shared" si="68"/>
        <v>94.331999999999979</v>
      </c>
      <c r="GE56" s="8">
        <v>94.575999999999979</v>
      </c>
      <c r="GF56" s="8">
        <v>133.17000000000002</v>
      </c>
      <c r="GG56" s="8">
        <v>19.934999999999999</v>
      </c>
      <c r="GH56" s="8">
        <v>82.210000000000008</v>
      </c>
      <c r="GI56" s="8">
        <v>235.31500000000003</v>
      </c>
      <c r="GJ56" s="8">
        <v>0.66600000000000004</v>
      </c>
      <c r="GK56" s="8">
        <v>0</v>
      </c>
      <c r="GL56" s="8">
        <v>1.236</v>
      </c>
      <c r="GM56" s="8">
        <v>7.5799999999999992</v>
      </c>
      <c r="GN56" s="8">
        <v>9.4819999999999993</v>
      </c>
      <c r="GO56" s="8">
        <v>0</v>
      </c>
      <c r="GP56" s="8">
        <v>0.24399999999999999</v>
      </c>
      <c r="GQ56" s="8">
        <v>0.24399999999999999</v>
      </c>
      <c r="GR56" s="8">
        <v>0</v>
      </c>
      <c r="GS56" s="8">
        <v>161.91499999999999</v>
      </c>
      <c r="GT56" s="8">
        <v>21.513000000000002</v>
      </c>
      <c r="GU56" s="8">
        <v>25.823</v>
      </c>
      <c r="GV56" s="8">
        <v>209.251</v>
      </c>
      <c r="GW56" s="8">
        <v>0.77</v>
      </c>
      <c r="GX56" s="8">
        <v>0</v>
      </c>
      <c r="GY56" s="8">
        <v>4.1740000000000004</v>
      </c>
      <c r="GZ56" s="8">
        <v>18.817</v>
      </c>
      <c r="HA56" s="8">
        <v>10.898</v>
      </c>
      <c r="HB56" s="8">
        <v>34.659000000000006</v>
      </c>
      <c r="HC56" s="8">
        <f t="shared" si="34"/>
        <v>25.177000000000007</v>
      </c>
      <c r="HD56" s="8">
        <v>274.98199999999997</v>
      </c>
      <c r="HE56" s="8">
        <v>164.72200000000001</v>
      </c>
      <c r="HF56" s="8">
        <v>108.798</v>
      </c>
      <c r="HG56" s="8">
        <v>273.52</v>
      </c>
      <c r="HH56" s="8">
        <v>1.4630000000000001</v>
      </c>
      <c r="HI56" s="8">
        <v>4.5650000000000004</v>
      </c>
      <c r="HJ56" s="8">
        <v>0.251</v>
      </c>
      <c r="HK56" s="8">
        <v>2.552</v>
      </c>
      <c r="HL56" s="8">
        <v>7.3680000000000003</v>
      </c>
      <c r="HM56" s="8">
        <v>0</v>
      </c>
      <c r="HN56" s="8">
        <v>7.8390000000000004</v>
      </c>
      <c r="HO56" s="8">
        <v>11.503</v>
      </c>
      <c r="HP56" s="8">
        <v>19.341999999999999</v>
      </c>
      <c r="HQ56" s="8">
        <f t="shared" si="35"/>
        <v>11.973999999999998</v>
      </c>
      <c r="HR56" s="8">
        <v>52.762</v>
      </c>
      <c r="HS56" s="8">
        <v>0.23700000000000002</v>
      </c>
      <c r="HT56" s="8">
        <v>0.52</v>
      </c>
      <c r="HU56" s="8">
        <v>-64.033000000000001</v>
      </c>
      <c r="HV56" s="8">
        <v>111.06400000000001</v>
      </c>
      <c r="HW56" s="8">
        <v>53.656999999999996</v>
      </c>
      <c r="HX56" s="8">
        <v>110.26100000000001</v>
      </c>
      <c r="HY56" s="8">
        <v>291.57599999999996</v>
      </c>
      <c r="HZ56" s="8">
        <v>21.551000000000002</v>
      </c>
      <c r="IA56" s="8">
        <v>313.12699999999995</v>
      </c>
      <c r="IB56" s="8">
        <v>84.415999999999997</v>
      </c>
      <c r="IC56" s="8">
        <v>6.8569999999999993</v>
      </c>
      <c r="ID56" s="8">
        <v>91.272999999999996</v>
      </c>
      <c r="IE56" s="8">
        <v>207.161</v>
      </c>
      <c r="IF56" s="8">
        <v>14.693</v>
      </c>
      <c r="IG56" s="8">
        <v>221.85400000000001</v>
      </c>
      <c r="IH56" s="8">
        <v>22.573</v>
      </c>
      <c r="II56" s="8">
        <v>9.4680000000000017</v>
      </c>
      <c r="IJ56" s="8">
        <v>32.041000000000004</v>
      </c>
      <c r="IK56" s="8">
        <v>7.2989999999999995</v>
      </c>
      <c r="IL56" s="8">
        <v>3.266</v>
      </c>
      <c r="IM56" s="8">
        <v>10.565</v>
      </c>
      <c r="IN56" s="8">
        <v>0.33100000000000002</v>
      </c>
      <c r="IO56" s="8">
        <v>8.9039999999999999</v>
      </c>
      <c r="IP56" s="8">
        <v>9.2349999999999994</v>
      </c>
      <c r="IQ56" s="8">
        <v>0.44900000000000001</v>
      </c>
      <c r="IR56" s="8">
        <v>8.7999999999999995E-2</v>
      </c>
      <c r="IS56" s="8">
        <v>0.53700000000000003</v>
      </c>
      <c r="IT56" s="8">
        <v>9.7720000000000002</v>
      </c>
      <c r="IU56" s="8">
        <v>1.1330000000000002</v>
      </c>
      <c r="IV56" s="8">
        <v>2.4E-2</v>
      </c>
      <c r="IW56" s="8">
        <v>1.1570000000000003</v>
      </c>
      <c r="IX56" s="8">
        <v>169.18899999999999</v>
      </c>
      <c r="IY56" s="8">
        <v>1.4449999999999998</v>
      </c>
      <c r="IZ56" s="8">
        <v>170.63399999999999</v>
      </c>
      <c r="JA56" s="8">
        <v>439.41300000000001</v>
      </c>
      <c r="JB56" s="8">
        <v>439.41300000000001</v>
      </c>
      <c r="JC56" s="8">
        <v>135.81399999999999</v>
      </c>
      <c r="JD56" s="8">
        <v>31.374999999999996</v>
      </c>
      <c r="JE56" s="8">
        <v>167.18899999999999</v>
      </c>
      <c r="JF56" s="8">
        <v>32.445999999999998</v>
      </c>
      <c r="JG56" s="8">
        <v>0.53400000000000003</v>
      </c>
      <c r="JH56" s="8">
        <v>32.979999999999997</v>
      </c>
      <c r="JI56" s="8">
        <v>9.6640000000000015</v>
      </c>
      <c r="JJ56" s="8">
        <v>9.6640000000000015</v>
      </c>
      <c r="JK56" s="8">
        <v>35.998999999999995</v>
      </c>
      <c r="JL56" s="8">
        <v>0.53300000000000003</v>
      </c>
      <c r="JM56" s="8">
        <v>36.531999999999996</v>
      </c>
      <c r="JN56" s="8">
        <v>1.738</v>
      </c>
      <c r="JO56" s="8">
        <v>1.738</v>
      </c>
      <c r="JP56" s="8">
        <v>24.027000000000001</v>
      </c>
      <c r="JQ56" s="8">
        <v>8.7999999999999995E-2</v>
      </c>
      <c r="JR56" s="8">
        <v>24.115000000000002</v>
      </c>
      <c r="JS56" s="8">
        <v>1.778</v>
      </c>
      <c r="JT56" s="8">
        <v>1.778</v>
      </c>
      <c r="JU56" s="8">
        <v>160.93099999999998</v>
      </c>
      <c r="JV56" s="8">
        <v>44.921999999999997</v>
      </c>
      <c r="JW56" s="8">
        <v>25.973999999999997</v>
      </c>
      <c r="JX56" s="8">
        <v>231.82699999999997</v>
      </c>
      <c r="JY56" s="8">
        <f t="shared" si="36"/>
        <v>231.67599999999996</v>
      </c>
      <c r="JZ56" s="8">
        <v>18.732999999999997</v>
      </c>
      <c r="KA56" s="8">
        <v>16.599</v>
      </c>
      <c r="KB56" s="8">
        <v>35.331999999999994</v>
      </c>
      <c r="KC56" s="8">
        <v>3.5999999999999997E-2</v>
      </c>
      <c r="KD56" s="8">
        <v>18.876000000000001</v>
      </c>
      <c r="KE56" s="8">
        <v>18.912000000000003</v>
      </c>
      <c r="KF56" s="8">
        <v>54.244</v>
      </c>
      <c r="KG56" s="8">
        <f t="shared" si="37"/>
        <v>21.134</v>
      </c>
      <c r="KH56" s="8">
        <v>61.715000000000003</v>
      </c>
      <c r="KI56" s="8">
        <v>12.776</v>
      </c>
      <c r="KJ56" s="8">
        <v>74.491</v>
      </c>
      <c r="KK56" s="8">
        <v>135.81399999999999</v>
      </c>
      <c r="KL56" s="8">
        <v>31.374999999999996</v>
      </c>
      <c r="KM56" s="8">
        <v>92.926999999999992</v>
      </c>
      <c r="KN56" s="8">
        <v>260.11599999999999</v>
      </c>
      <c r="KO56" s="8">
        <v>0.151</v>
      </c>
      <c r="KP56" s="8">
        <v>0.151</v>
      </c>
      <c r="KQ56" s="8">
        <v>0</v>
      </c>
      <c r="KR56" s="8">
        <v>18.992999999999999</v>
      </c>
      <c r="KS56" s="8">
        <v>13.523</v>
      </c>
      <c r="KT56" s="8">
        <v>32.515999999999998</v>
      </c>
      <c r="KU56" s="8">
        <v>0.04</v>
      </c>
      <c r="KV56" s="8">
        <v>0.55400000000000005</v>
      </c>
      <c r="KW56" s="8">
        <v>0.59400000000000008</v>
      </c>
      <c r="KX56" s="8">
        <v>33.11</v>
      </c>
      <c r="KY56" s="8">
        <v>0</v>
      </c>
      <c r="KZ56" s="8">
        <v>729.86999999999989</v>
      </c>
      <c r="LA56" s="8">
        <v>20.588999999999999</v>
      </c>
      <c r="LB56" s="8">
        <v>750.45899999999983</v>
      </c>
      <c r="LC56" s="8">
        <v>629.75100000000009</v>
      </c>
      <c r="LD56" s="8">
        <v>18.771000000000001</v>
      </c>
      <c r="LE56" s="8">
        <v>648.52200000000005</v>
      </c>
      <c r="LF56" s="8">
        <v>100.12</v>
      </c>
      <c r="LG56" s="8">
        <v>1.819</v>
      </c>
      <c r="LH56" s="8">
        <v>101.93900000000001</v>
      </c>
      <c r="LI56" s="8">
        <v>0.89200000000000002</v>
      </c>
      <c r="LJ56" s="8">
        <v>3.3539999999999996</v>
      </c>
      <c r="LK56" s="8">
        <v>4.2459999999999996</v>
      </c>
      <c r="LL56" s="8">
        <v>0.17799999999999999</v>
      </c>
      <c r="LM56" s="8">
        <v>0.56999999999999995</v>
      </c>
      <c r="LN56" s="8">
        <v>0.748</v>
      </c>
      <c r="LO56" s="8">
        <v>4.9939999999999998</v>
      </c>
      <c r="LP56" s="8">
        <v>0</v>
      </c>
      <c r="LQ56" s="8">
        <v>4.5619999999999994</v>
      </c>
      <c r="LR56" s="8">
        <v>1.542</v>
      </c>
      <c r="LS56" s="8">
        <v>6.1039999999999992</v>
      </c>
      <c r="LT56" s="8">
        <v>4.0000000000000001E-3</v>
      </c>
      <c r="LU56" s="8">
        <v>6.1079999999999988</v>
      </c>
      <c r="LV56" s="8">
        <f t="shared" si="38"/>
        <v>1.113999999999999</v>
      </c>
      <c r="LW56" s="8">
        <v>64.894999999999996</v>
      </c>
      <c r="LX56" s="8">
        <v>1.784</v>
      </c>
      <c r="LY56" s="8">
        <v>66.679000000000002</v>
      </c>
      <c r="LZ56" s="8">
        <v>0.27599999999999997</v>
      </c>
      <c r="MA56" s="8">
        <v>0.27599999999999997</v>
      </c>
      <c r="MB56" s="8">
        <v>0.67700000000000005</v>
      </c>
      <c r="MC56" s="8">
        <v>0.67700000000000005</v>
      </c>
      <c r="MD56" s="8">
        <v>-0.21299999999999999</v>
      </c>
      <c r="ME56" s="8">
        <v>-0.21299999999999999</v>
      </c>
      <c r="MF56" s="8">
        <v>32.626999999999995</v>
      </c>
      <c r="MG56" s="8">
        <v>0.77700000000000002</v>
      </c>
      <c r="MH56" s="8">
        <v>33.403999999999996</v>
      </c>
      <c r="MI56" s="8">
        <v>129.83499999999998</v>
      </c>
      <c r="MJ56" s="8">
        <v>53.656999999999996</v>
      </c>
      <c r="MK56" s="8">
        <v>18.771000000000001</v>
      </c>
      <c r="ML56" s="8">
        <v>913.36200000000008</v>
      </c>
      <c r="MM56" s="8">
        <v>1.819</v>
      </c>
      <c r="MN56" s="8">
        <v>915.18100000000004</v>
      </c>
      <c r="MO56" s="8">
        <v>255.327</v>
      </c>
      <c r="MP56" s="8">
        <v>237.71099999999998</v>
      </c>
      <c r="MQ56" s="8">
        <v>17.618000000000002</v>
      </c>
      <c r="MR56" s="8">
        <v>5.5500000000000007</v>
      </c>
      <c r="MS56" s="8">
        <v>1.44</v>
      </c>
      <c r="MT56" s="8">
        <v>1.44</v>
      </c>
      <c r="MU56" s="8">
        <v>28.7</v>
      </c>
      <c r="MV56" s="8">
        <v>6.1459999999999999</v>
      </c>
      <c r="MW56" s="8">
        <v>1.272</v>
      </c>
      <c r="MX56" s="8">
        <v>0.246</v>
      </c>
      <c r="MY56" s="8">
        <v>0</v>
      </c>
      <c r="MZ56" s="8">
        <v>0.55000000000000004</v>
      </c>
      <c r="NA56" s="8">
        <v>0.55000000000000004</v>
      </c>
      <c r="NB56" s="8">
        <v>6.4000000000000001E-2</v>
      </c>
      <c r="NC56" s="8">
        <v>0.14699999999999999</v>
      </c>
      <c r="ND56" s="8">
        <v>0.21099999999999999</v>
      </c>
      <c r="NE56" s="8">
        <v>0.90500000000000003</v>
      </c>
      <c r="NF56" s="8">
        <v>0.90500000000000003</v>
      </c>
      <c r="NG56" s="8">
        <v>3.0580000000000003</v>
      </c>
      <c r="NH56" s="8">
        <v>0.46599999999999997</v>
      </c>
      <c r="NI56" s="8">
        <v>1.236</v>
      </c>
      <c r="NJ56" s="8">
        <v>3.0060000000000002</v>
      </c>
      <c r="NK56" s="8">
        <v>7.766</v>
      </c>
      <c r="NL56" s="8">
        <v>0</v>
      </c>
      <c r="NM56" s="8">
        <v>0</v>
      </c>
      <c r="NN56" s="8">
        <v>1.151</v>
      </c>
      <c r="NO56" s="8">
        <v>6.4000000000000001E-2</v>
      </c>
      <c r="NP56" s="8">
        <v>6.4000000000000001E-2</v>
      </c>
      <c r="NQ56" s="8">
        <v>0</v>
      </c>
      <c r="NR56" s="8">
        <v>1.478</v>
      </c>
      <c r="NS56" s="8">
        <v>0.67199999999999993</v>
      </c>
      <c r="NT56" s="8">
        <v>2.15</v>
      </c>
      <c r="NU56" s="8">
        <v>0</v>
      </c>
      <c r="NV56" s="8">
        <v>0</v>
      </c>
      <c r="NW56" s="8">
        <v>7.4619999999999997</v>
      </c>
      <c r="NX56" s="8">
        <v>1.516</v>
      </c>
      <c r="NY56" s="8">
        <v>41.208999999999996</v>
      </c>
      <c r="NZ56" s="8">
        <v>4.0060000000000002</v>
      </c>
      <c r="OA56" s="8">
        <v>-0.62000000000000011</v>
      </c>
      <c r="OB56" s="8">
        <v>0.52700000000000002</v>
      </c>
      <c r="OC56" s="8">
        <f t="shared" si="39"/>
        <v>0.28100000000000003</v>
      </c>
      <c r="OD56" s="8">
        <v>1.44</v>
      </c>
      <c r="OE56" s="8">
        <v>0.71500000000000008</v>
      </c>
      <c r="OF56" s="8">
        <v>2.1550000000000002</v>
      </c>
      <c r="OG56" s="8">
        <v>1.8890000000000002</v>
      </c>
      <c r="OH56" s="8">
        <v>0.23699999999999999</v>
      </c>
      <c r="OI56" s="8">
        <v>0</v>
      </c>
      <c r="OJ56" s="8">
        <v>2.1260000000000003</v>
      </c>
      <c r="OK56" s="8">
        <v>1.264</v>
      </c>
      <c r="OL56" s="8">
        <v>1.044</v>
      </c>
      <c r="OM56" s="8">
        <v>4.1740000000000004</v>
      </c>
      <c r="ON56" s="8">
        <v>4.2649999999999997</v>
      </c>
      <c r="OO56" s="8">
        <v>10.898</v>
      </c>
      <c r="OP56" s="8">
        <v>21.645</v>
      </c>
      <c r="OQ56" s="8">
        <f t="shared" si="40"/>
        <v>13.879</v>
      </c>
      <c r="OR56" s="8">
        <v>0.27300000000000002</v>
      </c>
      <c r="OS56" s="8">
        <v>3.9279999999999999</v>
      </c>
      <c r="OT56" s="8">
        <v>4.2009999999999996</v>
      </c>
      <c r="OU56" s="8">
        <v>0.86899999999999999</v>
      </c>
      <c r="OV56" s="8">
        <v>0.44800000000000001</v>
      </c>
      <c r="OW56" s="8">
        <v>1.3169999999999999</v>
      </c>
      <c r="OX56" s="8">
        <v>-2.0760000000000001</v>
      </c>
      <c r="OY56" s="8">
        <v>1179.1659999999999</v>
      </c>
      <c r="OZ56" s="335">
        <v>2.7392905074980406E-2</v>
      </c>
      <c r="PA56" s="8">
        <v>1.6654886285588085E-2</v>
      </c>
      <c r="PB56" s="8">
        <v>1.0611463567945909</v>
      </c>
      <c r="PC56" s="8">
        <v>8.0154999999999994</v>
      </c>
      <c r="PD56" s="258">
        <v>5.8445200000000002</v>
      </c>
      <c r="PE56" s="8">
        <v>4.5</v>
      </c>
      <c r="PF56" s="8">
        <v>7.2230083333333335</v>
      </c>
      <c r="PG56" s="8">
        <f t="shared" si="48"/>
        <v>4.0364361148409964</v>
      </c>
      <c r="PH56" s="258">
        <v>7.2195167737499997</v>
      </c>
      <c r="PI56" s="258">
        <v>2.1385891884000001</v>
      </c>
      <c r="PJ56" s="8">
        <v>1056.6100000000001</v>
      </c>
      <c r="PK56" s="8">
        <f>IFERROR(HLOOKUP("b2_s11",real!$B$10:$AMM$83,$A56-1947,FALSE)+HLOOKUP("b2_s12",real!$B$10:$AMM$83,$A56-1947,FALSE)+HLOOKUP("b2_s13",real!$B$10:$AMM$83,$A56-1947,FALSE)+HLOOKUP("b2_s14",real!$B$10:$AMM$83,$A56-1947,FALSE),"")</f>
        <v>421.58799999999997</v>
      </c>
      <c r="PL56" s="8">
        <v>1179.2690000000002</v>
      </c>
      <c r="PN56">
        <v>35.466283377920796</v>
      </c>
      <c r="PO56" s="8">
        <v>25.4</v>
      </c>
      <c r="PP56" s="8">
        <v>59070.076999999997</v>
      </c>
      <c r="PQ56" s="8">
        <v>40285.792514000001</v>
      </c>
      <c r="PR56" s="8">
        <v>0.24249452725946002</v>
      </c>
      <c r="PS56" s="11">
        <v>0.28563568517277599</v>
      </c>
      <c r="PT56" s="8">
        <v>12.321999999999999</v>
      </c>
      <c r="PU56" s="8">
        <v>0.71899999999999997</v>
      </c>
      <c r="PV56" s="8">
        <v>5.7039999999999997</v>
      </c>
      <c r="PW56" s="8">
        <v>0.80100000000000005</v>
      </c>
      <c r="PX56" s="8">
        <v>0.50700000000000001</v>
      </c>
      <c r="PY56" s="8">
        <f t="shared" si="46"/>
        <v>2.1950000000000003</v>
      </c>
      <c r="PZ56" s="8">
        <v>0.88700000000000001</v>
      </c>
      <c r="QA56" s="8">
        <v>20.939</v>
      </c>
      <c r="QB56" s="8">
        <v>2.589</v>
      </c>
      <c r="QC56" s="8">
        <v>2.589</v>
      </c>
      <c r="QD56" s="8">
        <v>11.396000000000001</v>
      </c>
      <c r="QE56" s="8">
        <v>0.69099999999999995</v>
      </c>
      <c r="QF56" s="8">
        <v>5.4950000000000001</v>
      </c>
      <c r="QG56" s="8">
        <v>0.70399999999999996</v>
      </c>
      <c r="QH56" s="8">
        <v>0.59899999999999998</v>
      </c>
      <c r="QI56" s="8">
        <v>0.68400000000000005</v>
      </c>
      <c r="QJ56" s="8">
        <f t="shared" si="47"/>
        <v>1.9870000000000001</v>
      </c>
      <c r="QK56" s="8">
        <v>19.568000000000001</v>
      </c>
      <c r="QL56" s="8">
        <v>2.847</v>
      </c>
      <c r="QM56" s="8">
        <v>2.847</v>
      </c>
      <c r="QN56" s="1">
        <v>-1.4510000000000001</v>
      </c>
      <c r="QO56" s="332">
        <v>10.4</v>
      </c>
      <c r="QP56" s="8">
        <v>59.070076999999998</v>
      </c>
      <c r="QQ56" s="333">
        <v>68.2</v>
      </c>
      <c r="QR56" s="8">
        <f t="shared" si="72"/>
        <v>40.285792514000001</v>
      </c>
      <c r="QS56" s="8">
        <v>38.807704000000001</v>
      </c>
      <c r="QT56" s="11">
        <v>0.51830609562561603</v>
      </c>
      <c r="QU56" s="8">
        <v>-1.7696413333333334</v>
      </c>
      <c r="QV56" s="334">
        <v>7.2230083333333335</v>
      </c>
      <c r="QW56" s="8">
        <v>7.2137919999999998</v>
      </c>
      <c r="QX56" s="8">
        <v>6.6954859043743804</v>
      </c>
      <c r="QY56" s="336">
        <v>4.5</v>
      </c>
      <c r="RA56" s="1">
        <v>0.84526100000000004</v>
      </c>
      <c r="RB56" s="1">
        <v>0.81499200000000005</v>
      </c>
      <c r="RC56">
        <v>39162.9990478033</v>
      </c>
      <c r="RD56">
        <v>0.76018850367986901</v>
      </c>
      <c r="RE56">
        <v>0.75574353577741804</v>
      </c>
      <c r="RF56">
        <v>100.36</v>
      </c>
      <c r="RG56">
        <v>108.94</v>
      </c>
      <c r="RH56" s="8">
        <f t="shared" si="43"/>
        <v>102.30377166156983</v>
      </c>
      <c r="RI56" s="8">
        <f t="shared" si="42"/>
        <v>110.09600808489135</v>
      </c>
      <c r="RJ56">
        <v>39162.9990478033</v>
      </c>
      <c r="RL56" s="8">
        <f t="shared" si="44"/>
        <v>128.06249700000001</v>
      </c>
      <c r="RM56" s="8">
        <f t="shared" si="45"/>
        <v>116.675</v>
      </c>
      <c r="RN56" s="8">
        <f t="shared" si="69"/>
        <v>10.85397680311543</v>
      </c>
      <c r="RO56" s="8">
        <f t="shared" si="70"/>
        <v>9.8888259495946933</v>
      </c>
    </row>
    <row r="57" spans="1:483" s="8" customFormat="1" x14ac:dyDescent="0.35">
      <c r="A57" s="1">
        <v>1995</v>
      </c>
      <c r="B57" s="8">
        <v>1578.3508197534525</v>
      </c>
      <c r="C57" s="8">
        <v>286.7328664687052</v>
      </c>
      <c r="D57" s="8">
        <f t="shared" si="23"/>
        <v>842.1543808864493</v>
      </c>
      <c r="E57" s="8">
        <v>813.99744788886653</v>
      </c>
      <c r="F57" s="8">
        <v>394.24337608107408</v>
      </c>
      <c r="G57" s="8">
        <v>28.156932997582825</v>
      </c>
      <c r="H57" s="8">
        <v>165.29979811895578</v>
      </c>
      <c r="I57" s="8">
        <v>6.1458219799321752</v>
      </c>
      <c r="J57" s="8">
        <v>69.548962774974299</v>
      </c>
      <c r="K57" s="8">
        <v>88.781966523767309</v>
      </c>
      <c r="L57" s="8">
        <v>2.0754422391879173</v>
      </c>
      <c r="M57" s="8">
        <f t="shared" si="24"/>
        <v>90.857408762955231</v>
      </c>
      <c r="N57" s="8">
        <v>1.8018287383911344</v>
      </c>
      <c r="O57" s="8">
        <v>-1.8970879999999999</v>
      </c>
      <c r="P57" s="8">
        <v>300.43908837310312</v>
      </c>
      <c r="Q57" s="8">
        <v>1218.2726499999999</v>
      </c>
      <c r="R57" s="8">
        <v>256.12026300000002</v>
      </c>
      <c r="S57" s="8">
        <f t="shared" si="25"/>
        <v>666.52270600000008</v>
      </c>
      <c r="T57" s="8">
        <v>645.93374600000004</v>
      </c>
      <c r="U57" s="8">
        <v>282.35463400000003</v>
      </c>
      <c r="V57" s="8">
        <v>20.58896</v>
      </c>
      <c r="W57" s="8">
        <v>131.40466800000002</v>
      </c>
      <c r="X57" s="8">
        <v>5.7049139999999996</v>
      </c>
      <c r="Y57" s="8">
        <v>51.175018999999999</v>
      </c>
      <c r="Z57" s="8">
        <v>54.396822999999998</v>
      </c>
      <c r="AA57" s="8">
        <v>1.8761909999999999</v>
      </c>
      <c r="AB57" s="8">
        <f t="shared" si="26"/>
        <v>56.273013999999996</v>
      </c>
      <c r="AC57" s="8">
        <v>0.70540000000000003</v>
      </c>
      <c r="AD57" s="8">
        <v>4.6433</v>
      </c>
      <c r="AE57" s="8">
        <v>275.60925799999995</v>
      </c>
      <c r="AF57" s="11">
        <f t="shared" si="49"/>
        <v>0.76317744164062451</v>
      </c>
      <c r="AG57" s="337">
        <v>0.76633406519462999</v>
      </c>
      <c r="AH57" s="11">
        <f t="shared" si="50"/>
        <v>0.91468035490810007</v>
      </c>
      <c r="AI57" s="11">
        <f t="shared" si="51"/>
        <v>0.78920410016713682</v>
      </c>
      <c r="AJ57" s="11">
        <f t="shared" si="52"/>
        <v>0.79144817402626932</v>
      </c>
      <c r="AK57" s="11">
        <f t="shared" si="53"/>
        <v>0.71683685379741457</v>
      </c>
      <c r="AL57" s="11">
        <f t="shared" si="54"/>
        <v>0.72532203588448863</v>
      </c>
      <c r="AM57" s="11">
        <f t="shared" si="55"/>
        <v>0.7961757632422638</v>
      </c>
      <c r="AN57" s="11">
        <f t="shared" si="56"/>
        <v>0.9358306637009367</v>
      </c>
      <c r="AO57" s="11">
        <f t="shared" si="57"/>
        <v>0.74631756137906291</v>
      </c>
      <c r="AP57" s="11">
        <f t="shared" si="58"/>
        <v>0.61015921515303662</v>
      </c>
      <c r="AQ57" s="11">
        <f t="shared" si="59"/>
        <v>0.91250163581244437</v>
      </c>
      <c r="AR57" s="11">
        <f t="shared" si="60"/>
        <v>0.61712511610562948</v>
      </c>
      <c r="AS57" s="11">
        <f t="shared" si="61"/>
        <v>0.3845115644301817</v>
      </c>
      <c r="AT57" s="11">
        <f t="shared" si="71"/>
        <v>-2.3112662376867896</v>
      </c>
      <c r="AU57" s="11">
        <f t="shared" si="62"/>
        <v>0.91031127391437749</v>
      </c>
      <c r="AV57" s="8">
        <v>1360.4360000000001</v>
      </c>
      <c r="AW57" s="8">
        <v>754.67799999999988</v>
      </c>
      <c r="AX57" s="8">
        <v>605.75900000000001</v>
      </c>
      <c r="AY57" s="8">
        <v>283.47199999999998</v>
      </c>
      <c r="AZ57" s="8">
        <v>92.832999999999998</v>
      </c>
      <c r="BA57" s="8">
        <v>11.455</v>
      </c>
      <c r="BB57" s="8">
        <v>104.288</v>
      </c>
      <c r="BC57" s="8">
        <v>5.5969999999999995</v>
      </c>
      <c r="BD57" s="8">
        <v>24.146999999999998</v>
      </c>
      <c r="BE57" s="8">
        <v>29.744</v>
      </c>
      <c r="BF57" s="8">
        <v>9.027000000000001</v>
      </c>
      <c r="BG57" s="8">
        <v>197.27999999999997</v>
      </c>
      <c r="BH57" s="8">
        <v>29.852999999999998</v>
      </c>
      <c r="BI57" s="8">
        <v>40.213999999999999</v>
      </c>
      <c r="BJ57" s="8">
        <v>-1.8800000000000001</v>
      </c>
      <c r="BK57" s="8">
        <v>5.718</v>
      </c>
      <c r="BL57" s="8">
        <v>0</v>
      </c>
      <c r="BM57" s="8">
        <v>67.135000000000005</v>
      </c>
      <c r="BN57" s="8">
        <v>56.367999999999995</v>
      </c>
      <c r="BO57" s="8">
        <v>-0.51300000000000001</v>
      </c>
      <c r="BP57" s="8">
        <v>1.1919999999999999</v>
      </c>
      <c r="BQ57" s="8">
        <v>11.455</v>
      </c>
      <c r="BR57" s="8">
        <v>0.65400000000000003</v>
      </c>
      <c r="BS57" s="8">
        <v>12.109</v>
      </c>
      <c r="BT57" s="8">
        <v>7.1680000000000001</v>
      </c>
      <c r="BU57" s="8">
        <v>2.0670000000000002</v>
      </c>
      <c r="BV57" s="8">
        <v>9.2349999999999994</v>
      </c>
      <c r="BW57" s="8">
        <v>0</v>
      </c>
      <c r="BX57" s="8">
        <v>18.064</v>
      </c>
      <c r="BY57" s="8">
        <v>18.064</v>
      </c>
      <c r="BZ57" s="8">
        <v>11.882999999999999</v>
      </c>
      <c r="CA57" s="8">
        <v>11.882999999999999</v>
      </c>
      <c r="CB57" s="8">
        <v>6.2680000000000007</v>
      </c>
      <c r="CC57" s="8">
        <v>13.829000000000001</v>
      </c>
      <c r="CD57" s="8">
        <v>20.097000000000001</v>
      </c>
      <c r="CE57" s="8">
        <f t="shared" si="29"/>
        <v>10.862000000000002</v>
      </c>
      <c r="CF57" s="8">
        <v>118.301</v>
      </c>
      <c r="CG57" s="8">
        <v>118.301</v>
      </c>
      <c r="CH57" s="8">
        <v>6.407</v>
      </c>
      <c r="CI57" s="8">
        <v>3.9010000000000002</v>
      </c>
      <c r="CJ57" s="8">
        <v>10.308</v>
      </c>
      <c r="CK57" s="8">
        <f t="shared" si="30"/>
        <v>8.2480000000000011</v>
      </c>
      <c r="CL57" s="8">
        <v>0</v>
      </c>
      <c r="CM57" s="8">
        <v>2.0599999999999996</v>
      </c>
      <c r="CN57" s="8">
        <v>2.0599999999999996</v>
      </c>
      <c r="CO57" s="8">
        <v>0</v>
      </c>
      <c r="CP57" s="8">
        <v>120.01900000000001</v>
      </c>
      <c r="CQ57" s="8">
        <v>2.4529999999999998</v>
      </c>
      <c r="CR57" s="8">
        <v>-0.29699999999999999</v>
      </c>
      <c r="CS57" s="8">
        <v>4.3739999999999997</v>
      </c>
      <c r="CT57" s="8">
        <v>109.84700000000001</v>
      </c>
      <c r="CU57" s="8">
        <v>58.507999999999996</v>
      </c>
      <c r="CV57" s="8">
        <v>51.338000000000001</v>
      </c>
      <c r="CW57" s="8">
        <v>20.578000000000003</v>
      </c>
      <c r="CX57" s="8">
        <v>7.7940000000000005</v>
      </c>
      <c r="CY57" s="8">
        <v>0.57399999999999995</v>
      </c>
      <c r="CZ57" s="8">
        <v>8.3680000000000003</v>
      </c>
      <c r="DA57" s="8">
        <v>2.3719999999999999</v>
      </c>
      <c r="DB57" s="8">
        <v>2.085</v>
      </c>
      <c r="DC57" s="8">
        <v>4.4569999999999999</v>
      </c>
      <c r="DD57" s="8">
        <v>0.33500000000000002</v>
      </c>
      <c r="DE57" s="8">
        <v>18.270999999999997</v>
      </c>
      <c r="DF57" s="8">
        <v>209.43400000000003</v>
      </c>
      <c r="DG57" s="8">
        <f t="shared" si="63"/>
        <v>205.57104333258337</v>
      </c>
      <c r="DH57" s="8">
        <v>11.786000000000001</v>
      </c>
      <c r="DI57" s="8">
        <f t="shared" si="64"/>
        <v>11.770621252218477</v>
      </c>
      <c r="DJ57" s="8">
        <v>-0.46499999999999997</v>
      </c>
      <c r="DK57" s="1">
        <v>0</v>
      </c>
      <c r="DL57" s="8">
        <v>6.75</v>
      </c>
      <c r="DM57" s="8">
        <v>153.82</v>
      </c>
      <c r="DN57" s="8">
        <f t="shared" si="65"/>
        <v>152.26895269599999</v>
      </c>
      <c r="DO57" s="8">
        <v>12.506</v>
      </c>
      <c r="DP57" s="8">
        <f t="shared" si="66"/>
        <v>11.614311117062055</v>
      </c>
      <c r="DQ57" s="8">
        <v>-2.1000000000000001E-2</v>
      </c>
      <c r="DR57" s="8">
        <v>51.88</v>
      </c>
      <c r="DS57" s="8">
        <f t="shared" si="31"/>
        <v>45.13</v>
      </c>
      <c r="DT57" s="8">
        <v>1.3080000000000001</v>
      </c>
      <c r="DU57" s="8">
        <v>0.57399999999999995</v>
      </c>
      <c r="DV57" s="8">
        <v>10.53</v>
      </c>
      <c r="DW57" s="8">
        <v>12.411999999999999</v>
      </c>
      <c r="DX57" s="8">
        <v>37.918000000000006</v>
      </c>
      <c r="DY57" s="8">
        <v>8.8439999999999994</v>
      </c>
      <c r="DZ57" s="8">
        <v>1.0680000000000001</v>
      </c>
      <c r="EA57" s="8">
        <v>47.830000000000005</v>
      </c>
      <c r="EB57" s="8">
        <v>2.8810000000000002</v>
      </c>
      <c r="EC57" s="8">
        <v>0</v>
      </c>
      <c r="ED57" s="8">
        <v>2.8810000000000002</v>
      </c>
      <c r="EE57" s="8">
        <f t="shared" si="67"/>
        <v>1.4454007717397621</v>
      </c>
      <c r="EF57" s="8">
        <v>12.605</v>
      </c>
      <c r="EG57" s="8">
        <v>12.605</v>
      </c>
      <c r="EH57" s="8">
        <v>8.8680000000000003</v>
      </c>
      <c r="EI57" s="8">
        <v>36.167999999999999</v>
      </c>
      <c r="EJ57" s="8">
        <v>0.51300000000000001</v>
      </c>
      <c r="EK57" s="8">
        <v>45.548999999999999</v>
      </c>
      <c r="EL57" s="8">
        <v>26.797000000000001</v>
      </c>
      <c r="EM57" s="8">
        <v>26.797000000000001</v>
      </c>
      <c r="EN57" s="8">
        <v>4.0000000000000001E-3</v>
      </c>
      <c r="EO57" s="8">
        <v>8.1039999999999992</v>
      </c>
      <c r="EP57" s="8">
        <v>8.1079999999999988</v>
      </c>
      <c r="EQ57" s="8">
        <f t="shared" si="32"/>
        <v>7.8999999999999986</v>
      </c>
      <c r="ER57" s="8">
        <v>0</v>
      </c>
      <c r="ES57" s="8">
        <v>0.20799999999999999</v>
      </c>
      <c r="ET57" s="8">
        <v>0.20799999999999999</v>
      </c>
      <c r="EU57" s="8">
        <v>0</v>
      </c>
      <c r="EV57" s="8">
        <v>5.7379999999999995</v>
      </c>
      <c r="EW57" s="8">
        <v>0.15</v>
      </c>
      <c r="EX57" s="8">
        <v>28.805999999999997</v>
      </c>
      <c r="EY57" s="8">
        <v>269.03000000000003</v>
      </c>
      <c r="EZ57" s="8">
        <v>62.688000000000002</v>
      </c>
      <c r="FA57" s="8">
        <v>206.34300000000002</v>
      </c>
      <c r="FB57" s="8">
        <v>114.28099999999999</v>
      </c>
      <c r="FC57" s="8">
        <v>26.327999999999999</v>
      </c>
      <c r="FD57" s="8">
        <v>20.739000000000001</v>
      </c>
      <c r="FE57" s="8">
        <v>47.067</v>
      </c>
      <c r="FF57" s="8">
        <v>3.9369999999999998</v>
      </c>
      <c r="FG57" s="8">
        <v>1.381</v>
      </c>
      <c r="FH57" s="8">
        <v>5.3179999999999996</v>
      </c>
      <c r="FI57" s="8">
        <v>1.522</v>
      </c>
      <c r="FJ57" s="8">
        <v>41.201999999999998</v>
      </c>
      <c r="FK57" s="8">
        <v>89.361999999999995</v>
      </c>
      <c r="FL57" s="8">
        <v>0.247</v>
      </c>
      <c r="FM57" s="8">
        <v>51.064</v>
      </c>
      <c r="FN57" s="8">
        <v>140.673</v>
      </c>
      <c r="FO57" s="8">
        <v>12.710999999999999</v>
      </c>
      <c r="FP57" s="8">
        <v>36.977999999999994</v>
      </c>
      <c r="FQ57" s="8">
        <v>49.688999999999993</v>
      </c>
      <c r="FR57" s="8">
        <v>7.343</v>
      </c>
      <c r="FS57" s="8">
        <v>10.791</v>
      </c>
      <c r="FT57" s="8">
        <v>6.93</v>
      </c>
      <c r="FU57" s="8">
        <v>8.3390000000000004</v>
      </c>
      <c r="FV57" s="8">
        <v>0.67799999999999994</v>
      </c>
      <c r="FW57" s="8">
        <v>1.0289999999999999</v>
      </c>
      <c r="FX57" s="8">
        <f t="shared" si="33"/>
        <v>1.0289999999999999</v>
      </c>
      <c r="FY57" s="8">
        <v>42.023000000000003</v>
      </c>
      <c r="FZ57" s="8">
        <v>0</v>
      </c>
      <c r="GA57" s="8">
        <v>0</v>
      </c>
      <c r="GB57" s="8">
        <v>84.483000000000004</v>
      </c>
      <c r="GC57" s="8">
        <v>13.308</v>
      </c>
      <c r="GD57" s="8">
        <f t="shared" si="68"/>
        <v>97.540999999999997</v>
      </c>
      <c r="GE57" s="8">
        <v>97.790999999999997</v>
      </c>
      <c r="GF57" s="8">
        <v>136.39699999999999</v>
      </c>
      <c r="GG57" s="8">
        <v>20.739000000000001</v>
      </c>
      <c r="GH57" s="8">
        <v>85.331999999999994</v>
      </c>
      <c r="GI57" s="8">
        <v>242.46799999999999</v>
      </c>
      <c r="GJ57" s="8">
        <v>0.67100000000000004</v>
      </c>
      <c r="GK57" s="8">
        <v>0</v>
      </c>
      <c r="GL57" s="8">
        <v>0.96199999999999997</v>
      </c>
      <c r="GM57" s="8">
        <v>8.2379999999999995</v>
      </c>
      <c r="GN57" s="8">
        <v>9.8709999999999987</v>
      </c>
      <c r="GO57" s="8">
        <v>0</v>
      </c>
      <c r="GP57" s="8">
        <v>0.25</v>
      </c>
      <c r="GQ57" s="8">
        <v>0.25</v>
      </c>
      <c r="GR57" s="8">
        <v>0</v>
      </c>
      <c r="GS57" s="8">
        <v>166.96200000000002</v>
      </c>
      <c r="GT57" s="8">
        <v>22.592000000000002</v>
      </c>
      <c r="GU57" s="8">
        <v>26.196999999999999</v>
      </c>
      <c r="GV57" s="8">
        <v>215.75100000000003</v>
      </c>
      <c r="GW57" s="8">
        <v>0.70399999999999996</v>
      </c>
      <c r="GX57" s="8">
        <v>0</v>
      </c>
      <c r="GY57" s="8">
        <v>4.048</v>
      </c>
      <c r="GZ57" s="8">
        <v>20.001999999999999</v>
      </c>
      <c r="HA57" s="8">
        <v>10.178000000000001</v>
      </c>
      <c r="HB57" s="8">
        <v>34.932000000000002</v>
      </c>
      <c r="HC57" s="8">
        <f t="shared" si="34"/>
        <v>25.061000000000003</v>
      </c>
      <c r="HD57" s="8">
        <v>287.58000000000004</v>
      </c>
      <c r="HE57" s="8">
        <v>173.619</v>
      </c>
      <c r="HF57" s="8">
        <v>108.836</v>
      </c>
      <c r="HG57" s="8">
        <v>282.45499999999998</v>
      </c>
      <c r="HH57" s="8">
        <v>5.125</v>
      </c>
      <c r="HI57" s="8">
        <v>4.2610000000000001</v>
      </c>
      <c r="HJ57" s="8">
        <v>0.27500000000000002</v>
      </c>
      <c r="HK57" s="8">
        <v>2.56</v>
      </c>
      <c r="HL57" s="8">
        <v>7.0960000000000001</v>
      </c>
      <c r="HM57" s="8">
        <v>0</v>
      </c>
      <c r="HN57" s="8">
        <v>7.2669999999999995</v>
      </c>
      <c r="HO57" s="8">
        <v>14.032</v>
      </c>
      <c r="HP57" s="8">
        <v>21.298999999999999</v>
      </c>
      <c r="HQ57" s="8">
        <f t="shared" si="35"/>
        <v>14.202999999999999</v>
      </c>
      <c r="HR57" s="8">
        <v>51.161999999999999</v>
      </c>
      <c r="HS57" s="8">
        <v>1.3620000000000001</v>
      </c>
      <c r="HT57" s="8">
        <v>0.81499999999999995</v>
      </c>
      <c r="HU57" s="8">
        <v>-62.416000000000004</v>
      </c>
      <c r="HV57" s="8">
        <v>117.32300000000001</v>
      </c>
      <c r="HW57" s="8">
        <v>56.296000000000006</v>
      </c>
      <c r="HX57" s="8">
        <v>113.961</v>
      </c>
      <c r="HY57" s="8">
        <v>299.57400000000001</v>
      </c>
      <c r="HZ57" s="8">
        <v>23.103999999999999</v>
      </c>
      <c r="IA57" s="8">
        <v>322.678</v>
      </c>
      <c r="IB57" s="8">
        <v>87.23299999999999</v>
      </c>
      <c r="IC57" s="8">
        <v>7.6029999999999998</v>
      </c>
      <c r="ID57" s="8">
        <v>94.835999999999984</v>
      </c>
      <c r="IE57" s="8">
        <v>212.34100000000001</v>
      </c>
      <c r="IF57" s="8">
        <v>15.5</v>
      </c>
      <c r="IG57" s="8">
        <v>227.84100000000001</v>
      </c>
      <c r="IH57" s="8">
        <v>23.387999999999998</v>
      </c>
      <c r="II57" s="8">
        <v>10.041</v>
      </c>
      <c r="IJ57" s="8">
        <v>33.429000000000002</v>
      </c>
      <c r="IK57" s="8">
        <v>7.298</v>
      </c>
      <c r="IL57" s="8">
        <v>3.452</v>
      </c>
      <c r="IM57" s="8">
        <v>10.75</v>
      </c>
      <c r="IN57" s="8">
        <v>0.35100000000000003</v>
      </c>
      <c r="IO57" s="8">
        <v>9.2720000000000002</v>
      </c>
      <c r="IP57" s="8">
        <v>9.6230000000000011</v>
      </c>
      <c r="IQ57" s="8">
        <v>0.45600000000000002</v>
      </c>
      <c r="IR57" s="8">
        <v>9.2999999999999999E-2</v>
      </c>
      <c r="IS57" s="8">
        <v>0.54900000000000004</v>
      </c>
      <c r="IT57" s="8">
        <v>10.172000000000001</v>
      </c>
      <c r="IU57" s="8">
        <v>1.0470000000000002</v>
      </c>
      <c r="IV57" s="8">
        <v>2.8000000000000001E-2</v>
      </c>
      <c r="IW57" s="8">
        <v>1.0750000000000002</v>
      </c>
      <c r="IX57" s="8">
        <v>173.07999999999998</v>
      </c>
      <c r="IY57" s="8">
        <v>1.486</v>
      </c>
      <c r="IZ57" s="8">
        <v>174.56599999999997</v>
      </c>
      <c r="JA57" s="8">
        <v>456.404</v>
      </c>
      <c r="JB57" s="8">
        <v>456.404</v>
      </c>
      <c r="JC57" s="8">
        <v>139.13200000000001</v>
      </c>
      <c r="JD57" s="8">
        <v>32.768000000000001</v>
      </c>
      <c r="JE57" s="8">
        <v>171.9</v>
      </c>
      <c r="JF57" s="8">
        <v>30.138999999999999</v>
      </c>
      <c r="JG57" s="8">
        <v>0.45500000000000002</v>
      </c>
      <c r="JH57" s="8">
        <v>30.593999999999998</v>
      </c>
      <c r="JI57" s="8">
        <v>10.748000000000001</v>
      </c>
      <c r="JJ57" s="8">
        <v>10.748000000000001</v>
      </c>
      <c r="JK57" s="8">
        <v>37.823</v>
      </c>
      <c r="JL57" s="8">
        <v>0.58799999999999997</v>
      </c>
      <c r="JM57" s="8">
        <v>38.411000000000001</v>
      </c>
      <c r="JN57" s="8">
        <v>1.7990000000000002</v>
      </c>
      <c r="JO57" s="8">
        <v>1.7990000000000002</v>
      </c>
      <c r="JP57" s="8">
        <v>22.837</v>
      </c>
      <c r="JQ57" s="8">
        <v>8.2000000000000003E-2</v>
      </c>
      <c r="JR57" s="8">
        <v>22.919</v>
      </c>
      <c r="JS57" s="8">
        <v>1.6359999999999999</v>
      </c>
      <c r="JT57" s="8">
        <v>1.6359999999999999</v>
      </c>
      <c r="JU57" s="8">
        <v>165.66900000000001</v>
      </c>
      <c r="JV57" s="8">
        <v>46.825000000000003</v>
      </c>
      <c r="JW57" s="8">
        <v>26.35</v>
      </c>
      <c r="JX57" s="8">
        <v>238.84400000000002</v>
      </c>
      <c r="JY57" s="8">
        <f t="shared" si="36"/>
        <v>238.69000000000003</v>
      </c>
      <c r="JZ57" s="8">
        <v>18.817</v>
      </c>
      <c r="KA57" s="8">
        <v>17.135999999999999</v>
      </c>
      <c r="KB57" s="8">
        <v>35.953000000000003</v>
      </c>
      <c r="KC57" s="8">
        <v>3.5999999999999997E-2</v>
      </c>
      <c r="KD57" s="8">
        <v>19.984999999999999</v>
      </c>
      <c r="KE57" s="8">
        <v>20.021000000000001</v>
      </c>
      <c r="KF57" s="8">
        <v>55.974000000000004</v>
      </c>
      <c r="KG57" s="8">
        <f t="shared" si="37"/>
        <v>20.950000000000003</v>
      </c>
      <c r="KH57" s="8">
        <v>62.779999999999994</v>
      </c>
      <c r="KI57" s="8">
        <v>13.308</v>
      </c>
      <c r="KJ57" s="8">
        <v>76.087999999999994</v>
      </c>
      <c r="KK57" s="8">
        <v>139.13200000000001</v>
      </c>
      <c r="KL57" s="8">
        <v>32.768000000000001</v>
      </c>
      <c r="KM57" s="8">
        <v>97.100999999999999</v>
      </c>
      <c r="KN57" s="8">
        <v>269.00099999999998</v>
      </c>
      <c r="KO57" s="8">
        <v>0.154</v>
      </c>
      <c r="KP57" s="8">
        <v>0.154</v>
      </c>
      <c r="KQ57" s="8">
        <v>0</v>
      </c>
      <c r="KR57" s="8">
        <v>19.971</v>
      </c>
      <c r="KS57" s="8">
        <v>14.478999999999999</v>
      </c>
      <c r="KT57" s="8">
        <v>34.450000000000003</v>
      </c>
      <c r="KU57" s="8">
        <v>0.04</v>
      </c>
      <c r="KV57" s="8">
        <v>0.53400000000000003</v>
      </c>
      <c r="KW57" s="8">
        <v>0.57400000000000007</v>
      </c>
      <c r="KX57" s="8">
        <v>35.024000000000001</v>
      </c>
      <c r="KY57" s="8">
        <v>0</v>
      </c>
      <c r="KZ57" s="8">
        <v>752.67700000000002</v>
      </c>
      <c r="LA57" s="8">
        <v>21.740000000000002</v>
      </c>
      <c r="LB57" s="8">
        <v>774.41700000000003</v>
      </c>
      <c r="LC57" s="8">
        <v>646.57900000000006</v>
      </c>
      <c r="LD57" s="8">
        <v>20.588000000000001</v>
      </c>
      <c r="LE57" s="8">
        <v>667.16700000000003</v>
      </c>
      <c r="LF57" s="8">
        <v>106.09699999999999</v>
      </c>
      <c r="LG57" s="8">
        <v>1.151</v>
      </c>
      <c r="LH57" s="8">
        <v>107.24799999999999</v>
      </c>
      <c r="LI57" s="8">
        <v>0.86399999999999999</v>
      </c>
      <c r="LJ57" s="8">
        <v>3.0289999999999999</v>
      </c>
      <c r="LK57" s="8">
        <v>3.8929999999999998</v>
      </c>
      <c r="LL57" s="8">
        <v>0.157</v>
      </c>
      <c r="LM57" s="8">
        <v>0.56200000000000006</v>
      </c>
      <c r="LN57" s="8">
        <v>0.71900000000000008</v>
      </c>
      <c r="LO57" s="8">
        <v>4.6120000000000001</v>
      </c>
      <c r="LP57" s="8">
        <v>0</v>
      </c>
      <c r="LQ57" s="8">
        <v>4.2610000000000001</v>
      </c>
      <c r="LR57" s="8">
        <v>1.7360000000000002</v>
      </c>
      <c r="LS57" s="8">
        <v>5.9969999999999999</v>
      </c>
      <c r="LT57" s="8">
        <v>4.0000000000000001E-3</v>
      </c>
      <c r="LU57" s="8">
        <v>6.0009999999999994</v>
      </c>
      <c r="LV57" s="8">
        <f t="shared" si="38"/>
        <v>1.3889999999999993</v>
      </c>
      <c r="LW57" s="8">
        <v>65.90100000000001</v>
      </c>
      <c r="LX57" s="8">
        <v>1.8769999999999998</v>
      </c>
      <c r="LY57" s="8">
        <v>67.778000000000006</v>
      </c>
      <c r="LZ57" s="8">
        <v>0.54200000000000004</v>
      </c>
      <c r="MA57" s="8">
        <v>0.54200000000000004</v>
      </c>
      <c r="MB57" s="8">
        <v>0.70599999999999996</v>
      </c>
      <c r="MC57" s="8">
        <v>0.70599999999999996</v>
      </c>
      <c r="MD57" s="8">
        <v>-0.66999999999999993</v>
      </c>
      <c r="ME57" s="8">
        <v>-0.66999999999999993</v>
      </c>
      <c r="MF57" s="8">
        <v>37.516000000000005</v>
      </c>
      <c r="MG57" s="8">
        <v>-8.9999999999999941E-3</v>
      </c>
      <c r="MH57" s="8">
        <v>37.507000000000005</v>
      </c>
      <c r="MI57" s="8">
        <v>137.91200000000001</v>
      </c>
      <c r="MJ57" s="8">
        <v>56.296000000000006</v>
      </c>
      <c r="MK57" s="8">
        <v>20.588000000000001</v>
      </c>
      <c r="ML57" s="8">
        <v>946.88499999999988</v>
      </c>
      <c r="MM57" s="8">
        <v>1.151</v>
      </c>
      <c r="MN57" s="8">
        <v>948.03599999999983</v>
      </c>
      <c r="MO57" s="8">
        <v>275.90299999999996</v>
      </c>
      <c r="MP57" s="8">
        <v>256.51900000000001</v>
      </c>
      <c r="MQ57" s="8">
        <v>19.382999999999999</v>
      </c>
      <c r="MR57" s="8">
        <v>5.7379999999999995</v>
      </c>
      <c r="MS57" s="8">
        <v>1.4870000000000001</v>
      </c>
      <c r="MT57" s="8">
        <v>1.4870000000000001</v>
      </c>
      <c r="MU57" s="8">
        <v>33.536999999999999</v>
      </c>
      <c r="MV57" s="8">
        <v>6.2800000000000011</v>
      </c>
      <c r="MW57" s="8">
        <v>-2.3460000000000001</v>
      </c>
      <c r="MX57" s="8">
        <v>0.32799999999999996</v>
      </c>
      <c r="MY57" s="8">
        <v>0</v>
      </c>
      <c r="MZ57" s="8">
        <v>0.50600000000000001</v>
      </c>
      <c r="NA57" s="8">
        <v>0.50600000000000001</v>
      </c>
      <c r="NB57" s="8">
        <v>6.0999999999999999E-2</v>
      </c>
      <c r="NC57" s="8">
        <v>0.152</v>
      </c>
      <c r="ND57" s="8">
        <v>0.21299999999999999</v>
      </c>
      <c r="NE57" s="8">
        <v>1.2150000000000001</v>
      </c>
      <c r="NF57" s="8">
        <v>1.2150000000000001</v>
      </c>
      <c r="NG57" s="8">
        <v>3.2080000000000002</v>
      </c>
      <c r="NH57" s="8">
        <v>0.32100000000000001</v>
      </c>
      <c r="NI57" s="8">
        <v>0.96199999999999997</v>
      </c>
      <c r="NJ57" s="8">
        <v>3.5089999999999999</v>
      </c>
      <c r="NK57" s="8">
        <v>8</v>
      </c>
      <c r="NL57" s="8">
        <v>0</v>
      </c>
      <c r="NM57" s="8">
        <v>0</v>
      </c>
      <c r="NN57" s="8">
        <v>1.0939999999999999</v>
      </c>
      <c r="NO57" s="8">
        <v>6.0999999999999999E-2</v>
      </c>
      <c r="NP57" s="8">
        <v>6.0999999999999999E-2</v>
      </c>
      <c r="NQ57" s="8">
        <v>0</v>
      </c>
      <c r="NR57" s="8">
        <v>1.526</v>
      </c>
      <c r="NS57" s="8">
        <v>0.68400000000000005</v>
      </c>
      <c r="NT57" s="8">
        <v>2.21</v>
      </c>
      <c r="NU57" s="8">
        <v>0</v>
      </c>
      <c r="NV57" s="8">
        <v>0</v>
      </c>
      <c r="NW57" s="8">
        <v>8.0569999999999986</v>
      </c>
      <c r="NX57" s="8">
        <v>1.169</v>
      </c>
      <c r="NY57" s="8">
        <v>42.624000000000002</v>
      </c>
      <c r="NZ57" s="8">
        <v>4.0670000000000002</v>
      </c>
      <c r="OA57" s="8">
        <v>-0.53500000000000003</v>
      </c>
      <c r="OB57" s="8">
        <v>0.65</v>
      </c>
      <c r="OC57" s="8">
        <f t="shared" si="39"/>
        <v>0.32200000000000006</v>
      </c>
      <c r="OD57" s="8">
        <v>1.4870000000000001</v>
      </c>
      <c r="OE57" s="8">
        <v>0.73899999999999988</v>
      </c>
      <c r="OF57" s="8">
        <v>2.226</v>
      </c>
      <c r="OG57" s="8">
        <v>2.5070000000000001</v>
      </c>
      <c r="OH57" s="8">
        <v>0.254</v>
      </c>
      <c r="OI57" s="8">
        <v>0</v>
      </c>
      <c r="OJ57" s="8">
        <v>2.7610000000000001</v>
      </c>
      <c r="OK57" s="8">
        <v>1.1439999999999999</v>
      </c>
      <c r="OL57" s="8">
        <v>0.95099999999999996</v>
      </c>
      <c r="OM57" s="8">
        <v>4.048</v>
      </c>
      <c r="ON57" s="8">
        <v>4.3729999999999993</v>
      </c>
      <c r="OO57" s="8">
        <v>10.178000000000001</v>
      </c>
      <c r="OP57" s="8">
        <v>20.693999999999999</v>
      </c>
      <c r="OQ57" s="8">
        <f t="shared" si="40"/>
        <v>12.693999999999999</v>
      </c>
      <c r="OR57" s="8">
        <v>0.308</v>
      </c>
      <c r="OS57" s="8">
        <v>0.26800000000000002</v>
      </c>
      <c r="OT57" s="8">
        <v>0.57600000000000007</v>
      </c>
      <c r="OU57" s="8">
        <v>0.74499999999999988</v>
      </c>
      <c r="OV57" s="8">
        <v>0.38800000000000001</v>
      </c>
      <c r="OW57" s="8">
        <v>1.133</v>
      </c>
      <c r="OX57" s="8">
        <v>-8.270999999999999</v>
      </c>
      <c r="OY57" s="8">
        <v>1219.3910000000001</v>
      </c>
      <c r="OZ57" s="335">
        <v>3.0943154489986666E-2</v>
      </c>
      <c r="PA57" s="8">
        <v>1.5378747781523374E-2</v>
      </c>
      <c r="PB57" s="8">
        <v>0.89168888293794579</v>
      </c>
      <c r="PC57" s="8">
        <v>6.7495000000000003</v>
      </c>
      <c r="PD57" s="258">
        <v>6.5823</v>
      </c>
      <c r="PE57" s="8">
        <v>4.5</v>
      </c>
      <c r="PF57" s="8">
        <v>7.5347083333333336</v>
      </c>
      <c r="PG57" s="8">
        <f t="shared" si="48"/>
        <v>1.4355992282602381</v>
      </c>
      <c r="PH57" s="258">
        <v>3.8629566674166602</v>
      </c>
      <c r="PI57" s="258">
        <v>1.5510473039999999</v>
      </c>
      <c r="PJ57" s="8">
        <v>1091.2809999999999</v>
      </c>
      <c r="PK57" s="8">
        <f>IFERROR(HLOOKUP("b2_s11",real!$B$10:$AMM$83,$A57-1947,FALSE)+HLOOKUP("b2_s12",real!$B$10:$AMM$83,$A57-1947,FALSE)+HLOOKUP("b2_s13",real!$B$10:$AMM$83,$A57-1947,FALSE)+HLOOKUP("b2_s14",real!$B$10:$AMM$83,$A57-1947,FALSE),"")</f>
        <v>431.3189999999999</v>
      </c>
      <c r="PL57" s="8">
        <v>1218.7639999999999</v>
      </c>
      <c r="PN57">
        <v>36.221715213870496</v>
      </c>
      <c r="PO57" s="8">
        <v>25.7</v>
      </c>
      <c r="PP57" s="8">
        <v>59280.576999999997</v>
      </c>
      <c r="PQ57" s="8">
        <v>40488.634090999993</v>
      </c>
      <c r="PR57" s="8">
        <v>0.32024392786406752</v>
      </c>
      <c r="PS57" s="11">
        <v>0.28772456952877101</v>
      </c>
      <c r="PT57" s="8">
        <v>12.465999999999999</v>
      </c>
      <c r="PU57" s="8">
        <v>0.71499999999999997</v>
      </c>
      <c r="PV57" s="8">
        <v>5.7290000000000001</v>
      </c>
      <c r="PW57" s="8">
        <v>0.80200000000000005</v>
      </c>
      <c r="PX57" s="8">
        <v>0.56200000000000006</v>
      </c>
      <c r="PY57" s="8">
        <f t="shared" si="46"/>
        <v>2.2949999999999999</v>
      </c>
      <c r="PZ57" s="8">
        <v>0.93100000000000005</v>
      </c>
      <c r="QA57" s="8">
        <v>21.204999999999998</v>
      </c>
      <c r="QB57" s="8">
        <v>2.5089999999999999</v>
      </c>
      <c r="QC57" s="8">
        <v>2.5089999999999999</v>
      </c>
      <c r="QD57" s="8">
        <v>11.474</v>
      </c>
      <c r="QE57" s="8">
        <v>0.68500000000000005</v>
      </c>
      <c r="QF57" s="8">
        <v>5.5049999999999999</v>
      </c>
      <c r="QG57" s="8">
        <v>0.70199999999999996</v>
      </c>
      <c r="QH57" s="8">
        <v>0.628</v>
      </c>
      <c r="QI57" s="8">
        <v>0.71499999999999997</v>
      </c>
      <c r="QJ57" s="8">
        <f t="shared" si="47"/>
        <v>2.0449999999999999</v>
      </c>
      <c r="QK57" s="8">
        <v>19.707999999999998</v>
      </c>
      <c r="QL57" s="8">
        <v>2.7749999999999999</v>
      </c>
      <c r="QM57" s="8">
        <v>2.7749999999999999</v>
      </c>
      <c r="QN57" s="1">
        <v>-1.369</v>
      </c>
      <c r="QO57" s="332">
        <v>9.9</v>
      </c>
      <c r="QP57" s="8">
        <v>59.280577000000001</v>
      </c>
      <c r="QQ57" s="333">
        <v>68.3</v>
      </c>
      <c r="QR57" s="8">
        <f t="shared" si="72"/>
        <v>40.488634090999994</v>
      </c>
      <c r="QS57" s="8">
        <v>38.922857999999998</v>
      </c>
      <c r="QT57" s="11">
        <v>1.13226080026537</v>
      </c>
      <c r="QU57" s="8">
        <v>-1.5718765263157897</v>
      </c>
      <c r="QV57" s="334">
        <v>7.5347083333333336</v>
      </c>
      <c r="QW57" s="8">
        <v>7.5349750000000002</v>
      </c>
      <c r="QX57" s="8">
        <v>6.4027141997346302</v>
      </c>
      <c r="QY57" s="336">
        <v>4.5</v>
      </c>
      <c r="RA57" s="1">
        <v>0.76107899999999995</v>
      </c>
      <c r="RB57" s="1">
        <v>0.74700200000000005</v>
      </c>
      <c r="RC57">
        <v>40373.943744120603</v>
      </c>
      <c r="RD57">
        <v>0.76342341639252598</v>
      </c>
      <c r="RE57">
        <v>0.748522152332601</v>
      </c>
      <c r="RF57">
        <v>103.76</v>
      </c>
      <c r="RG57">
        <v>112.28</v>
      </c>
      <c r="RH57" s="8">
        <f t="shared" si="43"/>
        <v>105.76962283384303</v>
      </c>
      <c r="RI57" s="8">
        <f t="shared" si="42"/>
        <v>113.47145022738756</v>
      </c>
      <c r="RJ57">
        <v>40373.943744120603</v>
      </c>
      <c r="RL57" s="8">
        <f t="shared" si="44"/>
        <v>131.40466800000002</v>
      </c>
      <c r="RM57" s="8">
        <f t="shared" si="45"/>
        <v>120.01900000000001</v>
      </c>
      <c r="RN57" s="8">
        <f t="shared" si="69"/>
        <v>10.786146106128216</v>
      </c>
      <c r="RO57" s="8">
        <f t="shared" si="70"/>
        <v>9.8515714031666093</v>
      </c>
    </row>
    <row r="58" spans="1:483" s="8" customFormat="1" x14ac:dyDescent="0.35">
      <c r="A58" s="1">
        <v>1996</v>
      </c>
      <c r="B58" s="8">
        <v>1600.6528539440371</v>
      </c>
      <c r="C58" s="8">
        <v>293.74640653058543</v>
      </c>
      <c r="D58" s="8">
        <f t="shared" si="23"/>
        <v>858.72548206458328</v>
      </c>
      <c r="E58" s="8">
        <v>829.22174819967404</v>
      </c>
      <c r="F58" s="8">
        <v>403.42799851697379</v>
      </c>
      <c r="G58" s="8">
        <v>29.503733864909275</v>
      </c>
      <c r="H58" s="8">
        <v>166.01289548821117</v>
      </c>
      <c r="I58" s="8">
        <v>6.9224738318760313</v>
      </c>
      <c r="J58" s="8">
        <v>69.911072525956087</v>
      </c>
      <c r="K58" s="8">
        <v>89.195053643674996</v>
      </c>
      <c r="L58" s="8">
        <v>2.1095740361585578</v>
      </c>
      <c r="M58" s="8">
        <f t="shared" si="24"/>
        <v>91.304627679833558</v>
      </c>
      <c r="N58" s="8">
        <v>1.7667934634042151</v>
      </c>
      <c r="O58" s="8">
        <v>-14.566595999999999</v>
      </c>
      <c r="P58" s="8">
        <v>313.26179254859267</v>
      </c>
      <c r="Q58" s="8">
        <v>1252.2655160000002</v>
      </c>
      <c r="R58" s="8">
        <v>266.40265700000003</v>
      </c>
      <c r="S58" s="8">
        <f t="shared" si="25"/>
        <v>690.32522399999993</v>
      </c>
      <c r="T58" s="8">
        <v>668.26806399999998</v>
      </c>
      <c r="U58" s="8">
        <v>293.90254599999997</v>
      </c>
      <c r="V58" s="8">
        <v>22.05716</v>
      </c>
      <c r="W58" s="8">
        <v>133.041462</v>
      </c>
      <c r="X58" s="8">
        <v>6.4584250000000001</v>
      </c>
      <c r="Y58" s="8">
        <v>51.938091</v>
      </c>
      <c r="Z58" s="8">
        <v>55.339443000000003</v>
      </c>
      <c r="AA58" s="8">
        <v>1.9239919999999999</v>
      </c>
      <c r="AB58" s="8">
        <f t="shared" si="26"/>
        <v>57.263435000000001</v>
      </c>
      <c r="AC58" s="8">
        <v>0.68981399999999993</v>
      </c>
      <c r="AD58" s="8">
        <v>-3.66831</v>
      </c>
      <c r="AE58" s="8">
        <v>288.71748599999995</v>
      </c>
      <c r="AF58" s="11">
        <f t="shared" si="49"/>
        <v>0.77354189247259286</v>
      </c>
      <c r="AG58" s="337">
        <v>0.77280333549915103</v>
      </c>
      <c r="AH58" s="11">
        <f t="shared" si="50"/>
        <v>0.9286859568203345</v>
      </c>
      <c r="AI58" s="11">
        <f t="shared" si="51"/>
        <v>0.80161435961025962</v>
      </c>
      <c r="AJ58" s="11">
        <f t="shared" si="52"/>
        <v>0.80378069928107942</v>
      </c>
      <c r="AK58" s="11">
        <f t="shared" si="53"/>
        <v>0.72916719750622905</v>
      </c>
      <c r="AL58" s="11">
        <f t="shared" si="54"/>
        <v>0.74157387406234065</v>
      </c>
      <c r="AM58" s="11">
        <f t="shared" si="55"/>
        <v>0.80263051520672635</v>
      </c>
      <c r="AN58" s="11">
        <f t="shared" si="56"/>
        <v>0.94057502670662629</v>
      </c>
      <c r="AO58" s="11">
        <f t="shared" si="57"/>
        <v>0.75352267225139347</v>
      </c>
      <c r="AP58" s="11">
        <f t="shared" si="58"/>
        <v>0.61785762672975497</v>
      </c>
      <c r="AQ58" s="11">
        <f t="shared" si="59"/>
        <v>0.9206101202016399</v>
      </c>
      <c r="AR58" s="11">
        <f t="shared" si="60"/>
        <v>0.62491075341030111</v>
      </c>
      <c r="AS58" s="11">
        <f t="shared" si="61"/>
        <v>0.38347201945663245</v>
      </c>
      <c r="AT58" s="11">
        <f t="shared" si="71"/>
        <v>0.23780373012846079</v>
      </c>
      <c r="AU58" s="11">
        <f t="shared" si="62"/>
        <v>0.91457265829465051</v>
      </c>
      <c r="AV58" s="8">
        <v>1378.8510000000001</v>
      </c>
      <c r="AW58" s="8">
        <v>765.92600000000016</v>
      </c>
      <c r="AX58" s="8">
        <v>612.92399999999998</v>
      </c>
      <c r="AY58" s="8">
        <v>290.584</v>
      </c>
      <c r="AZ58" s="8">
        <v>94.358999999999995</v>
      </c>
      <c r="BA58" s="8">
        <v>11.696000000000002</v>
      </c>
      <c r="BB58" s="8">
        <v>106.05499999999999</v>
      </c>
      <c r="BC58" s="8">
        <v>6.0549999999999997</v>
      </c>
      <c r="BD58" s="8">
        <v>26.320999999999998</v>
      </c>
      <c r="BE58" s="8">
        <v>32.375999999999998</v>
      </c>
      <c r="BF58" s="8">
        <v>9.8079999999999998</v>
      </c>
      <c r="BG58" s="8">
        <v>193.71500000000003</v>
      </c>
      <c r="BH58" s="8">
        <v>32.472999999999999</v>
      </c>
      <c r="BI58" s="8">
        <v>42.091000000000001</v>
      </c>
      <c r="BJ58" s="8">
        <v>1.3240000000000001</v>
      </c>
      <c r="BK58" s="8">
        <v>4.4209999999999994</v>
      </c>
      <c r="BL58" s="8">
        <v>0</v>
      </c>
      <c r="BM58" s="8">
        <v>62.56</v>
      </c>
      <c r="BN58" s="8">
        <v>57.112000000000009</v>
      </c>
      <c r="BO58" s="8">
        <v>0.38700000000000001</v>
      </c>
      <c r="BP58" s="8">
        <v>1.4160000000000001</v>
      </c>
      <c r="BQ58" s="8">
        <v>11.696000000000002</v>
      </c>
      <c r="BR58" s="8">
        <v>0.65400000000000003</v>
      </c>
      <c r="BS58" s="8">
        <v>12.350000000000001</v>
      </c>
      <c r="BT58" s="8">
        <v>5.7810000000000006</v>
      </c>
      <c r="BU58" s="8">
        <v>2.5209999999999999</v>
      </c>
      <c r="BV58" s="8">
        <v>8.3019999999999996</v>
      </c>
      <c r="BW58" s="8">
        <v>0</v>
      </c>
      <c r="BX58" s="8">
        <v>18.274000000000001</v>
      </c>
      <c r="BY58" s="8">
        <v>18.274000000000001</v>
      </c>
      <c r="BZ58" s="8">
        <v>12.126000000000001</v>
      </c>
      <c r="CA58" s="8">
        <v>12.126000000000001</v>
      </c>
      <c r="CB58" s="8">
        <v>5.3760000000000003</v>
      </c>
      <c r="CC58" s="8">
        <v>14.850999999999999</v>
      </c>
      <c r="CD58" s="8">
        <v>20.227</v>
      </c>
      <c r="CE58" s="8">
        <f t="shared" si="29"/>
        <v>11.925000000000001</v>
      </c>
      <c r="CF58" s="8">
        <v>122.571</v>
      </c>
      <c r="CG58" s="8">
        <v>122.571</v>
      </c>
      <c r="CH58" s="8">
        <v>7.4979999999999993</v>
      </c>
      <c r="CI58" s="8">
        <v>5.23</v>
      </c>
      <c r="CJ58" s="8">
        <v>12.728</v>
      </c>
      <c r="CK58" s="8">
        <f t="shared" si="30"/>
        <v>10.875999999999999</v>
      </c>
      <c r="CL58" s="8">
        <v>0</v>
      </c>
      <c r="CM58" s="8">
        <v>1.8520000000000001</v>
      </c>
      <c r="CN58" s="8">
        <v>1.8520000000000001</v>
      </c>
      <c r="CO58" s="8">
        <v>0</v>
      </c>
      <c r="CP58" s="8">
        <v>122.929</v>
      </c>
      <c r="CQ58" s="8">
        <v>-4.5090000000000003</v>
      </c>
      <c r="CR58" s="8">
        <v>-0.79699999999999993</v>
      </c>
      <c r="CS58" s="8">
        <v>15.823</v>
      </c>
      <c r="CT58" s="8">
        <v>112.762</v>
      </c>
      <c r="CU58" s="8">
        <v>59.882999999999996</v>
      </c>
      <c r="CV58" s="8">
        <v>52.88</v>
      </c>
      <c r="CW58" s="8">
        <v>21.372999999999998</v>
      </c>
      <c r="CX58" s="8">
        <v>7.9689999999999994</v>
      </c>
      <c r="CY58" s="8">
        <v>0.58699999999999997</v>
      </c>
      <c r="CZ58" s="8">
        <v>8.5559999999999992</v>
      </c>
      <c r="DA58" s="8">
        <v>2.4849999999999999</v>
      </c>
      <c r="DB58" s="8">
        <v>2.1219999999999999</v>
      </c>
      <c r="DC58" s="8">
        <v>4.6069999999999993</v>
      </c>
      <c r="DD58" s="8">
        <v>0.318</v>
      </c>
      <c r="DE58" s="8">
        <v>18.664999999999999</v>
      </c>
      <c r="DF58" s="8">
        <v>189.88200000000001</v>
      </c>
      <c r="DG58" s="8">
        <f t="shared" si="63"/>
        <v>187.78415206778334</v>
      </c>
      <c r="DH58" s="8">
        <v>12.858000000000001</v>
      </c>
      <c r="DI58" s="8">
        <f t="shared" si="64"/>
        <v>12.838560675446576</v>
      </c>
      <c r="DJ58" s="8">
        <v>0.32800000000000001</v>
      </c>
      <c r="DK58" s="1">
        <v>0</v>
      </c>
      <c r="DL58" s="8">
        <v>7.0379999999999994</v>
      </c>
      <c r="DM58" s="8">
        <v>136.869</v>
      </c>
      <c r="DN58" s="8">
        <f t="shared" si="65"/>
        <v>136.2895684801</v>
      </c>
      <c r="DO58" s="8">
        <v>12.066000000000001</v>
      </c>
      <c r="DP58" s="8">
        <f t="shared" si="66"/>
        <v>11.230906554953689</v>
      </c>
      <c r="DQ58" s="8">
        <v>1.6E-2</v>
      </c>
      <c r="DR58" s="8">
        <v>52.45</v>
      </c>
      <c r="DS58" s="8">
        <f t="shared" si="31"/>
        <v>45.412000000000006</v>
      </c>
      <c r="DT58" s="8">
        <v>1.492</v>
      </c>
      <c r="DU58" s="8">
        <v>0.58699999999999997</v>
      </c>
      <c r="DV58" s="8">
        <v>11.496</v>
      </c>
      <c r="DW58" s="8">
        <v>13.574999999999999</v>
      </c>
      <c r="DX58" s="8">
        <v>36.986999999999995</v>
      </c>
      <c r="DY58" s="8">
        <v>8.0779999999999994</v>
      </c>
      <c r="DZ58" s="8">
        <v>0.08</v>
      </c>
      <c r="EA58" s="8">
        <v>45.144999999999996</v>
      </c>
      <c r="EB58" s="8">
        <v>6.4080000000000004</v>
      </c>
      <c r="EC58" s="8">
        <v>0</v>
      </c>
      <c r="ED58" s="8">
        <v>6.4080000000000004</v>
      </c>
      <c r="EE58" s="8">
        <f t="shared" si="67"/>
        <v>5.7052377081762282</v>
      </c>
      <c r="EF58" s="8">
        <v>13.8</v>
      </c>
      <c r="EG58" s="8">
        <v>13.8</v>
      </c>
      <c r="EH58" s="8">
        <v>8.1079999999999988</v>
      </c>
      <c r="EI58" s="8">
        <v>33.847999999999999</v>
      </c>
      <c r="EJ58" s="8">
        <v>1.8109999999999999</v>
      </c>
      <c r="EK58" s="8">
        <v>43.766999999999996</v>
      </c>
      <c r="EL58" s="8">
        <v>22.116</v>
      </c>
      <c r="EM58" s="8">
        <v>22.116</v>
      </c>
      <c r="EN58" s="8">
        <v>4.0000000000000001E-3</v>
      </c>
      <c r="EO58" s="8">
        <v>1.5640000000000001</v>
      </c>
      <c r="EP58" s="8">
        <v>1.5680000000000001</v>
      </c>
      <c r="EQ58" s="8">
        <f t="shared" si="32"/>
        <v>1.2000000000000002</v>
      </c>
      <c r="ER58" s="8">
        <v>0</v>
      </c>
      <c r="ES58" s="8">
        <v>0.36799999999999999</v>
      </c>
      <c r="ET58" s="8">
        <v>0.36799999999999999</v>
      </c>
      <c r="EU58" s="8">
        <v>0</v>
      </c>
      <c r="EV58" s="8">
        <v>6.4319999999999995</v>
      </c>
      <c r="EW58" s="8">
        <v>0.114</v>
      </c>
      <c r="EX58" s="8">
        <v>16.773</v>
      </c>
      <c r="EY58" s="8">
        <v>281.67500000000001</v>
      </c>
      <c r="EZ58" s="8">
        <v>67.058999999999997</v>
      </c>
      <c r="FA58" s="8">
        <v>214.61500000000001</v>
      </c>
      <c r="FB58" s="8">
        <v>118.268</v>
      </c>
      <c r="FC58" s="8">
        <v>27.298000000000002</v>
      </c>
      <c r="FD58" s="8">
        <v>22.434999999999999</v>
      </c>
      <c r="FE58" s="8">
        <v>49.733000000000004</v>
      </c>
      <c r="FF58" s="8">
        <v>4.016</v>
      </c>
      <c r="FG58" s="8">
        <v>1.631</v>
      </c>
      <c r="FH58" s="8">
        <v>5.6470000000000002</v>
      </c>
      <c r="FI58" s="8">
        <v>1.4510000000000001</v>
      </c>
      <c r="FJ58" s="8">
        <v>42.420999999999999</v>
      </c>
      <c r="FK58" s="8">
        <v>96.096000000000004</v>
      </c>
      <c r="FL58" s="8">
        <v>0.224</v>
      </c>
      <c r="FM58" s="8">
        <v>52.618000000000002</v>
      </c>
      <c r="FN58" s="8">
        <v>148.93800000000002</v>
      </c>
      <c r="FO58" s="8">
        <v>13.402000000000001</v>
      </c>
      <c r="FP58" s="8">
        <v>40.081999999999994</v>
      </c>
      <c r="FQ58" s="8">
        <v>53.483999999999995</v>
      </c>
      <c r="FR58" s="8">
        <v>7.1589999999999998</v>
      </c>
      <c r="FS58" s="8">
        <v>11.611000000000001</v>
      </c>
      <c r="FT58" s="8">
        <v>6.1989999999999998</v>
      </c>
      <c r="FU58" s="8">
        <v>5.8179999999999996</v>
      </c>
      <c r="FV58" s="8">
        <v>0.92500000000000004</v>
      </c>
      <c r="FW58" s="8">
        <v>1.131</v>
      </c>
      <c r="FX58" s="8">
        <f t="shared" si="33"/>
        <v>1.131</v>
      </c>
      <c r="FY58" s="8">
        <v>44.631999999999998</v>
      </c>
      <c r="FZ58" s="8">
        <v>0</v>
      </c>
      <c r="GA58" s="8">
        <v>0</v>
      </c>
      <c r="GB58" s="8">
        <v>92.853999999999999</v>
      </c>
      <c r="GC58" s="8">
        <v>14.232000000000001</v>
      </c>
      <c r="GD58" s="8">
        <f t="shared" si="68"/>
        <v>106.89100000000001</v>
      </c>
      <c r="GE58" s="8">
        <v>107.086</v>
      </c>
      <c r="GF58" s="8">
        <v>138.91</v>
      </c>
      <c r="GG58" s="8">
        <v>22.434999999999999</v>
      </c>
      <c r="GH58" s="8">
        <v>89.599000000000004</v>
      </c>
      <c r="GI58" s="8">
        <v>250.94400000000002</v>
      </c>
      <c r="GJ58" s="8">
        <v>0.65400000000000003</v>
      </c>
      <c r="GK58" s="8">
        <v>0</v>
      </c>
      <c r="GL58" s="8">
        <v>1.038</v>
      </c>
      <c r="GM58" s="8">
        <v>9.8109999999999999</v>
      </c>
      <c r="GN58" s="8">
        <v>11.503</v>
      </c>
      <c r="GO58" s="8">
        <v>0</v>
      </c>
      <c r="GP58" s="8">
        <v>0.19500000000000001</v>
      </c>
      <c r="GQ58" s="8">
        <v>0.19500000000000001</v>
      </c>
      <c r="GR58" s="8">
        <v>0</v>
      </c>
      <c r="GS58" s="8">
        <v>173.512</v>
      </c>
      <c r="GT58" s="8">
        <v>23.492999999999999</v>
      </c>
      <c r="GU58" s="8">
        <v>25.745000000000001</v>
      </c>
      <c r="GV58" s="8">
        <v>222.75</v>
      </c>
      <c r="GW58" s="8">
        <v>0.72899999999999987</v>
      </c>
      <c r="GX58" s="8">
        <v>0</v>
      </c>
      <c r="GY58" s="8">
        <v>3.762</v>
      </c>
      <c r="GZ58" s="8">
        <v>20.512</v>
      </c>
      <c r="HA58" s="8">
        <v>10.801000000000002</v>
      </c>
      <c r="HB58" s="8">
        <v>35.804000000000002</v>
      </c>
      <c r="HC58" s="8">
        <f t="shared" si="34"/>
        <v>24.301000000000002</v>
      </c>
      <c r="HD58" s="8">
        <v>306.30200000000002</v>
      </c>
      <c r="HE58" s="8">
        <v>178.517</v>
      </c>
      <c r="HF58" s="8">
        <v>115.40400000000001</v>
      </c>
      <c r="HG58" s="8">
        <v>293.92099999999999</v>
      </c>
      <c r="HH58" s="8">
        <v>12.381000000000002</v>
      </c>
      <c r="HI58" s="8">
        <v>4.8420000000000005</v>
      </c>
      <c r="HJ58" s="8">
        <v>0.30099999999999999</v>
      </c>
      <c r="HK58" s="8">
        <v>4.1499999999999995</v>
      </c>
      <c r="HL58" s="8">
        <v>9.2929999999999993</v>
      </c>
      <c r="HM58" s="8">
        <v>0</v>
      </c>
      <c r="HN58" s="8">
        <v>8.5839999999999996</v>
      </c>
      <c r="HO58" s="8">
        <v>8.4850000000000012</v>
      </c>
      <c r="HP58" s="8">
        <v>17.069000000000003</v>
      </c>
      <c r="HQ58" s="8">
        <f t="shared" si="35"/>
        <v>7.7760000000000034</v>
      </c>
      <c r="HR58" s="8">
        <v>51.919000000000004</v>
      </c>
      <c r="HS58" s="8">
        <v>0.80500000000000016</v>
      </c>
      <c r="HT58" s="8">
        <v>0.81599999999999995</v>
      </c>
      <c r="HU58" s="8">
        <v>-48.936999999999998</v>
      </c>
      <c r="HV58" s="8">
        <v>119.40600000000001</v>
      </c>
      <c r="HW58" s="8">
        <v>59.111999999999995</v>
      </c>
      <c r="HX58" s="8">
        <v>127.78399999999999</v>
      </c>
      <c r="HY58" s="8">
        <v>307.95399999999995</v>
      </c>
      <c r="HZ58" s="8">
        <v>24.79</v>
      </c>
      <c r="IA58" s="8">
        <v>332.74399999999997</v>
      </c>
      <c r="IB58" s="8">
        <v>87.793999999999997</v>
      </c>
      <c r="IC58" s="8">
        <v>8.3560000000000016</v>
      </c>
      <c r="ID58" s="8">
        <v>96.15</v>
      </c>
      <c r="IE58" s="8">
        <v>220.15800000000002</v>
      </c>
      <c r="IF58" s="8">
        <v>16.435000000000002</v>
      </c>
      <c r="IG58" s="8">
        <v>236.59300000000002</v>
      </c>
      <c r="IH58" s="8">
        <v>23.545000000000002</v>
      </c>
      <c r="II58" s="8">
        <v>10.679</v>
      </c>
      <c r="IJ58" s="8">
        <v>34.224000000000004</v>
      </c>
      <c r="IK58" s="8">
        <v>7.1310000000000002</v>
      </c>
      <c r="IL58" s="8">
        <v>3.6460000000000004</v>
      </c>
      <c r="IM58" s="8">
        <v>10.777000000000001</v>
      </c>
      <c r="IN58" s="8">
        <v>0.36800000000000005</v>
      </c>
      <c r="IO58" s="8">
        <v>9.9120000000000008</v>
      </c>
      <c r="IP58" s="8">
        <v>10.280000000000001</v>
      </c>
      <c r="IQ58" s="8">
        <v>0.47799999999999998</v>
      </c>
      <c r="IR58" s="8">
        <v>9.8000000000000004E-2</v>
      </c>
      <c r="IS58" s="8">
        <v>0.57599999999999996</v>
      </c>
      <c r="IT58" s="8">
        <v>10.856000000000002</v>
      </c>
      <c r="IU58" s="8">
        <v>1.129</v>
      </c>
      <c r="IV58" s="8">
        <v>0.03</v>
      </c>
      <c r="IW58" s="8">
        <v>1.159</v>
      </c>
      <c r="IX58" s="8">
        <v>180.33199999999999</v>
      </c>
      <c r="IY58" s="8">
        <v>1.5630000000000002</v>
      </c>
      <c r="IZ58" s="8">
        <v>181.89499999999998</v>
      </c>
      <c r="JA58" s="8">
        <v>469.28100000000001</v>
      </c>
      <c r="JB58" s="8">
        <v>469.28100000000001</v>
      </c>
      <c r="JC58" s="8">
        <v>141.83299999999997</v>
      </c>
      <c r="JD58" s="8">
        <v>34.715999999999994</v>
      </c>
      <c r="JE58" s="8">
        <v>176.54899999999998</v>
      </c>
      <c r="JF58" s="8">
        <v>29.315000000000001</v>
      </c>
      <c r="JG58" s="8">
        <v>0.53600000000000003</v>
      </c>
      <c r="JH58" s="8">
        <v>29.851000000000003</v>
      </c>
      <c r="JI58" s="8">
        <v>11.153</v>
      </c>
      <c r="JJ58" s="8">
        <v>11.153</v>
      </c>
      <c r="JK58" s="8">
        <v>39.717999999999996</v>
      </c>
      <c r="JL58" s="8">
        <v>0.54500000000000004</v>
      </c>
      <c r="JM58" s="8">
        <v>40.262999999999998</v>
      </c>
      <c r="JN58" s="8">
        <v>1.9340000000000002</v>
      </c>
      <c r="JO58" s="8">
        <v>1.9340000000000002</v>
      </c>
      <c r="JP58" s="8">
        <v>21.566000000000003</v>
      </c>
      <c r="JQ58" s="8">
        <v>9.4E-2</v>
      </c>
      <c r="JR58" s="8">
        <v>21.660000000000004</v>
      </c>
      <c r="JS58" s="8">
        <v>1.6469999999999998</v>
      </c>
      <c r="JT58" s="8">
        <v>1.6469999999999998</v>
      </c>
      <c r="JU58" s="8">
        <v>172.06800000000001</v>
      </c>
      <c r="JV58" s="8">
        <v>49.165999999999997</v>
      </c>
      <c r="JW58" s="8">
        <v>25.904</v>
      </c>
      <c r="JX58" s="8">
        <v>247.13800000000001</v>
      </c>
      <c r="JY58" s="8">
        <f t="shared" si="36"/>
        <v>246.98000000000002</v>
      </c>
      <c r="JZ58" s="8">
        <v>18.571999999999999</v>
      </c>
      <c r="KA58" s="8">
        <v>17.195</v>
      </c>
      <c r="KB58" s="8">
        <v>35.766999999999996</v>
      </c>
      <c r="KC58" s="8">
        <v>3.5999999999999997E-2</v>
      </c>
      <c r="KD58" s="8">
        <v>21.329000000000001</v>
      </c>
      <c r="KE58" s="8">
        <v>21.365000000000002</v>
      </c>
      <c r="KF58" s="8">
        <v>57.131999999999998</v>
      </c>
      <c r="KG58" s="8">
        <f t="shared" si="37"/>
        <v>21.323000000000008</v>
      </c>
      <c r="KH58" s="8">
        <v>67.24799999999999</v>
      </c>
      <c r="KI58" s="8">
        <v>14.232000000000001</v>
      </c>
      <c r="KJ58" s="8">
        <v>81.47999999999999</v>
      </c>
      <c r="KK58" s="8">
        <v>141.83299999999997</v>
      </c>
      <c r="KL58" s="8">
        <v>34.715999999999994</v>
      </c>
      <c r="KM58" s="8">
        <v>102.36199999999999</v>
      </c>
      <c r="KN58" s="8">
        <v>278.91099999999994</v>
      </c>
      <c r="KO58" s="8">
        <v>0.158</v>
      </c>
      <c r="KP58" s="8">
        <v>0.158</v>
      </c>
      <c r="KQ58" s="8">
        <v>0</v>
      </c>
      <c r="KR58" s="8">
        <v>20.518999999999998</v>
      </c>
      <c r="KS58" s="8">
        <v>14.690999999999999</v>
      </c>
      <c r="KT58" s="8">
        <v>35.209999999999994</v>
      </c>
      <c r="KU58" s="8">
        <v>4.3999999999999997E-2</v>
      </c>
      <c r="KV58" s="8">
        <v>0.55500000000000005</v>
      </c>
      <c r="KW58" s="8">
        <v>0.59900000000000009</v>
      </c>
      <c r="KX58" s="8">
        <v>35.80899999999999</v>
      </c>
      <c r="KY58" s="8">
        <v>0</v>
      </c>
      <c r="KZ58" s="8">
        <v>772.37400000000002</v>
      </c>
      <c r="LA58" s="8">
        <v>23.159999999999997</v>
      </c>
      <c r="LB58" s="8">
        <v>795.53399999999999</v>
      </c>
      <c r="LC58" s="8">
        <v>668.01799999999992</v>
      </c>
      <c r="LD58" s="8">
        <v>22.056999999999999</v>
      </c>
      <c r="LE58" s="8">
        <v>690.07499999999993</v>
      </c>
      <c r="LF58" s="8">
        <v>104.355</v>
      </c>
      <c r="LG58" s="8">
        <v>1.1020000000000001</v>
      </c>
      <c r="LH58" s="8">
        <v>105.45700000000001</v>
      </c>
      <c r="LI58" s="8">
        <v>1.373</v>
      </c>
      <c r="LJ58" s="8">
        <v>2.5620000000000003</v>
      </c>
      <c r="LK58" s="8">
        <v>3.9350000000000005</v>
      </c>
      <c r="LL58" s="8">
        <v>0.14100000000000001</v>
      </c>
      <c r="LM58" s="8">
        <v>0.58399999999999996</v>
      </c>
      <c r="LN58" s="8">
        <v>0.72499999999999998</v>
      </c>
      <c r="LO58" s="8">
        <v>4.66</v>
      </c>
      <c r="LP58" s="8">
        <v>0</v>
      </c>
      <c r="LQ58" s="8">
        <v>4.8420000000000005</v>
      </c>
      <c r="LR58" s="8">
        <v>3.4559999999999995</v>
      </c>
      <c r="LS58" s="8">
        <v>8.298</v>
      </c>
      <c r="LT58" s="8">
        <v>4.0000000000000001E-3</v>
      </c>
      <c r="LU58" s="8">
        <v>8.3019999999999996</v>
      </c>
      <c r="LV58" s="8">
        <f t="shared" si="38"/>
        <v>3.6419999999999995</v>
      </c>
      <c r="LW58" s="8">
        <v>65.439000000000007</v>
      </c>
      <c r="LX58" s="8">
        <v>1.9239999999999999</v>
      </c>
      <c r="LY58" s="8">
        <v>67.363000000000014</v>
      </c>
      <c r="LZ58" s="8">
        <v>0.31600000000000006</v>
      </c>
      <c r="MA58" s="8">
        <v>0.31600000000000006</v>
      </c>
      <c r="MB58" s="8">
        <v>0.69</v>
      </c>
      <c r="MC58" s="8">
        <v>0.69</v>
      </c>
      <c r="MD58" s="8">
        <v>-0.13300000000000001</v>
      </c>
      <c r="ME58" s="8">
        <v>-0.13300000000000001</v>
      </c>
      <c r="MF58" s="8">
        <v>33.681000000000004</v>
      </c>
      <c r="MG58" s="8">
        <v>-9.6000000000000016E-2</v>
      </c>
      <c r="MH58" s="8">
        <v>33.585000000000008</v>
      </c>
      <c r="MI58" s="8">
        <v>141.46199999999999</v>
      </c>
      <c r="MJ58" s="8">
        <v>59.111999999999995</v>
      </c>
      <c r="MK58" s="8">
        <v>22.056999999999999</v>
      </c>
      <c r="ML58" s="8">
        <v>972.94800000000009</v>
      </c>
      <c r="MM58" s="8">
        <v>1.1020000000000001</v>
      </c>
      <c r="MN58" s="8">
        <v>974.05000000000007</v>
      </c>
      <c r="MO58" s="8">
        <v>288.791</v>
      </c>
      <c r="MP58" s="8">
        <v>266.346</v>
      </c>
      <c r="MQ58" s="8">
        <v>22.445</v>
      </c>
      <c r="MR58" s="8">
        <v>5.7039999999999997</v>
      </c>
      <c r="MS58" s="8">
        <v>1.48</v>
      </c>
      <c r="MT58" s="8">
        <v>1.48</v>
      </c>
      <c r="MU58" s="8">
        <v>33.183</v>
      </c>
      <c r="MV58" s="8">
        <v>7.452</v>
      </c>
      <c r="MW58" s="8">
        <v>1.6519999999999999</v>
      </c>
      <c r="MX58" s="8">
        <v>0.33100000000000002</v>
      </c>
      <c r="MY58" s="8">
        <v>0</v>
      </c>
      <c r="MZ58" s="8">
        <v>0.72799999999999998</v>
      </c>
      <c r="NA58" s="8">
        <v>0.72799999999999998</v>
      </c>
      <c r="NB58" s="8">
        <v>4.9000000000000002E-2</v>
      </c>
      <c r="NC58" s="8">
        <v>0.122</v>
      </c>
      <c r="ND58" s="8">
        <v>0.17099999999999999</v>
      </c>
      <c r="NE58" s="8">
        <v>1.2870000000000001</v>
      </c>
      <c r="NF58" s="8">
        <v>1.2870000000000001</v>
      </c>
      <c r="NG58" s="8">
        <v>3.54</v>
      </c>
      <c r="NH58" s="8">
        <v>0.32200000000000001</v>
      </c>
      <c r="NI58" s="8">
        <v>1.038</v>
      </c>
      <c r="NJ58" s="8">
        <v>3</v>
      </c>
      <c r="NK58" s="8">
        <v>7.9</v>
      </c>
      <c r="NL58" s="8">
        <v>0</v>
      </c>
      <c r="NM58" s="8">
        <v>0</v>
      </c>
      <c r="NN58" s="8">
        <v>0.874</v>
      </c>
      <c r="NO58" s="8">
        <v>4.9000000000000002E-2</v>
      </c>
      <c r="NP58" s="8">
        <v>4.9000000000000002E-2</v>
      </c>
      <c r="NQ58" s="8">
        <v>0</v>
      </c>
      <c r="NR58" s="8">
        <v>1.3089999999999999</v>
      </c>
      <c r="NS58" s="8">
        <v>0.49399999999999999</v>
      </c>
      <c r="NT58" s="8">
        <v>1.8029999999999999</v>
      </c>
      <c r="NU58" s="8">
        <v>0</v>
      </c>
      <c r="NV58" s="8">
        <v>0</v>
      </c>
      <c r="NW58" s="8">
        <v>8.2110000000000003</v>
      </c>
      <c r="NX58" s="8">
        <v>1.1279999999999999</v>
      </c>
      <c r="NY58" s="8">
        <v>40.497</v>
      </c>
      <c r="NZ58" s="8">
        <v>4.7110000000000003</v>
      </c>
      <c r="OA58" s="8">
        <v>0.40200000000000002</v>
      </c>
      <c r="OB58" s="8">
        <v>0.13300000000000001</v>
      </c>
      <c r="OC58" s="8">
        <f t="shared" si="39"/>
        <v>-0.19800000000000001</v>
      </c>
      <c r="OD58" s="8">
        <v>1.48</v>
      </c>
      <c r="OE58" s="8">
        <v>0.73599999999999999</v>
      </c>
      <c r="OF58" s="8">
        <v>2.2160000000000002</v>
      </c>
      <c r="OG58" s="8">
        <v>2.7319999999999998</v>
      </c>
      <c r="OH58" s="8">
        <v>0.252</v>
      </c>
      <c r="OI58" s="8">
        <v>0</v>
      </c>
      <c r="OJ58" s="8">
        <v>2.984</v>
      </c>
      <c r="OK58" s="8">
        <v>1.3240000000000001</v>
      </c>
      <c r="OL58" s="8">
        <v>1.0489999999999999</v>
      </c>
      <c r="OM58" s="8">
        <v>3.762</v>
      </c>
      <c r="ON58" s="8">
        <v>4.4859999999999998</v>
      </c>
      <c r="OO58" s="8">
        <v>10.801000000000002</v>
      </c>
      <c r="OP58" s="8">
        <v>21.422000000000001</v>
      </c>
      <c r="OQ58" s="8">
        <f t="shared" si="40"/>
        <v>13.522</v>
      </c>
      <c r="OR58" s="8">
        <v>0.28900000000000003</v>
      </c>
      <c r="OS58" s="8">
        <v>0.49199999999999999</v>
      </c>
      <c r="OT58" s="8">
        <v>0.78100000000000003</v>
      </c>
      <c r="OU58" s="8">
        <v>1.02</v>
      </c>
      <c r="OV58" s="8">
        <v>0.42</v>
      </c>
      <c r="OW58" s="8">
        <v>1.44</v>
      </c>
      <c r="OX58" s="8">
        <v>-17.241</v>
      </c>
      <c r="OY58" s="8">
        <v>1252.664</v>
      </c>
      <c r="OZ58" s="335">
        <v>3.3229614621237184E-2</v>
      </c>
      <c r="PA58" s="8">
        <v>1.9439324553423752E-2</v>
      </c>
      <c r="PB58" s="8">
        <v>0.83509344504631167</v>
      </c>
      <c r="PC58" s="8">
        <v>5.7423999999999999</v>
      </c>
      <c r="PD58" s="258">
        <v>3.93391</v>
      </c>
      <c r="PE58" s="8">
        <v>3.6666666666666701</v>
      </c>
      <c r="PF58" s="8">
        <v>6.3353416666666655</v>
      </c>
      <c r="PG58" s="8">
        <f t="shared" si="48"/>
        <v>0.70276229182377237</v>
      </c>
      <c r="PH58" s="258">
        <v>2.0978479322166601</v>
      </c>
      <c r="PI58" s="258">
        <v>0.57943151989999997</v>
      </c>
      <c r="PJ58" s="8">
        <v>1117.0119999999999</v>
      </c>
      <c r="PK58" s="8">
        <f>IFERROR(HLOOKUP("b2_s11",real!$B$10:$AMM$83,$A58-1947,FALSE)+HLOOKUP("b2_s12",real!$B$10:$AMM$83,$A58-1947,FALSE)+HLOOKUP("b2_s13",real!$B$10:$AMM$83,$A58-1947,FALSE)+HLOOKUP("b2_s14",real!$B$10:$AMM$83,$A58-1947,FALSE),"")</f>
        <v>436.69600000000003</v>
      </c>
      <c r="PL58" s="8">
        <v>1252.383</v>
      </c>
      <c r="PN58">
        <v>34.501183741211698</v>
      </c>
      <c r="PO58" s="8">
        <v>26.1</v>
      </c>
      <c r="PP58" s="8">
        <v>59487.413</v>
      </c>
      <c r="PQ58" s="8">
        <v>41046.314969999999</v>
      </c>
      <c r="PR58" s="8">
        <v>0.39936411967059315</v>
      </c>
      <c r="PS58" s="11">
        <v>0.29569213792784699</v>
      </c>
      <c r="PT58" s="8">
        <v>12.542</v>
      </c>
      <c r="PU58" s="8">
        <v>0.71</v>
      </c>
      <c r="PV58" s="8">
        <v>5.7350000000000003</v>
      </c>
      <c r="PW58" s="8">
        <v>0.77700000000000002</v>
      </c>
      <c r="PX58" s="8">
        <v>0.63900000000000001</v>
      </c>
      <c r="PY58" s="8">
        <f t="shared" si="46"/>
        <v>2.3889999999999998</v>
      </c>
      <c r="PZ58" s="8">
        <v>0.97299999999999998</v>
      </c>
      <c r="QA58" s="8">
        <v>21.376999999999999</v>
      </c>
      <c r="QB58" s="8">
        <v>2.4430000000000001</v>
      </c>
      <c r="QC58" s="8">
        <v>2.4430000000000001</v>
      </c>
      <c r="QD58" s="8">
        <v>11.494999999999999</v>
      </c>
      <c r="QE58" s="8">
        <v>0.68100000000000005</v>
      </c>
      <c r="QF58" s="8">
        <v>5.5049999999999999</v>
      </c>
      <c r="QG58" s="8">
        <v>0.67500000000000004</v>
      </c>
      <c r="QH58" s="8">
        <v>0.66800000000000004</v>
      </c>
      <c r="QI58" s="8">
        <v>0.746</v>
      </c>
      <c r="QJ58" s="8">
        <f t="shared" si="47"/>
        <v>2.089</v>
      </c>
      <c r="QK58" s="8">
        <v>19.77</v>
      </c>
      <c r="QL58" s="8">
        <v>2.7090000000000001</v>
      </c>
      <c r="QM58" s="8">
        <v>2.7090000000000001</v>
      </c>
      <c r="QN58" s="1">
        <v>-2.0369999999999999</v>
      </c>
      <c r="QO58" s="332">
        <v>10.6</v>
      </c>
      <c r="QP58" s="8">
        <v>59.487412999999997</v>
      </c>
      <c r="QQ58" s="333">
        <v>69</v>
      </c>
      <c r="QR58" s="8">
        <f t="shared" si="72"/>
        <v>41.046314969999997</v>
      </c>
      <c r="QS58" s="8">
        <v>39.046559000000002</v>
      </c>
      <c r="QT58" s="11">
        <v>0.369734330579084</v>
      </c>
      <c r="QU58" s="8">
        <v>-2.4073158421052643</v>
      </c>
      <c r="QV58" s="334">
        <v>6.3353416666666655</v>
      </c>
      <c r="QW58" s="8">
        <v>6.3121419999999997</v>
      </c>
      <c r="QX58" s="8">
        <v>5.9424076694209198</v>
      </c>
      <c r="QY58" s="336">
        <v>3.6666666669999999</v>
      </c>
      <c r="RA58" s="1">
        <v>0.77971800000000002</v>
      </c>
      <c r="RB58" s="1">
        <v>0.79837800000000003</v>
      </c>
      <c r="RC58">
        <v>41824.663031510398</v>
      </c>
      <c r="RD58">
        <v>0.76597809111677295</v>
      </c>
      <c r="RE58">
        <v>0.75316343598354196</v>
      </c>
      <c r="RF58">
        <v>101.6</v>
      </c>
      <c r="RG58">
        <v>109.15</v>
      </c>
      <c r="RH58" s="8">
        <f t="shared" si="43"/>
        <v>103.5677879714577</v>
      </c>
      <c r="RI58" s="8">
        <f t="shared" si="42"/>
        <v>110.30823648307225</v>
      </c>
      <c r="RJ58">
        <v>41824.663031510398</v>
      </c>
      <c r="RL58" s="8">
        <f t="shared" si="44"/>
        <v>133.041462</v>
      </c>
      <c r="RM58" s="8">
        <f t="shared" si="45"/>
        <v>122.929</v>
      </c>
      <c r="RN58" s="8">
        <f t="shared" si="69"/>
        <v>10.62406177445199</v>
      </c>
      <c r="RO58" s="8">
        <f t="shared" si="70"/>
        <v>9.8165283982793934</v>
      </c>
    </row>
    <row r="59" spans="1:483" s="8" customFormat="1" x14ac:dyDescent="0.35">
      <c r="A59" s="1">
        <v>1997</v>
      </c>
      <c r="B59" s="8">
        <v>1638.0493766304644</v>
      </c>
      <c r="C59" s="8">
        <v>317.17416782334413</v>
      </c>
      <c r="D59" s="8">
        <f t="shared" si="23"/>
        <v>863.33922736934505</v>
      </c>
      <c r="E59" s="8">
        <v>833.76825217774694</v>
      </c>
      <c r="F59" s="8">
        <v>407.54033138400871</v>
      </c>
      <c r="G59" s="8">
        <v>29.570975191598162</v>
      </c>
      <c r="H59" s="8">
        <v>168.23088899997126</v>
      </c>
      <c r="I59" s="8">
        <v>7.8451098433368864</v>
      </c>
      <c r="J59" s="8">
        <v>66.089033430405564</v>
      </c>
      <c r="K59" s="8">
        <v>92.462442858019443</v>
      </c>
      <c r="L59" s="8">
        <v>2.2583599292311942</v>
      </c>
      <c r="M59" s="8">
        <f t="shared" si="24"/>
        <v>94.720802787250634</v>
      </c>
      <c r="N59" s="8">
        <v>2.0510780295004198</v>
      </c>
      <c r="O59" s="8">
        <v>-9.3095310000000016</v>
      </c>
      <c r="P59" s="8">
        <v>354.10913694157773</v>
      </c>
      <c r="Q59" s="8">
        <v>1292.7768970000002</v>
      </c>
      <c r="R59" s="8">
        <v>291.00842</v>
      </c>
      <c r="S59" s="8">
        <f t="shared" si="25"/>
        <v>699.83373200000005</v>
      </c>
      <c r="T59" s="8">
        <v>677.17028200000004</v>
      </c>
      <c r="U59" s="8">
        <v>302.52206900000004</v>
      </c>
      <c r="V59" s="8">
        <v>22.663450000000001</v>
      </c>
      <c r="W59" s="8">
        <v>134.47368799999998</v>
      </c>
      <c r="X59" s="8">
        <v>7.4645839999999994</v>
      </c>
      <c r="Y59" s="8">
        <v>49.658799999999999</v>
      </c>
      <c r="Z59" s="8">
        <v>58.691603000000001</v>
      </c>
      <c r="AA59" s="8">
        <v>2.0535909999999999</v>
      </c>
      <c r="AB59" s="8">
        <f t="shared" si="26"/>
        <v>60.745193999999998</v>
      </c>
      <c r="AC59" s="8">
        <v>0.78176000000000001</v>
      </c>
      <c r="AD59" s="8">
        <v>-1.6528</v>
      </c>
      <c r="AE59" s="8">
        <v>329.95828999999998</v>
      </c>
      <c r="AF59" s="11">
        <f t="shared" si="49"/>
        <v>0.78033513909362717</v>
      </c>
      <c r="AG59" s="337">
        <v>0.78362402677464205</v>
      </c>
      <c r="AH59" s="11">
        <f t="shared" si="50"/>
        <v>0.93952996262812227</v>
      </c>
      <c r="AI59" s="11">
        <f t="shared" si="51"/>
        <v>0.80831286976418326</v>
      </c>
      <c r="AJ59" s="11">
        <f t="shared" si="52"/>
        <v>0.81004675528846948</v>
      </c>
      <c r="AK59" s="11">
        <f t="shared" si="53"/>
        <v>0.74297855419646996</v>
      </c>
      <c r="AL59" s="11">
        <f t="shared" si="54"/>
        <v>0.76022506533405987</v>
      </c>
      <c r="AM59" s="11">
        <f t="shared" si="55"/>
        <v>0.80057506369886322</v>
      </c>
      <c r="AN59" s="11">
        <f t="shared" si="56"/>
        <v>0.95925644661663778</v>
      </c>
      <c r="AO59" s="11">
        <f t="shared" si="57"/>
        <v>0.7621195920578544</v>
      </c>
      <c r="AP59" s="11">
        <f t="shared" si="58"/>
        <v>0.63212797017891942</v>
      </c>
      <c r="AQ59" s="11">
        <f t="shared" si="59"/>
        <v>0.91788452400095644</v>
      </c>
      <c r="AR59" s="11">
        <f t="shared" si="60"/>
        <v>0.63899865655360033</v>
      </c>
      <c r="AS59" s="11">
        <f t="shared" si="61"/>
        <v>0.37435076314224758</v>
      </c>
      <c r="AT59" s="11">
        <f t="shared" si="71"/>
        <v>0.16764986573465435</v>
      </c>
      <c r="AU59" s="11">
        <f t="shared" si="62"/>
        <v>0.92464380946531843</v>
      </c>
      <c r="AV59" s="8">
        <v>1439.3709999999999</v>
      </c>
      <c r="AW59" s="8">
        <v>798.71500000000003</v>
      </c>
      <c r="AX59" s="8">
        <v>640.65499999999997</v>
      </c>
      <c r="AY59" s="8">
        <v>299.85199999999998</v>
      </c>
      <c r="AZ59" s="8">
        <v>98.002999999999986</v>
      </c>
      <c r="BA59" s="8">
        <v>10.285999999999998</v>
      </c>
      <c r="BB59" s="8">
        <v>108.28899999999999</v>
      </c>
      <c r="BC59" s="8">
        <v>6.048</v>
      </c>
      <c r="BD59" s="8">
        <v>28.516999999999999</v>
      </c>
      <c r="BE59" s="8">
        <v>34.564999999999998</v>
      </c>
      <c r="BF59" s="8">
        <v>8.782</v>
      </c>
      <c r="BG59" s="8">
        <v>206.732</v>
      </c>
      <c r="BH59" s="8">
        <v>32.124000000000002</v>
      </c>
      <c r="BI59" s="8">
        <v>53.972999999999999</v>
      </c>
      <c r="BJ59" s="8">
        <v>3.4529999999999998</v>
      </c>
      <c r="BK59" s="8">
        <v>4.2089999999999996</v>
      </c>
      <c r="BL59" s="8">
        <v>0</v>
      </c>
      <c r="BM59" s="8">
        <v>60.544999999999995</v>
      </c>
      <c r="BN59" s="8">
        <v>69.736999999999995</v>
      </c>
      <c r="BO59" s="8">
        <v>2.359</v>
      </c>
      <c r="BP59" s="8">
        <v>1.6579999999999999</v>
      </c>
      <c r="BQ59" s="8">
        <v>10.285999999999998</v>
      </c>
      <c r="BR59" s="8">
        <v>0.71</v>
      </c>
      <c r="BS59" s="8">
        <v>10.995999999999999</v>
      </c>
      <c r="BT59" s="8">
        <v>5.0469999999999997</v>
      </c>
      <c r="BU59" s="8">
        <v>1.6910000000000001</v>
      </c>
      <c r="BV59" s="8">
        <v>6.7379999999999995</v>
      </c>
      <c r="BW59" s="8">
        <v>0</v>
      </c>
      <c r="BX59" s="8">
        <v>21.052999999999997</v>
      </c>
      <c r="BY59" s="8">
        <v>21.052999999999997</v>
      </c>
      <c r="BZ59" s="8">
        <v>10.765000000000001</v>
      </c>
      <c r="CA59" s="8">
        <v>10.765000000000001</v>
      </c>
      <c r="CB59" s="8">
        <v>4.9669999999999996</v>
      </c>
      <c r="CC59" s="8">
        <v>13.856999999999999</v>
      </c>
      <c r="CD59" s="8">
        <v>18.823999999999998</v>
      </c>
      <c r="CE59" s="8">
        <f t="shared" si="29"/>
        <v>12.085999999999999</v>
      </c>
      <c r="CF59" s="8">
        <v>133.28699999999998</v>
      </c>
      <c r="CG59" s="8">
        <v>133.28699999999998</v>
      </c>
      <c r="CH59" s="8">
        <v>5.99</v>
      </c>
      <c r="CI59" s="8">
        <v>9.0969999999999995</v>
      </c>
      <c r="CJ59" s="8">
        <v>15.087</v>
      </c>
      <c r="CK59" s="8">
        <f t="shared" si="30"/>
        <v>14.02</v>
      </c>
      <c r="CL59" s="8">
        <v>0</v>
      </c>
      <c r="CM59" s="8">
        <v>1.0670000000000002</v>
      </c>
      <c r="CN59" s="8">
        <v>1.0670000000000002</v>
      </c>
      <c r="CO59" s="8">
        <v>0</v>
      </c>
      <c r="CP59" s="8">
        <v>124.27600000000001</v>
      </c>
      <c r="CQ59" s="8">
        <v>0.5379999999999997</v>
      </c>
      <c r="CR59" s="8">
        <v>-1.1019999999999999</v>
      </c>
      <c r="CS59" s="8">
        <v>23.596</v>
      </c>
      <c r="CT59" s="8">
        <v>115.29500000000002</v>
      </c>
      <c r="CU59" s="8">
        <v>63.503</v>
      </c>
      <c r="CV59" s="8">
        <v>51.791000000000004</v>
      </c>
      <c r="CW59" s="8">
        <v>21.863</v>
      </c>
      <c r="CX59" s="8">
        <v>8.077</v>
      </c>
      <c r="CY59" s="8">
        <v>0.59899999999999998</v>
      </c>
      <c r="CZ59" s="8">
        <v>8.6760000000000002</v>
      </c>
      <c r="DA59" s="8">
        <v>2.5149999999999997</v>
      </c>
      <c r="DB59" s="8">
        <v>2.1480000000000001</v>
      </c>
      <c r="DC59" s="8">
        <v>4.6630000000000003</v>
      </c>
      <c r="DD59" s="8">
        <v>0.30499999999999999</v>
      </c>
      <c r="DE59" s="8">
        <v>16.894000000000002</v>
      </c>
      <c r="DF59" s="8">
        <v>192.22200000000001</v>
      </c>
      <c r="DG59" s="8">
        <f t="shared" si="63"/>
        <v>190.08891759061351</v>
      </c>
      <c r="DH59" s="8">
        <v>15.374999999999998</v>
      </c>
      <c r="DI59" s="8">
        <f t="shared" si="64"/>
        <v>15.349170641620505</v>
      </c>
      <c r="DJ59" s="8">
        <v>0.85499999999999998</v>
      </c>
      <c r="DK59" s="1">
        <v>0</v>
      </c>
      <c r="DL59" s="8">
        <v>6.7130000000000001</v>
      </c>
      <c r="DM59" s="8">
        <v>136.19100000000003</v>
      </c>
      <c r="DN59" s="8">
        <f t="shared" si="65"/>
        <v>135.73684552180003</v>
      </c>
      <c r="DO59" s="8">
        <v>12.002000000000001</v>
      </c>
      <c r="DP59" s="8">
        <f t="shared" si="66"/>
        <v>11.166976613859873</v>
      </c>
      <c r="DQ59" s="8">
        <v>9.6999999999999989E-2</v>
      </c>
      <c r="DR59" s="8">
        <v>52.585999999999999</v>
      </c>
      <c r="DS59" s="8">
        <f t="shared" si="31"/>
        <v>45.872999999999998</v>
      </c>
      <c r="DT59" s="8">
        <v>1.6</v>
      </c>
      <c r="DU59" s="8">
        <v>0.59899999999999998</v>
      </c>
      <c r="DV59" s="8">
        <v>12.33</v>
      </c>
      <c r="DW59" s="8">
        <v>14.529</v>
      </c>
      <c r="DX59" s="8">
        <v>36.054000000000002</v>
      </c>
      <c r="DY59" s="8">
        <v>7.8460000000000001</v>
      </c>
      <c r="DZ59" s="8">
        <v>0.48</v>
      </c>
      <c r="EA59" s="8">
        <v>44.38</v>
      </c>
      <c r="EB59" s="8">
        <v>7.0730000000000004</v>
      </c>
      <c r="EC59" s="8">
        <v>0</v>
      </c>
      <c r="ED59" s="8">
        <v>7.0730000000000004</v>
      </c>
      <c r="EE59" s="8">
        <f t="shared" si="67"/>
        <v>6.2032660965741346</v>
      </c>
      <c r="EF59" s="8">
        <v>14.774000000000001</v>
      </c>
      <c r="EG59" s="8">
        <v>14.774000000000001</v>
      </c>
      <c r="EH59" s="8">
        <v>7.8770000000000007</v>
      </c>
      <c r="EI59" s="8">
        <v>33.567</v>
      </c>
      <c r="EJ59" s="8">
        <v>1.3560000000000001</v>
      </c>
      <c r="EK59" s="8">
        <v>42.800000000000004</v>
      </c>
      <c r="EL59" s="8">
        <v>25.443999999999996</v>
      </c>
      <c r="EM59" s="8">
        <v>25.443999999999996</v>
      </c>
      <c r="EN59" s="8">
        <v>1.6E-2</v>
      </c>
      <c r="EO59" s="8">
        <v>1.224</v>
      </c>
      <c r="EP59" s="8">
        <v>1.24</v>
      </c>
      <c r="EQ59" s="8">
        <f t="shared" si="32"/>
        <v>0.88800000000000001</v>
      </c>
      <c r="ER59" s="8">
        <v>0</v>
      </c>
      <c r="ES59" s="8">
        <v>0.35199999999999998</v>
      </c>
      <c r="ET59" s="8">
        <v>0.35199999999999998</v>
      </c>
      <c r="EU59" s="8">
        <v>0</v>
      </c>
      <c r="EV59" s="8">
        <v>7.4540000000000006</v>
      </c>
      <c r="EW59" s="8">
        <v>0.216</v>
      </c>
      <c r="EX59" s="8">
        <v>18.666</v>
      </c>
      <c r="EY59" s="8">
        <v>289.83500000000004</v>
      </c>
      <c r="EZ59" s="8">
        <v>69.84</v>
      </c>
      <c r="FA59" s="8">
        <v>219.995</v>
      </c>
      <c r="FB59" s="8">
        <v>120.601</v>
      </c>
      <c r="FC59" s="8">
        <v>28.050999999999998</v>
      </c>
      <c r="FD59" s="8">
        <v>23.273</v>
      </c>
      <c r="FE59" s="8">
        <v>51.323999999999998</v>
      </c>
      <c r="FF59" s="8">
        <v>3.9870000000000001</v>
      </c>
      <c r="FG59" s="8">
        <v>1.5150000000000001</v>
      </c>
      <c r="FH59" s="8">
        <v>5.5020000000000007</v>
      </c>
      <c r="FI59" s="8">
        <v>1.0409999999999999</v>
      </c>
      <c r="FJ59" s="8">
        <v>43.605999999999995</v>
      </c>
      <c r="FK59" s="8">
        <v>98.935999999999993</v>
      </c>
      <c r="FL59" s="8">
        <v>0.254</v>
      </c>
      <c r="FM59" s="8">
        <v>54.463999999999999</v>
      </c>
      <c r="FN59" s="8">
        <v>153.654</v>
      </c>
      <c r="FO59" s="8">
        <v>13.372</v>
      </c>
      <c r="FP59" s="8">
        <v>42.027000000000001</v>
      </c>
      <c r="FQ59" s="8">
        <v>55.399000000000001</v>
      </c>
      <c r="FR59" s="8">
        <v>8.5459999999999994</v>
      </c>
      <c r="FS59" s="8">
        <v>10.076000000000001</v>
      </c>
      <c r="FT59" s="8">
        <v>6.7640000000000002</v>
      </c>
      <c r="FU59" s="8">
        <v>4.5410000000000004</v>
      </c>
      <c r="FV59" s="8">
        <v>0.82000000000000006</v>
      </c>
      <c r="FW59" s="8">
        <v>1.2529999999999999</v>
      </c>
      <c r="FX59" s="8">
        <f t="shared" si="33"/>
        <v>1.2009999999999998</v>
      </c>
      <c r="FY59" s="8">
        <v>45.56</v>
      </c>
      <c r="FZ59" s="8">
        <v>5.1999999999999998E-2</v>
      </c>
      <c r="GA59" s="8">
        <v>0</v>
      </c>
      <c r="GB59" s="8">
        <v>103.38999999999999</v>
      </c>
      <c r="GC59" s="8">
        <v>14.635</v>
      </c>
      <c r="GD59" s="8">
        <f t="shared" si="68"/>
        <v>117.761</v>
      </c>
      <c r="GE59" s="8">
        <v>118.02499999999999</v>
      </c>
      <c r="GF59" s="8">
        <v>143.285</v>
      </c>
      <c r="GG59" s="8">
        <v>23.273</v>
      </c>
      <c r="GH59" s="8">
        <v>86.663999999999987</v>
      </c>
      <c r="GI59" s="8">
        <v>253.22199999999998</v>
      </c>
      <c r="GJ59" s="8">
        <v>0.65800000000000003</v>
      </c>
      <c r="GK59" s="8">
        <v>0</v>
      </c>
      <c r="GL59" s="8">
        <v>1.236</v>
      </c>
      <c r="GM59" s="8">
        <v>8.4830000000000005</v>
      </c>
      <c r="GN59" s="8">
        <v>10.377000000000001</v>
      </c>
      <c r="GO59" s="8">
        <v>0</v>
      </c>
      <c r="GP59" s="8">
        <v>0.26400000000000001</v>
      </c>
      <c r="GQ59" s="8">
        <v>0.26400000000000001</v>
      </c>
      <c r="GR59" s="8">
        <v>0</v>
      </c>
      <c r="GS59" s="8">
        <v>180.458</v>
      </c>
      <c r="GT59" s="8">
        <v>24.188000000000002</v>
      </c>
      <c r="GU59" s="8">
        <v>26.324999999999996</v>
      </c>
      <c r="GV59" s="8">
        <v>230.971</v>
      </c>
      <c r="GW59" s="8">
        <v>0.72899999999999987</v>
      </c>
      <c r="GX59" s="8">
        <v>0</v>
      </c>
      <c r="GY59" s="8">
        <v>3.544</v>
      </c>
      <c r="GZ59" s="8">
        <v>19.814999999999998</v>
      </c>
      <c r="HA59" s="8">
        <v>11.750999999999999</v>
      </c>
      <c r="HB59" s="8">
        <v>35.838999999999999</v>
      </c>
      <c r="HC59" s="8">
        <f t="shared" si="34"/>
        <v>25.461999999999996</v>
      </c>
      <c r="HD59" s="8">
        <v>316.35199999999998</v>
      </c>
      <c r="HE59" s="8">
        <v>182.28399999999999</v>
      </c>
      <c r="HF59" s="8">
        <v>120.22999999999999</v>
      </c>
      <c r="HG59" s="8">
        <v>302.51400000000001</v>
      </c>
      <c r="HH59" s="8">
        <v>13.839000000000002</v>
      </c>
      <c r="HI59" s="8">
        <v>6.0940000000000003</v>
      </c>
      <c r="HJ59" s="8">
        <v>0.29000000000000004</v>
      </c>
      <c r="HK59" s="8">
        <v>2.6009999999999995</v>
      </c>
      <c r="HL59" s="8">
        <v>8.9849999999999994</v>
      </c>
      <c r="HM59" s="8">
        <v>0</v>
      </c>
      <c r="HN59" s="8">
        <v>7.2789999999999999</v>
      </c>
      <c r="HO59" s="8">
        <v>13.376999999999999</v>
      </c>
      <c r="HP59" s="8">
        <v>20.655999999999999</v>
      </c>
      <c r="HQ59" s="8">
        <f t="shared" si="35"/>
        <v>11.670999999999999</v>
      </c>
      <c r="HR59" s="8">
        <v>49.665999999999997</v>
      </c>
      <c r="HS59" s="8">
        <v>-1.845</v>
      </c>
      <c r="HT59" s="8">
        <v>1.6139999999999999</v>
      </c>
      <c r="HU59" s="8">
        <v>-47.267000000000003</v>
      </c>
      <c r="HV59" s="8">
        <v>121.21000000000001</v>
      </c>
      <c r="HW59" s="8">
        <v>61.075000000000003</v>
      </c>
      <c r="HX59" s="8">
        <v>134.06899999999999</v>
      </c>
      <c r="HY59" s="8">
        <v>317.42200000000003</v>
      </c>
      <c r="HZ59" s="8">
        <v>25.408000000000001</v>
      </c>
      <c r="IA59" s="8">
        <v>342.83000000000004</v>
      </c>
      <c r="IB59" s="8">
        <v>92.741</v>
      </c>
      <c r="IC59" s="8">
        <v>8.3800000000000008</v>
      </c>
      <c r="ID59" s="8">
        <v>101.121</v>
      </c>
      <c r="IE59" s="8">
        <v>224.68200000000002</v>
      </c>
      <c r="IF59" s="8">
        <v>17.03</v>
      </c>
      <c r="IG59" s="8">
        <v>241.71200000000002</v>
      </c>
      <c r="IH59" s="8">
        <v>23.747999999999998</v>
      </c>
      <c r="II59" s="8">
        <v>11.071</v>
      </c>
      <c r="IJ59" s="8">
        <v>34.818999999999996</v>
      </c>
      <c r="IK59" s="8">
        <v>6.9949999999999992</v>
      </c>
      <c r="IL59" s="8">
        <v>3.7590000000000003</v>
      </c>
      <c r="IM59" s="8">
        <v>10.754</v>
      </c>
      <c r="IN59" s="8">
        <v>0.33200000000000002</v>
      </c>
      <c r="IO59" s="8">
        <v>9.7439999999999998</v>
      </c>
      <c r="IP59" s="8">
        <v>10.076000000000001</v>
      </c>
      <c r="IQ59" s="8">
        <v>0.49</v>
      </c>
      <c r="IR59" s="8">
        <v>0.105</v>
      </c>
      <c r="IS59" s="8">
        <v>0.59499999999999997</v>
      </c>
      <c r="IT59" s="8">
        <v>10.671000000000001</v>
      </c>
      <c r="IU59" s="8">
        <v>1.1040000000000001</v>
      </c>
      <c r="IV59" s="8">
        <v>2.3999999999999997E-2</v>
      </c>
      <c r="IW59" s="8">
        <v>1.1280000000000001</v>
      </c>
      <c r="IX59" s="8">
        <v>184.96799999999999</v>
      </c>
      <c r="IY59" s="8">
        <v>1.6300000000000001</v>
      </c>
      <c r="IZ59" s="8">
        <v>186.59799999999998</v>
      </c>
      <c r="JA59" s="8">
        <v>482.05799999999999</v>
      </c>
      <c r="JB59" s="8">
        <v>482.05799999999999</v>
      </c>
      <c r="JC59" s="8">
        <v>146.34899999999999</v>
      </c>
      <c r="JD59" s="8">
        <v>34.158999999999999</v>
      </c>
      <c r="JE59" s="8">
        <v>180.50799999999998</v>
      </c>
      <c r="JF59" s="8">
        <v>27.689</v>
      </c>
      <c r="JG59" s="8">
        <v>0.52100000000000002</v>
      </c>
      <c r="JH59" s="8">
        <v>28.21</v>
      </c>
      <c r="JI59" s="8">
        <v>12.076000000000001</v>
      </c>
      <c r="JJ59" s="8">
        <v>12.076000000000001</v>
      </c>
      <c r="JK59" s="8">
        <v>40.472000000000001</v>
      </c>
      <c r="JL59" s="8">
        <v>0.57600000000000007</v>
      </c>
      <c r="JM59" s="8">
        <v>41.048000000000002</v>
      </c>
      <c r="JN59" s="8">
        <v>2.0390000000000001</v>
      </c>
      <c r="JO59" s="8">
        <v>2.0390000000000001</v>
      </c>
      <c r="JP59" s="8">
        <v>21.442999999999998</v>
      </c>
      <c r="JQ59" s="8">
        <v>0.125</v>
      </c>
      <c r="JR59" s="8">
        <v>21.567999999999998</v>
      </c>
      <c r="JS59" s="8">
        <v>1.5820000000000001</v>
      </c>
      <c r="JT59" s="8">
        <v>1.5820000000000001</v>
      </c>
      <c r="JU59" s="8">
        <v>178.57599999999999</v>
      </c>
      <c r="JV59" s="8">
        <v>49.471999999999994</v>
      </c>
      <c r="JW59" s="8">
        <v>26.492999999999999</v>
      </c>
      <c r="JX59" s="8">
        <v>254.541</v>
      </c>
      <c r="JY59" s="8">
        <f t="shared" si="36"/>
        <v>254.37299999999999</v>
      </c>
      <c r="JZ59" s="8">
        <v>18.939</v>
      </c>
      <c r="KA59" s="8">
        <v>15.81</v>
      </c>
      <c r="KB59" s="8">
        <v>34.749000000000002</v>
      </c>
      <c r="KC59" s="8">
        <v>3.5999999999999997E-2</v>
      </c>
      <c r="KD59" s="8">
        <v>22.221</v>
      </c>
      <c r="KE59" s="8">
        <v>22.257000000000001</v>
      </c>
      <c r="KF59" s="8">
        <v>57.006</v>
      </c>
      <c r="KG59" s="8">
        <f t="shared" si="37"/>
        <v>21.137999999999998</v>
      </c>
      <c r="KH59" s="8">
        <v>74.012999999999991</v>
      </c>
      <c r="KI59" s="8">
        <v>14.635</v>
      </c>
      <c r="KJ59" s="8">
        <v>88.647999999999996</v>
      </c>
      <c r="KK59" s="8">
        <v>146.34899999999999</v>
      </c>
      <c r="KL59" s="8">
        <v>34.158999999999999</v>
      </c>
      <c r="KM59" s="8">
        <v>100.33000000000001</v>
      </c>
      <c r="KN59" s="8">
        <v>280.83799999999997</v>
      </c>
      <c r="KO59" s="8">
        <v>0.16799999999999998</v>
      </c>
      <c r="KP59" s="8">
        <v>0.16799999999999998</v>
      </c>
      <c r="KQ59" s="8">
        <v>0</v>
      </c>
      <c r="KR59" s="8">
        <v>20.38</v>
      </c>
      <c r="KS59" s="8">
        <v>14.848000000000001</v>
      </c>
      <c r="KT59" s="8">
        <v>35.228000000000002</v>
      </c>
      <c r="KU59" s="8">
        <v>0.04</v>
      </c>
      <c r="KV59" s="8">
        <v>0.6</v>
      </c>
      <c r="KW59" s="8">
        <v>0.64</v>
      </c>
      <c r="KX59" s="8">
        <v>35.868000000000002</v>
      </c>
      <c r="KY59" s="8">
        <v>0</v>
      </c>
      <c r="KZ59" s="8">
        <v>791.35800000000006</v>
      </c>
      <c r="LA59" s="8">
        <v>24.048999999999999</v>
      </c>
      <c r="LB59" s="8">
        <v>815.40700000000004</v>
      </c>
      <c r="LC59" s="8">
        <v>677.07299999999998</v>
      </c>
      <c r="LD59" s="8">
        <v>22.663999999999998</v>
      </c>
      <c r="LE59" s="8">
        <v>699.73699999999997</v>
      </c>
      <c r="LF59" s="8">
        <v>114.285</v>
      </c>
      <c r="LG59" s="8">
        <v>1.3860000000000001</v>
      </c>
      <c r="LH59" s="8">
        <v>115.67099999999999</v>
      </c>
      <c r="LI59" s="8">
        <v>2.0570000000000004</v>
      </c>
      <c r="LJ59" s="8">
        <v>4.202</v>
      </c>
      <c r="LK59" s="8">
        <v>6.2590000000000003</v>
      </c>
      <c r="LL59" s="8">
        <v>0.14700000000000002</v>
      </c>
      <c r="LM59" s="8">
        <v>0.61399999999999999</v>
      </c>
      <c r="LN59" s="8">
        <v>0.76100000000000001</v>
      </c>
      <c r="LO59" s="8">
        <v>7.0200000000000005</v>
      </c>
      <c r="LP59" s="8">
        <v>0</v>
      </c>
      <c r="LQ59" s="8">
        <v>6.0940000000000003</v>
      </c>
      <c r="LR59" s="8">
        <v>2.8890000000000002</v>
      </c>
      <c r="LS59" s="8">
        <v>8.9830000000000005</v>
      </c>
      <c r="LT59" s="8">
        <v>4.0000000000000001E-3</v>
      </c>
      <c r="LU59" s="8">
        <v>8.9870000000000001</v>
      </c>
      <c r="LV59" s="8">
        <f t="shared" si="38"/>
        <v>1.9669999999999996</v>
      </c>
      <c r="LW59" s="8">
        <v>68.897999999999996</v>
      </c>
      <c r="LX59" s="8">
        <v>2.0529999999999999</v>
      </c>
      <c r="LY59" s="8">
        <v>70.950999999999993</v>
      </c>
      <c r="LZ59" s="8">
        <v>-4.5000000000000005E-2</v>
      </c>
      <c r="MA59" s="8">
        <v>-4.5000000000000005E-2</v>
      </c>
      <c r="MB59" s="8">
        <v>0.78100000000000003</v>
      </c>
      <c r="MC59" s="8">
        <v>0.78100000000000003</v>
      </c>
      <c r="MD59" s="8">
        <v>-0.72699999999999998</v>
      </c>
      <c r="ME59" s="8">
        <v>-0.72699999999999998</v>
      </c>
      <c r="MF59" s="8">
        <v>42.655000000000001</v>
      </c>
      <c r="MG59" s="8">
        <v>8.8999999999999996E-2</v>
      </c>
      <c r="MH59" s="8">
        <v>42.744</v>
      </c>
      <c r="MI59" s="8">
        <v>143.87299999999999</v>
      </c>
      <c r="MJ59" s="8">
        <v>61.075000000000003</v>
      </c>
      <c r="MK59" s="8">
        <v>22.663999999999998</v>
      </c>
      <c r="ML59" s="8">
        <v>996.30500000000006</v>
      </c>
      <c r="MM59" s="8">
        <v>1.3860000000000001</v>
      </c>
      <c r="MN59" s="8">
        <v>997.69100000000003</v>
      </c>
      <c r="MO59" s="8">
        <v>329.83299999999997</v>
      </c>
      <c r="MP59" s="8">
        <v>291.01800000000003</v>
      </c>
      <c r="MQ59" s="8">
        <v>38.814999999999998</v>
      </c>
      <c r="MR59" s="8">
        <v>5.8379999999999992</v>
      </c>
      <c r="MS59" s="8">
        <v>1.514</v>
      </c>
      <c r="MT59" s="8">
        <v>1.514</v>
      </c>
      <c r="MU59" s="8">
        <v>40.301000000000002</v>
      </c>
      <c r="MV59" s="8">
        <v>9.5499999999999989</v>
      </c>
      <c r="MW59" s="8">
        <v>4.3079999999999998</v>
      </c>
      <c r="MX59" s="8">
        <v>0.40399999999999997</v>
      </c>
      <c r="MY59" s="8">
        <v>0</v>
      </c>
      <c r="MZ59" s="8">
        <v>0.98599999999999999</v>
      </c>
      <c r="NA59" s="8">
        <v>0.98599999999999999</v>
      </c>
      <c r="NB59" s="8">
        <v>5.1999999999999998E-2</v>
      </c>
      <c r="NC59" s="8">
        <v>0.128</v>
      </c>
      <c r="ND59" s="8">
        <v>0.18</v>
      </c>
      <c r="NE59" s="8">
        <v>1.133</v>
      </c>
      <c r="NF59" s="8">
        <v>1.133</v>
      </c>
      <c r="NG59" s="8">
        <v>3.3479999999999999</v>
      </c>
      <c r="NH59" s="8">
        <v>0.316</v>
      </c>
      <c r="NI59" s="8">
        <v>1.236</v>
      </c>
      <c r="NJ59" s="8">
        <v>3.3079999999999998</v>
      </c>
      <c r="NK59" s="8">
        <v>8.2079999999999984</v>
      </c>
      <c r="NL59" s="8">
        <v>0</v>
      </c>
      <c r="NM59" s="8">
        <v>0</v>
      </c>
      <c r="NN59" s="8">
        <v>0.91500000000000004</v>
      </c>
      <c r="NO59" s="8">
        <v>5.1999999999999998E-2</v>
      </c>
      <c r="NP59" s="8">
        <v>5.1999999999999998E-2</v>
      </c>
      <c r="NQ59" s="8">
        <v>0</v>
      </c>
      <c r="NR59" s="8">
        <v>1.4609999999999999</v>
      </c>
      <c r="NS59" s="8">
        <v>0.32500000000000001</v>
      </c>
      <c r="NT59" s="8">
        <v>1.7859999999999998</v>
      </c>
      <c r="NU59" s="8">
        <v>0</v>
      </c>
      <c r="NV59" s="8">
        <v>0</v>
      </c>
      <c r="NW59" s="8">
        <v>8.2010000000000005</v>
      </c>
      <c r="NX59" s="8">
        <v>1.18</v>
      </c>
      <c r="NY59" s="8">
        <v>44.844999999999999</v>
      </c>
      <c r="NZ59" s="8">
        <v>5.3259999999999996</v>
      </c>
      <c r="OA59" s="8">
        <v>2.4569999999999999</v>
      </c>
      <c r="OB59" s="8">
        <v>0.20099999999999998</v>
      </c>
      <c r="OC59" s="8">
        <f t="shared" si="39"/>
        <v>-0.20299999999999999</v>
      </c>
      <c r="OD59" s="8">
        <v>1.514</v>
      </c>
      <c r="OE59" s="8">
        <v>0.752</v>
      </c>
      <c r="OF59" s="8">
        <v>2.266</v>
      </c>
      <c r="OG59" s="8">
        <v>3.012</v>
      </c>
      <c r="OH59" s="8">
        <v>0.25600000000000001</v>
      </c>
      <c r="OI59" s="8">
        <v>0</v>
      </c>
      <c r="OJ59" s="8">
        <v>3.2679999999999998</v>
      </c>
      <c r="OK59" s="8">
        <v>1.288</v>
      </c>
      <c r="OL59" s="8">
        <v>1.3599999999999999</v>
      </c>
      <c r="OM59" s="8">
        <v>3.544</v>
      </c>
      <c r="ON59" s="8">
        <v>5.1020000000000003</v>
      </c>
      <c r="OO59" s="8">
        <v>11.750999999999999</v>
      </c>
      <c r="OP59" s="8">
        <v>23.045000000000002</v>
      </c>
      <c r="OQ59" s="8">
        <f t="shared" si="40"/>
        <v>14.837000000000003</v>
      </c>
      <c r="OR59" s="8">
        <v>0.374</v>
      </c>
      <c r="OS59" s="8">
        <v>0.35599999999999998</v>
      </c>
      <c r="OT59" s="8">
        <v>0.73</v>
      </c>
      <c r="OU59" s="8">
        <v>1.599</v>
      </c>
      <c r="OV59" s="8">
        <v>0.40799999999999997</v>
      </c>
      <c r="OW59" s="8">
        <v>2.0070000000000001</v>
      </c>
      <c r="OX59" s="8">
        <v>-37.738999999999997</v>
      </c>
      <c r="OY59" s="8">
        <v>1293.336</v>
      </c>
      <c r="OZ59" s="335">
        <v>3.0451966964739691E-2</v>
      </c>
      <c r="PA59" s="8">
        <v>2.5829358379492209E-2</v>
      </c>
      <c r="PB59" s="8">
        <v>0.83502338614012706</v>
      </c>
      <c r="PC59" s="8">
        <v>5.3209</v>
      </c>
      <c r="PD59" s="258">
        <v>3.4633699999999998</v>
      </c>
      <c r="PE59" s="8">
        <v>3.5</v>
      </c>
      <c r="PF59" s="8">
        <v>5.5853500000000009</v>
      </c>
      <c r="PG59" s="8">
        <f t="shared" si="48"/>
        <v>0.86973390342586532</v>
      </c>
      <c r="PH59" s="258">
        <v>2.1330824093865002</v>
      </c>
      <c r="PI59" s="258">
        <v>0.45415447819999999</v>
      </c>
      <c r="PJ59" s="8">
        <v>1154.153</v>
      </c>
      <c r="PK59" s="8">
        <f>IFERROR(HLOOKUP("b2_s11",real!$B$10:$AMM$83,$A59-1947,FALSE)+HLOOKUP("b2_s12",real!$B$10:$AMM$83,$A59-1947,FALSE)+HLOOKUP("b2_s13",real!$B$10:$AMM$83,$A59-1947,FALSE)+HLOOKUP("b2_s14",real!$B$10:$AMM$83,$A59-1947,FALSE),"")</f>
        <v>453.82999999999993</v>
      </c>
      <c r="PL59" s="8">
        <v>1292.846</v>
      </c>
      <c r="PN59">
        <v>26.9868259223758</v>
      </c>
      <c r="PO59" s="8">
        <v>26.5</v>
      </c>
      <c r="PP59" s="8">
        <v>59691.177000000003</v>
      </c>
      <c r="PQ59" s="8">
        <v>41007.838599000002</v>
      </c>
      <c r="PR59" s="8">
        <v>0.50211612634212455</v>
      </c>
      <c r="PS59" s="11">
        <v>0.28140251085456602</v>
      </c>
      <c r="PT59" s="8">
        <v>12.808</v>
      </c>
      <c r="PU59" s="8">
        <v>0.71</v>
      </c>
      <c r="PV59" s="8">
        <v>5.69</v>
      </c>
      <c r="PW59" s="8">
        <v>0.751</v>
      </c>
      <c r="PX59" s="8">
        <v>0.69499999999999995</v>
      </c>
      <c r="PY59" s="8">
        <f t="shared" si="46"/>
        <v>2.472</v>
      </c>
      <c r="PZ59" s="8">
        <v>1.026</v>
      </c>
      <c r="QA59" s="8">
        <v>21.681000000000001</v>
      </c>
      <c r="QB59" s="8">
        <v>2.3919999999999999</v>
      </c>
      <c r="QC59" s="8">
        <v>2.3919999999999999</v>
      </c>
      <c r="QD59" s="8">
        <v>11.712999999999999</v>
      </c>
      <c r="QE59" s="8">
        <v>0.67900000000000005</v>
      </c>
      <c r="QF59" s="8">
        <v>5.4720000000000004</v>
      </c>
      <c r="QG59" s="8">
        <v>0.65</v>
      </c>
      <c r="QH59" s="8">
        <v>0.70799999999999996</v>
      </c>
      <c r="QI59" s="8">
        <v>0.79100000000000004</v>
      </c>
      <c r="QJ59" s="8">
        <f t="shared" si="47"/>
        <v>2.149</v>
      </c>
      <c r="QK59" s="8">
        <v>20.013000000000002</v>
      </c>
      <c r="QL59" s="8">
        <v>2.653</v>
      </c>
      <c r="QM59" s="8">
        <v>2.653</v>
      </c>
      <c r="QN59" s="1">
        <v>-1.9950000000000001</v>
      </c>
      <c r="QO59" s="332">
        <v>10.5</v>
      </c>
      <c r="QP59" s="8">
        <v>59.691177000000003</v>
      </c>
      <c r="QQ59" s="333">
        <v>68.7</v>
      </c>
      <c r="QR59" s="8">
        <f t="shared" si="72"/>
        <v>41.007838599000003</v>
      </c>
      <c r="QS59" s="8">
        <v>39.173831</v>
      </c>
      <c r="QT59" s="11">
        <v>0.19631611768149801</v>
      </c>
      <c r="QU59" s="8">
        <v>-3.2314291500000003</v>
      </c>
      <c r="QV59" s="334">
        <v>5.5853500000000009</v>
      </c>
      <c r="QW59" s="8">
        <v>5.5825089999999999</v>
      </c>
      <c r="QX59" s="8">
        <v>5.3861928823185004</v>
      </c>
      <c r="QY59" s="336">
        <v>3.5</v>
      </c>
      <c r="RA59" s="1">
        <v>0.88999600000000001</v>
      </c>
      <c r="RB59" s="1">
        <v>0.912883</v>
      </c>
      <c r="RC59">
        <v>43446.512586732104</v>
      </c>
      <c r="RD59">
        <v>0.79950976041913402</v>
      </c>
      <c r="RE59">
        <v>0.80312775657841795</v>
      </c>
      <c r="RF59">
        <v>100.09</v>
      </c>
      <c r="RG59">
        <v>106.67</v>
      </c>
      <c r="RH59" s="8">
        <f t="shared" si="43"/>
        <v>102.02854230377167</v>
      </c>
      <c r="RI59" s="8">
        <f t="shared" si="42"/>
        <v>107.80192016169782</v>
      </c>
      <c r="RJ59">
        <v>43446.512586732104</v>
      </c>
      <c r="RL59" s="8">
        <f t="shared" si="44"/>
        <v>134.47368799999998</v>
      </c>
      <c r="RM59" s="8">
        <f t="shared" si="45"/>
        <v>124.27600000000001</v>
      </c>
      <c r="RN59" s="8">
        <f t="shared" si="69"/>
        <v>10.401925367946916</v>
      </c>
      <c r="RO59" s="8">
        <f t="shared" si="70"/>
        <v>9.6131049594398803</v>
      </c>
    </row>
    <row r="60" spans="1:483" s="8" customFormat="1" x14ac:dyDescent="0.35">
      <c r="A60" s="1">
        <v>1998</v>
      </c>
      <c r="B60" s="8">
        <v>1696.8328971303554</v>
      </c>
      <c r="C60" s="8">
        <v>354.91861969888271</v>
      </c>
      <c r="D60" s="8">
        <f t="shared" si="23"/>
        <v>897.76257311860525</v>
      </c>
      <c r="E60" s="8">
        <v>866.7760605941711</v>
      </c>
      <c r="F60" s="8">
        <v>404.76911784523134</v>
      </c>
      <c r="G60" s="8">
        <v>30.986512524434122</v>
      </c>
      <c r="H60" s="8">
        <v>182.0447920270305</v>
      </c>
      <c r="I60" s="8">
        <v>9.5607391797729289</v>
      </c>
      <c r="J60" s="8">
        <v>66.657153334225328</v>
      </c>
      <c r="K60" s="8">
        <v>96.982395313644162</v>
      </c>
      <c r="L60" s="8">
        <v>2.4830993987056638</v>
      </c>
      <c r="M60" s="8">
        <f t="shared" si="24"/>
        <v>99.465494712349823</v>
      </c>
      <c r="N60" s="8">
        <v>2.4479706536237393</v>
      </c>
      <c r="O60" s="8">
        <v>3.2131689999999997</v>
      </c>
      <c r="P60" s="8">
        <v>385.31489162055703</v>
      </c>
      <c r="Q60" s="8">
        <v>1351.895775</v>
      </c>
      <c r="R60" s="8">
        <v>316.077089</v>
      </c>
      <c r="S60" s="8">
        <f t="shared" si="25"/>
        <v>729.45658900000001</v>
      </c>
      <c r="T60" s="8">
        <v>705.26823899999999</v>
      </c>
      <c r="U60" s="8">
        <v>305.73371900000001</v>
      </c>
      <c r="V60" s="8">
        <v>24.18835</v>
      </c>
      <c r="W60" s="8">
        <v>145.47025200000002</v>
      </c>
      <c r="X60" s="8">
        <v>8.8914439999999999</v>
      </c>
      <c r="Y60" s="8">
        <v>50.214993</v>
      </c>
      <c r="Z60" s="8">
        <v>62.238658000000001</v>
      </c>
      <c r="AA60" s="8">
        <v>2.2269450000000002</v>
      </c>
      <c r="AB60" s="8">
        <f t="shared" si="26"/>
        <v>64.465603000000002</v>
      </c>
      <c r="AC60" s="8">
        <v>0.88283699999999998</v>
      </c>
      <c r="AD60" s="8">
        <v>9.6541800000000002</v>
      </c>
      <c r="AE60" s="8">
        <v>353.20324699999998</v>
      </c>
      <c r="AF60" s="11">
        <f t="shared" si="49"/>
        <v>0.78775053324654987</v>
      </c>
      <c r="AG60" s="337">
        <v>0.78601159985513203</v>
      </c>
      <c r="AH60" s="11">
        <f t="shared" si="50"/>
        <v>0.91194179863252689</v>
      </c>
      <c r="AI60" s="11">
        <f t="shared" si="51"/>
        <v>0.81022203771668033</v>
      </c>
      <c r="AJ60" s="11">
        <f t="shared" si="52"/>
        <v>0.81153072785466496</v>
      </c>
      <c r="AK60" s="11">
        <f t="shared" si="53"/>
        <v>0.75600693501066518</v>
      </c>
      <c r="AL60" s="11">
        <f t="shared" si="54"/>
        <v>0.77431086560920714</v>
      </c>
      <c r="AM60" s="11">
        <f t="shared" si="55"/>
        <v>0.80032505814245503</v>
      </c>
      <c r="AN60" s="11">
        <f t="shared" si="56"/>
        <v>0.93758137731944124</v>
      </c>
      <c r="AO60" s="11">
        <f t="shared" si="57"/>
        <v>0.76408724442317177</v>
      </c>
      <c r="AP60" s="11">
        <f t="shared" si="58"/>
        <v>0.6390895448500048</v>
      </c>
      <c r="AQ60" s="11">
        <f t="shared" si="59"/>
        <v>0.90527940630354575</v>
      </c>
      <c r="AR60" s="11">
        <f t="shared" si="60"/>
        <v>0.6457865478971353</v>
      </c>
      <c r="AS60" s="11">
        <f t="shared" si="61"/>
        <v>0.35421078404453915</v>
      </c>
      <c r="AT60" s="11">
        <f t="shared" si="71"/>
        <v>2.8372168587830648</v>
      </c>
      <c r="AU60" s="11">
        <f t="shared" si="62"/>
        <v>0.90962303234425101</v>
      </c>
      <c r="AV60" s="8">
        <v>1531.1089999999999</v>
      </c>
      <c r="AW60" s="8">
        <v>853.36500000000001</v>
      </c>
      <c r="AX60" s="8">
        <v>677.745</v>
      </c>
      <c r="AY60" s="8">
        <v>313.24799999999999</v>
      </c>
      <c r="AZ60" s="8">
        <v>101.14</v>
      </c>
      <c r="BA60" s="8">
        <v>10.676</v>
      </c>
      <c r="BB60" s="8">
        <v>111.816</v>
      </c>
      <c r="BC60" s="8">
        <v>5.28</v>
      </c>
      <c r="BD60" s="8">
        <v>30.655000000000001</v>
      </c>
      <c r="BE60" s="8">
        <v>35.935000000000002</v>
      </c>
      <c r="BF60" s="8">
        <v>9.777000000000001</v>
      </c>
      <c r="BG60" s="8">
        <v>226.52</v>
      </c>
      <c r="BH60" s="8">
        <v>33.390999999999998</v>
      </c>
      <c r="BI60" s="8">
        <v>62.784000000000006</v>
      </c>
      <c r="BJ60" s="8">
        <v>3.7709999999999999</v>
      </c>
      <c r="BK60" s="8">
        <v>4.6840000000000002</v>
      </c>
      <c r="BL60" s="8">
        <v>0</v>
      </c>
      <c r="BM60" s="8">
        <v>58.904999999999994</v>
      </c>
      <c r="BN60" s="8">
        <v>80.819999999999993</v>
      </c>
      <c r="BO60" s="8">
        <v>1.659</v>
      </c>
      <c r="BP60" s="8">
        <v>1.7109999999999999</v>
      </c>
      <c r="BQ60" s="8">
        <v>10.676</v>
      </c>
      <c r="BR60" s="8">
        <v>0.61899999999999999</v>
      </c>
      <c r="BS60" s="8">
        <v>11.295</v>
      </c>
      <c r="BT60" s="8">
        <v>4.9050000000000002</v>
      </c>
      <c r="BU60" s="8">
        <v>1.8440000000000001</v>
      </c>
      <c r="BV60" s="8">
        <v>6.7490000000000006</v>
      </c>
      <c r="BW60" s="8">
        <v>0</v>
      </c>
      <c r="BX60" s="8">
        <v>23.047000000000001</v>
      </c>
      <c r="BY60" s="8">
        <v>23.047000000000001</v>
      </c>
      <c r="BZ60" s="8">
        <v>11.095000000000001</v>
      </c>
      <c r="CA60" s="8">
        <v>11.095000000000001</v>
      </c>
      <c r="CB60" s="8">
        <v>4.7240000000000002</v>
      </c>
      <c r="CC60" s="8">
        <v>15.226000000000001</v>
      </c>
      <c r="CD60" s="8">
        <v>19.950000000000003</v>
      </c>
      <c r="CE60" s="8">
        <f t="shared" si="29"/>
        <v>13.201000000000002</v>
      </c>
      <c r="CF60" s="8">
        <v>152.01600000000002</v>
      </c>
      <c r="CG60" s="8">
        <v>152.01600000000002</v>
      </c>
      <c r="CH60" s="8">
        <v>5.6160000000000005</v>
      </c>
      <c r="CI60" s="8">
        <v>5.3179999999999996</v>
      </c>
      <c r="CJ60" s="8">
        <v>10.934000000000001</v>
      </c>
      <c r="CK60" s="8">
        <f t="shared" si="30"/>
        <v>9.7170000000000005</v>
      </c>
      <c r="CL60" s="8">
        <v>0</v>
      </c>
      <c r="CM60" s="8">
        <v>1.2170000000000001</v>
      </c>
      <c r="CN60" s="8">
        <v>1.2170000000000001</v>
      </c>
      <c r="CO60" s="8">
        <v>0</v>
      </c>
      <c r="CP60" s="8">
        <v>134.68700000000001</v>
      </c>
      <c r="CQ60" s="8">
        <v>8.2829999999999995</v>
      </c>
      <c r="CR60" s="8">
        <v>-0.92900000000000005</v>
      </c>
      <c r="CS60" s="8">
        <v>19.692</v>
      </c>
      <c r="CT60" s="8">
        <v>121.184</v>
      </c>
      <c r="CU60" s="8">
        <v>68.819999999999993</v>
      </c>
      <c r="CV60" s="8">
        <v>52.363</v>
      </c>
      <c r="CW60" s="8">
        <v>22.564999999999998</v>
      </c>
      <c r="CX60" s="8">
        <v>8.277000000000001</v>
      </c>
      <c r="CY60" s="8">
        <v>0.60699999999999998</v>
      </c>
      <c r="CZ60" s="8">
        <v>8.8840000000000003</v>
      </c>
      <c r="DA60" s="8">
        <v>2.6</v>
      </c>
      <c r="DB60" s="8">
        <v>2.1970000000000001</v>
      </c>
      <c r="DC60" s="8">
        <v>4.7970000000000006</v>
      </c>
      <c r="DD60" s="8">
        <v>0.28000000000000003</v>
      </c>
      <c r="DE60" s="8">
        <v>16.398</v>
      </c>
      <c r="DF60" s="8">
        <v>195.26800000000003</v>
      </c>
      <c r="DG60" s="8">
        <f t="shared" si="63"/>
        <v>193.12273687683978</v>
      </c>
      <c r="DH60" s="8">
        <v>17.889000000000003</v>
      </c>
      <c r="DI60" s="8">
        <f t="shared" si="64"/>
        <v>17.856636751539334</v>
      </c>
      <c r="DJ60" s="8">
        <v>0.93299999999999994</v>
      </c>
      <c r="DK60" s="1">
        <v>0</v>
      </c>
      <c r="DL60" s="8">
        <v>9.0410000000000004</v>
      </c>
      <c r="DM60" s="8">
        <v>140.648</v>
      </c>
      <c r="DN60" s="8">
        <f t="shared" si="65"/>
        <v>140.0604183664</v>
      </c>
      <c r="DO60" s="8">
        <v>14.099</v>
      </c>
      <c r="DP60" s="8">
        <f t="shared" si="66"/>
        <v>13.323158199338856</v>
      </c>
      <c r="DQ60" s="8">
        <v>6.9000000000000006E-2</v>
      </c>
      <c r="DR60" s="8">
        <v>57.857000000000006</v>
      </c>
      <c r="DS60" s="8">
        <f t="shared" si="31"/>
        <v>48.816000000000003</v>
      </c>
      <c r="DT60" s="8">
        <v>1.7389999999999999</v>
      </c>
      <c r="DU60" s="8">
        <v>0.60699999999999998</v>
      </c>
      <c r="DV60" s="8">
        <v>13.027000000000001</v>
      </c>
      <c r="DW60" s="8">
        <v>15.373000000000001</v>
      </c>
      <c r="DX60" s="8">
        <v>35.621000000000002</v>
      </c>
      <c r="DY60" s="8">
        <v>8.286999999999999</v>
      </c>
      <c r="DZ60" s="8">
        <v>0.04</v>
      </c>
      <c r="EA60" s="8">
        <v>43.948</v>
      </c>
      <c r="EB60" s="8">
        <v>6.9140000000000006</v>
      </c>
      <c r="EC60" s="8">
        <v>0</v>
      </c>
      <c r="ED60" s="8">
        <v>6.9140000000000006</v>
      </c>
      <c r="EE60" s="8">
        <f t="shared" si="67"/>
        <v>6.0997970626402367</v>
      </c>
      <c r="EF60" s="8">
        <v>15.651</v>
      </c>
      <c r="EG60" s="8">
        <v>15.651</v>
      </c>
      <c r="EH60" s="8">
        <v>8.3019999999999996</v>
      </c>
      <c r="EI60" s="8">
        <v>34.524999999999999</v>
      </c>
      <c r="EJ60" s="8">
        <v>0.59199999999999997</v>
      </c>
      <c r="EK60" s="8">
        <v>43.418999999999997</v>
      </c>
      <c r="EL60" s="8">
        <v>20.189999999999998</v>
      </c>
      <c r="EM60" s="8">
        <v>20.189999999999998</v>
      </c>
      <c r="EN60" s="8">
        <v>4.0000000000000001E-3</v>
      </c>
      <c r="EO60" s="8">
        <v>1.248</v>
      </c>
      <c r="EP60" s="8">
        <v>1.252</v>
      </c>
      <c r="EQ60" s="8">
        <f t="shared" si="32"/>
        <v>1.048</v>
      </c>
      <c r="ER60" s="8">
        <v>0</v>
      </c>
      <c r="ES60" s="8">
        <v>0.20399999999999999</v>
      </c>
      <c r="ET60" s="8">
        <v>0.20399999999999999</v>
      </c>
      <c r="EU60" s="8">
        <v>0</v>
      </c>
      <c r="EV60" s="8">
        <v>8.8650000000000002</v>
      </c>
      <c r="EW60" s="8">
        <v>0.14099999999999999</v>
      </c>
      <c r="EX60" s="8">
        <v>12.232000000000001</v>
      </c>
      <c r="EY60" s="8">
        <v>291.32100000000003</v>
      </c>
      <c r="EZ60" s="8">
        <v>65.274000000000001</v>
      </c>
      <c r="FA60" s="8">
        <v>226.04700000000003</v>
      </c>
      <c r="FB60" s="8">
        <v>124.62599999999999</v>
      </c>
      <c r="FC60" s="8">
        <v>28.769000000000002</v>
      </c>
      <c r="FD60" s="8">
        <v>23.923999999999999</v>
      </c>
      <c r="FE60" s="8">
        <v>52.692999999999998</v>
      </c>
      <c r="FF60" s="8">
        <v>4.1800000000000006</v>
      </c>
      <c r="FG60" s="8">
        <v>1.3080000000000001</v>
      </c>
      <c r="FH60" s="8">
        <v>5.4880000000000004</v>
      </c>
      <c r="FI60" s="8">
        <v>1.1859999999999999</v>
      </c>
      <c r="FJ60" s="8">
        <v>44.424000000000007</v>
      </c>
      <c r="FK60" s="8">
        <v>101.85600000000001</v>
      </c>
      <c r="FL60" s="8">
        <v>0.25800000000000001</v>
      </c>
      <c r="FM60" s="8">
        <v>57.602000000000004</v>
      </c>
      <c r="FN60" s="8">
        <v>159.71600000000001</v>
      </c>
      <c r="FO60" s="8">
        <v>12.892999999999999</v>
      </c>
      <c r="FP60" s="8">
        <v>44.665999999999997</v>
      </c>
      <c r="FQ60" s="8">
        <v>57.558999999999997</v>
      </c>
      <c r="FR60" s="8">
        <v>7.9269999999999996</v>
      </c>
      <c r="FS60" s="8">
        <v>11.035</v>
      </c>
      <c r="FT60" s="8">
        <v>6.6140000000000008</v>
      </c>
      <c r="FU60" s="8">
        <v>4.9610000000000003</v>
      </c>
      <c r="FV60" s="8">
        <v>0.79699999999999993</v>
      </c>
      <c r="FW60" s="8">
        <v>1.3559999999999999</v>
      </c>
      <c r="FX60" s="8">
        <f t="shared" si="33"/>
        <v>1.2999999999999998</v>
      </c>
      <c r="FY60" s="8">
        <v>45.456000000000003</v>
      </c>
      <c r="FZ60" s="8">
        <v>5.6000000000000001E-2</v>
      </c>
      <c r="GA60" s="8">
        <v>0</v>
      </c>
      <c r="GB60" s="8">
        <v>136.92000000000002</v>
      </c>
      <c r="GC60" s="8">
        <v>15.072999999999999</v>
      </c>
      <c r="GD60" s="8">
        <f t="shared" si="68"/>
        <v>151.67200000000003</v>
      </c>
      <c r="GE60" s="8">
        <v>151.99300000000002</v>
      </c>
      <c r="GF60" s="8">
        <v>147.566</v>
      </c>
      <c r="GG60" s="8">
        <v>23.923999999999999</v>
      </c>
      <c r="GH60" s="8">
        <v>65.254999999999995</v>
      </c>
      <c r="GI60" s="8">
        <v>236.745</v>
      </c>
      <c r="GJ60" s="8">
        <v>0.69799999999999995</v>
      </c>
      <c r="GK60" s="8">
        <v>0</v>
      </c>
      <c r="GL60" s="8">
        <v>1.3080000000000001</v>
      </c>
      <c r="GM60" s="8">
        <v>7.4740000000000002</v>
      </c>
      <c r="GN60" s="8">
        <v>9.48</v>
      </c>
      <c r="GO60" s="8">
        <v>0</v>
      </c>
      <c r="GP60" s="8">
        <v>0.32100000000000001</v>
      </c>
      <c r="GQ60" s="8">
        <v>0.32100000000000001</v>
      </c>
      <c r="GR60" s="8">
        <v>0</v>
      </c>
      <c r="GS60" s="8">
        <v>184.88400000000001</v>
      </c>
      <c r="GT60" s="8">
        <v>25.061</v>
      </c>
      <c r="GU60" s="8">
        <v>26.297000000000001</v>
      </c>
      <c r="GV60" s="8">
        <v>236.24200000000002</v>
      </c>
      <c r="GW60" s="8">
        <v>0.71099999999999985</v>
      </c>
      <c r="GX60" s="8">
        <v>0</v>
      </c>
      <c r="GY60" s="8">
        <v>3.6870000000000003</v>
      </c>
      <c r="GZ60" s="8">
        <v>20.852</v>
      </c>
      <c r="HA60" s="8">
        <v>12.500999999999999</v>
      </c>
      <c r="HB60" s="8">
        <v>37.750999999999998</v>
      </c>
      <c r="HC60" s="8">
        <f t="shared" si="34"/>
        <v>28.270999999999997</v>
      </c>
      <c r="HD60" s="8">
        <v>334.84899999999993</v>
      </c>
      <c r="HE60" s="8">
        <v>187.72900000000001</v>
      </c>
      <c r="HF60" s="8">
        <v>117.985</v>
      </c>
      <c r="HG60" s="8">
        <v>305.714</v>
      </c>
      <c r="HH60" s="8">
        <v>29.134</v>
      </c>
      <c r="HI60" s="8">
        <v>5.5939999999999994</v>
      </c>
      <c r="HJ60" s="8">
        <v>0.39500000000000002</v>
      </c>
      <c r="HK60" s="8">
        <v>1.7130000000000001</v>
      </c>
      <c r="HL60" s="8">
        <v>7.7019999999999991</v>
      </c>
      <c r="HM60" s="8">
        <v>0</v>
      </c>
      <c r="HN60" s="8">
        <v>7.0980000000000008</v>
      </c>
      <c r="HO60" s="8">
        <v>8.3719999999999999</v>
      </c>
      <c r="HP60" s="8">
        <v>15.47</v>
      </c>
      <c r="HQ60" s="8">
        <f t="shared" si="35"/>
        <v>7.7680000000000016</v>
      </c>
      <c r="HR60" s="8">
        <v>50.212000000000003</v>
      </c>
      <c r="HS60" s="8">
        <v>1.413</v>
      </c>
      <c r="HT60" s="8">
        <v>1.5780000000000001</v>
      </c>
      <c r="HU60" s="8">
        <v>-31.837000000000003</v>
      </c>
      <c r="HV60" s="8">
        <v>123.876</v>
      </c>
      <c r="HW60" s="8">
        <v>63.853999999999999</v>
      </c>
      <c r="HX60" s="8">
        <v>147.119</v>
      </c>
      <c r="HY60" s="8">
        <v>316.40899999999999</v>
      </c>
      <c r="HZ60" s="8">
        <v>26.753</v>
      </c>
      <c r="IA60" s="8">
        <v>343.16199999999998</v>
      </c>
      <c r="IB60" s="8">
        <v>83.287000000000006</v>
      </c>
      <c r="IC60" s="8">
        <v>8.8109999999999999</v>
      </c>
      <c r="ID60" s="8">
        <v>92.098000000000013</v>
      </c>
      <c r="IE60" s="8">
        <v>233.12299999999999</v>
      </c>
      <c r="IF60" s="8">
        <v>17.941000000000003</v>
      </c>
      <c r="IG60" s="8">
        <v>251.06399999999999</v>
      </c>
      <c r="IH60" s="8">
        <v>24.353999999999999</v>
      </c>
      <c r="II60" s="8">
        <v>11.750999999999999</v>
      </c>
      <c r="IJ60" s="8">
        <v>36.104999999999997</v>
      </c>
      <c r="IK60" s="8">
        <v>7.1270000000000007</v>
      </c>
      <c r="IL60" s="8">
        <v>3.992</v>
      </c>
      <c r="IM60" s="8">
        <v>11.119</v>
      </c>
      <c r="IN60" s="8">
        <v>0.31900000000000001</v>
      </c>
      <c r="IO60" s="8">
        <v>10.395</v>
      </c>
      <c r="IP60" s="8">
        <v>10.714</v>
      </c>
      <c r="IQ60" s="8">
        <v>0.51300000000000001</v>
      </c>
      <c r="IR60" s="8">
        <v>0.111</v>
      </c>
      <c r="IS60" s="8">
        <v>0.624</v>
      </c>
      <c r="IT60" s="8">
        <v>11.338000000000001</v>
      </c>
      <c r="IU60" s="8">
        <v>0.98699999999999999</v>
      </c>
      <c r="IV60" s="8">
        <v>0.115</v>
      </c>
      <c r="IW60" s="8">
        <v>1.1020000000000001</v>
      </c>
      <c r="IX60" s="8">
        <v>191.91399999999999</v>
      </c>
      <c r="IY60" s="8">
        <v>1.6890000000000001</v>
      </c>
      <c r="IZ60" s="8">
        <v>193.60299999999998</v>
      </c>
      <c r="JA60" s="8">
        <v>500.58199999999994</v>
      </c>
      <c r="JB60" s="8">
        <v>500.58199999999994</v>
      </c>
      <c r="JC60" s="8">
        <v>150.55000000000001</v>
      </c>
      <c r="JD60" s="8">
        <v>35.207999999999998</v>
      </c>
      <c r="JE60" s="8">
        <v>185.75800000000001</v>
      </c>
      <c r="JF60" s="8">
        <v>26.118000000000002</v>
      </c>
      <c r="JG60" s="8">
        <v>0.59899999999999998</v>
      </c>
      <c r="JH60" s="8">
        <v>26.717000000000002</v>
      </c>
      <c r="JI60" s="8">
        <v>12.712999999999999</v>
      </c>
      <c r="JJ60" s="8">
        <v>12.712999999999999</v>
      </c>
      <c r="JK60" s="8">
        <v>42.910000000000004</v>
      </c>
      <c r="JL60" s="8">
        <v>0.73799999999999999</v>
      </c>
      <c r="JM60" s="8">
        <v>43.648000000000003</v>
      </c>
      <c r="JN60" s="8">
        <v>2.1550000000000002</v>
      </c>
      <c r="JO60" s="8">
        <v>2.1550000000000002</v>
      </c>
      <c r="JP60" s="8">
        <v>19.375999999999998</v>
      </c>
      <c r="JQ60" s="8">
        <v>5.8999999999999997E-2</v>
      </c>
      <c r="JR60" s="8">
        <v>19.434999999999999</v>
      </c>
      <c r="JS60" s="8">
        <v>1.746</v>
      </c>
      <c r="JT60" s="8">
        <v>1.746</v>
      </c>
      <c r="JU60" s="8">
        <v>182.92000000000002</v>
      </c>
      <c r="JV60" s="8">
        <v>51.546000000000006</v>
      </c>
      <c r="JW60" s="8">
        <v>26.472999999999999</v>
      </c>
      <c r="JX60" s="8">
        <v>260.93900000000002</v>
      </c>
      <c r="JY60" s="8">
        <f t="shared" si="36"/>
        <v>260.76400000000001</v>
      </c>
      <c r="JZ60" s="8">
        <v>19.526000000000003</v>
      </c>
      <c r="KA60" s="8">
        <v>18.056000000000001</v>
      </c>
      <c r="KB60" s="8">
        <v>37.582000000000008</v>
      </c>
      <c r="KC60" s="8">
        <v>3.9E-2</v>
      </c>
      <c r="KD60" s="8">
        <v>23.543999999999997</v>
      </c>
      <c r="KE60" s="8">
        <v>23.582999999999998</v>
      </c>
      <c r="KF60" s="8">
        <v>61.165000000000006</v>
      </c>
      <c r="KG60" s="8">
        <f t="shared" si="37"/>
        <v>25.525000000000006</v>
      </c>
      <c r="KH60" s="8">
        <v>105.48100000000001</v>
      </c>
      <c r="KI60" s="8">
        <v>15.072999999999999</v>
      </c>
      <c r="KJ60" s="8">
        <v>120.554</v>
      </c>
      <c r="KK60" s="8">
        <v>150.55000000000001</v>
      </c>
      <c r="KL60" s="8">
        <v>35.207999999999998</v>
      </c>
      <c r="KM60" s="8">
        <v>79.412000000000006</v>
      </c>
      <c r="KN60" s="8">
        <v>265.17</v>
      </c>
      <c r="KO60" s="8">
        <v>0.17499999999999999</v>
      </c>
      <c r="KP60" s="8">
        <v>0.17499999999999999</v>
      </c>
      <c r="KQ60" s="8">
        <v>0</v>
      </c>
      <c r="KR60" s="8">
        <v>20.063000000000002</v>
      </c>
      <c r="KS60" s="8">
        <v>14.913</v>
      </c>
      <c r="KT60" s="8">
        <v>34.975999999999999</v>
      </c>
      <c r="KU60" s="8">
        <v>0.04</v>
      </c>
      <c r="KV60" s="8">
        <v>0.624</v>
      </c>
      <c r="KW60" s="8">
        <v>0.66400000000000003</v>
      </c>
      <c r="KX60" s="8">
        <v>35.64</v>
      </c>
      <c r="KY60" s="8">
        <v>0</v>
      </c>
      <c r="KZ60" s="8">
        <v>818.84700000000009</v>
      </c>
      <c r="LA60" s="8">
        <v>25.712</v>
      </c>
      <c r="LB60" s="8">
        <v>844.55900000000008</v>
      </c>
      <c r="LC60" s="8">
        <v>705.327</v>
      </c>
      <c r="LD60" s="8">
        <v>24.188000000000002</v>
      </c>
      <c r="LE60" s="8">
        <v>729.51499999999999</v>
      </c>
      <c r="LF60" s="8">
        <v>113.52</v>
      </c>
      <c r="LG60" s="8">
        <v>1.5229999999999999</v>
      </c>
      <c r="LH60" s="8">
        <v>115.04299999999999</v>
      </c>
      <c r="LI60" s="8">
        <v>1.9630000000000001</v>
      </c>
      <c r="LJ60" s="8">
        <v>2.76</v>
      </c>
      <c r="LK60" s="8">
        <v>4.7229999999999999</v>
      </c>
      <c r="LL60" s="8">
        <v>0.16999999999999998</v>
      </c>
      <c r="LM60" s="8">
        <v>0.63700000000000001</v>
      </c>
      <c r="LN60" s="8">
        <v>0.80699999999999994</v>
      </c>
      <c r="LO60" s="8">
        <v>5.5299999999999994</v>
      </c>
      <c r="LP60" s="8">
        <v>0</v>
      </c>
      <c r="LQ60" s="8">
        <v>5.5939999999999994</v>
      </c>
      <c r="LR60" s="8">
        <v>1.9409999999999998</v>
      </c>
      <c r="LS60" s="8">
        <v>7.5349999999999993</v>
      </c>
      <c r="LT60" s="8">
        <v>4.0000000000000001E-3</v>
      </c>
      <c r="LU60" s="8">
        <v>7.5389999999999988</v>
      </c>
      <c r="LV60" s="8">
        <f t="shared" si="38"/>
        <v>2.0089999999999995</v>
      </c>
      <c r="LW60" s="8">
        <v>73.021999999999991</v>
      </c>
      <c r="LX60" s="8">
        <v>2.2270000000000003</v>
      </c>
      <c r="LY60" s="8">
        <v>75.248999999999995</v>
      </c>
      <c r="LZ60" s="8">
        <v>0.46299999999999997</v>
      </c>
      <c r="MA60" s="8">
        <v>0.46299999999999997</v>
      </c>
      <c r="MB60" s="8">
        <v>0.88400000000000001</v>
      </c>
      <c r="MC60" s="8">
        <v>0.88400000000000001</v>
      </c>
      <c r="MD60" s="8">
        <v>-0.79200000000000004</v>
      </c>
      <c r="ME60" s="8">
        <v>-0.79200000000000004</v>
      </c>
      <c r="MF60" s="8">
        <v>37.129999999999995</v>
      </c>
      <c r="MG60" s="8">
        <v>0.1</v>
      </c>
      <c r="MH60" s="8">
        <v>37.229999999999997</v>
      </c>
      <c r="MI60" s="8">
        <v>148.065</v>
      </c>
      <c r="MJ60" s="8">
        <v>63.853999999999999</v>
      </c>
      <c r="MK60" s="8">
        <v>24.188000000000002</v>
      </c>
      <c r="ML60" s="8">
        <v>1030.7649999999999</v>
      </c>
      <c r="MM60" s="8">
        <v>1.5229999999999999</v>
      </c>
      <c r="MN60" s="8">
        <v>1032.2879999999998</v>
      </c>
      <c r="MO60" s="8">
        <v>353.14400000000001</v>
      </c>
      <c r="MP60" s="8">
        <v>316.18800000000005</v>
      </c>
      <c r="MQ60" s="8">
        <v>36.954999999999998</v>
      </c>
      <c r="MR60" s="8">
        <v>5.0069999999999997</v>
      </c>
      <c r="MS60" s="8">
        <v>1.298</v>
      </c>
      <c r="MT60" s="8">
        <v>1.298</v>
      </c>
      <c r="MU60" s="8">
        <v>49.618000000000002</v>
      </c>
      <c r="MV60" s="8">
        <v>10.15</v>
      </c>
      <c r="MW60" s="8">
        <v>4.7050000000000001</v>
      </c>
      <c r="MX60" s="8">
        <v>0.52400000000000002</v>
      </c>
      <c r="MY60" s="8">
        <v>0</v>
      </c>
      <c r="MZ60" s="8">
        <v>1.1559999999999999</v>
      </c>
      <c r="NA60" s="8">
        <v>1.1559999999999999</v>
      </c>
      <c r="NB60" s="8">
        <v>5.3999999999999999E-2</v>
      </c>
      <c r="NC60" s="8">
        <v>0.13600000000000001</v>
      </c>
      <c r="ND60" s="8">
        <v>0.19</v>
      </c>
      <c r="NE60" s="8">
        <v>1.3119999999999998</v>
      </c>
      <c r="NF60" s="8">
        <v>1.3119999999999998</v>
      </c>
      <c r="NG60" s="8">
        <v>3.12</v>
      </c>
      <c r="NH60" s="8">
        <v>0.36</v>
      </c>
      <c r="NI60" s="8">
        <v>1.3080000000000001</v>
      </c>
      <c r="NJ60" s="8">
        <v>3.7249999999999996</v>
      </c>
      <c r="NK60" s="8">
        <v>8.5129999999999999</v>
      </c>
      <c r="NL60" s="8">
        <v>0</v>
      </c>
      <c r="NM60" s="8">
        <v>0</v>
      </c>
      <c r="NN60" s="8">
        <v>0.97199999999999998</v>
      </c>
      <c r="NO60" s="8">
        <v>5.3999999999999999E-2</v>
      </c>
      <c r="NP60" s="8">
        <v>5.3999999999999999E-2</v>
      </c>
      <c r="NQ60" s="8">
        <v>0</v>
      </c>
      <c r="NR60" s="8">
        <v>1.357</v>
      </c>
      <c r="NS60" s="8">
        <v>0.311</v>
      </c>
      <c r="NT60" s="8">
        <v>1.6679999999999999</v>
      </c>
      <c r="NU60" s="8">
        <v>0</v>
      </c>
      <c r="NV60" s="8">
        <v>0</v>
      </c>
      <c r="NW60" s="8">
        <v>8.4329999999999998</v>
      </c>
      <c r="NX60" s="8">
        <v>1.3069999999999999</v>
      </c>
      <c r="NY60" s="8">
        <v>52.069000000000003</v>
      </c>
      <c r="NZ60" s="8">
        <v>6.7229999999999999</v>
      </c>
      <c r="OA60" s="8">
        <v>1.7270000000000001</v>
      </c>
      <c r="OB60" s="8">
        <v>0.21199999999999999</v>
      </c>
      <c r="OC60" s="8">
        <f t="shared" si="39"/>
        <v>-0.31200000000000006</v>
      </c>
      <c r="OD60" s="8">
        <v>1.298</v>
      </c>
      <c r="OE60" s="8">
        <v>0.64500000000000002</v>
      </c>
      <c r="OF60" s="8">
        <v>1.9430000000000001</v>
      </c>
      <c r="OG60" s="8">
        <v>3.2770000000000001</v>
      </c>
      <c r="OH60" s="8">
        <v>0.26200000000000001</v>
      </c>
      <c r="OI60" s="8">
        <v>0</v>
      </c>
      <c r="OJ60" s="8">
        <v>3.5390000000000001</v>
      </c>
      <c r="OK60" s="8">
        <v>1.34</v>
      </c>
      <c r="OL60" s="8">
        <v>1.4319999999999999</v>
      </c>
      <c r="OM60" s="8">
        <v>3.6870000000000003</v>
      </c>
      <c r="ON60" s="8">
        <v>4.9749999999999996</v>
      </c>
      <c r="OO60" s="8">
        <v>12.500999999999999</v>
      </c>
      <c r="OP60" s="8">
        <v>23.935000000000002</v>
      </c>
      <c r="OQ60" s="8">
        <f t="shared" si="40"/>
        <v>15.422000000000002</v>
      </c>
      <c r="OR60" s="8">
        <v>0.42099999999999999</v>
      </c>
      <c r="OS60" s="8">
        <v>0.376</v>
      </c>
      <c r="OT60" s="8">
        <v>0.79699999999999993</v>
      </c>
      <c r="OU60" s="8">
        <v>1.4690000000000001</v>
      </c>
      <c r="OV60" s="8">
        <v>0.32</v>
      </c>
      <c r="OW60" s="8">
        <v>1.7890000000000001</v>
      </c>
      <c r="OX60" s="8">
        <v>-37.317999999999998</v>
      </c>
      <c r="OY60" s="8">
        <v>1352.6310000000001</v>
      </c>
      <c r="OZ60" s="335">
        <v>2.7380074839820176E-2</v>
      </c>
      <c r="PA60" s="8">
        <v>3.2363248460667446E-2</v>
      </c>
      <c r="PB60" s="8">
        <v>0.7758418006611445</v>
      </c>
      <c r="PC60" s="8">
        <v>3.9074</v>
      </c>
      <c r="PD60" s="258">
        <v>3.5579700000000001</v>
      </c>
      <c r="PE60" s="8">
        <v>3.2083333333333299</v>
      </c>
      <c r="PF60" s="8">
        <v>4.6488083333333332</v>
      </c>
      <c r="PG60" s="8">
        <f t="shared" si="48"/>
        <v>0.8142029373597639</v>
      </c>
      <c r="PH60" s="258">
        <v>2.1452631231602401</v>
      </c>
      <c r="PI60" s="258">
        <v>0.58758163359999904</v>
      </c>
      <c r="PJ60" s="8">
        <v>1207.2190000000001</v>
      </c>
      <c r="PK60" s="8">
        <f>IFERROR(HLOOKUP("b2_s11",real!$B$10:$AMM$83,$A60-1947,FALSE)+HLOOKUP("b2_s12",real!$B$10:$AMM$83,$A60-1947,FALSE)+HLOOKUP("b2_s13",real!$B$10:$AMM$83,$A60-1947,FALSE)+HLOOKUP("b2_s14",real!$B$10:$AMM$83,$A60-1947,FALSE),"")</f>
        <v>480.94499999999994</v>
      </c>
      <c r="PL60" s="8">
        <v>1352.2430000000002</v>
      </c>
      <c r="PN60">
        <v>27.275584959745203</v>
      </c>
      <c r="PO60" s="8">
        <v>26.8</v>
      </c>
      <c r="PP60" s="8">
        <v>59899.347000000002</v>
      </c>
      <c r="PQ60" s="8">
        <v>41270.650083000008</v>
      </c>
      <c r="PR60" s="8">
        <v>0.6508756384863964</v>
      </c>
      <c r="PS60" s="11">
        <v>0.213519036351904</v>
      </c>
      <c r="PT60" s="8">
        <v>13.211</v>
      </c>
      <c r="PU60" s="8">
        <v>0.71099999999999997</v>
      </c>
      <c r="PV60" s="8">
        <v>5.7030000000000003</v>
      </c>
      <c r="PW60" s="8">
        <v>0.73899999999999999</v>
      </c>
      <c r="PX60" s="8">
        <v>0.73499999999999999</v>
      </c>
      <c r="PY60" s="8">
        <f t="shared" si="46"/>
        <v>2.59</v>
      </c>
      <c r="PZ60" s="8">
        <v>1.1160000000000001</v>
      </c>
      <c r="QA60" s="8">
        <v>22.213999999999999</v>
      </c>
      <c r="QB60" s="8">
        <v>2.3540000000000001</v>
      </c>
      <c r="QC60" s="8">
        <v>2.3540000000000001</v>
      </c>
      <c r="QD60" s="8">
        <v>12.045</v>
      </c>
      <c r="QE60" s="8">
        <v>0.67800000000000005</v>
      </c>
      <c r="QF60" s="8">
        <v>5.47</v>
      </c>
      <c r="QG60" s="8">
        <v>0.63700000000000001</v>
      </c>
      <c r="QH60" s="8">
        <v>0.75800000000000001</v>
      </c>
      <c r="QI60" s="8">
        <v>0.85</v>
      </c>
      <c r="QJ60" s="8">
        <f t="shared" si="47"/>
        <v>2.2450000000000001</v>
      </c>
      <c r="QK60" s="8">
        <v>20.437999999999999</v>
      </c>
      <c r="QL60" s="8">
        <v>2.617</v>
      </c>
      <c r="QM60" s="8">
        <v>2.617</v>
      </c>
      <c r="QN60" s="1">
        <v>-0.91900000000000004</v>
      </c>
      <c r="QO60" s="332">
        <v>10.199999999999999</v>
      </c>
      <c r="QP60" s="8">
        <v>59.899346999999999</v>
      </c>
      <c r="QQ60" s="333">
        <v>68.900000000000006</v>
      </c>
      <c r="QR60" s="8">
        <f t="shared" si="72"/>
        <v>41.270650083</v>
      </c>
      <c r="QS60" s="8">
        <v>39.288628000000003</v>
      </c>
      <c r="QT60" s="11">
        <v>0.22399059809254801</v>
      </c>
      <c r="QU60" s="8">
        <v>-3.2633989000000008</v>
      </c>
      <c r="QV60" s="334">
        <v>4.6488083333333332</v>
      </c>
      <c r="QW60" s="8">
        <v>4.6402080000000003</v>
      </c>
      <c r="QX60" s="8">
        <v>4.41621740190745</v>
      </c>
      <c r="QY60" s="336">
        <v>3.2083333330000001</v>
      </c>
      <c r="RA60" s="1">
        <v>0.89884500000000001</v>
      </c>
      <c r="RB60" s="1">
        <v>0.85708200000000001</v>
      </c>
      <c r="RC60">
        <v>44671.345967005298</v>
      </c>
      <c r="RD60">
        <v>0.781429474057319</v>
      </c>
      <c r="RE60">
        <v>0.77074137170106105</v>
      </c>
      <c r="RF60">
        <v>101.64</v>
      </c>
      <c r="RG60">
        <v>107.47</v>
      </c>
      <c r="RH60" s="8">
        <f t="shared" si="43"/>
        <v>103.60856269113151</v>
      </c>
      <c r="RI60" s="8">
        <f t="shared" si="42"/>
        <v>108.61040929762505</v>
      </c>
      <c r="RJ60">
        <v>44671.345967005298</v>
      </c>
      <c r="RL60" s="8">
        <f t="shared" si="44"/>
        <v>145.47025200000002</v>
      </c>
      <c r="RM60" s="8">
        <f t="shared" si="45"/>
        <v>134.68700000000001</v>
      </c>
      <c r="RN60" s="8">
        <f t="shared" si="69"/>
        <v>10.760463542391056</v>
      </c>
      <c r="RO60" s="8">
        <f t="shared" si="70"/>
        <v>9.9628242421276898</v>
      </c>
    </row>
    <row r="61" spans="1:483" s="8" customFormat="1" x14ac:dyDescent="0.35">
      <c r="A61" s="1">
        <v>1999</v>
      </c>
      <c r="B61" s="8">
        <v>1754.8875294981885</v>
      </c>
      <c r="C61" s="8">
        <v>379.58824101881879</v>
      </c>
      <c r="D61" s="8">
        <f t="shared" si="23"/>
        <v>928.86059600831049</v>
      </c>
      <c r="E61" s="8">
        <v>896.80613522920032</v>
      </c>
      <c r="F61" s="8">
        <v>411.11189311269328</v>
      </c>
      <c r="G61" s="8">
        <v>32.054460779110215</v>
      </c>
      <c r="H61" s="8">
        <v>197.53457699021229</v>
      </c>
      <c r="I61" s="8">
        <v>10.872533760267764</v>
      </c>
      <c r="J61" s="8">
        <v>70.020837167630106</v>
      </c>
      <c r="K61" s="8">
        <v>104.45845162057674</v>
      </c>
      <c r="L61" s="8">
        <v>2.6680876250616188</v>
      </c>
      <c r="M61" s="8">
        <f t="shared" si="24"/>
        <v>107.12653924563836</v>
      </c>
      <c r="N61" s="8">
        <v>2.6496092097341708</v>
      </c>
      <c r="O61" s="8">
        <v>1.858312</v>
      </c>
      <c r="P61" s="8">
        <v>405.01204162118404</v>
      </c>
      <c r="Q61" s="8">
        <v>1400.9992990000001</v>
      </c>
      <c r="R61" s="8">
        <v>331.81834700000002</v>
      </c>
      <c r="S61" s="8">
        <f t="shared" si="25"/>
        <v>751.11821699999985</v>
      </c>
      <c r="T61" s="8">
        <v>725.74121699999989</v>
      </c>
      <c r="U61" s="8">
        <v>317.05959000000001</v>
      </c>
      <c r="V61" s="8">
        <v>25.376999999999999</v>
      </c>
      <c r="W61" s="8">
        <v>158.47242900000001</v>
      </c>
      <c r="X61" s="8">
        <v>9.9862330000000004</v>
      </c>
      <c r="Y61" s="8">
        <v>53.244724000000005</v>
      </c>
      <c r="Z61" s="8">
        <v>67.487952000000007</v>
      </c>
      <c r="AA61" s="8">
        <v>2.3464510000000001</v>
      </c>
      <c r="AB61" s="8">
        <f t="shared" si="26"/>
        <v>69.834403000000009</v>
      </c>
      <c r="AC61" s="8">
        <v>0.99411400000000005</v>
      </c>
      <c r="AD61" s="8">
        <v>6.7762799999999999</v>
      </c>
      <c r="AE61" s="8">
        <v>365.33165500000001</v>
      </c>
      <c r="AF61" s="11">
        <f t="shared" si="49"/>
        <v>0.78935652017520341</v>
      </c>
      <c r="AG61" s="337">
        <v>0.79003685161118198</v>
      </c>
      <c r="AH61" s="11">
        <f t="shared" si="50"/>
        <v>0.89513911318124684</v>
      </c>
      <c r="AI61" s="11">
        <f t="shared" si="51"/>
        <v>0.8063504853256156</v>
      </c>
      <c r="AJ61" s="11">
        <f t="shared" si="52"/>
        <v>0.80712494230683773</v>
      </c>
      <c r="AK61" s="11">
        <f t="shared" si="53"/>
        <v>0.77191710293984839</v>
      </c>
      <c r="AL61" s="11">
        <f t="shared" si="54"/>
        <v>0.78529641261948879</v>
      </c>
      <c r="AM61" s="11">
        <f t="shared" si="55"/>
        <v>0.80349110020285952</v>
      </c>
      <c r="AN61" s="11">
        <f t="shared" si="56"/>
        <v>0.92597460376907548</v>
      </c>
      <c r="AO61" s="11">
        <f t="shared" si="57"/>
        <v>0.77126848728183239</v>
      </c>
      <c r="AP61" s="11">
        <f t="shared" si="58"/>
        <v>0.64339408581806501</v>
      </c>
      <c r="AQ61" s="11">
        <f t="shared" si="59"/>
        <v>0.88772541872677402</v>
      </c>
      <c r="AR61" s="11">
        <f t="shared" si="60"/>
        <v>0.64953976155042525</v>
      </c>
      <c r="AS61" s="11">
        <f t="shared" si="61"/>
        <v>0.36850367678048479</v>
      </c>
      <c r="AT61" s="11">
        <f t="shared" si="71"/>
        <v>3.4433678471205091</v>
      </c>
      <c r="AU61" s="11">
        <f t="shared" si="62"/>
        <v>0.89510075541966116</v>
      </c>
      <c r="AV61" s="8">
        <v>1617.8380000000002</v>
      </c>
      <c r="AW61" s="8">
        <v>917.24499999999989</v>
      </c>
      <c r="AX61" s="8">
        <v>700.59199999999998</v>
      </c>
      <c r="AY61" s="8">
        <v>329.48099999999999</v>
      </c>
      <c r="AZ61" s="8">
        <v>105.142</v>
      </c>
      <c r="BA61" s="8">
        <v>11.053999999999998</v>
      </c>
      <c r="BB61" s="8">
        <v>116.196</v>
      </c>
      <c r="BC61" s="8">
        <v>5.7</v>
      </c>
      <c r="BD61" s="8">
        <v>31.244</v>
      </c>
      <c r="BE61" s="8">
        <v>36.944000000000003</v>
      </c>
      <c r="BF61" s="8">
        <v>9.2399999999999984</v>
      </c>
      <c r="BG61" s="8">
        <v>227.214</v>
      </c>
      <c r="BH61" s="8">
        <v>34.272000000000006</v>
      </c>
      <c r="BI61" s="8">
        <v>66.210999999999999</v>
      </c>
      <c r="BJ61" s="8">
        <v>9.36</v>
      </c>
      <c r="BK61" s="8">
        <v>5.08</v>
      </c>
      <c r="BL61" s="8">
        <v>0</v>
      </c>
      <c r="BM61" s="8">
        <v>53.268000000000001</v>
      </c>
      <c r="BN61" s="8">
        <v>83.233999999999995</v>
      </c>
      <c r="BO61" s="8">
        <v>1.7170000000000001</v>
      </c>
      <c r="BP61" s="8">
        <v>1.962</v>
      </c>
      <c r="BQ61" s="8">
        <v>11.053999999999998</v>
      </c>
      <c r="BR61" s="8">
        <v>0.622</v>
      </c>
      <c r="BS61" s="8">
        <v>11.675999999999998</v>
      </c>
      <c r="BT61" s="8">
        <v>5.4160000000000004</v>
      </c>
      <c r="BU61" s="8">
        <v>1.978</v>
      </c>
      <c r="BV61" s="8">
        <v>7.3940000000000001</v>
      </c>
      <c r="BW61" s="8">
        <v>0</v>
      </c>
      <c r="BX61" s="8">
        <v>28.06</v>
      </c>
      <c r="BY61" s="8">
        <v>28.06</v>
      </c>
      <c r="BZ61" s="8">
        <v>11.374000000000002</v>
      </c>
      <c r="CA61" s="8">
        <v>11.374000000000002</v>
      </c>
      <c r="CB61" s="8">
        <v>5.2750000000000004</v>
      </c>
      <c r="CC61" s="8">
        <v>15.078000000000001</v>
      </c>
      <c r="CD61" s="8">
        <v>20.353000000000002</v>
      </c>
      <c r="CE61" s="8">
        <f t="shared" si="29"/>
        <v>12.959000000000001</v>
      </c>
      <c r="CF61" s="8">
        <v>161.24</v>
      </c>
      <c r="CG61" s="8">
        <v>161.24</v>
      </c>
      <c r="CH61" s="8">
        <v>5.2780000000000005</v>
      </c>
      <c r="CI61" s="8">
        <v>9.98</v>
      </c>
      <c r="CJ61" s="8">
        <v>15.258000000000001</v>
      </c>
      <c r="CK61" s="8">
        <f t="shared" si="30"/>
        <v>13.885000000000002</v>
      </c>
      <c r="CL61" s="8">
        <v>0</v>
      </c>
      <c r="CM61" s="8">
        <v>1.373</v>
      </c>
      <c r="CN61" s="8">
        <v>1.373</v>
      </c>
      <c r="CO61" s="8">
        <v>0</v>
      </c>
      <c r="CP61" s="8">
        <v>146.91199999999998</v>
      </c>
      <c r="CQ61" s="8">
        <v>4.0940000000000003</v>
      </c>
      <c r="CR61" s="8">
        <v>-0.71099999999999997</v>
      </c>
      <c r="CS61" s="8">
        <v>24.829000000000001</v>
      </c>
      <c r="CT61" s="8">
        <v>126.623</v>
      </c>
      <c r="CU61" s="8">
        <v>70.031000000000006</v>
      </c>
      <c r="CV61" s="8">
        <v>56.591000000000001</v>
      </c>
      <c r="CW61" s="8">
        <v>23.705000000000002</v>
      </c>
      <c r="CX61" s="8">
        <v>8.7430000000000003</v>
      </c>
      <c r="CY61" s="8">
        <v>0.64500000000000002</v>
      </c>
      <c r="CZ61" s="8">
        <v>9.3879999999999999</v>
      </c>
      <c r="DA61" s="8">
        <v>2.468</v>
      </c>
      <c r="DB61" s="8">
        <v>2.4209999999999998</v>
      </c>
      <c r="DC61" s="8">
        <v>4.8889999999999993</v>
      </c>
      <c r="DD61" s="8">
        <v>0.30600000000000005</v>
      </c>
      <c r="DE61" s="8">
        <v>18.917000000000002</v>
      </c>
      <c r="DF61" s="8">
        <v>171.96700000000001</v>
      </c>
      <c r="DG61" s="8">
        <f t="shared" si="63"/>
        <v>168.87411611356552</v>
      </c>
      <c r="DH61" s="8">
        <v>21.338000000000001</v>
      </c>
      <c r="DI61" s="8">
        <f t="shared" si="64"/>
        <v>21.297406494518228</v>
      </c>
      <c r="DJ61" s="8">
        <v>2.3159999999999998</v>
      </c>
      <c r="DK61" s="1">
        <v>0</v>
      </c>
      <c r="DL61" s="8">
        <v>9.9009999999999998</v>
      </c>
      <c r="DM61" s="8">
        <v>121.982</v>
      </c>
      <c r="DN61" s="8">
        <f t="shared" si="65"/>
        <v>120.85634852</v>
      </c>
      <c r="DO61" s="8">
        <v>16.428999999999998</v>
      </c>
      <c r="DP61" s="8">
        <f t="shared" si="66"/>
        <v>15.826673151442026</v>
      </c>
      <c r="DQ61" s="8">
        <v>7.1999999999999995E-2</v>
      </c>
      <c r="DR61" s="8">
        <v>60.239999999999995</v>
      </c>
      <c r="DS61" s="8">
        <f t="shared" si="31"/>
        <v>50.338999999999999</v>
      </c>
      <c r="DT61" s="8">
        <v>1.7810000000000001</v>
      </c>
      <c r="DU61" s="8">
        <v>0.64500000000000002</v>
      </c>
      <c r="DV61" s="8">
        <v>13.610000000000001</v>
      </c>
      <c r="DW61" s="8">
        <v>16.036000000000001</v>
      </c>
      <c r="DX61" s="8">
        <v>38.022999999999996</v>
      </c>
      <c r="DY61" s="8">
        <v>10.155000000000001</v>
      </c>
      <c r="DZ61" s="8">
        <v>4.0000000000000001E-3</v>
      </c>
      <c r="EA61" s="8">
        <v>48.181999999999995</v>
      </c>
      <c r="EB61" s="8">
        <v>7.2080000000000002</v>
      </c>
      <c r="EC61" s="8">
        <v>0</v>
      </c>
      <c r="ED61" s="8">
        <v>7.2080000000000002</v>
      </c>
      <c r="EE61" s="8">
        <f t="shared" si="67"/>
        <v>5.8025009366416995</v>
      </c>
      <c r="EF61" s="8">
        <v>16.323</v>
      </c>
      <c r="EG61" s="8">
        <v>16.323</v>
      </c>
      <c r="EH61" s="8">
        <v>10.163</v>
      </c>
      <c r="EI61" s="8">
        <v>37.816000000000003</v>
      </c>
      <c r="EJ61" s="8">
        <v>0.42399999999999999</v>
      </c>
      <c r="EK61" s="8">
        <v>48.402999999999999</v>
      </c>
      <c r="EL61" s="8">
        <v>18.000999999999998</v>
      </c>
      <c r="EM61" s="8">
        <v>18.000999999999998</v>
      </c>
      <c r="EN61" s="8">
        <v>0</v>
      </c>
      <c r="EO61" s="8">
        <v>1.796</v>
      </c>
      <c r="EP61" s="8">
        <v>1.796</v>
      </c>
      <c r="EQ61" s="8">
        <f t="shared" si="32"/>
        <v>-11.044</v>
      </c>
      <c r="ER61" s="8">
        <v>0</v>
      </c>
      <c r="ES61" s="8">
        <v>12.84</v>
      </c>
      <c r="ET61" s="8">
        <v>12.84</v>
      </c>
      <c r="EU61" s="8">
        <v>0</v>
      </c>
      <c r="EV61" s="8">
        <v>9.911999999999999</v>
      </c>
      <c r="EW61" s="8">
        <v>0.11099999999999999</v>
      </c>
      <c r="EX61" s="8">
        <v>-3.0710000000000002</v>
      </c>
      <c r="EY61" s="8">
        <v>300.48500000000001</v>
      </c>
      <c r="EZ61" s="8">
        <v>66.712000000000003</v>
      </c>
      <c r="FA61" s="8">
        <v>233.77199999999999</v>
      </c>
      <c r="FB61" s="8">
        <v>128.63200000000001</v>
      </c>
      <c r="FC61" s="8">
        <v>30.651</v>
      </c>
      <c r="FD61" s="8">
        <v>24.783000000000001</v>
      </c>
      <c r="FE61" s="8">
        <v>55.433999999999997</v>
      </c>
      <c r="FF61" s="8">
        <v>4.5909999999999993</v>
      </c>
      <c r="FG61" s="8">
        <v>1.0249999999999999</v>
      </c>
      <c r="FH61" s="8">
        <v>5.6159999999999997</v>
      </c>
      <c r="FI61" s="8">
        <v>1.5089999999999999</v>
      </c>
      <c r="FJ61" s="8">
        <v>45.599999999999994</v>
      </c>
      <c r="FK61" s="8">
        <v>105.96900000000001</v>
      </c>
      <c r="FL61" s="8">
        <v>0.28700000000000003</v>
      </c>
      <c r="FM61" s="8">
        <v>59.02</v>
      </c>
      <c r="FN61" s="8">
        <v>165.27600000000001</v>
      </c>
      <c r="FO61" s="8">
        <v>13.616</v>
      </c>
      <c r="FP61" s="8">
        <v>45.451000000000001</v>
      </c>
      <c r="FQ61" s="8">
        <v>59.067</v>
      </c>
      <c r="FR61" s="8">
        <v>8.5969999999999995</v>
      </c>
      <c r="FS61" s="8">
        <v>11.337</v>
      </c>
      <c r="FT61" s="8">
        <v>5.601</v>
      </c>
      <c r="FU61" s="8">
        <v>4.6979999999999995</v>
      </c>
      <c r="FV61" s="8">
        <v>0.69799999999999995</v>
      </c>
      <c r="FW61" s="8">
        <v>1.4649999999999999</v>
      </c>
      <c r="FX61" s="8">
        <f t="shared" si="33"/>
        <v>1.4249999999999998</v>
      </c>
      <c r="FY61" s="8">
        <v>42.634</v>
      </c>
      <c r="FZ61" s="8">
        <v>0.04</v>
      </c>
      <c r="GA61" s="8">
        <v>0</v>
      </c>
      <c r="GB61" s="8">
        <v>149.40199999999999</v>
      </c>
      <c r="GC61" s="8">
        <v>15.780000000000001</v>
      </c>
      <c r="GD61" s="8">
        <f t="shared" si="68"/>
        <v>164.94499999999999</v>
      </c>
      <c r="GE61" s="8">
        <v>165.18199999999999</v>
      </c>
      <c r="GF61" s="8">
        <v>154.49600000000001</v>
      </c>
      <c r="GG61" s="8">
        <v>24.783000000000001</v>
      </c>
      <c r="GH61" s="8">
        <v>68.524000000000001</v>
      </c>
      <c r="GI61" s="8">
        <v>247.803</v>
      </c>
      <c r="GJ61" s="8">
        <v>0.70799999999999996</v>
      </c>
      <c r="GK61" s="8">
        <v>0</v>
      </c>
      <c r="GL61" s="8">
        <v>1.196</v>
      </c>
      <c r="GM61" s="8">
        <v>7.1459999999999999</v>
      </c>
      <c r="GN61" s="8">
        <v>9.0500000000000007</v>
      </c>
      <c r="GO61" s="8">
        <v>0</v>
      </c>
      <c r="GP61" s="8">
        <v>0.23699999999999999</v>
      </c>
      <c r="GQ61" s="8">
        <v>0.23699999999999999</v>
      </c>
      <c r="GR61" s="8">
        <v>0</v>
      </c>
      <c r="GS61" s="8">
        <v>189.93800000000002</v>
      </c>
      <c r="GT61" s="8">
        <v>26.045999999999999</v>
      </c>
      <c r="GU61" s="8">
        <v>26.725000000000001</v>
      </c>
      <c r="GV61" s="8">
        <v>242.709</v>
      </c>
      <c r="GW61" s="8">
        <v>0.72399999999999998</v>
      </c>
      <c r="GX61" s="8">
        <v>0</v>
      </c>
      <c r="GY61" s="8">
        <v>3.5710000000000002</v>
      </c>
      <c r="GZ61" s="8">
        <v>21.427</v>
      </c>
      <c r="HA61" s="8">
        <v>12.347</v>
      </c>
      <c r="HB61" s="8">
        <v>38.069000000000003</v>
      </c>
      <c r="HC61" s="8">
        <f t="shared" si="34"/>
        <v>29.019000000000002</v>
      </c>
      <c r="HD61" s="8">
        <v>360.81299999999999</v>
      </c>
      <c r="HE61" s="8">
        <v>194.48400000000004</v>
      </c>
      <c r="HF61" s="8">
        <v>122.42399999999999</v>
      </c>
      <c r="HG61" s="8">
        <v>316.90800000000002</v>
      </c>
      <c r="HH61" s="8">
        <v>43.906000000000006</v>
      </c>
      <c r="HI61" s="8">
        <v>6.5640000000000001</v>
      </c>
      <c r="HJ61" s="8">
        <v>0.38200000000000001</v>
      </c>
      <c r="HK61" s="8">
        <v>1.984</v>
      </c>
      <c r="HL61" s="8">
        <v>8.93</v>
      </c>
      <c r="HM61" s="8">
        <v>0</v>
      </c>
      <c r="HN61" s="8">
        <v>6.4649999999999999</v>
      </c>
      <c r="HO61" s="8">
        <v>12.599</v>
      </c>
      <c r="HP61" s="8">
        <v>19.064</v>
      </c>
      <c r="HQ61" s="8">
        <f t="shared" si="35"/>
        <v>10.134</v>
      </c>
      <c r="HR61" s="8">
        <v>53.201999999999998</v>
      </c>
      <c r="HS61" s="8">
        <v>1.0589999999999999</v>
      </c>
      <c r="HT61" s="8">
        <v>1.4989999999999999</v>
      </c>
      <c r="HU61" s="8">
        <v>-21.988999999999997</v>
      </c>
      <c r="HV61" s="8">
        <v>127.76600000000001</v>
      </c>
      <c r="HW61" s="8">
        <v>66.716999999999999</v>
      </c>
      <c r="HX61" s="8">
        <v>166.32900000000001</v>
      </c>
      <c r="HY61" s="8">
        <v>323.66300000000001</v>
      </c>
      <c r="HZ61" s="8">
        <v>28.161999999999999</v>
      </c>
      <c r="IA61" s="8">
        <v>351.82499999999999</v>
      </c>
      <c r="IB61" s="8">
        <v>83.460999999999999</v>
      </c>
      <c r="IC61" s="8">
        <v>9.327</v>
      </c>
      <c r="ID61" s="8">
        <v>92.787999999999997</v>
      </c>
      <c r="IE61" s="8">
        <v>240.2</v>
      </c>
      <c r="IF61" s="8">
        <v>18.832000000000001</v>
      </c>
      <c r="IG61" s="8">
        <v>259.03199999999998</v>
      </c>
      <c r="IH61" s="8">
        <v>25.100999999999999</v>
      </c>
      <c r="II61" s="8">
        <v>12.776</v>
      </c>
      <c r="IJ61" s="8">
        <v>37.876999999999995</v>
      </c>
      <c r="IK61" s="8">
        <v>7.3989999999999991</v>
      </c>
      <c r="IL61" s="8">
        <v>4.343</v>
      </c>
      <c r="IM61" s="8">
        <v>11.741999999999999</v>
      </c>
      <c r="IN61" s="8">
        <v>0.32700000000000001</v>
      </c>
      <c r="IO61" s="8">
        <v>10.644</v>
      </c>
      <c r="IP61" s="8">
        <v>10.971</v>
      </c>
      <c r="IQ61" s="8">
        <v>0.53</v>
      </c>
      <c r="IR61" s="8">
        <v>0.12</v>
      </c>
      <c r="IS61" s="8">
        <v>0.65</v>
      </c>
      <c r="IT61" s="8">
        <v>11.621</v>
      </c>
      <c r="IU61" s="8">
        <v>0.96000000000000008</v>
      </c>
      <c r="IV61" s="8">
        <v>0.68600000000000005</v>
      </c>
      <c r="IW61" s="8">
        <v>1.6460000000000001</v>
      </c>
      <c r="IX61" s="8">
        <v>197.68899999999999</v>
      </c>
      <c r="IY61" s="8">
        <v>1.75</v>
      </c>
      <c r="IZ61" s="8">
        <v>199.43899999999999</v>
      </c>
      <c r="JA61" s="8">
        <v>524.80700000000002</v>
      </c>
      <c r="JB61" s="8">
        <v>524.80700000000002</v>
      </c>
      <c r="JC61" s="8">
        <v>157.815</v>
      </c>
      <c r="JD61" s="8">
        <v>36.484000000000002</v>
      </c>
      <c r="JE61" s="8">
        <v>194.29900000000001</v>
      </c>
      <c r="JF61" s="8">
        <v>18.349</v>
      </c>
      <c r="JG61" s="8">
        <v>0.40900000000000003</v>
      </c>
      <c r="JH61" s="8">
        <v>18.757999999999999</v>
      </c>
      <c r="JI61" s="8">
        <v>12.882999999999999</v>
      </c>
      <c r="JJ61" s="8">
        <v>12.882999999999999</v>
      </c>
      <c r="JK61" s="8">
        <v>43.951000000000008</v>
      </c>
      <c r="JL61" s="8">
        <v>0.80099999999999993</v>
      </c>
      <c r="JM61" s="8">
        <v>44.75200000000001</v>
      </c>
      <c r="JN61" s="8">
        <v>2.2599999999999998</v>
      </c>
      <c r="JO61" s="8">
        <v>2.2599999999999998</v>
      </c>
      <c r="JP61" s="8">
        <v>15.126999999999999</v>
      </c>
      <c r="JQ61" s="8">
        <v>8.5999999999999993E-2</v>
      </c>
      <c r="JR61" s="8">
        <v>15.212999999999999</v>
      </c>
      <c r="JS61" s="8">
        <v>1.722</v>
      </c>
      <c r="JT61" s="8">
        <v>1.722</v>
      </c>
      <c r="JU61" s="8">
        <v>188.00700000000001</v>
      </c>
      <c r="JV61" s="8">
        <v>53.504999999999995</v>
      </c>
      <c r="JW61" s="8">
        <v>26.911000000000001</v>
      </c>
      <c r="JX61" s="8">
        <v>268.423</v>
      </c>
      <c r="JY61" s="8">
        <f t="shared" si="36"/>
        <v>268.23599999999999</v>
      </c>
      <c r="JZ61" s="8">
        <v>20.16</v>
      </c>
      <c r="KA61" s="8">
        <v>17.693000000000001</v>
      </c>
      <c r="KB61" s="8">
        <v>37.853000000000002</v>
      </c>
      <c r="KC61" s="8">
        <v>3.9999999999999994E-2</v>
      </c>
      <c r="KD61" s="8">
        <v>24.759</v>
      </c>
      <c r="KE61" s="8">
        <v>24.798999999999999</v>
      </c>
      <c r="KF61" s="8">
        <v>62.652000000000001</v>
      </c>
      <c r="KG61" s="8">
        <f t="shared" si="37"/>
        <v>24.663000000000004</v>
      </c>
      <c r="KH61" s="8">
        <v>112.76900000000001</v>
      </c>
      <c r="KI61" s="8">
        <v>15.780000000000001</v>
      </c>
      <c r="KJ61" s="8">
        <v>128.54900000000001</v>
      </c>
      <c r="KK61" s="8">
        <v>157.815</v>
      </c>
      <c r="KL61" s="8">
        <v>36.484000000000002</v>
      </c>
      <c r="KM61" s="8">
        <v>83.403999999999996</v>
      </c>
      <c r="KN61" s="8">
        <v>277.70299999999997</v>
      </c>
      <c r="KO61" s="8">
        <v>0.187</v>
      </c>
      <c r="KP61" s="8">
        <v>0.187</v>
      </c>
      <c r="KQ61" s="8">
        <v>0</v>
      </c>
      <c r="KR61" s="8">
        <v>20.045999999999999</v>
      </c>
      <c r="KS61" s="8">
        <v>17.206</v>
      </c>
      <c r="KT61" s="8">
        <v>37.251999999999995</v>
      </c>
      <c r="KU61" s="8">
        <v>0.04</v>
      </c>
      <c r="KV61" s="8">
        <v>0.69700000000000006</v>
      </c>
      <c r="KW61" s="8">
        <v>0.7370000000000001</v>
      </c>
      <c r="KX61" s="8">
        <v>37.988999999999997</v>
      </c>
      <c r="KY61" s="8">
        <v>0</v>
      </c>
      <c r="KZ61" s="8">
        <v>840.16499999999996</v>
      </c>
      <c r="LA61" s="8">
        <v>26.748000000000001</v>
      </c>
      <c r="LB61" s="8">
        <v>866.91300000000001</v>
      </c>
      <c r="LC61" s="8">
        <v>725.6579999999999</v>
      </c>
      <c r="LD61" s="8">
        <v>25.376999999999999</v>
      </c>
      <c r="LE61" s="8">
        <v>751.03499999999985</v>
      </c>
      <c r="LF61" s="8">
        <v>114.508</v>
      </c>
      <c r="LG61" s="8">
        <v>1.371</v>
      </c>
      <c r="LH61" s="8">
        <v>115.87899999999999</v>
      </c>
      <c r="LI61" s="8">
        <v>1.7770000000000001</v>
      </c>
      <c r="LJ61" s="8">
        <v>12.601000000000001</v>
      </c>
      <c r="LK61" s="8">
        <v>14.378</v>
      </c>
      <c r="LL61" s="8">
        <v>0.16400000000000001</v>
      </c>
      <c r="LM61" s="8">
        <v>0.68100000000000005</v>
      </c>
      <c r="LN61" s="8">
        <v>0.84500000000000008</v>
      </c>
      <c r="LO61" s="8">
        <v>15.223000000000001</v>
      </c>
      <c r="LP61" s="8">
        <v>0</v>
      </c>
      <c r="LQ61" s="8">
        <v>6.5609999999999999</v>
      </c>
      <c r="LR61" s="8">
        <v>2.0120000000000005</v>
      </c>
      <c r="LS61" s="8">
        <v>8.5730000000000004</v>
      </c>
      <c r="LT61" s="8">
        <v>7.5999999999999998E-2</v>
      </c>
      <c r="LU61" s="8">
        <v>8.6490000000000009</v>
      </c>
      <c r="LV61" s="8">
        <f t="shared" si="38"/>
        <v>-6.5739999999999998</v>
      </c>
      <c r="LW61" s="8">
        <v>78.792000000000002</v>
      </c>
      <c r="LX61" s="8">
        <v>2.347</v>
      </c>
      <c r="LY61" s="8">
        <v>81.138999999999996</v>
      </c>
      <c r="LZ61" s="8">
        <v>0.66500000000000004</v>
      </c>
      <c r="MA61" s="8">
        <v>0.66500000000000004</v>
      </c>
      <c r="MB61" s="8">
        <v>0.99399999999999999</v>
      </c>
      <c r="MC61" s="8">
        <v>0.99399999999999999</v>
      </c>
      <c r="MD61" s="8">
        <v>-0.89900000000000002</v>
      </c>
      <c r="ME61" s="8">
        <v>-0.89900000000000002</v>
      </c>
      <c r="MF61" s="8">
        <v>40.759</v>
      </c>
      <c r="MG61" s="8">
        <v>-0.20699999999999999</v>
      </c>
      <c r="MH61" s="8">
        <v>40.552</v>
      </c>
      <c r="MI61" s="8">
        <v>153.143</v>
      </c>
      <c r="MJ61" s="8">
        <v>66.716999999999999</v>
      </c>
      <c r="MK61" s="8">
        <v>25.376999999999999</v>
      </c>
      <c r="ML61" s="8">
        <v>1060.0260000000001</v>
      </c>
      <c r="MM61" s="8">
        <v>1.371</v>
      </c>
      <c r="MN61" s="8">
        <v>1061.3970000000002</v>
      </c>
      <c r="MO61" s="8">
        <v>364.14</v>
      </c>
      <c r="MP61" s="8">
        <v>330.28399999999999</v>
      </c>
      <c r="MQ61" s="8">
        <v>33.856999999999999</v>
      </c>
      <c r="MR61" s="8">
        <v>6.15</v>
      </c>
      <c r="MS61" s="8">
        <v>1.595</v>
      </c>
      <c r="MT61" s="8">
        <v>1.595</v>
      </c>
      <c r="MU61" s="8">
        <v>43.136000000000003</v>
      </c>
      <c r="MV61" s="8">
        <v>12.47</v>
      </c>
      <c r="MW61" s="8">
        <v>11.675000000000001</v>
      </c>
      <c r="MX61" s="8">
        <v>0.54200000000000004</v>
      </c>
      <c r="MY61" s="8">
        <v>0</v>
      </c>
      <c r="MZ61" s="8">
        <v>1.1310000000000002</v>
      </c>
      <c r="NA61" s="8">
        <v>1.1310000000000002</v>
      </c>
      <c r="NB61" s="8">
        <v>5.7000000000000002E-2</v>
      </c>
      <c r="NC61" s="8">
        <v>0.14600000000000002</v>
      </c>
      <c r="ND61" s="8">
        <v>0.20300000000000001</v>
      </c>
      <c r="NE61" s="8">
        <v>1.4989999999999999</v>
      </c>
      <c r="NF61" s="8">
        <v>1.4989999999999999</v>
      </c>
      <c r="NG61" s="8">
        <v>2.9940000000000002</v>
      </c>
      <c r="NH61" s="8">
        <v>0.38700000000000001</v>
      </c>
      <c r="NI61" s="8">
        <v>1.196</v>
      </c>
      <c r="NJ61" s="8">
        <v>3.4129999999999998</v>
      </c>
      <c r="NK61" s="8">
        <v>7.99</v>
      </c>
      <c r="NL61" s="8">
        <v>0</v>
      </c>
      <c r="NM61" s="8">
        <v>0</v>
      </c>
      <c r="NN61" s="8">
        <v>1.038</v>
      </c>
      <c r="NO61" s="8">
        <v>5.7000000000000002E-2</v>
      </c>
      <c r="NP61" s="8">
        <v>5.7000000000000002E-2</v>
      </c>
      <c r="NQ61" s="8">
        <v>0</v>
      </c>
      <c r="NR61" s="8">
        <v>1.3240000000000001</v>
      </c>
      <c r="NS61" s="8">
        <v>0.35099999999999998</v>
      </c>
      <c r="NT61" s="8">
        <v>1.675</v>
      </c>
      <c r="NU61" s="8">
        <v>0</v>
      </c>
      <c r="NV61" s="8">
        <v>0</v>
      </c>
      <c r="NW61" s="8">
        <v>8.5659999999999989</v>
      </c>
      <c r="NX61" s="8">
        <v>1.3640000000000001</v>
      </c>
      <c r="NY61" s="8">
        <v>45.636000000000003</v>
      </c>
      <c r="NZ61" s="8">
        <v>7.004999999999999</v>
      </c>
      <c r="OA61" s="8">
        <v>1.788</v>
      </c>
      <c r="OB61" s="8">
        <v>0.35100000000000003</v>
      </c>
      <c r="OC61" s="8">
        <f t="shared" si="39"/>
        <v>-0.191</v>
      </c>
      <c r="OD61" s="8">
        <v>1.595</v>
      </c>
      <c r="OE61" s="8">
        <v>0.79199999999999993</v>
      </c>
      <c r="OF61" s="8">
        <v>2.387</v>
      </c>
      <c r="OG61" s="8">
        <v>3.4289999999999998</v>
      </c>
      <c r="OH61" s="8">
        <v>0.24</v>
      </c>
      <c r="OI61" s="8">
        <v>0</v>
      </c>
      <c r="OJ61" s="8">
        <v>3.6689999999999996</v>
      </c>
      <c r="OK61" s="8">
        <v>1.216</v>
      </c>
      <c r="OL61" s="8">
        <v>1.726</v>
      </c>
      <c r="OM61" s="8">
        <v>3.5710000000000002</v>
      </c>
      <c r="ON61" s="8">
        <v>6.6630000000000003</v>
      </c>
      <c r="OO61" s="8">
        <v>12.347</v>
      </c>
      <c r="OP61" s="8">
        <v>25.523</v>
      </c>
      <c r="OQ61" s="8">
        <f t="shared" si="40"/>
        <v>17.533000000000001</v>
      </c>
      <c r="OR61" s="8">
        <v>0.46</v>
      </c>
      <c r="OS61" s="8">
        <v>2.2240000000000002</v>
      </c>
      <c r="OT61" s="8">
        <v>2.6840000000000002</v>
      </c>
      <c r="OU61" s="8">
        <v>1.5940000000000003</v>
      </c>
      <c r="OV61" s="8">
        <v>0.36399999999999999</v>
      </c>
      <c r="OW61" s="8">
        <v>1.9580000000000002</v>
      </c>
      <c r="OX61" s="8">
        <v>-40.322999999999993</v>
      </c>
      <c r="OY61" s="8">
        <v>1399.989</v>
      </c>
      <c r="OZ61" s="335">
        <v>2.5888715230721719E-2</v>
      </c>
      <c r="PA61" s="8">
        <v>4.0593505481771659E-2</v>
      </c>
      <c r="PB61" s="8">
        <v>0.60232684855797147</v>
      </c>
      <c r="PC61" s="8">
        <v>5.2694999999999999</v>
      </c>
      <c r="PD61" s="8">
        <v>3</v>
      </c>
      <c r="PE61" s="8">
        <v>2.6875</v>
      </c>
      <c r="PF61" s="8">
        <v>4.6185249999999991</v>
      </c>
      <c r="PG61" s="8">
        <f t="shared" si="48"/>
        <v>1.4054990633583007</v>
      </c>
      <c r="PH61" s="8">
        <v>3.0928838864345005</v>
      </c>
      <c r="PI61" s="8">
        <v>1.1256514800000001</v>
      </c>
      <c r="PJ61" s="8">
        <v>1249.9869999999999</v>
      </c>
      <c r="PK61" s="8">
        <f>IFERROR(HLOOKUP("b2_s11",real!$B$10:$AMM$83,$A61-1947,FALSE)+HLOOKUP("b2_s12",real!$B$10:$AMM$83,$A61-1947,FALSE)+HLOOKUP("b2_s13",real!$B$10:$AMM$83,$A61-1947,FALSE)+HLOOKUP("b2_s14",real!$B$10:$AMM$83,$A61-1947,FALSE),"")</f>
        <v>491.16999999999996</v>
      </c>
      <c r="PL61" s="8">
        <v>1399.7749999999999</v>
      </c>
      <c r="PM61" s="8">
        <v>261.63452380952367</v>
      </c>
      <c r="PN61">
        <v>26.470955203432702</v>
      </c>
      <c r="PO61" s="8">
        <v>27.2</v>
      </c>
      <c r="PP61" s="8">
        <v>60122.665000000001</v>
      </c>
      <c r="PQ61" s="8">
        <v>41665.006844999996</v>
      </c>
      <c r="PR61" s="8">
        <v>0.74303658917961013</v>
      </c>
      <c r="PS61" s="11">
        <v>0.21327254176437099</v>
      </c>
      <c r="PT61" s="8">
        <v>13.738</v>
      </c>
      <c r="PU61" s="8">
        <v>0.71499999999999997</v>
      </c>
      <c r="PV61" s="8">
        <v>5.74</v>
      </c>
      <c r="PW61" s="8">
        <v>0.71799999999999997</v>
      </c>
      <c r="PX61" s="8">
        <v>0.754</v>
      </c>
      <c r="PY61" s="8">
        <f t="shared" si="46"/>
        <v>2.677</v>
      </c>
      <c r="PZ61" s="8">
        <v>1.2050000000000001</v>
      </c>
      <c r="QA61" s="8">
        <v>22.869</v>
      </c>
      <c r="QB61" s="8">
        <v>2.3439999999999999</v>
      </c>
      <c r="QC61" s="8">
        <v>2.3439999999999999</v>
      </c>
      <c r="QD61" s="8">
        <v>12.525</v>
      </c>
      <c r="QE61" s="8">
        <v>0.68600000000000005</v>
      </c>
      <c r="QF61" s="8">
        <v>5.4909999999999997</v>
      </c>
      <c r="QG61" s="8">
        <v>0.622</v>
      </c>
      <c r="QH61" s="8">
        <v>0.79</v>
      </c>
      <c r="QI61" s="8">
        <v>0.91800000000000004</v>
      </c>
      <c r="QJ61" s="8">
        <f t="shared" si="47"/>
        <v>2.33</v>
      </c>
      <c r="QK61" s="8">
        <v>21.032</v>
      </c>
      <c r="QL61" s="8">
        <v>2.6059999999999999</v>
      </c>
      <c r="QM61" s="8">
        <v>2.6059999999999999</v>
      </c>
      <c r="QN61" s="1">
        <v>-1.6E-2</v>
      </c>
      <c r="QO61" s="332">
        <v>9.5</v>
      </c>
      <c r="QP61" s="8">
        <v>60.122664999999998</v>
      </c>
      <c r="QQ61" s="333">
        <v>69.3</v>
      </c>
      <c r="QR61" s="8">
        <f t="shared" si="72"/>
        <v>41.665006844999994</v>
      </c>
      <c r="QS61" s="8">
        <v>39.446753999999999</v>
      </c>
      <c r="QT61" s="11">
        <v>9.7621005183270895E-2</v>
      </c>
      <c r="QU61" s="8">
        <v>-2.4913157142857134</v>
      </c>
      <c r="QV61" s="334">
        <v>4.6185249999999991</v>
      </c>
      <c r="QW61" s="8">
        <v>4.6087829999999999</v>
      </c>
      <c r="QX61" s="8">
        <v>4.5111619948167299</v>
      </c>
      <c r="QY61" s="336">
        <v>2.6875</v>
      </c>
      <c r="QZ61" s="338">
        <v>3</v>
      </c>
      <c r="RA61" s="1">
        <v>0.939577</v>
      </c>
      <c r="RB61" s="1">
        <v>0.995421</v>
      </c>
      <c r="RC61">
        <v>46258.447357120996</v>
      </c>
      <c r="RD61">
        <v>0.78615313920442897</v>
      </c>
      <c r="RE61">
        <v>0.78201128546867804</v>
      </c>
      <c r="RF61">
        <v>96.65</v>
      </c>
      <c r="RG61">
        <v>101.55</v>
      </c>
      <c r="RH61" s="8">
        <f t="shared" si="43"/>
        <v>98.521916411824677</v>
      </c>
      <c r="RI61" s="8">
        <f t="shared" si="42"/>
        <v>102.62758969176352</v>
      </c>
      <c r="RJ61">
        <v>46258.447357120996</v>
      </c>
      <c r="RL61" s="8">
        <f t="shared" si="44"/>
        <v>158.47242900000001</v>
      </c>
      <c r="RM61" s="8">
        <f t="shared" si="45"/>
        <v>146.91199999999998</v>
      </c>
      <c r="RN61" s="8">
        <f t="shared" si="69"/>
        <v>11.311385317117136</v>
      </c>
      <c r="RO61" s="8">
        <f t="shared" si="70"/>
        <v>10.486229372481647</v>
      </c>
    </row>
    <row r="62" spans="1:483" s="8" customFormat="1" x14ac:dyDescent="0.35">
      <c r="A62" s="1">
        <v>2000</v>
      </c>
      <c r="B62" s="8">
        <v>1823.7442700777215</v>
      </c>
      <c r="C62" s="8">
        <v>437.86760673294248</v>
      </c>
      <c r="D62" s="8">
        <f t="shared" si="23"/>
        <v>962.91957805947652</v>
      </c>
      <c r="E62" s="8">
        <v>929.34809764070394</v>
      </c>
      <c r="F62" s="8">
        <v>418.52196830499707</v>
      </c>
      <c r="G62" s="8">
        <v>33.571480418772566</v>
      </c>
      <c r="H62" s="8">
        <v>210.15336901550052</v>
      </c>
      <c r="I62" s="8">
        <v>12.561810195030743</v>
      </c>
      <c r="J62" s="8">
        <v>76.684114802319968</v>
      </c>
      <c r="K62" s="8">
        <v>108.40205505757102</v>
      </c>
      <c r="L62" s="8">
        <v>2.7695998760003242</v>
      </c>
      <c r="M62" s="8">
        <f t="shared" si="24"/>
        <v>111.17165493357135</v>
      </c>
      <c r="N62" s="8">
        <v>2.5686747965151757</v>
      </c>
      <c r="O62" s="8">
        <v>9.8059890000000003</v>
      </c>
      <c r="P62" s="8">
        <v>457.19976358548359</v>
      </c>
      <c r="Q62" s="8">
        <v>1478.5850619999999</v>
      </c>
      <c r="R62" s="8">
        <v>403.15477799999996</v>
      </c>
      <c r="S62" s="8">
        <f t="shared" si="25"/>
        <v>796.32720200000006</v>
      </c>
      <c r="T62" s="8">
        <v>769.39420200000006</v>
      </c>
      <c r="U62" s="8">
        <v>330.10671600000001</v>
      </c>
      <c r="V62" s="8">
        <v>26.933</v>
      </c>
      <c r="W62" s="8">
        <v>174.81907800000002</v>
      </c>
      <c r="X62" s="8">
        <v>11.743881999999999</v>
      </c>
      <c r="Y62" s="8">
        <v>58.229133000000004</v>
      </c>
      <c r="Z62" s="8">
        <v>70.863015000000004</v>
      </c>
      <c r="AA62" s="8">
        <v>2.4526179999999997</v>
      </c>
      <c r="AB62" s="8">
        <f t="shared" si="26"/>
        <v>73.315633000000005</v>
      </c>
      <c r="AC62" s="8">
        <v>1.030918</v>
      </c>
      <c r="AD62" s="8">
        <v>13.3665</v>
      </c>
      <c r="AE62" s="8">
        <v>422.80077799999998</v>
      </c>
      <c r="AF62" s="11">
        <f t="shared" si="49"/>
        <v>0.80161704715229254</v>
      </c>
      <c r="AG62" s="337">
        <v>0.81324066085968105</v>
      </c>
      <c r="AH62" s="11">
        <f t="shared" si="50"/>
        <v>0.94282672122442479</v>
      </c>
      <c r="AI62" s="11">
        <f t="shared" si="51"/>
        <v>0.82464614017714422</v>
      </c>
      <c r="AJ62" s="11">
        <f t="shared" si="52"/>
        <v>0.82571095267714489</v>
      </c>
      <c r="AK62" s="11">
        <f t="shared" si="53"/>
        <v>0.78945233112587609</v>
      </c>
      <c r="AL62" s="11">
        <f t="shared" si="54"/>
        <v>0.79578554748591657</v>
      </c>
      <c r="AM62" s="11">
        <f t="shared" si="55"/>
        <v>0.83314952586277413</v>
      </c>
      <c r="AN62" s="11">
        <f t="shared" si="56"/>
        <v>0.94251353911548308</v>
      </c>
      <c r="AO62" s="11">
        <f t="shared" si="57"/>
        <v>0.77017819869559034</v>
      </c>
      <c r="AP62" s="11">
        <f t="shared" si="58"/>
        <v>0.65099328686658564</v>
      </c>
      <c r="AQ62" s="11">
        <f t="shared" si="59"/>
        <v>0.89388188204536256</v>
      </c>
      <c r="AR62" s="11">
        <f t="shared" si="60"/>
        <v>0.65710672168424278</v>
      </c>
      <c r="AS62" s="11">
        <f t="shared" si="61"/>
        <v>0.3941871458713106</v>
      </c>
      <c r="AT62" s="11">
        <f t="shared" si="71"/>
        <v>1.2871732604178063</v>
      </c>
      <c r="AU62" s="11">
        <f t="shared" si="62"/>
        <v>0.91766112842088099</v>
      </c>
      <c r="AV62" s="8">
        <v>1792.4110000000001</v>
      </c>
      <c r="AW62" s="8">
        <v>1045.828</v>
      </c>
      <c r="AX62" s="8">
        <v>746.58199999999988</v>
      </c>
      <c r="AY62" s="8">
        <v>353.16800000000001</v>
      </c>
      <c r="AZ62" s="8">
        <v>108.50800000000001</v>
      </c>
      <c r="BA62" s="8">
        <v>11.568000000000001</v>
      </c>
      <c r="BB62" s="8">
        <v>120.07600000000001</v>
      </c>
      <c r="BC62" s="8">
        <v>7.1209999999999996</v>
      </c>
      <c r="BD62" s="8">
        <v>30.306999999999999</v>
      </c>
      <c r="BE62" s="8">
        <v>37.427999999999997</v>
      </c>
      <c r="BF62" s="8">
        <v>7.5739999999999998</v>
      </c>
      <c r="BG62" s="8">
        <v>243.48400000000001</v>
      </c>
      <c r="BH62" s="8">
        <v>46.045000000000002</v>
      </c>
      <c r="BI62" s="8">
        <v>73.38900000000001</v>
      </c>
      <c r="BJ62" s="8">
        <v>7.3920000000000003</v>
      </c>
      <c r="BK62" s="8">
        <v>6.2349999999999994</v>
      </c>
      <c r="BL62" s="8">
        <v>0</v>
      </c>
      <c r="BM62" s="8">
        <v>71.738</v>
      </c>
      <c r="BN62" s="8">
        <v>95.15100000000001</v>
      </c>
      <c r="BO62" s="8">
        <v>1.9220000000000002</v>
      </c>
      <c r="BP62" s="8">
        <v>2.0059999999999998</v>
      </c>
      <c r="BQ62" s="8">
        <v>11.568000000000001</v>
      </c>
      <c r="BR62" s="8">
        <v>0.71699999999999986</v>
      </c>
      <c r="BS62" s="8">
        <v>12.285000000000002</v>
      </c>
      <c r="BT62" s="8">
        <v>6.1029999999999998</v>
      </c>
      <c r="BU62" s="8">
        <v>2.2149999999999999</v>
      </c>
      <c r="BV62" s="8">
        <v>8.3179999999999996</v>
      </c>
      <c r="BW62" s="8">
        <v>0</v>
      </c>
      <c r="BX62" s="8">
        <v>29.658999999999999</v>
      </c>
      <c r="BY62" s="8">
        <v>29.658999999999999</v>
      </c>
      <c r="BZ62" s="8">
        <v>12.062999999999999</v>
      </c>
      <c r="CA62" s="8">
        <v>12.062999999999999</v>
      </c>
      <c r="CB62" s="8">
        <v>4.9119999999999999</v>
      </c>
      <c r="CC62" s="8">
        <v>17.463000000000001</v>
      </c>
      <c r="CD62" s="8">
        <v>22.375</v>
      </c>
      <c r="CE62" s="8">
        <f t="shared" si="29"/>
        <v>14.057</v>
      </c>
      <c r="CF62" s="8">
        <v>162.23399999999998</v>
      </c>
      <c r="CG62" s="8">
        <v>162.23399999999998</v>
      </c>
      <c r="CH62" s="8">
        <v>4.4869999999999992</v>
      </c>
      <c r="CI62" s="8">
        <v>6.5340000000000007</v>
      </c>
      <c r="CJ62" s="8">
        <v>11.021000000000001</v>
      </c>
      <c r="CK62" s="8">
        <f t="shared" si="30"/>
        <v>9.1160000000000014</v>
      </c>
      <c r="CL62" s="8">
        <v>0</v>
      </c>
      <c r="CM62" s="8">
        <v>1.9049999999999998</v>
      </c>
      <c r="CN62" s="8">
        <v>1.9049999999999998</v>
      </c>
      <c r="CO62" s="8">
        <v>0</v>
      </c>
      <c r="CP62" s="8">
        <v>163.85399999999998</v>
      </c>
      <c r="CQ62" s="8">
        <v>13.038</v>
      </c>
      <c r="CR62" s="8">
        <v>1.31</v>
      </c>
      <c r="CS62" s="8">
        <v>-6.8520000000000003</v>
      </c>
      <c r="CT62" s="8">
        <v>143.41399999999999</v>
      </c>
      <c r="CU62" s="8">
        <v>77.405999999999992</v>
      </c>
      <c r="CV62" s="8">
        <v>66.00800000000001</v>
      </c>
      <c r="CW62" s="8">
        <v>25.013999999999999</v>
      </c>
      <c r="CX62" s="8">
        <v>9.1769999999999996</v>
      </c>
      <c r="CY62" s="8">
        <v>0.66700000000000004</v>
      </c>
      <c r="CZ62" s="8">
        <v>9.8439999999999994</v>
      </c>
      <c r="DA62" s="8">
        <v>2.6760000000000002</v>
      </c>
      <c r="DB62" s="8">
        <v>2.327</v>
      </c>
      <c r="DC62" s="8">
        <v>5.0030000000000001</v>
      </c>
      <c r="DD62" s="8">
        <v>0.45599999999999996</v>
      </c>
      <c r="DE62" s="8">
        <v>26.603999999999999</v>
      </c>
      <c r="DF62" s="8">
        <v>197.10900000000001</v>
      </c>
      <c r="DG62" s="8">
        <f t="shared" si="63"/>
        <v>192.341703888252</v>
      </c>
      <c r="DH62" s="8">
        <v>24.140999999999998</v>
      </c>
      <c r="DI62" s="8">
        <f t="shared" si="64"/>
        <v>24.104185808511986</v>
      </c>
      <c r="DJ62" s="8">
        <v>0.40899999999999997</v>
      </c>
      <c r="DK62" s="1">
        <v>0</v>
      </c>
      <c r="DL62" s="8">
        <v>13.087999999999999</v>
      </c>
      <c r="DM62" s="8">
        <v>139.298</v>
      </c>
      <c r="DN62" s="8">
        <f t="shared" si="65"/>
        <v>137.16429122</v>
      </c>
      <c r="DO62" s="8">
        <v>18.600000000000001</v>
      </c>
      <c r="DP62" s="8">
        <f t="shared" si="66"/>
        <v>17.970289615317416</v>
      </c>
      <c r="DQ62" s="8">
        <v>0.71100000000000008</v>
      </c>
      <c r="DR62" s="8">
        <v>68.194000000000003</v>
      </c>
      <c r="DS62" s="8">
        <f t="shared" si="31"/>
        <v>55.106000000000002</v>
      </c>
      <c r="DT62" s="8">
        <v>1.9809999999999999</v>
      </c>
      <c r="DU62" s="8">
        <v>0.66700000000000004</v>
      </c>
      <c r="DV62" s="8">
        <v>14.048000000000002</v>
      </c>
      <c r="DW62" s="8">
        <v>16.696000000000002</v>
      </c>
      <c r="DX62" s="8">
        <v>40.17</v>
      </c>
      <c r="DY62" s="8">
        <v>11.493</v>
      </c>
      <c r="DZ62" s="8">
        <v>4.0000000000000001E-3</v>
      </c>
      <c r="EA62" s="8">
        <v>51.667000000000002</v>
      </c>
      <c r="EB62" s="8">
        <v>9.7110000000000003</v>
      </c>
      <c r="EC62" s="8">
        <v>0</v>
      </c>
      <c r="ED62" s="8">
        <v>9.7110000000000003</v>
      </c>
      <c r="EE62" s="8">
        <f t="shared" si="67"/>
        <v>7.6703088614465713</v>
      </c>
      <c r="EF62" s="8">
        <v>17.019000000000002</v>
      </c>
      <c r="EG62" s="8">
        <v>17.019000000000002</v>
      </c>
      <c r="EH62" s="8">
        <v>11.459000000000001</v>
      </c>
      <c r="EI62" s="8">
        <v>40.588999999999999</v>
      </c>
      <c r="EJ62" s="8">
        <v>1.008</v>
      </c>
      <c r="EK62" s="8">
        <v>53.056000000000004</v>
      </c>
      <c r="EL62" s="8">
        <v>23.125</v>
      </c>
      <c r="EM62" s="8">
        <v>23.125</v>
      </c>
      <c r="EN62" s="8">
        <v>0.02</v>
      </c>
      <c r="EO62" s="8">
        <v>2.2480000000000002</v>
      </c>
      <c r="EP62" s="8">
        <v>2.2680000000000002</v>
      </c>
      <c r="EQ62" s="8">
        <f t="shared" si="32"/>
        <v>-2.8559999999999994</v>
      </c>
      <c r="ER62" s="8">
        <v>0</v>
      </c>
      <c r="ES62" s="8">
        <v>5.1239999999999997</v>
      </c>
      <c r="ET62" s="8">
        <v>5.1239999999999997</v>
      </c>
      <c r="EU62" s="8">
        <v>0</v>
      </c>
      <c r="EV62" s="8">
        <v>11.685000000000002</v>
      </c>
      <c r="EW62" s="8">
        <v>6.9000000000000006E-2</v>
      </c>
      <c r="EX62" s="8">
        <v>8.5139999999999993</v>
      </c>
      <c r="EY62" s="8">
        <v>311.56300000000005</v>
      </c>
      <c r="EZ62" s="8">
        <v>71.153000000000006</v>
      </c>
      <c r="FA62" s="8">
        <v>240.411</v>
      </c>
      <c r="FB62" s="8">
        <v>133.49900000000002</v>
      </c>
      <c r="FC62" s="8">
        <v>31.664999999999999</v>
      </c>
      <c r="FD62" s="8">
        <v>25.875</v>
      </c>
      <c r="FE62" s="8">
        <v>57.54</v>
      </c>
      <c r="FF62" s="8">
        <v>4.5910000000000002</v>
      </c>
      <c r="FG62" s="8">
        <v>1.226</v>
      </c>
      <c r="FH62" s="8">
        <v>5.8170000000000002</v>
      </c>
      <c r="FI62" s="8">
        <v>2.7719999999999998</v>
      </c>
      <c r="FJ62" s="8">
        <v>46.325999999999993</v>
      </c>
      <c r="FK62" s="8">
        <v>107.163</v>
      </c>
      <c r="FL62" s="8">
        <v>0.29799999999999999</v>
      </c>
      <c r="FM62" s="8">
        <v>59.942</v>
      </c>
      <c r="FN62" s="8">
        <v>167.40299999999999</v>
      </c>
      <c r="FO62" s="8">
        <v>15.34</v>
      </c>
      <c r="FP62" s="8">
        <v>44.78</v>
      </c>
      <c r="FQ62" s="8">
        <v>60.120000000000005</v>
      </c>
      <c r="FR62" s="8">
        <v>8.6150000000000002</v>
      </c>
      <c r="FS62" s="8">
        <v>11.747</v>
      </c>
      <c r="FT62" s="8">
        <v>5.2940000000000005</v>
      </c>
      <c r="FU62" s="8">
        <v>4.7450000000000001</v>
      </c>
      <c r="FV62" s="8">
        <v>1.0629999999999999</v>
      </c>
      <c r="FW62" s="8">
        <v>1.5469999999999999</v>
      </c>
      <c r="FX62" s="8">
        <f t="shared" si="33"/>
        <v>1.4869999999999999</v>
      </c>
      <c r="FY62" s="8">
        <v>43.262</v>
      </c>
      <c r="FZ62" s="8">
        <v>0.06</v>
      </c>
      <c r="GA62" s="8">
        <v>0</v>
      </c>
      <c r="GB62" s="8">
        <v>161.29500000000002</v>
      </c>
      <c r="GC62" s="8">
        <v>13.347999999999999</v>
      </c>
      <c r="GD62" s="8">
        <f t="shared" si="68"/>
        <v>174.37400000000002</v>
      </c>
      <c r="GE62" s="8">
        <v>174.64300000000003</v>
      </c>
      <c r="GF62" s="8">
        <v>159.66999999999999</v>
      </c>
      <c r="GG62" s="8">
        <v>25.875</v>
      </c>
      <c r="GH62" s="8">
        <v>72.207999999999998</v>
      </c>
      <c r="GI62" s="8">
        <v>257.75299999999999</v>
      </c>
      <c r="GJ62" s="8">
        <v>0.78900000000000015</v>
      </c>
      <c r="GK62" s="8">
        <v>0</v>
      </c>
      <c r="GL62" s="8">
        <v>1.3090000000000002</v>
      </c>
      <c r="GM62" s="8">
        <v>8.6069999999999993</v>
      </c>
      <c r="GN62" s="8">
        <v>10.705</v>
      </c>
      <c r="GO62" s="8">
        <v>0</v>
      </c>
      <c r="GP62" s="8">
        <v>0.26900000000000002</v>
      </c>
      <c r="GQ62" s="8">
        <v>0.26900000000000002</v>
      </c>
      <c r="GR62" s="8">
        <v>0</v>
      </c>
      <c r="GS62" s="8">
        <v>195.57</v>
      </c>
      <c r="GT62" s="8">
        <v>27.200000000000003</v>
      </c>
      <c r="GU62" s="8">
        <v>25.516000000000002</v>
      </c>
      <c r="GV62" s="8">
        <v>248.28599999999997</v>
      </c>
      <c r="GW62" s="8">
        <v>0.75800000000000001</v>
      </c>
      <c r="GX62" s="8">
        <v>0</v>
      </c>
      <c r="GY62" s="8">
        <v>4.17</v>
      </c>
      <c r="GZ62" s="8">
        <v>23.131999999999998</v>
      </c>
      <c r="HA62" s="8">
        <v>12.876999999999999</v>
      </c>
      <c r="HB62" s="8">
        <v>40.936999999999998</v>
      </c>
      <c r="HC62" s="8">
        <f t="shared" si="34"/>
        <v>30.231999999999999</v>
      </c>
      <c r="HD62" s="8">
        <v>376.42100000000005</v>
      </c>
      <c r="HE62" s="8">
        <v>203.934</v>
      </c>
      <c r="HF62" s="8">
        <v>126.37299999999999</v>
      </c>
      <c r="HG62" s="8">
        <v>330.30700000000002</v>
      </c>
      <c r="HH62" s="8">
        <v>46.115000000000002</v>
      </c>
      <c r="HI62" s="8">
        <v>6.907</v>
      </c>
      <c r="HJ62" s="8">
        <v>0.58400000000000007</v>
      </c>
      <c r="HK62" s="8">
        <v>3</v>
      </c>
      <c r="HL62" s="8">
        <v>10.491</v>
      </c>
      <c r="HM62" s="8">
        <v>0</v>
      </c>
      <c r="HN62" s="8">
        <v>6.173</v>
      </c>
      <c r="HO62" s="8">
        <v>10.199999999999999</v>
      </c>
      <c r="HP62" s="8">
        <v>16.372999999999998</v>
      </c>
      <c r="HQ62" s="8">
        <f t="shared" si="35"/>
        <v>5.8819999999999979</v>
      </c>
      <c r="HR62" s="8">
        <v>58.310999999999993</v>
      </c>
      <c r="HS62" s="8">
        <v>-7.4999999999999997E-2</v>
      </c>
      <c r="HT62" s="8">
        <v>1.7610000000000001</v>
      </c>
      <c r="HU62" s="8">
        <v>-19.763999999999999</v>
      </c>
      <c r="HV62" s="8">
        <v>132.40800000000002</v>
      </c>
      <c r="HW62" s="8">
        <v>71.525000000000006</v>
      </c>
      <c r="HX62" s="8">
        <v>172.48700000000002</v>
      </c>
      <c r="HY62" s="8">
        <v>333.88499999999999</v>
      </c>
      <c r="HZ62" s="8">
        <v>29.793000000000003</v>
      </c>
      <c r="IA62" s="8">
        <v>363.678</v>
      </c>
      <c r="IB62" s="8">
        <v>79.532000000000011</v>
      </c>
      <c r="IC62" s="8">
        <v>9.9719999999999995</v>
      </c>
      <c r="ID62" s="8">
        <v>89.504000000000005</v>
      </c>
      <c r="IE62" s="8">
        <v>254.35400000000001</v>
      </c>
      <c r="IF62" s="8">
        <v>19.821000000000002</v>
      </c>
      <c r="IG62" s="8">
        <v>274.17500000000001</v>
      </c>
      <c r="IH62" s="8">
        <v>26.433999999999997</v>
      </c>
      <c r="II62" s="8">
        <v>13.631999999999998</v>
      </c>
      <c r="IJ62" s="8">
        <v>40.065999999999995</v>
      </c>
      <c r="IK62" s="8">
        <v>7.6479999999999997</v>
      </c>
      <c r="IL62" s="8">
        <v>4.6520000000000001</v>
      </c>
      <c r="IM62" s="8">
        <v>12.3</v>
      </c>
      <c r="IN62" s="8">
        <v>0.39700000000000002</v>
      </c>
      <c r="IO62" s="8">
        <v>10.792999999999999</v>
      </c>
      <c r="IP62" s="8">
        <v>11.19</v>
      </c>
      <c r="IQ62" s="8">
        <v>0.55400000000000005</v>
      </c>
      <c r="IR62" s="8">
        <v>0.128</v>
      </c>
      <c r="IS62" s="8">
        <v>0.68200000000000005</v>
      </c>
      <c r="IT62" s="8">
        <v>11.872</v>
      </c>
      <c r="IU62" s="8">
        <v>1.2519999999999998</v>
      </c>
      <c r="IV62" s="8">
        <v>0.995</v>
      </c>
      <c r="IW62" s="8">
        <v>2.2469999999999999</v>
      </c>
      <c r="IX62" s="8">
        <v>210.33199999999999</v>
      </c>
      <c r="IY62" s="8">
        <v>1.849</v>
      </c>
      <c r="IZ62" s="8">
        <v>212.18099999999998</v>
      </c>
      <c r="JA62" s="8">
        <v>557.29399999999998</v>
      </c>
      <c r="JB62" s="8">
        <v>557.29399999999998</v>
      </c>
      <c r="JC62" s="8">
        <v>163.30799999999999</v>
      </c>
      <c r="JD62" s="8">
        <v>38.108000000000004</v>
      </c>
      <c r="JE62" s="8">
        <v>201.416</v>
      </c>
      <c r="JF62" s="8">
        <v>24.545999999999999</v>
      </c>
      <c r="JG62" s="8">
        <v>0.48799999999999999</v>
      </c>
      <c r="JH62" s="8">
        <v>25.033999999999999</v>
      </c>
      <c r="JI62" s="8">
        <v>14.137</v>
      </c>
      <c r="JJ62" s="8">
        <v>14.137</v>
      </c>
      <c r="JK62" s="8">
        <v>46.927000000000007</v>
      </c>
      <c r="JL62" s="8">
        <v>0.95399999999999996</v>
      </c>
      <c r="JM62" s="8">
        <v>47.881000000000007</v>
      </c>
      <c r="JN62" s="8">
        <v>2.2779999999999996</v>
      </c>
      <c r="JO62" s="8">
        <v>2.2779999999999996</v>
      </c>
      <c r="JP62" s="8">
        <v>18.673000000000002</v>
      </c>
      <c r="JQ62" s="8">
        <v>9.8000000000000004E-2</v>
      </c>
      <c r="JR62" s="8">
        <v>18.771000000000001</v>
      </c>
      <c r="JS62" s="8">
        <v>1.76</v>
      </c>
      <c r="JT62" s="8">
        <v>1.76</v>
      </c>
      <c r="JU62" s="8">
        <v>193.58300000000003</v>
      </c>
      <c r="JV62" s="8">
        <v>56.039000000000001</v>
      </c>
      <c r="JW62" s="8">
        <v>25.712000000000003</v>
      </c>
      <c r="JX62" s="8">
        <v>275.334</v>
      </c>
      <c r="JY62" s="8">
        <f t="shared" si="36"/>
        <v>275.13900000000001</v>
      </c>
      <c r="JZ62" s="8">
        <v>20.946999999999999</v>
      </c>
      <c r="KA62" s="8">
        <v>20.335999999999999</v>
      </c>
      <c r="KB62" s="8">
        <v>41.283000000000001</v>
      </c>
      <c r="KC62" s="8">
        <v>0.05</v>
      </c>
      <c r="KD62" s="8">
        <v>26.137</v>
      </c>
      <c r="KE62" s="8">
        <v>26.187000000000001</v>
      </c>
      <c r="KF62" s="8">
        <v>67.47</v>
      </c>
      <c r="KG62" s="8">
        <f t="shared" si="37"/>
        <v>26.577999999999996</v>
      </c>
      <c r="KH62" s="8">
        <v>120.749</v>
      </c>
      <c r="KI62" s="8">
        <v>13.347999999999999</v>
      </c>
      <c r="KJ62" s="8">
        <v>134.09699999999998</v>
      </c>
      <c r="KK62" s="8">
        <v>163.30799999999999</v>
      </c>
      <c r="KL62" s="8">
        <v>38.108000000000004</v>
      </c>
      <c r="KM62" s="8">
        <v>87.675000000000011</v>
      </c>
      <c r="KN62" s="8">
        <v>289.09100000000001</v>
      </c>
      <c r="KO62" s="8">
        <v>0.19500000000000001</v>
      </c>
      <c r="KP62" s="8">
        <v>0.19500000000000001</v>
      </c>
      <c r="KQ62" s="8">
        <v>0</v>
      </c>
      <c r="KR62" s="8">
        <v>20.800999999999998</v>
      </c>
      <c r="KS62" s="8">
        <v>19.328000000000003</v>
      </c>
      <c r="KT62" s="8">
        <v>40.129000000000005</v>
      </c>
      <c r="KU62" s="8">
        <v>4.0999999999999995E-2</v>
      </c>
      <c r="KV62" s="8">
        <v>0.72199999999999998</v>
      </c>
      <c r="KW62" s="8">
        <v>0.76300000000000001</v>
      </c>
      <c r="KX62" s="8">
        <v>40.892000000000003</v>
      </c>
      <c r="KY62" s="8">
        <v>0</v>
      </c>
      <c r="KZ62" s="8">
        <v>889.8</v>
      </c>
      <c r="LA62" s="8">
        <v>28.422000000000001</v>
      </c>
      <c r="LB62" s="8">
        <v>918.22199999999998</v>
      </c>
      <c r="LC62" s="8">
        <v>770.16399999999999</v>
      </c>
      <c r="LD62" s="8">
        <v>26.933</v>
      </c>
      <c r="LE62" s="8">
        <v>797.09699999999998</v>
      </c>
      <c r="LF62" s="8">
        <v>119.636</v>
      </c>
      <c r="LG62" s="8">
        <v>1.49</v>
      </c>
      <c r="LH62" s="8">
        <v>121.12599999999999</v>
      </c>
      <c r="LI62" s="8">
        <v>1.7449999999999999</v>
      </c>
      <c r="LJ62" s="8">
        <v>7.6310000000000002</v>
      </c>
      <c r="LK62" s="8">
        <v>9.3759999999999994</v>
      </c>
      <c r="LL62" s="8">
        <v>0.188</v>
      </c>
      <c r="LM62" s="8">
        <v>0.71599999999999997</v>
      </c>
      <c r="LN62" s="8">
        <v>0.90399999999999991</v>
      </c>
      <c r="LO62" s="8">
        <v>10.28</v>
      </c>
      <c r="LP62" s="8">
        <v>0</v>
      </c>
      <c r="LQ62" s="8">
        <v>6.907</v>
      </c>
      <c r="LR62" s="8">
        <v>2.2280000000000002</v>
      </c>
      <c r="LS62" s="8">
        <v>9.1349999999999998</v>
      </c>
      <c r="LT62" s="8">
        <v>4.0000000000000001E-3</v>
      </c>
      <c r="LU62" s="8">
        <v>9.1389999999999993</v>
      </c>
      <c r="LV62" s="8">
        <f t="shared" si="38"/>
        <v>-1.141</v>
      </c>
      <c r="LW62" s="8">
        <v>82.079000000000008</v>
      </c>
      <c r="LX62" s="8">
        <v>2.4529999999999998</v>
      </c>
      <c r="LY62" s="8">
        <v>84.532000000000011</v>
      </c>
      <c r="LZ62" s="8">
        <v>0.50700000000000001</v>
      </c>
      <c r="MA62" s="8">
        <v>0.50700000000000001</v>
      </c>
      <c r="MB62" s="8">
        <v>1.0310000000000001</v>
      </c>
      <c r="MC62" s="8">
        <v>1.0310000000000001</v>
      </c>
      <c r="MD62" s="8">
        <v>-3.1429999999999998</v>
      </c>
      <c r="ME62" s="8">
        <v>-3.1429999999999998</v>
      </c>
      <c r="MF62" s="8">
        <v>39.402000000000001</v>
      </c>
      <c r="MG62" s="8">
        <v>-6.4000000000000001E-2</v>
      </c>
      <c r="MH62" s="8">
        <v>39.338000000000001</v>
      </c>
      <c r="MI62" s="8">
        <v>159.33999999999997</v>
      </c>
      <c r="MJ62" s="8">
        <v>71.525000000000006</v>
      </c>
      <c r="MK62" s="8">
        <v>26.933</v>
      </c>
      <c r="ML62" s="8">
        <v>1120.6669999999999</v>
      </c>
      <c r="MM62" s="8">
        <v>1.49</v>
      </c>
      <c r="MN62" s="8">
        <v>1122.1569999999999</v>
      </c>
      <c r="MO62" s="8">
        <v>423.20399999999995</v>
      </c>
      <c r="MP62" s="8">
        <v>404.05500000000001</v>
      </c>
      <c r="MQ62" s="8">
        <v>19.149000000000001</v>
      </c>
      <c r="MR62" s="8">
        <v>6.6219999999999999</v>
      </c>
      <c r="MS62" s="8">
        <v>1.716</v>
      </c>
      <c r="MT62" s="8">
        <v>1.716</v>
      </c>
      <c r="MU62" s="8">
        <v>61.742999999999995</v>
      </c>
      <c r="MV62" s="8">
        <v>12.498000000000001</v>
      </c>
      <c r="MW62" s="8">
        <v>7.8040000000000003</v>
      </c>
      <c r="MX62" s="8">
        <v>0.6160000000000001</v>
      </c>
      <c r="MY62" s="8">
        <v>0</v>
      </c>
      <c r="MZ62" s="8">
        <v>0.90800000000000003</v>
      </c>
      <c r="NA62" s="8">
        <v>0.90800000000000003</v>
      </c>
      <c r="NB62" s="8">
        <v>0.06</v>
      </c>
      <c r="NC62" s="8">
        <v>0.152</v>
      </c>
      <c r="ND62" s="8">
        <v>0.21199999999999999</v>
      </c>
      <c r="NE62" s="8">
        <v>1.5760000000000001</v>
      </c>
      <c r="NF62" s="8">
        <v>1.5760000000000001</v>
      </c>
      <c r="NG62" s="8">
        <v>3.5250000000000004</v>
      </c>
      <c r="NH62" s="8">
        <v>0.56200000000000006</v>
      </c>
      <c r="NI62" s="8">
        <v>1.3090000000000002</v>
      </c>
      <c r="NJ62" s="8">
        <v>3.9450000000000003</v>
      </c>
      <c r="NK62" s="8">
        <v>9.3410000000000011</v>
      </c>
      <c r="NL62" s="8">
        <v>0</v>
      </c>
      <c r="NM62" s="8">
        <v>0</v>
      </c>
      <c r="NN62" s="8">
        <v>1.0750000000000002</v>
      </c>
      <c r="NO62" s="8">
        <v>0.06</v>
      </c>
      <c r="NP62" s="8">
        <v>0.06</v>
      </c>
      <c r="NQ62" s="8">
        <v>0</v>
      </c>
      <c r="NR62" s="8">
        <v>1.5190000000000001</v>
      </c>
      <c r="NS62" s="8">
        <v>0.36000000000000004</v>
      </c>
      <c r="NT62" s="8">
        <v>1.8790000000000002</v>
      </c>
      <c r="NU62" s="8">
        <v>0</v>
      </c>
      <c r="NV62" s="8">
        <v>0</v>
      </c>
      <c r="NW62" s="8">
        <v>8.407</v>
      </c>
      <c r="NX62" s="8">
        <v>1.3009999999999999</v>
      </c>
      <c r="NY62" s="8">
        <v>61.33</v>
      </c>
      <c r="NZ62" s="8">
        <v>9.8369999999999997</v>
      </c>
      <c r="OA62" s="8">
        <v>2.633</v>
      </c>
      <c r="OB62" s="8">
        <v>0.54</v>
      </c>
      <c r="OC62" s="8">
        <f t="shared" si="39"/>
        <v>-7.6000000000000068E-2</v>
      </c>
      <c r="OD62" s="8">
        <v>1.716</v>
      </c>
      <c r="OE62" s="8">
        <v>0.85599999999999998</v>
      </c>
      <c r="OF62" s="8">
        <v>2.5720000000000001</v>
      </c>
      <c r="OG62" s="8">
        <v>3.5620000000000003</v>
      </c>
      <c r="OH62" s="8">
        <v>0.24399999999999999</v>
      </c>
      <c r="OI62" s="8">
        <v>0</v>
      </c>
      <c r="OJ62" s="8">
        <v>3.806</v>
      </c>
      <c r="OK62" s="8">
        <v>1.3240000000000001</v>
      </c>
      <c r="OL62" s="8">
        <v>1.77</v>
      </c>
      <c r="OM62" s="8">
        <v>4.17</v>
      </c>
      <c r="ON62" s="8">
        <v>8.3010000000000002</v>
      </c>
      <c r="OO62" s="8">
        <v>12.876999999999999</v>
      </c>
      <c r="OP62" s="8">
        <v>28.442</v>
      </c>
      <c r="OQ62" s="8">
        <f t="shared" si="40"/>
        <v>19.100999999999999</v>
      </c>
      <c r="OR62" s="8">
        <v>0.47399999999999998</v>
      </c>
      <c r="OS62" s="8">
        <v>0.60399999999999998</v>
      </c>
      <c r="OT62" s="8">
        <v>1.0779999999999998</v>
      </c>
      <c r="OU62" s="8">
        <v>1.3260000000000001</v>
      </c>
      <c r="OV62" s="8">
        <v>1.272</v>
      </c>
      <c r="OW62" s="8">
        <v>2.5979999999999999</v>
      </c>
      <c r="OX62" s="8">
        <v>-21.235999999999997</v>
      </c>
      <c r="OY62" s="8">
        <v>1480.2629999999999</v>
      </c>
      <c r="OZ62" s="335">
        <v>1.9154105873055886E-2</v>
      </c>
      <c r="PA62" s="8">
        <v>3.6814191488013411E-2</v>
      </c>
      <c r="PB62" s="8">
        <v>0.62971038468258522</v>
      </c>
      <c r="PC62" s="8">
        <v>5.0426000000000002</v>
      </c>
      <c r="PD62" s="8">
        <v>4.75</v>
      </c>
      <c r="PE62" s="8">
        <v>2.625</v>
      </c>
      <c r="PF62" s="8">
        <v>5.4026000000000005</v>
      </c>
      <c r="PG62" s="8">
        <f t="shared" si="48"/>
        <v>2.0406911385534285</v>
      </c>
      <c r="PH62" s="8">
        <v>4.7672961117480002</v>
      </c>
      <c r="PI62" s="8">
        <v>2.1337087800000001</v>
      </c>
      <c r="PJ62" s="8">
        <v>1327.1759999999999</v>
      </c>
      <c r="PK62" s="8">
        <f>IFERROR(HLOOKUP("b2_s11",real!$B$10:$AMM$83,$A62-1947,FALSE)+HLOOKUP("b2_s12",real!$B$10:$AMM$83,$A62-1947,FALSE)+HLOOKUP("b2_s13",real!$B$10:$AMM$83,$A62-1947,FALSE)+HLOOKUP("b2_s14",real!$B$10:$AMM$83,$A62-1947,FALSE),"")</f>
        <v>528.59500000000003</v>
      </c>
      <c r="PL62" s="8">
        <v>1479.4359999999999</v>
      </c>
      <c r="PM62" s="8">
        <v>302.61230158730143</v>
      </c>
      <c r="PN62">
        <v>25.385646040092002</v>
      </c>
      <c r="PO62" s="8">
        <v>27.3</v>
      </c>
      <c r="PP62" s="8">
        <v>60508.15</v>
      </c>
      <c r="PQ62" s="8">
        <v>42113.672399999996</v>
      </c>
      <c r="PR62" s="8">
        <v>0.69614823308662577</v>
      </c>
      <c r="PS62" s="11">
        <v>0.20962443335054801</v>
      </c>
      <c r="PT62" s="8">
        <v>14.35</v>
      </c>
      <c r="PU62" s="8">
        <v>0.72499999999999998</v>
      </c>
      <c r="PV62" s="8">
        <v>5.7939999999999996</v>
      </c>
      <c r="PW62" s="8">
        <v>0.71499999999999997</v>
      </c>
      <c r="PX62" s="8">
        <v>0.76100000000000001</v>
      </c>
      <c r="PY62" s="8">
        <f t="shared" si="46"/>
        <v>2.62</v>
      </c>
      <c r="PZ62" s="8">
        <v>1.1439999999999999</v>
      </c>
      <c r="QA62" s="8">
        <v>23.488</v>
      </c>
      <c r="QB62" s="8">
        <v>2.3239999999999998</v>
      </c>
      <c r="QC62" s="8">
        <v>2.3239999999999998</v>
      </c>
      <c r="QD62" s="8">
        <v>13.156000000000001</v>
      </c>
      <c r="QE62" s="8">
        <v>0.69599999999999995</v>
      </c>
      <c r="QF62" s="8">
        <v>5.5469999999999997</v>
      </c>
      <c r="QG62" s="8">
        <v>0.626</v>
      </c>
      <c r="QH62" s="8">
        <v>0.78700000000000003</v>
      </c>
      <c r="QI62" s="8">
        <v>0.874</v>
      </c>
      <c r="QJ62" s="8">
        <f t="shared" si="47"/>
        <v>2.2869999999999999</v>
      </c>
      <c r="QK62" s="8">
        <v>21.686</v>
      </c>
      <c r="QL62" s="8">
        <v>2.5960000000000001</v>
      </c>
      <c r="QM62" s="8">
        <v>2.5960000000000001</v>
      </c>
      <c r="QN62" s="1">
        <v>1.4279999999999999</v>
      </c>
      <c r="QO62" s="332">
        <v>8</v>
      </c>
      <c r="QP62" s="8">
        <v>60.508150000000001</v>
      </c>
      <c r="QQ62" s="333">
        <v>69.599999999999994</v>
      </c>
      <c r="QR62" s="8">
        <f t="shared" si="72"/>
        <v>42.113672399999999</v>
      </c>
      <c r="QS62" s="8">
        <v>39.677855000000001</v>
      </c>
      <c r="QT62" s="11">
        <v>0.50754142068748198</v>
      </c>
      <c r="QU62" s="8">
        <v>-1.8607192380952382</v>
      </c>
      <c r="QV62" s="334">
        <v>5.4026000000000005</v>
      </c>
      <c r="QW62" s="8">
        <v>5.3944669999999997</v>
      </c>
      <c r="QX62" s="8">
        <v>4.8869255793125204</v>
      </c>
      <c r="QY62" s="336">
        <v>2.625</v>
      </c>
      <c r="QZ62" s="338">
        <v>4.75</v>
      </c>
      <c r="RA62" s="1">
        <v>1.085898</v>
      </c>
      <c r="RB62" s="1">
        <v>1.0746910000000001</v>
      </c>
      <c r="RC62">
        <v>48346.996211394202</v>
      </c>
      <c r="RD62">
        <v>0.85726558600079406</v>
      </c>
      <c r="RE62">
        <v>0.87984022488817804</v>
      </c>
      <c r="RF62">
        <v>94.55</v>
      </c>
      <c r="RG62">
        <v>98.54</v>
      </c>
      <c r="RH62" s="8">
        <f t="shared" si="43"/>
        <v>96.38124362895006</v>
      </c>
      <c r="RI62" s="8">
        <f t="shared" si="42"/>
        <v>99.585649317837294</v>
      </c>
      <c r="RJ62">
        <v>48346.996211394202</v>
      </c>
      <c r="RL62" s="8">
        <f t="shared" si="44"/>
        <v>174.81907800000002</v>
      </c>
      <c r="RM62" s="8">
        <f t="shared" si="45"/>
        <v>163.85399999999998</v>
      </c>
      <c r="RN62" s="8">
        <f t="shared" si="69"/>
        <v>11.823403501962339</v>
      </c>
      <c r="RO62" s="8">
        <f t="shared" si="70"/>
        <v>11.08181086168717</v>
      </c>
    </row>
    <row r="63" spans="1:483" s="8" customFormat="1" x14ac:dyDescent="0.35">
      <c r="A63" s="1">
        <v>2001</v>
      </c>
      <c r="B63" s="8">
        <v>1859.9221061031196</v>
      </c>
      <c r="C63" s="8">
        <v>448.29687477952405</v>
      </c>
      <c r="D63" s="8">
        <f t="shared" si="23"/>
        <v>987.18894387656201</v>
      </c>
      <c r="E63" s="8">
        <v>952.23386923268129</v>
      </c>
      <c r="F63" s="8">
        <v>422.85194576938113</v>
      </c>
      <c r="G63" s="8">
        <v>34.955074643880707</v>
      </c>
      <c r="H63" s="8">
        <v>218.27915140420515</v>
      </c>
      <c r="I63" s="8">
        <v>12.289206334106021</v>
      </c>
      <c r="J63" s="8">
        <v>76.78480650819975</v>
      </c>
      <c r="K63" s="8">
        <v>109.25241509906341</v>
      </c>
      <c r="L63" s="8">
        <v>2.8818657530640679</v>
      </c>
      <c r="M63" s="8">
        <f t="shared" si="24"/>
        <v>112.13428085212747</v>
      </c>
      <c r="N63" s="8">
        <v>2.0929712079167837</v>
      </c>
      <c r="O63" s="8">
        <v>4.1438610000000002</v>
      </c>
      <c r="P63" s="8">
        <v>471.24646622946659</v>
      </c>
      <c r="Q63" s="8">
        <v>1538.1999029999999</v>
      </c>
      <c r="R63" s="8">
        <v>410.59893900000003</v>
      </c>
      <c r="S63" s="8">
        <f t="shared" si="25"/>
        <v>832.48619900000006</v>
      </c>
      <c r="T63" s="8">
        <v>803.56319900000005</v>
      </c>
      <c r="U63" s="8">
        <v>340.58648399999998</v>
      </c>
      <c r="V63" s="8">
        <v>28.922999999999998</v>
      </c>
      <c r="W63" s="8">
        <v>183.710903</v>
      </c>
      <c r="X63" s="8">
        <v>11.575533999999999</v>
      </c>
      <c r="Y63" s="8">
        <v>59.250661999999998</v>
      </c>
      <c r="Z63" s="8">
        <v>73.810023999999999</v>
      </c>
      <c r="AA63" s="8">
        <v>2.5720230000000002</v>
      </c>
      <c r="AB63" s="8">
        <f t="shared" si="26"/>
        <v>76.382047</v>
      </c>
      <c r="AC63" s="8">
        <v>1.02735</v>
      </c>
      <c r="AD63" s="8">
        <v>8.9935799999999997</v>
      </c>
      <c r="AE63" s="8">
        <v>434.78608399999996</v>
      </c>
      <c r="AF63" s="11">
        <f t="shared" si="49"/>
        <v>0.81771618509239707</v>
      </c>
      <c r="AG63" s="337">
        <v>0.83097572336727998</v>
      </c>
      <c r="AH63" s="11">
        <f t="shared" si="50"/>
        <v>0.93789668403179116</v>
      </c>
      <c r="AI63" s="11">
        <f t="shared" si="51"/>
        <v>0.84089710232392945</v>
      </c>
      <c r="AJ63" s="11">
        <f t="shared" si="52"/>
        <v>0.84165472323022261</v>
      </c>
      <c r="AK63" s="11">
        <f t="shared" si="53"/>
        <v>0.80617418338440416</v>
      </c>
      <c r="AL63" s="11">
        <f t="shared" si="54"/>
        <v>0.82075760046839363</v>
      </c>
      <c r="AM63" s="11">
        <f t="shared" si="55"/>
        <v>0.84293319705080316</v>
      </c>
      <c r="AN63" s="11">
        <f t="shared" si="56"/>
        <v>0.94961014260663323</v>
      </c>
      <c r="AO63" s="11">
        <f t="shared" si="57"/>
        <v>0.78266194657077237</v>
      </c>
      <c r="AP63" s="11">
        <f t="shared" si="58"/>
        <v>0.67278871737679491</v>
      </c>
      <c r="AQ63" s="11">
        <f t="shared" si="59"/>
        <v>0.90088292672473524</v>
      </c>
      <c r="AR63" s="11">
        <f t="shared" si="60"/>
        <v>0.67871317984424517</v>
      </c>
      <c r="AS63" s="11">
        <f t="shared" si="61"/>
        <v>0.48210610538464482</v>
      </c>
      <c r="AT63" s="11">
        <f t="shared" si="71"/>
        <v>2.0494537931775429</v>
      </c>
      <c r="AU63" s="11">
        <f t="shared" si="62"/>
        <v>0.91554581928638923</v>
      </c>
      <c r="AV63" s="8">
        <v>1889.1660000000002</v>
      </c>
      <c r="AW63" s="8">
        <v>1106.643</v>
      </c>
      <c r="AX63" s="8">
        <v>782.524</v>
      </c>
      <c r="AY63" s="8">
        <v>372.97700000000003</v>
      </c>
      <c r="AZ63" s="8">
        <v>112.434</v>
      </c>
      <c r="BA63" s="8">
        <v>12.032999999999999</v>
      </c>
      <c r="BB63" s="8">
        <v>124.467</v>
      </c>
      <c r="BC63" s="8">
        <v>6.867</v>
      </c>
      <c r="BD63" s="8">
        <v>31.332999999999998</v>
      </c>
      <c r="BE63" s="8">
        <v>38.199999999999996</v>
      </c>
      <c r="BF63" s="8">
        <v>9.6029999999999998</v>
      </c>
      <c r="BG63" s="8">
        <v>256.483</v>
      </c>
      <c r="BH63" s="8">
        <v>61.921999999999997</v>
      </c>
      <c r="BI63" s="8">
        <v>83.385000000000005</v>
      </c>
      <c r="BJ63" s="8">
        <v>8.4000000000000075E-2</v>
      </c>
      <c r="BK63" s="8">
        <v>6.5309999999999997</v>
      </c>
      <c r="BL63" s="8">
        <v>0</v>
      </c>
      <c r="BM63" s="8">
        <v>87.622000000000014</v>
      </c>
      <c r="BN63" s="8">
        <v>99.370999999999995</v>
      </c>
      <c r="BO63" s="8">
        <v>-2.3010000000000002</v>
      </c>
      <c r="BP63" s="8">
        <v>2.101</v>
      </c>
      <c r="BQ63" s="8">
        <v>12.032999999999999</v>
      </c>
      <c r="BR63" s="8">
        <v>0.72899999999999987</v>
      </c>
      <c r="BS63" s="8">
        <v>12.761999999999999</v>
      </c>
      <c r="BT63" s="8">
        <v>5.8360000000000003</v>
      </c>
      <c r="BU63" s="8">
        <v>2.198</v>
      </c>
      <c r="BV63" s="8">
        <v>8.0340000000000007</v>
      </c>
      <c r="BW63" s="8">
        <v>0</v>
      </c>
      <c r="BX63" s="8">
        <v>34.567999999999998</v>
      </c>
      <c r="BY63" s="8">
        <v>34.567999999999998</v>
      </c>
      <c r="BZ63" s="8">
        <v>12.504</v>
      </c>
      <c r="CA63" s="8">
        <v>12.504</v>
      </c>
      <c r="CB63" s="8">
        <v>5.6980000000000004</v>
      </c>
      <c r="CC63" s="8">
        <v>18.202000000000002</v>
      </c>
      <c r="CD63" s="8">
        <v>23.900000000000002</v>
      </c>
      <c r="CE63" s="8">
        <f t="shared" si="29"/>
        <v>15.866000000000001</v>
      </c>
      <c r="CF63" s="8">
        <v>171.435</v>
      </c>
      <c r="CG63" s="8">
        <v>171.435</v>
      </c>
      <c r="CH63" s="8">
        <v>4.0089999999999995</v>
      </c>
      <c r="CI63" s="8">
        <v>7.0180000000000007</v>
      </c>
      <c r="CJ63" s="8">
        <v>11.027000000000001</v>
      </c>
      <c r="CK63" s="8">
        <f t="shared" si="30"/>
        <v>8.7010000000000005</v>
      </c>
      <c r="CL63" s="8">
        <v>0</v>
      </c>
      <c r="CM63" s="8">
        <v>2.3259999999999996</v>
      </c>
      <c r="CN63" s="8">
        <v>2.3259999999999996</v>
      </c>
      <c r="CO63" s="8">
        <v>0</v>
      </c>
      <c r="CP63" s="8">
        <v>173.11700000000002</v>
      </c>
      <c r="CQ63" s="8">
        <v>6.9</v>
      </c>
      <c r="CR63" s="8">
        <v>-0.38900000000000001</v>
      </c>
      <c r="CS63" s="8">
        <v>0.5089999999999999</v>
      </c>
      <c r="CT63" s="8">
        <v>147.71600000000001</v>
      </c>
      <c r="CU63" s="8">
        <v>83.911000000000001</v>
      </c>
      <c r="CV63" s="8">
        <v>63.805999999999997</v>
      </c>
      <c r="CW63" s="8">
        <v>25.716000000000001</v>
      </c>
      <c r="CX63" s="8">
        <v>9.2780000000000005</v>
      </c>
      <c r="CY63" s="8">
        <v>0.67300000000000004</v>
      </c>
      <c r="CZ63" s="8">
        <v>9.9510000000000005</v>
      </c>
      <c r="DA63" s="8">
        <v>2.7330000000000001</v>
      </c>
      <c r="DB63" s="8">
        <v>2.262</v>
      </c>
      <c r="DC63" s="8">
        <v>4.9950000000000001</v>
      </c>
      <c r="DD63" s="8">
        <v>0.39600000000000002</v>
      </c>
      <c r="DE63" s="8">
        <v>23.541</v>
      </c>
      <c r="DF63" s="8">
        <v>231.339</v>
      </c>
      <c r="DG63" s="8">
        <f t="shared" si="63"/>
        <v>227.67504200226224</v>
      </c>
      <c r="DH63" s="8">
        <v>28.523</v>
      </c>
      <c r="DI63" s="8">
        <f t="shared" si="64"/>
        <v>28.481568775281815</v>
      </c>
      <c r="DJ63" s="8">
        <v>0.36099999999999999</v>
      </c>
      <c r="DK63" s="1">
        <v>0</v>
      </c>
      <c r="DL63" s="8">
        <v>16.555</v>
      </c>
      <c r="DM63" s="8">
        <v>174.99200000000002</v>
      </c>
      <c r="DN63" s="8">
        <f t="shared" si="65"/>
        <v>173.74069410000001</v>
      </c>
      <c r="DO63" s="8">
        <v>25.026</v>
      </c>
      <c r="DP63" s="8">
        <f t="shared" si="66"/>
        <v>24.327909293428782</v>
      </c>
      <c r="DQ63" s="8">
        <v>-0.53099999999999992</v>
      </c>
      <c r="DR63" s="8">
        <v>73.134000000000015</v>
      </c>
      <c r="DS63" s="8">
        <f t="shared" si="31"/>
        <v>56.579000000000015</v>
      </c>
      <c r="DT63" s="8">
        <v>2.2459999999999996</v>
      </c>
      <c r="DU63" s="8">
        <v>0.67300000000000004</v>
      </c>
      <c r="DV63" s="8">
        <v>15.456</v>
      </c>
      <c r="DW63" s="8">
        <v>18.375</v>
      </c>
      <c r="DX63" s="8">
        <v>44.47</v>
      </c>
      <c r="DY63" s="8">
        <v>14.341000000000001</v>
      </c>
      <c r="DZ63" s="8">
        <v>0</v>
      </c>
      <c r="EA63" s="8">
        <v>58.811</v>
      </c>
      <c r="EB63" s="8">
        <v>9.6539999999999999</v>
      </c>
      <c r="EC63" s="8">
        <v>0</v>
      </c>
      <c r="ED63" s="8">
        <v>9.6539999999999999</v>
      </c>
      <c r="EE63" s="8">
        <f t="shared" si="67"/>
        <v>7.8980073841152851</v>
      </c>
      <c r="EF63" s="8">
        <v>18.751000000000001</v>
      </c>
      <c r="EG63" s="8">
        <v>18.751000000000001</v>
      </c>
      <c r="EH63" s="8">
        <v>14.353000000000002</v>
      </c>
      <c r="EI63" s="8">
        <v>42.959000000000003</v>
      </c>
      <c r="EJ63" s="8">
        <v>2.1349999999999998</v>
      </c>
      <c r="EK63" s="8">
        <v>59.447000000000003</v>
      </c>
      <c r="EL63" s="8">
        <v>17.032</v>
      </c>
      <c r="EM63" s="8">
        <v>17.032</v>
      </c>
      <c r="EN63" s="8">
        <v>0.02</v>
      </c>
      <c r="EO63" s="8">
        <v>1.3839999999999999</v>
      </c>
      <c r="EP63" s="8">
        <v>1.4039999999999999</v>
      </c>
      <c r="EQ63" s="8">
        <f t="shared" si="32"/>
        <v>-0.18000000000000016</v>
      </c>
      <c r="ER63" s="8">
        <v>0</v>
      </c>
      <c r="ES63" s="8">
        <v>1.5840000000000001</v>
      </c>
      <c r="ET63" s="8">
        <v>1.5840000000000001</v>
      </c>
      <c r="EU63" s="8">
        <v>0</v>
      </c>
      <c r="EV63" s="8">
        <v>11.520000000000001</v>
      </c>
      <c r="EW63" s="8">
        <v>6.6000000000000003E-2</v>
      </c>
      <c r="EX63" s="8">
        <v>5.2649999999999997</v>
      </c>
      <c r="EY63" s="8">
        <v>319.73</v>
      </c>
      <c r="EZ63" s="8">
        <v>70.786000000000001</v>
      </c>
      <c r="FA63" s="8">
        <v>248.94199999999998</v>
      </c>
      <c r="FB63" s="8">
        <v>138.148</v>
      </c>
      <c r="FC63" s="8">
        <v>33.033000000000001</v>
      </c>
      <c r="FD63" s="8">
        <v>26.611000000000001</v>
      </c>
      <c r="FE63" s="8">
        <v>59.644000000000005</v>
      </c>
      <c r="FF63" s="8">
        <v>4.657</v>
      </c>
      <c r="FG63" s="8">
        <v>1.3169999999999999</v>
      </c>
      <c r="FH63" s="8">
        <v>5.9740000000000002</v>
      </c>
      <c r="FI63" s="8">
        <v>2.7360000000000002</v>
      </c>
      <c r="FJ63" s="8">
        <v>47.914000000000001</v>
      </c>
      <c r="FK63" s="8">
        <v>108.58000000000001</v>
      </c>
      <c r="FL63" s="8">
        <v>0.3</v>
      </c>
      <c r="FM63" s="8">
        <v>59.976999999999997</v>
      </c>
      <c r="FN63" s="8">
        <v>168.857</v>
      </c>
      <c r="FO63" s="8">
        <v>15.213999999999999</v>
      </c>
      <c r="FP63" s="8">
        <v>45.785999999999994</v>
      </c>
      <c r="FQ63" s="8">
        <v>60.999999999999993</v>
      </c>
      <c r="FR63" s="8">
        <v>8.5129999999999999</v>
      </c>
      <c r="FS63" s="8">
        <v>13.768999999999998</v>
      </c>
      <c r="FT63" s="8">
        <v>6.4289999999999994</v>
      </c>
      <c r="FU63" s="8">
        <v>7.0139999999999993</v>
      </c>
      <c r="FV63" s="8">
        <v>1.45</v>
      </c>
      <c r="FW63" s="8">
        <v>1.6320000000000001</v>
      </c>
      <c r="FX63" s="8">
        <f t="shared" si="33"/>
        <v>1.556</v>
      </c>
      <c r="FY63" s="8">
        <v>46.352999999999994</v>
      </c>
      <c r="FZ63" s="8">
        <v>7.5999999999999998E-2</v>
      </c>
      <c r="GA63" s="8">
        <v>0</v>
      </c>
      <c r="GB63" s="8">
        <v>172.036</v>
      </c>
      <c r="GC63" s="8">
        <v>13.731</v>
      </c>
      <c r="GD63" s="8">
        <f t="shared" si="68"/>
        <v>185.29</v>
      </c>
      <c r="GE63" s="8">
        <v>185.767</v>
      </c>
      <c r="GF63" s="8">
        <v>165.31700000000001</v>
      </c>
      <c r="GG63" s="8">
        <v>26.611000000000001</v>
      </c>
      <c r="GH63" s="8">
        <v>75.896000000000015</v>
      </c>
      <c r="GI63" s="8">
        <v>267.82400000000001</v>
      </c>
      <c r="GJ63" s="8">
        <v>0.74499999999999988</v>
      </c>
      <c r="GK63" s="8">
        <v>0</v>
      </c>
      <c r="GL63" s="8">
        <v>1.4670000000000001</v>
      </c>
      <c r="GM63" s="8">
        <v>9.3040000000000003</v>
      </c>
      <c r="GN63" s="8">
        <v>11.516</v>
      </c>
      <c r="GO63" s="8">
        <v>0</v>
      </c>
      <c r="GP63" s="8">
        <v>0.47699999999999998</v>
      </c>
      <c r="GQ63" s="8">
        <v>0.47699999999999998</v>
      </c>
      <c r="GR63" s="8">
        <v>0</v>
      </c>
      <c r="GS63" s="8">
        <v>204.142</v>
      </c>
      <c r="GT63" s="8">
        <v>28.295999999999999</v>
      </c>
      <c r="GU63" s="8">
        <v>27.124000000000002</v>
      </c>
      <c r="GV63" s="8">
        <v>259.56200000000001</v>
      </c>
      <c r="GW63" s="8">
        <v>0.81099999999999994</v>
      </c>
      <c r="GX63" s="8">
        <v>0</v>
      </c>
      <c r="GY63" s="8">
        <v>4.0789999999999997</v>
      </c>
      <c r="GZ63" s="8">
        <v>24.9</v>
      </c>
      <c r="HA63" s="8">
        <v>12.908999999999999</v>
      </c>
      <c r="HB63" s="8">
        <v>42.698999999999998</v>
      </c>
      <c r="HC63" s="8">
        <f t="shared" si="34"/>
        <v>31.183</v>
      </c>
      <c r="HD63" s="8">
        <v>387.95800000000003</v>
      </c>
      <c r="HE63" s="8">
        <v>212.62200000000001</v>
      </c>
      <c r="HF63" s="8">
        <v>128.06</v>
      </c>
      <c r="HG63" s="8">
        <v>340.68200000000002</v>
      </c>
      <c r="HH63" s="8">
        <v>47.274999999999999</v>
      </c>
      <c r="HI63" s="8">
        <v>7.3149999999999995</v>
      </c>
      <c r="HJ63" s="8">
        <v>0.49199999999999999</v>
      </c>
      <c r="HK63" s="8">
        <v>1.337</v>
      </c>
      <c r="HL63" s="8">
        <v>9.1440000000000001</v>
      </c>
      <c r="HM63" s="8">
        <v>0</v>
      </c>
      <c r="HN63" s="8">
        <v>6.302999999999999</v>
      </c>
      <c r="HO63" s="8">
        <v>9.8539999999999992</v>
      </c>
      <c r="HP63" s="8">
        <v>16.156999999999996</v>
      </c>
      <c r="HQ63" s="8">
        <f t="shared" si="35"/>
        <v>7.0129999999999963</v>
      </c>
      <c r="HR63" s="8">
        <v>59.283000000000001</v>
      </c>
      <c r="HS63" s="8">
        <v>0.97700000000000009</v>
      </c>
      <c r="HT63" s="8">
        <v>1.5609999999999999</v>
      </c>
      <c r="HU63" s="8">
        <v>-21.56</v>
      </c>
      <c r="HV63" s="8">
        <v>136.94999999999999</v>
      </c>
      <c r="HW63" s="8">
        <v>75.675000000000011</v>
      </c>
      <c r="HX63" s="8">
        <v>175.33400000000003</v>
      </c>
      <c r="HY63" s="8">
        <v>346.8</v>
      </c>
      <c r="HZ63" s="8">
        <v>31.72</v>
      </c>
      <c r="IA63" s="8">
        <v>378.52</v>
      </c>
      <c r="IB63" s="8">
        <v>77.967999999999989</v>
      </c>
      <c r="IC63" s="8">
        <v>10.49</v>
      </c>
      <c r="ID63" s="8">
        <v>88.457999999999984</v>
      </c>
      <c r="IE63" s="8">
        <v>268.83100000000002</v>
      </c>
      <c r="IF63" s="8">
        <v>21.228999999999999</v>
      </c>
      <c r="IG63" s="8">
        <v>290.06</v>
      </c>
      <c r="IH63" s="8">
        <v>26.911000000000001</v>
      </c>
      <c r="II63" s="8">
        <v>14.801</v>
      </c>
      <c r="IJ63" s="8">
        <v>41.712000000000003</v>
      </c>
      <c r="IK63" s="8">
        <v>7.7789999999999999</v>
      </c>
      <c r="IL63" s="8">
        <v>5.0409999999999995</v>
      </c>
      <c r="IM63" s="8">
        <v>12.82</v>
      </c>
      <c r="IN63" s="8">
        <v>0.36599999999999999</v>
      </c>
      <c r="IO63" s="8">
        <v>10.735999999999999</v>
      </c>
      <c r="IP63" s="8">
        <v>11.101999999999999</v>
      </c>
      <c r="IQ63" s="8">
        <v>0.58899999999999997</v>
      </c>
      <c r="IR63" s="8">
        <v>0.13800000000000001</v>
      </c>
      <c r="IS63" s="8">
        <v>0.72699999999999998</v>
      </c>
      <c r="IT63" s="8">
        <v>11.828999999999999</v>
      </c>
      <c r="IU63" s="8">
        <v>1.298</v>
      </c>
      <c r="IV63" s="8">
        <v>1.2930000000000001</v>
      </c>
      <c r="IW63" s="8">
        <v>2.5910000000000002</v>
      </c>
      <c r="IX63" s="8">
        <v>224.33600000000001</v>
      </c>
      <c r="IY63" s="8">
        <v>1.9539999999999997</v>
      </c>
      <c r="IZ63" s="8">
        <v>226.29000000000002</v>
      </c>
      <c r="JA63" s="8">
        <v>584.50399999999991</v>
      </c>
      <c r="JB63" s="8">
        <v>584.50399999999991</v>
      </c>
      <c r="JC63" s="8">
        <v>169.339</v>
      </c>
      <c r="JD63" s="8">
        <v>39.316000000000003</v>
      </c>
      <c r="JE63" s="8">
        <v>208.655</v>
      </c>
      <c r="JF63" s="8">
        <v>31.427999999999997</v>
      </c>
      <c r="JG63" s="8">
        <v>0.55600000000000005</v>
      </c>
      <c r="JH63" s="8">
        <v>31.983999999999998</v>
      </c>
      <c r="JI63" s="8">
        <v>15.146999999999998</v>
      </c>
      <c r="JJ63" s="8">
        <v>15.146999999999998</v>
      </c>
      <c r="JK63" s="8">
        <v>47.622999999999998</v>
      </c>
      <c r="JL63" s="8">
        <v>1.0110000000000001</v>
      </c>
      <c r="JM63" s="8">
        <v>48.634</v>
      </c>
      <c r="JN63" s="8">
        <v>2.3079999999999998</v>
      </c>
      <c r="JO63" s="8">
        <v>2.3079999999999998</v>
      </c>
      <c r="JP63" s="8">
        <v>23.430999999999997</v>
      </c>
      <c r="JQ63" s="8">
        <v>0.19099999999999998</v>
      </c>
      <c r="JR63" s="8">
        <v>23.621999999999996</v>
      </c>
      <c r="JS63" s="8">
        <v>1.762</v>
      </c>
      <c r="JT63" s="8">
        <v>1.762</v>
      </c>
      <c r="JU63" s="8">
        <v>201.947</v>
      </c>
      <c r="JV63" s="8">
        <v>59.301000000000002</v>
      </c>
      <c r="JW63" s="8">
        <v>27.331000000000003</v>
      </c>
      <c r="JX63" s="8">
        <v>288.57900000000001</v>
      </c>
      <c r="JY63" s="8">
        <f t="shared" si="36"/>
        <v>288.37299999999999</v>
      </c>
      <c r="JZ63" s="8">
        <v>20.852</v>
      </c>
      <c r="KA63" s="8">
        <v>22.427</v>
      </c>
      <c r="KB63" s="8">
        <v>43.278999999999996</v>
      </c>
      <c r="KC63" s="8">
        <v>4.2000000000000003E-2</v>
      </c>
      <c r="KD63" s="8">
        <v>28.085000000000001</v>
      </c>
      <c r="KE63" s="8">
        <v>28.127000000000002</v>
      </c>
      <c r="KF63" s="8">
        <v>71.406000000000006</v>
      </c>
      <c r="KG63" s="8">
        <f t="shared" si="37"/>
        <v>27.602000000000004</v>
      </c>
      <c r="KH63" s="8">
        <v>125.94199999999999</v>
      </c>
      <c r="KI63" s="8">
        <v>13.731</v>
      </c>
      <c r="KJ63" s="8">
        <v>139.673</v>
      </c>
      <c r="KK63" s="8">
        <v>169.339</v>
      </c>
      <c r="KL63" s="8">
        <v>39.316000000000003</v>
      </c>
      <c r="KM63" s="8">
        <v>92.839000000000013</v>
      </c>
      <c r="KN63" s="8">
        <v>301.49400000000003</v>
      </c>
      <c r="KO63" s="8">
        <v>0.20599999999999999</v>
      </c>
      <c r="KP63" s="8">
        <v>0.20599999999999999</v>
      </c>
      <c r="KQ63" s="8">
        <v>0</v>
      </c>
      <c r="KR63" s="8">
        <v>21.72</v>
      </c>
      <c r="KS63" s="8">
        <v>21.295000000000002</v>
      </c>
      <c r="KT63" s="8">
        <v>43.015000000000001</v>
      </c>
      <c r="KU63" s="8">
        <v>4.4999999999999998E-2</v>
      </c>
      <c r="KV63" s="8">
        <v>0.74399999999999999</v>
      </c>
      <c r="KW63" s="8">
        <v>0.78900000000000003</v>
      </c>
      <c r="KX63" s="8">
        <v>43.804000000000002</v>
      </c>
      <c r="KY63" s="8">
        <v>0</v>
      </c>
      <c r="KZ63" s="8">
        <v>936.48200000000008</v>
      </c>
      <c r="LA63" s="8">
        <v>30.461000000000002</v>
      </c>
      <c r="LB63" s="8">
        <v>966.9430000000001</v>
      </c>
      <c r="LC63" s="8">
        <v>804.05500000000006</v>
      </c>
      <c r="LD63" s="8">
        <v>28.923000000000002</v>
      </c>
      <c r="LE63" s="8">
        <v>832.97800000000007</v>
      </c>
      <c r="LF63" s="8">
        <v>132.42599999999999</v>
      </c>
      <c r="LG63" s="8">
        <v>1.538</v>
      </c>
      <c r="LH63" s="8">
        <v>133.964</v>
      </c>
      <c r="LI63" s="8">
        <v>1.9350000000000001</v>
      </c>
      <c r="LJ63" s="8">
        <v>3.7789999999999999</v>
      </c>
      <c r="LK63" s="8">
        <v>5.7140000000000004</v>
      </c>
      <c r="LL63" s="8">
        <v>0.29899999999999999</v>
      </c>
      <c r="LM63" s="8">
        <v>0.75100000000000011</v>
      </c>
      <c r="LN63" s="8">
        <v>1.05</v>
      </c>
      <c r="LO63" s="8">
        <v>6.7640000000000002</v>
      </c>
      <c r="LP63" s="8">
        <v>0</v>
      </c>
      <c r="LQ63" s="8">
        <v>7.3130000000000006</v>
      </c>
      <c r="LR63" s="8">
        <v>1.5190000000000001</v>
      </c>
      <c r="LS63" s="8">
        <v>8.8320000000000007</v>
      </c>
      <c r="LT63" s="8">
        <v>8.0000000000000002E-3</v>
      </c>
      <c r="LU63" s="8">
        <v>8.84</v>
      </c>
      <c r="LV63" s="8">
        <f t="shared" si="38"/>
        <v>2.0759999999999996</v>
      </c>
      <c r="LW63" s="8">
        <v>84.760999999999996</v>
      </c>
      <c r="LX63" s="8">
        <v>2.5710000000000002</v>
      </c>
      <c r="LY63" s="8">
        <v>87.331999999999994</v>
      </c>
      <c r="LZ63" s="8">
        <v>1.1949999999999998</v>
      </c>
      <c r="MA63" s="8">
        <v>1.1949999999999998</v>
      </c>
      <c r="MB63" s="8">
        <v>1.028</v>
      </c>
      <c r="MC63" s="8">
        <v>1.028</v>
      </c>
      <c r="MD63" s="8">
        <v>-1.238</v>
      </c>
      <c r="ME63" s="8">
        <v>-1.238</v>
      </c>
      <c r="MF63" s="8">
        <v>43.564999999999998</v>
      </c>
      <c r="MG63" s="8">
        <v>6.0000000000000001E-3</v>
      </c>
      <c r="MH63" s="8">
        <v>43.570999999999998</v>
      </c>
      <c r="MI63" s="8">
        <v>165.87299999999999</v>
      </c>
      <c r="MJ63" s="8">
        <v>75.675000000000011</v>
      </c>
      <c r="MK63" s="8">
        <v>28.923000000000002</v>
      </c>
      <c r="ML63" s="8">
        <v>1178.028</v>
      </c>
      <c r="MM63" s="8">
        <v>1.538</v>
      </c>
      <c r="MN63" s="8">
        <v>1179.566</v>
      </c>
      <c r="MO63" s="8">
        <v>435.75200000000001</v>
      </c>
      <c r="MP63" s="8">
        <v>411.45799999999997</v>
      </c>
      <c r="MQ63" s="8">
        <v>24.294000000000004</v>
      </c>
      <c r="MR63" s="8">
        <v>7.0890000000000004</v>
      </c>
      <c r="MS63" s="8">
        <v>1.8380000000000001</v>
      </c>
      <c r="MT63" s="8">
        <v>1.8380000000000001</v>
      </c>
      <c r="MU63" s="8">
        <v>65.716999999999999</v>
      </c>
      <c r="MV63" s="8">
        <v>21.431000000000001</v>
      </c>
      <c r="MW63" s="8">
        <v>0.44400000000000017</v>
      </c>
      <c r="MX63" s="8">
        <v>0.83</v>
      </c>
      <c r="MY63" s="8">
        <v>0</v>
      </c>
      <c r="MZ63" s="8">
        <v>1.3939999999999999</v>
      </c>
      <c r="NA63" s="8">
        <v>1.3939999999999999</v>
      </c>
      <c r="NB63" s="8">
        <v>6.4000000000000001E-2</v>
      </c>
      <c r="NC63" s="8">
        <v>0.16200000000000001</v>
      </c>
      <c r="ND63" s="8">
        <v>0.22600000000000001</v>
      </c>
      <c r="NE63" s="8">
        <v>1.6539999999999999</v>
      </c>
      <c r="NF63" s="8">
        <v>1.6539999999999999</v>
      </c>
      <c r="NG63" s="8">
        <v>3.1930000000000001</v>
      </c>
      <c r="NH63" s="8">
        <v>0.61499999999999999</v>
      </c>
      <c r="NI63" s="8">
        <v>1.4670000000000001</v>
      </c>
      <c r="NJ63" s="8">
        <v>4.4860000000000007</v>
      </c>
      <c r="NK63" s="8">
        <v>9.761000000000001</v>
      </c>
      <c r="NL63" s="8">
        <v>0</v>
      </c>
      <c r="NM63" s="8">
        <v>0</v>
      </c>
      <c r="NN63" s="8">
        <v>1.1359999999999999</v>
      </c>
      <c r="NO63" s="8">
        <v>6.4000000000000001E-2</v>
      </c>
      <c r="NP63" s="8">
        <v>6.4000000000000001E-2</v>
      </c>
      <c r="NQ63" s="8">
        <v>0</v>
      </c>
      <c r="NR63" s="8">
        <v>1.4550000000000001</v>
      </c>
      <c r="NS63" s="8">
        <v>0.23699999999999999</v>
      </c>
      <c r="NT63" s="8">
        <v>1.6920000000000002</v>
      </c>
      <c r="NU63" s="8">
        <v>0</v>
      </c>
      <c r="NV63" s="8">
        <v>0</v>
      </c>
      <c r="NW63" s="8">
        <v>8.0640000000000001</v>
      </c>
      <c r="NX63" s="8">
        <v>1.556</v>
      </c>
      <c r="NY63" s="8">
        <v>66.629000000000005</v>
      </c>
      <c r="NZ63" s="8">
        <v>11.757999999999999</v>
      </c>
      <c r="OA63" s="8">
        <v>-2.8319999999999999</v>
      </c>
      <c r="OB63" s="8">
        <v>0.79499999999999993</v>
      </c>
      <c r="OC63" s="8">
        <f t="shared" si="39"/>
        <v>-3.5000000000000031E-2</v>
      </c>
      <c r="OD63" s="8">
        <v>1.8380000000000001</v>
      </c>
      <c r="OE63" s="8">
        <v>0.91900000000000004</v>
      </c>
      <c r="OF63" s="8">
        <v>2.7570000000000001</v>
      </c>
      <c r="OG63" s="8">
        <v>3.851</v>
      </c>
      <c r="OH63" s="8">
        <v>0.249</v>
      </c>
      <c r="OI63" s="8">
        <v>0</v>
      </c>
      <c r="OJ63" s="8">
        <v>4.0999999999999996</v>
      </c>
      <c r="OK63" s="8">
        <v>1.3520000000000001</v>
      </c>
      <c r="OL63" s="8">
        <v>1.7590000000000001</v>
      </c>
      <c r="OM63" s="8">
        <v>4.0789999999999997</v>
      </c>
      <c r="ON63" s="8">
        <v>9.7490000000000006</v>
      </c>
      <c r="OO63" s="8">
        <v>12.908999999999999</v>
      </c>
      <c r="OP63" s="8">
        <v>29.847999999999999</v>
      </c>
      <c r="OQ63" s="8">
        <f t="shared" si="40"/>
        <v>20.086999999999996</v>
      </c>
      <c r="OR63" s="8">
        <v>0.55600000000000005</v>
      </c>
      <c r="OS63" s="8">
        <v>1.484</v>
      </c>
      <c r="OT63" s="8">
        <v>2.04</v>
      </c>
      <c r="OU63" s="8">
        <v>1.0070000000000001</v>
      </c>
      <c r="OV63" s="8">
        <v>0.46400000000000002</v>
      </c>
      <c r="OW63" s="8">
        <v>1.4710000000000001</v>
      </c>
      <c r="OX63" s="8">
        <v>-27.785000000000004</v>
      </c>
      <c r="OY63" s="8">
        <v>1539.1470000000002</v>
      </c>
      <c r="OZ63" s="335">
        <v>1.9561484758349526E-2</v>
      </c>
      <c r="PA63" s="8">
        <v>4.1431224718184292E-2</v>
      </c>
      <c r="PB63" s="8">
        <v>0.69809070657121952</v>
      </c>
      <c r="PC63" s="8">
        <v>4.8665000000000003</v>
      </c>
      <c r="PD63" s="8">
        <v>3.25</v>
      </c>
      <c r="PE63" s="8">
        <v>3</v>
      </c>
      <c r="PF63" s="8">
        <v>4.951225</v>
      </c>
      <c r="PG63" s="8">
        <f t="shared" si="48"/>
        <v>1.7559926158847152</v>
      </c>
      <c r="PH63" s="8">
        <v>3.6639579977377501</v>
      </c>
      <c r="PI63" s="8">
        <v>1.2513059</v>
      </c>
      <c r="PJ63" s="8">
        <v>1385.3319999999999</v>
      </c>
      <c r="PK63" s="8">
        <f>IFERROR(HLOOKUP("b2_s11",real!$B$10:$AMM$83,$A63-1947,FALSE)+HLOOKUP("b2_s12",real!$B$10:$AMM$83,$A63-1947,FALSE)+HLOOKUP("b2_s13",real!$B$10:$AMM$83,$A63-1947,FALSE)+HLOOKUP("b2_s14",real!$B$10:$AMM$83,$A63-1947,FALSE),"")</f>
        <v>554.22800000000007</v>
      </c>
      <c r="PL63" s="8">
        <v>1539.3039999999999</v>
      </c>
      <c r="PM63" s="8">
        <v>302.84181818181821</v>
      </c>
      <c r="PN63">
        <v>25.796893505941497</v>
      </c>
      <c r="PO63" s="8">
        <v>27.7</v>
      </c>
      <c r="PP63" s="8">
        <v>60941.41</v>
      </c>
      <c r="PQ63" s="8">
        <v>42415.221359999996</v>
      </c>
      <c r="PR63" s="8">
        <v>0.59429271343688106</v>
      </c>
      <c r="PS63" s="11">
        <v>0.21080692002552201</v>
      </c>
      <c r="PT63" s="8">
        <v>14.63</v>
      </c>
      <c r="PU63" s="8">
        <v>0.746</v>
      </c>
      <c r="PV63" s="8">
        <v>5.8479999999999999</v>
      </c>
      <c r="PW63" s="8">
        <v>0.69199999999999995</v>
      </c>
      <c r="PX63" s="8">
        <v>0.76500000000000001</v>
      </c>
      <c r="PY63" s="8">
        <f t="shared" si="46"/>
        <v>2.5049999999999999</v>
      </c>
      <c r="PZ63" s="8">
        <v>1.048</v>
      </c>
      <c r="QA63" s="8">
        <v>23.73</v>
      </c>
      <c r="QB63" s="8">
        <v>2.298</v>
      </c>
      <c r="QC63" s="8">
        <v>2.298</v>
      </c>
      <c r="QD63" s="8">
        <v>13.477</v>
      </c>
      <c r="QE63" s="8">
        <v>0.72199999999999998</v>
      </c>
      <c r="QF63" s="8">
        <v>5.5910000000000002</v>
      </c>
      <c r="QG63" s="8">
        <v>0.61</v>
      </c>
      <c r="QH63" s="8">
        <v>0.78800000000000003</v>
      </c>
      <c r="QI63" s="8">
        <v>0.82099999999999995</v>
      </c>
      <c r="QJ63" s="8">
        <f t="shared" si="47"/>
        <v>2.2190000000000003</v>
      </c>
      <c r="QK63" s="8">
        <v>22.01</v>
      </c>
      <c r="QL63" s="8">
        <v>2.5720000000000001</v>
      </c>
      <c r="QM63" s="8">
        <v>2.5720000000000001</v>
      </c>
      <c r="QN63" s="1">
        <v>1.2010000000000001</v>
      </c>
      <c r="QO63" s="332">
        <v>7.8</v>
      </c>
      <c r="QP63" s="8">
        <v>60.941409999999998</v>
      </c>
      <c r="QQ63" s="333">
        <v>69.599999999999994</v>
      </c>
      <c r="QR63" s="8">
        <f t="shared" si="72"/>
        <v>42.415221359999997</v>
      </c>
      <c r="QS63" s="8">
        <v>39.940381000000002</v>
      </c>
      <c r="QT63" s="11">
        <v>0.65305038642806301</v>
      </c>
      <c r="QU63" s="8">
        <v>-1.0944311904761888</v>
      </c>
      <c r="QV63" s="334">
        <v>4.951225</v>
      </c>
      <c r="QW63" s="8">
        <v>4.9394580000000001</v>
      </c>
      <c r="QX63" s="8">
        <v>4.2864076135719396</v>
      </c>
      <c r="QY63" s="336">
        <v>3</v>
      </c>
      <c r="QZ63" s="338">
        <v>3.25</v>
      </c>
      <c r="RA63" s="1">
        <v>1.117515</v>
      </c>
      <c r="RB63" s="1">
        <v>1.134687</v>
      </c>
      <c r="RC63">
        <v>49318.385609145502</v>
      </c>
      <c r="RD63">
        <v>0.86391149884896801</v>
      </c>
      <c r="RE63">
        <v>0.88146818486797596</v>
      </c>
      <c r="RF63">
        <v>95.33</v>
      </c>
      <c r="RG63">
        <v>98.81</v>
      </c>
      <c r="RH63" s="8">
        <f t="shared" si="43"/>
        <v>97.176350662589201</v>
      </c>
      <c r="RI63" s="8">
        <f t="shared" si="42"/>
        <v>99.85851440121273</v>
      </c>
      <c r="RJ63">
        <v>49318.385609145502</v>
      </c>
      <c r="RL63" s="8">
        <f t="shared" si="44"/>
        <v>183.710903</v>
      </c>
      <c r="RM63" s="8">
        <f t="shared" si="45"/>
        <v>173.11700000000002</v>
      </c>
      <c r="RN63" s="8">
        <f t="shared" si="69"/>
        <v>11.943239798787063</v>
      </c>
      <c r="RO63" s="8">
        <f t="shared" si="70"/>
        <v>11.254518977823652</v>
      </c>
    </row>
    <row r="64" spans="1:483" s="8" customFormat="1" x14ac:dyDescent="0.35">
      <c r="A64" s="1">
        <v>2002</v>
      </c>
      <c r="B64" s="8">
        <v>1881.042298018082</v>
      </c>
      <c r="C64" s="8">
        <v>457.01878160104428</v>
      </c>
      <c r="D64" s="8">
        <f t="shared" si="23"/>
        <v>1007.7908488093857</v>
      </c>
      <c r="E64" s="8">
        <v>969.75153841917222</v>
      </c>
      <c r="F64" s="8">
        <v>430.45972537853152</v>
      </c>
      <c r="G64" s="8">
        <v>38.039310390213508</v>
      </c>
      <c r="H64" s="8">
        <v>212.6274815181618</v>
      </c>
      <c r="I64" s="8">
        <v>11.561995972533968</v>
      </c>
      <c r="J64" s="8">
        <v>77.039992291675873</v>
      </c>
      <c r="K64" s="8">
        <v>112.28240351286355</v>
      </c>
      <c r="L64" s="8">
        <v>3.0632390359024169</v>
      </c>
      <c r="M64" s="8">
        <f t="shared" si="24"/>
        <v>115.34564254876597</v>
      </c>
      <c r="N64" s="8">
        <v>1.5946124248397142</v>
      </c>
      <c r="O64" s="8">
        <v>2.428E-3</v>
      </c>
      <c r="P64" s="8">
        <v>480.65869633425774</v>
      </c>
      <c r="Q64" s="8">
        <v>1587.8291629999999</v>
      </c>
      <c r="R64" s="8">
        <v>405.54688799999997</v>
      </c>
      <c r="S64" s="8">
        <f t="shared" si="25"/>
        <v>857.00141700000006</v>
      </c>
      <c r="T64" s="8">
        <v>826.73441700000001</v>
      </c>
      <c r="U64" s="8">
        <v>360.77341799999999</v>
      </c>
      <c r="V64" s="8">
        <v>30.266999999999999</v>
      </c>
      <c r="W64" s="8">
        <v>181.19082399999999</v>
      </c>
      <c r="X64" s="8">
        <v>10.831047</v>
      </c>
      <c r="Y64" s="8">
        <v>59.871105</v>
      </c>
      <c r="Z64" s="8">
        <v>78.090106000000006</v>
      </c>
      <c r="AA64" s="8">
        <v>2.7204459999999999</v>
      </c>
      <c r="AB64" s="8">
        <f t="shared" si="26"/>
        <v>80.810552000000001</v>
      </c>
      <c r="AC64" s="8">
        <v>0.96039399999999997</v>
      </c>
      <c r="AD64" s="8">
        <v>4.7913000000000006</v>
      </c>
      <c r="AE64" s="8">
        <v>437.14599400000003</v>
      </c>
      <c r="AF64" s="11">
        <f t="shared" si="49"/>
        <v>0.83462191362167304</v>
      </c>
      <c r="AG64" s="337">
        <v>0.84836368732112899</v>
      </c>
      <c r="AH64" s="11">
        <f t="shared" si="50"/>
        <v>0.90867779155605222</v>
      </c>
      <c r="AI64" s="11">
        <f t="shared" si="51"/>
        <v>0.84796363089784987</v>
      </c>
      <c r="AJ64" s="11">
        <f t="shared" si="52"/>
        <v>0.85028220650362396</v>
      </c>
      <c r="AK64" s="11">
        <f t="shared" si="53"/>
        <v>0.83886450262733347</v>
      </c>
      <c r="AL64" s="11">
        <f t="shared" si="54"/>
        <v>0.78925719756558765</v>
      </c>
      <c r="AM64" s="11">
        <f t="shared" si="55"/>
        <v>0.85346808904673355</v>
      </c>
      <c r="AN64" s="11">
        <f t="shared" si="56"/>
        <v>0.94442129774370065</v>
      </c>
      <c r="AO64" s="11">
        <f t="shared" si="57"/>
        <v>0.78823796568057003</v>
      </c>
      <c r="AP64" s="11">
        <f t="shared" si="58"/>
        <v>0.6925939780443896</v>
      </c>
      <c r="AQ64" s="11">
        <f t="shared" si="59"/>
        <v>0.89645083590473063</v>
      </c>
      <c r="AR64" s="11">
        <f t="shared" si="60"/>
        <v>0.69807208670458043</v>
      </c>
      <c r="AS64" s="11">
        <f t="shared" si="61"/>
        <v>0.59153678226863338</v>
      </c>
      <c r="AT64" s="11">
        <f t="shared" si="71"/>
        <v>1863.4398993180091</v>
      </c>
      <c r="AU64" s="11">
        <f t="shared" si="62"/>
        <v>0.90248969919703648</v>
      </c>
      <c r="AV64" s="8">
        <v>1918.0210000000002</v>
      </c>
      <c r="AW64" s="8">
        <v>1110.8070000000002</v>
      </c>
      <c r="AX64" s="8">
        <v>807.21500000000003</v>
      </c>
      <c r="AY64" s="8">
        <v>389.173</v>
      </c>
      <c r="AZ64" s="8">
        <v>116.63499999999999</v>
      </c>
      <c r="BA64" s="8">
        <v>12.34</v>
      </c>
      <c r="BB64" s="8">
        <v>128.97499999999999</v>
      </c>
      <c r="BC64" s="8">
        <v>7.8469999999999995</v>
      </c>
      <c r="BD64" s="8">
        <v>31.631</v>
      </c>
      <c r="BE64" s="8">
        <v>39.478000000000002</v>
      </c>
      <c r="BF64" s="8">
        <v>9.7560000000000002</v>
      </c>
      <c r="BG64" s="8">
        <v>259.34699999999998</v>
      </c>
      <c r="BH64" s="8">
        <v>58.407000000000004</v>
      </c>
      <c r="BI64" s="8">
        <v>93.78</v>
      </c>
      <c r="BJ64" s="8">
        <v>-10.873999999999999</v>
      </c>
      <c r="BK64" s="8">
        <v>6.3279999999999994</v>
      </c>
      <c r="BL64" s="8">
        <v>0</v>
      </c>
      <c r="BM64" s="8">
        <v>77.936000000000007</v>
      </c>
      <c r="BN64" s="8">
        <v>117.739</v>
      </c>
      <c r="BO64" s="8">
        <v>-4.2380000000000004</v>
      </c>
      <c r="BP64" s="8">
        <v>2.3939999999999997</v>
      </c>
      <c r="BQ64" s="8">
        <v>12.34</v>
      </c>
      <c r="BR64" s="8">
        <v>0.73599999999999999</v>
      </c>
      <c r="BS64" s="8">
        <v>13.076000000000001</v>
      </c>
      <c r="BT64" s="8">
        <v>6.5770000000000008</v>
      </c>
      <c r="BU64" s="8">
        <v>2.7650000000000001</v>
      </c>
      <c r="BV64" s="8">
        <v>9.3420000000000005</v>
      </c>
      <c r="BW64" s="8">
        <v>0</v>
      </c>
      <c r="BX64" s="8">
        <v>29.465</v>
      </c>
      <c r="BY64" s="8">
        <v>29.465</v>
      </c>
      <c r="BZ64" s="8">
        <v>12.85</v>
      </c>
      <c r="CA64" s="8">
        <v>12.85</v>
      </c>
      <c r="CB64" s="8">
        <v>6.3480000000000008</v>
      </c>
      <c r="CC64" s="8">
        <v>18.545000000000002</v>
      </c>
      <c r="CD64" s="8">
        <v>24.893000000000001</v>
      </c>
      <c r="CE64" s="8">
        <f t="shared" si="29"/>
        <v>15.551</v>
      </c>
      <c r="CF64" s="8">
        <v>168.36500000000001</v>
      </c>
      <c r="CG64" s="8">
        <v>168.36500000000001</v>
      </c>
      <c r="CH64" s="8">
        <v>5.2540000000000004</v>
      </c>
      <c r="CI64" s="8">
        <v>5.8029999999999999</v>
      </c>
      <c r="CJ64" s="8">
        <v>11.057</v>
      </c>
      <c r="CK64" s="8">
        <f t="shared" si="30"/>
        <v>9.0570000000000004</v>
      </c>
      <c r="CL64" s="8">
        <v>0.16400000000000001</v>
      </c>
      <c r="CM64" s="8">
        <v>1.8360000000000001</v>
      </c>
      <c r="CN64" s="8">
        <v>2</v>
      </c>
      <c r="CO64" s="8">
        <v>0</v>
      </c>
      <c r="CP64" s="8">
        <v>170.203</v>
      </c>
      <c r="CQ64" s="8">
        <v>2.3449999999999998</v>
      </c>
      <c r="CR64" s="8">
        <v>1.3000000000000003E-2</v>
      </c>
      <c r="CS64" s="8">
        <v>4.8620000000000001</v>
      </c>
      <c r="CT64" s="8">
        <v>149.72099999999998</v>
      </c>
      <c r="CU64" s="8">
        <v>84.034999999999997</v>
      </c>
      <c r="CV64" s="8">
        <v>65.686000000000007</v>
      </c>
      <c r="CW64" s="8">
        <v>26.311</v>
      </c>
      <c r="CX64" s="8">
        <v>9.6129999999999995</v>
      </c>
      <c r="CY64" s="8">
        <v>0.69</v>
      </c>
      <c r="CZ64" s="8">
        <v>10.302999999999999</v>
      </c>
      <c r="DA64" s="8">
        <v>2.7929999999999997</v>
      </c>
      <c r="DB64" s="8">
        <v>2.036</v>
      </c>
      <c r="DC64" s="8">
        <v>4.8289999999999997</v>
      </c>
      <c r="DD64" s="8">
        <v>0.38900000000000001</v>
      </c>
      <c r="DE64" s="8">
        <v>24.634</v>
      </c>
      <c r="DF64" s="8">
        <v>202.93900000000002</v>
      </c>
      <c r="DG64" s="8">
        <f t="shared" si="63"/>
        <v>199.68251033497668</v>
      </c>
      <c r="DH64" s="8">
        <v>35.741</v>
      </c>
      <c r="DI64" s="8">
        <f t="shared" si="64"/>
        <v>35.672637388905969</v>
      </c>
      <c r="DJ64" s="8">
        <v>1.3069999999999999</v>
      </c>
      <c r="DK64" s="1">
        <v>0</v>
      </c>
      <c r="DL64" s="8">
        <v>16.643999999999998</v>
      </c>
      <c r="DM64" s="8">
        <v>149.00700000000001</v>
      </c>
      <c r="DN64" s="8">
        <f t="shared" si="65"/>
        <v>147.56321149000001</v>
      </c>
      <c r="DO64" s="8">
        <v>27.742999999999995</v>
      </c>
      <c r="DP64" s="8">
        <f t="shared" si="66"/>
        <v>26.643732444609732</v>
      </c>
      <c r="DQ64" s="8">
        <v>-0.57400000000000007</v>
      </c>
      <c r="DR64" s="8">
        <v>70.566000000000003</v>
      </c>
      <c r="DS64" s="8">
        <f t="shared" si="31"/>
        <v>53.922000000000004</v>
      </c>
      <c r="DT64" s="8">
        <v>2.5609999999999999</v>
      </c>
      <c r="DU64" s="8">
        <v>0.69</v>
      </c>
      <c r="DV64" s="8">
        <v>17.122</v>
      </c>
      <c r="DW64" s="8">
        <v>20.373000000000001</v>
      </c>
      <c r="DX64" s="8">
        <v>45.948999999999998</v>
      </c>
      <c r="DY64" s="8">
        <v>13.35</v>
      </c>
      <c r="DZ64" s="8">
        <v>0</v>
      </c>
      <c r="EA64" s="8">
        <v>59.298999999999999</v>
      </c>
      <c r="EB64" s="8">
        <v>8.8079999999999998</v>
      </c>
      <c r="EC64" s="8">
        <v>0</v>
      </c>
      <c r="ED64" s="8">
        <v>8.8079999999999998</v>
      </c>
      <c r="EE64" s="8">
        <f t="shared" si="67"/>
        <v>8.0262037892729019</v>
      </c>
      <c r="EF64" s="8">
        <v>19.262</v>
      </c>
      <c r="EG64" s="8">
        <v>19.262</v>
      </c>
      <c r="EH64" s="8">
        <v>13.386999999999999</v>
      </c>
      <c r="EI64" s="8">
        <v>44.125</v>
      </c>
      <c r="EJ64" s="8">
        <v>3.0389999999999997</v>
      </c>
      <c r="EK64" s="8">
        <v>60.551000000000002</v>
      </c>
      <c r="EL64" s="8">
        <v>25.576000000000001</v>
      </c>
      <c r="EM64" s="8">
        <v>25.576000000000001</v>
      </c>
      <c r="EN64" s="8">
        <v>0.02</v>
      </c>
      <c r="EO64" s="8">
        <v>1.5720000000000001</v>
      </c>
      <c r="EP64" s="8">
        <v>1.5920000000000001</v>
      </c>
      <c r="EQ64" s="8">
        <f t="shared" si="32"/>
        <v>0.80400000000000005</v>
      </c>
      <c r="ER64" s="8">
        <v>0</v>
      </c>
      <c r="ES64" s="8">
        <v>0.78800000000000003</v>
      </c>
      <c r="ET64" s="8">
        <v>0.78800000000000003</v>
      </c>
      <c r="EU64" s="8">
        <v>0</v>
      </c>
      <c r="EV64" s="8">
        <v>10.767999999999999</v>
      </c>
      <c r="EW64" s="8">
        <v>0.13100000000000001</v>
      </c>
      <c r="EX64" s="8">
        <v>15.486999999999998</v>
      </c>
      <c r="EY64" s="8">
        <v>335.98</v>
      </c>
      <c r="EZ64" s="8">
        <v>76.59</v>
      </c>
      <c r="FA64" s="8">
        <v>259.39100000000002</v>
      </c>
      <c r="FB64" s="8">
        <v>144.744</v>
      </c>
      <c r="FC64" s="8">
        <v>34.433999999999997</v>
      </c>
      <c r="FD64" s="8">
        <v>27.802999999999997</v>
      </c>
      <c r="FE64" s="8">
        <v>62.236999999999995</v>
      </c>
      <c r="FF64" s="8">
        <v>4.8869999999999996</v>
      </c>
      <c r="FG64" s="8">
        <v>1.3540000000000001</v>
      </c>
      <c r="FH64" s="8">
        <v>6.2409999999999997</v>
      </c>
      <c r="FI64" s="8">
        <v>2.919</v>
      </c>
      <c r="FJ64" s="8">
        <v>49.085999999999999</v>
      </c>
      <c r="FK64" s="8">
        <v>110.413</v>
      </c>
      <c r="FL64" s="8">
        <v>0.29599999999999999</v>
      </c>
      <c r="FM64" s="8">
        <v>64.442999999999998</v>
      </c>
      <c r="FN64" s="8">
        <v>175.15199999999999</v>
      </c>
      <c r="FO64" s="8">
        <v>16.57</v>
      </c>
      <c r="FP64" s="8">
        <v>46.442</v>
      </c>
      <c r="FQ64" s="8">
        <v>63.012</v>
      </c>
      <c r="FR64" s="8">
        <v>10.588999999999999</v>
      </c>
      <c r="FS64" s="8">
        <v>14.466999999999999</v>
      </c>
      <c r="FT64" s="8">
        <v>5.8860000000000001</v>
      </c>
      <c r="FU64" s="8">
        <v>6.7159999999999993</v>
      </c>
      <c r="FV64" s="8">
        <v>1.1759999999999999</v>
      </c>
      <c r="FW64" s="8">
        <v>1.6259999999999999</v>
      </c>
      <c r="FX64" s="8">
        <f t="shared" si="33"/>
        <v>1.5499999999999998</v>
      </c>
      <c r="FY64" s="8">
        <v>47.387999999999998</v>
      </c>
      <c r="FZ64" s="8">
        <v>7.5999999999999998E-2</v>
      </c>
      <c r="GA64" s="8">
        <v>0</v>
      </c>
      <c r="GB64" s="8">
        <v>164.42400000000001</v>
      </c>
      <c r="GC64" s="8">
        <v>14.158999999999999</v>
      </c>
      <c r="GD64" s="8">
        <f t="shared" si="68"/>
        <v>178.37199999999999</v>
      </c>
      <c r="GE64" s="8">
        <v>178.583</v>
      </c>
      <c r="GF64" s="8">
        <v>171.25199999999998</v>
      </c>
      <c r="GG64" s="8">
        <v>27.802999999999997</v>
      </c>
      <c r="GH64" s="8">
        <v>79.064000000000007</v>
      </c>
      <c r="GI64" s="8">
        <v>278.11899999999997</v>
      </c>
      <c r="GJ64" s="8">
        <v>0.76800000000000002</v>
      </c>
      <c r="GK64" s="8">
        <v>0</v>
      </c>
      <c r="GL64" s="8">
        <v>1.3989999999999998</v>
      </c>
      <c r="GM64" s="8">
        <v>10.61</v>
      </c>
      <c r="GN64" s="8">
        <v>12.776999999999999</v>
      </c>
      <c r="GO64" s="8">
        <v>0</v>
      </c>
      <c r="GP64" s="8">
        <v>0.21100000000000002</v>
      </c>
      <c r="GQ64" s="8">
        <v>0.21100000000000002</v>
      </c>
      <c r="GR64" s="8">
        <v>0</v>
      </c>
      <c r="GS64" s="8">
        <v>215.37100000000001</v>
      </c>
      <c r="GT64" s="8">
        <v>29.655000000000001</v>
      </c>
      <c r="GU64" s="8">
        <v>27.427999999999997</v>
      </c>
      <c r="GV64" s="8">
        <v>272.45400000000001</v>
      </c>
      <c r="GW64" s="8">
        <v>0.875</v>
      </c>
      <c r="GX64" s="8">
        <v>0</v>
      </c>
      <c r="GY64" s="8">
        <v>4.43</v>
      </c>
      <c r="GZ64" s="8">
        <v>27.337999999999997</v>
      </c>
      <c r="HA64" s="8">
        <v>13.193</v>
      </c>
      <c r="HB64" s="8">
        <v>45.835999999999999</v>
      </c>
      <c r="HC64" s="8">
        <f t="shared" si="34"/>
        <v>33.058999999999997</v>
      </c>
      <c r="HD64" s="8">
        <v>381.11200000000002</v>
      </c>
      <c r="HE64" s="8">
        <v>228.40699999999998</v>
      </c>
      <c r="HF64" s="8">
        <v>132.428</v>
      </c>
      <c r="HG64" s="8">
        <v>360.83499999999998</v>
      </c>
      <c r="HH64" s="8">
        <v>20.276000000000003</v>
      </c>
      <c r="HI64" s="8">
        <v>7.1530000000000005</v>
      </c>
      <c r="HJ64" s="8">
        <v>0.80499999999999994</v>
      </c>
      <c r="HK64" s="8">
        <v>2.9089999999999998</v>
      </c>
      <c r="HL64" s="8">
        <v>10.867000000000001</v>
      </c>
      <c r="HM64" s="8">
        <v>0</v>
      </c>
      <c r="HN64" s="8">
        <v>7.3239999999999998</v>
      </c>
      <c r="HO64" s="8">
        <v>10.308</v>
      </c>
      <c r="HP64" s="8">
        <v>17.631999999999998</v>
      </c>
      <c r="HQ64" s="8">
        <f t="shared" si="35"/>
        <v>6.764999999999997</v>
      </c>
      <c r="HR64" s="8">
        <v>59.886000000000003</v>
      </c>
      <c r="HS64" s="8">
        <v>2.044</v>
      </c>
      <c r="HT64" s="8">
        <v>1.6679999999999999</v>
      </c>
      <c r="HU64" s="8">
        <v>-50.091000000000008</v>
      </c>
      <c r="HV64" s="8">
        <v>147.137</v>
      </c>
      <c r="HW64" s="8">
        <v>81.27</v>
      </c>
      <c r="HX64" s="8">
        <v>152.70400000000001</v>
      </c>
      <c r="HY64" s="8">
        <v>357.98599999999999</v>
      </c>
      <c r="HZ64" s="8">
        <v>33.246000000000002</v>
      </c>
      <c r="IA64" s="8">
        <v>391.23199999999997</v>
      </c>
      <c r="IB64" s="8">
        <v>81.466000000000008</v>
      </c>
      <c r="IC64" s="8">
        <v>11.171999999999999</v>
      </c>
      <c r="ID64" s="8">
        <v>92.638000000000005</v>
      </c>
      <c r="IE64" s="8">
        <v>276.52099999999996</v>
      </c>
      <c r="IF64" s="8">
        <v>22.074000000000002</v>
      </c>
      <c r="IG64" s="8">
        <v>298.59499999999997</v>
      </c>
      <c r="IH64" s="8">
        <v>27.466000000000001</v>
      </c>
      <c r="II64" s="8">
        <v>15.437999999999999</v>
      </c>
      <c r="IJ64" s="8">
        <v>42.903999999999996</v>
      </c>
      <c r="IK64" s="8">
        <v>7.9450000000000003</v>
      </c>
      <c r="IL64" s="8">
        <v>5.1849999999999996</v>
      </c>
      <c r="IM64" s="8">
        <v>13.129999999999999</v>
      </c>
      <c r="IN64" s="8">
        <v>0.40900000000000003</v>
      </c>
      <c r="IO64" s="8">
        <v>11.274000000000001</v>
      </c>
      <c r="IP64" s="8">
        <v>11.683000000000002</v>
      </c>
      <c r="IQ64" s="8">
        <v>0.63200000000000001</v>
      </c>
      <c r="IR64" s="8">
        <v>0.14699999999999999</v>
      </c>
      <c r="IS64" s="8">
        <v>0.77900000000000003</v>
      </c>
      <c r="IT64" s="8">
        <v>12.462000000000002</v>
      </c>
      <c r="IU64" s="8">
        <v>0.95499999999999996</v>
      </c>
      <c r="IV64" s="8">
        <v>1.3759999999999999</v>
      </c>
      <c r="IW64" s="8">
        <v>2.331</v>
      </c>
      <c r="IX64" s="8">
        <v>230.38099999999997</v>
      </c>
      <c r="IY64" s="8">
        <v>2.048</v>
      </c>
      <c r="IZ64" s="8">
        <v>232.42899999999997</v>
      </c>
      <c r="JA64" s="8">
        <v>609.83199999999999</v>
      </c>
      <c r="JB64" s="8">
        <v>609.83199999999999</v>
      </c>
      <c r="JC64" s="8">
        <v>175.803</v>
      </c>
      <c r="JD64" s="8">
        <v>40.831999999999994</v>
      </c>
      <c r="JE64" s="8">
        <v>216.63499999999999</v>
      </c>
      <c r="JF64" s="8">
        <v>25.117999999999999</v>
      </c>
      <c r="JG64" s="8">
        <v>0.53300000000000003</v>
      </c>
      <c r="JH64" s="8">
        <v>25.651</v>
      </c>
      <c r="JI64" s="8">
        <v>16.253</v>
      </c>
      <c r="JJ64" s="8">
        <v>16.253</v>
      </c>
      <c r="JK64" s="8">
        <v>45.160000000000004</v>
      </c>
      <c r="JL64" s="8">
        <v>0.97</v>
      </c>
      <c r="JM64" s="8">
        <v>46.13</v>
      </c>
      <c r="JN64" s="8">
        <v>2.3200000000000003</v>
      </c>
      <c r="JO64" s="8">
        <v>2.3200000000000003</v>
      </c>
      <c r="JP64" s="8">
        <v>20.132999999999999</v>
      </c>
      <c r="JQ64" s="8">
        <v>0.255</v>
      </c>
      <c r="JR64" s="8">
        <v>20.387999999999998</v>
      </c>
      <c r="JS64" s="8">
        <v>1.4790000000000001</v>
      </c>
      <c r="JT64" s="8">
        <v>1.4790000000000001</v>
      </c>
      <c r="JU64" s="8">
        <v>213.08500000000001</v>
      </c>
      <c r="JV64" s="8">
        <v>61.517000000000003</v>
      </c>
      <c r="JW64" s="8">
        <v>27.642999999999997</v>
      </c>
      <c r="JX64" s="8">
        <v>302.245</v>
      </c>
      <c r="JY64" s="8">
        <f t="shared" si="36"/>
        <v>302.03100000000001</v>
      </c>
      <c r="JZ64" s="8">
        <v>22.376999999999999</v>
      </c>
      <c r="KA64" s="8">
        <v>24.375</v>
      </c>
      <c r="KB64" s="8">
        <v>46.751999999999995</v>
      </c>
      <c r="KC64" s="8">
        <v>4.2999999999999997E-2</v>
      </c>
      <c r="KD64" s="8">
        <v>29.968999999999998</v>
      </c>
      <c r="KE64" s="8">
        <v>30.011999999999997</v>
      </c>
      <c r="KF64" s="8">
        <v>76.763999999999996</v>
      </c>
      <c r="KG64" s="8">
        <f t="shared" si="37"/>
        <v>30.613</v>
      </c>
      <c r="KH64" s="8">
        <v>124.68299999999999</v>
      </c>
      <c r="KI64" s="8">
        <v>14.158999999999999</v>
      </c>
      <c r="KJ64" s="8">
        <v>138.84199999999998</v>
      </c>
      <c r="KK64" s="8">
        <v>175.803</v>
      </c>
      <c r="KL64" s="8">
        <v>40.831999999999994</v>
      </c>
      <c r="KM64" s="8">
        <v>97.789000000000001</v>
      </c>
      <c r="KN64" s="8">
        <v>314.42399999999998</v>
      </c>
      <c r="KO64" s="8">
        <v>0.214</v>
      </c>
      <c r="KP64" s="8">
        <v>0.214</v>
      </c>
      <c r="KQ64" s="8">
        <v>0</v>
      </c>
      <c r="KR64" s="8">
        <v>22.904</v>
      </c>
      <c r="KS64" s="8">
        <v>22.432000000000002</v>
      </c>
      <c r="KT64" s="8">
        <v>45.335999999999999</v>
      </c>
      <c r="KU64" s="8">
        <v>4.9999999999999996E-2</v>
      </c>
      <c r="KV64" s="8">
        <v>0.76500000000000012</v>
      </c>
      <c r="KW64" s="8">
        <v>0.81500000000000017</v>
      </c>
      <c r="KX64" s="8">
        <v>46.150999999999996</v>
      </c>
      <c r="KY64" s="8">
        <v>0</v>
      </c>
      <c r="KZ64" s="8">
        <v>974.48199999999997</v>
      </c>
      <c r="LA64" s="8">
        <v>32.279000000000003</v>
      </c>
      <c r="LB64" s="8">
        <v>1006.761</v>
      </c>
      <c r="LC64" s="8">
        <v>826.86900000000003</v>
      </c>
      <c r="LD64" s="8">
        <v>30.267000000000003</v>
      </c>
      <c r="LE64" s="8">
        <v>857.13600000000008</v>
      </c>
      <c r="LF64" s="8">
        <v>147.614</v>
      </c>
      <c r="LG64" s="8">
        <v>2.0129999999999999</v>
      </c>
      <c r="LH64" s="8">
        <v>149.62700000000001</v>
      </c>
      <c r="LI64" s="8">
        <v>1.8050000000000002</v>
      </c>
      <c r="LJ64" s="8">
        <v>3.8050000000000002</v>
      </c>
      <c r="LK64" s="8">
        <v>5.61</v>
      </c>
      <c r="LL64" s="8">
        <v>0.20100000000000001</v>
      </c>
      <c r="LM64" s="8">
        <v>0.78</v>
      </c>
      <c r="LN64" s="8">
        <v>0.98100000000000009</v>
      </c>
      <c r="LO64" s="8">
        <v>6.5910000000000002</v>
      </c>
      <c r="LP64" s="8">
        <v>0</v>
      </c>
      <c r="LQ64" s="8">
        <v>6.9870000000000001</v>
      </c>
      <c r="LR64" s="8">
        <v>2.5539999999999998</v>
      </c>
      <c r="LS64" s="8">
        <v>9.5410000000000004</v>
      </c>
      <c r="LT64" s="8">
        <v>4.0000000000000001E-3</v>
      </c>
      <c r="LU64" s="8">
        <v>9.5449999999999999</v>
      </c>
      <c r="LV64" s="8">
        <f t="shared" si="38"/>
        <v>2.9539999999999997</v>
      </c>
      <c r="LW64" s="8">
        <v>89.416999999999987</v>
      </c>
      <c r="LX64" s="8">
        <v>2.7210000000000001</v>
      </c>
      <c r="LY64" s="8">
        <v>92.137999999999991</v>
      </c>
      <c r="LZ64" s="8">
        <v>0.84599999999999997</v>
      </c>
      <c r="MA64" s="8">
        <v>0.84599999999999997</v>
      </c>
      <c r="MB64" s="8">
        <v>0.96</v>
      </c>
      <c r="MC64" s="8">
        <v>0.96</v>
      </c>
      <c r="MD64" s="8">
        <v>-1.8120000000000001</v>
      </c>
      <c r="ME64" s="8">
        <v>-1.8120000000000001</v>
      </c>
      <c r="MF64" s="8">
        <v>54.271000000000001</v>
      </c>
      <c r="MG64" s="8">
        <v>0.26800000000000002</v>
      </c>
      <c r="MH64" s="8">
        <v>54.539000000000001</v>
      </c>
      <c r="MI64" s="8">
        <v>177.405</v>
      </c>
      <c r="MJ64" s="8">
        <v>81.27</v>
      </c>
      <c r="MK64" s="8">
        <v>30.267000000000003</v>
      </c>
      <c r="ML64" s="8">
        <v>1233.1559999999999</v>
      </c>
      <c r="MM64" s="8">
        <v>2.0129999999999999</v>
      </c>
      <c r="MN64" s="8">
        <v>1235.1689999999999</v>
      </c>
      <c r="MO64" s="8">
        <v>437.79599999999999</v>
      </c>
      <c r="MP64" s="8">
        <v>406.29499999999996</v>
      </c>
      <c r="MQ64" s="8">
        <v>31.500999999999998</v>
      </c>
      <c r="MR64" s="8">
        <v>7.9460000000000006</v>
      </c>
      <c r="MS64" s="8">
        <v>2.06</v>
      </c>
      <c r="MT64" s="8">
        <v>2.06</v>
      </c>
      <c r="MU64" s="8">
        <v>59.055999999999997</v>
      </c>
      <c r="MV64" s="8">
        <v>20.966999999999999</v>
      </c>
      <c r="MW64" s="8">
        <v>-9.5649999999999995</v>
      </c>
      <c r="MX64" s="8">
        <v>0.97400000000000009</v>
      </c>
      <c r="MY64" s="8">
        <v>0</v>
      </c>
      <c r="MZ64" s="8">
        <v>1.2570000000000001</v>
      </c>
      <c r="NA64" s="8">
        <v>1.2570000000000001</v>
      </c>
      <c r="NB64" s="8">
        <v>6.9000000000000006E-2</v>
      </c>
      <c r="NC64" s="8">
        <v>0.18</v>
      </c>
      <c r="ND64" s="8">
        <v>0.249</v>
      </c>
      <c r="NE64" s="8">
        <v>1.7370000000000001</v>
      </c>
      <c r="NF64" s="8">
        <v>1.7370000000000001</v>
      </c>
      <c r="NG64" s="8">
        <v>4.88</v>
      </c>
      <c r="NH64" s="8">
        <v>0.53700000000000003</v>
      </c>
      <c r="NI64" s="8">
        <v>1.3989999999999998</v>
      </c>
      <c r="NJ64" s="8">
        <v>5.782</v>
      </c>
      <c r="NK64" s="8">
        <v>12.597999999999999</v>
      </c>
      <c r="NL64" s="8">
        <v>0</v>
      </c>
      <c r="NM64" s="8">
        <v>0</v>
      </c>
      <c r="NN64" s="8">
        <v>1.244</v>
      </c>
      <c r="NO64" s="8">
        <v>6.9000000000000006E-2</v>
      </c>
      <c r="NP64" s="8">
        <v>6.9000000000000006E-2</v>
      </c>
      <c r="NQ64" s="8">
        <v>0</v>
      </c>
      <c r="NR64" s="8">
        <v>1.33</v>
      </c>
      <c r="NS64" s="8">
        <v>0.27400000000000002</v>
      </c>
      <c r="NT64" s="8">
        <v>1.6040000000000001</v>
      </c>
      <c r="NU64" s="8">
        <v>0</v>
      </c>
      <c r="NV64" s="8">
        <v>0</v>
      </c>
      <c r="NW64" s="8">
        <v>8.3919999999999995</v>
      </c>
      <c r="NX64" s="8">
        <v>0.92799999999999994</v>
      </c>
      <c r="NY64" s="8">
        <v>60.893000000000001</v>
      </c>
      <c r="NZ64" s="8">
        <v>13.958</v>
      </c>
      <c r="OA64" s="8">
        <v>-4.8100000000000005</v>
      </c>
      <c r="OB64" s="8">
        <v>1.2629999999999999</v>
      </c>
      <c r="OC64" s="8">
        <f t="shared" si="39"/>
        <v>0.28899999999999981</v>
      </c>
      <c r="OD64" s="8">
        <v>2.06</v>
      </c>
      <c r="OE64" s="8">
        <v>1.0449999999999999</v>
      </c>
      <c r="OF64" s="8">
        <v>3.105</v>
      </c>
      <c r="OG64" s="8">
        <v>4.0229999999999997</v>
      </c>
      <c r="OH64" s="8">
        <v>0.252</v>
      </c>
      <c r="OI64" s="8">
        <v>0</v>
      </c>
      <c r="OJ64" s="8">
        <v>4.2749999999999995</v>
      </c>
      <c r="OK64" s="8">
        <v>2.492</v>
      </c>
      <c r="OL64" s="8">
        <v>1.548</v>
      </c>
      <c r="OM64" s="8">
        <v>4.43</v>
      </c>
      <c r="ON64" s="8">
        <v>10.179</v>
      </c>
      <c r="OO64" s="8">
        <v>13.193</v>
      </c>
      <c r="OP64" s="8">
        <v>31.841999999999999</v>
      </c>
      <c r="OQ64" s="8">
        <f t="shared" si="40"/>
        <v>19.244</v>
      </c>
      <c r="OR64" s="8">
        <v>0.58399999999999996</v>
      </c>
      <c r="OS64" s="8">
        <v>1.02</v>
      </c>
      <c r="OT64" s="8">
        <v>1.6040000000000001</v>
      </c>
      <c r="OU64" s="8">
        <v>1.3440000000000001</v>
      </c>
      <c r="OV64" s="8">
        <v>0.4</v>
      </c>
      <c r="OW64" s="8">
        <v>1.7440000000000002</v>
      </c>
      <c r="OX64" s="8">
        <v>-24.794</v>
      </c>
      <c r="OY64" s="8">
        <v>1589.325</v>
      </c>
      <c r="OZ64" s="335">
        <v>2.6925014215844006E-2</v>
      </c>
      <c r="PA64" s="8">
        <v>6.8362611094027942E-2</v>
      </c>
      <c r="PB64" s="8">
        <v>1.0992675553902631</v>
      </c>
      <c r="PC64" s="8">
        <v>4.3833000000000002</v>
      </c>
      <c r="PD64" s="8">
        <v>2.75</v>
      </c>
      <c r="PE64" s="8">
        <v>3</v>
      </c>
      <c r="PF64" s="8">
        <v>4.8759666666666668</v>
      </c>
      <c r="PG64" s="8">
        <f t="shared" si="48"/>
        <v>0.78179621072709882</v>
      </c>
      <c r="PH64" s="8">
        <v>3.2564896650233339</v>
      </c>
      <c r="PI64" s="8">
        <v>1.4437885099999999</v>
      </c>
      <c r="PJ64" s="8">
        <v>1430.8870000000002</v>
      </c>
      <c r="PK64" s="8">
        <f>IFERROR(HLOOKUP("b2_s11",real!$B$10:$AMM$83,$A64-1947,FALSE)+HLOOKUP("b2_s12",real!$B$10:$AMM$83,$A64-1947,FALSE)+HLOOKUP("b2_s13",real!$B$10:$AMM$83,$A64-1947,FALSE)+HLOOKUP("b2_s14",real!$B$10:$AMM$83,$A64-1947,FALSE),"")</f>
        <v>565.49599999999998</v>
      </c>
      <c r="PL64" s="8">
        <v>1588.6620000000003</v>
      </c>
      <c r="PM64" s="8">
        <v>328.16515873015862</v>
      </c>
      <c r="PN64">
        <v>31.041401955699399</v>
      </c>
      <c r="PO64" s="8">
        <v>27.9</v>
      </c>
      <c r="PP64" s="8">
        <v>61385.07</v>
      </c>
      <c r="PQ64" s="8">
        <v>42908.163930000002</v>
      </c>
      <c r="PR64" s="8">
        <v>0.46692379860314814</v>
      </c>
      <c r="PS64" s="11">
        <v>0.213335485813266</v>
      </c>
      <c r="PT64" s="8">
        <v>14.744</v>
      </c>
      <c r="PU64" s="8">
        <v>0.76400000000000001</v>
      </c>
      <c r="PV64" s="8">
        <v>5.9260000000000002</v>
      </c>
      <c r="PW64" s="8">
        <v>0.66</v>
      </c>
      <c r="PX64" s="8">
        <v>0.76900000000000002</v>
      </c>
      <c r="PY64" s="8">
        <f t="shared" si="46"/>
        <v>2.3940000000000001</v>
      </c>
      <c r="PZ64" s="8">
        <v>0.96499999999999997</v>
      </c>
      <c r="QA64" s="8">
        <v>23.827999999999999</v>
      </c>
      <c r="QB64" s="8">
        <v>2.294</v>
      </c>
      <c r="QC64" s="8">
        <v>2.294</v>
      </c>
      <c r="QD64" s="8">
        <v>13.637</v>
      </c>
      <c r="QE64" s="8">
        <v>0.73899999999999999</v>
      </c>
      <c r="QF64" s="8">
        <v>5.649</v>
      </c>
      <c r="QG64" s="8">
        <v>0.58599999999999997</v>
      </c>
      <c r="QH64" s="8">
        <v>0.79500000000000004</v>
      </c>
      <c r="QI64" s="8">
        <v>0.755</v>
      </c>
      <c r="QJ64" s="8">
        <f t="shared" si="47"/>
        <v>2.1360000000000001</v>
      </c>
      <c r="QK64" s="8">
        <v>22.161000000000001</v>
      </c>
      <c r="QL64" s="8">
        <v>2.5640000000000001</v>
      </c>
      <c r="QM64" s="8">
        <v>2.5640000000000001</v>
      </c>
      <c r="QN64" s="1">
        <v>0.31900000000000001</v>
      </c>
      <c r="QO64" s="332">
        <v>7.9</v>
      </c>
      <c r="QP64" s="8">
        <v>61.385069999999999</v>
      </c>
      <c r="QQ64" s="333">
        <v>69.900000000000006</v>
      </c>
      <c r="QR64" s="8">
        <f t="shared" si="72"/>
        <v>42.908163930000001</v>
      </c>
      <c r="QS64" s="8">
        <v>40.220123000000001</v>
      </c>
      <c r="QT64" s="11">
        <v>0.74838035048219997</v>
      </c>
      <c r="QU64" s="8">
        <v>-0.61137952380952365</v>
      </c>
      <c r="QV64" s="334">
        <v>4.8759666666666668</v>
      </c>
      <c r="QW64" s="8">
        <v>4.8612169999999999</v>
      </c>
      <c r="QX64" s="8">
        <v>4.1128366495178001</v>
      </c>
      <c r="QY64" s="336">
        <v>3</v>
      </c>
      <c r="QZ64" s="338">
        <v>2.75</v>
      </c>
      <c r="RA64" s="1">
        <v>1.060945</v>
      </c>
      <c r="RB64" s="1">
        <v>0.95356200000000002</v>
      </c>
      <c r="RC64">
        <v>50455.089407956206</v>
      </c>
      <c r="RD64">
        <v>0.84816091080648504</v>
      </c>
      <c r="RE64">
        <v>0.85100228101886599</v>
      </c>
      <c r="RF64">
        <v>97.51</v>
      </c>
      <c r="RG64">
        <v>101.38</v>
      </c>
      <c r="RH64" s="8">
        <f t="shared" si="43"/>
        <v>99.398572884811429</v>
      </c>
      <c r="RI64" s="8">
        <f t="shared" si="42"/>
        <v>102.45578575037898</v>
      </c>
      <c r="RJ64">
        <v>50455.089407956206</v>
      </c>
      <c r="RL64" s="8">
        <f t="shared" si="44"/>
        <v>181.19082399999999</v>
      </c>
      <c r="RM64" s="8">
        <f t="shared" si="45"/>
        <v>170.203</v>
      </c>
      <c r="RN64" s="8">
        <f t="shared" si="69"/>
        <v>11.411229131077498</v>
      </c>
      <c r="RO64" s="8">
        <f t="shared" si="70"/>
        <v>10.719226221945894</v>
      </c>
    </row>
    <row r="65" spans="1:483" s="8" customFormat="1" x14ac:dyDescent="0.35">
      <c r="A65" s="1">
        <v>2003</v>
      </c>
      <c r="B65" s="8">
        <v>1896.5255897637992</v>
      </c>
      <c r="C65" s="8">
        <v>461.10282089687354</v>
      </c>
      <c r="D65" s="8">
        <f t="shared" si="23"/>
        <v>1022.6392122278489</v>
      </c>
      <c r="E65" s="8">
        <v>985.85040944784657</v>
      </c>
      <c r="F65" s="8">
        <v>438.77560420807441</v>
      </c>
      <c r="G65" s="8">
        <v>36.788802780002307</v>
      </c>
      <c r="H65" s="8">
        <v>212.89907994195951</v>
      </c>
      <c r="I65" s="8">
        <v>13.005946471520048</v>
      </c>
      <c r="J65" s="8">
        <v>80.423678914632333</v>
      </c>
      <c r="K65" s="8">
        <v>115.19294379464024</v>
      </c>
      <c r="L65" s="8">
        <v>3.2282676291334149</v>
      </c>
      <c r="M65" s="8">
        <f t="shared" si="24"/>
        <v>118.42121142377366</v>
      </c>
      <c r="N65" s="8">
        <v>1.1767346879459135</v>
      </c>
      <c r="O65" s="8">
        <v>-5.9240709999999996</v>
      </c>
      <c r="P65" s="8">
        <v>476.04991841671506</v>
      </c>
      <c r="Q65" s="8">
        <v>1630.665796</v>
      </c>
      <c r="R65" s="8">
        <v>402.544397</v>
      </c>
      <c r="S65" s="8">
        <f t="shared" si="25"/>
        <v>884.54491200000007</v>
      </c>
      <c r="T65" s="8">
        <v>854.28091200000006</v>
      </c>
      <c r="U65" s="8">
        <v>377.391503</v>
      </c>
      <c r="V65" s="8">
        <v>30.263999999999999</v>
      </c>
      <c r="W65" s="8">
        <v>181.74100700000002</v>
      </c>
      <c r="X65" s="8">
        <v>12.042019</v>
      </c>
      <c r="Y65" s="8">
        <v>63.648330000000001</v>
      </c>
      <c r="Z65" s="8">
        <v>82.673293999999999</v>
      </c>
      <c r="AA65" s="8">
        <v>2.9031689999999997</v>
      </c>
      <c r="AB65" s="8">
        <f t="shared" si="26"/>
        <v>85.576463000000004</v>
      </c>
      <c r="AC65" s="8">
        <v>0.716638</v>
      </c>
      <c r="AD65" s="8">
        <v>1.7504999999999999</v>
      </c>
      <c r="AE65" s="8">
        <v>425.79882000000003</v>
      </c>
      <c r="AF65" s="11">
        <f t="shared" si="49"/>
        <v>0.85014073320176065</v>
      </c>
      <c r="AG65" s="337">
        <v>0.86433223867130804</v>
      </c>
      <c r="AH65" s="11">
        <f t="shared" si="50"/>
        <v>0.89396166525420351</v>
      </c>
      <c r="AI65" s="11">
        <f t="shared" si="51"/>
        <v>0.86250881752960296</v>
      </c>
      <c r="AJ65" s="11">
        <f t="shared" si="52"/>
        <v>0.86426560910900896</v>
      </c>
      <c r="AK65" s="11">
        <f t="shared" si="53"/>
        <v>0.86087373005555978</v>
      </c>
      <c r="AL65" s="11">
        <f t="shared" si="54"/>
        <v>0.81600436687363165</v>
      </c>
      <c r="AM65" s="11">
        <f t="shared" si="55"/>
        <v>0.85496754345881398</v>
      </c>
      <c r="AN65" s="11">
        <f t="shared" si="56"/>
        <v>0.93343803143675186</v>
      </c>
      <c r="AO65" s="11">
        <f t="shared" si="57"/>
        <v>0.80271131235661708</v>
      </c>
      <c r="AP65" s="11">
        <f t="shared" si="58"/>
        <v>0.71471642730635887</v>
      </c>
      <c r="AQ65" s="11">
        <f t="shared" si="59"/>
        <v>0.90775790809813162</v>
      </c>
      <c r="AR65" s="11">
        <f t="shared" si="60"/>
        <v>0.72004265541612356</v>
      </c>
      <c r="AS65" s="11">
        <f t="shared" si="61"/>
        <v>0.59814811352264574</v>
      </c>
      <c r="AT65" s="11">
        <f t="shared" si="71"/>
        <v>-0.2790310725244976</v>
      </c>
      <c r="AU65" s="11">
        <f t="shared" si="62"/>
        <v>0.88757388082346178</v>
      </c>
      <c r="AV65" s="8">
        <v>1950.5049999999999</v>
      </c>
      <c r="AW65" s="8">
        <v>1118.3600000000001</v>
      </c>
      <c r="AX65" s="8">
        <v>832.14699999999993</v>
      </c>
      <c r="AY65" s="8">
        <v>399.78899999999999</v>
      </c>
      <c r="AZ65" s="8">
        <v>120.858</v>
      </c>
      <c r="BA65" s="8">
        <v>12.465</v>
      </c>
      <c r="BB65" s="8">
        <v>133.32300000000001</v>
      </c>
      <c r="BC65" s="8">
        <v>8.206999999999999</v>
      </c>
      <c r="BD65" s="8">
        <v>32.003999999999998</v>
      </c>
      <c r="BE65" s="8">
        <v>40.210999999999999</v>
      </c>
      <c r="BF65" s="8">
        <v>10.942</v>
      </c>
      <c r="BG65" s="8">
        <v>269.76300000000003</v>
      </c>
      <c r="BH65" s="8">
        <v>50.897999999999996</v>
      </c>
      <c r="BI65" s="8">
        <v>103.504</v>
      </c>
      <c r="BJ65" s="8">
        <v>2.2520000000000002</v>
      </c>
      <c r="BK65" s="8">
        <v>5.5739999999999998</v>
      </c>
      <c r="BL65" s="8">
        <v>0</v>
      </c>
      <c r="BM65" s="8">
        <v>75.088000000000008</v>
      </c>
      <c r="BN65" s="8">
        <v>129.71200000000002</v>
      </c>
      <c r="BO65" s="8">
        <v>-1.4339999999999997</v>
      </c>
      <c r="BP65" s="8">
        <v>2.6269999999999998</v>
      </c>
      <c r="BQ65" s="8">
        <v>12.465</v>
      </c>
      <c r="BR65" s="8">
        <v>0.73599999999999999</v>
      </c>
      <c r="BS65" s="8">
        <v>13.201000000000001</v>
      </c>
      <c r="BT65" s="8">
        <v>6.4829999999999997</v>
      </c>
      <c r="BU65" s="8">
        <v>2.9990000000000001</v>
      </c>
      <c r="BV65" s="8">
        <v>9.4819999999999993</v>
      </c>
      <c r="BW65" s="8">
        <v>0</v>
      </c>
      <c r="BX65" s="8">
        <v>26.262</v>
      </c>
      <c r="BY65" s="8">
        <v>26.262</v>
      </c>
      <c r="BZ65" s="8">
        <v>12.975</v>
      </c>
      <c r="CA65" s="8">
        <v>12.975</v>
      </c>
      <c r="CB65" s="8">
        <v>6.1820000000000004</v>
      </c>
      <c r="CC65" s="8">
        <v>18.461000000000002</v>
      </c>
      <c r="CD65" s="8">
        <v>24.643000000000001</v>
      </c>
      <c r="CE65" s="8">
        <f t="shared" si="29"/>
        <v>15.161000000000001</v>
      </c>
      <c r="CF65" s="8">
        <v>184.80099999999999</v>
      </c>
      <c r="CG65" s="8">
        <v>184.80099999999999</v>
      </c>
      <c r="CH65" s="8">
        <v>5.1769999999999996</v>
      </c>
      <c r="CI65" s="8">
        <v>5.6989999999999998</v>
      </c>
      <c r="CJ65" s="8">
        <v>10.875999999999999</v>
      </c>
      <c r="CK65" s="8">
        <f t="shared" si="30"/>
        <v>-3.4000000000000696E-2</v>
      </c>
      <c r="CL65" s="8">
        <v>0.1</v>
      </c>
      <c r="CM65" s="8">
        <v>10.81</v>
      </c>
      <c r="CN65" s="8">
        <v>10.91</v>
      </c>
      <c r="CO65" s="8">
        <v>0</v>
      </c>
      <c r="CP65" s="8">
        <v>170.12900000000002</v>
      </c>
      <c r="CQ65" s="8">
        <v>1.446</v>
      </c>
      <c r="CR65" s="8">
        <v>-0.55600000000000005</v>
      </c>
      <c r="CS65" s="8">
        <v>13.748999999999999</v>
      </c>
      <c r="CT65" s="8">
        <v>149.089</v>
      </c>
      <c r="CU65" s="8">
        <v>85.516000000000005</v>
      </c>
      <c r="CV65" s="8">
        <v>63.571999999999996</v>
      </c>
      <c r="CW65" s="8">
        <v>27.424999999999997</v>
      </c>
      <c r="CX65" s="8">
        <v>10.103</v>
      </c>
      <c r="CY65" s="8">
        <v>0.71499999999999986</v>
      </c>
      <c r="CZ65" s="8">
        <v>10.818</v>
      </c>
      <c r="DA65" s="8">
        <v>2.8200000000000003</v>
      </c>
      <c r="DB65" s="8">
        <v>1.9490000000000001</v>
      </c>
      <c r="DC65" s="8">
        <v>4.7690000000000001</v>
      </c>
      <c r="DD65" s="8">
        <v>0.48299999999999998</v>
      </c>
      <c r="DE65" s="8">
        <v>21.045000000000002</v>
      </c>
      <c r="DF65" s="8">
        <v>187.38099999999997</v>
      </c>
      <c r="DG65" s="8">
        <f t="shared" si="63"/>
        <v>183.99905435442915</v>
      </c>
      <c r="DH65" s="8">
        <v>37.054000000000002</v>
      </c>
      <c r="DI65" s="8">
        <f t="shared" si="64"/>
        <v>36.9723448266612</v>
      </c>
      <c r="DJ65" s="8">
        <v>-0.50900000000000001</v>
      </c>
      <c r="DK65" s="1">
        <v>0</v>
      </c>
      <c r="DL65" s="8">
        <v>16.363</v>
      </c>
      <c r="DM65" s="8">
        <v>128.40099999999998</v>
      </c>
      <c r="DN65" s="8">
        <f t="shared" si="65"/>
        <v>127.54452145999998</v>
      </c>
      <c r="DO65" s="8">
        <v>28.401</v>
      </c>
      <c r="DP65" s="8">
        <f t="shared" si="66"/>
        <v>27.246026221753546</v>
      </c>
      <c r="DQ65" s="8">
        <v>-0.48499999999999999</v>
      </c>
      <c r="DR65" s="8">
        <v>69.284999999999997</v>
      </c>
      <c r="DS65" s="8">
        <f t="shared" si="31"/>
        <v>52.921999999999997</v>
      </c>
      <c r="DT65" s="8">
        <v>2.5620000000000003</v>
      </c>
      <c r="DU65" s="8">
        <v>0.71499999999999986</v>
      </c>
      <c r="DV65" s="8">
        <v>17.670000000000002</v>
      </c>
      <c r="DW65" s="8">
        <v>20.947000000000003</v>
      </c>
      <c r="DX65" s="8">
        <v>48.111999999999995</v>
      </c>
      <c r="DY65" s="8">
        <v>14.137</v>
      </c>
      <c r="DZ65" s="8">
        <v>0</v>
      </c>
      <c r="EA65" s="8">
        <v>62.248999999999995</v>
      </c>
      <c r="EB65" s="8">
        <v>6.7989999999999995</v>
      </c>
      <c r="EC65" s="8">
        <v>0</v>
      </c>
      <c r="ED65" s="8">
        <v>6.7989999999999995</v>
      </c>
      <c r="EE65" s="8">
        <f t="shared" si="67"/>
        <v>5.3468514993368137</v>
      </c>
      <c r="EF65" s="8">
        <v>20.644000000000002</v>
      </c>
      <c r="EG65" s="8">
        <v>20.644000000000002</v>
      </c>
      <c r="EH65" s="8">
        <v>14.180000000000001</v>
      </c>
      <c r="EI65" s="8">
        <v>46.247</v>
      </c>
      <c r="EJ65" s="8">
        <v>1.8490000000000002</v>
      </c>
      <c r="EK65" s="8">
        <v>62.275999999999996</v>
      </c>
      <c r="EL65" s="8">
        <v>29.209</v>
      </c>
      <c r="EM65" s="8">
        <v>29.209</v>
      </c>
      <c r="EN65" s="8">
        <v>7.1999999999999995E-2</v>
      </c>
      <c r="EO65" s="8">
        <v>1.4</v>
      </c>
      <c r="EP65" s="8">
        <v>1.472</v>
      </c>
      <c r="EQ65" s="8">
        <f t="shared" si="32"/>
        <v>0.81199999999999994</v>
      </c>
      <c r="ER65" s="8">
        <v>0</v>
      </c>
      <c r="ES65" s="8">
        <v>0.66</v>
      </c>
      <c r="ET65" s="8">
        <v>0.66</v>
      </c>
      <c r="EU65" s="8">
        <v>0</v>
      </c>
      <c r="EV65" s="8">
        <v>11.952</v>
      </c>
      <c r="EW65" s="8">
        <v>0.155</v>
      </c>
      <c r="EX65" s="8">
        <v>17.913999999999998</v>
      </c>
      <c r="EY65" s="8">
        <v>346.67500000000001</v>
      </c>
      <c r="EZ65" s="8">
        <v>77.564999999999998</v>
      </c>
      <c r="FA65" s="8">
        <v>269.11099999999999</v>
      </c>
      <c r="FB65" s="8">
        <v>148.898</v>
      </c>
      <c r="FC65" s="8">
        <v>35.974000000000004</v>
      </c>
      <c r="FD65" s="8">
        <v>29.265000000000001</v>
      </c>
      <c r="FE65" s="8">
        <v>65.239000000000004</v>
      </c>
      <c r="FF65" s="8">
        <v>5.16</v>
      </c>
      <c r="FG65" s="8">
        <v>1.716</v>
      </c>
      <c r="FH65" s="8">
        <v>6.8760000000000003</v>
      </c>
      <c r="FI65" s="8">
        <v>2.9159999999999999</v>
      </c>
      <c r="FJ65" s="8">
        <v>51.012</v>
      </c>
      <c r="FK65" s="8">
        <v>113.623</v>
      </c>
      <c r="FL65" s="8">
        <v>0.28999999999999998</v>
      </c>
      <c r="FM65" s="8">
        <v>64.73</v>
      </c>
      <c r="FN65" s="8">
        <v>178.64300000000003</v>
      </c>
      <c r="FO65" s="8">
        <v>17.243000000000002</v>
      </c>
      <c r="FP65" s="8">
        <v>47.578000000000003</v>
      </c>
      <c r="FQ65" s="8">
        <v>64.820999999999998</v>
      </c>
      <c r="FR65" s="8">
        <v>10.161</v>
      </c>
      <c r="FS65" s="8">
        <v>14.827999999999999</v>
      </c>
      <c r="FT65" s="8">
        <v>5.4769999999999994</v>
      </c>
      <c r="FU65" s="8">
        <v>3.3639999999999999</v>
      </c>
      <c r="FV65" s="8">
        <v>1.2810000000000001</v>
      </c>
      <c r="FW65" s="8">
        <v>1.9670000000000001</v>
      </c>
      <c r="FX65" s="8">
        <f t="shared" si="33"/>
        <v>1.879</v>
      </c>
      <c r="FY65" s="8">
        <v>46.332999999999998</v>
      </c>
      <c r="FZ65" s="8">
        <v>8.7999999999999995E-2</v>
      </c>
      <c r="GA65" s="8">
        <v>0</v>
      </c>
      <c r="GB65" s="8">
        <v>163.44900000000001</v>
      </c>
      <c r="GC65" s="8">
        <v>14.719000000000001</v>
      </c>
      <c r="GD65" s="8">
        <f t="shared" si="68"/>
        <v>178.06200000000001</v>
      </c>
      <c r="GE65" s="8">
        <v>178.16800000000001</v>
      </c>
      <c r="GF65" s="8">
        <v>177.82500000000002</v>
      </c>
      <c r="GG65" s="8">
        <v>29.265000000000001</v>
      </c>
      <c r="GH65" s="8">
        <v>83.103999999999999</v>
      </c>
      <c r="GI65" s="8">
        <v>290.19400000000002</v>
      </c>
      <c r="GJ65" s="8">
        <v>0.82099999999999995</v>
      </c>
      <c r="GK65" s="8">
        <v>0</v>
      </c>
      <c r="GL65" s="8">
        <v>1.3580000000000001</v>
      </c>
      <c r="GM65" s="8">
        <v>10.276999999999999</v>
      </c>
      <c r="GN65" s="8">
        <v>12.456</v>
      </c>
      <c r="GO65" s="8">
        <v>0</v>
      </c>
      <c r="GP65" s="8">
        <v>0.10600000000000001</v>
      </c>
      <c r="GQ65" s="8">
        <v>0.10600000000000001</v>
      </c>
      <c r="GR65" s="8">
        <v>0</v>
      </c>
      <c r="GS65" s="8">
        <v>225.01599999999999</v>
      </c>
      <c r="GT65" s="8">
        <v>31.102</v>
      </c>
      <c r="GU65" s="8">
        <v>27.408000000000001</v>
      </c>
      <c r="GV65" s="8">
        <v>283.52600000000001</v>
      </c>
      <c r="GW65" s="8">
        <v>0.94799999999999995</v>
      </c>
      <c r="GX65" s="8">
        <v>0</v>
      </c>
      <c r="GY65" s="8">
        <v>4.2349999999999994</v>
      </c>
      <c r="GZ65" s="8">
        <v>28.555</v>
      </c>
      <c r="HA65" s="8">
        <v>14.923999999999998</v>
      </c>
      <c r="HB65" s="8">
        <v>48.661999999999999</v>
      </c>
      <c r="HC65" s="8">
        <f t="shared" si="34"/>
        <v>36.206000000000003</v>
      </c>
      <c r="HD65" s="8">
        <v>383.67699999999996</v>
      </c>
      <c r="HE65" s="8">
        <v>241.518</v>
      </c>
      <c r="HF65" s="8">
        <v>135.91500000000002</v>
      </c>
      <c r="HG65" s="8">
        <v>377.43299999999999</v>
      </c>
      <c r="HH65" s="8">
        <v>6.2430000000000003</v>
      </c>
      <c r="HI65" s="8">
        <v>7.375</v>
      </c>
      <c r="HJ65" s="8">
        <v>0.66700000000000004</v>
      </c>
      <c r="HK65" s="8">
        <v>4.7469999999999999</v>
      </c>
      <c r="HL65" s="8">
        <v>12.789</v>
      </c>
      <c r="HM65" s="8">
        <v>0</v>
      </c>
      <c r="HN65" s="8">
        <v>7.7460000000000004</v>
      </c>
      <c r="HO65" s="8">
        <v>10.834</v>
      </c>
      <c r="HP65" s="8">
        <v>18.579999999999998</v>
      </c>
      <c r="HQ65" s="8">
        <f t="shared" si="35"/>
        <v>5.7909999999999986</v>
      </c>
      <c r="HR65" s="8">
        <v>63.644999999999996</v>
      </c>
      <c r="HS65" s="8">
        <v>0.54799999999999993</v>
      </c>
      <c r="HT65" s="8">
        <v>1.778</v>
      </c>
      <c r="HU65" s="8">
        <v>-65.52</v>
      </c>
      <c r="HV65" s="8">
        <v>153.79000000000002</v>
      </c>
      <c r="HW65" s="8">
        <v>87.728999999999999</v>
      </c>
      <c r="HX65" s="8">
        <v>142.15899999999999</v>
      </c>
      <c r="HY65" s="8">
        <v>365.61599999999999</v>
      </c>
      <c r="HZ65" s="8">
        <v>33.751999999999995</v>
      </c>
      <c r="IA65" s="8">
        <v>399.36799999999999</v>
      </c>
      <c r="IB65" s="8">
        <v>82.563000000000002</v>
      </c>
      <c r="IC65" s="8">
        <v>11.165000000000001</v>
      </c>
      <c r="ID65" s="8">
        <v>93.728000000000009</v>
      </c>
      <c r="IE65" s="8">
        <v>283.05499999999995</v>
      </c>
      <c r="IF65" s="8">
        <v>22.587000000000003</v>
      </c>
      <c r="IG65" s="8">
        <v>305.64199999999994</v>
      </c>
      <c r="IH65" s="8">
        <v>27.740000000000002</v>
      </c>
      <c r="II65" s="8">
        <v>15.035</v>
      </c>
      <c r="IJ65" s="8">
        <v>42.775000000000006</v>
      </c>
      <c r="IK65" s="8">
        <v>8.3510000000000009</v>
      </c>
      <c r="IL65" s="8">
        <v>5.0990000000000002</v>
      </c>
      <c r="IM65" s="8">
        <v>13.450000000000001</v>
      </c>
      <c r="IN65" s="8">
        <v>0.42300000000000004</v>
      </c>
      <c r="IO65" s="8">
        <v>11.759999999999998</v>
      </c>
      <c r="IP65" s="8">
        <v>12.182999999999998</v>
      </c>
      <c r="IQ65" s="8">
        <v>0.63200000000000001</v>
      </c>
      <c r="IR65" s="8">
        <v>0.14899999999999999</v>
      </c>
      <c r="IS65" s="8">
        <v>0.78100000000000003</v>
      </c>
      <c r="IT65" s="8">
        <v>12.963999999999999</v>
      </c>
      <c r="IU65" s="8">
        <v>1.1950000000000001</v>
      </c>
      <c r="IV65" s="8">
        <v>0.50700000000000001</v>
      </c>
      <c r="IW65" s="8">
        <v>1.702</v>
      </c>
      <c r="IX65" s="8">
        <v>235.971</v>
      </c>
      <c r="IY65" s="8">
        <v>2.1790000000000003</v>
      </c>
      <c r="IZ65" s="8">
        <v>238.15</v>
      </c>
      <c r="JA65" s="8">
        <v>625.67099999999994</v>
      </c>
      <c r="JB65" s="8">
        <v>625.67099999999994</v>
      </c>
      <c r="JC65" s="8">
        <v>182.345</v>
      </c>
      <c r="JD65" s="8">
        <v>42.445999999999998</v>
      </c>
      <c r="JE65" s="8">
        <v>224.791</v>
      </c>
      <c r="JF65" s="8">
        <v>21.114999999999998</v>
      </c>
      <c r="JG65" s="8">
        <v>0.49199999999999999</v>
      </c>
      <c r="JH65" s="8">
        <v>21.606999999999999</v>
      </c>
      <c r="JI65" s="8">
        <v>17.812999999999999</v>
      </c>
      <c r="JJ65" s="8">
        <v>17.812999999999999</v>
      </c>
      <c r="JK65" s="8">
        <v>45.022999999999996</v>
      </c>
      <c r="JL65" s="8">
        <v>0.85199999999999998</v>
      </c>
      <c r="JM65" s="8">
        <v>45.874999999999993</v>
      </c>
      <c r="JN65" s="8">
        <v>2.3019999999999996</v>
      </c>
      <c r="JO65" s="8">
        <v>2.3019999999999996</v>
      </c>
      <c r="JP65" s="8">
        <v>17.789000000000001</v>
      </c>
      <c r="JQ65" s="8">
        <v>0.20800000000000002</v>
      </c>
      <c r="JR65" s="8">
        <v>17.997</v>
      </c>
      <c r="JS65" s="8">
        <v>1.5510000000000002</v>
      </c>
      <c r="JT65" s="8">
        <v>1.5510000000000002</v>
      </c>
      <c r="JU65" s="8">
        <v>223.53100000000001</v>
      </c>
      <c r="JV65" s="8">
        <v>64.456000000000003</v>
      </c>
      <c r="JW65" s="8">
        <v>27.627000000000002</v>
      </c>
      <c r="JX65" s="8">
        <v>315.61400000000003</v>
      </c>
      <c r="JY65" s="8">
        <f t="shared" si="36"/>
        <v>315.39500000000004</v>
      </c>
      <c r="JZ65" s="8">
        <v>24.151</v>
      </c>
      <c r="KA65" s="8">
        <v>23.8</v>
      </c>
      <c r="KB65" s="8">
        <v>47.951000000000001</v>
      </c>
      <c r="KC65" s="8">
        <v>4.8000000000000001E-2</v>
      </c>
      <c r="KD65" s="8">
        <v>30.100999999999999</v>
      </c>
      <c r="KE65" s="8">
        <v>30.148999999999997</v>
      </c>
      <c r="KF65" s="8">
        <v>78.099999999999994</v>
      </c>
      <c r="KG65" s="8">
        <f t="shared" si="37"/>
        <v>30.362999999999992</v>
      </c>
      <c r="KH65" s="8">
        <v>129.09399999999999</v>
      </c>
      <c r="KI65" s="8">
        <v>14.719000000000001</v>
      </c>
      <c r="KJ65" s="8">
        <v>143.81299999999999</v>
      </c>
      <c r="KK65" s="8">
        <v>182.345</v>
      </c>
      <c r="KL65" s="8">
        <v>42.445999999999998</v>
      </c>
      <c r="KM65" s="8">
        <v>102.399</v>
      </c>
      <c r="KN65" s="8">
        <v>327.19</v>
      </c>
      <c r="KO65" s="8">
        <v>0.219</v>
      </c>
      <c r="KP65" s="8">
        <v>0.219</v>
      </c>
      <c r="KQ65" s="8">
        <v>0</v>
      </c>
      <c r="KR65" s="8">
        <v>24.542999999999999</v>
      </c>
      <c r="KS65" s="8">
        <v>22.355000000000004</v>
      </c>
      <c r="KT65" s="8">
        <v>46.898000000000003</v>
      </c>
      <c r="KU65" s="8">
        <v>5.3999999999999999E-2</v>
      </c>
      <c r="KV65" s="8">
        <v>0.78499999999999992</v>
      </c>
      <c r="KW65" s="8">
        <v>0.83899999999999997</v>
      </c>
      <c r="KX65" s="8">
        <v>47.737000000000002</v>
      </c>
      <c r="KY65" s="8">
        <v>0</v>
      </c>
      <c r="KZ65" s="8">
        <v>999.01199999999994</v>
      </c>
      <c r="LA65" s="8">
        <v>32.403999999999996</v>
      </c>
      <c r="LB65" s="8">
        <v>1031.4159999999999</v>
      </c>
      <c r="LC65" s="8">
        <v>854.24800000000005</v>
      </c>
      <c r="LD65" s="8">
        <v>30.265000000000001</v>
      </c>
      <c r="LE65" s="8">
        <v>884.51300000000003</v>
      </c>
      <c r="LF65" s="8">
        <v>144.76400000000001</v>
      </c>
      <c r="LG65" s="8">
        <v>2.1420000000000003</v>
      </c>
      <c r="LH65" s="8">
        <v>146.90600000000001</v>
      </c>
      <c r="LI65" s="8">
        <v>1.974</v>
      </c>
      <c r="LJ65" s="8">
        <v>4.1469999999999994</v>
      </c>
      <c r="LK65" s="8">
        <v>6.1209999999999996</v>
      </c>
      <c r="LL65" s="8">
        <v>0.47500000000000003</v>
      </c>
      <c r="LM65" s="8">
        <v>0.80599999999999994</v>
      </c>
      <c r="LN65" s="8">
        <v>1.2809999999999999</v>
      </c>
      <c r="LO65" s="8">
        <v>7.4019999999999992</v>
      </c>
      <c r="LP65" s="8">
        <v>0</v>
      </c>
      <c r="LQ65" s="8">
        <v>7.2749999999999995</v>
      </c>
      <c r="LR65" s="8">
        <v>2.903</v>
      </c>
      <c r="LS65" s="8">
        <v>10.177999999999999</v>
      </c>
      <c r="LT65" s="8">
        <v>0</v>
      </c>
      <c r="LU65" s="8">
        <v>10.177999999999999</v>
      </c>
      <c r="LV65" s="8">
        <f t="shared" si="38"/>
        <v>2.7759999999999998</v>
      </c>
      <c r="LW65" s="8">
        <v>94.640000000000015</v>
      </c>
      <c r="LX65" s="8">
        <v>2.903</v>
      </c>
      <c r="LY65" s="8">
        <v>97.543000000000021</v>
      </c>
      <c r="LZ65" s="8">
        <v>0.872</v>
      </c>
      <c r="MA65" s="8">
        <v>0.872</v>
      </c>
      <c r="MB65" s="8">
        <v>0.71700000000000008</v>
      </c>
      <c r="MC65" s="8">
        <v>0.71700000000000008</v>
      </c>
      <c r="MD65" s="8">
        <v>-1.3780000000000001</v>
      </c>
      <c r="ME65" s="8">
        <v>-1.3780000000000001</v>
      </c>
      <c r="MF65" s="8">
        <v>45.858000000000004</v>
      </c>
      <c r="MG65" s="8">
        <v>0.51900000000000002</v>
      </c>
      <c r="MH65" s="8">
        <v>46.377000000000002</v>
      </c>
      <c r="MI65" s="8">
        <v>184.05500000000001</v>
      </c>
      <c r="MJ65" s="8">
        <v>87.728999999999999</v>
      </c>
      <c r="MK65" s="8">
        <v>30.265000000000001</v>
      </c>
      <c r="ML65" s="8">
        <v>1270.7950000000001</v>
      </c>
      <c r="MM65" s="8">
        <v>2.1420000000000003</v>
      </c>
      <c r="MN65" s="8">
        <v>1272.9370000000001</v>
      </c>
      <c r="MO65" s="8">
        <v>426.57299999999998</v>
      </c>
      <c r="MP65" s="8">
        <v>403.46699999999998</v>
      </c>
      <c r="MQ65" s="8">
        <v>23.105</v>
      </c>
      <c r="MR65" s="8">
        <v>8.043000000000001</v>
      </c>
      <c r="MS65" s="8">
        <v>2.0270000000000001</v>
      </c>
      <c r="MT65" s="8">
        <v>2.0270000000000001</v>
      </c>
      <c r="MU65" s="8">
        <v>55.549000000000007</v>
      </c>
      <c r="MV65" s="8">
        <v>19.652999999999999</v>
      </c>
      <c r="MW65" s="8">
        <v>1.742</v>
      </c>
      <c r="MX65" s="8">
        <v>1.3</v>
      </c>
      <c r="MY65" s="8">
        <v>0</v>
      </c>
      <c r="MZ65" s="8">
        <v>1.1890000000000001</v>
      </c>
      <c r="NA65" s="8">
        <v>1.1890000000000001</v>
      </c>
      <c r="NB65" s="8">
        <v>6.8000000000000005E-2</v>
      </c>
      <c r="NC65" s="8">
        <v>0.185</v>
      </c>
      <c r="ND65" s="8">
        <v>0.253</v>
      </c>
      <c r="NE65" s="8">
        <v>1.8290000000000002</v>
      </c>
      <c r="NF65" s="8">
        <v>1.8290000000000002</v>
      </c>
      <c r="NG65" s="8">
        <v>4.6120000000000001</v>
      </c>
      <c r="NH65" s="8">
        <v>0.503</v>
      </c>
      <c r="NI65" s="8">
        <v>1.3580000000000001</v>
      </c>
      <c r="NJ65" s="8">
        <v>5.6590000000000007</v>
      </c>
      <c r="NK65" s="8">
        <v>12.132000000000001</v>
      </c>
      <c r="NL65" s="8">
        <v>0</v>
      </c>
      <c r="NM65" s="8">
        <v>0</v>
      </c>
      <c r="NN65" s="8">
        <v>1.262</v>
      </c>
      <c r="NO65" s="8">
        <v>6.8000000000000005E-2</v>
      </c>
      <c r="NP65" s="8">
        <v>6.8000000000000005E-2</v>
      </c>
      <c r="NQ65" s="8">
        <v>0</v>
      </c>
      <c r="NR65" s="8">
        <v>1.294</v>
      </c>
      <c r="NS65" s="8">
        <v>0.159</v>
      </c>
      <c r="NT65" s="8">
        <v>1.4530000000000001</v>
      </c>
      <c r="NU65" s="8">
        <v>0</v>
      </c>
      <c r="NV65" s="8">
        <v>0</v>
      </c>
      <c r="NW65" s="8">
        <v>8.5</v>
      </c>
      <c r="NX65" s="8">
        <v>1.2130000000000001</v>
      </c>
      <c r="NY65" s="8">
        <v>58.004999999999995</v>
      </c>
      <c r="NZ65" s="8">
        <v>16.033000000000001</v>
      </c>
      <c r="OA65" s="8">
        <v>-1.9219999999999999</v>
      </c>
      <c r="OB65" s="8">
        <v>1.492</v>
      </c>
      <c r="OC65" s="8">
        <f t="shared" si="39"/>
        <v>0.19199999999999995</v>
      </c>
      <c r="OD65" s="8">
        <v>2.0270000000000001</v>
      </c>
      <c r="OE65" s="8">
        <v>1.073</v>
      </c>
      <c r="OF65" s="8">
        <v>3.1</v>
      </c>
      <c r="OG65" s="8">
        <v>3.3160000000000003</v>
      </c>
      <c r="OH65" s="8">
        <v>0.26500000000000001</v>
      </c>
      <c r="OI65" s="8">
        <v>0</v>
      </c>
      <c r="OJ65" s="8">
        <v>3.5810000000000004</v>
      </c>
      <c r="OK65" s="8">
        <v>2.4079999999999999</v>
      </c>
      <c r="OL65" s="8">
        <v>1.109</v>
      </c>
      <c r="OM65" s="8">
        <v>4.2349999999999994</v>
      </c>
      <c r="ON65" s="8">
        <v>10.487</v>
      </c>
      <c r="OO65" s="8">
        <v>14.923999999999998</v>
      </c>
      <c r="OP65" s="8">
        <v>33.162999999999997</v>
      </c>
      <c r="OQ65" s="8">
        <f t="shared" si="40"/>
        <v>21.030999999999995</v>
      </c>
      <c r="OR65" s="8">
        <v>0.59199999999999997</v>
      </c>
      <c r="OS65" s="8">
        <v>8.8480000000000008</v>
      </c>
      <c r="OT65" s="8">
        <v>9.4400000000000013</v>
      </c>
      <c r="OU65" s="8">
        <v>1.2129999999999999</v>
      </c>
      <c r="OV65" s="8">
        <v>0.44</v>
      </c>
      <c r="OW65" s="8">
        <v>1.6529999999999998</v>
      </c>
      <c r="OX65" s="8">
        <v>-12.521000000000001</v>
      </c>
      <c r="OY65" s="8">
        <v>1632.5920000000001</v>
      </c>
      <c r="OZ65" s="335">
        <v>3.180957278488674E-2</v>
      </c>
      <c r="PA65" s="8">
        <v>8.1655173338804274E-2</v>
      </c>
      <c r="PB65" s="8">
        <v>1.1549737782464526</v>
      </c>
      <c r="PC65" s="8">
        <v>4.3357000000000001</v>
      </c>
      <c r="PD65" s="8">
        <v>2</v>
      </c>
      <c r="PE65" s="8">
        <v>2.6875</v>
      </c>
      <c r="PF65" s="8">
        <v>4.1353750000000007</v>
      </c>
      <c r="PG65" s="8">
        <f t="shared" si="48"/>
        <v>1.4521485006631858</v>
      </c>
      <c r="PH65" s="8">
        <v>3.3819456455708341</v>
      </c>
      <c r="PI65" s="8">
        <v>0.85647854000000001</v>
      </c>
      <c r="PJ65" s="8">
        <v>1470.4719999999998</v>
      </c>
      <c r="PK65" s="8">
        <f>IFERROR(HLOOKUP("b2_s11",real!$B$10:$AMM$83,$A65-1947,FALSE)+HLOOKUP("b2_s12",real!$B$10:$AMM$83,$A65-1947,FALSE)+HLOOKUP("b2_s13",real!$B$10:$AMM$83,$A65-1947,FALSE)+HLOOKUP("b2_s14",real!$B$10:$AMM$83,$A65-1947,FALSE),"")</f>
        <v>579.97</v>
      </c>
      <c r="PL65" s="8">
        <v>1631.9069999999997</v>
      </c>
      <c r="PM65" s="8">
        <v>321.51656126482203</v>
      </c>
      <c r="PN65">
        <v>37.979155292798197</v>
      </c>
      <c r="PO65" s="8">
        <v>28</v>
      </c>
      <c r="PP65" s="8">
        <v>61824.03</v>
      </c>
      <c r="PQ65" s="8">
        <v>43524.117120000003</v>
      </c>
      <c r="PR65" s="8">
        <v>0.5902845825080788</v>
      </c>
      <c r="PS65" s="11">
        <v>0.21787318426601501</v>
      </c>
      <c r="PT65" s="8">
        <v>14.747</v>
      </c>
      <c r="PU65" s="8">
        <v>0.76100000000000001</v>
      </c>
      <c r="PV65" s="8">
        <v>5.99</v>
      </c>
      <c r="PW65" s="8">
        <v>0.65300000000000002</v>
      </c>
      <c r="PX65" s="8">
        <v>0.78600000000000003</v>
      </c>
      <c r="PY65" s="8">
        <f t="shared" si="46"/>
        <v>2.302</v>
      </c>
      <c r="PZ65" s="8">
        <v>0.86299999999999999</v>
      </c>
      <c r="QA65" s="8">
        <v>23.8</v>
      </c>
      <c r="QB65" s="8">
        <v>2.2989999999999999</v>
      </c>
      <c r="QC65" s="8">
        <v>2.2989999999999999</v>
      </c>
      <c r="QD65" s="8">
        <v>13.624000000000001</v>
      </c>
      <c r="QE65" s="8">
        <v>0.74099999999999999</v>
      </c>
      <c r="QF65" s="8">
        <v>5.71</v>
      </c>
      <c r="QG65" s="8">
        <v>0.58099999999999996</v>
      </c>
      <c r="QH65" s="8">
        <v>0.80800000000000005</v>
      </c>
      <c r="QI65" s="8">
        <v>0.67400000000000004</v>
      </c>
      <c r="QJ65" s="8">
        <f t="shared" si="47"/>
        <v>2.0630000000000002</v>
      </c>
      <c r="QK65" s="8">
        <v>22.138999999999999</v>
      </c>
      <c r="QL65" s="8">
        <v>2.5640000000000001</v>
      </c>
      <c r="QM65" s="8">
        <v>2.5640000000000001</v>
      </c>
      <c r="QN65" s="1">
        <v>-0.755</v>
      </c>
      <c r="QO65" s="332">
        <v>8.8000000000000007</v>
      </c>
      <c r="QP65" s="8">
        <v>61.82403</v>
      </c>
      <c r="QQ65" s="333">
        <v>70.400000000000006</v>
      </c>
      <c r="QR65" s="8">
        <f t="shared" si="72"/>
        <v>43.524117120000007</v>
      </c>
      <c r="QS65" s="8">
        <v>40.511429999999997</v>
      </c>
      <c r="QT65" s="11">
        <v>0.54981922850068099</v>
      </c>
      <c r="QU65" s="8">
        <v>-0.44982667409090782</v>
      </c>
      <c r="QV65" s="334">
        <v>4.1353750000000007</v>
      </c>
      <c r="QW65" s="8">
        <v>4.1308920000000002</v>
      </c>
      <c r="QX65" s="8">
        <v>3.5810727714993198</v>
      </c>
      <c r="QY65" s="336">
        <v>2.6875</v>
      </c>
      <c r="QZ65" s="338">
        <v>2</v>
      </c>
      <c r="RA65" s="1">
        <v>0.88575599999999999</v>
      </c>
      <c r="RB65" s="1">
        <v>0.79176599999999997</v>
      </c>
      <c r="RC65">
        <v>52024.054256755102</v>
      </c>
      <c r="RD65">
        <v>0.811724704443615</v>
      </c>
      <c r="RE65">
        <v>0.78996221079513296</v>
      </c>
      <c r="RF65">
        <v>101.04</v>
      </c>
      <c r="RG65">
        <v>105.79</v>
      </c>
      <c r="RH65" s="8">
        <f t="shared" si="43"/>
        <v>102.99694189602447</v>
      </c>
      <c r="RI65" s="8">
        <f t="shared" si="42"/>
        <v>106.91258211217786</v>
      </c>
      <c r="RJ65">
        <v>52024.054256755</v>
      </c>
      <c r="RL65" s="8">
        <f t="shared" ref="RL65:RL83" si="73">W65</f>
        <v>181.74100700000002</v>
      </c>
      <c r="RM65" s="8">
        <f t="shared" ref="RM65:RM83" si="74">CP65</f>
        <v>170.12900000000002</v>
      </c>
      <c r="RN65" s="8">
        <f t="shared" si="69"/>
        <v>11.14520261882037</v>
      </c>
      <c r="RO65" s="8">
        <f t="shared" si="70"/>
        <v>10.433100419308728</v>
      </c>
    </row>
    <row r="66" spans="1:483" s="8" customFormat="1" x14ac:dyDescent="0.35">
      <c r="A66" s="1">
        <v>2004</v>
      </c>
      <c r="B66" s="8">
        <v>1950.1934061273155</v>
      </c>
      <c r="C66" s="8">
        <v>489.70946763811116</v>
      </c>
      <c r="D66" s="8">
        <f t="shared" si="23"/>
        <v>1042.5269276080166</v>
      </c>
      <c r="E66" s="8">
        <v>1006.3131018209743</v>
      </c>
      <c r="F66" s="8">
        <v>448.34768627266857</v>
      </c>
      <c r="G66" s="8">
        <v>36.213825787042317</v>
      </c>
      <c r="H66" s="8">
        <v>219.61822272211944</v>
      </c>
      <c r="I66" s="8">
        <v>13.624149172504078</v>
      </c>
      <c r="J66" s="8">
        <v>83.203153750698945</v>
      </c>
      <c r="K66" s="8">
        <v>119.81206367472835</v>
      </c>
      <c r="L66" s="8">
        <v>3.3553492209139435</v>
      </c>
      <c r="M66" s="8">
        <f t="shared" si="24"/>
        <v>123.16741289564229</v>
      </c>
      <c r="N66" s="8">
        <v>1.3404556817126734</v>
      </c>
      <c r="O66" s="8">
        <v>6.804621</v>
      </c>
      <c r="P66" s="8">
        <v>501.55701205523116</v>
      </c>
      <c r="Q66" s="8">
        <v>1704.0185490000001</v>
      </c>
      <c r="R66" s="8">
        <v>433.77759399999997</v>
      </c>
      <c r="S66" s="8">
        <f t="shared" si="25"/>
        <v>921.07281899999998</v>
      </c>
      <c r="T66" s="8">
        <v>890.13081899999997</v>
      </c>
      <c r="U66" s="8">
        <v>392.68578200000002</v>
      </c>
      <c r="V66" s="8">
        <v>30.942</v>
      </c>
      <c r="W66" s="8">
        <v>190.037541</v>
      </c>
      <c r="X66" s="8">
        <v>12.682726000000001</v>
      </c>
      <c r="Y66" s="8">
        <v>67.609831999999997</v>
      </c>
      <c r="Z66" s="8">
        <v>90.628212000000005</v>
      </c>
      <c r="AA66" s="8">
        <v>3.0982150000000002</v>
      </c>
      <c r="AB66" s="8">
        <f t="shared" si="26"/>
        <v>93.726427000000001</v>
      </c>
      <c r="AC66" s="8">
        <v>0.82567999999999997</v>
      </c>
      <c r="AD66" s="8">
        <v>8.121220000000001</v>
      </c>
      <c r="AE66" s="8">
        <v>451.03411499999999</v>
      </c>
      <c r="AF66" s="11">
        <f t="shared" si="49"/>
        <v>0.86393527073015941</v>
      </c>
      <c r="AG66" s="337">
        <v>0.87444651963852404</v>
      </c>
      <c r="AH66" s="11">
        <f t="shared" si="50"/>
        <v>0.90705057721568094</v>
      </c>
      <c r="AI66" s="11">
        <f t="shared" si="51"/>
        <v>0.8809936565972063</v>
      </c>
      <c r="AJ66" s="11">
        <f t="shared" si="52"/>
        <v>0.88222276707254887</v>
      </c>
      <c r="AK66" s="11">
        <f t="shared" si="53"/>
        <v>0.87663752030556952</v>
      </c>
      <c r="AL66" s="11">
        <f t="shared" si="54"/>
        <v>0.84753137255560096</v>
      </c>
      <c r="AM66" s="11">
        <f t="shared" si="55"/>
        <v>0.86664555184213166</v>
      </c>
      <c r="AN66" s="11">
        <f t="shared" si="56"/>
        <v>0.93849370851700253</v>
      </c>
      <c r="AO66" s="11">
        <f t="shared" si="57"/>
        <v>0.82418816603431277</v>
      </c>
      <c r="AP66" s="11">
        <f t="shared" si="58"/>
        <v>0.7532814323126189</v>
      </c>
      <c r="AQ66" s="11">
        <f t="shared" si="59"/>
        <v>0.93205400953660344</v>
      </c>
      <c r="AR66" s="11">
        <f t="shared" si="60"/>
        <v>0.75822767849761841</v>
      </c>
      <c r="AS66" s="11">
        <f t="shared" si="61"/>
        <v>0.60498800675373532</v>
      </c>
      <c r="AT66" s="11">
        <f t="shared" si="71"/>
        <v>1.1270107084501777</v>
      </c>
      <c r="AU66" s="11">
        <f t="shared" si="62"/>
        <v>0.8923631759943178</v>
      </c>
      <c r="AV66" s="8">
        <v>2038.9209999999998</v>
      </c>
      <c r="AW66" s="8">
        <v>1174.5730000000001</v>
      </c>
      <c r="AX66" s="8">
        <v>864.34800000000007</v>
      </c>
      <c r="AY66" s="8">
        <v>416.56199999999995</v>
      </c>
      <c r="AZ66" s="8">
        <v>124.27000000000001</v>
      </c>
      <c r="BA66" s="8">
        <v>12.974</v>
      </c>
      <c r="BB66" s="8">
        <v>137.244</v>
      </c>
      <c r="BC66" s="8">
        <v>9.109</v>
      </c>
      <c r="BD66" s="8">
        <v>34.094000000000001</v>
      </c>
      <c r="BE66" s="8">
        <v>43.203000000000003</v>
      </c>
      <c r="BF66" s="8">
        <v>10.908000000000001</v>
      </c>
      <c r="BG66" s="8">
        <v>278.24699999999996</v>
      </c>
      <c r="BH66" s="8">
        <v>42.750999999999998</v>
      </c>
      <c r="BI66" s="8">
        <v>125.08199999999999</v>
      </c>
      <c r="BJ66" s="8">
        <v>7.4729999999999999</v>
      </c>
      <c r="BK66" s="8">
        <v>5.101</v>
      </c>
      <c r="BL66" s="8">
        <v>0</v>
      </c>
      <c r="BM66" s="8">
        <v>71.224000000000004</v>
      </c>
      <c r="BN66" s="8">
        <v>150.70600000000002</v>
      </c>
      <c r="BO66" s="8">
        <v>3.9489999999999998</v>
      </c>
      <c r="BP66" s="8">
        <v>2.4590000000000001</v>
      </c>
      <c r="BQ66" s="8">
        <v>12.974</v>
      </c>
      <c r="BR66" s="8">
        <v>0.80200000000000005</v>
      </c>
      <c r="BS66" s="8">
        <v>13.776</v>
      </c>
      <c r="BT66" s="8">
        <v>5.6549999999999994</v>
      </c>
      <c r="BU66" s="8">
        <v>3.109</v>
      </c>
      <c r="BV66" s="8">
        <v>8.7639999999999993</v>
      </c>
      <c r="BW66" s="8">
        <v>0</v>
      </c>
      <c r="BX66" s="8">
        <v>28.599</v>
      </c>
      <c r="BY66" s="8">
        <v>28.599</v>
      </c>
      <c r="BZ66" s="8">
        <v>13.554</v>
      </c>
      <c r="CA66" s="8">
        <v>13.554</v>
      </c>
      <c r="CB66" s="8">
        <v>5.67</v>
      </c>
      <c r="CC66" s="8">
        <v>20.625999999999998</v>
      </c>
      <c r="CD66" s="8">
        <v>26.295999999999999</v>
      </c>
      <c r="CE66" s="8">
        <f t="shared" si="29"/>
        <v>17.532</v>
      </c>
      <c r="CF66" s="8">
        <v>184.41200000000001</v>
      </c>
      <c r="CG66" s="8">
        <v>184.41200000000001</v>
      </c>
      <c r="CH66" s="8">
        <v>6.6829999999999998</v>
      </c>
      <c r="CI66" s="8">
        <v>6.3319999999999999</v>
      </c>
      <c r="CJ66" s="8">
        <v>13.015000000000001</v>
      </c>
      <c r="CK66" s="8">
        <f t="shared" si="30"/>
        <v>9.4849999999999994</v>
      </c>
      <c r="CL66" s="8">
        <v>0</v>
      </c>
      <c r="CM66" s="8">
        <v>3.5300000000000002</v>
      </c>
      <c r="CN66" s="8">
        <v>3.5300000000000002</v>
      </c>
      <c r="CO66" s="8">
        <v>0</v>
      </c>
      <c r="CP66" s="8">
        <v>177.82999999999998</v>
      </c>
      <c r="CQ66" s="8">
        <v>3.5289999999999995</v>
      </c>
      <c r="CR66" s="8">
        <v>-0.35199999999999998</v>
      </c>
      <c r="CS66" s="8">
        <v>12.889000000000001</v>
      </c>
      <c r="CT66" s="8">
        <v>158.34899999999999</v>
      </c>
      <c r="CU66" s="8">
        <v>89.221000000000004</v>
      </c>
      <c r="CV66" s="8">
        <v>69.128999999999991</v>
      </c>
      <c r="CW66" s="8">
        <v>28.310000000000002</v>
      </c>
      <c r="CX66" s="8">
        <v>10.612</v>
      </c>
      <c r="CY66" s="8">
        <v>0.74199999999999999</v>
      </c>
      <c r="CZ66" s="8">
        <v>11.353999999999999</v>
      </c>
      <c r="DA66" s="8">
        <v>3.0859999999999999</v>
      </c>
      <c r="DB66" s="8">
        <v>2.0810000000000004</v>
      </c>
      <c r="DC66" s="8">
        <v>5.1669999999999998</v>
      </c>
      <c r="DD66" s="8">
        <v>0.27600000000000002</v>
      </c>
      <c r="DE66" s="8">
        <v>24.573</v>
      </c>
      <c r="DF66" s="8">
        <v>181.87099999999998</v>
      </c>
      <c r="DG66" s="8">
        <f t="shared" si="63"/>
        <v>178.86515130734364</v>
      </c>
      <c r="DH66" s="8">
        <v>35.71</v>
      </c>
      <c r="DI66" s="8">
        <f t="shared" si="64"/>
        <v>35.638277179517388</v>
      </c>
      <c r="DJ66" s="8">
        <v>3.0510000000000002</v>
      </c>
      <c r="DK66" s="1">
        <v>0</v>
      </c>
      <c r="DL66" s="8">
        <v>15.366</v>
      </c>
      <c r="DM66" s="8">
        <v>118.661</v>
      </c>
      <c r="DN66" s="8">
        <f t="shared" si="65"/>
        <v>117.93180161000001</v>
      </c>
      <c r="DO66" s="8">
        <v>29.231000000000002</v>
      </c>
      <c r="DP66" s="8">
        <f t="shared" si="66"/>
        <v>28.367943164145643</v>
      </c>
      <c r="DQ66" s="8">
        <v>0.79800000000000004</v>
      </c>
      <c r="DR66" s="8">
        <v>70.835000000000008</v>
      </c>
      <c r="DS66" s="8">
        <f t="shared" si="31"/>
        <v>55.469000000000008</v>
      </c>
      <c r="DT66" s="8">
        <v>2.726</v>
      </c>
      <c r="DU66" s="8">
        <v>0.74199999999999999</v>
      </c>
      <c r="DV66" s="8">
        <v>18.963000000000001</v>
      </c>
      <c r="DW66" s="8">
        <v>22.431000000000001</v>
      </c>
      <c r="DX66" s="8">
        <v>47.242999999999995</v>
      </c>
      <c r="DY66" s="8">
        <v>12.190999999999999</v>
      </c>
      <c r="DZ66" s="8">
        <v>4.8000000000000001E-2</v>
      </c>
      <c r="EA66" s="8">
        <v>59.481999999999999</v>
      </c>
      <c r="EB66" s="8">
        <v>10.393000000000001</v>
      </c>
      <c r="EC66" s="8">
        <v>0</v>
      </c>
      <c r="ED66" s="8">
        <v>10.393000000000001</v>
      </c>
      <c r="EE66" s="8">
        <f t="shared" si="67"/>
        <v>8.9076837127154125</v>
      </c>
      <c r="EF66" s="8">
        <v>22.415999999999997</v>
      </c>
      <c r="EG66" s="8">
        <v>22.415999999999997</v>
      </c>
      <c r="EH66" s="8">
        <v>12.241999999999999</v>
      </c>
      <c r="EI66" s="8">
        <v>44.079000000000001</v>
      </c>
      <c r="EJ66" s="8">
        <v>2.02</v>
      </c>
      <c r="EK66" s="8">
        <v>58.341000000000001</v>
      </c>
      <c r="EL66" s="8">
        <v>31.810000000000002</v>
      </c>
      <c r="EM66" s="8">
        <v>31.810000000000002</v>
      </c>
      <c r="EN66" s="8">
        <v>2.8000000000000001E-2</v>
      </c>
      <c r="EO66" s="8">
        <v>1.42</v>
      </c>
      <c r="EP66" s="8">
        <v>1.448</v>
      </c>
      <c r="EQ66" s="8">
        <f t="shared" si="32"/>
        <v>1.0920000000000001</v>
      </c>
      <c r="ER66" s="8">
        <v>0</v>
      </c>
      <c r="ES66" s="8">
        <v>0.35599999999999998</v>
      </c>
      <c r="ET66" s="8">
        <v>0.35599999999999998</v>
      </c>
      <c r="EU66" s="8">
        <v>0</v>
      </c>
      <c r="EV66" s="8">
        <v>12.596</v>
      </c>
      <c r="EW66" s="8">
        <v>0.17100000000000001</v>
      </c>
      <c r="EX66" s="8">
        <v>20.137999999999998</v>
      </c>
      <c r="EY66" s="8">
        <v>360.20499999999998</v>
      </c>
      <c r="EZ66" s="8">
        <v>82.781000000000006</v>
      </c>
      <c r="FA66" s="8">
        <v>277.42399999999998</v>
      </c>
      <c r="FB66" s="8">
        <v>152.21699999999998</v>
      </c>
      <c r="FC66" s="8">
        <v>37.005000000000003</v>
      </c>
      <c r="FD66" s="8">
        <v>30.003</v>
      </c>
      <c r="FE66" s="8">
        <v>67.00800000000001</v>
      </c>
      <c r="FF66" s="8">
        <v>5.419999999999999</v>
      </c>
      <c r="FG66" s="8">
        <v>1.7370000000000001</v>
      </c>
      <c r="FH66" s="8">
        <v>7.1569999999999991</v>
      </c>
      <c r="FI66" s="8">
        <v>2.3109999999999999</v>
      </c>
      <c r="FJ66" s="8">
        <v>53.354000000000006</v>
      </c>
      <c r="FK66" s="8">
        <v>120.224</v>
      </c>
      <c r="FL66" s="8">
        <v>0.30600000000000005</v>
      </c>
      <c r="FM66" s="8">
        <v>67.722999999999999</v>
      </c>
      <c r="FN66" s="8">
        <v>188.25299999999999</v>
      </c>
      <c r="FO66" s="8">
        <v>18.745999999999999</v>
      </c>
      <c r="FP66" s="8">
        <v>50.46</v>
      </c>
      <c r="FQ66" s="8">
        <v>69.206000000000003</v>
      </c>
      <c r="FR66" s="8">
        <v>10.151</v>
      </c>
      <c r="FS66" s="8">
        <v>13.968</v>
      </c>
      <c r="FT66" s="8">
        <v>4.5090000000000003</v>
      </c>
      <c r="FU66" s="8">
        <v>4.5579999999999998</v>
      </c>
      <c r="FV66" s="8">
        <v>1.3120000000000001</v>
      </c>
      <c r="FW66" s="8">
        <v>1.863</v>
      </c>
      <c r="FX66" s="8">
        <f t="shared" si="33"/>
        <v>1.7749999999999999</v>
      </c>
      <c r="FY66" s="8">
        <v>47.291999999999994</v>
      </c>
      <c r="FZ66" s="8">
        <v>8.7999999999999995E-2</v>
      </c>
      <c r="GA66" s="8">
        <v>0</v>
      </c>
      <c r="GB66" s="8">
        <v>173.04599999999999</v>
      </c>
      <c r="GC66" s="8">
        <v>15.472999999999999</v>
      </c>
      <c r="GD66" s="8">
        <f t="shared" si="68"/>
        <v>188.40899999999999</v>
      </c>
      <c r="GE66" s="8">
        <v>188.51900000000001</v>
      </c>
      <c r="GF66" s="8">
        <v>183.03800000000001</v>
      </c>
      <c r="GG66" s="8">
        <v>30.003</v>
      </c>
      <c r="GH66" s="8">
        <v>86.067999999999998</v>
      </c>
      <c r="GI66" s="8">
        <v>299.10899999999998</v>
      </c>
      <c r="GJ66" s="8">
        <v>0.82199999999999995</v>
      </c>
      <c r="GK66" s="8">
        <v>0</v>
      </c>
      <c r="GL66" s="8">
        <v>1.4649999999999999</v>
      </c>
      <c r="GM66" s="8">
        <v>11.844000000000001</v>
      </c>
      <c r="GN66" s="8">
        <v>14.131</v>
      </c>
      <c r="GO66" s="8">
        <v>0</v>
      </c>
      <c r="GP66" s="8">
        <v>0.11</v>
      </c>
      <c r="GQ66" s="8">
        <v>0.11</v>
      </c>
      <c r="GR66" s="8">
        <v>0</v>
      </c>
      <c r="GS66" s="8">
        <v>235.24799999999999</v>
      </c>
      <c r="GT66" s="8">
        <v>32.714999999999996</v>
      </c>
      <c r="GU66" s="8">
        <v>28.63</v>
      </c>
      <c r="GV66" s="8">
        <v>296.59299999999996</v>
      </c>
      <c r="GW66" s="8">
        <v>0.97499999999999998</v>
      </c>
      <c r="GX66" s="8">
        <v>0</v>
      </c>
      <c r="GY66" s="8">
        <v>5.0609999999999999</v>
      </c>
      <c r="GZ66" s="8">
        <v>29.292999999999999</v>
      </c>
      <c r="HA66" s="8">
        <v>13.935</v>
      </c>
      <c r="HB66" s="8">
        <v>49.264000000000003</v>
      </c>
      <c r="HC66" s="8">
        <f t="shared" si="34"/>
        <v>35.133000000000003</v>
      </c>
      <c r="HD66" s="8">
        <v>407.35</v>
      </c>
      <c r="HE66" s="8">
        <v>250.43799999999999</v>
      </c>
      <c r="HF66" s="8">
        <v>141.95800000000003</v>
      </c>
      <c r="HG66" s="8">
        <v>392.39600000000002</v>
      </c>
      <c r="HH66" s="8">
        <v>14.954000000000001</v>
      </c>
      <c r="HI66" s="8">
        <v>8.6110000000000007</v>
      </c>
      <c r="HJ66" s="8">
        <v>0.78100000000000014</v>
      </c>
      <c r="HK66" s="8">
        <v>3.8159999999999998</v>
      </c>
      <c r="HL66" s="8">
        <v>13.208000000000002</v>
      </c>
      <c r="HM66" s="8">
        <v>0</v>
      </c>
      <c r="HN66" s="8">
        <v>8.8979999999999997</v>
      </c>
      <c r="HO66" s="8">
        <v>10.298</v>
      </c>
      <c r="HP66" s="8">
        <v>19.195999999999998</v>
      </c>
      <c r="HQ66" s="8">
        <f t="shared" si="35"/>
        <v>5.987999999999996</v>
      </c>
      <c r="HR66" s="8">
        <v>67.52600000000001</v>
      </c>
      <c r="HS66" s="8">
        <v>0.25900000000000001</v>
      </c>
      <c r="HT66" s="8">
        <v>2.0579999999999998</v>
      </c>
      <c r="HU66" s="8">
        <v>-60.877000000000002</v>
      </c>
      <c r="HV66" s="8">
        <v>158.4</v>
      </c>
      <c r="HW66" s="8">
        <v>92.038000000000011</v>
      </c>
      <c r="HX66" s="8">
        <v>156.91199999999998</v>
      </c>
      <c r="HY66" s="8">
        <v>376.392</v>
      </c>
      <c r="HZ66" s="8">
        <v>34.790999999999997</v>
      </c>
      <c r="IA66" s="8">
        <v>411.18299999999999</v>
      </c>
      <c r="IB66" s="8">
        <v>80.722999999999999</v>
      </c>
      <c r="IC66" s="8">
        <v>11.331000000000001</v>
      </c>
      <c r="ID66" s="8">
        <v>92.054000000000002</v>
      </c>
      <c r="IE66" s="8">
        <v>295.66800000000001</v>
      </c>
      <c r="IF66" s="8">
        <v>23.46</v>
      </c>
      <c r="IG66" s="8">
        <v>319.12799999999999</v>
      </c>
      <c r="IH66" s="8">
        <v>28.748999999999999</v>
      </c>
      <c r="II66" s="8">
        <v>15.844999999999999</v>
      </c>
      <c r="IJ66" s="8">
        <v>44.593999999999994</v>
      </c>
      <c r="IK66" s="8">
        <v>8.536999999999999</v>
      </c>
      <c r="IL66" s="8">
        <v>5.3409999999999993</v>
      </c>
      <c r="IM66" s="8">
        <v>13.877999999999998</v>
      </c>
      <c r="IN66" s="8">
        <v>0.46699999999999997</v>
      </c>
      <c r="IO66" s="8">
        <v>12.404</v>
      </c>
      <c r="IP66" s="8">
        <v>12.871</v>
      </c>
      <c r="IQ66" s="8">
        <v>0.66300000000000003</v>
      </c>
      <c r="IR66" s="8">
        <v>0.14299999999999999</v>
      </c>
      <c r="IS66" s="8">
        <v>0.80600000000000005</v>
      </c>
      <c r="IT66" s="8">
        <v>13.677</v>
      </c>
      <c r="IU66" s="8">
        <v>0.78200000000000014</v>
      </c>
      <c r="IV66" s="8">
        <v>0.874</v>
      </c>
      <c r="IW66" s="8">
        <v>1.6560000000000001</v>
      </c>
      <c r="IX66" s="8">
        <v>246.29300000000001</v>
      </c>
      <c r="IY66" s="8">
        <v>2.343</v>
      </c>
      <c r="IZ66" s="8">
        <v>248.636</v>
      </c>
      <c r="JA66" s="8">
        <v>648.85899999999992</v>
      </c>
      <c r="JB66" s="8">
        <v>648.85899999999992</v>
      </c>
      <c r="JC66" s="8">
        <v>187.756</v>
      </c>
      <c r="JD66" s="8">
        <v>43.719000000000008</v>
      </c>
      <c r="JE66" s="8">
        <v>231.47500000000002</v>
      </c>
      <c r="JF66" s="8">
        <v>21.17</v>
      </c>
      <c r="JG66" s="8">
        <v>0.46599999999999997</v>
      </c>
      <c r="JH66" s="8">
        <v>21.636000000000003</v>
      </c>
      <c r="JI66" s="8">
        <v>20.024999999999999</v>
      </c>
      <c r="JJ66" s="8">
        <v>20.024999999999999</v>
      </c>
      <c r="JK66" s="8">
        <v>47.863</v>
      </c>
      <c r="JL66" s="8">
        <v>0.77500000000000013</v>
      </c>
      <c r="JM66" s="8">
        <v>48.637999999999998</v>
      </c>
      <c r="JN66" s="8">
        <v>2.2489999999999997</v>
      </c>
      <c r="JO66" s="8">
        <v>2.2489999999999997</v>
      </c>
      <c r="JP66" s="8">
        <v>17.795999999999999</v>
      </c>
      <c r="JQ66" s="8">
        <v>0.185</v>
      </c>
      <c r="JR66" s="8">
        <v>17.980999999999998</v>
      </c>
      <c r="JS66" s="8">
        <v>1.5680000000000001</v>
      </c>
      <c r="JT66" s="8">
        <v>1.5680000000000001</v>
      </c>
      <c r="JU66" s="8">
        <v>233.15</v>
      </c>
      <c r="JV66" s="8">
        <v>68.370999999999995</v>
      </c>
      <c r="JW66" s="8">
        <v>28.890999999999998</v>
      </c>
      <c r="JX66" s="8">
        <v>330.41200000000003</v>
      </c>
      <c r="JY66" s="8">
        <f t="shared" si="36"/>
        <v>330.15000000000003</v>
      </c>
      <c r="JZ66" s="8">
        <v>24.371000000000002</v>
      </c>
      <c r="KA66" s="8">
        <v>24.452999999999999</v>
      </c>
      <c r="KB66" s="8">
        <v>48.823999999999998</v>
      </c>
      <c r="KC66" s="8">
        <v>4.3999999999999997E-2</v>
      </c>
      <c r="KD66" s="8">
        <v>31.172999999999998</v>
      </c>
      <c r="KE66" s="8">
        <v>31.216999999999999</v>
      </c>
      <c r="KF66" s="8">
        <v>80.040999999999997</v>
      </c>
      <c r="KG66" s="8">
        <f t="shared" si="37"/>
        <v>29.898000000000003</v>
      </c>
      <c r="KH66" s="8">
        <v>132.72800000000001</v>
      </c>
      <c r="KI66" s="8">
        <v>15.472999999999999</v>
      </c>
      <c r="KJ66" s="8">
        <v>148.20100000000002</v>
      </c>
      <c r="KK66" s="8">
        <v>187.756</v>
      </c>
      <c r="KL66" s="8">
        <v>43.719000000000008</v>
      </c>
      <c r="KM66" s="8">
        <v>106.78399999999999</v>
      </c>
      <c r="KN66" s="8">
        <v>338.25900000000001</v>
      </c>
      <c r="KO66" s="8">
        <v>0.26200000000000001</v>
      </c>
      <c r="KP66" s="8">
        <v>0.26200000000000001</v>
      </c>
      <c r="KQ66" s="8">
        <v>0</v>
      </c>
      <c r="KR66" s="8">
        <v>25.875</v>
      </c>
      <c r="KS66" s="8">
        <v>23.263999999999999</v>
      </c>
      <c r="KT66" s="8">
        <v>49.138999999999996</v>
      </c>
      <c r="KU66" s="8">
        <v>5.6000000000000001E-2</v>
      </c>
      <c r="KV66" s="8">
        <v>0.94800000000000006</v>
      </c>
      <c r="KW66" s="8">
        <v>1.004</v>
      </c>
      <c r="KX66" s="8">
        <v>50.142999999999994</v>
      </c>
      <c r="KY66" s="8">
        <v>0</v>
      </c>
      <c r="KZ66" s="8">
        <v>1042.21</v>
      </c>
      <c r="LA66" s="8">
        <v>33.350999999999999</v>
      </c>
      <c r="LB66" s="8">
        <v>1075.5610000000001</v>
      </c>
      <c r="LC66" s="8">
        <v>888.91200000000003</v>
      </c>
      <c r="LD66" s="8">
        <v>30.942</v>
      </c>
      <c r="LE66" s="8">
        <v>919.85400000000004</v>
      </c>
      <c r="LF66" s="8">
        <v>153.297</v>
      </c>
      <c r="LG66" s="8">
        <v>2.4089999999999998</v>
      </c>
      <c r="LH66" s="8">
        <v>155.70599999999999</v>
      </c>
      <c r="LI66" s="8">
        <v>1.786</v>
      </c>
      <c r="LJ66" s="8">
        <v>3.4689999999999999</v>
      </c>
      <c r="LK66" s="8">
        <v>5.2549999999999999</v>
      </c>
      <c r="LL66" s="8">
        <v>0.56100000000000005</v>
      </c>
      <c r="LM66" s="8">
        <v>0.94599999999999995</v>
      </c>
      <c r="LN66" s="8">
        <v>1.5070000000000001</v>
      </c>
      <c r="LO66" s="8">
        <v>6.7620000000000005</v>
      </c>
      <c r="LP66" s="8">
        <v>0</v>
      </c>
      <c r="LQ66" s="8">
        <v>8.6110000000000007</v>
      </c>
      <c r="LR66" s="8">
        <v>2.3260000000000001</v>
      </c>
      <c r="LS66" s="8">
        <v>10.937000000000001</v>
      </c>
      <c r="LT66" s="8">
        <v>0</v>
      </c>
      <c r="LU66" s="8">
        <v>10.937000000000001</v>
      </c>
      <c r="LV66" s="8">
        <f t="shared" si="38"/>
        <v>4.1750000000000007</v>
      </c>
      <c r="LW66" s="8">
        <v>102.21300000000001</v>
      </c>
      <c r="LX66" s="8">
        <v>3.0979999999999999</v>
      </c>
      <c r="LY66" s="8">
        <v>105.31100000000001</v>
      </c>
      <c r="LZ66" s="8">
        <v>3.7570000000000001</v>
      </c>
      <c r="MA66" s="8">
        <v>3.7570000000000001</v>
      </c>
      <c r="MB66" s="8">
        <v>0.82599999999999996</v>
      </c>
      <c r="MC66" s="8">
        <v>0.82599999999999996</v>
      </c>
      <c r="MD66" s="8">
        <v>-1.8770000000000002</v>
      </c>
      <c r="ME66" s="8">
        <v>-1.8770000000000002</v>
      </c>
      <c r="MF66" s="8">
        <v>42.695999999999998</v>
      </c>
      <c r="MG66" s="8">
        <v>0.81700000000000006</v>
      </c>
      <c r="MH66" s="8">
        <v>43.512999999999998</v>
      </c>
      <c r="MI66" s="8">
        <v>189.34299999999999</v>
      </c>
      <c r="MJ66" s="8">
        <v>92.038000000000011</v>
      </c>
      <c r="MK66" s="8">
        <v>30.942</v>
      </c>
      <c r="ML66" s="8">
        <v>1323.5889999999999</v>
      </c>
      <c r="MM66" s="8">
        <v>2.4089999999999998</v>
      </c>
      <c r="MN66" s="8">
        <v>1325.998</v>
      </c>
      <c r="MO66" s="8">
        <v>449.24600000000004</v>
      </c>
      <c r="MP66" s="8">
        <v>431.84000000000003</v>
      </c>
      <c r="MQ66" s="8">
        <v>17.407</v>
      </c>
      <c r="MR66" s="8">
        <v>8.09</v>
      </c>
      <c r="MS66" s="8">
        <v>2.0389999999999997</v>
      </c>
      <c r="MT66" s="8">
        <v>2.0389999999999997</v>
      </c>
      <c r="MU66" s="8">
        <v>57.423000000000002</v>
      </c>
      <c r="MV66" s="8">
        <v>21.437999999999999</v>
      </c>
      <c r="MW66" s="8">
        <v>10.523</v>
      </c>
      <c r="MX66" s="8">
        <v>1.296</v>
      </c>
      <c r="MY66" s="8">
        <v>0</v>
      </c>
      <c r="MZ66" s="8">
        <v>1.2160000000000002</v>
      </c>
      <c r="NA66" s="8">
        <v>1.2160000000000002</v>
      </c>
      <c r="NB66" s="8">
        <v>4.9000000000000002E-2</v>
      </c>
      <c r="NC66" s="8">
        <v>0.127</v>
      </c>
      <c r="ND66" s="8">
        <v>0.17599999999999999</v>
      </c>
      <c r="NE66" s="8">
        <v>1.9039999999999999</v>
      </c>
      <c r="NF66" s="8">
        <v>1.9039999999999999</v>
      </c>
      <c r="NG66" s="8">
        <v>4.5459999999999994</v>
      </c>
      <c r="NH66" s="8">
        <v>0.308</v>
      </c>
      <c r="NI66" s="8">
        <v>1.4649999999999999</v>
      </c>
      <c r="NJ66" s="8">
        <v>4.9359999999999999</v>
      </c>
      <c r="NK66" s="8">
        <v>11.254999999999999</v>
      </c>
      <c r="NL66" s="8">
        <v>0</v>
      </c>
      <c r="NM66" s="8">
        <v>0</v>
      </c>
      <c r="NN66" s="8">
        <v>0.91399999999999992</v>
      </c>
      <c r="NO66" s="8">
        <v>4.9000000000000002E-2</v>
      </c>
      <c r="NP66" s="8">
        <v>4.9000000000000002E-2</v>
      </c>
      <c r="NQ66" s="8">
        <v>0</v>
      </c>
      <c r="NR66" s="8">
        <v>1.3969999999999998</v>
      </c>
      <c r="NS66" s="8">
        <v>0.188</v>
      </c>
      <c r="NT66" s="8">
        <v>1.5849999999999997</v>
      </c>
      <c r="NU66" s="8">
        <v>0</v>
      </c>
      <c r="NV66" s="8">
        <v>0</v>
      </c>
      <c r="NW66" s="8">
        <v>8.4269999999999996</v>
      </c>
      <c r="NX66" s="8">
        <v>1.1830000000000001</v>
      </c>
      <c r="NY66" s="8">
        <v>61.813000000000002</v>
      </c>
      <c r="NZ66" s="8">
        <v>16.000999999999998</v>
      </c>
      <c r="OA66" s="8">
        <v>4.7469999999999999</v>
      </c>
      <c r="OB66" s="8">
        <v>1.714</v>
      </c>
      <c r="OC66" s="8">
        <f t="shared" si="39"/>
        <v>0.41799999999999993</v>
      </c>
      <c r="OD66" s="8">
        <v>2.0389999999999997</v>
      </c>
      <c r="OE66" s="8">
        <v>1.0790000000000002</v>
      </c>
      <c r="OF66" s="8">
        <v>3.1179999999999999</v>
      </c>
      <c r="OG66" s="8">
        <v>4.0010000000000003</v>
      </c>
      <c r="OH66" s="8">
        <v>0.315</v>
      </c>
      <c r="OI66" s="8">
        <v>0</v>
      </c>
      <c r="OJ66" s="8">
        <v>4.3160000000000007</v>
      </c>
      <c r="OK66" s="8">
        <v>2.1160000000000001</v>
      </c>
      <c r="OL66" s="8">
        <v>1.304</v>
      </c>
      <c r="OM66" s="8">
        <v>5.0609999999999999</v>
      </c>
      <c r="ON66" s="8">
        <v>10.457000000000001</v>
      </c>
      <c r="OO66" s="8">
        <v>13.935</v>
      </c>
      <c r="OP66" s="8">
        <v>32.873000000000005</v>
      </c>
      <c r="OQ66" s="8">
        <f t="shared" si="40"/>
        <v>21.618000000000006</v>
      </c>
      <c r="OR66" s="8">
        <v>0.51100000000000001</v>
      </c>
      <c r="OS66" s="8">
        <v>0.92800000000000005</v>
      </c>
      <c r="OT66" s="8">
        <v>1.4390000000000001</v>
      </c>
      <c r="OU66" s="8">
        <v>1.45</v>
      </c>
      <c r="OV66" s="8">
        <v>0.40799999999999997</v>
      </c>
      <c r="OW66" s="8">
        <v>1.8579999999999999</v>
      </c>
      <c r="OX66" s="8">
        <v>-15.666</v>
      </c>
      <c r="OY66" s="8">
        <v>1701.463</v>
      </c>
      <c r="OZ66" s="335">
        <v>2.5902065901991598E-2</v>
      </c>
      <c r="PA66" s="8">
        <v>7.1722820482614733E-2</v>
      </c>
      <c r="PB66" s="8">
        <v>0.86305683585435999</v>
      </c>
      <c r="PC66" s="8">
        <v>3.6427</v>
      </c>
      <c r="PD66" s="8">
        <v>2</v>
      </c>
      <c r="PE66" s="8">
        <v>2.25</v>
      </c>
      <c r="PF66" s="8">
        <v>4.0995833333333334</v>
      </c>
      <c r="PG66" s="8">
        <f t="shared" si="48"/>
        <v>1.485316287284588</v>
      </c>
      <c r="PH66" s="8">
        <v>3.005848692656333</v>
      </c>
      <c r="PI66" s="8">
        <v>0.72919838999999975</v>
      </c>
      <c r="PJ66" s="8">
        <v>1530.029</v>
      </c>
      <c r="PK66" s="8">
        <f>IFERROR(HLOOKUP("b2_s11",real!$B$10:$AMM$83,$A66-1947,FALSE)+HLOOKUP("b2_s12",real!$B$10:$AMM$83,$A66-1947,FALSE)+HLOOKUP("b2_s13",real!$B$10:$AMM$83,$A66-1947,FALSE)+HLOOKUP("b2_s14",real!$B$10:$AMM$83,$A66-1947,FALSE),"")</f>
        <v>604.80999999999995</v>
      </c>
      <c r="PL66" s="8">
        <v>1701.289</v>
      </c>
      <c r="PM66" s="8">
        <v>329.20547244094473</v>
      </c>
      <c r="PN66">
        <v>41.344108451740105</v>
      </c>
      <c r="PO66" s="8">
        <v>28.1</v>
      </c>
      <c r="PP66" s="8">
        <v>62251.061999999998</v>
      </c>
      <c r="PQ66" s="8">
        <v>43886.998709999993</v>
      </c>
      <c r="PR66" s="8">
        <v>0.61576670488898166</v>
      </c>
      <c r="PS66" s="11">
        <v>0.218167665380223</v>
      </c>
      <c r="PT66" s="8">
        <v>14.831</v>
      </c>
      <c r="PU66" s="8">
        <v>0.76</v>
      </c>
      <c r="PV66" s="8">
        <v>5.9749999999999996</v>
      </c>
      <c r="PW66" s="8">
        <v>0.64</v>
      </c>
      <c r="PX66" s="8">
        <v>0.81</v>
      </c>
      <c r="PY66" s="8">
        <f t="shared" si="46"/>
        <v>2.3000000000000003</v>
      </c>
      <c r="PZ66" s="8">
        <v>0.85</v>
      </c>
      <c r="QA66" s="8">
        <v>23.866</v>
      </c>
      <c r="QB66" s="8">
        <v>2.3290000000000002</v>
      </c>
      <c r="QC66" s="8">
        <v>2.3290000000000002</v>
      </c>
      <c r="QD66" s="8">
        <v>13.698</v>
      </c>
      <c r="QE66" s="8">
        <v>0.74099999999999999</v>
      </c>
      <c r="QF66" s="8">
        <v>5.7119999999999997</v>
      </c>
      <c r="QG66" s="8">
        <v>0.56899999999999995</v>
      </c>
      <c r="QH66" s="8">
        <v>0.82099999999999995</v>
      </c>
      <c r="QI66" s="8">
        <v>0.66400000000000003</v>
      </c>
      <c r="QJ66" s="8">
        <f t="shared" si="47"/>
        <v>2.0539999999999998</v>
      </c>
      <c r="QK66" s="8">
        <v>22.204000000000001</v>
      </c>
      <c r="QL66" s="8">
        <v>2.597</v>
      </c>
      <c r="QM66" s="8">
        <v>2.597</v>
      </c>
      <c r="QN66" s="1">
        <v>0.109</v>
      </c>
      <c r="QO66" s="332">
        <v>8.9</v>
      </c>
      <c r="QP66" s="8">
        <v>62.251061999999997</v>
      </c>
      <c r="QQ66" s="333">
        <v>70.5</v>
      </c>
      <c r="QR66" s="8">
        <f t="shared" si="72"/>
        <v>43.886998709999993</v>
      </c>
      <c r="QS66" s="8">
        <v>40.808633999999998</v>
      </c>
      <c r="QT66" s="11">
        <v>0.30357227157550998</v>
      </c>
      <c r="QU66" s="8">
        <v>-0.51802986499999903</v>
      </c>
      <c r="QV66" s="334">
        <v>4.0995833333333334</v>
      </c>
      <c r="QW66" s="8">
        <v>4.0991669999999996</v>
      </c>
      <c r="QX66" s="8">
        <v>3.79559472842449</v>
      </c>
      <c r="QY66" s="336">
        <v>2.25</v>
      </c>
      <c r="QZ66" s="338">
        <v>2</v>
      </c>
      <c r="RA66" s="1">
        <v>0.80485600000000002</v>
      </c>
      <c r="RB66" s="1">
        <v>0.73416000000000003</v>
      </c>
      <c r="RC66">
        <v>54350.174931372399</v>
      </c>
      <c r="RD66">
        <v>0.81901662734811798</v>
      </c>
      <c r="RE66">
        <v>0.79233826370466698</v>
      </c>
      <c r="RF66">
        <v>102.06</v>
      </c>
      <c r="RG66">
        <v>106.79</v>
      </c>
      <c r="RH66" s="8">
        <f t="shared" si="43"/>
        <v>104.03669724770643</v>
      </c>
      <c r="RI66" s="8">
        <f t="shared" si="42"/>
        <v>107.92319353208691</v>
      </c>
      <c r="RJ66">
        <v>54350.174931372399</v>
      </c>
      <c r="RL66" s="8">
        <f t="shared" si="73"/>
        <v>190.037541</v>
      </c>
      <c r="RM66" s="8">
        <f t="shared" si="74"/>
        <v>177.82999999999998</v>
      </c>
      <c r="RN66" s="8">
        <f t="shared" si="69"/>
        <v>11.152316452865092</v>
      </c>
      <c r="RO66" s="8">
        <f t="shared" si="70"/>
        <v>10.435919262989195</v>
      </c>
    </row>
    <row r="67" spans="1:483" s="8" customFormat="1" x14ac:dyDescent="0.35">
      <c r="A67" s="1">
        <v>2005</v>
      </c>
      <c r="B67" s="8">
        <v>1982.6286743597755</v>
      </c>
      <c r="C67" s="8">
        <v>520.65983761367545</v>
      </c>
      <c r="D67" s="8">
        <f t="shared" si="23"/>
        <v>1067.7077496622355</v>
      </c>
      <c r="E67" s="8">
        <v>1031.3499674220936</v>
      </c>
      <c r="F67" s="8">
        <v>454.00865810523464</v>
      </c>
      <c r="G67" s="8">
        <v>36.357782240141866</v>
      </c>
      <c r="H67" s="8">
        <v>226.21632411041477</v>
      </c>
      <c r="I67" s="8">
        <v>12.90036390455329</v>
      </c>
      <c r="J67" s="8">
        <v>85.002539332396807</v>
      </c>
      <c r="K67" s="8">
        <v>125.05742508582959</v>
      </c>
      <c r="L67" s="8">
        <v>3.4531284453252371</v>
      </c>
      <c r="M67" s="8">
        <f t="shared" si="24"/>
        <v>128.51055353115484</v>
      </c>
      <c r="N67" s="8">
        <v>1.4519222148809616</v>
      </c>
      <c r="O67" s="8">
        <v>6.7728459999999995</v>
      </c>
      <c r="P67" s="8">
        <v>521.49743496702308</v>
      </c>
      <c r="Q67" s="8">
        <v>1765.9049219999999</v>
      </c>
      <c r="R67" s="8">
        <v>475.86958000000004</v>
      </c>
      <c r="S67" s="8">
        <f t="shared" si="25"/>
        <v>960.56233399999996</v>
      </c>
      <c r="T67" s="8">
        <v>928.81133399999999</v>
      </c>
      <c r="U67" s="8">
        <v>407.34179499999999</v>
      </c>
      <c r="V67" s="8">
        <v>31.751000000000001</v>
      </c>
      <c r="W67" s="8">
        <v>200.053766</v>
      </c>
      <c r="X67" s="8">
        <v>12.384392999999999</v>
      </c>
      <c r="Y67" s="8">
        <v>70.883797999999999</v>
      </c>
      <c r="Z67" s="8">
        <v>98.293289000000001</v>
      </c>
      <c r="AA67" s="8">
        <v>3.3064149999999999</v>
      </c>
      <c r="AB67" s="8">
        <f t="shared" si="26"/>
        <v>101.599704</v>
      </c>
      <c r="AC67" s="8">
        <v>0.95628800000000003</v>
      </c>
      <c r="AD67" s="8">
        <v>10.614030000000001</v>
      </c>
      <c r="AE67" s="8">
        <v>477.37839399999996</v>
      </c>
      <c r="AF67" s="11">
        <f t="shared" si="49"/>
        <v>0.88066452927606376</v>
      </c>
      <c r="AG67" s="337">
        <v>0.89369034710203799</v>
      </c>
      <c r="AH67" s="11">
        <f t="shared" si="50"/>
        <v>0.93591574529796462</v>
      </c>
      <c r="AI67" s="11">
        <f t="shared" si="51"/>
        <v>0.89709668982815272</v>
      </c>
      <c r="AJ67" s="11">
        <f t="shared" si="52"/>
        <v>0.89821229915484158</v>
      </c>
      <c r="AK67" s="11">
        <f t="shared" si="53"/>
        <v>0.89801718619287341</v>
      </c>
      <c r="AL67" s="11">
        <f t="shared" si="54"/>
        <v>0.86624717881902102</v>
      </c>
      <c r="AM67" s="11">
        <f t="shared" si="55"/>
        <v>0.88571351798262732</v>
      </c>
      <c r="AN67" s="11">
        <f t="shared" si="56"/>
        <v>0.96783407733113191</v>
      </c>
      <c r="AO67" s="11">
        <f t="shared" si="57"/>
        <v>0.84580721469247788</v>
      </c>
      <c r="AP67" s="11">
        <f t="shared" si="58"/>
        <v>0.78272424117291006</v>
      </c>
      <c r="AQ67" s="11">
        <f t="shared" si="59"/>
        <v>0.96652231187695048</v>
      </c>
      <c r="AR67" s="11">
        <f t="shared" si="60"/>
        <v>0.78774751225322159</v>
      </c>
      <c r="AS67" s="11">
        <f t="shared" si="61"/>
        <v>0.6468935427270569</v>
      </c>
      <c r="AT67" s="11">
        <f t="shared" si="71"/>
        <v>1.479857228632105</v>
      </c>
      <c r="AU67" s="11">
        <f t="shared" si="62"/>
        <v>0.9083707419793613</v>
      </c>
      <c r="AV67" s="8">
        <v>2143.7490000000003</v>
      </c>
      <c r="AW67" s="8">
        <v>1244.81</v>
      </c>
      <c r="AX67" s="8">
        <v>898.93799999999999</v>
      </c>
      <c r="AY67" s="8">
        <v>433.65899999999999</v>
      </c>
      <c r="AZ67" s="8">
        <v>129.227</v>
      </c>
      <c r="BA67" s="8">
        <v>11.788</v>
      </c>
      <c r="BB67" s="8">
        <v>141.01500000000001</v>
      </c>
      <c r="BC67" s="8">
        <v>10.198</v>
      </c>
      <c r="BD67" s="8">
        <v>36.355000000000004</v>
      </c>
      <c r="BE67" s="8">
        <v>46.553000000000004</v>
      </c>
      <c r="BF67" s="8">
        <v>11.224</v>
      </c>
      <c r="BG67" s="8">
        <v>288.93399999999997</v>
      </c>
      <c r="BH67" s="8">
        <v>46.037999999999997</v>
      </c>
      <c r="BI67" s="8">
        <v>137.64600000000002</v>
      </c>
      <c r="BJ67" s="8">
        <v>16.722999999999999</v>
      </c>
      <c r="BK67" s="8">
        <v>4.0510000000000002</v>
      </c>
      <c r="BL67" s="8">
        <v>0</v>
      </c>
      <c r="BM67" s="8">
        <v>72.681999999999988</v>
      </c>
      <c r="BN67" s="8">
        <v>167.673</v>
      </c>
      <c r="BO67" s="8">
        <v>13.148</v>
      </c>
      <c r="BP67" s="8">
        <v>2.4729999999999999</v>
      </c>
      <c r="BQ67" s="8">
        <v>11.788</v>
      </c>
      <c r="BR67" s="8">
        <v>0.50600000000000001</v>
      </c>
      <c r="BS67" s="8">
        <v>12.294</v>
      </c>
      <c r="BT67" s="8">
        <v>4.6260000000000003</v>
      </c>
      <c r="BU67" s="8">
        <v>3.5129999999999999</v>
      </c>
      <c r="BV67" s="8">
        <v>8.1389999999999993</v>
      </c>
      <c r="BW67" s="8">
        <v>0</v>
      </c>
      <c r="BX67" s="8">
        <v>33.414999999999999</v>
      </c>
      <c r="BY67" s="8">
        <v>33.414999999999999</v>
      </c>
      <c r="BZ67" s="8">
        <v>12.105</v>
      </c>
      <c r="CA67" s="8">
        <v>12.105</v>
      </c>
      <c r="CB67" s="8">
        <v>4.665</v>
      </c>
      <c r="CC67" s="8">
        <v>21.561999999999998</v>
      </c>
      <c r="CD67" s="8">
        <v>26.226999999999997</v>
      </c>
      <c r="CE67" s="8">
        <f t="shared" si="29"/>
        <v>18.087999999999997</v>
      </c>
      <c r="CF67" s="8">
        <v>186.09699999999998</v>
      </c>
      <c r="CG67" s="8">
        <v>186.09699999999998</v>
      </c>
      <c r="CH67" s="8">
        <v>7.298</v>
      </c>
      <c r="CI67" s="8">
        <v>7.0900000000000007</v>
      </c>
      <c r="CJ67" s="8">
        <v>14.388000000000002</v>
      </c>
      <c r="CK67" s="8">
        <f t="shared" si="30"/>
        <v>11.303000000000001</v>
      </c>
      <c r="CL67" s="8">
        <v>0</v>
      </c>
      <c r="CM67" s="8">
        <v>3.085</v>
      </c>
      <c r="CN67" s="8">
        <v>3.085</v>
      </c>
      <c r="CO67" s="8">
        <v>0</v>
      </c>
      <c r="CP67" s="8">
        <v>187.94800000000001</v>
      </c>
      <c r="CQ67" s="8">
        <v>9.2560000000000002</v>
      </c>
      <c r="CR67" s="8">
        <v>0.24299999999999999</v>
      </c>
      <c r="CS67" s="8">
        <v>-4.5999999999999375E-2</v>
      </c>
      <c r="CT67" s="8">
        <v>167.61199999999999</v>
      </c>
      <c r="CU67" s="8">
        <v>97.534000000000006</v>
      </c>
      <c r="CV67" s="8">
        <v>70.078000000000003</v>
      </c>
      <c r="CW67" s="8">
        <v>30.213999999999999</v>
      </c>
      <c r="CX67" s="8">
        <v>11.231999999999999</v>
      </c>
      <c r="CY67" s="8">
        <v>0.84499999999999997</v>
      </c>
      <c r="CZ67" s="8">
        <v>12.077</v>
      </c>
      <c r="DA67" s="8">
        <v>3.2749999999999999</v>
      </c>
      <c r="DB67" s="8">
        <v>2.0110000000000001</v>
      </c>
      <c r="DC67" s="8">
        <v>5.2859999999999996</v>
      </c>
      <c r="DD67" s="8">
        <v>0.30800000000000005</v>
      </c>
      <c r="DE67" s="8">
        <v>22.808999999999997</v>
      </c>
      <c r="DF67" s="8">
        <v>201.23699999999999</v>
      </c>
      <c r="DG67" s="8">
        <f t="shared" si="63"/>
        <v>197.79107815643027</v>
      </c>
      <c r="DH67" s="8">
        <v>39.956000000000003</v>
      </c>
      <c r="DI67" s="8">
        <f t="shared" si="64"/>
        <v>39.884018708816349</v>
      </c>
      <c r="DJ67" s="8">
        <v>5.516</v>
      </c>
      <c r="DK67" s="1">
        <v>0</v>
      </c>
      <c r="DL67" s="8">
        <v>14.741</v>
      </c>
      <c r="DM67" s="8">
        <v>139.15100000000001</v>
      </c>
      <c r="DN67" s="8">
        <f t="shared" si="65"/>
        <v>138.22202603937501</v>
      </c>
      <c r="DO67" s="8">
        <v>27.557000000000002</v>
      </c>
      <c r="DP67" s="8">
        <f t="shared" si="66"/>
        <v>26.793031550113053</v>
      </c>
      <c r="DQ67" s="8">
        <v>1.0489999999999999</v>
      </c>
      <c r="DR67" s="8">
        <v>69.674999999999997</v>
      </c>
      <c r="DS67" s="8">
        <f t="shared" si="31"/>
        <v>54.933999999999997</v>
      </c>
      <c r="DT67" s="8">
        <v>2.7800000000000002</v>
      </c>
      <c r="DU67" s="8">
        <v>0.84499999999999997</v>
      </c>
      <c r="DV67" s="8">
        <v>20.547000000000001</v>
      </c>
      <c r="DW67" s="8">
        <v>24.172000000000001</v>
      </c>
      <c r="DX67" s="8">
        <v>52.024000000000001</v>
      </c>
      <c r="DY67" s="8">
        <v>17.265999999999998</v>
      </c>
      <c r="DZ67" s="8">
        <v>8.4000000000000005E-2</v>
      </c>
      <c r="EA67" s="8">
        <v>69.373999999999995</v>
      </c>
      <c r="EB67" s="8">
        <v>7.7230000000000008</v>
      </c>
      <c r="EC67" s="8">
        <v>0</v>
      </c>
      <c r="ED67" s="8">
        <v>7.7230000000000008</v>
      </c>
      <c r="EE67" s="8">
        <f t="shared" si="67"/>
        <v>5.898039275758574</v>
      </c>
      <c r="EF67" s="8">
        <v>24.014000000000003</v>
      </c>
      <c r="EG67" s="8">
        <v>24.014000000000003</v>
      </c>
      <c r="EH67" s="8">
        <v>17.311</v>
      </c>
      <c r="EI67" s="8">
        <v>48.593000000000004</v>
      </c>
      <c r="EJ67" s="8">
        <v>2.9020000000000001</v>
      </c>
      <c r="EK67" s="8">
        <v>68.805999999999997</v>
      </c>
      <c r="EL67" s="8">
        <v>39.831000000000003</v>
      </c>
      <c r="EM67" s="8">
        <v>39.831000000000003</v>
      </c>
      <c r="EN67" s="8">
        <v>2.4E-2</v>
      </c>
      <c r="EO67" s="8">
        <v>1.3919999999999999</v>
      </c>
      <c r="EP67" s="8">
        <v>1.4159999999999999</v>
      </c>
      <c r="EQ67" s="8">
        <f t="shared" si="32"/>
        <v>-0.48</v>
      </c>
      <c r="ER67" s="8">
        <v>0</v>
      </c>
      <c r="ES67" s="8">
        <v>1.8959999999999999</v>
      </c>
      <c r="ET67" s="8">
        <v>1.8959999999999999</v>
      </c>
      <c r="EU67" s="8">
        <v>0</v>
      </c>
      <c r="EV67" s="8">
        <v>12.331</v>
      </c>
      <c r="EW67" s="8">
        <v>0.129</v>
      </c>
      <c r="EX67" s="8">
        <v>26.886000000000003</v>
      </c>
      <c r="EY67" s="8">
        <v>374.22799999999995</v>
      </c>
      <c r="EZ67" s="8">
        <v>86.706999999999994</v>
      </c>
      <c r="FA67" s="8">
        <v>287.52199999999999</v>
      </c>
      <c r="FB67" s="8">
        <v>156.28</v>
      </c>
      <c r="FC67" s="8">
        <v>39.386000000000003</v>
      </c>
      <c r="FD67" s="8">
        <v>31.064</v>
      </c>
      <c r="FE67" s="8">
        <v>70.45</v>
      </c>
      <c r="FF67" s="8">
        <v>5.6630000000000003</v>
      </c>
      <c r="FG67" s="8">
        <v>1.3180000000000001</v>
      </c>
      <c r="FH67" s="8">
        <v>6.9809999999999999</v>
      </c>
      <c r="FI67" s="8">
        <v>2.012</v>
      </c>
      <c r="FJ67" s="8">
        <v>55.820999999999998</v>
      </c>
      <c r="FK67" s="8">
        <v>126.625</v>
      </c>
      <c r="FL67" s="8">
        <v>0.40300000000000002</v>
      </c>
      <c r="FM67" s="8">
        <v>68.977000000000004</v>
      </c>
      <c r="FN67" s="8">
        <v>196.005</v>
      </c>
      <c r="FO67" s="8">
        <v>20.321000000000002</v>
      </c>
      <c r="FP67" s="8">
        <v>53.037999999999997</v>
      </c>
      <c r="FQ67" s="8">
        <v>73.358999999999995</v>
      </c>
      <c r="FR67" s="8">
        <v>9.7620000000000005</v>
      </c>
      <c r="FS67" s="8">
        <v>14.252000000000001</v>
      </c>
      <c r="FT67" s="8">
        <v>4.6429999999999998</v>
      </c>
      <c r="FU67" s="8">
        <v>5.1959999999999997</v>
      </c>
      <c r="FV67" s="8">
        <v>1.3330000000000002</v>
      </c>
      <c r="FW67" s="8">
        <v>1.899</v>
      </c>
      <c r="FX67" s="8">
        <f t="shared" si="33"/>
        <v>1.8029999999999999</v>
      </c>
      <c r="FY67" s="8">
        <v>47.711999999999996</v>
      </c>
      <c r="FZ67" s="8">
        <v>9.6000000000000002E-2</v>
      </c>
      <c r="GA67" s="8">
        <v>0</v>
      </c>
      <c r="GB67" s="8">
        <v>182.80500000000001</v>
      </c>
      <c r="GC67" s="8">
        <v>16.716000000000001</v>
      </c>
      <c r="GD67" s="8">
        <f t="shared" si="68"/>
        <v>199.35600000000002</v>
      </c>
      <c r="GE67" s="8">
        <v>199.52100000000002</v>
      </c>
      <c r="GF67" s="8">
        <v>191.096</v>
      </c>
      <c r="GG67" s="8">
        <v>31.064</v>
      </c>
      <c r="GH67" s="8">
        <v>90.08</v>
      </c>
      <c r="GI67" s="8">
        <v>312.24</v>
      </c>
      <c r="GJ67" s="8">
        <v>0.85299999999999998</v>
      </c>
      <c r="GK67" s="8">
        <v>0</v>
      </c>
      <c r="GL67" s="8">
        <v>1.4830000000000001</v>
      </c>
      <c r="GM67" s="8">
        <v>13.154</v>
      </c>
      <c r="GN67" s="8">
        <v>15.49</v>
      </c>
      <c r="GO67" s="8">
        <v>0</v>
      </c>
      <c r="GP67" s="8">
        <v>0.16500000000000001</v>
      </c>
      <c r="GQ67" s="8">
        <v>0.16500000000000001</v>
      </c>
      <c r="GR67" s="8">
        <v>0</v>
      </c>
      <c r="GS67" s="8">
        <v>246.197</v>
      </c>
      <c r="GT67" s="8">
        <v>34.245000000000005</v>
      </c>
      <c r="GU67" s="8">
        <v>29.42</v>
      </c>
      <c r="GV67" s="8">
        <v>309.86200000000002</v>
      </c>
      <c r="GW67" s="8">
        <v>0.99199999999999999</v>
      </c>
      <c r="GX67" s="8">
        <v>0</v>
      </c>
      <c r="GY67" s="8">
        <v>5.5219999999999994</v>
      </c>
      <c r="GZ67" s="8">
        <v>31.258999999999997</v>
      </c>
      <c r="HA67" s="8">
        <v>16.195</v>
      </c>
      <c r="HB67" s="8">
        <v>53.967999999999996</v>
      </c>
      <c r="HC67" s="8">
        <f t="shared" si="34"/>
        <v>38.477999999999994</v>
      </c>
      <c r="HD67" s="8">
        <v>429.68799999999999</v>
      </c>
      <c r="HE67" s="8">
        <v>261.04899999999998</v>
      </c>
      <c r="HF67" s="8">
        <v>146.10199999999998</v>
      </c>
      <c r="HG67" s="8">
        <v>407.15099999999995</v>
      </c>
      <c r="HH67" s="8">
        <v>22.536999999999999</v>
      </c>
      <c r="HI67" s="8">
        <v>9.0060000000000002</v>
      </c>
      <c r="HJ67" s="8">
        <v>0.73</v>
      </c>
      <c r="HK67" s="8">
        <v>4.3780000000000001</v>
      </c>
      <c r="HL67" s="8">
        <v>14.114000000000001</v>
      </c>
      <c r="HM67" s="8">
        <v>0</v>
      </c>
      <c r="HN67" s="8">
        <v>9.8659999999999997</v>
      </c>
      <c r="HO67" s="8">
        <v>12.347</v>
      </c>
      <c r="HP67" s="8">
        <v>22.213000000000001</v>
      </c>
      <c r="HQ67" s="8">
        <f t="shared" si="35"/>
        <v>8.0990000000000002</v>
      </c>
      <c r="HR67" s="8">
        <v>70.856000000000009</v>
      </c>
      <c r="HS67" s="8">
        <v>0.61599999999999999</v>
      </c>
      <c r="HT67" s="8">
        <v>2.1020000000000003</v>
      </c>
      <c r="HU67" s="8">
        <v>-59.136000000000003</v>
      </c>
      <c r="HV67" s="8">
        <v>165.45599999999999</v>
      </c>
      <c r="HW67" s="8">
        <v>95.594999999999999</v>
      </c>
      <c r="HX67" s="8">
        <v>168.63900000000001</v>
      </c>
      <c r="HY67" s="8">
        <v>385.649</v>
      </c>
      <c r="HZ67" s="8">
        <v>35.555999999999997</v>
      </c>
      <c r="IA67" s="8">
        <v>421.20499999999998</v>
      </c>
      <c r="IB67" s="8">
        <v>82.061000000000007</v>
      </c>
      <c r="IC67" s="8">
        <v>11.440999999999999</v>
      </c>
      <c r="ID67" s="8">
        <v>93.50200000000001</v>
      </c>
      <c r="IE67" s="8">
        <v>303.58600000000001</v>
      </c>
      <c r="IF67" s="8">
        <v>24.115000000000002</v>
      </c>
      <c r="IG67" s="8">
        <v>327.70100000000002</v>
      </c>
      <c r="IH67" s="8">
        <v>29.450000000000003</v>
      </c>
      <c r="II67" s="8">
        <v>15.983000000000001</v>
      </c>
      <c r="IJ67" s="8">
        <v>45.433000000000007</v>
      </c>
      <c r="IK67" s="8">
        <v>8.6980000000000004</v>
      </c>
      <c r="IL67" s="8">
        <v>5.3340000000000005</v>
      </c>
      <c r="IM67" s="8">
        <v>14.032</v>
      </c>
      <c r="IN67" s="8">
        <v>0.504</v>
      </c>
      <c r="IO67" s="8">
        <v>13.205000000000002</v>
      </c>
      <c r="IP67" s="8">
        <v>13.709000000000001</v>
      </c>
      <c r="IQ67" s="8">
        <v>0.68100000000000005</v>
      </c>
      <c r="IR67" s="8">
        <v>0.14799999999999999</v>
      </c>
      <c r="IS67" s="8">
        <v>0.82900000000000007</v>
      </c>
      <c r="IT67" s="8">
        <v>14.538000000000002</v>
      </c>
      <c r="IU67" s="8">
        <v>1.3319999999999999</v>
      </c>
      <c r="IV67" s="8">
        <v>0.57299999999999995</v>
      </c>
      <c r="IW67" s="8">
        <v>1.9049999999999998</v>
      </c>
      <c r="IX67" s="8">
        <v>253.06299999999999</v>
      </c>
      <c r="IY67" s="8">
        <v>2.5430000000000001</v>
      </c>
      <c r="IZ67" s="8">
        <v>255.60599999999999</v>
      </c>
      <c r="JA67" s="8">
        <v>673.22200000000009</v>
      </c>
      <c r="JB67" s="8">
        <v>673.22200000000009</v>
      </c>
      <c r="JC67" s="8">
        <v>195.982</v>
      </c>
      <c r="JD67" s="8">
        <v>43.698999999999998</v>
      </c>
      <c r="JE67" s="8">
        <v>239.68099999999998</v>
      </c>
      <c r="JF67" s="8">
        <v>19.481999999999999</v>
      </c>
      <c r="JG67" s="8">
        <v>0.37</v>
      </c>
      <c r="JH67" s="8">
        <v>19.852</v>
      </c>
      <c r="JI67" s="8">
        <v>25.054000000000002</v>
      </c>
      <c r="JJ67" s="8">
        <v>25.054000000000002</v>
      </c>
      <c r="JK67" s="8">
        <v>47.914999999999999</v>
      </c>
      <c r="JL67" s="8">
        <v>0.63300000000000001</v>
      </c>
      <c r="JM67" s="8">
        <v>48.548000000000002</v>
      </c>
      <c r="JN67" s="8">
        <v>2.2030000000000003</v>
      </c>
      <c r="JO67" s="8">
        <v>2.2030000000000003</v>
      </c>
      <c r="JP67" s="8">
        <v>18.889000000000003</v>
      </c>
      <c r="JQ67" s="8">
        <v>0.20899999999999999</v>
      </c>
      <c r="JR67" s="8">
        <v>19.098000000000003</v>
      </c>
      <c r="JS67" s="8">
        <v>1.5349999999999999</v>
      </c>
      <c r="JT67" s="8">
        <v>1.5349999999999999</v>
      </c>
      <c r="JU67" s="8">
        <v>243.90600000000001</v>
      </c>
      <c r="JV67" s="8">
        <v>70.075000000000003</v>
      </c>
      <c r="JW67" s="8">
        <v>29.704000000000001</v>
      </c>
      <c r="JX67" s="8">
        <v>343.685</v>
      </c>
      <c r="JY67" s="8">
        <f t="shared" si="36"/>
        <v>343.4</v>
      </c>
      <c r="JZ67" s="8">
        <v>24.841000000000001</v>
      </c>
      <c r="KA67" s="8">
        <v>25.276000000000003</v>
      </c>
      <c r="KB67" s="8">
        <v>50.117000000000004</v>
      </c>
      <c r="KC67" s="8">
        <v>4.3999999999999997E-2</v>
      </c>
      <c r="KD67" s="8">
        <v>31.575999999999997</v>
      </c>
      <c r="KE67" s="8">
        <v>31.619999999999997</v>
      </c>
      <c r="KF67" s="8">
        <v>81.736999999999995</v>
      </c>
      <c r="KG67" s="8">
        <f t="shared" si="37"/>
        <v>31.083999999999989</v>
      </c>
      <c r="KH67" s="8">
        <v>139.89600000000002</v>
      </c>
      <c r="KI67" s="8">
        <v>16.716000000000001</v>
      </c>
      <c r="KJ67" s="8">
        <v>156.61200000000002</v>
      </c>
      <c r="KK67" s="8">
        <v>195.982</v>
      </c>
      <c r="KL67" s="8">
        <v>43.698999999999998</v>
      </c>
      <c r="KM67" s="8">
        <v>112.169</v>
      </c>
      <c r="KN67" s="8">
        <v>351.84999999999997</v>
      </c>
      <c r="KO67" s="8">
        <v>0.28500000000000003</v>
      </c>
      <c r="KP67" s="8">
        <v>0.28500000000000003</v>
      </c>
      <c r="KQ67" s="8">
        <v>0</v>
      </c>
      <c r="KR67" s="8">
        <v>26.821999999999999</v>
      </c>
      <c r="KS67" s="8">
        <v>22.75</v>
      </c>
      <c r="KT67" s="8">
        <v>49.572000000000003</v>
      </c>
      <c r="KU67" s="8">
        <v>5.5E-2</v>
      </c>
      <c r="KV67" s="8">
        <v>1.026</v>
      </c>
      <c r="KW67" s="8">
        <v>1.081</v>
      </c>
      <c r="KX67" s="8">
        <v>50.653000000000006</v>
      </c>
      <c r="KY67" s="8">
        <v>0</v>
      </c>
      <c r="KZ67" s="8">
        <v>1075.9649999999999</v>
      </c>
      <c r="LA67" s="8">
        <v>33.591000000000001</v>
      </c>
      <c r="LB67" s="8">
        <v>1109.5559999999998</v>
      </c>
      <c r="LC67" s="8">
        <v>927.91899999999987</v>
      </c>
      <c r="LD67" s="8">
        <v>31.751000000000001</v>
      </c>
      <c r="LE67" s="8">
        <v>959.66999999999985</v>
      </c>
      <c r="LF67" s="8">
        <v>148.04599999999999</v>
      </c>
      <c r="LG67" s="8">
        <v>1.84</v>
      </c>
      <c r="LH67" s="8">
        <v>149.886</v>
      </c>
      <c r="LI67" s="8">
        <v>1.8210000000000002</v>
      </c>
      <c r="LJ67" s="8">
        <v>5.7809999999999997</v>
      </c>
      <c r="LK67" s="8">
        <v>7.6020000000000003</v>
      </c>
      <c r="LL67" s="8">
        <v>0.59599999999999997</v>
      </c>
      <c r="LM67" s="8">
        <v>1.02</v>
      </c>
      <c r="LN67" s="8">
        <v>1.6160000000000001</v>
      </c>
      <c r="LO67" s="8">
        <v>9.218</v>
      </c>
      <c r="LP67" s="8">
        <v>0</v>
      </c>
      <c r="LQ67" s="8">
        <v>9.0060000000000002</v>
      </c>
      <c r="LR67" s="8">
        <v>2.9919999999999995</v>
      </c>
      <c r="LS67" s="8">
        <v>11.997999999999999</v>
      </c>
      <c r="LT67" s="8">
        <v>4.0000000000000001E-3</v>
      </c>
      <c r="LU67" s="8">
        <v>12.001999999999999</v>
      </c>
      <c r="LV67" s="8">
        <f t="shared" si="38"/>
        <v>2.7839999999999989</v>
      </c>
      <c r="LW67" s="8">
        <v>109.91</v>
      </c>
      <c r="LX67" s="8">
        <v>3.3049999999999997</v>
      </c>
      <c r="LY67" s="8">
        <v>113.215</v>
      </c>
      <c r="LZ67" s="8">
        <v>0.375</v>
      </c>
      <c r="MA67" s="8">
        <v>0.375</v>
      </c>
      <c r="MB67" s="8">
        <v>0.95599999999999996</v>
      </c>
      <c r="MC67" s="8">
        <v>0.95599999999999996</v>
      </c>
      <c r="MD67" s="8">
        <v>-2.4750000000000001</v>
      </c>
      <c r="ME67" s="8">
        <v>-2.4750000000000001</v>
      </c>
      <c r="MF67" s="8">
        <v>34.882999999999996</v>
      </c>
      <c r="MG67" s="8">
        <v>0.14699999999999999</v>
      </c>
      <c r="MH67" s="8">
        <v>35.029999999999994</v>
      </c>
      <c r="MI67" s="8">
        <v>197.20799999999997</v>
      </c>
      <c r="MJ67" s="8">
        <v>95.594999999999999</v>
      </c>
      <c r="MK67" s="8">
        <v>31.751000000000001</v>
      </c>
      <c r="ML67" s="8">
        <v>1368.7660000000001</v>
      </c>
      <c r="MM67" s="8">
        <v>1.84</v>
      </c>
      <c r="MN67" s="8">
        <v>1370.606</v>
      </c>
      <c r="MO67" s="8">
        <v>476.23100000000005</v>
      </c>
      <c r="MP67" s="8">
        <v>474.64700000000005</v>
      </c>
      <c r="MQ67" s="8">
        <v>1.5840000000000001</v>
      </c>
      <c r="MR67" s="8">
        <v>8.5449999999999999</v>
      </c>
      <c r="MS67" s="8">
        <v>2.1550000000000002</v>
      </c>
      <c r="MT67" s="8">
        <v>2.1550000000000002</v>
      </c>
      <c r="MU67" s="8">
        <v>71.328999999999994</v>
      </c>
      <c r="MV67" s="8">
        <v>28.736999999999998</v>
      </c>
      <c r="MW67" s="8">
        <v>22.240000000000002</v>
      </c>
      <c r="MX67" s="8">
        <v>1.143</v>
      </c>
      <c r="MY67" s="8">
        <v>0</v>
      </c>
      <c r="MZ67" s="8">
        <v>1.607</v>
      </c>
      <c r="NA67" s="8">
        <v>1.607</v>
      </c>
      <c r="NB67" s="8">
        <v>4.9999999999999996E-2</v>
      </c>
      <c r="NC67" s="8">
        <v>0.11799999999999999</v>
      </c>
      <c r="ND67" s="8">
        <v>0.16799999999999998</v>
      </c>
      <c r="NE67" s="8">
        <v>2.004</v>
      </c>
      <c r="NF67" s="8">
        <v>2.004</v>
      </c>
      <c r="NG67" s="8">
        <v>4.6580000000000004</v>
      </c>
      <c r="NH67" s="8">
        <v>0.317</v>
      </c>
      <c r="NI67" s="8">
        <v>1.4830000000000001</v>
      </c>
      <c r="NJ67" s="8">
        <v>4.6629999999999994</v>
      </c>
      <c r="NK67" s="8">
        <v>11.120999999999999</v>
      </c>
      <c r="NL67" s="8">
        <v>0</v>
      </c>
      <c r="NM67" s="8">
        <v>0</v>
      </c>
      <c r="NN67" s="8">
        <v>0.91100000000000003</v>
      </c>
      <c r="NO67" s="8">
        <v>4.9999999999999996E-2</v>
      </c>
      <c r="NP67" s="8">
        <v>4.9999999999999996E-2</v>
      </c>
      <c r="NQ67" s="8">
        <v>0</v>
      </c>
      <c r="NR67" s="8">
        <v>1.5770000000000002</v>
      </c>
      <c r="NS67" s="8">
        <v>0.27899999999999997</v>
      </c>
      <c r="NT67" s="8">
        <v>1.8560000000000001</v>
      </c>
      <c r="NU67" s="8">
        <v>0</v>
      </c>
      <c r="NV67" s="8">
        <v>0</v>
      </c>
      <c r="NW67" s="8">
        <v>8.3749999999999982</v>
      </c>
      <c r="NX67" s="8">
        <v>1.198</v>
      </c>
      <c r="NY67" s="8">
        <v>78.204999999999998</v>
      </c>
      <c r="NZ67" s="8">
        <v>16.116</v>
      </c>
      <c r="OA67" s="8">
        <v>14.196000000000002</v>
      </c>
      <c r="OB67" s="8">
        <v>2.1459999999999999</v>
      </c>
      <c r="OC67" s="8">
        <f t="shared" si="39"/>
        <v>1.0029999999999999</v>
      </c>
      <c r="OD67" s="8">
        <v>2.1550000000000002</v>
      </c>
      <c r="OE67" s="8">
        <v>1.151</v>
      </c>
      <c r="OF67" s="8">
        <v>3.306</v>
      </c>
      <c r="OG67" s="8">
        <v>4.2930000000000001</v>
      </c>
      <c r="OH67" s="8">
        <v>0.28800000000000003</v>
      </c>
      <c r="OI67" s="8">
        <v>0</v>
      </c>
      <c r="OJ67" s="8">
        <v>4.5810000000000004</v>
      </c>
      <c r="OK67" s="8">
        <v>2.476</v>
      </c>
      <c r="OL67" s="8">
        <v>1.2790000000000001</v>
      </c>
      <c r="OM67" s="8">
        <v>5.5219999999999994</v>
      </c>
      <c r="ON67" s="8">
        <v>10.564</v>
      </c>
      <c r="OO67" s="8">
        <v>16.195</v>
      </c>
      <c r="OP67" s="8">
        <v>36.036000000000001</v>
      </c>
      <c r="OQ67" s="8">
        <f t="shared" si="40"/>
        <v>24.915000000000003</v>
      </c>
      <c r="OR67" s="8">
        <v>0.66500000000000004</v>
      </c>
      <c r="OS67" s="8">
        <v>1.18</v>
      </c>
      <c r="OT67" s="8">
        <v>1.845</v>
      </c>
      <c r="OU67" s="8">
        <v>1.264</v>
      </c>
      <c r="OV67" s="8">
        <v>0.51600000000000001</v>
      </c>
      <c r="OW67" s="8">
        <v>1.78</v>
      </c>
      <c r="OX67" s="8">
        <v>-2.7329999999999997</v>
      </c>
      <c r="OY67" s="8">
        <v>1764.3970000000002</v>
      </c>
      <c r="OZ67" s="335">
        <v>2.5045682388189685E-2</v>
      </c>
      <c r="PA67" s="8">
        <v>7.1981291183657162E-2</v>
      </c>
      <c r="PB67" s="8">
        <v>0.76396844988695001</v>
      </c>
      <c r="PC67" s="8">
        <v>3.3784999999999998</v>
      </c>
      <c r="PD67" s="8">
        <v>2.25</v>
      </c>
      <c r="PE67" s="8">
        <v>2.1458333333333299</v>
      </c>
      <c r="PF67" s="8">
        <v>3.4073666666666664</v>
      </c>
      <c r="PG67" s="8">
        <f t="shared" si="48"/>
        <v>1.8249607242414267</v>
      </c>
      <c r="PH67" s="8">
        <v>3.4459218435697192</v>
      </c>
      <c r="PI67" s="8">
        <v>0.92897396062499948</v>
      </c>
      <c r="PJ67" s="8">
        <v>1584.239</v>
      </c>
      <c r="PK67" s="8">
        <f>IFERROR(HLOOKUP("b2_s11",real!$B$10:$AMM$83,$A67-1947,FALSE)+HLOOKUP("b2_s12",real!$B$10:$AMM$83,$A67-1947,FALSE)+HLOOKUP("b2_s13",real!$B$10:$AMM$83,$A67-1947,FALSE)+HLOOKUP("b2_s14",real!$B$10:$AMM$83,$A67-1947,FALSE),"")</f>
        <v>623.16999999999996</v>
      </c>
      <c r="PL67" s="8">
        <v>1763.963</v>
      </c>
      <c r="PM67" s="8">
        <v>358.6988888888888</v>
      </c>
      <c r="PN67">
        <v>47.706966742462896</v>
      </c>
      <c r="PO67" s="8">
        <v>28.1</v>
      </c>
      <c r="PP67" s="8">
        <v>62730.536999999997</v>
      </c>
      <c r="PQ67" s="8">
        <v>44162.298048000004</v>
      </c>
      <c r="PR67" s="8">
        <v>0.66649119149379765</v>
      </c>
      <c r="PS67" s="11">
        <v>0.220238480916225</v>
      </c>
      <c r="PT67" s="8">
        <v>14.957000000000001</v>
      </c>
      <c r="PU67" s="8">
        <v>0.77200000000000002</v>
      </c>
      <c r="PV67" s="8">
        <v>5.97</v>
      </c>
      <c r="PW67" s="8">
        <v>0.622</v>
      </c>
      <c r="PX67" s="8">
        <v>0.83699999999999997</v>
      </c>
      <c r="PY67" s="8">
        <f t="shared" si="46"/>
        <v>2.3410000000000002</v>
      </c>
      <c r="PZ67" s="8">
        <v>0.88200000000000001</v>
      </c>
      <c r="QA67" s="8">
        <v>24.04</v>
      </c>
      <c r="QB67" s="8">
        <v>2.3650000000000002</v>
      </c>
      <c r="QC67" s="8">
        <v>2.3650000000000002</v>
      </c>
      <c r="QD67" s="8">
        <v>13.856</v>
      </c>
      <c r="QE67" s="8">
        <v>0.745</v>
      </c>
      <c r="QF67" s="8">
        <v>5.7110000000000003</v>
      </c>
      <c r="QG67" s="8">
        <v>0.55600000000000005</v>
      </c>
      <c r="QH67" s="8">
        <v>0.85699999999999998</v>
      </c>
      <c r="QI67" s="8">
        <v>0.68300000000000005</v>
      </c>
      <c r="QJ67" s="8">
        <f t="shared" si="47"/>
        <v>2.0960000000000001</v>
      </c>
      <c r="QK67" s="8">
        <v>22.407</v>
      </c>
      <c r="QL67" s="8">
        <v>2.6259999999999999</v>
      </c>
      <c r="QM67" s="8">
        <v>2.6259999999999999</v>
      </c>
      <c r="QN67" s="1">
        <v>3.2000000000000001E-2</v>
      </c>
      <c r="QO67" s="332">
        <v>9.1</v>
      </c>
      <c r="QP67" s="8">
        <v>62.730536999999998</v>
      </c>
      <c r="QQ67" s="333">
        <v>70.400000000000006</v>
      </c>
      <c r="QR67" s="8">
        <f t="shared" si="72"/>
        <v>44.162298048000004</v>
      </c>
      <c r="QS67" s="8">
        <v>41.120722000000001</v>
      </c>
      <c r="QT67" s="11">
        <v>-0.127882037944405</v>
      </c>
      <c r="QU67" s="8">
        <v>-0.66243539090909076</v>
      </c>
      <c r="QV67" s="334">
        <v>3.4073666666666664</v>
      </c>
      <c r="QW67" s="8">
        <v>3.4094419999999999</v>
      </c>
      <c r="QX67" s="8">
        <v>3.5373240379444</v>
      </c>
      <c r="QY67" s="336">
        <v>2.1458333330000001</v>
      </c>
      <c r="QZ67" s="338">
        <v>2.25</v>
      </c>
      <c r="RA67" s="1">
        <v>0.80511100000000002</v>
      </c>
      <c r="RB67" s="1">
        <v>0.84767300000000001</v>
      </c>
      <c r="RC67">
        <v>56526.680484422293</v>
      </c>
      <c r="RD67">
        <v>0.85232048988132303</v>
      </c>
      <c r="RE67">
        <v>0.83198613462823201</v>
      </c>
      <c r="RF67">
        <v>100.21</v>
      </c>
      <c r="RG67">
        <v>104.23</v>
      </c>
      <c r="RH67" s="8">
        <f t="shared" si="43"/>
        <v>102.15086646279308</v>
      </c>
      <c r="RI67" s="8">
        <f t="shared" si="42"/>
        <v>105.33602829711975</v>
      </c>
      <c r="RJ67">
        <v>56526.680484422395</v>
      </c>
      <c r="RL67" s="8">
        <f t="shared" si="73"/>
        <v>200.053766</v>
      </c>
      <c r="RM67" s="8">
        <f t="shared" si="74"/>
        <v>187.94800000000001</v>
      </c>
      <c r="RN67" s="8">
        <f t="shared" si="69"/>
        <v>11.328682734143261</v>
      </c>
      <c r="RO67" s="8">
        <f t="shared" si="70"/>
        <v>10.643155113194707</v>
      </c>
    </row>
    <row r="68" spans="1:483" s="8" customFormat="1" x14ac:dyDescent="0.35">
      <c r="A68" s="1">
        <v>2006</v>
      </c>
      <c r="B68" s="8">
        <v>2031.1900986219287</v>
      </c>
      <c r="C68" s="8">
        <v>549.82029903546891</v>
      </c>
      <c r="D68" s="8">
        <f t="shared" si="23"/>
        <v>1090.5929827952857</v>
      </c>
      <c r="E68" s="8">
        <v>1053.4519583564017</v>
      </c>
      <c r="F68" s="8">
        <v>460.10672296669304</v>
      </c>
      <c r="G68" s="8">
        <v>37.141024438883861</v>
      </c>
      <c r="H68" s="8">
        <v>235.01300064792784</v>
      </c>
      <c r="I68" s="8">
        <v>15.169965279795365</v>
      </c>
      <c r="J68" s="8">
        <v>83.926302714970035</v>
      </c>
      <c r="K68" s="8">
        <v>131.42646970640419</v>
      </c>
      <c r="L68" s="8">
        <v>3.4166725392635455</v>
      </c>
      <c r="M68" s="8">
        <f t="shared" si="24"/>
        <v>134.84314224566774</v>
      </c>
      <c r="N68" s="8">
        <v>1.3456859667031786</v>
      </c>
      <c r="O68" s="8">
        <v>8.1959210000000002</v>
      </c>
      <c r="P68" s="8">
        <v>552.77483333886528</v>
      </c>
      <c r="Q68" s="8">
        <v>1848.1507279999998</v>
      </c>
      <c r="R68" s="8">
        <v>520.59397300000001</v>
      </c>
      <c r="S68" s="8">
        <f t="shared" si="25"/>
        <v>1002.37064</v>
      </c>
      <c r="T68" s="8">
        <v>968.74464</v>
      </c>
      <c r="U68" s="8">
        <v>420.62356300000005</v>
      </c>
      <c r="V68" s="8">
        <v>33.625999999999998</v>
      </c>
      <c r="W68" s="8">
        <v>214.37300200000001</v>
      </c>
      <c r="X68" s="8">
        <v>15.012753</v>
      </c>
      <c r="Y68" s="8">
        <v>72.654133000000002</v>
      </c>
      <c r="Z68" s="8">
        <v>109.499424</v>
      </c>
      <c r="AA68" s="8">
        <v>3.383502</v>
      </c>
      <c r="AB68" s="8">
        <f t="shared" si="26"/>
        <v>112.882926</v>
      </c>
      <c r="AC68" s="8">
        <v>1.0175540000000001</v>
      </c>
      <c r="AD68" s="8">
        <v>13.52786</v>
      </c>
      <c r="AE68" s="8">
        <v>516.28227000000004</v>
      </c>
      <c r="AF68" s="11">
        <f t="shared" si="49"/>
        <v>0.89964544899728738</v>
      </c>
      <c r="AG68" s="337">
        <v>0.91262303821346802</v>
      </c>
      <c r="AH68" s="11">
        <f t="shared" si="50"/>
        <v>0.96957465657000419</v>
      </c>
      <c r="AI68" s="11">
        <f t="shared" si="51"/>
        <v>0.91649844977889705</v>
      </c>
      <c r="AJ68" s="11">
        <f t="shared" si="52"/>
        <v>0.91717483061607863</v>
      </c>
      <c r="AK68" s="11">
        <f t="shared" si="53"/>
        <v>0.91500786955908675</v>
      </c>
      <c r="AL68" s="11">
        <f t="shared" si="54"/>
        <v>0.8980554226905626</v>
      </c>
      <c r="AM68" s="11">
        <f t="shared" si="55"/>
        <v>0.91358442041444032</v>
      </c>
      <c r="AN68" s="11">
        <f t="shared" si="56"/>
        <v>0.99770901925351818</v>
      </c>
      <c r="AO68" s="11">
        <f t="shared" si="57"/>
        <v>0.87804856881358695</v>
      </c>
      <c r="AP68" s="11">
        <f t="shared" si="58"/>
        <v>0.82970439711236232</v>
      </c>
      <c r="AQ68" s="11">
        <f t="shared" si="59"/>
        <v>0.99960940804066079</v>
      </c>
      <c r="AR68" s="11">
        <f t="shared" si="60"/>
        <v>0.8341281648073835</v>
      </c>
      <c r="AS68" s="11">
        <f t="shared" si="61"/>
        <v>0.74267910011439209</v>
      </c>
      <c r="AT68" s="11">
        <f t="shared" si="71"/>
        <v>1.5586264597776271</v>
      </c>
      <c r="AU68" s="11">
        <f t="shared" si="62"/>
        <v>0.92681169133764429</v>
      </c>
      <c r="AV68" s="8">
        <v>2280.3119999999999</v>
      </c>
      <c r="AW68" s="8">
        <v>1338.192</v>
      </c>
      <c r="AX68" s="8">
        <v>942.12099999999987</v>
      </c>
      <c r="AY68" s="8">
        <v>455.666</v>
      </c>
      <c r="AZ68" s="8">
        <v>137.23699999999999</v>
      </c>
      <c r="BA68" s="8">
        <v>9.9819999999999993</v>
      </c>
      <c r="BB68" s="8">
        <v>147.21899999999999</v>
      </c>
      <c r="BC68" s="8">
        <v>10.25</v>
      </c>
      <c r="BD68" s="8">
        <v>37.159999999999997</v>
      </c>
      <c r="BE68" s="8">
        <v>47.41</v>
      </c>
      <c r="BF68" s="8">
        <v>15.547000000000001</v>
      </c>
      <c r="BG68" s="8">
        <v>307.37300000000005</v>
      </c>
      <c r="BH68" s="8">
        <v>52.567999999999998</v>
      </c>
      <c r="BI68" s="8">
        <v>153.90800000000002</v>
      </c>
      <c r="BJ68" s="8">
        <v>18.229999999999997</v>
      </c>
      <c r="BK68" s="8">
        <v>8.4960000000000004</v>
      </c>
      <c r="BL68" s="8">
        <v>0</v>
      </c>
      <c r="BM68" s="8">
        <v>85.460000000000008</v>
      </c>
      <c r="BN68" s="8">
        <v>191.422</v>
      </c>
      <c r="BO68" s="8">
        <v>7.81</v>
      </c>
      <c r="BP68" s="8">
        <v>2.9489999999999998</v>
      </c>
      <c r="BQ68" s="8">
        <v>9.9819999999999993</v>
      </c>
      <c r="BR68" s="8">
        <v>0.19199999999999998</v>
      </c>
      <c r="BS68" s="8">
        <v>10.173999999999999</v>
      </c>
      <c r="BT68" s="8">
        <v>4.452</v>
      </c>
      <c r="BU68" s="8">
        <v>3.3940000000000001</v>
      </c>
      <c r="BV68" s="8">
        <v>7.8460000000000001</v>
      </c>
      <c r="BW68" s="8">
        <v>0</v>
      </c>
      <c r="BX68" s="8">
        <v>42.684999999999995</v>
      </c>
      <c r="BY68" s="8">
        <v>42.684999999999995</v>
      </c>
      <c r="BZ68" s="8">
        <v>9.9909999999999997</v>
      </c>
      <c r="CA68" s="8">
        <v>9.9909999999999997</v>
      </c>
      <c r="CB68" s="8">
        <v>5.6040000000000001</v>
      </c>
      <c r="CC68" s="8">
        <v>22.619999999999997</v>
      </c>
      <c r="CD68" s="8">
        <v>28.223999999999997</v>
      </c>
      <c r="CE68" s="8">
        <f t="shared" si="29"/>
        <v>20.377999999999997</v>
      </c>
      <c r="CF68" s="8">
        <v>190.053</v>
      </c>
      <c r="CG68" s="8">
        <v>190.053</v>
      </c>
      <c r="CH68" s="8">
        <v>7.4669999999999996</v>
      </c>
      <c r="CI68" s="8">
        <v>7.1290000000000004</v>
      </c>
      <c r="CJ68" s="8">
        <v>14.596</v>
      </c>
      <c r="CK68" s="8">
        <f t="shared" si="30"/>
        <v>10.216999999999999</v>
      </c>
      <c r="CL68" s="8">
        <v>0</v>
      </c>
      <c r="CM68" s="8">
        <v>4.3790000000000004</v>
      </c>
      <c r="CN68" s="8">
        <v>4.3790000000000004</v>
      </c>
      <c r="CO68" s="8">
        <v>0</v>
      </c>
      <c r="CP68" s="8">
        <v>203.148</v>
      </c>
      <c r="CQ68" s="8">
        <v>12.7</v>
      </c>
      <c r="CR68" s="8">
        <v>1.3320000000000001</v>
      </c>
      <c r="CS68" s="8">
        <v>-16.913999999999998</v>
      </c>
      <c r="CT68" s="8">
        <v>183.41900000000001</v>
      </c>
      <c r="CU68" s="8">
        <v>109.32900000000001</v>
      </c>
      <c r="CV68" s="8">
        <v>74.09</v>
      </c>
      <c r="CW68" s="8">
        <v>32.114000000000004</v>
      </c>
      <c r="CX68" s="8">
        <v>11.779</v>
      </c>
      <c r="CY68" s="8">
        <v>0.81300000000000006</v>
      </c>
      <c r="CZ68" s="8">
        <v>12.592000000000001</v>
      </c>
      <c r="DA68" s="8">
        <v>3.5510000000000002</v>
      </c>
      <c r="DB68" s="8">
        <v>2.048</v>
      </c>
      <c r="DC68" s="8">
        <v>5.5990000000000002</v>
      </c>
      <c r="DD68" s="8">
        <v>0.34299999999999997</v>
      </c>
      <c r="DE68" s="8">
        <v>24.126000000000001</v>
      </c>
      <c r="DF68" s="8">
        <v>247.65100000000001</v>
      </c>
      <c r="DG68" s="8">
        <f t="shared" si="63"/>
        <v>242.62223954354585</v>
      </c>
      <c r="DH68" s="8">
        <v>44.101999999999997</v>
      </c>
      <c r="DI68" s="8">
        <f t="shared" si="64"/>
        <v>43.985219037172584</v>
      </c>
      <c r="DJ68" s="8">
        <v>7.8199999999999994</v>
      </c>
      <c r="DK68" s="1">
        <v>0</v>
      </c>
      <c r="DL68" s="8">
        <v>23.99</v>
      </c>
      <c r="DM68" s="8">
        <v>178.178</v>
      </c>
      <c r="DN68" s="8">
        <f t="shared" si="65"/>
        <v>176.59883686937499</v>
      </c>
      <c r="DO68" s="8">
        <v>31.543999999999997</v>
      </c>
      <c r="DP68" s="8">
        <f t="shared" si="66"/>
        <v>30.492752370247999</v>
      </c>
      <c r="DQ68" s="8">
        <v>1.6440000000000001</v>
      </c>
      <c r="DR68" s="8">
        <v>92.671999999999997</v>
      </c>
      <c r="DS68" s="8">
        <f t="shared" si="31"/>
        <v>68.682000000000002</v>
      </c>
      <c r="DT68" s="8">
        <v>3.1590000000000003</v>
      </c>
      <c r="DU68" s="8">
        <v>0.81300000000000006</v>
      </c>
      <c r="DV68" s="8">
        <v>22.786999999999999</v>
      </c>
      <c r="DW68" s="8">
        <v>26.759</v>
      </c>
      <c r="DX68" s="8">
        <v>50.739999999999995</v>
      </c>
      <c r="DY68" s="8">
        <v>15.904</v>
      </c>
      <c r="DZ68" s="8">
        <v>0</v>
      </c>
      <c r="EA68" s="8">
        <v>66.643999999999991</v>
      </c>
      <c r="EB68" s="8">
        <v>10.198</v>
      </c>
      <c r="EC68" s="8">
        <v>0</v>
      </c>
      <c r="ED68" s="8">
        <v>10.198</v>
      </c>
      <c r="EE68" s="8">
        <f t="shared" si="67"/>
        <v>7.6828693410954196</v>
      </c>
      <c r="EF68" s="8">
        <v>25.213999999999999</v>
      </c>
      <c r="EG68" s="8">
        <v>25.213999999999999</v>
      </c>
      <c r="EH68" s="8">
        <v>15.942</v>
      </c>
      <c r="EI68" s="8">
        <v>47.116000000000007</v>
      </c>
      <c r="EJ68" s="8">
        <v>3.323</v>
      </c>
      <c r="EK68" s="8">
        <v>66.381</v>
      </c>
      <c r="EL68" s="8">
        <v>35.26</v>
      </c>
      <c r="EM68" s="8">
        <v>35.26</v>
      </c>
      <c r="EN68" s="8">
        <v>2.4E-2</v>
      </c>
      <c r="EO68" s="8">
        <v>4.0039999999999996</v>
      </c>
      <c r="EP68" s="8">
        <v>4.0279999999999996</v>
      </c>
      <c r="EQ68" s="8">
        <f t="shared" si="32"/>
        <v>2.9119999999999995</v>
      </c>
      <c r="ER68" s="8">
        <v>0</v>
      </c>
      <c r="ES68" s="8">
        <v>1.1160000000000001</v>
      </c>
      <c r="ET68" s="8">
        <v>1.1160000000000001</v>
      </c>
      <c r="EU68" s="8">
        <v>0</v>
      </c>
      <c r="EV68" s="8">
        <v>14.981999999999999</v>
      </c>
      <c r="EW68" s="8">
        <v>0.186</v>
      </c>
      <c r="EX68" s="8">
        <v>23.003999999999998</v>
      </c>
      <c r="EY68" s="8">
        <v>385.26900000000001</v>
      </c>
      <c r="EZ68" s="8">
        <v>89.091000000000008</v>
      </c>
      <c r="FA68" s="8">
        <v>296.17700000000002</v>
      </c>
      <c r="FB68" s="8">
        <v>160.47800000000001</v>
      </c>
      <c r="FC68" s="8">
        <v>40.673000000000002</v>
      </c>
      <c r="FD68" s="8">
        <v>31.781999999999996</v>
      </c>
      <c r="FE68" s="8">
        <v>72.454999999999998</v>
      </c>
      <c r="FF68" s="8">
        <v>6.15</v>
      </c>
      <c r="FG68" s="8">
        <v>1.3839999999999999</v>
      </c>
      <c r="FH68" s="8">
        <v>7.5340000000000007</v>
      </c>
      <c r="FI68" s="8">
        <v>3.105</v>
      </c>
      <c r="FJ68" s="8">
        <v>58.814999999999998</v>
      </c>
      <c r="FK68" s="8">
        <v>131.69400000000002</v>
      </c>
      <c r="FL68" s="8">
        <v>7.2999999999999995E-2</v>
      </c>
      <c r="FM68" s="8">
        <v>72.278999999999996</v>
      </c>
      <c r="FN68" s="8">
        <v>204.04600000000002</v>
      </c>
      <c r="FO68" s="8">
        <v>21.180999999999997</v>
      </c>
      <c r="FP68" s="8">
        <v>54.594999999999999</v>
      </c>
      <c r="FQ68" s="8">
        <v>75.775999999999996</v>
      </c>
      <c r="FR68" s="8">
        <v>9.0730000000000004</v>
      </c>
      <c r="FS68" s="8">
        <v>16.021000000000001</v>
      </c>
      <c r="FT68" s="8">
        <v>4.0709999999999997</v>
      </c>
      <c r="FU68" s="8">
        <v>6.6040000000000001</v>
      </c>
      <c r="FV68" s="8">
        <v>2.29</v>
      </c>
      <c r="FW68" s="8">
        <v>2.3250000000000002</v>
      </c>
      <c r="FX68" s="8">
        <f t="shared" si="33"/>
        <v>2.2250000000000001</v>
      </c>
      <c r="FY68" s="8">
        <v>48.088000000000001</v>
      </c>
      <c r="FZ68" s="8">
        <v>0.1</v>
      </c>
      <c r="GA68" s="8">
        <v>0</v>
      </c>
      <c r="GB68" s="8">
        <v>199.946</v>
      </c>
      <c r="GC68" s="8">
        <v>18.146999999999998</v>
      </c>
      <c r="GD68" s="8">
        <f t="shared" si="68"/>
        <v>217.83199999999999</v>
      </c>
      <c r="GE68" s="8">
        <v>218.09299999999999</v>
      </c>
      <c r="GF68" s="8">
        <v>200.95600000000002</v>
      </c>
      <c r="GG68" s="8">
        <v>31.781999999999996</v>
      </c>
      <c r="GH68" s="8">
        <v>96.00800000000001</v>
      </c>
      <c r="GI68" s="8">
        <v>328.74599999999998</v>
      </c>
      <c r="GJ68" s="8">
        <v>0.84599999999999997</v>
      </c>
      <c r="GK68" s="8">
        <v>0</v>
      </c>
      <c r="GL68" s="8">
        <v>1.3460000000000001</v>
      </c>
      <c r="GM68" s="8">
        <v>13.885999999999999</v>
      </c>
      <c r="GN68" s="8">
        <v>16.077999999999999</v>
      </c>
      <c r="GO68" s="8">
        <v>0</v>
      </c>
      <c r="GP68" s="8">
        <v>0.26100000000000001</v>
      </c>
      <c r="GQ68" s="8">
        <v>0.26100000000000001</v>
      </c>
      <c r="GR68" s="8">
        <v>0</v>
      </c>
      <c r="GS68" s="8">
        <v>258.68</v>
      </c>
      <c r="GT68" s="8">
        <v>35.139000000000003</v>
      </c>
      <c r="GU68" s="8">
        <v>31.258999999999997</v>
      </c>
      <c r="GV68" s="8">
        <v>325.07800000000003</v>
      </c>
      <c r="GW68" s="8">
        <v>0.98399999999999999</v>
      </c>
      <c r="GX68" s="8">
        <v>0</v>
      </c>
      <c r="GY68" s="8">
        <v>5.8529999999999998</v>
      </c>
      <c r="GZ68" s="8">
        <v>33.271000000000001</v>
      </c>
      <c r="HA68" s="8">
        <v>15.885999999999999</v>
      </c>
      <c r="HB68" s="8">
        <v>55.994</v>
      </c>
      <c r="HC68" s="8">
        <f t="shared" si="34"/>
        <v>39.915999999999997</v>
      </c>
      <c r="HD68" s="8">
        <v>462.23200000000003</v>
      </c>
      <c r="HE68" s="8">
        <v>270.52799999999996</v>
      </c>
      <c r="HF68" s="8">
        <v>150.26499999999999</v>
      </c>
      <c r="HG68" s="8">
        <v>420.79299999999995</v>
      </c>
      <c r="HH68" s="8">
        <v>41.44</v>
      </c>
      <c r="HI68" s="8">
        <v>8.3450000000000006</v>
      </c>
      <c r="HJ68" s="8">
        <v>0.72499999999999987</v>
      </c>
      <c r="HK68" s="8">
        <v>2.3239999999999998</v>
      </c>
      <c r="HL68" s="8">
        <v>11.394</v>
      </c>
      <c r="HM68" s="8">
        <v>0</v>
      </c>
      <c r="HN68" s="8">
        <v>10.492999999999999</v>
      </c>
      <c r="HO68" s="8">
        <v>12.638</v>
      </c>
      <c r="HP68" s="8">
        <v>23.131</v>
      </c>
      <c r="HQ68" s="8">
        <f t="shared" si="35"/>
        <v>11.737</v>
      </c>
      <c r="HR68" s="8">
        <v>72.746000000000009</v>
      </c>
      <c r="HS68" s="8">
        <v>0.183</v>
      </c>
      <c r="HT68" s="8">
        <v>2.2000000000000002</v>
      </c>
      <c r="HU68" s="8">
        <v>-45.422999999999995</v>
      </c>
      <c r="HV68" s="8">
        <v>169.809</v>
      </c>
      <c r="HW68" s="8">
        <v>100.71899999999999</v>
      </c>
      <c r="HX68" s="8">
        <v>191.70500000000001</v>
      </c>
      <c r="HY68" s="8">
        <v>399.66499999999996</v>
      </c>
      <c r="HZ68" s="8">
        <v>37.92</v>
      </c>
      <c r="IA68" s="8">
        <v>437.58499999999998</v>
      </c>
      <c r="IB68" s="8">
        <v>81.87</v>
      </c>
      <c r="IC68" s="8">
        <v>12.321999999999999</v>
      </c>
      <c r="ID68" s="8">
        <v>94.192000000000007</v>
      </c>
      <c r="IE68" s="8">
        <v>317.79399999999998</v>
      </c>
      <c r="IF68" s="8">
        <v>25.598999999999997</v>
      </c>
      <c r="IG68" s="8">
        <v>343.39299999999997</v>
      </c>
      <c r="IH68" s="8">
        <v>30.187000000000001</v>
      </c>
      <c r="II68" s="8">
        <v>16.87</v>
      </c>
      <c r="IJ68" s="8">
        <v>47.057000000000002</v>
      </c>
      <c r="IK68" s="8">
        <v>8.7979999999999983</v>
      </c>
      <c r="IL68" s="8">
        <v>5.63</v>
      </c>
      <c r="IM68" s="8">
        <v>14.427999999999997</v>
      </c>
      <c r="IN68" s="8">
        <v>0.505</v>
      </c>
      <c r="IO68" s="8">
        <v>13.852</v>
      </c>
      <c r="IP68" s="8">
        <v>14.357000000000001</v>
      </c>
      <c r="IQ68" s="8">
        <v>0.72599999999999998</v>
      </c>
      <c r="IR68" s="8">
        <v>0.15</v>
      </c>
      <c r="IS68" s="8">
        <v>0.876</v>
      </c>
      <c r="IT68" s="8">
        <v>15.233000000000001</v>
      </c>
      <c r="IU68" s="8">
        <v>3.0269999999999997</v>
      </c>
      <c r="IV68" s="8">
        <v>0.51100000000000001</v>
      </c>
      <c r="IW68" s="8">
        <v>3.5379999999999998</v>
      </c>
      <c r="IX68" s="8">
        <v>267.476</v>
      </c>
      <c r="IY68" s="8">
        <v>2.7319999999999998</v>
      </c>
      <c r="IZ68" s="8">
        <v>270.20800000000003</v>
      </c>
      <c r="JA68" s="8">
        <v>703.34100000000012</v>
      </c>
      <c r="JB68" s="8">
        <v>703.34100000000012</v>
      </c>
      <c r="JC68" s="8">
        <v>206.327</v>
      </c>
      <c r="JD68" s="8">
        <v>42.582999999999998</v>
      </c>
      <c r="JE68" s="8">
        <v>248.91</v>
      </c>
      <c r="JF68" s="8">
        <v>25.22</v>
      </c>
      <c r="JG68" s="8">
        <v>0.52200000000000002</v>
      </c>
      <c r="JH68" s="8">
        <v>25.741999999999997</v>
      </c>
      <c r="JI68" s="8">
        <v>28.282999999999998</v>
      </c>
      <c r="JJ68" s="8">
        <v>28.282999999999998</v>
      </c>
      <c r="JK68" s="8">
        <v>55.758000000000003</v>
      </c>
      <c r="JL68" s="8">
        <v>0.97899999999999998</v>
      </c>
      <c r="JM68" s="8">
        <v>56.737000000000002</v>
      </c>
      <c r="JN68" s="8">
        <v>2.1750000000000003</v>
      </c>
      <c r="JO68" s="8">
        <v>2.1750000000000003</v>
      </c>
      <c r="JP68" s="8">
        <v>24.449000000000002</v>
      </c>
      <c r="JQ68" s="8">
        <v>0.28500000000000003</v>
      </c>
      <c r="JR68" s="8">
        <v>24.734000000000002</v>
      </c>
      <c r="JS68" s="8">
        <v>1.452</v>
      </c>
      <c r="JT68" s="8">
        <v>1.452</v>
      </c>
      <c r="JU68" s="8">
        <v>255.81799999999998</v>
      </c>
      <c r="JV68" s="8">
        <v>70.057000000000002</v>
      </c>
      <c r="JW68" s="8">
        <v>31.558</v>
      </c>
      <c r="JX68" s="8">
        <v>357.43299999999999</v>
      </c>
      <c r="JY68" s="8">
        <f t="shared" si="36"/>
        <v>357.13200000000001</v>
      </c>
      <c r="JZ68" s="8">
        <v>24.901999999999997</v>
      </c>
      <c r="KA68" s="8">
        <v>27.042000000000002</v>
      </c>
      <c r="KB68" s="8">
        <v>51.944000000000003</v>
      </c>
      <c r="KC68" s="8">
        <v>4.2999999999999997E-2</v>
      </c>
      <c r="KD68" s="8">
        <v>33.132000000000005</v>
      </c>
      <c r="KE68" s="8">
        <v>33.175000000000004</v>
      </c>
      <c r="KF68" s="8">
        <v>85.119</v>
      </c>
      <c r="KG68" s="8">
        <f t="shared" si="37"/>
        <v>32.408000000000001</v>
      </c>
      <c r="KH68" s="8">
        <v>144.59899999999999</v>
      </c>
      <c r="KI68" s="8">
        <v>18.146999999999998</v>
      </c>
      <c r="KJ68" s="8">
        <v>162.74599999999998</v>
      </c>
      <c r="KK68" s="8">
        <v>206.327</v>
      </c>
      <c r="KL68" s="8">
        <v>42.582999999999998</v>
      </c>
      <c r="KM68" s="8">
        <v>120.084</v>
      </c>
      <c r="KN68" s="8">
        <v>368.99400000000003</v>
      </c>
      <c r="KO68" s="8">
        <v>0.30099999999999999</v>
      </c>
      <c r="KP68" s="8">
        <v>0.30099999999999999</v>
      </c>
      <c r="KQ68" s="8">
        <v>0</v>
      </c>
      <c r="KR68" s="8">
        <v>27.240000000000002</v>
      </c>
      <c r="KS68" s="8">
        <v>24.324999999999999</v>
      </c>
      <c r="KT68" s="8">
        <v>51.564999999999998</v>
      </c>
      <c r="KU68" s="8">
        <v>5.1999999999999998E-2</v>
      </c>
      <c r="KV68" s="8">
        <v>1.0940000000000001</v>
      </c>
      <c r="KW68" s="8">
        <v>1.1460000000000001</v>
      </c>
      <c r="KX68" s="8">
        <v>52.710999999999999</v>
      </c>
      <c r="KY68" s="8">
        <v>0</v>
      </c>
      <c r="KZ68" s="8">
        <v>1131.3330000000001</v>
      </c>
      <c r="LA68" s="8">
        <v>35.677999999999997</v>
      </c>
      <c r="LB68" s="8">
        <v>1167.011</v>
      </c>
      <c r="LC68" s="8">
        <v>970.05900000000008</v>
      </c>
      <c r="LD68" s="8">
        <v>33.625999999999998</v>
      </c>
      <c r="LE68" s="8">
        <v>1003.6850000000001</v>
      </c>
      <c r="LF68" s="8">
        <v>161.27499999999998</v>
      </c>
      <c r="LG68" s="8">
        <v>2.0529999999999999</v>
      </c>
      <c r="LH68" s="8">
        <v>163.32799999999997</v>
      </c>
      <c r="LI68" s="8">
        <v>2.5519999999999996</v>
      </c>
      <c r="LJ68" s="8">
        <v>6.2719999999999994</v>
      </c>
      <c r="LK68" s="8">
        <v>8.8239999999999981</v>
      </c>
      <c r="LL68" s="8">
        <v>0.60799999999999998</v>
      </c>
      <c r="LM68" s="8">
        <v>0.92599999999999993</v>
      </c>
      <c r="LN68" s="8">
        <v>1.5339999999999998</v>
      </c>
      <c r="LO68" s="8">
        <v>10.357999999999997</v>
      </c>
      <c r="LP68" s="8">
        <v>0</v>
      </c>
      <c r="LQ68" s="8">
        <v>8.3450000000000006</v>
      </c>
      <c r="LR68" s="8">
        <v>2.6310000000000002</v>
      </c>
      <c r="LS68" s="8">
        <v>10.976000000000001</v>
      </c>
      <c r="LT68" s="8">
        <v>0</v>
      </c>
      <c r="LU68" s="8">
        <v>10.976000000000001</v>
      </c>
      <c r="LV68" s="8">
        <f t="shared" si="38"/>
        <v>0.61800000000000388</v>
      </c>
      <c r="LW68" s="8">
        <v>121.191</v>
      </c>
      <c r="LX68" s="8">
        <v>3.3849999999999998</v>
      </c>
      <c r="LY68" s="8">
        <v>124.57600000000001</v>
      </c>
      <c r="LZ68" s="8">
        <v>0.55099999999999993</v>
      </c>
      <c r="MA68" s="8">
        <v>0.55099999999999993</v>
      </c>
      <c r="MB68" s="8">
        <v>1.0169999999999999</v>
      </c>
      <c r="MC68" s="8">
        <v>1.0169999999999999</v>
      </c>
      <c r="MD68" s="8">
        <v>-3.7190000000000003</v>
      </c>
      <c r="ME68" s="8">
        <v>-3.7190000000000003</v>
      </c>
      <c r="MF68" s="8">
        <v>40.082000000000001</v>
      </c>
      <c r="MG68" s="8">
        <v>0.20400000000000001</v>
      </c>
      <c r="MH68" s="8">
        <v>40.286000000000001</v>
      </c>
      <c r="MI68" s="8">
        <v>203.435</v>
      </c>
      <c r="MJ68" s="8">
        <v>100.71899999999999</v>
      </c>
      <c r="MK68" s="8">
        <v>33.625999999999998</v>
      </c>
      <c r="ML68" s="8">
        <v>1435.4880000000001</v>
      </c>
      <c r="MM68" s="8">
        <v>2.0529999999999999</v>
      </c>
      <c r="MN68" s="8">
        <v>1437.5410000000002</v>
      </c>
      <c r="MO68" s="8">
        <v>516.62099999999998</v>
      </c>
      <c r="MP68" s="8">
        <v>521.53499999999997</v>
      </c>
      <c r="MQ68" s="8">
        <v>-4.9139999999999997</v>
      </c>
      <c r="MR68" s="8">
        <v>8.9689999999999994</v>
      </c>
      <c r="MS68" s="8">
        <v>2.2609999999999997</v>
      </c>
      <c r="MT68" s="8">
        <v>2.2609999999999997</v>
      </c>
      <c r="MU68" s="8">
        <v>96.741</v>
      </c>
      <c r="MV68" s="8">
        <v>35.351999999999997</v>
      </c>
      <c r="MW68" s="8">
        <v>26.05</v>
      </c>
      <c r="MX68" s="8">
        <v>1.661</v>
      </c>
      <c r="MY68" s="8">
        <v>0</v>
      </c>
      <c r="MZ68" s="8">
        <v>2.2029999999999998</v>
      </c>
      <c r="NA68" s="8">
        <v>2.2029999999999998</v>
      </c>
      <c r="NB68" s="8">
        <v>5.1999999999999998E-2</v>
      </c>
      <c r="NC68" s="8">
        <v>0.129</v>
      </c>
      <c r="ND68" s="8">
        <v>0.18099999999999999</v>
      </c>
      <c r="NE68" s="8">
        <v>2.0859999999999999</v>
      </c>
      <c r="NF68" s="8">
        <v>2.0859999999999999</v>
      </c>
      <c r="NG68" s="8">
        <v>3.8170000000000002</v>
      </c>
      <c r="NH68" s="8">
        <v>0.27300000000000002</v>
      </c>
      <c r="NI68" s="8">
        <v>1.3460000000000001</v>
      </c>
      <c r="NJ68" s="8">
        <v>5.0209999999999999</v>
      </c>
      <c r="NK68" s="8">
        <v>10.457000000000001</v>
      </c>
      <c r="NL68" s="8">
        <v>0</v>
      </c>
      <c r="NM68" s="8">
        <v>0</v>
      </c>
      <c r="NN68" s="8">
        <v>0.94299999999999995</v>
      </c>
      <c r="NO68" s="8">
        <v>5.1999999999999998E-2</v>
      </c>
      <c r="NP68" s="8">
        <v>5.1999999999999998E-2</v>
      </c>
      <c r="NQ68" s="8">
        <v>0</v>
      </c>
      <c r="NR68" s="8">
        <v>1.7</v>
      </c>
      <c r="NS68" s="8">
        <v>0.06</v>
      </c>
      <c r="NT68" s="8">
        <v>1.76</v>
      </c>
      <c r="NU68" s="8">
        <v>0</v>
      </c>
      <c r="NV68" s="8">
        <v>0</v>
      </c>
      <c r="NW68" s="8">
        <v>3.0449999999999999</v>
      </c>
      <c r="NX68" s="8">
        <v>6.5120000000000005</v>
      </c>
      <c r="NY68" s="8">
        <v>103.166</v>
      </c>
      <c r="NZ68" s="8">
        <v>25.42</v>
      </c>
      <c r="OA68" s="8">
        <v>9.4550000000000001</v>
      </c>
      <c r="OB68" s="8">
        <v>2.819</v>
      </c>
      <c r="OC68" s="8">
        <f t="shared" si="39"/>
        <v>1.1579999999999999</v>
      </c>
      <c r="OD68" s="8">
        <v>2.2609999999999997</v>
      </c>
      <c r="OE68" s="8">
        <v>1.2270000000000001</v>
      </c>
      <c r="OF68" s="8">
        <v>3.4879999999999995</v>
      </c>
      <c r="OG68" s="8">
        <v>4.9489999999999998</v>
      </c>
      <c r="OH68" s="8">
        <v>0.29499999999999998</v>
      </c>
      <c r="OI68" s="8">
        <v>0</v>
      </c>
      <c r="OJ68" s="8">
        <v>5.2439999999999998</v>
      </c>
      <c r="OK68" s="8">
        <v>2.9</v>
      </c>
      <c r="OL68" s="8">
        <v>1.2430000000000001</v>
      </c>
      <c r="OM68" s="8">
        <v>5.8529999999999998</v>
      </c>
      <c r="ON68" s="8">
        <v>12.199000000000002</v>
      </c>
      <c r="OO68" s="8">
        <v>15.885999999999999</v>
      </c>
      <c r="OP68" s="8">
        <v>38.081000000000003</v>
      </c>
      <c r="OQ68" s="8">
        <f t="shared" si="40"/>
        <v>27.624000000000002</v>
      </c>
      <c r="OR68" s="8">
        <v>0.32</v>
      </c>
      <c r="OS68" s="8">
        <v>0.56799999999999995</v>
      </c>
      <c r="OT68" s="8">
        <v>0.8879999999999999</v>
      </c>
      <c r="OU68" s="8">
        <v>1.202</v>
      </c>
      <c r="OV68" s="8">
        <v>0.46</v>
      </c>
      <c r="OW68" s="8">
        <v>1.6619999999999999</v>
      </c>
      <c r="OX68" s="8">
        <v>-0.95100000000000007</v>
      </c>
      <c r="OY68" s="8">
        <v>1850.1080000000002</v>
      </c>
      <c r="OZ68" s="335">
        <v>2.4329367255710551E-2</v>
      </c>
      <c r="PA68" s="8">
        <v>0.11678096282741064</v>
      </c>
      <c r="PB68" s="8">
        <v>1.0512476297519973</v>
      </c>
      <c r="PC68" s="8">
        <v>3.8096999999999999</v>
      </c>
      <c r="PD68" s="8">
        <v>3.5</v>
      </c>
      <c r="PE68" s="8">
        <v>2.4375</v>
      </c>
      <c r="PF68" s="8">
        <v>3.7969166666666663</v>
      </c>
      <c r="PG68" s="8">
        <f t="shared" si="48"/>
        <v>2.5151306589045808</v>
      </c>
      <c r="PH68" s="8">
        <v>5.028760456454167</v>
      </c>
      <c r="PI68" s="8">
        <v>1.579163130625</v>
      </c>
      <c r="PJ68" s="8">
        <v>1655.7809999999999</v>
      </c>
      <c r="PK68" s="8">
        <f>IFERROR(HLOOKUP("b2_s11",real!$B$10:$AMM$83,$A68-1947,FALSE)+HLOOKUP("b2_s12",real!$B$10:$AMM$83,$A68-1947,FALSE)+HLOOKUP("b2_s13",real!$B$10:$AMM$83,$A68-1947,FALSE)+HLOOKUP("b2_s14",real!$B$10:$AMM$83,$A68-1947,FALSE),"")</f>
        <v>660.52200000000005</v>
      </c>
      <c r="PL68" s="8">
        <v>1849.4690000000001</v>
      </c>
      <c r="PM68" s="8">
        <v>480.72182539682564</v>
      </c>
      <c r="PN68">
        <v>58.865626263524994</v>
      </c>
      <c r="PO68" s="8">
        <v>28.1</v>
      </c>
      <c r="PP68" s="8">
        <v>63186.116999999998</v>
      </c>
      <c r="PQ68" s="8">
        <v>44483.026368000006</v>
      </c>
      <c r="PR68" s="8">
        <v>0.74229125403940377</v>
      </c>
      <c r="PS68" s="11">
        <v>0.22452345115783401</v>
      </c>
      <c r="PT68" s="8">
        <v>15.147</v>
      </c>
      <c r="PU68" s="8">
        <v>0.78</v>
      </c>
      <c r="PV68" s="8">
        <v>6.0069999999999997</v>
      </c>
      <c r="PW68" s="8">
        <v>0.61599999999999999</v>
      </c>
      <c r="PX68" s="8">
        <v>0.877</v>
      </c>
      <c r="PY68" s="8">
        <f t="shared" si="46"/>
        <v>2.4249999999999998</v>
      </c>
      <c r="PZ68" s="8">
        <v>0.93200000000000005</v>
      </c>
      <c r="QA68" s="8">
        <v>24.359000000000002</v>
      </c>
      <c r="QB68" s="8">
        <v>2.39</v>
      </c>
      <c r="QC68" s="8">
        <v>2.39</v>
      </c>
      <c r="QD68" s="8">
        <v>14.1</v>
      </c>
      <c r="QE68" s="8">
        <v>0.753</v>
      </c>
      <c r="QF68" s="8">
        <v>5.7350000000000003</v>
      </c>
      <c r="QG68" s="8">
        <v>0.55400000000000005</v>
      </c>
      <c r="QH68" s="8">
        <v>0.91800000000000004</v>
      </c>
      <c r="QI68" s="8">
        <v>0.72599999999999998</v>
      </c>
      <c r="QJ68" s="8">
        <f t="shared" si="47"/>
        <v>2.198</v>
      </c>
      <c r="QK68" s="8">
        <v>22.786000000000001</v>
      </c>
      <c r="QL68" s="8">
        <v>2.6579999999999999</v>
      </c>
      <c r="QM68" s="8">
        <v>2.6579999999999999</v>
      </c>
      <c r="QN68" s="1">
        <v>0.871</v>
      </c>
      <c r="QO68" s="332">
        <v>8.4</v>
      </c>
      <c r="QP68" s="8">
        <v>63.186117000000003</v>
      </c>
      <c r="QQ68" s="333">
        <v>70.400000000000006</v>
      </c>
      <c r="QR68" s="8">
        <f t="shared" si="72"/>
        <v>44.483026368000004</v>
      </c>
      <c r="QS68" s="8">
        <v>41.435583000000001</v>
      </c>
      <c r="QT68" s="11">
        <v>-0.18688315371215899</v>
      </c>
      <c r="QU68" s="8">
        <v>-0.3945794090909085</v>
      </c>
      <c r="QV68" s="334">
        <v>3.7969166666666663</v>
      </c>
      <c r="QW68" s="8">
        <v>3.7957420000000002</v>
      </c>
      <c r="QX68" s="8">
        <v>3.98262515371216</v>
      </c>
      <c r="QY68" s="336">
        <v>2.4375</v>
      </c>
      <c r="QZ68" s="338">
        <v>3.5</v>
      </c>
      <c r="RA68" s="1">
        <v>0.79716799999999999</v>
      </c>
      <c r="RB68" s="1">
        <v>0.759301</v>
      </c>
      <c r="RC68">
        <v>59025.400226394202</v>
      </c>
      <c r="RD68">
        <v>0.88126916619157702</v>
      </c>
      <c r="RE68">
        <v>0.862775724585781</v>
      </c>
      <c r="RF68">
        <v>101.79</v>
      </c>
      <c r="RG68">
        <v>105.54</v>
      </c>
      <c r="RH68" s="8">
        <f t="shared" si="43"/>
        <v>103.76146788990826</v>
      </c>
      <c r="RI68" s="8">
        <f t="shared" si="42"/>
        <v>106.6599292572006</v>
      </c>
      <c r="RJ68">
        <v>59025.400226394297</v>
      </c>
      <c r="RL68" s="8">
        <f t="shared" si="73"/>
        <v>214.37300200000001</v>
      </c>
      <c r="RM68" s="8">
        <f t="shared" si="74"/>
        <v>203.148</v>
      </c>
      <c r="RN68" s="8">
        <f t="shared" si="69"/>
        <v>11.599324597944808</v>
      </c>
      <c r="RO68" s="8">
        <f t="shared" si="70"/>
        <v>10.991960608096031</v>
      </c>
    </row>
    <row r="69" spans="1:483" s="8" customFormat="1" x14ac:dyDescent="0.35">
      <c r="A69" s="1">
        <v>2007</v>
      </c>
      <c r="B69" s="8">
        <v>2080.4411730647435</v>
      </c>
      <c r="C69" s="8">
        <v>581.46591911866119</v>
      </c>
      <c r="D69" s="8">
        <f t="shared" si="23"/>
        <v>1119.3661416963387</v>
      </c>
      <c r="E69" s="8">
        <v>1080.6876074133186</v>
      </c>
      <c r="F69" s="8">
        <v>468.47079223847282</v>
      </c>
      <c r="G69" s="8">
        <v>38.678534283020134</v>
      </c>
      <c r="H69" s="8">
        <v>256.0058763353303</v>
      </c>
      <c r="I69" s="8">
        <v>14.531841150009917</v>
      </c>
      <c r="J69" s="8">
        <v>85.660532726323922</v>
      </c>
      <c r="K69" s="8">
        <v>134.7728308733515</v>
      </c>
      <c r="L69" s="8">
        <v>3.5756832845624142</v>
      </c>
      <c r="M69" s="8">
        <f t="shared" si="24"/>
        <v>138.34851415791391</v>
      </c>
      <c r="N69" s="8">
        <v>1.3581542261705657</v>
      </c>
      <c r="O69" s="8">
        <v>11.866643</v>
      </c>
      <c r="P69" s="8">
        <v>568.20437515953097</v>
      </c>
      <c r="Q69" s="8">
        <v>1941.360222</v>
      </c>
      <c r="R69" s="8">
        <v>554.59802200000001</v>
      </c>
      <c r="S69" s="8">
        <f t="shared" si="25"/>
        <v>1050.5923950000001</v>
      </c>
      <c r="T69" s="8">
        <v>1014.914395</v>
      </c>
      <c r="U69" s="8">
        <v>435.50751700000001</v>
      </c>
      <c r="V69" s="8">
        <v>35.677999999999997</v>
      </c>
      <c r="W69" s="8">
        <v>238.46493100000001</v>
      </c>
      <c r="X69" s="8">
        <v>14.417031999999999</v>
      </c>
      <c r="Y69" s="8">
        <v>76.616726</v>
      </c>
      <c r="Z69" s="8">
        <v>117.0532</v>
      </c>
      <c r="AA69" s="8">
        <v>3.5073939999999997</v>
      </c>
      <c r="AB69" s="8">
        <f t="shared" si="26"/>
        <v>120.56059400000001</v>
      </c>
      <c r="AC69" s="8">
        <v>1.0422660000000001</v>
      </c>
      <c r="AD69" s="8">
        <v>18.024419999999999</v>
      </c>
      <c r="AE69" s="8">
        <v>540.73236199999997</v>
      </c>
      <c r="AF69" s="11">
        <f t="shared" si="49"/>
        <v>0.92264632694229709</v>
      </c>
      <c r="AG69" s="337">
        <v>0.93791073675190395</v>
      </c>
      <c r="AH69" s="11">
        <f t="shared" si="50"/>
        <v>0.97669044773093294</v>
      </c>
      <c r="AI69" s="11">
        <f t="shared" si="51"/>
        <v>0.93589727468628436</v>
      </c>
      <c r="AJ69" s="11">
        <f t="shared" si="52"/>
        <v>0.9366703898102533</v>
      </c>
      <c r="AK69" s="11">
        <f t="shared" si="53"/>
        <v>0.93047122465000442</v>
      </c>
      <c r="AL69" s="11">
        <f t="shared" si="54"/>
        <v>0.91498147726180512</v>
      </c>
      <c r="AM69" s="11">
        <f t="shared" si="55"/>
        <v>0.93292142860607297</v>
      </c>
      <c r="AN69" s="11">
        <f t="shared" si="56"/>
        <v>1.0001919762748299</v>
      </c>
      <c r="AO69" s="11">
        <f t="shared" si="57"/>
        <v>0.90719181796866666</v>
      </c>
      <c r="AP69" s="11">
        <f t="shared" si="58"/>
        <v>0.86491880489467887</v>
      </c>
      <c r="AQ69" s="11">
        <f t="shared" si="59"/>
        <v>0.99013124376558082</v>
      </c>
      <c r="AR69" s="11">
        <f t="shared" si="60"/>
        <v>0.86828894509346044</v>
      </c>
      <c r="AS69" s="11">
        <f t="shared" si="61"/>
        <v>0.75373197871026665</v>
      </c>
      <c r="AT69" s="11">
        <f t="shared" si="71"/>
        <v>1.4343136442137021</v>
      </c>
      <c r="AU69" s="11">
        <f t="shared" si="62"/>
        <v>0.94434425753064766</v>
      </c>
      <c r="AV69" s="8">
        <v>2414.5450000000001</v>
      </c>
      <c r="AW69" s="8">
        <v>1418.0060000000001</v>
      </c>
      <c r="AX69" s="8">
        <v>996.53899999999999</v>
      </c>
      <c r="AY69" s="8">
        <v>476.58000000000004</v>
      </c>
      <c r="AZ69" s="8">
        <v>141.803</v>
      </c>
      <c r="BA69" s="8">
        <v>10.436</v>
      </c>
      <c r="BB69" s="8">
        <v>152.239</v>
      </c>
      <c r="BC69" s="8">
        <v>11.214</v>
      </c>
      <c r="BD69" s="8">
        <v>39.511000000000003</v>
      </c>
      <c r="BE69" s="8">
        <v>50.725000000000001</v>
      </c>
      <c r="BF69" s="8">
        <v>16.042000000000002</v>
      </c>
      <c r="BG69" s="8">
        <v>333.03699999999998</v>
      </c>
      <c r="BH69" s="8">
        <v>69.234999999999999</v>
      </c>
      <c r="BI69" s="8">
        <v>170.238</v>
      </c>
      <c r="BJ69" s="8">
        <v>23.013000000000002</v>
      </c>
      <c r="BK69" s="8">
        <v>9.6059999999999999</v>
      </c>
      <c r="BL69" s="8">
        <v>0</v>
      </c>
      <c r="BM69" s="8">
        <v>104.12100000000001</v>
      </c>
      <c r="BN69" s="8">
        <v>212.63900000000001</v>
      </c>
      <c r="BO69" s="8">
        <v>9.7190000000000012</v>
      </c>
      <c r="BP69" s="8">
        <v>2.8629999999999995</v>
      </c>
      <c r="BQ69" s="8">
        <v>10.436</v>
      </c>
      <c r="BR69" s="8">
        <v>0.19700000000000001</v>
      </c>
      <c r="BS69" s="8">
        <v>10.632999999999999</v>
      </c>
      <c r="BT69" s="8">
        <v>6.3689999999999998</v>
      </c>
      <c r="BU69" s="8">
        <v>3.6309999999999998</v>
      </c>
      <c r="BV69" s="8">
        <v>10</v>
      </c>
      <c r="BW69" s="8">
        <v>0</v>
      </c>
      <c r="BX69" s="8">
        <v>44.99</v>
      </c>
      <c r="BY69" s="8">
        <v>44.99</v>
      </c>
      <c r="BZ69" s="8">
        <v>10.467000000000001</v>
      </c>
      <c r="CA69" s="8">
        <v>10.467000000000001</v>
      </c>
      <c r="CB69" s="8">
        <v>7.2749999999999995</v>
      </c>
      <c r="CC69" s="8">
        <v>25.365000000000002</v>
      </c>
      <c r="CD69" s="8">
        <v>32.64</v>
      </c>
      <c r="CE69" s="8">
        <f t="shared" si="29"/>
        <v>22.64</v>
      </c>
      <c r="CF69" s="8">
        <v>208.32000000000002</v>
      </c>
      <c r="CG69" s="8">
        <v>208.32000000000002</v>
      </c>
      <c r="CH69" s="8">
        <v>8.9349999999999987</v>
      </c>
      <c r="CI69" s="8">
        <v>7.3900000000000006</v>
      </c>
      <c r="CJ69" s="8">
        <v>16.324999999999999</v>
      </c>
      <c r="CK69" s="8">
        <f t="shared" si="30"/>
        <v>14.096</v>
      </c>
      <c r="CL69" s="8">
        <v>0</v>
      </c>
      <c r="CM69" s="8">
        <v>2.2289999999999996</v>
      </c>
      <c r="CN69" s="8">
        <v>2.2289999999999996</v>
      </c>
      <c r="CO69" s="8">
        <v>0</v>
      </c>
      <c r="CP69" s="8">
        <v>226.10999999999999</v>
      </c>
      <c r="CQ69" s="8">
        <v>17.229999999999997</v>
      </c>
      <c r="CR69" s="8">
        <v>1.8619999999999999</v>
      </c>
      <c r="CS69" s="8">
        <v>-22.785999999999998</v>
      </c>
      <c r="CT69" s="8">
        <v>197.41399999999999</v>
      </c>
      <c r="CU69" s="8">
        <v>119.855</v>
      </c>
      <c r="CV69" s="8">
        <v>77.558999999999997</v>
      </c>
      <c r="CW69" s="8">
        <v>33.35</v>
      </c>
      <c r="CX69" s="8">
        <v>12.142999999999999</v>
      </c>
      <c r="CY69" s="8">
        <v>0.82199999999999995</v>
      </c>
      <c r="CZ69" s="8">
        <v>12.964999999999998</v>
      </c>
      <c r="DA69" s="8">
        <v>3.7429999999999999</v>
      </c>
      <c r="DB69" s="8">
        <v>2.1379999999999999</v>
      </c>
      <c r="DC69" s="8">
        <v>5.8810000000000002</v>
      </c>
      <c r="DD69" s="8">
        <v>0.32100000000000001</v>
      </c>
      <c r="DE69" s="8">
        <v>25.681999999999999</v>
      </c>
      <c r="DF69" s="8">
        <v>322.42599999999999</v>
      </c>
      <c r="DG69" s="8">
        <f t="shared" si="63"/>
        <v>315.76123840580135</v>
      </c>
      <c r="DH69" s="8">
        <v>47.902000000000001</v>
      </c>
      <c r="DI69" s="8">
        <f t="shared" si="64"/>
        <v>47.789645774391751</v>
      </c>
      <c r="DJ69" s="8">
        <v>3.0169999999999999</v>
      </c>
      <c r="DK69" s="1">
        <v>0</v>
      </c>
      <c r="DL69" s="8">
        <v>27.001000000000001</v>
      </c>
      <c r="DM69" s="8">
        <v>242.16700000000003</v>
      </c>
      <c r="DN69" s="8">
        <f t="shared" si="65"/>
        <v>240.1049645741667</v>
      </c>
      <c r="DO69" s="8">
        <v>36.978000000000002</v>
      </c>
      <c r="DP69" s="8">
        <f t="shared" si="66"/>
        <v>35.998371273948479</v>
      </c>
      <c r="DQ69" s="8">
        <v>1.1120000000000001</v>
      </c>
      <c r="DR69" s="8">
        <v>101.70099999999999</v>
      </c>
      <c r="DS69" s="8">
        <f t="shared" si="31"/>
        <v>74.699999999999989</v>
      </c>
      <c r="DT69" s="8">
        <v>3.0550000000000002</v>
      </c>
      <c r="DU69" s="8">
        <v>0.82199999999999995</v>
      </c>
      <c r="DV69" s="8">
        <v>23.288</v>
      </c>
      <c r="DW69" s="8">
        <v>27.164999999999999</v>
      </c>
      <c r="DX69" s="8">
        <v>54.289000000000001</v>
      </c>
      <c r="DY69" s="8">
        <v>17.682000000000002</v>
      </c>
      <c r="DZ69" s="8">
        <v>0.02</v>
      </c>
      <c r="EA69" s="8">
        <v>71.991</v>
      </c>
      <c r="EB69" s="8">
        <v>11.509</v>
      </c>
      <c r="EC69" s="8">
        <v>0</v>
      </c>
      <c r="ED69" s="8">
        <v>11.509</v>
      </c>
      <c r="EE69" s="8">
        <f t="shared" si="67"/>
        <v>7.7735483320779881</v>
      </c>
      <c r="EF69" s="8">
        <v>26.479999999999997</v>
      </c>
      <c r="EG69" s="8">
        <v>26.479999999999997</v>
      </c>
      <c r="EH69" s="8">
        <v>17.704999999999998</v>
      </c>
      <c r="EI69" s="8">
        <v>52.925999999999995</v>
      </c>
      <c r="EJ69" s="8">
        <v>1.9830000000000001</v>
      </c>
      <c r="EK69" s="8">
        <v>72.614000000000004</v>
      </c>
      <c r="EL69" s="8">
        <v>32.627000000000002</v>
      </c>
      <c r="EM69" s="8">
        <v>32.627000000000002</v>
      </c>
      <c r="EN69" s="8">
        <v>2.8000000000000001E-2</v>
      </c>
      <c r="EO69" s="8">
        <v>1.248</v>
      </c>
      <c r="EP69" s="8">
        <v>1.276</v>
      </c>
      <c r="EQ69" s="8">
        <f t="shared" si="32"/>
        <v>0.63200000000000001</v>
      </c>
      <c r="ER69" s="8">
        <v>0</v>
      </c>
      <c r="ES69" s="8">
        <v>0.64400000000000002</v>
      </c>
      <c r="ET69" s="8">
        <v>0.64400000000000002</v>
      </c>
      <c r="EU69" s="8">
        <v>0</v>
      </c>
      <c r="EV69" s="8">
        <v>14.385000000000002</v>
      </c>
      <c r="EW69" s="8">
        <v>0.187</v>
      </c>
      <c r="EX69" s="8">
        <v>18.687999999999999</v>
      </c>
      <c r="EY69" s="8">
        <v>398.04599999999999</v>
      </c>
      <c r="EZ69" s="8">
        <v>90.924999999999983</v>
      </c>
      <c r="FA69" s="8">
        <v>307.12200000000001</v>
      </c>
      <c r="FB69" s="8">
        <v>164.68</v>
      </c>
      <c r="FC69" s="8">
        <v>42.386000000000003</v>
      </c>
      <c r="FD69" s="8">
        <v>33.511000000000003</v>
      </c>
      <c r="FE69" s="8">
        <v>75.897000000000006</v>
      </c>
      <c r="FF69" s="8">
        <v>6.6379999999999999</v>
      </c>
      <c r="FG69" s="8">
        <v>1.48</v>
      </c>
      <c r="FH69" s="8">
        <v>8.1180000000000003</v>
      </c>
      <c r="FI69" s="8">
        <v>3.3109999999999999</v>
      </c>
      <c r="FJ69" s="8">
        <v>61.738</v>
      </c>
      <c r="FK69" s="8">
        <v>136.54199999999997</v>
      </c>
      <c r="FL69" s="8">
        <v>0.23500000000000001</v>
      </c>
      <c r="FM69" s="8">
        <v>72.819000000000003</v>
      </c>
      <c r="FN69" s="8">
        <v>209.596</v>
      </c>
      <c r="FO69" s="8">
        <v>22.878</v>
      </c>
      <c r="FP69" s="8">
        <v>57.716000000000001</v>
      </c>
      <c r="FQ69" s="8">
        <v>80.593999999999994</v>
      </c>
      <c r="FR69" s="8">
        <v>9.7650000000000006</v>
      </c>
      <c r="FS69" s="8">
        <v>17.103999999999999</v>
      </c>
      <c r="FT69" s="8">
        <v>4.1120000000000001</v>
      </c>
      <c r="FU69" s="8">
        <v>9.5609999999999999</v>
      </c>
      <c r="FV69" s="8">
        <v>2.3299999999999996</v>
      </c>
      <c r="FW69" s="8">
        <v>2.2040000000000002</v>
      </c>
      <c r="FX69" s="8">
        <f t="shared" si="33"/>
        <v>2.1</v>
      </c>
      <c r="FY69" s="8">
        <v>52.230999999999995</v>
      </c>
      <c r="FZ69" s="8">
        <v>0.104</v>
      </c>
      <c r="GA69" s="8">
        <v>0</v>
      </c>
      <c r="GB69" s="8">
        <v>207.42400000000004</v>
      </c>
      <c r="GC69" s="8">
        <v>19.561</v>
      </c>
      <c r="GD69" s="8">
        <f t="shared" si="68"/>
        <v>226.69400000000005</v>
      </c>
      <c r="GE69" s="8">
        <v>226.98500000000004</v>
      </c>
      <c r="GF69" s="8">
        <v>208.31699999999998</v>
      </c>
      <c r="GG69" s="8">
        <v>33.511000000000003</v>
      </c>
      <c r="GH69" s="8">
        <v>99.34</v>
      </c>
      <c r="GI69" s="8">
        <v>341.16800000000001</v>
      </c>
      <c r="GJ69" s="8">
        <v>0.89800000000000002</v>
      </c>
      <c r="GK69" s="8">
        <v>0</v>
      </c>
      <c r="GL69" s="8">
        <v>1.411</v>
      </c>
      <c r="GM69" s="8">
        <v>13.266</v>
      </c>
      <c r="GN69" s="8">
        <v>15.574999999999999</v>
      </c>
      <c r="GO69" s="8">
        <v>0</v>
      </c>
      <c r="GP69" s="8">
        <v>0.29099999999999998</v>
      </c>
      <c r="GQ69" s="8">
        <v>0.29099999999999998</v>
      </c>
      <c r="GR69" s="8">
        <v>0</v>
      </c>
      <c r="GS69" s="8">
        <v>268.14600000000002</v>
      </c>
      <c r="GT69" s="8">
        <v>37.677999999999997</v>
      </c>
      <c r="GU69" s="8">
        <v>33.510999999999996</v>
      </c>
      <c r="GV69" s="8">
        <v>339.33500000000004</v>
      </c>
      <c r="GW69" s="8">
        <v>0.98</v>
      </c>
      <c r="GX69" s="8">
        <v>0</v>
      </c>
      <c r="GY69" s="8">
        <v>6.359</v>
      </c>
      <c r="GZ69" s="8">
        <v>35.643000000000001</v>
      </c>
      <c r="HA69" s="8">
        <v>15.375</v>
      </c>
      <c r="HB69" s="8">
        <v>58.356999999999999</v>
      </c>
      <c r="HC69" s="8">
        <f t="shared" si="34"/>
        <v>42.781999999999996</v>
      </c>
      <c r="HD69" s="8">
        <v>476.68099999999993</v>
      </c>
      <c r="HE69" s="8">
        <v>281.52100000000002</v>
      </c>
      <c r="HF69" s="8">
        <v>154.10300000000001</v>
      </c>
      <c r="HG69" s="8">
        <v>435.62400000000002</v>
      </c>
      <c r="HH69" s="8">
        <v>41.058</v>
      </c>
      <c r="HI69" s="8">
        <v>8.9089999999999989</v>
      </c>
      <c r="HJ69" s="8">
        <v>0.69400000000000006</v>
      </c>
      <c r="HK69" s="8">
        <v>1.8840000000000001</v>
      </c>
      <c r="HL69" s="8">
        <v>11.487</v>
      </c>
      <c r="HM69" s="8">
        <v>0</v>
      </c>
      <c r="HN69" s="8">
        <v>13.214</v>
      </c>
      <c r="HO69" s="8">
        <v>11.174999999999999</v>
      </c>
      <c r="HP69" s="8">
        <v>24.388999999999999</v>
      </c>
      <c r="HQ69" s="8">
        <f t="shared" si="35"/>
        <v>12.901999999999999</v>
      </c>
      <c r="HR69" s="8">
        <v>76.659000000000006</v>
      </c>
      <c r="HS69" s="8">
        <v>0.20900000000000002</v>
      </c>
      <c r="HT69" s="8">
        <v>2.6230000000000002</v>
      </c>
      <c r="HU69" s="8">
        <v>-51.334000000000003</v>
      </c>
      <c r="HV69" s="8">
        <v>175.39899999999997</v>
      </c>
      <c r="HW69" s="8">
        <v>106.12199999999999</v>
      </c>
      <c r="HX69" s="8">
        <v>195.15999999999997</v>
      </c>
      <c r="HY69" s="8">
        <v>415.10199999999998</v>
      </c>
      <c r="HZ69" s="8">
        <v>39.975000000000001</v>
      </c>
      <c r="IA69" s="8">
        <v>455.077</v>
      </c>
      <c r="IB69" s="8">
        <v>79.361999999999995</v>
      </c>
      <c r="IC69" s="8">
        <v>13.206</v>
      </c>
      <c r="ID69" s="8">
        <v>92.567999999999998</v>
      </c>
      <c r="IE69" s="8">
        <v>335.74200000000002</v>
      </c>
      <c r="IF69" s="8">
        <v>26.769000000000002</v>
      </c>
      <c r="IG69" s="8">
        <v>362.51100000000002</v>
      </c>
      <c r="IH69" s="8">
        <v>31.329000000000001</v>
      </c>
      <c r="II69" s="8">
        <v>17.843000000000004</v>
      </c>
      <c r="IJ69" s="8">
        <v>49.172000000000004</v>
      </c>
      <c r="IK69" s="8">
        <v>9.0950000000000006</v>
      </c>
      <c r="IL69" s="8">
        <v>5.944</v>
      </c>
      <c r="IM69" s="8">
        <v>15.039000000000001</v>
      </c>
      <c r="IN69" s="8">
        <v>0.51600000000000001</v>
      </c>
      <c r="IO69" s="8">
        <v>14.423999999999999</v>
      </c>
      <c r="IP69" s="8">
        <v>14.94</v>
      </c>
      <c r="IQ69" s="8">
        <v>0.76700000000000013</v>
      </c>
      <c r="IR69" s="8">
        <v>0.159</v>
      </c>
      <c r="IS69" s="8">
        <v>0.92600000000000016</v>
      </c>
      <c r="IT69" s="8">
        <v>15.866</v>
      </c>
      <c r="IU69" s="8">
        <v>3.1309999999999993</v>
      </c>
      <c r="IV69" s="8">
        <v>0.76400000000000001</v>
      </c>
      <c r="IW69" s="8">
        <v>3.8949999999999996</v>
      </c>
      <c r="IX69" s="8">
        <v>283.50100000000003</v>
      </c>
      <c r="IY69" s="8">
        <v>2.819</v>
      </c>
      <c r="IZ69" s="8">
        <v>286.32000000000005</v>
      </c>
      <c r="JA69" s="8">
        <v>732.21499999999992</v>
      </c>
      <c r="JB69" s="8">
        <v>732.21499999999992</v>
      </c>
      <c r="JC69" s="8">
        <v>213.68799999999999</v>
      </c>
      <c r="JD69" s="8">
        <v>44.775999999999996</v>
      </c>
      <c r="JE69" s="8">
        <v>258.464</v>
      </c>
      <c r="JF69" s="8">
        <v>33.213999999999999</v>
      </c>
      <c r="JG69" s="8">
        <v>0.75399999999999989</v>
      </c>
      <c r="JH69" s="8">
        <v>33.967999999999996</v>
      </c>
      <c r="JI69" s="8">
        <v>31.056999999999999</v>
      </c>
      <c r="JJ69" s="8">
        <v>31.056999999999999</v>
      </c>
      <c r="JK69" s="8">
        <v>60.905999999999999</v>
      </c>
      <c r="JL69" s="8">
        <v>0.97499999999999998</v>
      </c>
      <c r="JM69" s="8">
        <v>61.881</v>
      </c>
      <c r="JN69" s="8">
        <v>2.2160000000000002</v>
      </c>
      <c r="JO69" s="8">
        <v>2.2160000000000002</v>
      </c>
      <c r="JP69" s="8">
        <v>34.006</v>
      </c>
      <c r="JQ69" s="8">
        <v>0.31500000000000006</v>
      </c>
      <c r="JR69" s="8">
        <v>34.320999999999998</v>
      </c>
      <c r="JS69" s="8">
        <v>1.4529999999999998</v>
      </c>
      <c r="JT69" s="8">
        <v>1.4529999999999998</v>
      </c>
      <c r="JU69" s="8">
        <v>265.113</v>
      </c>
      <c r="JV69" s="8">
        <v>74.526999999999987</v>
      </c>
      <c r="JW69" s="8">
        <v>33.834999999999994</v>
      </c>
      <c r="JX69" s="8">
        <v>373.47499999999997</v>
      </c>
      <c r="JY69" s="8">
        <f t="shared" si="36"/>
        <v>373.15</v>
      </c>
      <c r="JZ69" s="8">
        <v>26.914999999999999</v>
      </c>
      <c r="KA69" s="8">
        <v>30.335000000000001</v>
      </c>
      <c r="KB69" s="8">
        <v>57.25</v>
      </c>
      <c r="KC69" s="8">
        <v>4.8000000000000001E-2</v>
      </c>
      <c r="KD69" s="8">
        <v>34.682000000000002</v>
      </c>
      <c r="KE69" s="8">
        <v>34.730000000000004</v>
      </c>
      <c r="KF69" s="8">
        <v>91.98</v>
      </c>
      <c r="KG69" s="8">
        <f t="shared" si="37"/>
        <v>35.998000000000005</v>
      </c>
      <c r="KH69" s="8">
        <v>148.178</v>
      </c>
      <c r="KI69" s="8">
        <v>19.561</v>
      </c>
      <c r="KJ69" s="8">
        <v>167.739</v>
      </c>
      <c r="KK69" s="8">
        <v>213.68799999999999</v>
      </c>
      <c r="KL69" s="8">
        <v>44.775999999999996</v>
      </c>
      <c r="KM69" s="8">
        <v>123.96899999999999</v>
      </c>
      <c r="KN69" s="8">
        <v>382.43299999999999</v>
      </c>
      <c r="KO69" s="8">
        <v>0.32500000000000001</v>
      </c>
      <c r="KP69" s="8">
        <v>0.32500000000000001</v>
      </c>
      <c r="KQ69" s="8">
        <v>0</v>
      </c>
      <c r="KR69" s="8">
        <v>27.571999999999999</v>
      </c>
      <c r="KS69" s="8">
        <v>27.138999999999996</v>
      </c>
      <c r="KT69" s="8">
        <v>54.710999999999999</v>
      </c>
      <c r="KU69" s="8">
        <v>5.1999999999999998E-2</v>
      </c>
      <c r="KV69" s="8">
        <v>1.2190000000000001</v>
      </c>
      <c r="KW69" s="8">
        <v>1.2710000000000001</v>
      </c>
      <c r="KX69" s="8">
        <v>55.981999999999999</v>
      </c>
      <c r="KY69" s="8">
        <v>0</v>
      </c>
      <c r="KZ69" s="8">
        <v>1191.9569999999999</v>
      </c>
      <c r="LA69" s="8">
        <v>37.369</v>
      </c>
      <c r="LB69" s="8">
        <v>1229.3259999999998</v>
      </c>
      <c r="LC69" s="8">
        <v>1015.504</v>
      </c>
      <c r="LD69" s="8">
        <v>35.677999999999997</v>
      </c>
      <c r="LE69" s="8">
        <v>1051.182</v>
      </c>
      <c r="LF69" s="8">
        <v>176.45399999999998</v>
      </c>
      <c r="LG69" s="8">
        <v>1.6909999999999998</v>
      </c>
      <c r="LH69" s="8">
        <v>178.14499999999998</v>
      </c>
      <c r="LI69" s="8">
        <v>3.4630000000000001</v>
      </c>
      <c r="LJ69" s="8">
        <v>4.66</v>
      </c>
      <c r="LK69" s="8">
        <v>8.1230000000000011</v>
      </c>
      <c r="LL69" s="8">
        <v>0.68199999999999994</v>
      </c>
      <c r="LM69" s="8">
        <v>1.006</v>
      </c>
      <c r="LN69" s="8">
        <v>1.6879999999999999</v>
      </c>
      <c r="LO69" s="8">
        <v>9.8110000000000017</v>
      </c>
      <c r="LP69" s="8">
        <v>0</v>
      </c>
      <c r="LQ69" s="8">
        <v>8.9089999999999989</v>
      </c>
      <c r="LR69" s="8">
        <v>2.0659999999999998</v>
      </c>
      <c r="LS69" s="8">
        <v>10.974999999999998</v>
      </c>
      <c r="LT69" s="8">
        <v>0</v>
      </c>
      <c r="LU69" s="8">
        <v>10.974999999999998</v>
      </c>
      <c r="LV69" s="8">
        <f t="shared" si="38"/>
        <v>1.1639999999999961</v>
      </c>
      <c r="LW69" s="8">
        <v>129.82900000000001</v>
      </c>
      <c r="LX69" s="8">
        <v>3.508</v>
      </c>
      <c r="LY69" s="8">
        <v>133.33700000000002</v>
      </c>
      <c r="LZ69" s="8">
        <v>0.65400000000000003</v>
      </c>
      <c r="MA69" s="8">
        <v>0.65400000000000003</v>
      </c>
      <c r="MB69" s="8">
        <v>1.0430000000000001</v>
      </c>
      <c r="MC69" s="8">
        <v>1.0430000000000001</v>
      </c>
      <c r="MD69" s="8">
        <v>-4.673</v>
      </c>
      <c r="ME69" s="8">
        <v>-4.673</v>
      </c>
      <c r="MF69" s="8">
        <v>46.748000000000005</v>
      </c>
      <c r="MG69" s="8">
        <v>-0.127</v>
      </c>
      <c r="MH69" s="8">
        <v>46.621000000000002</v>
      </c>
      <c r="MI69" s="8">
        <v>211.07600000000002</v>
      </c>
      <c r="MJ69" s="8">
        <v>106.12199999999999</v>
      </c>
      <c r="MK69" s="8">
        <v>35.677999999999997</v>
      </c>
      <c r="ML69" s="8">
        <v>1509.1559999999999</v>
      </c>
      <c r="MM69" s="8">
        <v>1.6909999999999998</v>
      </c>
      <c r="MN69" s="8">
        <v>1510.847</v>
      </c>
      <c r="MO69" s="8">
        <v>541.44000000000005</v>
      </c>
      <c r="MP69" s="8">
        <v>555.28899999999999</v>
      </c>
      <c r="MQ69" s="8">
        <v>-13.850999999999999</v>
      </c>
      <c r="MR69" s="8">
        <v>9.391</v>
      </c>
      <c r="MS69" s="8">
        <v>2.3679999999999999</v>
      </c>
      <c r="MT69" s="8">
        <v>2.3679999999999999</v>
      </c>
      <c r="MU69" s="8">
        <v>124.28999999999999</v>
      </c>
      <c r="MV69" s="8">
        <v>36.468000000000004</v>
      </c>
      <c r="MW69" s="8">
        <v>26.030999999999999</v>
      </c>
      <c r="MX69" s="8">
        <v>2.0950000000000002</v>
      </c>
      <c r="MY69" s="8">
        <v>0</v>
      </c>
      <c r="MZ69" s="8">
        <v>2.4569999999999999</v>
      </c>
      <c r="NA69" s="8">
        <v>2.4569999999999999</v>
      </c>
      <c r="NB69" s="8">
        <v>5.1999999999999998E-2</v>
      </c>
      <c r="NC69" s="8">
        <v>0.13100000000000001</v>
      </c>
      <c r="ND69" s="8">
        <v>0.183</v>
      </c>
      <c r="NE69" s="8">
        <v>2.2749999999999999</v>
      </c>
      <c r="NF69" s="8">
        <v>2.2749999999999999</v>
      </c>
      <c r="NG69" s="8">
        <v>3.3019999999999996</v>
      </c>
      <c r="NH69" s="8">
        <v>0.442</v>
      </c>
      <c r="NI69" s="8">
        <v>1.411</v>
      </c>
      <c r="NJ69" s="8">
        <v>5.3819999999999997</v>
      </c>
      <c r="NK69" s="8">
        <v>10.536999999999999</v>
      </c>
      <c r="NL69" s="8">
        <v>0</v>
      </c>
      <c r="NM69" s="8">
        <v>0</v>
      </c>
      <c r="NN69" s="8">
        <v>0.95799999999999996</v>
      </c>
      <c r="NO69" s="8">
        <v>5.1999999999999998E-2</v>
      </c>
      <c r="NP69" s="8">
        <v>5.1999999999999998E-2</v>
      </c>
      <c r="NQ69" s="8">
        <v>0</v>
      </c>
      <c r="NR69" s="8">
        <v>1.8049999999999999</v>
      </c>
      <c r="NS69" s="8">
        <v>1.2E-2</v>
      </c>
      <c r="NT69" s="8">
        <v>1.8169999999999999</v>
      </c>
      <c r="NU69" s="8">
        <v>0</v>
      </c>
      <c r="NV69" s="8">
        <v>0</v>
      </c>
      <c r="NW69" s="8">
        <v>2.7990000000000004</v>
      </c>
      <c r="NX69" s="8">
        <v>6.4690000000000003</v>
      </c>
      <c r="NY69" s="8">
        <v>127.386</v>
      </c>
      <c r="NZ69" s="8">
        <v>27.326000000000001</v>
      </c>
      <c r="OA69" s="8">
        <v>10.831</v>
      </c>
      <c r="OB69" s="8">
        <v>2.9769999999999999</v>
      </c>
      <c r="OC69" s="8">
        <f t="shared" si="39"/>
        <v>0.88199999999999967</v>
      </c>
      <c r="OD69" s="8">
        <v>2.3679999999999999</v>
      </c>
      <c r="OE69" s="8">
        <v>1.2770000000000001</v>
      </c>
      <c r="OF69" s="8">
        <v>3.645</v>
      </c>
      <c r="OG69" s="8">
        <v>5.3079999999999998</v>
      </c>
      <c r="OH69" s="8">
        <v>0.10400000000000001</v>
      </c>
      <c r="OI69" s="8">
        <v>0</v>
      </c>
      <c r="OJ69" s="8">
        <v>5.4119999999999999</v>
      </c>
      <c r="OK69" s="8">
        <v>2.5960000000000001</v>
      </c>
      <c r="OL69" s="8">
        <v>1.4580000000000002</v>
      </c>
      <c r="OM69" s="8">
        <v>6.359</v>
      </c>
      <c r="ON69" s="8">
        <v>14.794</v>
      </c>
      <c r="OO69" s="8">
        <v>15.375</v>
      </c>
      <c r="OP69" s="8">
        <v>40.582000000000001</v>
      </c>
      <c r="OQ69" s="8">
        <f t="shared" si="40"/>
        <v>30.045000000000002</v>
      </c>
      <c r="OR69" s="8">
        <v>0.23200000000000001</v>
      </c>
      <c r="OS69" s="8">
        <v>0.36</v>
      </c>
      <c r="OT69" s="8">
        <v>0.59199999999999997</v>
      </c>
      <c r="OU69" s="8">
        <v>0.82200000000000006</v>
      </c>
      <c r="OV69" s="8">
        <v>0.436</v>
      </c>
      <c r="OW69" s="8">
        <v>1.258</v>
      </c>
      <c r="OX69" s="8">
        <v>8.8109999999999999</v>
      </c>
      <c r="OY69" s="8">
        <v>1942.6080000000002</v>
      </c>
      <c r="OZ69" s="335">
        <v>2.1540716963180426E-2</v>
      </c>
      <c r="PA69" s="8">
        <v>0.11235422560825277</v>
      </c>
      <c r="PB69" s="8">
        <v>0.97962872605151941</v>
      </c>
      <c r="PC69" s="8">
        <v>4.3540999999999999</v>
      </c>
      <c r="PD69" s="8">
        <v>4</v>
      </c>
      <c r="PE69" s="8">
        <v>2.8541666666666701</v>
      </c>
      <c r="PF69" s="8">
        <v>4.3039166666666668</v>
      </c>
      <c r="PG69" s="8">
        <f t="shared" si="48"/>
        <v>3.7354516679220122</v>
      </c>
      <c r="PH69" s="8">
        <v>6.6647615941986134</v>
      </c>
      <c r="PI69" s="8">
        <v>2.0620354258333342</v>
      </c>
      <c r="PJ69" s="8">
        <v>1743.731</v>
      </c>
      <c r="PK69" s="8">
        <f>IFERROR(HLOOKUP("b2_s11",real!$B$10:$AMM$83,$A69-1947,FALSE)+HLOOKUP("b2_s12",real!$B$10:$AMM$83,$A69-1947,FALSE)+HLOOKUP("b2_s13",real!$B$10:$AMM$83,$A69-1947,FALSE)+HLOOKUP("b2_s14",real!$B$10:$AMM$83,$A69-1947,FALSE),"")</f>
        <v>706.77700000000004</v>
      </c>
      <c r="PL69" s="8">
        <v>1942.58</v>
      </c>
      <c r="PM69" s="8">
        <v>507.44529644268783</v>
      </c>
      <c r="PN69">
        <v>75.118425674884207</v>
      </c>
      <c r="PO69" s="8">
        <v>28.1</v>
      </c>
      <c r="PP69" s="8">
        <v>63600.69</v>
      </c>
      <c r="PQ69" s="8">
        <v>44774.885760000005</v>
      </c>
      <c r="PR69" s="8">
        <v>0.71862816637131244</v>
      </c>
      <c r="PS69" s="11">
        <v>0.22172797905219799</v>
      </c>
      <c r="PT69" s="8">
        <v>15.363</v>
      </c>
      <c r="PU69" s="8">
        <v>0.79800000000000004</v>
      </c>
      <c r="PV69" s="8">
        <v>6.04</v>
      </c>
      <c r="PW69" s="8">
        <v>0.63100000000000001</v>
      </c>
      <c r="PX69" s="8">
        <v>0.91100000000000003</v>
      </c>
      <c r="PY69" s="8">
        <f t="shared" si="46"/>
        <v>2.4830000000000001</v>
      </c>
      <c r="PZ69" s="8">
        <v>0.94099999999999995</v>
      </c>
      <c r="QA69" s="8">
        <v>24.684999999999999</v>
      </c>
      <c r="QB69" s="8">
        <v>2.4129999999999998</v>
      </c>
      <c r="QC69" s="8">
        <v>2.4129999999999998</v>
      </c>
      <c r="QD69" s="8">
        <v>14.308</v>
      </c>
      <c r="QE69" s="8">
        <v>0.77300000000000002</v>
      </c>
      <c r="QF69" s="8">
        <v>5.7619999999999996</v>
      </c>
      <c r="QG69" s="8">
        <v>0.56899999999999995</v>
      </c>
      <c r="QH69" s="8">
        <v>0.93600000000000005</v>
      </c>
      <c r="QI69" s="8">
        <v>0.73299999999999998</v>
      </c>
      <c r="QJ69" s="8">
        <f t="shared" si="47"/>
        <v>2.238</v>
      </c>
      <c r="QK69" s="8">
        <v>23.08</v>
      </c>
      <c r="QL69" s="8">
        <v>2.6829999999999998</v>
      </c>
      <c r="QM69" s="8">
        <v>2.6829999999999998</v>
      </c>
      <c r="QN69" s="1">
        <v>1.927</v>
      </c>
      <c r="QO69" s="332">
        <v>7.5</v>
      </c>
      <c r="QP69" s="8">
        <v>63.60069</v>
      </c>
      <c r="QQ69" s="333">
        <v>70.400000000000006</v>
      </c>
      <c r="QR69" s="8">
        <f t="shared" si="72"/>
        <v>44.774885760000004</v>
      </c>
      <c r="QS69" s="8">
        <v>41.694809999999997</v>
      </c>
      <c r="QT69" s="11">
        <v>0.19030213684936001</v>
      </c>
      <c r="QU69" s="8">
        <v>-0.19700560454545446</v>
      </c>
      <c r="QV69" s="334">
        <v>4.3039166666666668</v>
      </c>
      <c r="QW69" s="8">
        <v>4.3032000000000004</v>
      </c>
      <c r="QX69" s="8">
        <v>4.1128978631506401</v>
      </c>
      <c r="QY69" s="336">
        <v>2.8541666669999999</v>
      </c>
      <c r="QZ69" s="338">
        <v>4</v>
      </c>
      <c r="RA69" s="1">
        <v>0.73075400000000001</v>
      </c>
      <c r="RB69" s="1">
        <v>0.67930199999999996</v>
      </c>
      <c r="RC69">
        <v>61611.834694089099</v>
      </c>
      <c r="RD69">
        <v>0.88933217707441004</v>
      </c>
      <c r="RE69">
        <v>0.86226178962158895</v>
      </c>
      <c r="RF69">
        <v>103.92</v>
      </c>
      <c r="RG69">
        <v>107.33</v>
      </c>
      <c r="RH69" s="8">
        <f t="shared" si="43"/>
        <v>105.93272171253824</v>
      </c>
      <c r="RI69" s="8">
        <f t="shared" si="42"/>
        <v>108.4689236988378</v>
      </c>
      <c r="RJ69">
        <v>61611.834694088997</v>
      </c>
      <c r="RL69" s="8">
        <f t="shared" si="73"/>
        <v>238.46493100000001</v>
      </c>
      <c r="RM69" s="8">
        <f t="shared" si="74"/>
        <v>226.10999999999999</v>
      </c>
      <c r="RN69" s="8">
        <f t="shared" si="69"/>
        <v>12.283394307643334</v>
      </c>
      <c r="RO69" s="8">
        <f t="shared" si="70"/>
        <v>11.64698840728591</v>
      </c>
    </row>
    <row r="70" spans="1:483" s="8" customFormat="1" x14ac:dyDescent="0.35">
      <c r="A70" s="1">
        <v>2008</v>
      </c>
      <c r="B70" s="8">
        <v>2085.7449825459189</v>
      </c>
      <c r="C70" s="8">
        <v>588.99607116746097</v>
      </c>
      <c r="D70" s="8">
        <f t="shared" si="23"/>
        <v>1125.2050543978885</v>
      </c>
      <c r="E70" s="8">
        <v>1086.6479393603333</v>
      </c>
      <c r="F70" s="8">
        <v>473.79610202181095</v>
      </c>
      <c r="G70" s="8">
        <v>38.557115037555199</v>
      </c>
      <c r="H70" s="8">
        <v>265.32076661131111</v>
      </c>
      <c r="I70" s="8">
        <v>15.878801844398341</v>
      </c>
      <c r="J70" s="8">
        <v>84.062950307308768</v>
      </c>
      <c r="K70" s="8">
        <v>129.29038054588094</v>
      </c>
      <c r="L70" s="8">
        <v>3.5932334621996405</v>
      </c>
      <c r="M70" s="8">
        <f t="shared" si="24"/>
        <v>132.88361400808057</v>
      </c>
      <c r="N70" s="8">
        <v>1.21252740566609</v>
      </c>
      <c r="O70" s="8">
        <v>7.0785119999999999</v>
      </c>
      <c r="P70" s="8">
        <v>570.70804883675055</v>
      </c>
      <c r="Q70" s="8">
        <v>1992.3799739999999</v>
      </c>
      <c r="R70" s="8">
        <v>583.32321899999999</v>
      </c>
      <c r="S70" s="8">
        <f t="shared" si="25"/>
        <v>1085.1679059999999</v>
      </c>
      <c r="T70" s="8">
        <v>1048.9759059999999</v>
      </c>
      <c r="U70" s="8">
        <v>449.53166600000003</v>
      </c>
      <c r="V70" s="8">
        <v>36.192</v>
      </c>
      <c r="W70" s="8">
        <v>252.283886</v>
      </c>
      <c r="X70" s="8">
        <v>16.085281000000002</v>
      </c>
      <c r="Y70" s="8">
        <v>78.640854000000004</v>
      </c>
      <c r="Z70" s="8">
        <v>119.48128</v>
      </c>
      <c r="AA70" s="8">
        <v>3.6315010000000001</v>
      </c>
      <c r="AB70" s="8">
        <f t="shared" si="26"/>
        <v>123.112781</v>
      </c>
      <c r="AC70" s="8">
        <v>0.91727000000000003</v>
      </c>
      <c r="AD70" s="8">
        <v>9.7185100000000002</v>
      </c>
      <c r="AE70" s="8">
        <v>560.24503900000002</v>
      </c>
      <c r="AF70" s="11">
        <f t="shared" si="49"/>
        <v>0.94448601305726121</v>
      </c>
      <c r="AG70" s="337">
        <v>0.95400104976028999</v>
      </c>
      <c r="AH70" s="11">
        <f t="shared" si="50"/>
        <v>1.0141443015525697</v>
      </c>
      <c r="AI70" s="11">
        <f t="shared" si="51"/>
        <v>0.96168172434873034</v>
      </c>
      <c r="AJ70" s="11">
        <f t="shared" si="52"/>
        <v>0.9627958343918015</v>
      </c>
      <c r="AK70" s="11">
        <f t="shared" si="53"/>
        <v>0.94963916372257118</v>
      </c>
      <c r="AL70" s="11">
        <f t="shared" si="54"/>
        <v>0.93108613915141558</v>
      </c>
      <c r="AM70" s="11">
        <f t="shared" si="55"/>
        <v>0.9523328192180962</v>
      </c>
      <c r="AN70" s="11">
        <f t="shared" si="56"/>
        <v>1.0212664589474312</v>
      </c>
      <c r="AO70" s="11">
        <f t="shared" si="57"/>
        <v>0.94885510575661502</v>
      </c>
      <c r="AP70" s="11">
        <f t="shared" si="58"/>
        <v>0.92029709714528429</v>
      </c>
      <c r="AQ70" s="11">
        <f t="shared" si="59"/>
        <v>1.0201592862828051</v>
      </c>
      <c r="AR70" s="11">
        <f t="shared" si="60"/>
        <v>0.92313475623891428</v>
      </c>
      <c r="AS70" s="11">
        <f t="shared" si="61"/>
        <v>0.74300731008969945</v>
      </c>
      <c r="AT70" s="11">
        <f t="shared" si="71"/>
        <v>1.2964877613293826</v>
      </c>
      <c r="AU70" s="11">
        <f t="shared" si="62"/>
        <v>0.97412923419072017</v>
      </c>
      <c r="AV70" s="8">
        <v>2489.4790000000003</v>
      </c>
      <c r="AW70" s="8">
        <v>1466.8609999999999</v>
      </c>
      <c r="AX70" s="8">
        <v>1022.6160000000001</v>
      </c>
      <c r="AY70" s="8">
        <v>494.238</v>
      </c>
      <c r="AZ70" s="8">
        <v>145.596</v>
      </c>
      <c r="BA70" s="8">
        <v>10.969999999999999</v>
      </c>
      <c r="BB70" s="8">
        <v>156.566</v>
      </c>
      <c r="BC70" s="8">
        <v>12.308</v>
      </c>
      <c r="BD70" s="8">
        <v>39.683</v>
      </c>
      <c r="BE70" s="8">
        <v>51.991</v>
      </c>
      <c r="BF70" s="8">
        <v>16.718</v>
      </c>
      <c r="BG70" s="8">
        <v>336.54300000000001</v>
      </c>
      <c r="BH70" s="8">
        <v>75.923000000000002</v>
      </c>
      <c r="BI70" s="8">
        <v>176.971</v>
      </c>
      <c r="BJ70" s="8">
        <v>11.976000000000001</v>
      </c>
      <c r="BK70" s="8">
        <v>11.491999999999999</v>
      </c>
      <c r="BL70" s="8">
        <v>0</v>
      </c>
      <c r="BM70" s="8">
        <v>119.70699999999999</v>
      </c>
      <c r="BN70" s="8">
        <v>222.81400000000002</v>
      </c>
      <c r="BO70" s="8">
        <v>5.617</v>
      </c>
      <c r="BP70" s="8">
        <v>3.0939999999999999</v>
      </c>
      <c r="BQ70" s="8">
        <v>10.969999999999999</v>
      </c>
      <c r="BR70" s="8">
        <v>0.2</v>
      </c>
      <c r="BS70" s="8">
        <v>11.169999999999998</v>
      </c>
      <c r="BT70" s="8">
        <v>5.468</v>
      </c>
      <c r="BU70" s="8">
        <v>4.431</v>
      </c>
      <c r="BV70" s="8">
        <v>9.8990000000000009</v>
      </c>
      <c r="BW70" s="8">
        <v>0</v>
      </c>
      <c r="BX70" s="8">
        <v>48.018999999999998</v>
      </c>
      <c r="BY70" s="8">
        <v>48.018999999999998</v>
      </c>
      <c r="BZ70" s="8">
        <v>10.972</v>
      </c>
      <c r="CA70" s="8">
        <v>10.972</v>
      </c>
      <c r="CB70" s="8">
        <v>6.431</v>
      </c>
      <c r="CC70" s="8">
        <v>28.09</v>
      </c>
      <c r="CD70" s="8">
        <v>34.521000000000001</v>
      </c>
      <c r="CE70" s="8">
        <f t="shared" si="29"/>
        <v>24.622</v>
      </c>
      <c r="CF70" s="8">
        <v>189.22799999999998</v>
      </c>
      <c r="CG70" s="8">
        <v>189.22799999999998</v>
      </c>
      <c r="CH70" s="8">
        <v>11.843</v>
      </c>
      <c r="CI70" s="8">
        <v>7.9730000000000008</v>
      </c>
      <c r="CJ70" s="8">
        <v>19.816000000000003</v>
      </c>
      <c r="CK70" s="8">
        <f t="shared" si="30"/>
        <v>17.653000000000002</v>
      </c>
      <c r="CL70" s="8">
        <v>0</v>
      </c>
      <c r="CM70" s="8">
        <v>2.1630000000000003</v>
      </c>
      <c r="CN70" s="8">
        <v>2.1630000000000003</v>
      </c>
      <c r="CO70" s="8">
        <v>0</v>
      </c>
      <c r="CP70" s="8">
        <v>239.21299999999999</v>
      </c>
      <c r="CQ70" s="8">
        <v>9.109</v>
      </c>
      <c r="CR70" s="8">
        <v>-1.2789999999999999</v>
      </c>
      <c r="CS70" s="8">
        <v>-40.161999999999992</v>
      </c>
      <c r="CT70" s="8">
        <v>197.233</v>
      </c>
      <c r="CU70" s="8">
        <v>121.46100000000001</v>
      </c>
      <c r="CV70" s="8">
        <v>75.771999999999991</v>
      </c>
      <c r="CW70" s="8">
        <v>32.954000000000001</v>
      </c>
      <c r="CX70" s="8">
        <v>12.366</v>
      </c>
      <c r="CY70" s="8">
        <v>0.79699999999999993</v>
      </c>
      <c r="CZ70" s="8">
        <v>13.163</v>
      </c>
      <c r="DA70" s="8">
        <v>3.8540000000000001</v>
      </c>
      <c r="DB70" s="8">
        <v>2.0979999999999999</v>
      </c>
      <c r="DC70" s="8">
        <v>5.952</v>
      </c>
      <c r="DD70" s="8">
        <v>0.253</v>
      </c>
      <c r="DE70" s="8">
        <v>23.956</v>
      </c>
      <c r="DF70" s="8">
        <v>374.36899999999997</v>
      </c>
      <c r="DG70" s="8">
        <f t="shared" si="63"/>
        <v>364.22962138429943</v>
      </c>
      <c r="DH70" s="8">
        <v>49.287999999999997</v>
      </c>
      <c r="DI70" s="8">
        <f t="shared" si="64"/>
        <v>49.180444149058843</v>
      </c>
      <c r="DJ70" s="8">
        <v>-3.6220000000000003</v>
      </c>
      <c r="DK70" s="1">
        <v>0</v>
      </c>
      <c r="DL70" s="8">
        <v>30.709999999999997</v>
      </c>
      <c r="DM70" s="8">
        <v>272.803</v>
      </c>
      <c r="DN70" s="8">
        <f t="shared" si="65"/>
        <v>267.50934525999998</v>
      </c>
      <c r="DO70" s="8">
        <v>34.216000000000001</v>
      </c>
      <c r="DP70" s="8">
        <f t="shared" si="66"/>
        <v>33.119119755024627</v>
      </c>
      <c r="DQ70" s="8">
        <v>-3.7930000000000001</v>
      </c>
      <c r="DR70" s="8">
        <v>108.29599999999999</v>
      </c>
      <c r="DS70" s="8">
        <f t="shared" si="31"/>
        <v>77.585999999999999</v>
      </c>
      <c r="DT70" s="8">
        <v>2.9379999999999997</v>
      </c>
      <c r="DU70" s="8">
        <v>0.79699999999999993</v>
      </c>
      <c r="DV70" s="8">
        <v>24.093999999999998</v>
      </c>
      <c r="DW70" s="8">
        <v>27.828999999999997</v>
      </c>
      <c r="DX70" s="8">
        <v>52.695999999999998</v>
      </c>
      <c r="DY70" s="8">
        <v>16.039000000000001</v>
      </c>
      <c r="DZ70" s="8">
        <v>1.2E-2</v>
      </c>
      <c r="EA70" s="8">
        <v>68.747</v>
      </c>
      <c r="EB70" s="8">
        <v>7.1230000000000002</v>
      </c>
      <c r="EC70" s="8">
        <v>0</v>
      </c>
      <c r="ED70" s="8">
        <v>7.1230000000000002</v>
      </c>
      <c r="EE70" s="8">
        <f t="shared" si="67"/>
        <v>3.2666005183336635</v>
      </c>
      <c r="EF70" s="8">
        <v>27.761999999999997</v>
      </c>
      <c r="EG70" s="8">
        <v>27.761999999999997</v>
      </c>
      <c r="EH70" s="8">
        <v>16.071999999999999</v>
      </c>
      <c r="EI70" s="8">
        <v>49.649000000000001</v>
      </c>
      <c r="EJ70" s="8">
        <v>2.6429999999999998</v>
      </c>
      <c r="EK70" s="8">
        <v>68.364000000000004</v>
      </c>
      <c r="EL70" s="8">
        <v>56.506</v>
      </c>
      <c r="EM70" s="8">
        <v>56.506</v>
      </c>
      <c r="EN70" s="8">
        <v>0</v>
      </c>
      <c r="EO70" s="8">
        <v>1.284</v>
      </c>
      <c r="EP70" s="8">
        <v>1.284</v>
      </c>
      <c r="EQ70" s="8">
        <f t="shared" si="32"/>
        <v>1.028</v>
      </c>
      <c r="ER70" s="8">
        <v>0</v>
      </c>
      <c r="ES70" s="8">
        <v>0.25600000000000001</v>
      </c>
      <c r="ET70" s="8">
        <v>0.25600000000000001</v>
      </c>
      <c r="EU70" s="8">
        <v>0</v>
      </c>
      <c r="EV70" s="8">
        <v>16.029</v>
      </c>
      <c r="EW70" s="8">
        <v>0.25</v>
      </c>
      <c r="EX70" s="8">
        <v>41.257999999999996</v>
      </c>
      <c r="EY70" s="8">
        <v>410.42899999999997</v>
      </c>
      <c r="EZ70" s="8">
        <v>93.060999999999993</v>
      </c>
      <c r="FA70" s="8">
        <v>317.36699999999996</v>
      </c>
      <c r="FB70" s="8">
        <v>167.999</v>
      </c>
      <c r="FC70" s="8">
        <v>43.747</v>
      </c>
      <c r="FD70" s="8">
        <v>34.873999999999995</v>
      </c>
      <c r="FE70" s="8">
        <v>78.620999999999995</v>
      </c>
      <c r="FF70" s="8">
        <v>6.9260000000000002</v>
      </c>
      <c r="FG70" s="8">
        <v>1.52</v>
      </c>
      <c r="FH70" s="8">
        <v>8.4459999999999997</v>
      </c>
      <c r="FI70" s="8">
        <v>3.1360000000000001</v>
      </c>
      <c r="FJ70" s="8">
        <v>65.435999999999993</v>
      </c>
      <c r="FK70" s="8">
        <v>137.73699999999999</v>
      </c>
      <c r="FL70" s="8">
        <v>0.21399999999999997</v>
      </c>
      <c r="FM70" s="8">
        <v>72.501999999999995</v>
      </c>
      <c r="FN70" s="8">
        <v>210.45299999999997</v>
      </c>
      <c r="FO70" s="8">
        <v>24.374999999999996</v>
      </c>
      <c r="FP70" s="8">
        <v>58.488999999999997</v>
      </c>
      <c r="FQ70" s="8">
        <v>82.86399999999999</v>
      </c>
      <c r="FR70" s="8">
        <v>10.228999999999999</v>
      </c>
      <c r="FS70" s="8">
        <v>18.823000000000004</v>
      </c>
      <c r="FT70" s="8">
        <v>4.5519999999999996</v>
      </c>
      <c r="FU70" s="8">
        <v>10.811999999999999</v>
      </c>
      <c r="FV70" s="8">
        <v>2.548</v>
      </c>
      <c r="FW70" s="8">
        <v>2.3970000000000002</v>
      </c>
      <c r="FX70" s="8">
        <f t="shared" si="33"/>
        <v>2.2810000000000001</v>
      </c>
      <c r="FY70" s="8">
        <v>57.332000000000001</v>
      </c>
      <c r="FZ70" s="8">
        <v>0.11600000000000001</v>
      </c>
      <c r="GA70" s="8">
        <v>0</v>
      </c>
      <c r="GB70" s="8">
        <v>216.74100000000001</v>
      </c>
      <c r="GC70" s="8">
        <v>19.967999999999996</v>
      </c>
      <c r="GD70" s="8">
        <f t="shared" si="68"/>
        <v>236.44300000000001</v>
      </c>
      <c r="GE70" s="8">
        <v>236.709</v>
      </c>
      <c r="GF70" s="8">
        <v>214.35499999999999</v>
      </c>
      <c r="GG70" s="8">
        <v>34.873999999999995</v>
      </c>
      <c r="GH70" s="8">
        <v>101.43300000000001</v>
      </c>
      <c r="GI70" s="8">
        <v>350.66199999999998</v>
      </c>
      <c r="GJ70" s="8">
        <v>0.83899999999999997</v>
      </c>
      <c r="GK70" s="8">
        <v>0</v>
      </c>
      <c r="GL70" s="8">
        <v>1.492</v>
      </c>
      <c r="GM70" s="8">
        <v>14.939</v>
      </c>
      <c r="GN70" s="8">
        <v>17.27</v>
      </c>
      <c r="GO70" s="8">
        <v>0</v>
      </c>
      <c r="GP70" s="8">
        <v>0.26600000000000001</v>
      </c>
      <c r="GQ70" s="8">
        <v>0.26600000000000001</v>
      </c>
      <c r="GR70" s="8">
        <v>0</v>
      </c>
      <c r="GS70" s="8">
        <v>278.87599999999998</v>
      </c>
      <c r="GT70" s="8">
        <v>39.301000000000002</v>
      </c>
      <c r="GU70" s="8">
        <v>32.769999999999996</v>
      </c>
      <c r="GV70" s="8">
        <v>350.94699999999995</v>
      </c>
      <c r="GW70" s="8">
        <v>0.96899999999999997</v>
      </c>
      <c r="GX70" s="8">
        <v>0</v>
      </c>
      <c r="GY70" s="8">
        <v>6.9749999999999996</v>
      </c>
      <c r="GZ70" s="8">
        <v>36.888999999999996</v>
      </c>
      <c r="HA70" s="8">
        <v>16.621000000000002</v>
      </c>
      <c r="HB70" s="8">
        <v>61.454000000000001</v>
      </c>
      <c r="HC70" s="8">
        <f t="shared" si="34"/>
        <v>44.183999999999997</v>
      </c>
      <c r="HD70" s="8">
        <v>484.53899999999999</v>
      </c>
      <c r="HE70" s="8">
        <v>290.96199999999999</v>
      </c>
      <c r="HF70" s="8">
        <v>158.399</v>
      </c>
      <c r="HG70" s="8">
        <v>449.36099999999999</v>
      </c>
      <c r="HH70" s="8">
        <v>35.177</v>
      </c>
      <c r="HI70" s="8">
        <v>7.8940000000000001</v>
      </c>
      <c r="HJ70" s="8">
        <v>0.65800000000000003</v>
      </c>
      <c r="HK70" s="8">
        <v>2.2560000000000002</v>
      </c>
      <c r="HL70" s="8">
        <v>10.808</v>
      </c>
      <c r="HM70" s="8">
        <v>0</v>
      </c>
      <c r="HN70" s="8">
        <v>16.542999999999999</v>
      </c>
      <c r="HO70" s="8">
        <v>12.692</v>
      </c>
      <c r="HP70" s="8">
        <v>29.234999999999999</v>
      </c>
      <c r="HQ70" s="8">
        <f t="shared" si="35"/>
        <v>18.427</v>
      </c>
      <c r="HR70" s="8">
        <v>78.572000000000003</v>
      </c>
      <c r="HS70" s="8">
        <v>0.39499999999999996</v>
      </c>
      <c r="HT70" s="8">
        <v>2.577</v>
      </c>
      <c r="HU70" s="8">
        <v>-64.793000000000006</v>
      </c>
      <c r="HV70" s="8">
        <v>180.77300000000002</v>
      </c>
      <c r="HW70" s="8">
        <v>110.19</v>
      </c>
      <c r="HX70" s="8">
        <v>193.57600000000002</v>
      </c>
      <c r="HY70" s="8">
        <v>427.28999999999996</v>
      </c>
      <c r="HZ70" s="8">
        <v>40.545000000000002</v>
      </c>
      <c r="IA70" s="8">
        <v>467.83499999999998</v>
      </c>
      <c r="IB70" s="8">
        <v>79.150000000000006</v>
      </c>
      <c r="IC70" s="8">
        <v>13.091000000000001</v>
      </c>
      <c r="ID70" s="8">
        <v>92.241000000000014</v>
      </c>
      <c r="IE70" s="8">
        <v>348.142</v>
      </c>
      <c r="IF70" s="8">
        <v>27.454000000000001</v>
      </c>
      <c r="IG70" s="8">
        <v>375.596</v>
      </c>
      <c r="IH70" s="8">
        <v>32.956000000000003</v>
      </c>
      <c r="II70" s="8">
        <v>18.106999999999999</v>
      </c>
      <c r="IJ70" s="8">
        <v>51.063000000000002</v>
      </c>
      <c r="IK70" s="8">
        <v>9.5399999999999991</v>
      </c>
      <c r="IL70" s="8">
        <v>6.043000000000001</v>
      </c>
      <c r="IM70" s="8">
        <v>15.583</v>
      </c>
      <c r="IN70" s="8">
        <v>0.50800000000000001</v>
      </c>
      <c r="IO70" s="8">
        <v>15.024000000000001</v>
      </c>
      <c r="IP70" s="8">
        <v>15.532</v>
      </c>
      <c r="IQ70" s="8">
        <v>0.78</v>
      </c>
      <c r="IR70" s="8">
        <v>0.16200000000000001</v>
      </c>
      <c r="IS70" s="8">
        <v>0.94200000000000006</v>
      </c>
      <c r="IT70" s="8">
        <v>16.474</v>
      </c>
      <c r="IU70" s="8">
        <v>4.5519999999999996</v>
      </c>
      <c r="IV70" s="8">
        <v>0.65200000000000002</v>
      </c>
      <c r="IW70" s="8">
        <v>5.2039999999999997</v>
      </c>
      <c r="IX70" s="8">
        <v>294.66099999999994</v>
      </c>
      <c r="IY70" s="8">
        <v>3.0130000000000003</v>
      </c>
      <c r="IZ70" s="8">
        <v>297.67399999999992</v>
      </c>
      <c r="JA70" s="8">
        <v>755.52300000000002</v>
      </c>
      <c r="JB70" s="8">
        <v>755.52300000000002</v>
      </c>
      <c r="JC70" s="8">
        <v>219.815</v>
      </c>
      <c r="JD70" s="8">
        <v>46.646000000000001</v>
      </c>
      <c r="JE70" s="8">
        <v>266.46100000000001</v>
      </c>
      <c r="JF70" s="8">
        <v>40.110999999999997</v>
      </c>
      <c r="JG70" s="8">
        <v>0.93900000000000006</v>
      </c>
      <c r="JH70" s="8">
        <v>41.05</v>
      </c>
      <c r="JI70" s="8">
        <v>35.915000000000006</v>
      </c>
      <c r="JJ70" s="8">
        <v>35.915000000000006</v>
      </c>
      <c r="JK70" s="8">
        <v>62.18</v>
      </c>
      <c r="JL70" s="8">
        <v>1.2360000000000002</v>
      </c>
      <c r="JM70" s="8">
        <v>63.415999999999997</v>
      </c>
      <c r="JN70" s="8">
        <v>2.34</v>
      </c>
      <c r="JO70" s="8">
        <v>2.34</v>
      </c>
      <c r="JP70" s="8">
        <v>43.459000000000003</v>
      </c>
      <c r="JQ70" s="8">
        <v>0.47899999999999998</v>
      </c>
      <c r="JR70" s="8">
        <v>43.938000000000002</v>
      </c>
      <c r="JS70" s="8">
        <v>1.5259999999999998</v>
      </c>
      <c r="JT70" s="8">
        <v>1.5259999999999998</v>
      </c>
      <c r="JU70" s="8">
        <v>275.81099999999998</v>
      </c>
      <c r="JV70" s="8">
        <v>77.938000000000002</v>
      </c>
      <c r="JW70" s="8">
        <v>33.088999999999999</v>
      </c>
      <c r="JX70" s="8">
        <v>386.83799999999997</v>
      </c>
      <c r="JY70" s="8">
        <f t="shared" si="36"/>
        <v>386.51699999999994</v>
      </c>
      <c r="JZ70" s="8">
        <v>26.127000000000002</v>
      </c>
      <c r="KA70" s="8">
        <v>32.634</v>
      </c>
      <c r="KB70" s="8">
        <v>58.761000000000003</v>
      </c>
      <c r="KC70" s="8">
        <v>4.3999999999999997E-2</v>
      </c>
      <c r="KD70" s="8">
        <v>35.876000000000005</v>
      </c>
      <c r="KE70" s="8">
        <v>35.92</v>
      </c>
      <c r="KF70" s="8">
        <v>94.681000000000012</v>
      </c>
      <c r="KG70" s="8">
        <f t="shared" si="37"/>
        <v>37.963000000000008</v>
      </c>
      <c r="KH70" s="8">
        <v>157.75099999999998</v>
      </c>
      <c r="KI70" s="8">
        <v>19.967999999999996</v>
      </c>
      <c r="KJ70" s="8">
        <v>177.71899999999997</v>
      </c>
      <c r="KK70" s="8">
        <v>219.815</v>
      </c>
      <c r="KL70" s="8">
        <v>46.646000000000001</v>
      </c>
      <c r="KM70" s="8">
        <v>126.97200000000001</v>
      </c>
      <c r="KN70" s="8">
        <v>393.43299999999999</v>
      </c>
      <c r="KO70" s="8">
        <v>0.32100000000000001</v>
      </c>
      <c r="KP70" s="8">
        <v>0.32100000000000001</v>
      </c>
      <c r="KQ70" s="8">
        <v>0</v>
      </c>
      <c r="KR70" s="8">
        <v>28.394000000000002</v>
      </c>
      <c r="KS70" s="8">
        <v>27.120999999999995</v>
      </c>
      <c r="KT70" s="8">
        <v>55.515000000000001</v>
      </c>
      <c r="KU70" s="8">
        <v>5.1999999999999998E-2</v>
      </c>
      <c r="KV70" s="8">
        <v>1.1509999999999998</v>
      </c>
      <c r="KW70" s="8">
        <v>1.2029999999999998</v>
      </c>
      <c r="KX70" s="8">
        <v>56.718000000000004</v>
      </c>
      <c r="KY70" s="8">
        <v>0</v>
      </c>
      <c r="KZ70" s="8">
        <v>1231.134</v>
      </c>
      <c r="LA70" s="8">
        <v>39.106999999999999</v>
      </c>
      <c r="LB70" s="8">
        <v>1270.241</v>
      </c>
      <c r="LC70" s="8">
        <v>1048.5619999999999</v>
      </c>
      <c r="LD70" s="8">
        <v>36.192</v>
      </c>
      <c r="LE70" s="8">
        <v>1084.7539999999999</v>
      </c>
      <c r="LF70" s="8">
        <v>182.57300000000001</v>
      </c>
      <c r="LG70" s="8">
        <v>2.9160000000000004</v>
      </c>
      <c r="LH70" s="8">
        <v>185.489</v>
      </c>
      <c r="LI70" s="8">
        <v>3.681</v>
      </c>
      <c r="LJ70" s="8">
        <v>5.0269999999999992</v>
      </c>
      <c r="LK70" s="8">
        <v>8.7079999999999984</v>
      </c>
      <c r="LL70" s="8">
        <v>0.86399999999999999</v>
      </c>
      <c r="LM70" s="8">
        <v>0.99299999999999999</v>
      </c>
      <c r="LN70" s="8">
        <v>1.857</v>
      </c>
      <c r="LO70" s="8">
        <v>10.564999999999998</v>
      </c>
      <c r="LP70" s="8">
        <v>0</v>
      </c>
      <c r="LQ70" s="8">
        <v>7.8940000000000001</v>
      </c>
      <c r="LR70" s="8">
        <v>2.5380000000000003</v>
      </c>
      <c r="LS70" s="8">
        <v>10.432</v>
      </c>
      <c r="LT70" s="8">
        <v>0</v>
      </c>
      <c r="LU70" s="8">
        <v>10.432</v>
      </c>
      <c r="LV70" s="8">
        <f t="shared" si="38"/>
        <v>-0.13299999999999734</v>
      </c>
      <c r="LW70" s="8">
        <v>132.33499999999998</v>
      </c>
      <c r="LX70" s="8">
        <v>3.6320000000000001</v>
      </c>
      <c r="LY70" s="8">
        <v>135.96699999999998</v>
      </c>
      <c r="LZ70" s="8">
        <v>0.34300000000000003</v>
      </c>
      <c r="MA70" s="8">
        <v>0.34300000000000003</v>
      </c>
      <c r="MB70" s="8">
        <v>0.91700000000000004</v>
      </c>
      <c r="MC70" s="8">
        <v>0.91700000000000004</v>
      </c>
      <c r="MD70" s="8">
        <v>-1.5499999999999998</v>
      </c>
      <c r="ME70" s="8">
        <v>-1.5499999999999998</v>
      </c>
      <c r="MF70" s="8">
        <v>48.804000000000002</v>
      </c>
      <c r="MG70" s="8">
        <v>1.1400000000000001</v>
      </c>
      <c r="MH70" s="8">
        <v>49.944000000000003</v>
      </c>
      <c r="MI70" s="8">
        <v>216.96299999999997</v>
      </c>
      <c r="MJ70" s="8">
        <v>110.19</v>
      </c>
      <c r="MK70" s="8">
        <v>36.192</v>
      </c>
      <c r="ML70" s="8">
        <v>1558.288</v>
      </c>
      <c r="MM70" s="8">
        <v>2.9160000000000004</v>
      </c>
      <c r="MN70" s="8">
        <v>1561.204</v>
      </c>
      <c r="MO70" s="8">
        <v>558.57999999999993</v>
      </c>
      <c r="MP70" s="8">
        <v>582.31600000000003</v>
      </c>
      <c r="MQ70" s="8">
        <v>-23.736999999999998</v>
      </c>
      <c r="MR70" s="8">
        <v>10.212</v>
      </c>
      <c r="MS70" s="8">
        <v>2.5750000000000002</v>
      </c>
      <c r="MT70" s="8">
        <v>2.5750000000000002</v>
      </c>
      <c r="MU70" s="8">
        <v>125.351</v>
      </c>
      <c r="MV70" s="8">
        <v>47.35</v>
      </c>
      <c r="MW70" s="8">
        <v>8.3539999999999992</v>
      </c>
      <c r="MX70" s="8">
        <v>1.56</v>
      </c>
      <c r="MY70" s="8">
        <v>0</v>
      </c>
      <c r="MZ70" s="8">
        <v>3.5819999999999999</v>
      </c>
      <c r="NA70" s="8">
        <v>3.5819999999999999</v>
      </c>
      <c r="NB70" s="8">
        <v>5.1999999999999998E-2</v>
      </c>
      <c r="NC70" s="8">
        <v>0.127</v>
      </c>
      <c r="ND70" s="8">
        <v>0.17899999999999999</v>
      </c>
      <c r="NE70" s="8">
        <v>2.3569999999999998</v>
      </c>
      <c r="NF70" s="8">
        <v>2.3569999999999998</v>
      </c>
      <c r="NG70" s="8">
        <v>3.1280000000000001</v>
      </c>
      <c r="NH70" s="8">
        <v>0.51400000000000001</v>
      </c>
      <c r="NI70" s="8">
        <v>1.492</v>
      </c>
      <c r="NJ70" s="8">
        <v>5.2610000000000001</v>
      </c>
      <c r="NK70" s="8">
        <v>10.395</v>
      </c>
      <c r="NL70" s="8">
        <v>0</v>
      </c>
      <c r="NM70" s="8">
        <v>0</v>
      </c>
      <c r="NN70" s="8">
        <v>0.94399999999999995</v>
      </c>
      <c r="NO70" s="8">
        <v>5.1999999999999998E-2</v>
      </c>
      <c r="NP70" s="8">
        <v>5.1999999999999998E-2</v>
      </c>
      <c r="NQ70" s="8">
        <v>0</v>
      </c>
      <c r="NR70" s="8">
        <v>1.768</v>
      </c>
      <c r="NS70" s="8">
        <v>0.318</v>
      </c>
      <c r="NT70" s="8">
        <v>2.0859999999999999</v>
      </c>
      <c r="NU70" s="8">
        <v>0</v>
      </c>
      <c r="NV70" s="8">
        <v>0</v>
      </c>
      <c r="NW70" s="8">
        <v>2.7430000000000003</v>
      </c>
      <c r="NX70" s="8">
        <v>6.49</v>
      </c>
      <c r="NY70" s="8">
        <v>123.23899999999999</v>
      </c>
      <c r="NZ70" s="8">
        <v>31.393999999999998</v>
      </c>
      <c r="OA70" s="8">
        <v>1.8239999999999998</v>
      </c>
      <c r="OB70" s="8">
        <v>1.69</v>
      </c>
      <c r="OC70" s="8">
        <f t="shared" si="39"/>
        <v>0.12999999999999989</v>
      </c>
      <c r="OD70" s="8">
        <v>2.5750000000000002</v>
      </c>
      <c r="OE70" s="8">
        <v>1.3719999999999999</v>
      </c>
      <c r="OF70" s="8">
        <v>3.9470000000000001</v>
      </c>
      <c r="OG70" s="8">
        <v>5.4220000000000006</v>
      </c>
      <c r="OH70" s="8">
        <v>0.10199999999999999</v>
      </c>
      <c r="OI70" s="8">
        <v>0</v>
      </c>
      <c r="OJ70" s="8">
        <v>5.5240000000000009</v>
      </c>
      <c r="OK70" s="8">
        <v>2.3479999999999999</v>
      </c>
      <c r="OL70" s="8">
        <v>1.647</v>
      </c>
      <c r="OM70" s="8">
        <v>6.9749999999999996</v>
      </c>
      <c r="ON70" s="8">
        <v>13.262</v>
      </c>
      <c r="OO70" s="8">
        <v>16.621000000000002</v>
      </c>
      <c r="OP70" s="8">
        <v>40.853000000000002</v>
      </c>
      <c r="OQ70" s="8">
        <f t="shared" si="40"/>
        <v>30.458000000000002</v>
      </c>
      <c r="OR70" s="8">
        <v>0.309</v>
      </c>
      <c r="OS70" s="8">
        <v>0.46</v>
      </c>
      <c r="OT70" s="8">
        <v>0.76900000000000002</v>
      </c>
      <c r="OU70" s="8">
        <v>0.81299999999999994</v>
      </c>
      <c r="OV70" s="8">
        <v>0.34399999999999997</v>
      </c>
      <c r="OW70" s="8">
        <v>1.157</v>
      </c>
      <c r="OX70" s="8">
        <v>13.753</v>
      </c>
      <c r="OY70" s="8">
        <v>1991.7420000000002</v>
      </c>
      <c r="OZ70" s="335">
        <v>2.0680635852398682E-2</v>
      </c>
      <c r="PA70" s="8">
        <v>0.10755585094115507</v>
      </c>
      <c r="PB70" s="8">
        <v>1.0968802449753738</v>
      </c>
      <c r="PC70" s="8">
        <v>3.5394999999999999</v>
      </c>
      <c r="PD70" s="8">
        <v>2.5</v>
      </c>
      <c r="PE70" s="8">
        <v>3.6666666666666701</v>
      </c>
      <c r="PF70" s="8">
        <v>4.2351916666666662</v>
      </c>
      <c r="PG70" s="8">
        <f t="shared" si="48"/>
        <v>3.8563994816663367</v>
      </c>
      <c r="PH70" s="8">
        <v>10.13937861570056</v>
      </c>
      <c r="PI70" s="8">
        <v>5.2936547400000045</v>
      </c>
      <c r="PJ70" s="8">
        <v>1791.3510000000001</v>
      </c>
      <c r="PK70" s="8">
        <f>IFERROR(HLOOKUP("b2_s11",real!$B$10:$AMM$83,$A70-1947,FALSE)+HLOOKUP("b2_s12",real!$B$10:$AMM$83,$A70-1947,FALSE)+HLOOKUP("b2_s13",real!$B$10:$AMM$83,$A70-1947,FALSE)+HLOOKUP("b2_s14",real!$B$10:$AMM$83,$A70-1947,FALSE),"")</f>
        <v>723.60899999999992</v>
      </c>
      <c r="PL70" s="8">
        <v>1990.9180000000001</v>
      </c>
      <c r="PM70" s="8">
        <v>593.43007874015768</v>
      </c>
      <c r="PN70">
        <v>81.345743163332102</v>
      </c>
      <c r="PO70" s="8">
        <v>28.1</v>
      </c>
      <c r="PP70" s="8">
        <v>63961.858999999997</v>
      </c>
      <c r="PQ70" s="8">
        <v>45157.072453999994</v>
      </c>
      <c r="PR70" s="8">
        <v>0.45115188158031905</v>
      </c>
      <c r="PS70" s="11">
        <v>0.21957786789565201</v>
      </c>
      <c r="PT70" s="8">
        <v>15.302</v>
      </c>
      <c r="PU70" s="8">
        <v>0.78900000000000003</v>
      </c>
      <c r="PV70" s="8">
        <v>6.0430000000000001</v>
      </c>
      <c r="PW70" s="8">
        <v>0.623</v>
      </c>
      <c r="PX70" s="8">
        <v>0.92900000000000005</v>
      </c>
      <c r="PY70" s="8">
        <f t="shared" si="46"/>
        <v>2.4900000000000002</v>
      </c>
      <c r="PZ70" s="8">
        <v>0.93799999999999994</v>
      </c>
      <c r="QA70" s="8">
        <v>24.625</v>
      </c>
      <c r="QB70" s="8">
        <v>2.427</v>
      </c>
      <c r="QC70" s="8">
        <v>2.427</v>
      </c>
      <c r="QD70" s="8">
        <v>14.23</v>
      </c>
      <c r="QE70" s="8">
        <v>0.76600000000000001</v>
      </c>
      <c r="QF70" s="8">
        <v>5.7670000000000003</v>
      </c>
      <c r="QG70" s="8">
        <v>0.56200000000000006</v>
      </c>
      <c r="QH70" s="8">
        <v>0.95499999999999996</v>
      </c>
      <c r="QI70" s="8">
        <v>0.73499999999999999</v>
      </c>
      <c r="QJ70" s="8">
        <f t="shared" si="47"/>
        <v>2.2519999999999998</v>
      </c>
      <c r="QK70" s="8">
        <v>23.015999999999998</v>
      </c>
      <c r="QL70" s="8">
        <v>2.6920000000000002</v>
      </c>
      <c r="QM70" s="8">
        <v>2.6920000000000002</v>
      </c>
      <c r="QN70" s="1">
        <v>1.157</v>
      </c>
      <c r="QO70" s="332">
        <v>7.7</v>
      </c>
      <c r="QP70" s="8">
        <v>63.961858999999997</v>
      </c>
      <c r="QQ70" s="333">
        <v>70.599999999999994</v>
      </c>
      <c r="QR70" s="8">
        <f t="shared" si="72"/>
        <v>45.157072453999994</v>
      </c>
      <c r="QS70" s="8">
        <v>41.868248999999999</v>
      </c>
      <c r="QT70" s="11">
        <v>0.64434066051489503</v>
      </c>
      <c r="QU70" s="8">
        <v>-5.626198636363533E-2</v>
      </c>
      <c r="QV70" s="334">
        <v>4.2351916666666662</v>
      </c>
      <c r="QW70" s="8">
        <v>4.2343250000000001</v>
      </c>
      <c r="QX70" s="8">
        <v>3.5899843394851101</v>
      </c>
      <c r="QY70" s="336">
        <v>3.6666666669999999</v>
      </c>
      <c r="QZ70" s="338">
        <v>2.5</v>
      </c>
      <c r="RA70" s="1">
        <v>0.68349899999999997</v>
      </c>
      <c r="RB70" s="1">
        <v>0.71854600000000002</v>
      </c>
      <c r="RC70">
        <v>62886.691849429299</v>
      </c>
      <c r="RD70">
        <v>0.91605136711262003</v>
      </c>
      <c r="RE70">
        <v>0.89394689223962298</v>
      </c>
      <c r="RF70">
        <v>104.21</v>
      </c>
      <c r="RG70">
        <v>107.04</v>
      </c>
      <c r="RH70" s="8">
        <f t="shared" si="43"/>
        <v>106.2283384301733</v>
      </c>
      <c r="RI70" s="8">
        <f t="shared" si="42"/>
        <v>108.17584638706417</v>
      </c>
      <c r="RJ70">
        <v>62886.691849429299</v>
      </c>
      <c r="RL70" s="8">
        <f t="shared" si="73"/>
        <v>252.283886</v>
      </c>
      <c r="RM70" s="8">
        <f t="shared" si="74"/>
        <v>239.21299999999999</v>
      </c>
      <c r="RN70" s="8">
        <f t="shared" si="69"/>
        <v>12.662438354743269</v>
      </c>
      <c r="RO70" s="8">
        <f t="shared" si="70"/>
        <v>12.006394519201285</v>
      </c>
    </row>
    <row r="71" spans="1:483" s="8" customFormat="1" x14ac:dyDescent="0.35">
      <c r="A71" s="1">
        <v>2009</v>
      </c>
      <c r="B71" s="8">
        <v>2025.8147420339774</v>
      </c>
      <c r="C71" s="8">
        <v>533.89755070710021</v>
      </c>
      <c r="D71" s="8">
        <f t="shared" si="23"/>
        <v>1128.6776208538849</v>
      </c>
      <c r="E71" s="8">
        <v>1088.4585612026419</v>
      </c>
      <c r="F71" s="8">
        <v>485.20690337444171</v>
      </c>
      <c r="G71" s="8">
        <v>40.219059651242922</v>
      </c>
      <c r="H71" s="8">
        <v>234.01116463621281</v>
      </c>
      <c r="I71" s="8">
        <v>14.152566849382325</v>
      </c>
      <c r="J71" s="8">
        <v>87.867240665143441</v>
      </c>
      <c r="K71" s="8">
        <v>113.16357807805856</v>
      </c>
      <c r="L71" s="8">
        <v>3.8159733075535822</v>
      </c>
      <c r="M71" s="8">
        <f t="shared" si="24"/>
        <v>116.97955138561214</v>
      </c>
      <c r="N71" s="8">
        <v>0.7103953613211087</v>
      </c>
      <c r="O71" s="8">
        <v>-15.955356</v>
      </c>
      <c r="P71" s="8">
        <v>508.51178789882852</v>
      </c>
      <c r="Q71" s="8">
        <v>1936.4222520000001</v>
      </c>
      <c r="R71" s="8">
        <v>496.245249</v>
      </c>
      <c r="S71" s="8">
        <f t="shared" si="25"/>
        <v>1072.3410269999999</v>
      </c>
      <c r="T71" s="8">
        <v>1034.1980269999999</v>
      </c>
      <c r="U71" s="8">
        <v>466.30579999999998</v>
      </c>
      <c r="V71" s="8">
        <v>38.143000000000001</v>
      </c>
      <c r="W71" s="8">
        <v>223.346</v>
      </c>
      <c r="X71" s="8">
        <v>14.231</v>
      </c>
      <c r="Y71" s="8">
        <v>82.438999999999993</v>
      </c>
      <c r="Z71" s="8">
        <v>103.488</v>
      </c>
      <c r="AA71" s="8">
        <v>3.8159999999999998</v>
      </c>
      <c r="AB71" s="8">
        <f t="shared" si="26"/>
        <v>107.304</v>
      </c>
      <c r="AC71" s="8">
        <v>0.51900000000000002</v>
      </c>
      <c r="AD71" s="8">
        <v>-14.739000000000001</v>
      </c>
      <c r="AE71" s="8">
        <v>480.92067300000002</v>
      </c>
      <c r="AF71" s="11">
        <f t="shared" si="49"/>
        <v>0.94511554824632438</v>
      </c>
      <c r="AG71" s="337">
        <v>0.95224800378044405</v>
      </c>
      <c r="AH71" s="11">
        <f t="shared" si="50"/>
        <v>0.95179040477399679</v>
      </c>
      <c r="AI71" s="11">
        <f t="shared" si="51"/>
        <v>0.94739067188358683</v>
      </c>
      <c r="AJ71" s="11">
        <f t="shared" si="52"/>
        <v>0.94765303030244485</v>
      </c>
      <c r="AK71" s="11">
        <f t="shared" si="53"/>
        <v>0.96190826553042874</v>
      </c>
      <c r="AL71" s="11">
        <f t="shared" si="54"/>
        <v>0.94072946084054998</v>
      </c>
      <c r="AM71" s="11">
        <f t="shared" si="55"/>
        <v>0.95589916805334374</v>
      </c>
      <c r="AN71" s="11">
        <f t="shared" si="56"/>
        <v>1.0137441228063151</v>
      </c>
      <c r="AO71" s="11">
        <f t="shared" si="57"/>
        <v>0.95161665135968365</v>
      </c>
      <c r="AP71" s="11">
        <f t="shared" si="58"/>
        <v>0.91070500306738678</v>
      </c>
      <c r="AQ71" s="11">
        <f t="shared" si="59"/>
        <v>1.0094162511133951</v>
      </c>
      <c r="AR71" s="11">
        <f t="shared" si="60"/>
        <v>0.91398559689183312</v>
      </c>
      <c r="AS71" s="11">
        <f t="shared" si="61"/>
        <v>0.71755418383832459</v>
      </c>
      <c r="AT71" s="11">
        <f t="shared" si="71"/>
        <v>0.87231276613542397</v>
      </c>
      <c r="AU71" s="11">
        <f t="shared" si="62"/>
        <v>0.93847990185260544</v>
      </c>
      <c r="AV71" s="8">
        <v>2299.297</v>
      </c>
      <c r="AW71" s="8">
        <v>1314.982</v>
      </c>
      <c r="AX71" s="8">
        <v>984.31600000000003</v>
      </c>
      <c r="AY71" s="8">
        <v>488.37099999999998</v>
      </c>
      <c r="AZ71" s="8">
        <v>143.66199999999998</v>
      </c>
      <c r="BA71" s="8">
        <v>10.839</v>
      </c>
      <c r="BB71" s="8">
        <v>154.50099999999998</v>
      </c>
      <c r="BC71" s="8">
        <v>13.795999999999999</v>
      </c>
      <c r="BD71" s="8">
        <v>41.204999999999998</v>
      </c>
      <c r="BE71" s="8">
        <v>55.000999999999998</v>
      </c>
      <c r="BF71" s="8">
        <v>17.105</v>
      </c>
      <c r="BG71" s="8">
        <v>303.54900000000004</v>
      </c>
      <c r="BH71" s="8">
        <v>59.980000000000004</v>
      </c>
      <c r="BI71" s="8">
        <v>168.00699999999998</v>
      </c>
      <c r="BJ71" s="8">
        <v>6.694</v>
      </c>
      <c r="BK71" s="8">
        <v>5.2050000000000001</v>
      </c>
      <c r="BL71" s="8">
        <v>0</v>
      </c>
      <c r="BM71" s="8">
        <v>91.492999999999995</v>
      </c>
      <c r="BN71" s="8">
        <v>216.12100000000001</v>
      </c>
      <c r="BO71" s="8">
        <v>-3.7269999999999999</v>
      </c>
      <c r="BP71" s="8">
        <v>3.1139999999999999</v>
      </c>
      <c r="BQ71" s="8">
        <v>10.839</v>
      </c>
      <c r="BR71" s="8">
        <v>0.16900000000000001</v>
      </c>
      <c r="BS71" s="8">
        <v>11.008000000000001</v>
      </c>
      <c r="BT71" s="8">
        <v>7.4710000000000001</v>
      </c>
      <c r="BU71" s="8">
        <v>8.5060000000000002</v>
      </c>
      <c r="BV71" s="8">
        <v>15.977</v>
      </c>
      <c r="BW71" s="8">
        <v>0</v>
      </c>
      <c r="BX71" s="8">
        <v>24.484000000000002</v>
      </c>
      <c r="BY71" s="8">
        <v>24.484000000000002</v>
      </c>
      <c r="BZ71" s="8">
        <v>10.789</v>
      </c>
      <c r="CA71" s="8">
        <v>10.789</v>
      </c>
      <c r="CB71" s="8">
        <v>7.9710000000000001</v>
      </c>
      <c r="CC71" s="8">
        <v>28.613</v>
      </c>
      <c r="CD71" s="8">
        <v>36.584000000000003</v>
      </c>
      <c r="CE71" s="8">
        <f t="shared" si="29"/>
        <v>20.607000000000003</v>
      </c>
      <c r="CF71" s="8">
        <v>191.56</v>
      </c>
      <c r="CG71" s="8">
        <v>191.56</v>
      </c>
      <c r="CH71" s="8">
        <v>10.987</v>
      </c>
      <c r="CI71" s="8">
        <v>8.8490000000000002</v>
      </c>
      <c r="CJ71" s="8">
        <v>19.835999999999999</v>
      </c>
      <c r="CK71" s="8">
        <f t="shared" si="30"/>
        <v>17.873999999999999</v>
      </c>
      <c r="CL71" s="8">
        <v>0</v>
      </c>
      <c r="CM71" s="8">
        <v>1.962</v>
      </c>
      <c r="CN71" s="8">
        <v>1.962</v>
      </c>
      <c r="CO71" s="8">
        <v>0</v>
      </c>
      <c r="CP71" s="8">
        <v>212.41200000000001</v>
      </c>
      <c r="CQ71" s="8">
        <v>-15.038</v>
      </c>
      <c r="CR71" s="8">
        <v>-2.0010000000000003</v>
      </c>
      <c r="CS71" s="8">
        <v>14.063000000000001</v>
      </c>
      <c r="CT71" s="8">
        <v>198.65499999999997</v>
      </c>
      <c r="CU71" s="8">
        <v>120.17999999999999</v>
      </c>
      <c r="CV71" s="8">
        <v>78.47399999999999</v>
      </c>
      <c r="CW71" s="8">
        <v>34.069000000000003</v>
      </c>
      <c r="CX71" s="8">
        <v>12.995000000000001</v>
      </c>
      <c r="CY71" s="8">
        <v>0.83699999999999997</v>
      </c>
      <c r="CZ71" s="8">
        <v>13.832000000000001</v>
      </c>
      <c r="DA71" s="8">
        <v>3.9350000000000001</v>
      </c>
      <c r="DB71" s="8">
        <v>2.206</v>
      </c>
      <c r="DC71" s="8">
        <v>6.141</v>
      </c>
      <c r="DD71" s="8">
        <v>0.25800000000000001</v>
      </c>
      <c r="DE71" s="8">
        <v>24.692</v>
      </c>
      <c r="DF71" s="8">
        <v>249.9</v>
      </c>
      <c r="DG71" s="8">
        <f t="shared" si="63"/>
        <v>238.69696218890456</v>
      </c>
      <c r="DH71" s="8">
        <v>43.001000000000005</v>
      </c>
      <c r="DI71" s="8">
        <f t="shared" si="64"/>
        <v>42.842140914521273</v>
      </c>
      <c r="DJ71" s="8">
        <v>2.8819999999999997</v>
      </c>
      <c r="DK71" s="1">
        <v>0</v>
      </c>
      <c r="DL71" s="8">
        <v>21.47</v>
      </c>
      <c r="DM71" s="8">
        <v>170.36300000000003</v>
      </c>
      <c r="DN71" s="8">
        <f t="shared" si="65"/>
        <v>164.87359457416667</v>
      </c>
      <c r="DO71" s="8">
        <v>27.243000000000002</v>
      </c>
      <c r="DP71" s="8">
        <f t="shared" si="66"/>
        <v>25.854872212324121</v>
      </c>
      <c r="DQ71" s="8">
        <v>1.387</v>
      </c>
      <c r="DR71" s="8">
        <v>83.88</v>
      </c>
      <c r="DS71" s="8">
        <f t="shared" si="31"/>
        <v>62.41</v>
      </c>
      <c r="DT71" s="8">
        <v>2.6210000000000004</v>
      </c>
      <c r="DU71" s="8">
        <v>0.83699999999999997</v>
      </c>
      <c r="DV71" s="8">
        <v>25.055999999999997</v>
      </c>
      <c r="DW71" s="8">
        <v>28.513999999999996</v>
      </c>
      <c r="DX71" s="8">
        <v>57.192999999999998</v>
      </c>
      <c r="DY71" s="8">
        <v>19.667000000000002</v>
      </c>
      <c r="DZ71" s="8">
        <v>1.6E-2</v>
      </c>
      <c r="EA71" s="8">
        <v>76.876000000000005</v>
      </c>
      <c r="EB71" s="8">
        <v>6.6859999999999999</v>
      </c>
      <c r="EC71" s="8">
        <v>0</v>
      </c>
      <c r="ED71" s="8">
        <v>6.6859999999999999</v>
      </c>
      <c r="EE71" s="8">
        <f t="shared" si="67"/>
        <v>2.2016363169350432</v>
      </c>
      <c r="EF71" s="8">
        <v>28.515000000000001</v>
      </c>
      <c r="EG71" s="8">
        <v>28.515000000000001</v>
      </c>
      <c r="EH71" s="8">
        <v>19.657</v>
      </c>
      <c r="EI71" s="8">
        <v>59.317999999999998</v>
      </c>
      <c r="EJ71" s="8">
        <v>1.522</v>
      </c>
      <c r="EK71" s="8">
        <v>80.497</v>
      </c>
      <c r="EL71" s="8">
        <v>48.766000000000005</v>
      </c>
      <c r="EM71" s="8">
        <v>48.766000000000005</v>
      </c>
      <c r="EN71" s="8">
        <v>0</v>
      </c>
      <c r="EO71" s="8">
        <v>1.3839999999999999</v>
      </c>
      <c r="EP71" s="8">
        <v>1.3839999999999999</v>
      </c>
      <c r="EQ71" s="8">
        <f t="shared" si="32"/>
        <v>0.19599999999999995</v>
      </c>
      <c r="ER71" s="8">
        <v>0</v>
      </c>
      <c r="ES71" s="8">
        <v>1.1879999999999999</v>
      </c>
      <c r="ET71" s="8">
        <v>1.1879999999999999</v>
      </c>
      <c r="EU71" s="8">
        <v>0</v>
      </c>
      <c r="EV71" s="8">
        <v>14.198</v>
      </c>
      <c r="EW71" s="8">
        <v>0.38</v>
      </c>
      <c r="EX71" s="8">
        <v>34.384</v>
      </c>
      <c r="EY71" s="8">
        <v>425.80099999999999</v>
      </c>
      <c r="EZ71" s="8">
        <v>99.055999999999983</v>
      </c>
      <c r="FA71" s="8">
        <v>326.745</v>
      </c>
      <c r="FB71" s="8">
        <v>172.09100000000001</v>
      </c>
      <c r="FC71" s="8">
        <v>45.292999999999999</v>
      </c>
      <c r="FD71" s="8">
        <v>36.722999999999999</v>
      </c>
      <c r="FE71" s="8">
        <v>82.015999999999991</v>
      </c>
      <c r="FF71" s="8">
        <v>7.1520000000000001</v>
      </c>
      <c r="FG71" s="8">
        <v>1.7310000000000001</v>
      </c>
      <c r="FH71" s="8">
        <v>8.8830000000000009</v>
      </c>
      <c r="FI71" s="8">
        <v>3.161</v>
      </c>
      <c r="FJ71" s="8">
        <v>66.914000000000001</v>
      </c>
      <c r="FK71" s="8">
        <v>130.30300000000003</v>
      </c>
      <c r="FL71" s="8">
        <v>0.21200000000000002</v>
      </c>
      <c r="FM71" s="8">
        <v>70.927999999999997</v>
      </c>
      <c r="FN71" s="8">
        <v>201.44300000000001</v>
      </c>
      <c r="FO71" s="8">
        <v>26.263999999999999</v>
      </c>
      <c r="FP71" s="8">
        <v>61.611000000000004</v>
      </c>
      <c r="FQ71" s="8">
        <v>87.875</v>
      </c>
      <c r="FR71" s="8">
        <v>14.180999999999999</v>
      </c>
      <c r="FS71" s="8">
        <v>20.32</v>
      </c>
      <c r="FT71" s="8">
        <v>5.98</v>
      </c>
      <c r="FU71" s="8">
        <v>8.7899999999999991</v>
      </c>
      <c r="FV71" s="8">
        <v>1.923</v>
      </c>
      <c r="FW71" s="8">
        <v>2.4239999999999999</v>
      </c>
      <c r="FX71" s="8">
        <f t="shared" si="33"/>
        <v>2.3039999999999998</v>
      </c>
      <c r="FY71" s="8">
        <v>49.250999999999998</v>
      </c>
      <c r="FZ71" s="8">
        <v>0.12</v>
      </c>
      <c r="GA71" s="8">
        <v>0</v>
      </c>
      <c r="GB71" s="8">
        <v>185.678</v>
      </c>
      <c r="GC71" s="8">
        <v>20.706</v>
      </c>
      <c r="GD71" s="8">
        <f t="shared" si="68"/>
        <v>206.27199999999999</v>
      </c>
      <c r="GE71" s="8">
        <v>206.38399999999999</v>
      </c>
      <c r="GF71" s="8">
        <v>215.327</v>
      </c>
      <c r="GG71" s="8">
        <v>36.722999999999999</v>
      </c>
      <c r="GH71" s="8">
        <v>102.23400000000001</v>
      </c>
      <c r="GI71" s="8">
        <v>354.28399999999999</v>
      </c>
      <c r="GJ71" s="8">
        <v>0.91</v>
      </c>
      <c r="GK71" s="8">
        <v>0</v>
      </c>
      <c r="GL71" s="8">
        <v>1.3350000000000002</v>
      </c>
      <c r="GM71" s="8">
        <v>14.134</v>
      </c>
      <c r="GN71" s="8">
        <v>16.379000000000001</v>
      </c>
      <c r="GO71" s="8">
        <v>0</v>
      </c>
      <c r="GP71" s="8">
        <v>0.112</v>
      </c>
      <c r="GQ71" s="8">
        <v>0.112</v>
      </c>
      <c r="GR71" s="8">
        <v>0</v>
      </c>
      <c r="GS71" s="8">
        <v>294.322</v>
      </c>
      <c r="GT71" s="8">
        <v>40.917000000000002</v>
      </c>
      <c r="GU71" s="8">
        <v>36.111000000000004</v>
      </c>
      <c r="GV71" s="8">
        <v>371.35</v>
      </c>
      <c r="GW71" s="8">
        <v>0.92300000000000004</v>
      </c>
      <c r="GX71" s="8">
        <v>0</v>
      </c>
      <c r="GY71" s="8">
        <v>7.2629999999999999</v>
      </c>
      <c r="GZ71" s="8">
        <v>39.510000000000005</v>
      </c>
      <c r="HA71" s="8">
        <v>18.327999999999999</v>
      </c>
      <c r="HB71" s="8">
        <v>66.024000000000001</v>
      </c>
      <c r="HC71" s="8">
        <f t="shared" si="34"/>
        <v>49.644999999999996</v>
      </c>
      <c r="HD71" s="8">
        <v>431.04199999999997</v>
      </c>
      <c r="HE71" s="8">
        <v>301.02</v>
      </c>
      <c r="HF71" s="8">
        <v>165.333</v>
      </c>
      <c r="HG71" s="8">
        <v>466.35299999999995</v>
      </c>
      <c r="HH71" s="8">
        <v>-35.311999999999998</v>
      </c>
      <c r="HI71" s="8">
        <v>7.4619999999999997</v>
      </c>
      <c r="HJ71" s="8">
        <v>0.62</v>
      </c>
      <c r="HK71" s="8">
        <v>3.1849999999999996</v>
      </c>
      <c r="HL71" s="8">
        <v>11.266999999999999</v>
      </c>
      <c r="HM71" s="8">
        <v>0</v>
      </c>
      <c r="HN71" s="8">
        <v>16.759999999999998</v>
      </c>
      <c r="HO71" s="8">
        <v>12.058</v>
      </c>
      <c r="HP71" s="8">
        <v>28.817999999999998</v>
      </c>
      <c r="HQ71" s="8">
        <f t="shared" si="35"/>
        <v>17.550999999999998</v>
      </c>
      <c r="HR71" s="8">
        <v>82.442000000000007</v>
      </c>
      <c r="HS71" s="8">
        <v>0.432</v>
      </c>
      <c r="HT71" s="8">
        <v>3.2450000000000001</v>
      </c>
      <c r="HU71" s="8">
        <v>-138.983</v>
      </c>
      <c r="HV71" s="8">
        <v>186.447</v>
      </c>
      <c r="HW71" s="8">
        <v>114.57300000000001</v>
      </c>
      <c r="HX71" s="8">
        <v>130.02100000000002</v>
      </c>
      <c r="HY71" s="8">
        <v>418.17499999999995</v>
      </c>
      <c r="HZ71" s="8">
        <v>42.805999999999997</v>
      </c>
      <c r="IA71" s="8">
        <v>460.98099999999994</v>
      </c>
      <c r="IB71" s="8">
        <v>86.175000000000011</v>
      </c>
      <c r="IC71" s="8">
        <v>13.808999999999999</v>
      </c>
      <c r="ID71" s="8">
        <v>99.984000000000009</v>
      </c>
      <c r="IE71" s="8">
        <v>331.99900000000002</v>
      </c>
      <c r="IF71" s="8">
        <v>28.997999999999998</v>
      </c>
      <c r="IG71" s="8">
        <v>360.99700000000001</v>
      </c>
      <c r="IH71" s="8">
        <v>33.042000000000002</v>
      </c>
      <c r="II71" s="8">
        <v>19.087999999999997</v>
      </c>
      <c r="IJ71" s="8">
        <v>52.129999999999995</v>
      </c>
      <c r="IK71" s="8">
        <v>9.6059999999999999</v>
      </c>
      <c r="IL71" s="8">
        <v>6.3929999999999998</v>
      </c>
      <c r="IM71" s="8">
        <v>15.998999999999999</v>
      </c>
      <c r="IN71" s="8">
        <v>0.55500000000000005</v>
      </c>
      <c r="IO71" s="8">
        <v>16.300999999999998</v>
      </c>
      <c r="IP71" s="8">
        <v>16.855999999999998</v>
      </c>
      <c r="IQ71" s="8">
        <v>0.82499999999999996</v>
      </c>
      <c r="IR71" s="8">
        <v>0.17100000000000001</v>
      </c>
      <c r="IS71" s="8">
        <v>0.996</v>
      </c>
      <c r="IT71" s="8">
        <v>17.851999999999997</v>
      </c>
      <c r="IU71" s="8">
        <v>5.5960000000000001</v>
      </c>
      <c r="IV71" s="8">
        <v>0.57700000000000007</v>
      </c>
      <c r="IW71" s="8">
        <v>6.173</v>
      </c>
      <c r="IX71" s="8">
        <v>278.084</v>
      </c>
      <c r="IY71" s="8">
        <v>3.0990000000000002</v>
      </c>
      <c r="IZ71" s="8">
        <v>281.18299999999999</v>
      </c>
      <c r="JA71" s="8">
        <v>756.26</v>
      </c>
      <c r="JB71" s="8">
        <v>756.26</v>
      </c>
      <c r="JC71" s="8">
        <v>220.55499999999998</v>
      </c>
      <c r="JD71" s="8">
        <v>48.408000000000001</v>
      </c>
      <c r="JE71" s="8">
        <v>268.96299999999997</v>
      </c>
      <c r="JF71" s="8">
        <v>28.5</v>
      </c>
      <c r="JG71" s="8">
        <v>0.75700000000000001</v>
      </c>
      <c r="JH71" s="8">
        <v>29.257000000000001</v>
      </c>
      <c r="JI71" s="8">
        <v>33.447999999999993</v>
      </c>
      <c r="JJ71" s="8">
        <v>33.447999999999993</v>
      </c>
      <c r="JK71" s="8">
        <v>53.233000000000004</v>
      </c>
      <c r="JL71" s="8">
        <v>0.626</v>
      </c>
      <c r="JM71" s="8">
        <v>53.859000000000002</v>
      </c>
      <c r="JN71" s="8">
        <v>2.4259999999999997</v>
      </c>
      <c r="JO71" s="8">
        <v>2.4259999999999997</v>
      </c>
      <c r="JP71" s="8">
        <v>29.035999999999998</v>
      </c>
      <c r="JQ71" s="8">
        <v>0.37000000000000005</v>
      </c>
      <c r="JR71" s="8">
        <v>29.405999999999999</v>
      </c>
      <c r="JS71" s="8">
        <v>1.6179999999999999</v>
      </c>
      <c r="JT71" s="8">
        <v>1.6179999999999999</v>
      </c>
      <c r="JU71" s="8">
        <v>291.26900000000001</v>
      </c>
      <c r="JV71" s="8">
        <v>80.120999999999995</v>
      </c>
      <c r="JW71" s="8">
        <v>36.448999999999998</v>
      </c>
      <c r="JX71" s="8">
        <v>407.839</v>
      </c>
      <c r="JY71" s="8">
        <f t="shared" si="36"/>
        <v>407.50200000000001</v>
      </c>
      <c r="JZ71" s="8">
        <v>30.042000000000002</v>
      </c>
      <c r="KA71" s="8">
        <v>29.853999999999999</v>
      </c>
      <c r="KB71" s="8">
        <v>59.896000000000001</v>
      </c>
      <c r="KC71" s="8">
        <v>5.0999999999999997E-2</v>
      </c>
      <c r="KD71" s="8">
        <v>37.747</v>
      </c>
      <c r="KE71" s="8">
        <v>37.798000000000002</v>
      </c>
      <c r="KF71" s="8">
        <v>97.694000000000003</v>
      </c>
      <c r="KG71" s="8">
        <f t="shared" si="37"/>
        <v>40.860000000000007</v>
      </c>
      <c r="KH71" s="8">
        <v>150.99799999999999</v>
      </c>
      <c r="KI71" s="8">
        <v>20.706</v>
      </c>
      <c r="KJ71" s="8">
        <v>171.70399999999998</v>
      </c>
      <c r="KK71" s="8">
        <v>220.55499999999998</v>
      </c>
      <c r="KL71" s="8">
        <v>48.408000000000001</v>
      </c>
      <c r="KM71" s="8">
        <v>128.767</v>
      </c>
      <c r="KN71" s="8">
        <v>397.72999999999996</v>
      </c>
      <c r="KO71" s="8">
        <v>0.33699999999999997</v>
      </c>
      <c r="KP71" s="8">
        <v>0.33699999999999997</v>
      </c>
      <c r="KQ71" s="8">
        <v>0</v>
      </c>
      <c r="KR71" s="8">
        <v>28.363999999999997</v>
      </c>
      <c r="KS71" s="8">
        <v>27.21</v>
      </c>
      <c r="KT71" s="8">
        <v>55.573999999999998</v>
      </c>
      <c r="KU71" s="8">
        <v>4.8000000000000001E-2</v>
      </c>
      <c r="KV71" s="8">
        <v>1.212</v>
      </c>
      <c r="KW71" s="8">
        <v>1.26</v>
      </c>
      <c r="KX71" s="8">
        <v>56.833999999999996</v>
      </c>
      <c r="KY71" s="8">
        <v>0</v>
      </c>
      <c r="KZ71" s="8">
        <v>1232.9869999999999</v>
      </c>
      <c r="LA71" s="8">
        <v>40.311999999999998</v>
      </c>
      <c r="LB71" s="8">
        <v>1273.2989999999998</v>
      </c>
      <c r="LC71" s="8">
        <v>1034.3809999999999</v>
      </c>
      <c r="LD71" s="8">
        <v>38.144000000000005</v>
      </c>
      <c r="LE71" s="8">
        <v>1072.5249999999999</v>
      </c>
      <c r="LF71" s="8">
        <v>198.60700000000003</v>
      </c>
      <c r="LG71" s="8">
        <v>2.17</v>
      </c>
      <c r="LH71" s="8">
        <v>200.77700000000002</v>
      </c>
      <c r="LI71" s="8">
        <v>4.7249999999999996</v>
      </c>
      <c r="LJ71" s="8">
        <v>3.2009999999999996</v>
      </c>
      <c r="LK71" s="8">
        <v>7.9259999999999993</v>
      </c>
      <c r="LL71" s="8">
        <v>0.91300000000000003</v>
      </c>
      <c r="LM71" s="8">
        <v>1.0740000000000001</v>
      </c>
      <c r="LN71" s="8">
        <v>1.9870000000000001</v>
      </c>
      <c r="LO71" s="8">
        <v>9.9130000000000003</v>
      </c>
      <c r="LP71" s="8">
        <v>0</v>
      </c>
      <c r="LQ71" s="8">
        <v>7.4619999999999997</v>
      </c>
      <c r="LR71" s="8">
        <v>2.6510000000000002</v>
      </c>
      <c r="LS71" s="8">
        <v>10.113</v>
      </c>
      <c r="LT71" s="8">
        <v>0</v>
      </c>
      <c r="LU71" s="8">
        <v>10.113</v>
      </c>
      <c r="LV71" s="8">
        <f t="shared" si="38"/>
        <v>0.19999999999999929</v>
      </c>
      <c r="LW71" s="8">
        <v>114.53699999999999</v>
      </c>
      <c r="LX71" s="8">
        <v>3.8169999999999997</v>
      </c>
      <c r="LY71" s="8">
        <v>118.35399999999998</v>
      </c>
      <c r="LZ71" s="8">
        <v>-0.27200000000000002</v>
      </c>
      <c r="MA71" s="8">
        <v>-0.27200000000000002</v>
      </c>
      <c r="MB71" s="8">
        <v>0.51900000000000002</v>
      </c>
      <c r="MC71" s="8">
        <v>0.51900000000000002</v>
      </c>
      <c r="MD71" s="8">
        <v>-1.6240000000000001</v>
      </c>
      <c r="ME71" s="8">
        <v>-1.6240000000000001</v>
      </c>
      <c r="MF71" s="8">
        <v>83.259</v>
      </c>
      <c r="MG71" s="8">
        <v>0.33999999999999997</v>
      </c>
      <c r="MH71" s="8">
        <v>83.599000000000004</v>
      </c>
      <c r="MI71" s="8">
        <v>224.58999999999997</v>
      </c>
      <c r="MJ71" s="8">
        <v>114.57300000000001</v>
      </c>
      <c r="MK71" s="8">
        <v>38.144000000000005</v>
      </c>
      <c r="ML71" s="8">
        <v>1572.1510000000001</v>
      </c>
      <c r="MM71" s="8">
        <v>2.17</v>
      </c>
      <c r="MN71" s="8">
        <v>1574.3210000000001</v>
      </c>
      <c r="MO71" s="8">
        <v>481.09899999999999</v>
      </c>
      <c r="MP71" s="8">
        <v>496.19499999999999</v>
      </c>
      <c r="MQ71" s="8">
        <v>-15.096</v>
      </c>
      <c r="MR71" s="8">
        <v>10.547000000000001</v>
      </c>
      <c r="MS71" s="8">
        <v>2.6590000000000003</v>
      </c>
      <c r="MT71" s="8">
        <v>2.6590000000000003</v>
      </c>
      <c r="MU71" s="8">
        <v>83.513000000000005</v>
      </c>
      <c r="MV71" s="8">
        <v>43.022000000000006</v>
      </c>
      <c r="MW71" s="8">
        <v>9.5760000000000005</v>
      </c>
      <c r="MX71" s="8">
        <v>1.5300000000000002</v>
      </c>
      <c r="MY71" s="8">
        <v>0</v>
      </c>
      <c r="MZ71" s="8">
        <v>3.3979999999999997</v>
      </c>
      <c r="NA71" s="8">
        <v>3.3979999999999997</v>
      </c>
      <c r="NB71" s="8">
        <v>5.1999999999999998E-2</v>
      </c>
      <c r="NC71" s="8">
        <v>0.129</v>
      </c>
      <c r="ND71" s="8">
        <v>0.18099999999999999</v>
      </c>
      <c r="NE71" s="8">
        <v>2.4089999999999998</v>
      </c>
      <c r="NF71" s="8">
        <v>2.4089999999999998</v>
      </c>
      <c r="NG71" s="8">
        <v>2.8850000000000002</v>
      </c>
      <c r="NH71" s="8">
        <v>0.33800000000000002</v>
      </c>
      <c r="NI71" s="8">
        <v>1.3350000000000002</v>
      </c>
      <c r="NJ71" s="8">
        <v>5.3780000000000001</v>
      </c>
      <c r="NK71" s="8">
        <v>9.9359999999999999</v>
      </c>
      <c r="NL71" s="8">
        <v>0</v>
      </c>
      <c r="NM71" s="8">
        <v>0</v>
      </c>
      <c r="NN71" s="8">
        <v>0.94600000000000006</v>
      </c>
      <c r="NO71" s="8">
        <v>5.1999999999999998E-2</v>
      </c>
      <c r="NP71" s="8">
        <v>5.1999999999999998E-2</v>
      </c>
      <c r="NQ71" s="8">
        <v>0</v>
      </c>
      <c r="NR71" s="8">
        <v>1.6260000000000001</v>
      </c>
      <c r="NS71" s="8">
        <v>5.3999999999999999E-2</v>
      </c>
      <c r="NT71" s="8">
        <v>1.6800000000000002</v>
      </c>
      <c r="NU71" s="8">
        <v>0</v>
      </c>
      <c r="NV71" s="8">
        <v>0</v>
      </c>
      <c r="NW71" s="8">
        <v>2.6480000000000001</v>
      </c>
      <c r="NX71" s="8">
        <v>6.375</v>
      </c>
      <c r="NY71" s="8">
        <v>78.907000000000011</v>
      </c>
      <c r="NZ71" s="8">
        <v>33.140999999999998</v>
      </c>
      <c r="OA71" s="8">
        <v>-2.339</v>
      </c>
      <c r="OB71" s="8">
        <v>2.9489999999999998</v>
      </c>
      <c r="OC71" s="8">
        <f t="shared" si="39"/>
        <v>1.4189999999999996</v>
      </c>
      <c r="OD71" s="8">
        <v>2.6590000000000003</v>
      </c>
      <c r="OE71" s="8">
        <v>1.4390000000000001</v>
      </c>
      <c r="OF71" s="8">
        <v>4.0980000000000008</v>
      </c>
      <c r="OG71" s="8">
        <v>5.4660000000000002</v>
      </c>
      <c r="OH71" s="8">
        <v>0.11</v>
      </c>
      <c r="OI71" s="8">
        <v>0</v>
      </c>
      <c r="OJ71" s="8">
        <v>5.5760000000000005</v>
      </c>
      <c r="OK71" s="8">
        <v>2.6560000000000001</v>
      </c>
      <c r="OL71" s="8">
        <v>1.518</v>
      </c>
      <c r="OM71" s="8">
        <v>7.2629999999999999</v>
      </c>
      <c r="ON71" s="8">
        <v>13.186</v>
      </c>
      <c r="OO71" s="8">
        <v>18.327999999999999</v>
      </c>
      <c r="OP71" s="8">
        <v>42.951000000000001</v>
      </c>
      <c r="OQ71" s="8">
        <f t="shared" si="40"/>
        <v>33.015000000000001</v>
      </c>
      <c r="OR71" s="8">
        <v>0.25900000000000001</v>
      </c>
      <c r="OS71" s="8">
        <v>0.46</v>
      </c>
      <c r="OT71" s="8">
        <v>0.71900000000000008</v>
      </c>
      <c r="OU71" s="8">
        <v>0.74399999999999999</v>
      </c>
      <c r="OV71" s="8">
        <v>0.29599999999999999</v>
      </c>
      <c r="OW71" s="8">
        <v>1.04</v>
      </c>
      <c r="OX71" s="8">
        <v>6.9390000000000001</v>
      </c>
      <c r="OY71" s="8">
        <v>1937.3779999999999</v>
      </c>
      <c r="OZ71" s="335">
        <v>2.5064149426283919E-2</v>
      </c>
      <c r="PA71" s="8">
        <v>0.15885908547873012</v>
      </c>
      <c r="PB71" s="8">
        <v>1.3881277876758824</v>
      </c>
      <c r="PC71" s="8">
        <v>3.4750999999999999</v>
      </c>
      <c r="PD71" s="8">
        <v>1</v>
      </c>
      <c r="PE71" s="8">
        <v>1.9166666666666701</v>
      </c>
      <c r="PF71" s="8">
        <v>3.6474916666666668</v>
      </c>
      <c r="PG71" s="8">
        <f t="shared" si="48"/>
        <v>4.4843636830649567</v>
      </c>
      <c r="PH71" s="8">
        <v>11.20303781109545</v>
      </c>
      <c r="PI71" s="8">
        <v>5.4894054258333407</v>
      </c>
      <c r="PJ71" s="8">
        <v>1750.5319999999999</v>
      </c>
      <c r="PK71" s="8">
        <f>IFERROR(HLOOKUP("b2_s11",real!$B$10:$AMM$83,$A71-1947,FALSE)+HLOOKUP("b2_s12",real!$B$10:$AMM$83,$A71-1947,FALSE)+HLOOKUP("b2_s13",real!$B$10:$AMM$83,$A71-1947,FALSE)+HLOOKUP("b2_s14",real!$B$10:$AMM$83,$A71-1947,FALSE),"")</f>
        <v>676.33799999999997</v>
      </c>
      <c r="PL71" s="8">
        <v>1936.826</v>
      </c>
      <c r="PM71" s="8">
        <v>697.53051383399202</v>
      </c>
      <c r="PN71">
        <v>117.1471725143</v>
      </c>
      <c r="PO71" s="8">
        <v>28.2</v>
      </c>
      <c r="PP71" s="8">
        <v>64304.5</v>
      </c>
      <c r="PQ71" s="8">
        <v>45591.890500000001</v>
      </c>
      <c r="PR71" s="8">
        <v>0.58562493484832689</v>
      </c>
      <c r="PS71" s="11">
        <v>0.224111374304476</v>
      </c>
      <c r="PT71" s="8">
        <v>14.971</v>
      </c>
      <c r="PU71" s="8">
        <v>0.77600000000000002</v>
      </c>
      <c r="PV71" s="8">
        <v>6.0709999999999997</v>
      </c>
      <c r="PW71" s="8">
        <v>0.58399999999999996</v>
      </c>
      <c r="PX71" s="8">
        <v>0.94099999999999995</v>
      </c>
      <c r="PY71" s="8">
        <f t="shared" si="46"/>
        <v>2.5</v>
      </c>
      <c r="PZ71" s="8">
        <v>0.97499999999999998</v>
      </c>
      <c r="QA71" s="8">
        <v>24.318000000000001</v>
      </c>
      <c r="QB71" s="8">
        <v>2.4529999999999998</v>
      </c>
      <c r="QC71" s="8">
        <v>2.4529999999999998</v>
      </c>
      <c r="QD71" s="8">
        <v>13.949</v>
      </c>
      <c r="QE71" s="8">
        <v>0.752</v>
      </c>
      <c r="QF71" s="8">
        <v>5.7910000000000004</v>
      </c>
      <c r="QG71" s="8">
        <v>0.52900000000000003</v>
      </c>
      <c r="QH71" s="8">
        <v>0.95099999999999996</v>
      </c>
      <c r="QI71" s="8">
        <v>0.76400000000000001</v>
      </c>
      <c r="QJ71" s="8">
        <f t="shared" si="47"/>
        <v>2.2439999999999998</v>
      </c>
      <c r="QK71" s="8">
        <v>22.736000000000001</v>
      </c>
      <c r="QL71" s="8">
        <v>2.7130000000000001</v>
      </c>
      <c r="QM71" s="8">
        <v>2.7130000000000001</v>
      </c>
      <c r="QN71" s="1">
        <v>-2.4969999999999999</v>
      </c>
      <c r="QO71" s="332">
        <v>9.5</v>
      </c>
      <c r="QP71" s="8">
        <v>64.304500000000004</v>
      </c>
      <c r="QQ71" s="333">
        <v>70.900000000000006</v>
      </c>
      <c r="QR71" s="8">
        <f t="shared" si="72"/>
        <v>45.591890500000005</v>
      </c>
      <c r="QS71" s="8">
        <v>41.982174999999998</v>
      </c>
      <c r="QT71" s="11">
        <v>0.53582469245019904</v>
      </c>
      <c r="QU71" s="8">
        <v>-0.40692620909090871</v>
      </c>
      <c r="QV71" s="334">
        <v>3.6474916666666668</v>
      </c>
      <c r="QW71" s="8">
        <v>3.6488170000000002</v>
      </c>
      <c r="QX71" s="8">
        <v>3.1129923075498001</v>
      </c>
      <c r="QY71" s="336">
        <v>1.9166666670000001</v>
      </c>
      <c r="QZ71" s="338">
        <v>1</v>
      </c>
      <c r="RA71" s="1">
        <v>0.71895799999999999</v>
      </c>
      <c r="RB71" s="1">
        <v>0.69415499999999997</v>
      </c>
      <c r="RC71">
        <v>62043.099488000902</v>
      </c>
      <c r="RD71">
        <v>0.87204201219555799</v>
      </c>
      <c r="RE71">
        <v>0.84280029943419299</v>
      </c>
      <c r="RF71">
        <v>104.81</v>
      </c>
      <c r="RG71">
        <v>107.66</v>
      </c>
      <c r="RH71" s="8">
        <f t="shared" si="43"/>
        <v>106.83995922528034</v>
      </c>
      <c r="RI71" s="8">
        <f t="shared" si="42"/>
        <v>108.80242546740777</v>
      </c>
      <c r="RJ71">
        <v>62043.099488000902</v>
      </c>
      <c r="RL71" s="8">
        <f t="shared" si="73"/>
        <v>223.346</v>
      </c>
      <c r="RM71" s="8">
        <f t="shared" si="74"/>
        <v>212.41200000000001</v>
      </c>
      <c r="RN71" s="8">
        <f t="shared" si="69"/>
        <v>11.533951325405445</v>
      </c>
      <c r="RO71" s="8">
        <f t="shared" si="70"/>
        <v>10.969301751238087</v>
      </c>
    </row>
    <row r="72" spans="1:483" s="8" customFormat="1" x14ac:dyDescent="0.35">
      <c r="A72" s="1">
        <v>2010</v>
      </c>
      <c r="B72" s="9" t="e">
        <f>#REF!</f>
        <v>#REF!</v>
      </c>
      <c r="C72" s="8">
        <v>581.37477689296134</v>
      </c>
      <c r="D72" s="8">
        <f t="shared" si="23"/>
        <v>1149.9398517638338</v>
      </c>
      <c r="E72" s="8">
        <v>1107.8228211251951</v>
      </c>
      <c r="F72" s="8">
        <v>491.42104351903231</v>
      </c>
      <c r="G72" s="8">
        <v>42.117030638638703</v>
      </c>
      <c r="H72" s="8">
        <v>243.59180673158735</v>
      </c>
      <c r="I72" s="8">
        <v>12.981059313118369</v>
      </c>
      <c r="J72" s="8">
        <v>87.034815296574237</v>
      </c>
      <c r="K72" s="8">
        <v>114.84974688406861</v>
      </c>
      <c r="L72" s="8">
        <v>3.9819721464041837</v>
      </c>
      <c r="M72" s="8">
        <f t="shared" si="24"/>
        <v>118.8317190304728</v>
      </c>
      <c r="N72" s="8">
        <v>0.79252199268771084</v>
      </c>
      <c r="O72" s="8">
        <v>-10.742066999999999</v>
      </c>
      <c r="P72" s="8">
        <v>552.72798380379106</v>
      </c>
      <c r="Q72" s="8">
        <v>1995.288992</v>
      </c>
      <c r="R72" s="8">
        <v>560.26723400000003</v>
      </c>
      <c r="S72" s="8">
        <f t="shared" si="25"/>
        <v>1104.5059189999999</v>
      </c>
      <c r="T72" s="8">
        <v>1064.8829189999999</v>
      </c>
      <c r="U72" s="8">
        <v>478.65479999999997</v>
      </c>
      <c r="V72" s="8">
        <v>39.622999999999998</v>
      </c>
      <c r="W72" s="8">
        <v>233.995</v>
      </c>
      <c r="X72" s="8">
        <v>13.06</v>
      </c>
      <c r="Y72" s="8">
        <v>82.936000000000007</v>
      </c>
      <c r="Z72" s="8">
        <v>107.102</v>
      </c>
      <c r="AA72" s="8">
        <v>3.9740000000000002</v>
      </c>
      <c r="AB72" s="8">
        <f t="shared" si="26"/>
        <v>111.07600000000001</v>
      </c>
      <c r="AC72" s="8">
        <v>0.68100000000000005</v>
      </c>
      <c r="AD72" s="8">
        <v>-3.8559999999999999</v>
      </c>
      <c r="AE72" s="8">
        <v>534.50350600000002</v>
      </c>
      <c r="AF72" s="11" t="e">
        <f t="shared" si="49"/>
        <v>#REF!</v>
      </c>
      <c r="AG72" s="337">
        <v>0.96349802039571797</v>
      </c>
      <c r="AH72" s="11">
        <f t="shared" si="50"/>
        <v>0.98682905411541444</v>
      </c>
      <c r="AI72" s="11">
        <f t="shared" si="51"/>
        <v>0.95776512458033736</v>
      </c>
      <c r="AJ72" s="11">
        <f t="shared" si="52"/>
        <v>0.95871407630848626</v>
      </c>
      <c r="AK72" s="11">
        <f t="shared" si="53"/>
        <v>0.97489642793513531</v>
      </c>
      <c r="AL72" s="11">
        <f t="shared" si="54"/>
        <v>0.93319288553401381</v>
      </c>
      <c r="AM72" s="11">
        <f t="shared" si="55"/>
        <v>0.96208708257835696</v>
      </c>
      <c r="AN72" s="11">
        <f t="shared" si="56"/>
        <v>1.0142877686241076</v>
      </c>
      <c r="AO72" s="11">
        <f t="shared" si="57"/>
        <v>0.96651006144121498</v>
      </c>
      <c r="AP72" s="11">
        <f t="shared" si="58"/>
        <v>0.92867111528633017</v>
      </c>
      <c r="AQ72" s="11">
        <f t="shared" si="59"/>
        <v>1.0073882927987523</v>
      </c>
      <c r="AR72" s="11">
        <f t="shared" si="60"/>
        <v>0.93136785338490768</v>
      </c>
      <c r="AS72" s="11">
        <f t="shared" si="61"/>
        <v>0.84396269290828863</v>
      </c>
      <c r="AT72" s="11">
        <f t="shared" si="71"/>
        <v>0.33896891764929127</v>
      </c>
      <c r="AU72" s="11">
        <f t="shared" si="62"/>
        <v>0.95960314007457048</v>
      </c>
      <c r="AV72" s="8">
        <v>2419.0940000000001</v>
      </c>
      <c r="AW72" s="8">
        <v>1411.4470000000001</v>
      </c>
      <c r="AX72" s="8">
        <v>1007.646</v>
      </c>
      <c r="AY72" s="8">
        <v>504.22799999999995</v>
      </c>
      <c r="AZ72" s="8">
        <v>146.50700000000001</v>
      </c>
      <c r="BA72" s="8">
        <v>10.906000000000001</v>
      </c>
      <c r="BB72" s="8">
        <v>157.41300000000001</v>
      </c>
      <c r="BC72" s="8">
        <v>14.776</v>
      </c>
      <c r="BD72" s="8">
        <v>34.463999999999999</v>
      </c>
      <c r="BE72" s="8">
        <v>49.239999999999995</v>
      </c>
      <c r="BF72" s="8">
        <v>18.48</v>
      </c>
      <c r="BG72" s="8">
        <v>315.24299999999999</v>
      </c>
      <c r="BH72" s="8">
        <v>52.606000000000002</v>
      </c>
      <c r="BI72" s="8">
        <v>148.08000000000001</v>
      </c>
      <c r="BJ72" s="8">
        <v>14.808999999999999</v>
      </c>
      <c r="BK72" s="8">
        <v>5.5640000000000001</v>
      </c>
      <c r="BL72" s="8">
        <v>0</v>
      </c>
      <c r="BM72" s="8">
        <v>72.281999999999996</v>
      </c>
      <c r="BN72" s="8">
        <v>195.84900000000002</v>
      </c>
      <c r="BO72" s="8">
        <v>4.9190000000000005</v>
      </c>
      <c r="BP72" s="8">
        <v>3.1800000000000006</v>
      </c>
      <c r="BQ72" s="8">
        <v>10.906000000000001</v>
      </c>
      <c r="BR72" s="8">
        <v>0.17099999999999999</v>
      </c>
      <c r="BS72" s="8">
        <v>11.077</v>
      </c>
      <c r="BT72" s="8">
        <v>7.4450000000000003</v>
      </c>
      <c r="BU72" s="8">
        <v>8.8769999999999989</v>
      </c>
      <c r="BV72" s="8">
        <v>16.321999999999999</v>
      </c>
      <c r="BW72" s="8">
        <v>0</v>
      </c>
      <c r="BX72" s="8">
        <v>32.218999999999994</v>
      </c>
      <c r="BY72" s="8">
        <v>32.218999999999994</v>
      </c>
      <c r="BZ72" s="8">
        <v>10.87</v>
      </c>
      <c r="CA72" s="8">
        <v>10.87</v>
      </c>
      <c r="CB72" s="8">
        <v>8.0860000000000003</v>
      </c>
      <c r="CC72" s="8">
        <v>28.612000000000002</v>
      </c>
      <c r="CD72" s="8">
        <v>36.698</v>
      </c>
      <c r="CE72" s="8">
        <f t="shared" si="29"/>
        <v>20.376000000000001</v>
      </c>
      <c r="CF72" s="8">
        <v>207.67899999999997</v>
      </c>
      <c r="CG72" s="8">
        <v>207.67899999999997</v>
      </c>
      <c r="CH72" s="8">
        <v>11.875999999999999</v>
      </c>
      <c r="CI72" s="8">
        <v>6.7570000000000006</v>
      </c>
      <c r="CJ72" s="8">
        <v>18.632999999999999</v>
      </c>
      <c r="CK72" s="8">
        <f t="shared" si="30"/>
        <v>17.000999999999998</v>
      </c>
      <c r="CL72" s="8">
        <v>0</v>
      </c>
      <c r="CM72" s="8">
        <v>1.6320000000000001</v>
      </c>
      <c r="CN72" s="8">
        <v>1.6320000000000001</v>
      </c>
      <c r="CO72" s="8">
        <v>0</v>
      </c>
      <c r="CP72" s="8">
        <v>222.59800000000001</v>
      </c>
      <c r="CQ72" s="8">
        <v>-4.8180000000000005</v>
      </c>
      <c r="CR72" s="8">
        <v>-1.0219999999999998</v>
      </c>
      <c r="CS72" s="8">
        <v>7.9220000000000006</v>
      </c>
      <c r="CT72" s="8">
        <v>212.94299999999998</v>
      </c>
      <c r="CU72" s="8">
        <v>122.67399999999999</v>
      </c>
      <c r="CV72" s="8">
        <v>90.269000000000005</v>
      </c>
      <c r="CW72" s="8">
        <v>34.799999999999997</v>
      </c>
      <c r="CX72" s="8">
        <v>13.157</v>
      </c>
      <c r="CY72" s="8">
        <v>0.84399999999999997</v>
      </c>
      <c r="CZ72" s="8">
        <v>14.000999999999999</v>
      </c>
      <c r="DA72" s="8">
        <v>4.0129999999999999</v>
      </c>
      <c r="DB72" s="8">
        <v>2.2410000000000001</v>
      </c>
      <c r="DC72" s="8">
        <v>6.2539999999999996</v>
      </c>
      <c r="DD72" s="8">
        <v>0.25900000000000001</v>
      </c>
      <c r="DE72" s="8">
        <v>35.472999999999999</v>
      </c>
      <c r="DF72" s="8">
        <v>199.83600000000001</v>
      </c>
      <c r="DG72" s="8">
        <f t="shared" si="63"/>
        <v>190.73913860974235</v>
      </c>
      <c r="DH72" s="8">
        <v>43.606999999999999</v>
      </c>
      <c r="DI72" s="8">
        <f t="shared" si="64"/>
        <v>43.40722020577487</v>
      </c>
      <c r="DJ72" s="8">
        <v>4.8760000000000003</v>
      </c>
      <c r="DK72" s="1">
        <v>0</v>
      </c>
      <c r="DL72" s="8">
        <v>20.658000000000001</v>
      </c>
      <c r="DM72" s="8">
        <v>134.386</v>
      </c>
      <c r="DN72" s="8">
        <f t="shared" si="65"/>
        <v>130.78976845416668</v>
      </c>
      <c r="DO72" s="8">
        <v>28.778999999999996</v>
      </c>
      <c r="DP72" s="8">
        <f t="shared" si="66"/>
        <v>27.34715622228148</v>
      </c>
      <c r="DQ72" s="8">
        <v>1.427</v>
      </c>
      <c r="DR72" s="8">
        <v>85.557999999999993</v>
      </c>
      <c r="DS72" s="8">
        <f t="shared" si="31"/>
        <v>64.899999999999991</v>
      </c>
      <c r="DT72" s="8">
        <v>2.7170000000000001</v>
      </c>
      <c r="DU72" s="8">
        <v>0.84399999999999997</v>
      </c>
      <c r="DV72" s="8">
        <v>25.970999999999997</v>
      </c>
      <c r="DW72" s="8">
        <v>29.531999999999996</v>
      </c>
      <c r="DX72" s="8">
        <v>59.837000000000003</v>
      </c>
      <c r="DY72" s="8">
        <v>20.753</v>
      </c>
      <c r="DZ72" s="8">
        <v>1.2E-2</v>
      </c>
      <c r="EA72" s="8">
        <v>80.602000000000004</v>
      </c>
      <c r="EB72" s="8">
        <v>11.119</v>
      </c>
      <c r="EC72" s="8">
        <v>0</v>
      </c>
      <c r="ED72" s="8">
        <v>11.119</v>
      </c>
      <c r="EE72" s="8">
        <f t="shared" si="67"/>
        <v>6.8504341390690495</v>
      </c>
      <c r="EF72" s="8">
        <v>29.532999999999998</v>
      </c>
      <c r="EG72" s="8">
        <v>29.532999999999998</v>
      </c>
      <c r="EH72" s="8">
        <v>20.763000000000002</v>
      </c>
      <c r="EI72" s="8">
        <v>60.099999999999994</v>
      </c>
      <c r="EJ72" s="8">
        <v>1.5569999999999999</v>
      </c>
      <c r="EK72" s="8">
        <v>82.42</v>
      </c>
      <c r="EL72" s="8">
        <v>41.361999999999995</v>
      </c>
      <c r="EM72" s="8">
        <v>41.361999999999995</v>
      </c>
      <c r="EN72" s="8">
        <v>0</v>
      </c>
      <c r="EO72" s="8">
        <v>1.456</v>
      </c>
      <c r="EP72" s="8">
        <v>1.456</v>
      </c>
      <c r="EQ72" s="8">
        <f t="shared" si="32"/>
        <v>1.3759999999999999</v>
      </c>
      <c r="ER72" s="8">
        <v>0</v>
      </c>
      <c r="ES72" s="8">
        <v>0.08</v>
      </c>
      <c r="ET72" s="8">
        <v>0.08</v>
      </c>
      <c r="EU72" s="8">
        <v>0</v>
      </c>
      <c r="EV72" s="8">
        <v>13.013999999999999</v>
      </c>
      <c r="EW72" s="8">
        <v>0.20199999999999999</v>
      </c>
      <c r="EX72" s="8">
        <v>29.524999999999999</v>
      </c>
      <c r="EY72" s="8">
        <v>436.92400000000004</v>
      </c>
      <c r="EZ72" s="8">
        <v>102.491</v>
      </c>
      <c r="FA72" s="8">
        <v>334.43299999999999</v>
      </c>
      <c r="FB72" s="8">
        <v>175.482</v>
      </c>
      <c r="FC72" s="8">
        <v>46.332999999999998</v>
      </c>
      <c r="FD72" s="8">
        <v>38.027999999999999</v>
      </c>
      <c r="FE72" s="8">
        <v>84.36099999999999</v>
      </c>
      <c r="FF72" s="8">
        <v>7.3369999999999997</v>
      </c>
      <c r="FG72" s="8">
        <v>1.8190000000000002</v>
      </c>
      <c r="FH72" s="8">
        <v>9.1560000000000006</v>
      </c>
      <c r="FI72" s="8">
        <v>3.4859999999999998</v>
      </c>
      <c r="FJ72" s="8">
        <v>68.918999999999997</v>
      </c>
      <c r="FK72" s="8">
        <v>135.57799999999997</v>
      </c>
      <c r="FL72" s="8">
        <v>0.26300000000000001</v>
      </c>
      <c r="FM72" s="8">
        <v>75.372</v>
      </c>
      <c r="FN72" s="8">
        <v>211.21299999999997</v>
      </c>
      <c r="FO72" s="8">
        <v>27.535</v>
      </c>
      <c r="FP72" s="8">
        <v>54.697000000000003</v>
      </c>
      <c r="FQ72" s="8">
        <v>82.231999999999999</v>
      </c>
      <c r="FR72" s="8">
        <v>14.286</v>
      </c>
      <c r="FS72" s="8">
        <v>22.123000000000001</v>
      </c>
      <c r="FT72" s="8">
        <v>4.931</v>
      </c>
      <c r="FU72" s="8">
        <v>9.5519999999999996</v>
      </c>
      <c r="FV72" s="8">
        <v>2.0140000000000002</v>
      </c>
      <c r="FW72" s="8">
        <v>2.476</v>
      </c>
      <c r="FX72" s="8">
        <f t="shared" si="33"/>
        <v>2.3559999999999999</v>
      </c>
      <c r="FY72" s="8">
        <v>50.427</v>
      </c>
      <c r="FZ72" s="8">
        <v>0.12</v>
      </c>
      <c r="GA72" s="8">
        <v>0</v>
      </c>
      <c r="GB72" s="8">
        <v>200.54400000000001</v>
      </c>
      <c r="GC72" s="8">
        <v>22.54</v>
      </c>
      <c r="GD72" s="8">
        <f t="shared" si="68"/>
        <v>222.994</v>
      </c>
      <c r="GE72" s="8">
        <v>223.084</v>
      </c>
      <c r="GF72" s="8">
        <v>219.685</v>
      </c>
      <c r="GG72" s="8">
        <v>38.027999999999999</v>
      </c>
      <c r="GH72" s="8">
        <v>104.12899999999999</v>
      </c>
      <c r="GI72" s="8">
        <v>361.84199999999998</v>
      </c>
      <c r="GJ72" s="8">
        <v>0.91</v>
      </c>
      <c r="GK72" s="8">
        <v>0</v>
      </c>
      <c r="GL72" s="8">
        <v>1.4490000000000001</v>
      </c>
      <c r="GM72" s="8">
        <v>14.048999999999999</v>
      </c>
      <c r="GN72" s="8">
        <v>16.408000000000001</v>
      </c>
      <c r="GO72" s="8">
        <v>0</v>
      </c>
      <c r="GP72" s="8">
        <v>0.09</v>
      </c>
      <c r="GQ72" s="8">
        <v>0.09</v>
      </c>
      <c r="GR72" s="8">
        <v>0</v>
      </c>
      <c r="GS72" s="8">
        <v>305.178</v>
      </c>
      <c r="GT72" s="8">
        <v>42.243000000000002</v>
      </c>
      <c r="GU72" s="8">
        <v>35.452000000000005</v>
      </c>
      <c r="GV72" s="8">
        <v>382.87299999999999</v>
      </c>
      <c r="GW72" s="8">
        <v>0.92</v>
      </c>
      <c r="GX72" s="8">
        <v>0</v>
      </c>
      <c r="GY72" s="8">
        <v>7.7459999999999996</v>
      </c>
      <c r="GZ72" s="8">
        <v>41.314999999999998</v>
      </c>
      <c r="HA72" s="8">
        <v>17.597999999999999</v>
      </c>
      <c r="HB72" s="8">
        <v>67.578999999999994</v>
      </c>
      <c r="HC72" s="8">
        <f t="shared" si="34"/>
        <v>51.170999999999992</v>
      </c>
      <c r="HD72" s="8">
        <v>445.173</v>
      </c>
      <c r="HE72" s="8">
        <v>310.05899999999997</v>
      </c>
      <c r="HF72" s="8">
        <v>168.35399999999998</v>
      </c>
      <c r="HG72" s="8">
        <v>478.41299999999995</v>
      </c>
      <c r="HH72" s="8">
        <v>-33.242000000000004</v>
      </c>
      <c r="HI72" s="8">
        <v>7.7379999999999995</v>
      </c>
      <c r="HJ72" s="8">
        <v>0.66200000000000003</v>
      </c>
      <c r="HK72" s="8">
        <v>1.1459999999999999</v>
      </c>
      <c r="HL72" s="8">
        <v>9.5459999999999994</v>
      </c>
      <c r="HM72" s="8">
        <v>0</v>
      </c>
      <c r="HN72" s="8">
        <v>17.417999999999999</v>
      </c>
      <c r="HO72" s="8">
        <v>10.102</v>
      </c>
      <c r="HP72" s="8">
        <v>27.52</v>
      </c>
      <c r="HQ72" s="8">
        <f t="shared" si="35"/>
        <v>17.974</v>
      </c>
      <c r="HR72" s="8">
        <v>82.845000000000013</v>
      </c>
      <c r="HS72" s="8">
        <v>0.23300000000000001</v>
      </c>
      <c r="HT72" s="8">
        <v>2.7919999999999998</v>
      </c>
      <c r="HU72" s="8">
        <v>-137.084</v>
      </c>
      <c r="HV72" s="8">
        <v>192.072</v>
      </c>
      <c r="HW72" s="8">
        <v>117.986</v>
      </c>
      <c r="HX72" s="8">
        <v>135.11199999999999</v>
      </c>
      <c r="HY72" s="8">
        <v>423.89800000000002</v>
      </c>
      <c r="HZ72" s="8">
        <v>44.470999999999997</v>
      </c>
      <c r="IA72" s="8">
        <v>468.36900000000003</v>
      </c>
      <c r="IB72" s="8">
        <v>90.3</v>
      </c>
      <c r="IC72" s="8">
        <v>14.34</v>
      </c>
      <c r="ID72" s="8">
        <v>104.64</v>
      </c>
      <c r="IE72" s="8">
        <v>333.59699999999998</v>
      </c>
      <c r="IF72" s="8">
        <v>30.13</v>
      </c>
      <c r="IG72" s="8">
        <v>363.72699999999998</v>
      </c>
      <c r="IH72" s="8">
        <v>33.618000000000002</v>
      </c>
      <c r="II72" s="8">
        <v>19.889000000000003</v>
      </c>
      <c r="IJ72" s="8">
        <v>53.507000000000005</v>
      </c>
      <c r="IK72" s="8">
        <v>9.7430000000000003</v>
      </c>
      <c r="IL72" s="8">
        <v>6.6609999999999996</v>
      </c>
      <c r="IM72" s="8">
        <v>16.404</v>
      </c>
      <c r="IN72" s="8">
        <v>0.55000000000000004</v>
      </c>
      <c r="IO72" s="8">
        <v>15.996999999999998</v>
      </c>
      <c r="IP72" s="8">
        <v>16.546999999999997</v>
      </c>
      <c r="IQ72" s="8">
        <v>0.86</v>
      </c>
      <c r="IR72" s="8">
        <v>0.17799999999999999</v>
      </c>
      <c r="IS72" s="8">
        <v>1.038</v>
      </c>
      <c r="IT72" s="8">
        <v>17.584999999999997</v>
      </c>
      <c r="IU72" s="8">
        <v>6.7360000000000007</v>
      </c>
      <c r="IV72" s="8">
        <v>0.69299999999999984</v>
      </c>
      <c r="IW72" s="8">
        <v>7.4290000000000003</v>
      </c>
      <c r="IX72" s="8">
        <v>280.41399999999999</v>
      </c>
      <c r="IY72" s="8">
        <v>3.2370000000000001</v>
      </c>
      <c r="IZ72" s="8">
        <v>283.65100000000001</v>
      </c>
      <c r="JA72" s="8">
        <v>778.34999999999991</v>
      </c>
      <c r="JB72" s="8">
        <v>778.34999999999991</v>
      </c>
      <c r="JC72" s="8">
        <v>225.214</v>
      </c>
      <c r="JD72" s="8">
        <v>49.790000000000006</v>
      </c>
      <c r="JE72" s="8">
        <v>275.00400000000002</v>
      </c>
      <c r="JF72" s="8">
        <v>20.707999999999998</v>
      </c>
      <c r="JG72" s="8">
        <v>0.623</v>
      </c>
      <c r="JH72" s="8">
        <v>21.331</v>
      </c>
      <c r="JI72" s="8">
        <v>37.216999999999999</v>
      </c>
      <c r="JJ72" s="8">
        <v>37.216999999999999</v>
      </c>
      <c r="JK72" s="8">
        <v>56.509</v>
      </c>
      <c r="JL72" s="8">
        <v>0.45700000000000002</v>
      </c>
      <c r="JM72" s="8">
        <v>56.966000000000001</v>
      </c>
      <c r="JN72" s="8">
        <v>2.4029999999999996</v>
      </c>
      <c r="JO72" s="8">
        <v>2.4029999999999996</v>
      </c>
      <c r="JP72" s="8">
        <v>22.045999999999999</v>
      </c>
      <c r="JQ72" s="8">
        <v>0.28600000000000003</v>
      </c>
      <c r="JR72" s="8">
        <v>22.332000000000001</v>
      </c>
      <c r="JS72" s="8">
        <v>1.5780000000000003</v>
      </c>
      <c r="JT72" s="8">
        <v>1.5780000000000003</v>
      </c>
      <c r="JU72" s="8">
        <v>302.05600000000004</v>
      </c>
      <c r="JV72" s="8">
        <v>82.546999999999997</v>
      </c>
      <c r="JW72" s="8">
        <v>35.804000000000002</v>
      </c>
      <c r="JX72" s="8">
        <v>420.40700000000004</v>
      </c>
      <c r="JY72" s="8">
        <f t="shared" si="36"/>
        <v>420.05500000000006</v>
      </c>
      <c r="JZ72" s="8">
        <v>29.566000000000003</v>
      </c>
      <c r="KA72" s="8">
        <v>29.141999999999999</v>
      </c>
      <c r="KB72" s="8">
        <v>58.707999999999998</v>
      </c>
      <c r="KC72" s="8">
        <v>5.1000000000000004E-2</v>
      </c>
      <c r="KD72" s="8">
        <v>39.647000000000006</v>
      </c>
      <c r="KE72" s="8">
        <v>39.698000000000008</v>
      </c>
      <c r="KF72" s="8">
        <v>98.406000000000006</v>
      </c>
      <c r="KG72" s="8">
        <f t="shared" si="37"/>
        <v>40.590000000000003</v>
      </c>
      <c r="KH72" s="8">
        <v>153.45200000000003</v>
      </c>
      <c r="KI72" s="8">
        <v>22.54</v>
      </c>
      <c r="KJ72" s="8">
        <v>175.99200000000002</v>
      </c>
      <c r="KK72" s="8">
        <v>225.214</v>
      </c>
      <c r="KL72" s="8">
        <v>49.790000000000006</v>
      </c>
      <c r="KM72" s="8">
        <v>131.66499999999999</v>
      </c>
      <c r="KN72" s="8">
        <v>406.66899999999998</v>
      </c>
      <c r="KO72" s="8">
        <v>0.35199999999999998</v>
      </c>
      <c r="KP72" s="8">
        <v>0.35199999999999998</v>
      </c>
      <c r="KQ72" s="8">
        <v>0</v>
      </c>
      <c r="KR72" s="8">
        <v>29.142000000000003</v>
      </c>
      <c r="KS72" s="8">
        <v>27.366999999999997</v>
      </c>
      <c r="KT72" s="8">
        <v>56.509</v>
      </c>
      <c r="KU72" s="8">
        <v>4.8000000000000001E-2</v>
      </c>
      <c r="KV72" s="8">
        <v>1.2589999999999999</v>
      </c>
      <c r="KW72" s="8">
        <v>1.3069999999999999</v>
      </c>
      <c r="KX72" s="8">
        <v>57.816000000000003</v>
      </c>
      <c r="KY72" s="8">
        <v>0</v>
      </c>
      <c r="KZ72" s="8">
        <v>1266.933</v>
      </c>
      <c r="LA72" s="8">
        <v>42.07</v>
      </c>
      <c r="LB72" s="8">
        <v>1309.0029999999999</v>
      </c>
      <c r="LC72" s="8">
        <v>1064.8590000000002</v>
      </c>
      <c r="LD72" s="8">
        <v>39.622999999999998</v>
      </c>
      <c r="LE72" s="8">
        <v>1104.4820000000002</v>
      </c>
      <c r="LF72" s="8">
        <v>202.07299999999998</v>
      </c>
      <c r="LG72" s="8">
        <v>2.4460000000000002</v>
      </c>
      <c r="LH72" s="8">
        <v>204.51899999999998</v>
      </c>
      <c r="LI72" s="8">
        <v>4.6509999999999998</v>
      </c>
      <c r="LJ72" s="8">
        <v>2.9850000000000003</v>
      </c>
      <c r="LK72" s="8">
        <v>7.6360000000000001</v>
      </c>
      <c r="LL72" s="8">
        <v>0.83099999999999996</v>
      </c>
      <c r="LM72" s="8">
        <v>1.113</v>
      </c>
      <c r="LN72" s="8">
        <v>1.944</v>
      </c>
      <c r="LO72" s="8">
        <v>9.58</v>
      </c>
      <c r="LP72" s="8">
        <v>0</v>
      </c>
      <c r="LQ72" s="8">
        <v>7.7379999999999995</v>
      </c>
      <c r="LR72" s="8">
        <v>2.1309999999999998</v>
      </c>
      <c r="LS72" s="8">
        <v>9.8689999999999998</v>
      </c>
      <c r="LT72" s="8">
        <v>0</v>
      </c>
      <c r="LU72" s="8">
        <v>9.8689999999999998</v>
      </c>
      <c r="LV72" s="8">
        <f t="shared" si="38"/>
        <v>0.2889999999999997</v>
      </c>
      <c r="LW72" s="8">
        <v>117.842</v>
      </c>
      <c r="LX72" s="8">
        <v>3.9729999999999999</v>
      </c>
      <c r="LY72" s="8">
        <v>121.815</v>
      </c>
      <c r="LZ72" s="8">
        <v>-1.0999999999999982E-2</v>
      </c>
      <c r="MA72" s="8">
        <v>-1.0999999999999982E-2</v>
      </c>
      <c r="MB72" s="8">
        <v>0.68100000000000005</v>
      </c>
      <c r="MC72" s="8">
        <v>0.68100000000000005</v>
      </c>
      <c r="MD72" s="8">
        <v>-1.9709999999999999</v>
      </c>
      <c r="ME72" s="8">
        <v>-1.9709999999999999</v>
      </c>
      <c r="MF72" s="8">
        <v>83.298999999999992</v>
      </c>
      <c r="MG72" s="8">
        <v>0.41699999999999998</v>
      </c>
      <c r="MH72" s="8">
        <v>83.715999999999994</v>
      </c>
      <c r="MI72" s="8">
        <v>231.69499999999999</v>
      </c>
      <c r="MJ72" s="8">
        <v>117.986</v>
      </c>
      <c r="MK72" s="8">
        <v>39.622999999999998</v>
      </c>
      <c r="ML72" s="8">
        <v>1616.6150000000002</v>
      </c>
      <c r="MM72" s="8">
        <v>2.4460000000000002</v>
      </c>
      <c r="MN72" s="8">
        <v>1619.0610000000001</v>
      </c>
      <c r="MO72" s="8">
        <v>532.76499999999999</v>
      </c>
      <c r="MP72" s="8">
        <v>558.45500000000004</v>
      </c>
      <c r="MQ72" s="8">
        <v>-25.692</v>
      </c>
      <c r="MR72" s="8">
        <v>11.372</v>
      </c>
      <c r="MS72" s="8">
        <v>2.8679999999999999</v>
      </c>
      <c r="MT72" s="8">
        <v>2.8679999999999999</v>
      </c>
      <c r="MU72" s="8">
        <v>74.858000000000004</v>
      </c>
      <c r="MV72" s="8">
        <v>46.782000000000004</v>
      </c>
      <c r="MW72" s="8">
        <v>19.684000000000001</v>
      </c>
      <c r="MX72" s="8">
        <v>1.1179999999999999</v>
      </c>
      <c r="MY72" s="8">
        <v>0</v>
      </c>
      <c r="MZ72" s="8">
        <v>3.665</v>
      </c>
      <c r="NA72" s="8">
        <v>3.665</v>
      </c>
      <c r="NB72" s="8">
        <v>5.6999999999999995E-2</v>
      </c>
      <c r="NC72" s="8">
        <v>0.14100000000000001</v>
      </c>
      <c r="ND72" s="8">
        <v>0.19800000000000001</v>
      </c>
      <c r="NE72" s="8">
        <v>2.3439999999999999</v>
      </c>
      <c r="NF72" s="8">
        <v>2.3439999999999999</v>
      </c>
      <c r="NG72" s="8">
        <v>3.9470000000000001</v>
      </c>
      <c r="NH72" s="8">
        <v>0.34200000000000003</v>
      </c>
      <c r="NI72" s="8">
        <v>1.4490000000000001</v>
      </c>
      <c r="NJ72" s="8">
        <v>5.3460000000000001</v>
      </c>
      <c r="NK72" s="8">
        <v>11.084</v>
      </c>
      <c r="NL72" s="8">
        <v>0</v>
      </c>
      <c r="NM72" s="8">
        <v>0</v>
      </c>
      <c r="NN72" s="8">
        <v>1.042</v>
      </c>
      <c r="NO72" s="8">
        <v>5.6999999999999995E-2</v>
      </c>
      <c r="NP72" s="8">
        <v>5.6999999999999995E-2</v>
      </c>
      <c r="NQ72" s="8">
        <v>0</v>
      </c>
      <c r="NR72" s="8">
        <v>1.9060000000000001</v>
      </c>
      <c r="NS72" s="8">
        <v>5.6000000000000008E-2</v>
      </c>
      <c r="NT72" s="8">
        <v>1.9620000000000002</v>
      </c>
      <c r="NU72" s="8">
        <v>0</v>
      </c>
      <c r="NV72" s="8">
        <v>0</v>
      </c>
      <c r="NW72" s="8">
        <v>1.399</v>
      </c>
      <c r="NX72" s="8">
        <v>7.5309999999999997</v>
      </c>
      <c r="NY72" s="8">
        <v>75.581999999999994</v>
      </c>
      <c r="NZ72" s="8">
        <v>32.951999999999998</v>
      </c>
      <c r="OA72" s="8">
        <v>6.3460000000000001</v>
      </c>
      <c r="OB72" s="8">
        <v>1.4749999999999999</v>
      </c>
      <c r="OC72" s="8">
        <f t="shared" si="39"/>
        <v>0.35699999999999998</v>
      </c>
      <c r="OD72" s="8">
        <v>2.8679999999999999</v>
      </c>
      <c r="OE72" s="8">
        <v>1.5350000000000001</v>
      </c>
      <c r="OF72" s="8">
        <v>4.4030000000000005</v>
      </c>
      <c r="OG72" s="8">
        <v>5.4649999999999999</v>
      </c>
      <c r="OH72" s="8">
        <v>0.11</v>
      </c>
      <c r="OI72" s="8">
        <v>0</v>
      </c>
      <c r="OJ72" s="8">
        <v>5.5750000000000002</v>
      </c>
      <c r="OK72" s="8">
        <v>3.0680000000000001</v>
      </c>
      <c r="OL72" s="8">
        <v>1.7189999999999999</v>
      </c>
      <c r="OM72" s="8">
        <v>7.7459999999999996</v>
      </c>
      <c r="ON72" s="8">
        <v>13.729000000000001</v>
      </c>
      <c r="OO72" s="8">
        <v>17.597999999999999</v>
      </c>
      <c r="OP72" s="8">
        <v>43.86</v>
      </c>
      <c r="OQ72" s="8">
        <f t="shared" si="40"/>
        <v>32.775999999999996</v>
      </c>
      <c r="OR72" s="8">
        <v>0.29899999999999999</v>
      </c>
      <c r="OS72" s="8">
        <v>0.78800000000000003</v>
      </c>
      <c r="OT72" s="8">
        <v>1.087</v>
      </c>
      <c r="OU72" s="8">
        <v>0.90300000000000002</v>
      </c>
      <c r="OV72" s="8">
        <v>0.29599999999999999</v>
      </c>
      <c r="OW72" s="8">
        <v>1.1990000000000001</v>
      </c>
      <c r="OX72" s="8">
        <v>15.923</v>
      </c>
      <c r="OY72" s="8">
        <v>1993.94</v>
      </c>
      <c r="OZ72" s="335">
        <v>2.1783386495238408E-2</v>
      </c>
      <c r="PA72" s="8">
        <v>0.19977979422513051</v>
      </c>
      <c r="PB72" s="8">
        <v>1.4318437777185156</v>
      </c>
      <c r="PC72" s="8">
        <v>3.3416000000000001</v>
      </c>
      <c r="PD72" s="8">
        <v>1</v>
      </c>
      <c r="PE72" s="8">
        <v>1.4583333333333299</v>
      </c>
      <c r="PF72" s="8">
        <v>3.1157083333333335</v>
      </c>
      <c r="PG72" s="8">
        <f t="shared" si="48"/>
        <v>4.2685658609309503</v>
      </c>
      <c r="PH72" s="8">
        <v>9.0968613902576614</v>
      </c>
      <c r="PI72" s="8">
        <v>3.5962315458333265</v>
      </c>
      <c r="PJ72" s="8">
        <v>1796.0749999999998</v>
      </c>
      <c r="PK72" s="8">
        <f>IFERROR(HLOOKUP("b2_s11",real!$B$10:$AMM$83,$A72-1947,FALSE)+HLOOKUP("b2_s12",real!$B$10:$AMM$83,$A72-1947,FALSE)+HLOOKUP("b2_s13",real!$B$10:$AMM$83,$A72-1947,FALSE)+HLOOKUP("b2_s14",real!$B$10:$AMM$83,$A72-1947,FALSE),"")</f>
        <v>703.28600000000006</v>
      </c>
      <c r="PL72" s="8">
        <v>1993.5649999999998</v>
      </c>
      <c r="PM72" s="8">
        <v>926.31980237154119</v>
      </c>
      <c r="PN72">
        <v>131.45610057574899</v>
      </c>
      <c r="PO72" s="8">
        <v>28.6</v>
      </c>
      <c r="PP72" s="8">
        <v>64612.938999999998</v>
      </c>
      <c r="PQ72" s="8">
        <v>45875.186689999995</v>
      </c>
      <c r="PR72" s="8">
        <v>0.6685187115605129</v>
      </c>
      <c r="PS72" s="11">
        <v>0.222209095880054</v>
      </c>
      <c r="PT72" s="8">
        <v>15.036</v>
      </c>
      <c r="PU72" s="8">
        <v>0.78</v>
      </c>
      <c r="PV72" s="8">
        <v>6.0570000000000004</v>
      </c>
      <c r="PW72" s="8">
        <v>0.56200000000000006</v>
      </c>
      <c r="PX72" s="8">
        <v>0.94199999999999995</v>
      </c>
      <c r="PY72" s="8">
        <f t="shared" si="46"/>
        <v>2.5</v>
      </c>
      <c r="PZ72" s="8">
        <v>0.996</v>
      </c>
      <c r="QA72" s="8">
        <v>24.373999999999999</v>
      </c>
      <c r="QB72" s="8">
        <v>2.5390000000000001</v>
      </c>
      <c r="QC72" s="8">
        <v>2.5390000000000001</v>
      </c>
      <c r="QD72" s="8">
        <v>14.018000000000001</v>
      </c>
      <c r="QE72" s="8">
        <v>0.75700000000000001</v>
      </c>
      <c r="QF72" s="8">
        <v>5.7549999999999999</v>
      </c>
      <c r="QG72" s="8">
        <v>0.50900000000000001</v>
      </c>
      <c r="QH72" s="8">
        <v>0.93600000000000005</v>
      </c>
      <c r="QI72" s="8">
        <v>0.77800000000000002</v>
      </c>
      <c r="QJ72" s="8">
        <f t="shared" si="47"/>
        <v>2.2229999999999999</v>
      </c>
      <c r="QK72" s="8">
        <v>22.753</v>
      </c>
      <c r="QL72" s="8">
        <v>2.7839999999999998</v>
      </c>
      <c r="QM72" s="8">
        <v>2.7839999999999998</v>
      </c>
      <c r="QN72" s="1">
        <v>-1.599</v>
      </c>
      <c r="QO72" s="332">
        <v>9.1999999999999993</v>
      </c>
      <c r="QP72" s="8">
        <v>64.612938999999997</v>
      </c>
      <c r="QQ72" s="333">
        <v>71</v>
      </c>
      <c r="QR72" s="8">
        <f t="shared" si="72"/>
        <v>45.875186689999992</v>
      </c>
      <c r="QS72" s="8">
        <v>42.084350999999998</v>
      </c>
      <c r="QT72" s="11">
        <v>0.15065858116199099</v>
      </c>
      <c r="QU72" s="8">
        <v>-0.51389131363636331</v>
      </c>
      <c r="QV72" s="334">
        <v>3.1157083333333335</v>
      </c>
      <c r="QW72" s="8">
        <v>3.1170170000000001</v>
      </c>
      <c r="QX72" s="8">
        <v>2.9663584188380101</v>
      </c>
      <c r="QY72" s="336">
        <v>1.4583333329999999</v>
      </c>
      <c r="QZ72" s="338">
        <v>1</v>
      </c>
      <c r="RA72" s="1">
        <v>0.75586799999999998</v>
      </c>
      <c r="RB72" s="1">
        <v>0.74839100000000003</v>
      </c>
      <c r="RC72">
        <v>64860.376304301601</v>
      </c>
      <c r="RD72">
        <v>0.93056708333451499</v>
      </c>
      <c r="RE72">
        <v>0.92319139686967799</v>
      </c>
      <c r="RF72">
        <v>101.28</v>
      </c>
      <c r="RG72">
        <v>103.7</v>
      </c>
      <c r="RH72" s="8">
        <f t="shared" si="43"/>
        <v>103.24159021406729</v>
      </c>
      <c r="RI72" s="8">
        <f t="shared" si="42"/>
        <v>104.80040424456796</v>
      </c>
      <c r="RJ72">
        <v>64860.376304301601</v>
      </c>
      <c r="RL72" s="8">
        <f t="shared" si="73"/>
        <v>233.995</v>
      </c>
      <c r="RM72" s="8">
        <f t="shared" si="74"/>
        <v>222.59800000000001</v>
      </c>
      <c r="RN72" s="8">
        <f t="shared" si="69"/>
        <v>11.727373876074589</v>
      </c>
      <c r="RO72" s="8">
        <f t="shared" si="70"/>
        <v>11.156178422899856</v>
      </c>
    </row>
    <row r="73" spans="1:483" s="8" customFormat="1" x14ac:dyDescent="0.35">
      <c r="A73" s="1">
        <v>2011</v>
      </c>
      <c r="B73" s="8">
        <v>2110.5927392301019</v>
      </c>
      <c r="C73" s="8">
        <v>615.3119496576461</v>
      </c>
      <c r="D73" s="8">
        <f t="shared" si="23"/>
        <v>1157.0499825833554</v>
      </c>
      <c r="E73" s="8">
        <v>1114.3015632008216</v>
      </c>
      <c r="F73" s="8">
        <v>496.59151721741074</v>
      </c>
      <c r="G73" s="8">
        <v>42.748419382533697</v>
      </c>
      <c r="H73" s="8">
        <v>253.11186943617662</v>
      </c>
      <c r="I73" s="8">
        <v>15.356613046529768</v>
      </c>
      <c r="J73" s="8">
        <v>83.166647924345369</v>
      </c>
      <c r="K73" s="8">
        <v>116.04540586126545</v>
      </c>
      <c r="L73" s="8">
        <v>4.1312710517424378</v>
      </c>
      <c r="M73" s="8">
        <f t="shared" si="24"/>
        <v>120.1766769130079</v>
      </c>
      <c r="N73" s="8">
        <v>0.692438451760922</v>
      </c>
      <c r="O73" s="8">
        <v>11.594054</v>
      </c>
      <c r="P73" s="8">
        <v>587.90309930323679</v>
      </c>
      <c r="Q73" s="8">
        <v>2058.3688819999998</v>
      </c>
      <c r="R73" s="8">
        <v>625.11121600000001</v>
      </c>
      <c r="S73" s="8">
        <f t="shared" si="25"/>
        <v>1131.7424839999999</v>
      </c>
      <c r="T73" s="8">
        <v>1090.6944839999999</v>
      </c>
      <c r="U73" s="8">
        <v>488.75009999999997</v>
      </c>
      <c r="V73" s="8">
        <v>41.048000000000002</v>
      </c>
      <c r="W73" s="8">
        <v>248.32300000000001</v>
      </c>
      <c r="X73" s="8">
        <v>15.645</v>
      </c>
      <c r="Y73" s="8">
        <v>81.590999999999994</v>
      </c>
      <c r="Z73" s="8">
        <v>111.86</v>
      </c>
      <c r="AA73" s="8">
        <v>4.1470000000000002</v>
      </c>
      <c r="AB73" s="8">
        <f t="shared" si="26"/>
        <v>116.00700000000001</v>
      </c>
      <c r="AC73" s="8">
        <v>0.67700000000000005</v>
      </c>
      <c r="AD73" s="8">
        <v>15.728999999999999</v>
      </c>
      <c r="AE73" s="8">
        <v>585.01551300000006</v>
      </c>
      <c r="AF73" s="11">
        <f t="shared" si="49"/>
        <v>0.96428039783210351</v>
      </c>
      <c r="AG73" s="337">
        <v>0.96923379046042502</v>
      </c>
      <c r="AH73" s="11">
        <f t="shared" si="50"/>
        <v>1.0403149287244782</v>
      </c>
      <c r="AI73" s="11">
        <f t="shared" si="51"/>
        <v>0.97535248565753196</v>
      </c>
      <c r="AJ73" s="11">
        <f t="shared" si="52"/>
        <v>0.97624298775603313</v>
      </c>
      <c r="AK73" s="11">
        <f t="shared" si="53"/>
        <v>0.98509331775293063</v>
      </c>
      <c r="AL73" s="11">
        <f t="shared" si="54"/>
        <v>0.95247536030534852</v>
      </c>
      <c r="AM73" s="11">
        <f t="shared" si="55"/>
        <v>0.982595832060152</v>
      </c>
      <c r="AN73" s="11">
        <f t="shared" si="56"/>
        <v>1.0270894589077129</v>
      </c>
      <c r="AO73" s="11">
        <f t="shared" si="57"/>
        <v>0.99506021984921345</v>
      </c>
      <c r="AP73" s="11">
        <f t="shared" si="58"/>
        <v>0.95993375306956297</v>
      </c>
      <c r="AQ73" s="11">
        <f t="shared" si="59"/>
        <v>1.0132523042048087</v>
      </c>
      <c r="AR73" s="11">
        <f t="shared" si="60"/>
        <v>0.96182795811317967</v>
      </c>
      <c r="AS73" s="11">
        <f t="shared" si="61"/>
        <v>0.96027351781329662</v>
      </c>
      <c r="AT73" s="11">
        <f t="shared" si="71"/>
        <v>1.2810807396388093</v>
      </c>
      <c r="AU73" s="11">
        <f t="shared" si="62"/>
        <v>0.98744789384063136</v>
      </c>
      <c r="AV73" s="8">
        <v>2554.5129999999999</v>
      </c>
      <c r="AW73" s="8">
        <v>1508.6669999999999</v>
      </c>
      <c r="AX73" s="8">
        <v>1045.8450000000003</v>
      </c>
      <c r="AY73" s="8">
        <v>518.40200000000004</v>
      </c>
      <c r="AZ73" s="8">
        <v>154.89099999999999</v>
      </c>
      <c r="BA73" s="8">
        <v>11.138</v>
      </c>
      <c r="BB73" s="8">
        <v>166.029</v>
      </c>
      <c r="BC73" s="8">
        <v>15.505000000000001</v>
      </c>
      <c r="BD73" s="8">
        <v>37.760000000000005</v>
      </c>
      <c r="BE73" s="8">
        <v>53.265000000000008</v>
      </c>
      <c r="BF73" s="8">
        <v>16.639000000000003</v>
      </c>
      <c r="BG73" s="8">
        <v>324.78699999999998</v>
      </c>
      <c r="BH73" s="8">
        <v>65.543999999999997</v>
      </c>
      <c r="BI73" s="8">
        <v>152.86200000000002</v>
      </c>
      <c r="BJ73" s="8">
        <v>9.8619999999999983</v>
      </c>
      <c r="BK73" s="8">
        <v>4.907</v>
      </c>
      <c r="BL73" s="8">
        <v>0</v>
      </c>
      <c r="BM73" s="8">
        <v>84.26</v>
      </c>
      <c r="BN73" s="8">
        <v>194.74400000000003</v>
      </c>
      <c r="BO73" s="8">
        <v>1.2829999999999999</v>
      </c>
      <c r="BP73" s="8">
        <v>3.3380000000000001</v>
      </c>
      <c r="BQ73" s="8">
        <v>11.138</v>
      </c>
      <c r="BR73" s="8">
        <v>0.17099999999999999</v>
      </c>
      <c r="BS73" s="8">
        <v>11.308999999999999</v>
      </c>
      <c r="BT73" s="8">
        <v>6.944</v>
      </c>
      <c r="BU73" s="8">
        <v>6.2509999999999994</v>
      </c>
      <c r="BV73" s="8">
        <v>13.195</v>
      </c>
      <c r="BW73" s="8">
        <v>0</v>
      </c>
      <c r="BX73" s="8">
        <v>36.951999999999998</v>
      </c>
      <c r="BY73" s="8">
        <v>36.951999999999998</v>
      </c>
      <c r="BZ73" s="8">
        <v>11.103999999999999</v>
      </c>
      <c r="CA73" s="8">
        <v>11.103999999999999</v>
      </c>
      <c r="CB73" s="8">
        <v>9.113999999999999</v>
      </c>
      <c r="CC73" s="8">
        <v>29.518999999999998</v>
      </c>
      <c r="CD73" s="8">
        <v>38.632999999999996</v>
      </c>
      <c r="CE73" s="8">
        <f t="shared" si="29"/>
        <v>25.437999999999995</v>
      </c>
      <c r="CF73" s="8">
        <v>212.155</v>
      </c>
      <c r="CG73" s="8">
        <v>212.155</v>
      </c>
      <c r="CH73" s="8">
        <v>11.617999999999999</v>
      </c>
      <c r="CI73" s="8">
        <v>9.1350000000000016</v>
      </c>
      <c r="CJ73" s="8">
        <v>20.753</v>
      </c>
      <c r="CK73" s="8">
        <f t="shared" si="30"/>
        <v>19.004000000000001</v>
      </c>
      <c r="CL73" s="8">
        <v>0</v>
      </c>
      <c r="CM73" s="8">
        <v>1.7490000000000001</v>
      </c>
      <c r="CN73" s="8">
        <v>1.7490000000000001</v>
      </c>
      <c r="CO73" s="8">
        <v>0</v>
      </c>
      <c r="CP73" s="8">
        <v>237.78299999999999</v>
      </c>
      <c r="CQ73" s="8">
        <v>15.719000000000001</v>
      </c>
      <c r="CR73" s="8">
        <v>-1.7000000000000008E-2</v>
      </c>
      <c r="CS73" s="8">
        <v>-22.326000000000001</v>
      </c>
      <c r="CT73" s="8">
        <v>209.49700000000001</v>
      </c>
      <c r="CU73" s="8">
        <v>121.37</v>
      </c>
      <c r="CV73" s="8">
        <v>88.126999999999995</v>
      </c>
      <c r="CW73" s="8">
        <v>35.207999999999998</v>
      </c>
      <c r="CX73" s="8">
        <v>13.38</v>
      </c>
      <c r="CY73" s="8">
        <v>0.86</v>
      </c>
      <c r="CZ73" s="8">
        <v>14.24</v>
      </c>
      <c r="DA73" s="8">
        <v>4.0409999999999995</v>
      </c>
      <c r="DB73" s="8">
        <v>2.5259999999999998</v>
      </c>
      <c r="DC73" s="8">
        <v>6.5669999999999993</v>
      </c>
      <c r="DD73" s="8">
        <v>0.25800000000000001</v>
      </c>
      <c r="DE73" s="8">
        <v>32.366999999999997</v>
      </c>
      <c r="DF73" s="8">
        <v>231.30099999999999</v>
      </c>
      <c r="DG73" s="8">
        <f t="shared" si="63"/>
        <v>221.75698855497234</v>
      </c>
      <c r="DH73" s="8">
        <v>51.381</v>
      </c>
      <c r="DI73" s="8">
        <f t="shared" si="64"/>
        <v>51.13608918169431</v>
      </c>
      <c r="DJ73" s="8">
        <v>-1.899</v>
      </c>
      <c r="DK73" s="1">
        <v>0</v>
      </c>
      <c r="DL73" s="8">
        <v>20.250999999999998</v>
      </c>
      <c r="DM73" s="8">
        <v>161.21899999999999</v>
      </c>
      <c r="DN73" s="8">
        <f t="shared" si="65"/>
        <v>157.46085952083334</v>
      </c>
      <c r="DO73" s="8">
        <v>35.128999999999998</v>
      </c>
      <c r="DP73" s="8">
        <f t="shared" si="66"/>
        <v>32.910822207351579</v>
      </c>
      <c r="DQ73" s="8">
        <v>-2.8919999999999995</v>
      </c>
      <c r="DR73" s="8">
        <v>83.007999999999996</v>
      </c>
      <c r="DS73" s="8">
        <f t="shared" si="31"/>
        <v>62.756999999999998</v>
      </c>
      <c r="DT73" s="8">
        <v>2.7029999999999998</v>
      </c>
      <c r="DU73" s="8">
        <v>0.86</v>
      </c>
      <c r="DV73" s="8">
        <v>24.005000000000003</v>
      </c>
      <c r="DW73" s="8">
        <v>27.568000000000001</v>
      </c>
      <c r="DX73" s="8">
        <v>57.900000000000006</v>
      </c>
      <c r="DY73" s="8">
        <v>17.445</v>
      </c>
      <c r="DZ73" s="8">
        <v>0.192</v>
      </c>
      <c r="EA73" s="8">
        <v>75.536999999999992</v>
      </c>
      <c r="EB73" s="8">
        <v>13.422999999999998</v>
      </c>
      <c r="EC73" s="8">
        <v>0.49399999999999999</v>
      </c>
      <c r="ED73" s="8">
        <v>13.916999999999998</v>
      </c>
      <c r="EE73" s="8">
        <f t="shared" si="67"/>
        <v>10.104396008481725</v>
      </c>
      <c r="EF73" s="8">
        <v>27.569000000000003</v>
      </c>
      <c r="EG73" s="8">
        <v>27.569000000000003</v>
      </c>
      <c r="EH73" s="8">
        <v>17.452999999999999</v>
      </c>
      <c r="EI73" s="8">
        <v>57.182999999999993</v>
      </c>
      <c r="EJ73" s="8">
        <v>1.089</v>
      </c>
      <c r="EK73" s="8">
        <v>75.724999999999994</v>
      </c>
      <c r="EL73" s="8">
        <v>42.826999999999998</v>
      </c>
      <c r="EM73" s="8">
        <v>42.826999999999998</v>
      </c>
      <c r="EN73" s="8">
        <v>0.46800000000000003</v>
      </c>
      <c r="EO73" s="8">
        <v>1.4079999999999999</v>
      </c>
      <c r="EP73" s="8">
        <v>1.8759999999999999</v>
      </c>
      <c r="EQ73" s="8">
        <f t="shared" si="32"/>
        <v>-4.8000000000000043E-2</v>
      </c>
      <c r="ER73" s="8">
        <v>1.6719999999999999</v>
      </c>
      <c r="ES73" s="8">
        <v>0.252</v>
      </c>
      <c r="ET73" s="8">
        <v>1.9239999999999999</v>
      </c>
      <c r="EU73" s="8">
        <v>0</v>
      </c>
      <c r="EV73" s="8">
        <v>15.608999999999998</v>
      </c>
      <c r="EW73" s="8">
        <v>0.17299999999999999</v>
      </c>
      <c r="EX73" s="8">
        <v>26.998999999999999</v>
      </c>
      <c r="EY73" s="8">
        <v>445.89400000000001</v>
      </c>
      <c r="EZ73" s="8">
        <v>104.16099999999999</v>
      </c>
      <c r="FA73" s="8">
        <v>341.73300000000006</v>
      </c>
      <c r="FB73" s="8">
        <v>177.08600000000001</v>
      </c>
      <c r="FC73" s="8">
        <v>46.987000000000002</v>
      </c>
      <c r="FD73" s="8">
        <v>39.56</v>
      </c>
      <c r="FE73" s="8">
        <v>86.546999999999997</v>
      </c>
      <c r="FF73" s="8">
        <v>7.4750000000000005</v>
      </c>
      <c r="FG73" s="8">
        <v>1.9140000000000001</v>
      </c>
      <c r="FH73" s="8">
        <v>9.3890000000000011</v>
      </c>
      <c r="FI73" s="8">
        <v>3.12</v>
      </c>
      <c r="FJ73" s="8">
        <v>71.830999999999989</v>
      </c>
      <c r="FK73" s="8">
        <v>140.55199999999999</v>
      </c>
      <c r="FL73" s="8">
        <v>0.60500000000000009</v>
      </c>
      <c r="FM73" s="8">
        <v>82.206999999999994</v>
      </c>
      <c r="FN73" s="8">
        <v>223.36399999999998</v>
      </c>
      <c r="FO73" s="8">
        <v>28.444000000000003</v>
      </c>
      <c r="FP73" s="8">
        <v>58.923000000000002</v>
      </c>
      <c r="FQ73" s="8">
        <v>87.367000000000004</v>
      </c>
      <c r="FR73" s="8">
        <v>14.342000000000001</v>
      </c>
      <c r="FS73" s="8">
        <v>20.393000000000001</v>
      </c>
      <c r="FT73" s="8">
        <v>4.8230000000000004</v>
      </c>
      <c r="FU73" s="8">
        <v>9.972999999999999</v>
      </c>
      <c r="FV73" s="8">
        <v>2.008</v>
      </c>
      <c r="FW73" s="8">
        <v>2.597</v>
      </c>
      <c r="FX73" s="8">
        <f t="shared" si="33"/>
        <v>2.4689999999999999</v>
      </c>
      <c r="FY73" s="8">
        <v>55.704000000000001</v>
      </c>
      <c r="FZ73" s="8">
        <v>0.128</v>
      </c>
      <c r="GA73" s="8">
        <v>0</v>
      </c>
      <c r="GB73" s="8">
        <v>217.078</v>
      </c>
      <c r="GC73" s="8">
        <v>23.694000000000003</v>
      </c>
      <c r="GD73" s="8">
        <f t="shared" si="68"/>
        <v>240.672</v>
      </c>
      <c r="GE73" s="8">
        <v>240.77199999999999</v>
      </c>
      <c r="GF73" s="8">
        <v>229.87100000000001</v>
      </c>
      <c r="GG73" s="8">
        <v>39.56</v>
      </c>
      <c r="GH73" s="8">
        <v>106.72200000000001</v>
      </c>
      <c r="GI73" s="8">
        <v>376.15300000000002</v>
      </c>
      <c r="GJ73" s="8">
        <v>0.86</v>
      </c>
      <c r="GK73" s="8">
        <v>0</v>
      </c>
      <c r="GL73" s="8">
        <v>1.4510000000000001</v>
      </c>
      <c r="GM73" s="8">
        <v>15.431999999999999</v>
      </c>
      <c r="GN73" s="8">
        <v>17.742999999999999</v>
      </c>
      <c r="GO73" s="8">
        <v>0</v>
      </c>
      <c r="GP73" s="8">
        <v>0.1</v>
      </c>
      <c r="GQ73" s="8">
        <v>0.1</v>
      </c>
      <c r="GR73" s="8">
        <v>0</v>
      </c>
      <c r="GS73" s="8">
        <v>314.8</v>
      </c>
      <c r="GT73" s="8">
        <v>44.031000000000006</v>
      </c>
      <c r="GU73" s="8">
        <v>35.471999999999994</v>
      </c>
      <c r="GV73" s="8">
        <v>394.303</v>
      </c>
      <c r="GW73" s="8">
        <v>0.92400000000000004</v>
      </c>
      <c r="GX73" s="8">
        <v>0</v>
      </c>
      <c r="GY73" s="8">
        <v>7.6780000000000008</v>
      </c>
      <c r="GZ73" s="8">
        <v>41.378999999999998</v>
      </c>
      <c r="HA73" s="8">
        <v>18.231000000000002</v>
      </c>
      <c r="HB73" s="8">
        <v>68.211999999999989</v>
      </c>
      <c r="HC73" s="8">
        <f t="shared" si="34"/>
        <v>50.468999999999994</v>
      </c>
      <c r="HD73" s="8">
        <v>483.44499999999999</v>
      </c>
      <c r="HE73" s="8">
        <v>316.35000000000002</v>
      </c>
      <c r="HF73" s="8">
        <v>172.32899999999998</v>
      </c>
      <c r="HG73" s="8">
        <v>488.67899999999997</v>
      </c>
      <c r="HH73" s="8">
        <v>-5.2350000000000003</v>
      </c>
      <c r="HI73" s="8">
        <v>10.338999999999999</v>
      </c>
      <c r="HJ73" s="8">
        <v>0.59699999999999998</v>
      </c>
      <c r="HK73" s="8">
        <v>1.1379999999999999</v>
      </c>
      <c r="HL73" s="8">
        <v>12.073999999999998</v>
      </c>
      <c r="HM73" s="8">
        <v>0</v>
      </c>
      <c r="HN73" s="8">
        <v>16.805</v>
      </c>
      <c r="HO73" s="8">
        <v>11.838000000000001</v>
      </c>
      <c r="HP73" s="8">
        <v>28.643000000000001</v>
      </c>
      <c r="HQ73" s="8">
        <f t="shared" si="35"/>
        <v>16.569000000000003</v>
      </c>
      <c r="HR73" s="8">
        <v>81.569000000000003</v>
      </c>
      <c r="HS73" s="8">
        <v>-0.43300000000000005</v>
      </c>
      <c r="HT73" s="8">
        <v>3.085</v>
      </c>
      <c r="HU73" s="8">
        <v>-106.024</v>
      </c>
      <c r="HV73" s="8">
        <v>195.27200000000002</v>
      </c>
      <c r="HW73" s="8">
        <v>121.07899999999999</v>
      </c>
      <c r="HX73" s="8">
        <v>167.09399999999999</v>
      </c>
      <c r="HY73" s="8">
        <v>427.4</v>
      </c>
      <c r="HZ73" s="8">
        <v>46.094000000000001</v>
      </c>
      <c r="IA73" s="8">
        <v>473.49399999999997</v>
      </c>
      <c r="IB73" s="8">
        <v>86.832000000000008</v>
      </c>
      <c r="IC73" s="8">
        <v>14.725999999999999</v>
      </c>
      <c r="ID73" s="8">
        <v>101.55800000000001</v>
      </c>
      <c r="IE73" s="8">
        <v>340.56799999999998</v>
      </c>
      <c r="IF73" s="8">
        <v>31.369</v>
      </c>
      <c r="IG73" s="8">
        <v>371.93700000000001</v>
      </c>
      <c r="IH73" s="8">
        <v>33.46</v>
      </c>
      <c r="II73" s="8">
        <v>20.627000000000002</v>
      </c>
      <c r="IJ73" s="8">
        <v>54.087000000000003</v>
      </c>
      <c r="IK73" s="8">
        <v>10.402999999999999</v>
      </c>
      <c r="IL73" s="8">
        <v>6.9120000000000008</v>
      </c>
      <c r="IM73" s="8">
        <v>17.314999999999998</v>
      </c>
      <c r="IN73" s="8">
        <v>0.52900000000000003</v>
      </c>
      <c r="IO73" s="8">
        <v>16.536000000000001</v>
      </c>
      <c r="IP73" s="8">
        <v>17.065000000000001</v>
      </c>
      <c r="IQ73" s="8">
        <v>0.89500000000000002</v>
      </c>
      <c r="IR73" s="8">
        <v>0.184</v>
      </c>
      <c r="IS73" s="8">
        <v>1.079</v>
      </c>
      <c r="IT73" s="8">
        <v>18.144000000000002</v>
      </c>
      <c r="IU73" s="8">
        <v>7.3740000000000006</v>
      </c>
      <c r="IV73" s="8">
        <v>0.63600000000000001</v>
      </c>
      <c r="IW73" s="8">
        <v>8.01</v>
      </c>
      <c r="IX73" s="8">
        <v>287.00099999999998</v>
      </c>
      <c r="IY73" s="8">
        <v>3.387</v>
      </c>
      <c r="IZ73" s="8">
        <v>290.38799999999998</v>
      </c>
      <c r="JA73" s="8">
        <v>796.41800000000001</v>
      </c>
      <c r="JB73" s="8">
        <v>796.41800000000001</v>
      </c>
      <c r="JC73" s="8">
        <v>235.786</v>
      </c>
      <c r="JD73" s="8">
        <v>51.570000000000007</v>
      </c>
      <c r="JE73" s="8">
        <v>287.35599999999999</v>
      </c>
      <c r="JF73" s="8">
        <v>25.198999999999998</v>
      </c>
      <c r="JG73" s="8">
        <v>0.87</v>
      </c>
      <c r="JH73" s="8">
        <v>26.068999999999999</v>
      </c>
      <c r="JI73" s="8">
        <v>39.567</v>
      </c>
      <c r="JJ73" s="8">
        <v>39.567</v>
      </c>
      <c r="JK73" s="8">
        <v>54.402999999999999</v>
      </c>
      <c r="JL73" s="8">
        <v>0.45999999999999996</v>
      </c>
      <c r="JM73" s="8">
        <v>54.863</v>
      </c>
      <c r="JN73" s="8">
        <v>2.488</v>
      </c>
      <c r="JO73" s="8">
        <v>2.488</v>
      </c>
      <c r="JP73" s="8">
        <v>25.670999999999999</v>
      </c>
      <c r="JQ73" s="8">
        <v>0.38400000000000001</v>
      </c>
      <c r="JR73" s="8">
        <v>26.055</v>
      </c>
      <c r="JS73" s="8">
        <v>1.62</v>
      </c>
      <c r="JT73" s="8">
        <v>1.62</v>
      </c>
      <c r="JU73" s="8">
        <v>311.61599999999999</v>
      </c>
      <c r="JV73" s="8">
        <v>82.613</v>
      </c>
      <c r="JW73" s="8">
        <v>35.832000000000001</v>
      </c>
      <c r="JX73" s="8">
        <v>430.06099999999998</v>
      </c>
      <c r="JY73" s="8">
        <f t="shared" si="36"/>
        <v>429.70099999999996</v>
      </c>
      <c r="JZ73" s="8">
        <v>29.501000000000001</v>
      </c>
      <c r="KA73" s="8">
        <v>32.03</v>
      </c>
      <c r="KB73" s="8">
        <v>61.531000000000006</v>
      </c>
      <c r="KC73" s="8">
        <v>4.8000000000000001E-2</v>
      </c>
      <c r="KD73" s="8">
        <v>40.284999999999997</v>
      </c>
      <c r="KE73" s="8">
        <v>40.332999999999998</v>
      </c>
      <c r="KF73" s="8">
        <v>101.864</v>
      </c>
      <c r="KG73" s="8">
        <f t="shared" si="37"/>
        <v>41.01</v>
      </c>
      <c r="KH73" s="8">
        <v>162.33099999999999</v>
      </c>
      <c r="KI73" s="8">
        <v>23.199000000000002</v>
      </c>
      <c r="KJ73" s="8">
        <v>185.53</v>
      </c>
      <c r="KK73" s="8">
        <v>235.786</v>
      </c>
      <c r="KL73" s="8">
        <v>51.570000000000007</v>
      </c>
      <c r="KM73" s="8">
        <v>132.506</v>
      </c>
      <c r="KN73" s="8">
        <v>419.86199999999997</v>
      </c>
      <c r="KO73" s="8">
        <v>0.36</v>
      </c>
      <c r="KP73" s="8">
        <v>0.36</v>
      </c>
      <c r="KQ73" s="8">
        <v>0</v>
      </c>
      <c r="KR73" s="8">
        <v>29.933</v>
      </c>
      <c r="KS73" s="8">
        <v>29.595000000000002</v>
      </c>
      <c r="KT73" s="8">
        <v>59.528000000000006</v>
      </c>
      <c r="KU73" s="8">
        <v>4.8000000000000001E-2</v>
      </c>
      <c r="KV73" s="8">
        <v>1.278</v>
      </c>
      <c r="KW73" s="8">
        <v>1.3260000000000001</v>
      </c>
      <c r="KX73" s="8">
        <v>60.854000000000006</v>
      </c>
      <c r="KY73" s="8">
        <v>0</v>
      </c>
      <c r="KZ73" s="8">
        <v>1291.8119999999999</v>
      </c>
      <c r="LA73" s="8">
        <v>42.980999999999995</v>
      </c>
      <c r="LB73" s="8">
        <v>1334.7929999999999</v>
      </c>
      <c r="LC73" s="8">
        <v>1089.9009999999998</v>
      </c>
      <c r="LD73" s="8">
        <v>41.046999999999997</v>
      </c>
      <c r="LE73" s="8">
        <v>1130.9479999999999</v>
      </c>
      <c r="LF73" s="8">
        <v>201.911</v>
      </c>
      <c r="LG73" s="8">
        <v>1.9340000000000002</v>
      </c>
      <c r="LH73" s="8">
        <v>203.845</v>
      </c>
      <c r="LI73" s="8">
        <v>3.903</v>
      </c>
      <c r="LJ73" s="8">
        <v>2.1999999999999997</v>
      </c>
      <c r="LK73" s="8">
        <v>6.1029999999999998</v>
      </c>
      <c r="LL73" s="8">
        <v>0.92</v>
      </c>
      <c r="LM73" s="8">
        <v>1.1309999999999998</v>
      </c>
      <c r="LN73" s="8">
        <v>2.0509999999999997</v>
      </c>
      <c r="LO73" s="8">
        <v>8.1539999999999999</v>
      </c>
      <c r="LP73" s="8">
        <v>0</v>
      </c>
      <c r="LQ73" s="8">
        <v>8.6669999999999998</v>
      </c>
      <c r="LR73" s="8">
        <v>2.0459999999999998</v>
      </c>
      <c r="LS73" s="8">
        <v>10.712999999999999</v>
      </c>
      <c r="LT73" s="8">
        <v>0</v>
      </c>
      <c r="LU73" s="8">
        <v>10.712999999999999</v>
      </c>
      <c r="LV73" s="8">
        <f t="shared" si="38"/>
        <v>2.5589999999999993</v>
      </c>
      <c r="LW73" s="8">
        <v>122.08699999999999</v>
      </c>
      <c r="LX73" s="8">
        <v>4.1469999999999994</v>
      </c>
      <c r="LY73" s="8">
        <v>126.23399999999999</v>
      </c>
      <c r="LZ73" s="8">
        <v>0.61399999999999999</v>
      </c>
      <c r="MA73" s="8">
        <v>0.61399999999999999</v>
      </c>
      <c r="MB73" s="8">
        <v>0.67800000000000005</v>
      </c>
      <c r="MC73" s="8">
        <v>0.67800000000000005</v>
      </c>
      <c r="MD73" s="8">
        <v>-3.242</v>
      </c>
      <c r="ME73" s="8">
        <v>-3.242</v>
      </c>
      <c r="MF73" s="8">
        <v>77.164000000000001</v>
      </c>
      <c r="MG73" s="8">
        <v>-0.16200000000000001</v>
      </c>
      <c r="MH73" s="8">
        <v>77.001999999999995</v>
      </c>
      <c r="MI73" s="8">
        <v>236.31900000000002</v>
      </c>
      <c r="MJ73" s="8">
        <v>121.07899999999999</v>
      </c>
      <c r="MK73" s="8">
        <v>41.046999999999997</v>
      </c>
      <c r="ML73" s="8">
        <v>1649.212</v>
      </c>
      <c r="MM73" s="8">
        <v>1.9340000000000002</v>
      </c>
      <c r="MN73" s="8">
        <v>1651.146</v>
      </c>
      <c r="MO73" s="8">
        <v>584.47</v>
      </c>
      <c r="MP73" s="8">
        <v>624.44900000000007</v>
      </c>
      <c r="MQ73" s="8">
        <v>-39.979999999999997</v>
      </c>
      <c r="MR73" s="8">
        <v>12.506</v>
      </c>
      <c r="MS73" s="8">
        <v>3.2789999999999999</v>
      </c>
      <c r="MT73" s="8">
        <v>3.2789999999999999</v>
      </c>
      <c r="MU73" s="8">
        <v>81.55</v>
      </c>
      <c r="MV73" s="8">
        <v>57.710999999999999</v>
      </c>
      <c r="MW73" s="8">
        <v>7.9630000000000001</v>
      </c>
      <c r="MX73" s="8">
        <v>1.1380000000000001</v>
      </c>
      <c r="MY73" s="8">
        <v>0</v>
      </c>
      <c r="MZ73" s="8">
        <v>4.2690000000000001</v>
      </c>
      <c r="NA73" s="8">
        <v>4.2690000000000001</v>
      </c>
      <c r="NB73" s="8">
        <v>6.7000000000000004E-2</v>
      </c>
      <c r="NC73" s="8">
        <v>0.12</v>
      </c>
      <c r="ND73" s="8">
        <v>0.187</v>
      </c>
      <c r="NE73" s="8">
        <v>2.766</v>
      </c>
      <c r="NF73" s="8">
        <v>2.766</v>
      </c>
      <c r="NG73" s="8">
        <v>4.1900000000000004</v>
      </c>
      <c r="NH73" s="8">
        <v>0.23599999999999999</v>
      </c>
      <c r="NI73" s="8">
        <v>1.4510000000000001</v>
      </c>
      <c r="NJ73" s="8">
        <v>5.84</v>
      </c>
      <c r="NK73" s="8">
        <v>11.717000000000001</v>
      </c>
      <c r="NL73" s="8">
        <v>0</v>
      </c>
      <c r="NM73" s="8">
        <v>0</v>
      </c>
      <c r="NN73" s="8">
        <v>0.87199999999999989</v>
      </c>
      <c r="NO73" s="8">
        <v>6.7000000000000004E-2</v>
      </c>
      <c r="NP73" s="8">
        <v>6.7000000000000004E-2</v>
      </c>
      <c r="NQ73" s="8">
        <v>0</v>
      </c>
      <c r="NR73" s="8">
        <v>2.028</v>
      </c>
      <c r="NS73" s="8">
        <v>5.4999999999999993E-2</v>
      </c>
      <c r="NT73" s="8">
        <v>2.0830000000000002</v>
      </c>
      <c r="NU73" s="8">
        <v>-1E-3</v>
      </c>
      <c r="NV73" s="8">
        <v>-1E-3</v>
      </c>
      <c r="NW73" s="8">
        <v>1.3270000000000002</v>
      </c>
      <c r="NX73" s="8">
        <v>7.6349999999999998</v>
      </c>
      <c r="NY73" s="8">
        <v>81.054000000000002</v>
      </c>
      <c r="NZ73" s="8">
        <v>33.796999999999997</v>
      </c>
      <c r="OA73" s="8">
        <v>-1.6079999999999999</v>
      </c>
      <c r="OB73" s="8">
        <v>2.117</v>
      </c>
      <c r="OC73" s="8">
        <f t="shared" si="39"/>
        <v>0.97899999999999987</v>
      </c>
      <c r="OD73" s="8">
        <v>3.2789999999999999</v>
      </c>
      <c r="OE73" s="8">
        <v>1.73</v>
      </c>
      <c r="OF73" s="8">
        <v>5.0090000000000003</v>
      </c>
      <c r="OG73" s="8">
        <v>5.95</v>
      </c>
      <c r="OH73" s="8">
        <v>0.10100000000000001</v>
      </c>
      <c r="OI73" s="8">
        <v>0</v>
      </c>
      <c r="OJ73" s="8">
        <v>6.0510000000000002</v>
      </c>
      <c r="OK73" s="8">
        <v>3.7639999999999998</v>
      </c>
      <c r="OL73" s="8">
        <v>2.6219999999999999</v>
      </c>
      <c r="OM73" s="8">
        <v>7.6780000000000008</v>
      </c>
      <c r="ON73" s="8">
        <v>14.51</v>
      </c>
      <c r="OO73" s="8">
        <v>18.231000000000002</v>
      </c>
      <c r="OP73" s="8">
        <v>46.805</v>
      </c>
      <c r="OQ73" s="8">
        <f t="shared" si="40"/>
        <v>35.088000000000001</v>
      </c>
      <c r="OR73" s="8">
        <v>0.13300000000000001</v>
      </c>
      <c r="OS73" s="8">
        <v>1.1599999999999999</v>
      </c>
      <c r="OT73" s="8">
        <v>1.2929999999999999</v>
      </c>
      <c r="OU73" s="8">
        <v>0.83099999999999996</v>
      </c>
      <c r="OV73" s="8">
        <v>0.29599999999999999</v>
      </c>
      <c r="OW73" s="8">
        <v>1.127</v>
      </c>
      <c r="OX73" s="8">
        <v>24.347999999999999</v>
      </c>
      <c r="OY73" s="8">
        <v>2057.2689999999998</v>
      </c>
      <c r="OZ73" s="335">
        <v>2.4242115306372811E-2</v>
      </c>
      <c r="PA73" s="8">
        <v>0.24491081830569261</v>
      </c>
      <c r="PB73" s="8">
        <v>2.2181777926484187</v>
      </c>
      <c r="PC73" s="8">
        <v>3.1589</v>
      </c>
      <c r="PD73" s="8">
        <v>1</v>
      </c>
      <c r="PE73" s="8">
        <v>2.0833333333333299</v>
      </c>
      <c r="PF73" s="8">
        <v>3.3201500000000004</v>
      </c>
      <c r="PG73" s="8">
        <f t="shared" si="48"/>
        <v>3.8126039915182721</v>
      </c>
      <c r="PH73" s="8">
        <v>9.5440114450276603</v>
      </c>
      <c r="PI73" s="8">
        <v>3.7581404791666619</v>
      </c>
      <c r="PJ73" s="8">
        <v>1847.6420000000003</v>
      </c>
      <c r="PK73" s="8">
        <f>IFERROR(HLOOKUP("b2_s11",real!$B$10:$AMM$83,$A73-1947,FALSE)+HLOOKUP("b2_s12",real!$B$10:$AMM$83,$A73-1947,FALSE)+HLOOKUP("b2_s13",real!$B$10:$AMM$83,$A73-1947,FALSE)+HLOOKUP("b2_s14",real!$B$10:$AMM$83,$A73-1947,FALSE),"")</f>
        <v>719.37300000000005</v>
      </c>
      <c r="PL73" s="8">
        <v>2057.42</v>
      </c>
      <c r="PM73" s="8">
        <v>1131.0129083665333</v>
      </c>
      <c r="PN73">
        <v>143.19513035716301</v>
      </c>
      <c r="PO73" s="8">
        <v>29.2</v>
      </c>
      <c r="PP73" s="8">
        <v>64933.4</v>
      </c>
      <c r="PQ73" s="8">
        <v>45972.847199999997</v>
      </c>
      <c r="PR73" s="8">
        <v>0.67787970395079744</v>
      </c>
      <c r="PS73" s="11">
        <v>0.21804508803686001</v>
      </c>
      <c r="PT73" s="8">
        <v>15.22</v>
      </c>
      <c r="PU73" s="8">
        <v>0.79100000000000004</v>
      </c>
      <c r="PV73" s="8">
        <v>5.9770000000000003</v>
      </c>
      <c r="PW73" s="8">
        <v>0.53300000000000003</v>
      </c>
      <c r="PX73" s="8">
        <v>0.94</v>
      </c>
      <c r="PY73" s="8">
        <f t="shared" si="46"/>
        <v>2.4769999999999999</v>
      </c>
      <c r="PZ73" s="8">
        <v>1.004</v>
      </c>
      <c r="QA73" s="8">
        <v>24.465</v>
      </c>
      <c r="QB73" s="8">
        <v>2.6360000000000001</v>
      </c>
      <c r="QC73" s="8">
        <v>2.6360000000000001</v>
      </c>
      <c r="QD73" s="8">
        <v>14.138</v>
      </c>
      <c r="QE73" s="8">
        <v>0.76600000000000001</v>
      </c>
      <c r="QF73" s="8">
        <v>5.6669999999999998</v>
      </c>
      <c r="QG73" s="8">
        <v>0.48099999999999998</v>
      </c>
      <c r="QH73" s="8">
        <v>0.93899999999999995</v>
      </c>
      <c r="QI73" s="8">
        <v>0.78100000000000003</v>
      </c>
      <c r="QJ73" s="8">
        <f t="shared" si="47"/>
        <v>2.2010000000000001</v>
      </c>
      <c r="QK73" s="8">
        <v>22.771999999999998</v>
      </c>
      <c r="QL73" s="8">
        <v>2.867</v>
      </c>
      <c r="QM73" s="8">
        <v>2.867</v>
      </c>
      <c r="QN73" s="1">
        <v>-0.56399999999999995</v>
      </c>
      <c r="QO73" s="332">
        <v>9.3000000000000007</v>
      </c>
      <c r="QP73" s="8">
        <v>64.933400000000006</v>
      </c>
      <c r="QQ73" s="333">
        <v>70.8</v>
      </c>
      <c r="QR73" s="8">
        <f t="shared" si="72"/>
        <v>45.972847200000004</v>
      </c>
      <c r="QS73" s="8">
        <v>42.095742999999999</v>
      </c>
      <c r="QT73" s="11">
        <v>0.41635815239614699</v>
      </c>
      <c r="QU73" s="8">
        <v>-0.34980611363636349</v>
      </c>
      <c r="QV73" s="334">
        <v>3.3201500000000004</v>
      </c>
      <c r="QW73" s="8">
        <v>3.3210579999999998</v>
      </c>
      <c r="QX73" s="8">
        <v>2.9046998476038501</v>
      </c>
      <c r="QY73" s="336">
        <v>2.0833333330000001</v>
      </c>
      <c r="QZ73" s="338">
        <v>1</v>
      </c>
      <c r="RA73" s="1">
        <v>0.71920700000000004</v>
      </c>
      <c r="RB73" s="1">
        <v>0.77285700000000002</v>
      </c>
      <c r="RC73">
        <v>67007.464702463403</v>
      </c>
      <c r="RD73">
        <v>0.97720588697442301</v>
      </c>
      <c r="RE73">
        <v>0.97561995895183395</v>
      </c>
      <c r="RF73">
        <v>100.8</v>
      </c>
      <c r="RG73">
        <v>103.19</v>
      </c>
      <c r="RH73" s="8">
        <f t="shared" si="43"/>
        <v>102.75229357798166</v>
      </c>
      <c r="RI73" s="8">
        <f t="shared" si="42"/>
        <v>104.28499242041434</v>
      </c>
      <c r="RJ73">
        <v>67007.464702463505</v>
      </c>
      <c r="RL73" s="8">
        <f t="shared" si="73"/>
        <v>248.32300000000001</v>
      </c>
      <c r="RM73" s="8">
        <f t="shared" si="74"/>
        <v>237.78299999999999</v>
      </c>
      <c r="RN73" s="8">
        <f t="shared" si="69"/>
        <v>12.064066949881145</v>
      </c>
      <c r="RO73" s="8">
        <f t="shared" si="70"/>
        <v>11.552011016070152</v>
      </c>
    </row>
    <row r="74" spans="1:483" s="8" customFormat="1" x14ac:dyDescent="0.35">
      <c r="A74" s="1">
        <v>2012</v>
      </c>
      <c r="B74" s="8">
        <v>2117.2023657958111</v>
      </c>
      <c r="C74" s="8">
        <v>616.54426223165456</v>
      </c>
      <c r="D74" s="8">
        <f t="shared" si="23"/>
        <v>1152.1628720608899</v>
      </c>
      <c r="E74" s="8">
        <v>1109.1280607632764</v>
      </c>
      <c r="F74" s="8">
        <v>504.53239446147268</v>
      </c>
      <c r="G74" s="8">
        <v>43.03481129761353</v>
      </c>
      <c r="H74" s="8">
        <v>252.64401769440801</v>
      </c>
      <c r="I74" s="8">
        <v>17.701576202052912</v>
      </c>
      <c r="J74" s="8">
        <v>84.70173110477046</v>
      </c>
      <c r="K74" s="8">
        <v>113.57946692212521</v>
      </c>
      <c r="L74" s="8">
        <v>4.1402369160939401</v>
      </c>
      <c r="M74" s="8">
        <f t="shared" si="24"/>
        <v>117.71970383821915</v>
      </c>
      <c r="N74" s="8">
        <v>0.70164368967207169</v>
      </c>
      <c r="O74" s="8">
        <v>-1.647529</v>
      </c>
      <c r="P74" s="8">
        <v>604.61189138420752</v>
      </c>
      <c r="Q74" s="8">
        <v>2088.804384</v>
      </c>
      <c r="R74" s="8">
        <v>637.06480899999997</v>
      </c>
      <c r="S74" s="8">
        <f t="shared" si="25"/>
        <v>1142.969589</v>
      </c>
      <c r="T74" s="8">
        <v>1100.886589</v>
      </c>
      <c r="U74" s="8">
        <v>500.279359</v>
      </c>
      <c r="V74" s="8">
        <v>42.082999999999998</v>
      </c>
      <c r="W74" s="8">
        <v>251.119</v>
      </c>
      <c r="X74" s="8">
        <v>18.172999999999998</v>
      </c>
      <c r="Y74" s="8">
        <v>84.537000000000006</v>
      </c>
      <c r="Z74" s="8">
        <v>111.06699999999999</v>
      </c>
      <c r="AA74" s="8">
        <v>4.21</v>
      </c>
      <c r="AB74" s="8">
        <f t="shared" si="26"/>
        <v>115.27699999999999</v>
      </c>
      <c r="AC74" s="8">
        <v>0.71599999999999997</v>
      </c>
      <c r="AD74" s="8">
        <v>2.8039999999999998</v>
      </c>
      <c r="AE74" s="8">
        <v>609.99424399999998</v>
      </c>
      <c r="AF74" s="11">
        <f t="shared" si="49"/>
        <v>0.97548359512369809</v>
      </c>
      <c r="AG74" s="337">
        <v>0.97705900504260501</v>
      </c>
      <c r="AH74" s="11">
        <f t="shared" si="50"/>
        <v>1.0580891087468218</v>
      </c>
      <c r="AI74" s="11">
        <f t="shared" si="51"/>
        <v>0.98920634951475228</v>
      </c>
      <c r="AJ74" s="11">
        <f t="shared" si="52"/>
        <v>0.98996180438846804</v>
      </c>
      <c r="AK74" s="11">
        <f t="shared" si="53"/>
        <v>0.99246074730631573</v>
      </c>
      <c r="AL74" s="11">
        <f t="shared" si="54"/>
        <v>0.96999299633932612</v>
      </c>
      <c r="AM74" s="11">
        <f t="shared" si="55"/>
        <v>0.99549947854917742</v>
      </c>
      <c r="AN74" s="11">
        <f t="shared" si="56"/>
        <v>1.0350059186386749</v>
      </c>
      <c r="AO74" s="11">
        <f t="shared" si="57"/>
        <v>1.012303763136972</v>
      </c>
      <c r="AP74" s="11">
        <f t="shared" si="58"/>
        <v>0.97382207422318656</v>
      </c>
      <c r="AQ74" s="11">
        <f t="shared" si="59"/>
        <v>1.0264177576280666</v>
      </c>
      <c r="AR74" s="11">
        <f t="shared" si="60"/>
        <v>0.97572379619292116</v>
      </c>
      <c r="AS74" s="11">
        <f t="shared" si="61"/>
        <v>1.0022679865223327</v>
      </c>
      <c r="AT74" s="11">
        <f t="shared" si="71"/>
        <v>-1.6071471766175047</v>
      </c>
      <c r="AU74" s="11">
        <f t="shared" si="62"/>
        <v>1.0011556610389842</v>
      </c>
      <c r="AV74" s="8">
        <v>2595.5070000000001</v>
      </c>
      <c r="AW74" s="8">
        <v>1533.9369999999999</v>
      </c>
      <c r="AX74" s="8">
        <v>1061.569</v>
      </c>
      <c r="AY74" s="8">
        <v>530.09500000000003</v>
      </c>
      <c r="AZ74" s="8">
        <v>159.126</v>
      </c>
      <c r="BA74" s="8">
        <v>11.535</v>
      </c>
      <c r="BB74" s="8">
        <v>170.661</v>
      </c>
      <c r="BC74" s="8">
        <v>17.167999999999999</v>
      </c>
      <c r="BD74" s="8">
        <v>39.215000000000003</v>
      </c>
      <c r="BE74" s="8">
        <v>56.383000000000003</v>
      </c>
      <c r="BF74" s="8">
        <v>16.928999999999998</v>
      </c>
      <c r="BG74" s="8">
        <v>321.35899999999998</v>
      </c>
      <c r="BH74" s="8">
        <v>53.360999999999997</v>
      </c>
      <c r="BI74" s="8">
        <v>146.172</v>
      </c>
      <c r="BJ74" s="8">
        <v>6.875</v>
      </c>
      <c r="BK74" s="8">
        <v>3.0979999999999999</v>
      </c>
      <c r="BL74" s="8">
        <v>0</v>
      </c>
      <c r="BM74" s="8">
        <v>75.079000000000008</v>
      </c>
      <c r="BN74" s="8">
        <v>183.244</v>
      </c>
      <c r="BO74" s="8">
        <v>4.1459999999999999</v>
      </c>
      <c r="BP74" s="8">
        <v>3.6930000000000001</v>
      </c>
      <c r="BQ74" s="8">
        <v>11.535</v>
      </c>
      <c r="BR74" s="8">
        <v>0.17899999999999999</v>
      </c>
      <c r="BS74" s="8">
        <v>11.714</v>
      </c>
      <c r="BT74" s="8">
        <v>5.6029999999999998</v>
      </c>
      <c r="BU74" s="8">
        <v>6.3070000000000004</v>
      </c>
      <c r="BV74" s="8">
        <v>11.91</v>
      </c>
      <c r="BW74" s="8">
        <v>0</v>
      </c>
      <c r="BX74" s="8">
        <v>37.644999999999996</v>
      </c>
      <c r="BY74" s="8">
        <v>37.644999999999996</v>
      </c>
      <c r="BZ74" s="8">
        <v>11.536999999999999</v>
      </c>
      <c r="CA74" s="8">
        <v>11.536999999999999</v>
      </c>
      <c r="CB74" s="8">
        <v>7.5869999999999997</v>
      </c>
      <c r="CC74" s="8">
        <v>29.973000000000003</v>
      </c>
      <c r="CD74" s="8">
        <v>37.56</v>
      </c>
      <c r="CE74" s="8">
        <f t="shared" si="29"/>
        <v>25.650000000000002</v>
      </c>
      <c r="CF74" s="8">
        <v>201.583</v>
      </c>
      <c r="CG74" s="8">
        <v>201.583</v>
      </c>
      <c r="CH74" s="8">
        <v>12.643000000000001</v>
      </c>
      <c r="CI74" s="8">
        <v>6.83</v>
      </c>
      <c r="CJ74" s="8">
        <v>19.472999999999999</v>
      </c>
      <c r="CK74" s="8">
        <f t="shared" si="30"/>
        <v>16.984999999999999</v>
      </c>
      <c r="CL74" s="8">
        <v>0.54800000000000004</v>
      </c>
      <c r="CM74" s="8">
        <v>1.94</v>
      </c>
      <c r="CN74" s="8">
        <v>2.488</v>
      </c>
      <c r="CO74" s="8">
        <v>0</v>
      </c>
      <c r="CP74" s="8">
        <v>241.029</v>
      </c>
      <c r="CQ74" s="8">
        <v>3.0659999999999998</v>
      </c>
      <c r="CR74" s="8">
        <v>9.5999999999999988E-2</v>
      </c>
      <c r="CS74" s="8">
        <v>-25.623000000000001</v>
      </c>
      <c r="CT74" s="8">
        <v>211.37</v>
      </c>
      <c r="CU74" s="8">
        <v>123.76300000000001</v>
      </c>
      <c r="CV74" s="8">
        <v>87.608000000000004</v>
      </c>
      <c r="CW74" s="8">
        <v>36.164999999999999</v>
      </c>
      <c r="CX74" s="8">
        <v>14.024000000000001</v>
      </c>
      <c r="CY74" s="8">
        <v>0.90100000000000002</v>
      </c>
      <c r="CZ74" s="8">
        <v>14.925000000000001</v>
      </c>
      <c r="DA74" s="8">
        <v>4.0619999999999994</v>
      </c>
      <c r="DB74" s="8">
        <v>2.5510000000000002</v>
      </c>
      <c r="DC74" s="8">
        <v>6.6129999999999995</v>
      </c>
      <c r="DD74" s="8">
        <v>0.186</v>
      </c>
      <c r="DE74" s="8">
        <v>30.091000000000001</v>
      </c>
      <c r="DF74" s="8">
        <v>218.435</v>
      </c>
      <c r="DG74" s="8">
        <f t="shared" si="63"/>
        <v>207.77037557875599</v>
      </c>
      <c r="DH74" s="8">
        <v>42.216999999999999</v>
      </c>
      <c r="DI74" s="8">
        <f t="shared" si="64"/>
        <v>41.797371529196447</v>
      </c>
      <c r="DJ74" s="8">
        <v>3.91</v>
      </c>
      <c r="DK74" s="1">
        <v>0</v>
      </c>
      <c r="DL74" s="8">
        <v>19.256999999999998</v>
      </c>
      <c r="DM74" s="8">
        <v>156.18100000000001</v>
      </c>
      <c r="DN74" s="8">
        <f t="shared" si="65"/>
        <v>149.60389504</v>
      </c>
      <c r="DO74" s="8">
        <v>23.974</v>
      </c>
      <c r="DP74" s="8">
        <f t="shared" si="66"/>
        <v>21.559382400947808</v>
      </c>
      <c r="DQ74" s="8">
        <v>2.0990000000000002</v>
      </c>
      <c r="DR74" s="8">
        <v>77.887</v>
      </c>
      <c r="DS74" s="8">
        <f t="shared" si="31"/>
        <v>58.63</v>
      </c>
      <c r="DT74" s="8">
        <v>2.9899999999999998</v>
      </c>
      <c r="DU74" s="8">
        <v>0.90100000000000002</v>
      </c>
      <c r="DV74" s="8">
        <v>25.597000000000001</v>
      </c>
      <c r="DW74" s="8">
        <v>29.488</v>
      </c>
      <c r="DX74" s="8">
        <v>62.091000000000001</v>
      </c>
      <c r="DY74" s="8">
        <v>20.811</v>
      </c>
      <c r="DZ74" s="8">
        <v>0.16</v>
      </c>
      <c r="EA74" s="8">
        <v>83.061999999999998</v>
      </c>
      <c r="EB74" s="8">
        <v>13.677000000000001</v>
      </c>
      <c r="EC74" s="8">
        <v>1.0249999999999999</v>
      </c>
      <c r="ED74" s="8">
        <v>14.702000000000002</v>
      </c>
      <c r="EE74" s="8">
        <f t="shared" si="67"/>
        <v>12.609469667004648</v>
      </c>
      <c r="EF74" s="8">
        <v>29.488999999999997</v>
      </c>
      <c r="EG74" s="8">
        <v>29.488999999999997</v>
      </c>
      <c r="EH74" s="8">
        <v>20.82</v>
      </c>
      <c r="EI74" s="8">
        <v>62.397999999999996</v>
      </c>
      <c r="EJ74" s="8">
        <v>1.375</v>
      </c>
      <c r="EK74" s="8">
        <v>84.592999999999989</v>
      </c>
      <c r="EL74" s="8">
        <v>37.53</v>
      </c>
      <c r="EM74" s="8">
        <v>37.53</v>
      </c>
      <c r="EN74" s="8">
        <v>0.38400000000000001</v>
      </c>
      <c r="EO74" s="8">
        <v>1.696</v>
      </c>
      <c r="EP74" s="8">
        <v>2.08</v>
      </c>
      <c r="EQ74" s="8">
        <f t="shared" si="32"/>
        <v>1.74</v>
      </c>
      <c r="ER74" s="8">
        <v>0</v>
      </c>
      <c r="ES74" s="8">
        <v>0.34</v>
      </c>
      <c r="ET74" s="8">
        <v>0.34</v>
      </c>
      <c r="EU74" s="8">
        <v>0</v>
      </c>
      <c r="EV74" s="8">
        <v>18.116999999999997</v>
      </c>
      <c r="EW74" s="8">
        <v>0.185</v>
      </c>
      <c r="EX74" s="8">
        <v>20.971</v>
      </c>
      <c r="EY74" s="8">
        <v>455.65899999999999</v>
      </c>
      <c r="EZ74" s="8">
        <v>107.25200000000001</v>
      </c>
      <c r="FA74" s="8">
        <v>348.40700000000004</v>
      </c>
      <c r="FB74" s="8">
        <v>179.64599999999999</v>
      </c>
      <c r="FC74" s="8">
        <v>47.866</v>
      </c>
      <c r="FD74" s="8">
        <v>40.980000000000004</v>
      </c>
      <c r="FE74" s="8">
        <v>88.846000000000004</v>
      </c>
      <c r="FF74" s="8">
        <v>7.56</v>
      </c>
      <c r="FG74" s="8">
        <v>2.0030000000000001</v>
      </c>
      <c r="FH74" s="8">
        <v>9.5629999999999988</v>
      </c>
      <c r="FI74" s="8">
        <v>3.2110000000000003</v>
      </c>
      <c r="FJ74" s="8">
        <v>73.563999999999993</v>
      </c>
      <c r="FK74" s="8">
        <v>142.52800000000002</v>
      </c>
      <c r="FL74" s="8">
        <v>0.49</v>
      </c>
      <c r="FM74" s="8">
        <v>85.128</v>
      </c>
      <c r="FN74" s="8">
        <v>228.14600000000002</v>
      </c>
      <c r="FO74" s="8">
        <v>30.265999999999998</v>
      </c>
      <c r="FP74" s="8">
        <v>61.202999999999996</v>
      </c>
      <c r="FQ74" s="8">
        <v>91.468999999999994</v>
      </c>
      <c r="FR74" s="8">
        <v>15.536999999999999</v>
      </c>
      <c r="FS74" s="8">
        <v>20.75</v>
      </c>
      <c r="FT74" s="8">
        <v>3.8710000000000004</v>
      </c>
      <c r="FU74" s="8">
        <v>7.3170000000000002</v>
      </c>
      <c r="FV74" s="8">
        <v>2.222</v>
      </c>
      <c r="FW74" s="8">
        <v>2.8679999999999999</v>
      </c>
      <c r="FX74" s="8">
        <f t="shared" si="33"/>
        <v>2.7319999999999998</v>
      </c>
      <c r="FY74" s="8">
        <v>54.683999999999997</v>
      </c>
      <c r="FZ74" s="8">
        <v>0.13600000000000001</v>
      </c>
      <c r="GA74" s="8">
        <v>0</v>
      </c>
      <c r="GB74" s="8">
        <v>233.58199999999999</v>
      </c>
      <c r="GC74" s="8">
        <v>25.928000000000001</v>
      </c>
      <c r="GD74" s="8">
        <f t="shared" si="68"/>
        <v>259.40699999999998</v>
      </c>
      <c r="GE74" s="8">
        <v>259.51</v>
      </c>
      <c r="GF74" s="8">
        <v>235.53300000000002</v>
      </c>
      <c r="GG74" s="8">
        <v>40.980000000000004</v>
      </c>
      <c r="GH74" s="8">
        <v>110.607</v>
      </c>
      <c r="GI74" s="8">
        <v>387.12</v>
      </c>
      <c r="GJ74" s="8">
        <v>0.86899999999999999</v>
      </c>
      <c r="GK74" s="8">
        <v>0</v>
      </c>
      <c r="GL74" s="8">
        <v>1.7</v>
      </c>
      <c r="GM74" s="8">
        <v>15.362</v>
      </c>
      <c r="GN74" s="8">
        <v>17.931000000000001</v>
      </c>
      <c r="GO74" s="8">
        <v>0</v>
      </c>
      <c r="GP74" s="8">
        <v>0.10299999999999999</v>
      </c>
      <c r="GQ74" s="8">
        <v>0.10299999999999999</v>
      </c>
      <c r="GR74" s="8">
        <v>0</v>
      </c>
      <c r="GS74" s="8">
        <v>326.32800000000003</v>
      </c>
      <c r="GT74" s="8">
        <v>45.553999999999995</v>
      </c>
      <c r="GU74" s="8">
        <v>36.451999999999998</v>
      </c>
      <c r="GV74" s="8">
        <v>408.334</v>
      </c>
      <c r="GW74" s="8">
        <v>0.91800000000000004</v>
      </c>
      <c r="GX74" s="8">
        <v>0</v>
      </c>
      <c r="GY74" s="8">
        <v>7.601</v>
      </c>
      <c r="GZ74" s="8">
        <v>42.611000000000004</v>
      </c>
      <c r="HA74" s="8">
        <v>19.631</v>
      </c>
      <c r="HB74" s="8">
        <v>70.760999999999996</v>
      </c>
      <c r="HC74" s="8">
        <f t="shared" si="34"/>
        <v>52.83</v>
      </c>
      <c r="HD74" s="8">
        <v>503.70600000000002</v>
      </c>
      <c r="HE74" s="8">
        <v>323.19499999999999</v>
      </c>
      <c r="HF74" s="8">
        <v>177.095</v>
      </c>
      <c r="HG74" s="8">
        <v>500.28999999999996</v>
      </c>
      <c r="HH74" s="8">
        <v>3.4159999999999999</v>
      </c>
      <c r="HI74" s="8">
        <v>9.6159999999999997</v>
      </c>
      <c r="HJ74" s="8">
        <v>0.748</v>
      </c>
      <c r="HK74" s="8">
        <v>1.5129999999999999</v>
      </c>
      <c r="HL74" s="8">
        <v>11.876999999999999</v>
      </c>
      <c r="HM74" s="8">
        <v>0</v>
      </c>
      <c r="HN74" s="8">
        <v>16.683</v>
      </c>
      <c r="HO74" s="8">
        <v>14.045999999999999</v>
      </c>
      <c r="HP74" s="8">
        <v>30.728999999999999</v>
      </c>
      <c r="HQ74" s="8">
        <f t="shared" si="35"/>
        <v>18.852</v>
      </c>
      <c r="HR74" s="8">
        <v>84.552999999999997</v>
      </c>
      <c r="HS74" s="8">
        <v>0.879</v>
      </c>
      <c r="HT74" s="8">
        <v>3.2030000000000003</v>
      </c>
      <c r="HU74" s="8">
        <v>-104.07</v>
      </c>
      <c r="HV74" s="8">
        <v>198.81900000000002</v>
      </c>
      <c r="HW74" s="8">
        <v>124.378</v>
      </c>
      <c r="HX74" s="8">
        <v>180.51100000000002</v>
      </c>
      <c r="HY74" s="8">
        <v>433.84699999999998</v>
      </c>
      <c r="HZ74" s="8">
        <v>47.283999999999999</v>
      </c>
      <c r="IA74" s="8">
        <v>481.13099999999997</v>
      </c>
      <c r="IB74" s="8">
        <v>88.251000000000005</v>
      </c>
      <c r="IC74" s="8">
        <v>14.896999999999998</v>
      </c>
      <c r="ID74" s="8">
        <v>103.148</v>
      </c>
      <c r="IE74" s="8">
        <v>345.59500000000003</v>
      </c>
      <c r="IF74" s="8">
        <v>32.385000000000005</v>
      </c>
      <c r="IG74" s="8">
        <v>377.98</v>
      </c>
      <c r="IH74" s="8">
        <v>33.332999999999998</v>
      </c>
      <c r="II74" s="8">
        <v>21.169</v>
      </c>
      <c r="IJ74" s="8">
        <v>54.501999999999995</v>
      </c>
      <c r="IK74" s="8">
        <v>10.416</v>
      </c>
      <c r="IL74" s="8">
        <v>7.0920000000000005</v>
      </c>
      <c r="IM74" s="8">
        <v>17.508000000000003</v>
      </c>
      <c r="IN74" s="8">
        <v>0.55800000000000005</v>
      </c>
      <c r="IO74" s="8">
        <v>17.244</v>
      </c>
      <c r="IP74" s="8">
        <v>17.802</v>
      </c>
      <c r="IQ74" s="8">
        <v>0.91700000000000004</v>
      </c>
      <c r="IR74" s="8">
        <v>0.19</v>
      </c>
      <c r="IS74" s="8">
        <v>1.107</v>
      </c>
      <c r="IT74" s="8">
        <v>18.908999999999999</v>
      </c>
      <c r="IU74" s="8">
        <v>7.5140000000000002</v>
      </c>
      <c r="IV74" s="8">
        <v>0.53900000000000003</v>
      </c>
      <c r="IW74" s="8">
        <v>8.0530000000000008</v>
      </c>
      <c r="IX74" s="8">
        <v>291.54300000000001</v>
      </c>
      <c r="IY74" s="8">
        <v>3.5580000000000003</v>
      </c>
      <c r="IZ74" s="8">
        <v>295.101</v>
      </c>
      <c r="JA74" s="8">
        <v>812.62099999999998</v>
      </c>
      <c r="JB74" s="8">
        <v>812.62099999999998</v>
      </c>
      <c r="JC74" s="8">
        <v>242.41600000000003</v>
      </c>
      <c r="JD74" s="8">
        <v>53.427</v>
      </c>
      <c r="JE74" s="8">
        <v>295.84300000000002</v>
      </c>
      <c r="JF74" s="8">
        <v>23.945999999999998</v>
      </c>
      <c r="JG74" s="8">
        <v>0.98</v>
      </c>
      <c r="JH74" s="8">
        <v>24.925999999999998</v>
      </c>
      <c r="JI74" s="8">
        <v>39.624000000000002</v>
      </c>
      <c r="JJ74" s="8">
        <v>39.624000000000002</v>
      </c>
      <c r="JK74" s="8">
        <v>52.608999999999995</v>
      </c>
      <c r="JL74" s="8">
        <v>0.35300000000000004</v>
      </c>
      <c r="JM74" s="8">
        <v>52.961999999999996</v>
      </c>
      <c r="JN74" s="8">
        <v>2.625</v>
      </c>
      <c r="JO74" s="8">
        <v>2.625</v>
      </c>
      <c r="JP74" s="8">
        <v>23.782</v>
      </c>
      <c r="JQ74" s="8">
        <v>0.36000000000000004</v>
      </c>
      <c r="JR74" s="8">
        <v>24.141999999999999</v>
      </c>
      <c r="JS74" s="8">
        <v>1.661</v>
      </c>
      <c r="JT74" s="8">
        <v>1.661</v>
      </c>
      <c r="JU74" s="8">
        <v>322.952</v>
      </c>
      <c r="JV74" s="8">
        <v>86.494</v>
      </c>
      <c r="JW74" s="8">
        <v>36.820999999999998</v>
      </c>
      <c r="JX74" s="8">
        <v>446.26700000000005</v>
      </c>
      <c r="JY74" s="8">
        <f t="shared" si="36"/>
        <v>445.89800000000002</v>
      </c>
      <c r="JZ74" s="8">
        <v>31.423000000000002</v>
      </c>
      <c r="KA74" s="8">
        <v>32.853999999999999</v>
      </c>
      <c r="KB74" s="8">
        <v>64.277000000000001</v>
      </c>
      <c r="KC74" s="8">
        <v>4.8000000000000001E-2</v>
      </c>
      <c r="KD74" s="8">
        <v>41.335000000000001</v>
      </c>
      <c r="KE74" s="8">
        <v>41.383000000000003</v>
      </c>
      <c r="KF74" s="8">
        <v>105.66</v>
      </c>
      <c r="KG74" s="8">
        <f t="shared" si="37"/>
        <v>41.230000000000004</v>
      </c>
      <c r="KH74" s="8">
        <v>177.17999999999998</v>
      </c>
      <c r="KI74" s="8">
        <v>24.902000000000001</v>
      </c>
      <c r="KJ74" s="8">
        <v>202.08199999999999</v>
      </c>
      <c r="KK74" s="8">
        <v>242.41600000000003</v>
      </c>
      <c r="KL74" s="8">
        <v>53.427</v>
      </c>
      <c r="KM74" s="8">
        <v>138.023</v>
      </c>
      <c r="KN74" s="8">
        <v>433.86599999999999</v>
      </c>
      <c r="KO74" s="8">
        <v>0.36899999999999999</v>
      </c>
      <c r="KP74" s="8">
        <v>0.36899999999999999</v>
      </c>
      <c r="KQ74" s="8">
        <v>0</v>
      </c>
      <c r="KR74" s="8">
        <v>30.858000000000001</v>
      </c>
      <c r="KS74" s="8">
        <v>32.223999999999997</v>
      </c>
      <c r="KT74" s="8">
        <v>63.081999999999994</v>
      </c>
      <c r="KU74" s="8">
        <v>0.05</v>
      </c>
      <c r="KV74" s="8">
        <v>1.298</v>
      </c>
      <c r="KW74" s="8">
        <v>1.3480000000000001</v>
      </c>
      <c r="KX74" s="8">
        <v>64.429999999999993</v>
      </c>
      <c r="KY74" s="8">
        <v>0</v>
      </c>
      <c r="KZ74" s="8">
        <v>1304.884</v>
      </c>
      <c r="LA74" s="8">
        <v>44.197999999999993</v>
      </c>
      <c r="LB74" s="8">
        <v>1349.0820000000001</v>
      </c>
      <c r="LC74" s="8">
        <v>1099.2270000000001</v>
      </c>
      <c r="LD74" s="8">
        <v>42.082999999999998</v>
      </c>
      <c r="LE74" s="8">
        <v>1141.3100000000002</v>
      </c>
      <c r="LF74" s="8">
        <v>205.655</v>
      </c>
      <c r="LG74" s="8">
        <v>2.1149999999999998</v>
      </c>
      <c r="LH74" s="8">
        <v>207.77</v>
      </c>
      <c r="LI74" s="8">
        <v>2.766</v>
      </c>
      <c r="LJ74" s="8">
        <v>3.1799999999999997</v>
      </c>
      <c r="LK74" s="8">
        <v>5.9459999999999997</v>
      </c>
      <c r="LL74" s="8">
        <v>0.91699999999999993</v>
      </c>
      <c r="LM74" s="8">
        <v>1.1689999999999998</v>
      </c>
      <c r="LN74" s="8">
        <v>2.0859999999999999</v>
      </c>
      <c r="LO74" s="8">
        <v>8.032</v>
      </c>
      <c r="LP74" s="8">
        <v>0</v>
      </c>
      <c r="LQ74" s="8">
        <v>9.0679999999999996</v>
      </c>
      <c r="LR74" s="8">
        <v>2.2709999999999999</v>
      </c>
      <c r="LS74" s="8">
        <v>11.338999999999999</v>
      </c>
      <c r="LT74" s="8">
        <v>0</v>
      </c>
      <c r="LU74" s="8">
        <v>11.338999999999999</v>
      </c>
      <c r="LV74" s="8">
        <f t="shared" si="38"/>
        <v>3.3069999999999986</v>
      </c>
      <c r="LW74" s="8">
        <v>121.38799999999999</v>
      </c>
      <c r="LX74" s="8">
        <v>4.21</v>
      </c>
      <c r="LY74" s="8">
        <v>125.59799999999998</v>
      </c>
      <c r="LZ74" s="8">
        <v>-0.45300000000000007</v>
      </c>
      <c r="MA74" s="8">
        <v>-0.45300000000000007</v>
      </c>
      <c r="MB74" s="8">
        <v>0.71599999999999997</v>
      </c>
      <c r="MC74" s="8">
        <v>0.71599999999999997</v>
      </c>
      <c r="MD74" s="8">
        <v>-3.484</v>
      </c>
      <c r="ME74" s="8">
        <v>-3.484</v>
      </c>
      <c r="MF74" s="8">
        <v>82.096000000000004</v>
      </c>
      <c r="MG74" s="8">
        <v>-8.9999999999999976E-3</v>
      </c>
      <c r="MH74" s="8">
        <v>82.087000000000003</v>
      </c>
      <c r="MI74" s="8">
        <v>240.90200000000002</v>
      </c>
      <c r="MJ74" s="8">
        <v>124.378</v>
      </c>
      <c r="MK74" s="8">
        <v>42.082999999999998</v>
      </c>
      <c r="ML74" s="8">
        <v>1670.162</v>
      </c>
      <c r="MM74" s="8">
        <v>2.1149999999999998</v>
      </c>
      <c r="MN74" s="8">
        <v>1672.277</v>
      </c>
      <c r="MO74" s="8">
        <v>611.21800000000007</v>
      </c>
      <c r="MP74" s="8">
        <v>637.27700000000004</v>
      </c>
      <c r="MQ74" s="8">
        <v>-26.058</v>
      </c>
      <c r="MR74" s="8">
        <v>13.138999999999999</v>
      </c>
      <c r="MS74" s="8">
        <v>3.9740000000000002</v>
      </c>
      <c r="MT74" s="8">
        <v>3.9740000000000002</v>
      </c>
      <c r="MU74" s="8">
        <v>68.376000000000005</v>
      </c>
      <c r="MV74" s="8">
        <v>59.249000000000009</v>
      </c>
      <c r="MW74" s="8">
        <v>10.785</v>
      </c>
      <c r="MX74" s="8">
        <v>1.772</v>
      </c>
      <c r="MY74" s="8">
        <v>0</v>
      </c>
      <c r="MZ74" s="8">
        <v>4.9779999999999998</v>
      </c>
      <c r="NA74" s="8">
        <v>4.9779999999999998</v>
      </c>
      <c r="NB74" s="8">
        <v>8.199999999999999E-2</v>
      </c>
      <c r="NC74" s="8">
        <v>0.124</v>
      </c>
      <c r="ND74" s="8">
        <v>0.20599999999999999</v>
      </c>
      <c r="NE74" s="8">
        <v>2.8559999999999999</v>
      </c>
      <c r="NF74" s="8">
        <v>2.8559999999999999</v>
      </c>
      <c r="NG74" s="8">
        <v>4.0430000000000001</v>
      </c>
      <c r="NH74" s="8">
        <v>0.29300000000000004</v>
      </c>
      <c r="NI74" s="8">
        <v>1.7</v>
      </c>
      <c r="NJ74" s="8">
        <v>4.8109999999999999</v>
      </c>
      <c r="NK74" s="8">
        <v>10.847000000000001</v>
      </c>
      <c r="NL74" s="8">
        <v>0</v>
      </c>
      <c r="NM74" s="8">
        <v>0</v>
      </c>
      <c r="NN74" s="8">
        <v>0.92599999999999993</v>
      </c>
      <c r="NO74" s="8">
        <v>8.199999999999999E-2</v>
      </c>
      <c r="NP74" s="8">
        <v>8.199999999999999E-2</v>
      </c>
      <c r="NQ74" s="8">
        <v>0</v>
      </c>
      <c r="NR74" s="8">
        <v>2.0529999999999999</v>
      </c>
      <c r="NS74" s="8">
        <v>5.7999999999999996E-2</v>
      </c>
      <c r="NT74" s="8">
        <v>2.1109999999999998</v>
      </c>
      <c r="NU74" s="8">
        <v>-1E-3</v>
      </c>
      <c r="NV74" s="8">
        <v>-1E-3</v>
      </c>
      <c r="NW74" s="8">
        <v>1.234</v>
      </c>
      <c r="NX74" s="8">
        <v>7.6280000000000001</v>
      </c>
      <c r="NY74" s="8">
        <v>77.871999999999986</v>
      </c>
      <c r="NZ74" s="8">
        <v>31.138000000000002</v>
      </c>
      <c r="OA74" s="8">
        <v>6.2439999999999998</v>
      </c>
      <c r="OB74" s="8">
        <v>2.1190000000000002</v>
      </c>
      <c r="OC74" s="8">
        <f t="shared" si="39"/>
        <v>0.3470000000000002</v>
      </c>
      <c r="OD74" s="8">
        <v>3.9740000000000002</v>
      </c>
      <c r="OE74" s="8">
        <v>1.764</v>
      </c>
      <c r="OF74" s="8">
        <v>5.7380000000000004</v>
      </c>
      <c r="OG74" s="8">
        <v>6.2330000000000005</v>
      </c>
      <c r="OH74" s="8">
        <v>9.8000000000000004E-2</v>
      </c>
      <c r="OI74" s="8">
        <v>0</v>
      </c>
      <c r="OJ74" s="8">
        <v>6.3310000000000004</v>
      </c>
      <c r="OK74" s="8">
        <v>2.1840000000000002</v>
      </c>
      <c r="OL74" s="8">
        <v>3.9369999999999998</v>
      </c>
      <c r="OM74" s="8">
        <v>7.601</v>
      </c>
      <c r="ON74" s="8">
        <v>16.277000000000001</v>
      </c>
      <c r="OO74" s="8">
        <v>19.631</v>
      </c>
      <c r="OP74" s="8">
        <v>49.63</v>
      </c>
      <c r="OQ74" s="8">
        <f t="shared" si="40"/>
        <v>38.783000000000001</v>
      </c>
      <c r="OR74" s="8">
        <v>0.19099999999999998</v>
      </c>
      <c r="OS74" s="8">
        <v>4.3250000000000002</v>
      </c>
      <c r="OT74" s="8">
        <v>4.516</v>
      </c>
      <c r="OU74" s="8">
        <v>0.96699999999999997</v>
      </c>
      <c r="OV74" s="8">
        <v>0.12</v>
      </c>
      <c r="OW74" s="8">
        <v>1.087</v>
      </c>
      <c r="OX74" s="8">
        <v>26.635999999999999</v>
      </c>
      <c r="OY74" s="8">
        <v>2088.6260000000002</v>
      </c>
      <c r="OZ74" s="335">
        <v>2.2785215093016072E-2</v>
      </c>
      <c r="PA74" s="8">
        <v>0.41962847080354915</v>
      </c>
      <c r="PB74" s="8">
        <v>2.4146175990521921</v>
      </c>
      <c r="PC74" s="8">
        <v>2.0103</v>
      </c>
      <c r="PD74" s="8">
        <v>0.75</v>
      </c>
      <c r="PE74" s="8">
        <v>2.25</v>
      </c>
      <c r="PF74" s="8">
        <v>2.5357250000000002</v>
      </c>
      <c r="PG74" s="8">
        <f t="shared" si="48"/>
        <v>2.0925303329953544</v>
      </c>
      <c r="PH74" s="8">
        <v>10.664624421244</v>
      </c>
      <c r="PI74" s="8">
        <v>6.5771049600000016</v>
      </c>
      <c r="PJ74" s="8">
        <v>1875.5639999999999</v>
      </c>
      <c r="PK74" s="8">
        <f>IFERROR(HLOOKUP("b2_s11",real!$B$10:$AMM$83,$A74-1947,FALSE)+HLOOKUP("b2_s12",real!$B$10:$AMM$83,$A74-1947,FALSE)+HLOOKUP("b2_s13",real!$B$10:$AMM$83,$A74-1947,FALSE)+HLOOKUP("b2_s14",real!$B$10:$AMM$83,$A74-1947,FALSE),"")</f>
        <v>720.11500000000001</v>
      </c>
      <c r="PL74" s="8">
        <v>2089.0499999999997</v>
      </c>
      <c r="PM74" s="8">
        <v>1298.0059920634912</v>
      </c>
      <c r="PN74">
        <v>155.023048124665</v>
      </c>
      <c r="PO74" s="8">
        <v>30</v>
      </c>
      <c r="PP74" s="8">
        <v>65241.241000000002</v>
      </c>
      <c r="PQ74" s="8">
        <v>46582.24607400001</v>
      </c>
      <c r="PR74" s="8">
        <v>0.77160429479829051</v>
      </c>
      <c r="PS74" s="11">
        <v>0.222344831585747</v>
      </c>
      <c r="PT74" s="8">
        <v>15.215</v>
      </c>
      <c r="PU74" s="8">
        <v>0.78900000000000003</v>
      </c>
      <c r="PV74" s="8">
        <v>5.9640000000000004</v>
      </c>
      <c r="PW74" s="8">
        <v>0.5</v>
      </c>
      <c r="PX74" s="8">
        <v>0.92300000000000004</v>
      </c>
      <c r="PY74" s="8">
        <f t="shared" si="46"/>
        <v>2.4390000000000001</v>
      </c>
      <c r="PZ74" s="8">
        <v>1.016</v>
      </c>
      <c r="QA74" s="8">
        <v>24.405999999999999</v>
      </c>
      <c r="QB74" s="8">
        <v>2.7309999999999999</v>
      </c>
      <c r="QC74" s="8">
        <v>2.7309999999999999</v>
      </c>
      <c r="QD74" s="8">
        <v>14.111000000000001</v>
      </c>
      <c r="QE74" s="8">
        <v>0.76300000000000001</v>
      </c>
      <c r="QF74" s="8">
        <v>5.66</v>
      </c>
      <c r="QG74" s="8">
        <v>0.45200000000000001</v>
      </c>
      <c r="QH74" s="8">
        <v>0.93100000000000005</v>
      </c>
      <c r="QI74" s="8">
        <v>0.79200000000000004</v>
      </c>
      <c r="QJ74" s="8">
        <f t="shared" si="47"/>
        <v>2.1749999999999998</v>
      </c>
      <c r="QK74" s="8">
        <v>22.709</v>
      </c>
      <c r="QL74" s="8">
        <v>2.9289999999999998</v>
      </c>
      <c r="QM74" s="8">
        <v>2.9289999999999998</v>
      </c>
      <c r="QN74" s="1">
        <v>-1.3049999999999999</v>
      </c>
      <c r="QO74" s="332">
        <v>10.199999999999999</v>
      </c>
      <c r="QP74" s="8">
        <v>65.241241000000002</v>
      </c>
      <c r="QQ74" s="333">
        <v>71.400000000000006</v>
      </c>
      <c r="QR74" s="8">
        <f t="shared" si="72"/>
        <v>46.582246074000004</v>
      </c>
      <c r="QS74" s="8">
        <v>42.005760000000002</v>
      </c>
      <c r="QT74" s="11">
        <v>0.42245999523581301</v>
      </c>
      <c r="QU74" s="8">
        <v>-0.63067995000000043</v>
      </c>
      <c r="QV74" s="334">
        <v>2.5357250000000002</v>
      </c>
      <c r="QW74" s="8">
        <v>2.5359919999999998</v>
      </c>
      <c r="QX74" s="8">
        <v>2.1135320047641901</v>
      </c>
      <c r="QY74" s="336">
        <v>2.25</v>
      </c>
      <c r="QZ74" s="338">
        <v>0.75</v>
      </c>
      <c r="RA74" s="1">
        <v>0.77884799999999998</v>
      </c>
      <c r="RB74" s="1">
        <v>0.75792000000000004</v>
      </c>
      <c r="RC74">
        <v>68822.296672323893</v>
      </c>
      <c r="RD74">
        <v>1.01540874004698</v>
      </c>
      <c r="RE74">
        <v>1.02476597069479</v>
      </c>
      <c r="RF74">
        <v>100.32</v>
      </c>
      <c r="RG74">
        <v>101.95</v>
      </c>
      <c r="RH74" s="8">
        <f t="shared" si="43"/>
        <v>102.26299694189603</v>
      </c>
      <c r="RI74" s="8">
        <f t="shared" si="42"/>
        <v>103.03183425972713</v>
      </c>
      <c r="RJ74">
        <v>68822.296672323995</v>
      </c>
      <c r="RL74" s="8">
        <f t="shared" si="73"/>
        <v>251.119</v>
      </c>
      <c r="RM74" s="8">
        <f t="shared" si="74"/>
        <v>241.029</v>
      </c>
      <c r="RN74" s="8">
        <f t="shared" si="69"/>
        <v>12.022140604622553</v>
      </c>
      <c r="RO74" s="8">
        <f t="shared" si="70"/>
        <v>11.539089148139206</v>
      </c>
    </row>
    <row r="75" spans="1:483" s="8" customFormat="1" x14ac:dyDescent="0.35">
      <c r="A75" s="1">
        <v>2013</v>
      </c>
      <c r="B75" s="8">
        <v>2129.4043020583567</v>
      </c>
      <c r="C75" s="8">
        <v>631.45451768225848</v>
      </c>
      <c r="D75" s="8">
        <f t="shared" si="23"/>
        <v>1158.0370882350508</v>
      </c>
      <c r="E75" s="8">
        <v>1114.5513026299438</v>
      </c>
      <c r="F75" s="8">
        <v>511.96771264983471</v>
      </c>
      <c r="G75" s="8">
        <v>43.485785605106997</v>
      </c>
      <c r="H75" s="8">
        <v>253.03638612093417</v>
      </c>
      <c r="I75" s="8">
        <v>14.535884095264164</v>
      </c>
      <c r="J75" s="8">
        <v>84.138635976236429</v>
      </c>
      <c r="K75" s="8">
        <v>113.02622886217158</v>
      </c>
      <c r="L75" s="8">
        <v>4.3211878881987582</v>
      </c>
      <c r="M75" s="8">
        <f t="shared" si="24"/>
        <v>117.34741675037034</v>
      </c>
      <c r="N75" s="8">
        <v>0.64774647887323944</v>
      </c>
      <c r="O75" s="8">
        <v>3.381364</v>
      </c>
      <c r="P75" s="8">
        <v>617.55487584806212</v>
      </c>
      <c r="Q75" s="8">
        <v>2117.1891000000001</v>
      </c>
      <c r="R75" s="8">
        <v>643.61099999999999</v>
      </c>
      <c r="S75" s="8">
        <f t="shared" si="25"/>
        <v>1156.7411000000002</v>
      </c>
      <c r="T75" s="8">
        <v>1113.3791000000001</v>
      </c>
      <c r="U75" s="8">
        <v>510.49</v>
      </c>
      <c r="V75" s="8">
        <v>43.362000000000002</v>
      </c>
      <c r="W75" s="8">
        <v>252.65600000000001</v>
      </c>
      <c r="X75" s="8">
        <v>14.872999999999999</v>
      </c>
      <c r="Y75" s="8">
        <v>84.295000000000002</v>
      </c>
      <c r="Z75" s="8">
        <v>110.489</v>
      </c>
      <c r="AA75" s="8">
        <v>4.3550000000000004</v>
      </c>
      <c r="AB75" s="8">
        <f t="shared" si="26"/>
        <v>114.84400000000001</v>
      </c>
      <c r="AC75" s="8">
        <v>0.65700000000000003</v>
      </c>
      <c r="AD75" s="8">
        <v>4.5369999999999999</v>
      </c>
      <c r="AE75" s="8">
        <v>621.70699999999999</v>
      </c>
      <c r="AF75" s="11">
        <f t="shared" ref="AF75:AF83" si="75">(Q75/B75)/(Q$77/B$77)</f>
        <v>0.98307373421149091</v>
      </c>
      <c r="AG75" s="337">
        <v>0.98220027078762595</v>
      </c>
      <c r="AH75" s="11">
        <f t="shared" ref="AH75:AH83" si="76">(R75/C75)/(R$77/C$77)</f>
        <v>1.0437206407034831</v>
      </c>
      <c r="AI75" s="11">
        <f t="shared" ref="AI75:AI83" si="77">(S75/D75)/(S$77/D$77)</f>
        <v>0.99604691402824352</v>
      </c>
      <c r="AJ75" s="11">
        <f t="shared" ref="AJ75:AJ83" si="78">(T75/E75)/(T$77/E$77)</f>
        <v>0.99632390653969916</v>
      </c>
      <c r="AK75" s="11">
        <f t="shared" ref="AK75:AK83" si="79">(U75/F75)/(U$77/F$77)</f>
        <v>0.99800904338484075</v>
      </c>
      <c r="AL75" s="11">
        <f t="shared" ref="AL75:AL83" si="80">(V75/G75)/(V$77/G$77)</f>
        <v>0.98910818143321089</v>
      </c>
      <c r="AM75" s="11">
        <f t="shared" ref="AM75:AM83" si="81">(W75/H75)/(W$77/H$77)</f>
        <v>1.0000394270277444</v>
      </c>
      <c r="AN75" s="11">
        <f t="shared" ref="AN75:AN83" si="82">(X75/I75)/(X$77/I$77)</f>
        <v>1.0315380974276629</v>
      </c>
      <c r="AO75" s="11">
        <f t="shared" ref="AO75:AO83" si="83">(Y75/J75)/(Y$77/J$77)</f>
        <v>1.016161306503496</v>
      </c>
      <c r="AP75" s="11">
        <f t="shared" ref="AP75:AP83" si="84">(Z75/K75)/(Z$77/K$77)</f>
        <v>0.97349607475929345</v>
      </c>
      <c r="AQ75" s="11">
        <f t="shared" ref="AQ75:AQ83" si="85">(AA75/L75)/(AA$77/L$77)</f>
        <v>1.0173075408443857</v>
      </c>
      <c r="AR75" s="11">
        <f t="shared" ref="AR75:AR83" si="86">(AB75/M75)/(AB$77/M$77)</f>
        <v>0.97514268834743711</v>
      </c>
      <c r="AS75" s="11">
        <f t="shared" ref="AS75:AS83" si="87">(AC75/N75)/(AC$77/N$77)</f>
        <v>0.9962028247279463</v>
      </c>
      <c r="AT75" s="11">
        <f t="shared" si="71"/>
        <v>1.267031939846208</v>
      </c>
      <c r="AU75" s="11">
        <f t="shared" ref="AU75:AU83" si="88">(AE75/P75)/(AE$77/P$77)</f>
        <v>0.99899371803538772</v>
      </c>
      <c r="AV75" s="8">
        <v>2598.3890000000001</v>
      </c>
      <c r="AW75" s="8">
        <v>1522.7680000000003</v>
      </c>
      <c r="AX75" s="8">
        <v>1075.6200000000001</v>
      </c>
      <c r="AY75" s="8">
        <v>537.875</v>
      </c>
      <c r="AZ75" s="8">
        <v>163.119</v>
      </c>
      <c r="BA75" s="8">
        <v>11.698</v>
      </c>
      <c r="BB75" s="8">
        <v>174.81700000000001</v>
      </c>
      <c r="BC75" s="8">
        <v>19.542999999999999</v>
      </c>
      <c r="BD75" s="8">
        <v>39.364999999999995</v>
      </c>
      <c r="BE75" s="8">
        <v>58.907999999999994</v>
      </c>
      <c r="BF75" s="8">
        <v>16.515000000000001</v>
      </c>
      <c r="BG75" s="8">
        <v>320.53399999999999</v>
      </c>
      <c r="BH75" s="8">
        <v>58.555999999999997</v>
      </c>
      <c r="BI75" s="8">
        <v>141.59700000000001</v>
      </c>
      <c r="BJ75" s="8">
        <v>5.6999999999999993</v>
      </c>
      <c r="BK75" s="8">
        <v>3.4830000000000005</v>
      </c>
      <c r="BL75" s="8">
        <v>0</v>
      </c>
      <c r="BM75" s="8">
        <v>71.861000000000004</v>
      </c>
      <c r="BN75" s="8">
        <v>160.00200000000001</v>
      </c>
      <c r="BO75" s="8">
        <v>4.3780000000000001</v>
      </c>
      <c r="BP75" s="8">
        <v>3.8019999999999996</v>
      </c>
      <c r="BQ75" s="8">
        <v>11.698</v>
      </c>
      <c r="BR75" s="8">
        <v>0.19800000000000001</v>
      </c>
      <c r="BS75" s="8">
        <v>11.896000000000001</v>
      </c>
      <c r="BT75" s="8">
        <v>6.0369999999999999</v>
      </c>
      <c r="BU75" s="8">
        <v>6.5439999999999996</v>
      </c>
      <c r="BV75" s="8">
        <v>12.581</v>
      </c>
      <c r="BW75" s="8">
        <v>0</v>
      </c>
      <c r="BX75" s="8">
        <v>41.031999999999996</v>
      </c>
      <c r="BY75" s="8">
        <v>41.031999999999996</v>
      </c>
      <c r="BZ75" s="8">
        <v>11.677</v>
      </c>
      <c r="CA75" s="8">
        <v>11.677</v>
      </c>
      <c r="CB75" s="8">
        <v>7.758</v>
      </c>
      <c r="CC75" s="8">
        <v>29.878</v>
      </c>
      <c r="CD75" s="8">
        <v>37.636000000000003</v>
      </c>
      <c r="CE75" s="8">
        <f t="shared" si="29"/>
        <v>25.055000000000003</v>
      </c>
      <c r="CF75" s="8">
        <v>223.96300000000002</v>
      </c>
      <c r="CG75" s="8">
        <v>223.96300000000002</v>
      </c>
      <c r="CH75" s="8">
        <v>12.954000000000001</v>
      </c>
      <c r="CI75" s="8">
        <v>8.838000000000001</v>
      </c>
      <c r="CJ75" s="8">
        <v>21.792000000000002</v>
      </c>
      <c r="CK75" s="8">
        <f t="shared" si="30"/>
        <v>20.017000000000003</v>
      </c>
      <c r="CL75" s="8">
        <v>0</v>
      </c>
      <c r="CM75" s="8">
        <v>1.7750000000000001</v>
      </c>
      <c r="CN75" s="8">
        <v>1.7750000000000001</v>
      </c>
      <c r="CO75" s="8">
        <v>0</v>
      </c>
      <c r="CP75" s="8">
        <v>243.55500000000001</v>
      </c>
      <c r="CQ75" s="8">
        <v>4.2360000000000007</v>
      </c>
      <c r="CR75" s="8">
        <v>-0.60199999999999998</v>
      </c>
      <c r="CS75" s="8">
        <v>-3.2079999999999997</v>
      </c>
      <c r="CT75" s="8">
        <v>217.75599999999997</v>
      </c>
      <c r="CU75" s="8">
        <v>125.47300000000001</v>
      </c>
      <c r="CV75" s="8">
        <v>92.282999999999987</v>
      </c>
      <c r="CW75" s="8">
        <v>35.94</v>
      </c>
      <c r="CX75" s="8">
        <v>13.871</v>
      </c>
      <c r="CY75" s="8">
        <v>0.91700000000000004</v>
      </c>
      <c r="CZ75" s="8">
        <v>14.788</v>
      </c>
      <c r="DA75" s="8">
        <v>4.7949999999999999</v>
      </c>
      <c r="DB75" s="8">
        <v>2.9380000000000002</v>
      </c>
      <c r="DC75" s="8">
        <v>7.7330000000000005</v>
      </c>
      <c r="DD75" s="8">
        <v>0.26900000000000002</v>
      </c>
      <c r="DE75" s="8">
        <v>34.091000000000001</v>
      </c>
      <c r="DF75" s="8">
        <v>184.55699999999999</v>
      </c>
      <c r="DG75" s="8">
        <f t="shared" ref="DG75:DG106" si="89">DF75-PH75</f>
        <v>175.40908254725599</v>
      </c>
      <c r="DH75" s="8">
        <v>41.350999999999999</v>
      </c>
      <c r="DI75" s="8">
        <f t="shared" ref="DI75:DI106" si="90">DH75-PA75</f>
        <v>40.980725474889127</v>
      </c>
      <c r="DJ75" s="8">
        <v>2.7979999999999996</v>
      </c>
      <c r="DK75" s="1">
        <v>0</v>
      </c>
      <c r="DL75" s="8">
        <v>18.727999999999998</v>
      </c>
      <c r="DM75" s="8">
        <v>134.49299999999999</v>
      </c>
      <c r="DN75" s="8">
        <f t="shared" ref="DN75:DN106" si="91">DM75-PI75</f>
        <v>130.41595951416664</v>
      </c>
      <c r="DO75" s="8">
        <v>26.594999999999999</v>
      </c>
      <c r="DP75" s="8">
        <f t="shared" ref="DP75:DP106" si="92">DO75-PB75</f>
        <v>24.38508273647836</v>
      </c>
      <c r="DQ75" s="8">
        <v>2.194</v>
      </c>
      <c r="DR75" s="8">
        <v>77.272000000000006</v>
      </c>
      <c r="DS75" s="8">
        <f t="shared" si="31"/>
        <v>58.544000000000011</v>
      </c>
      <c r="DT75" s="8">
        <v>3.5460000000000003</v>
      </c>
      <c r="DU75" s="8">
        <v>0.91700000000000004</v>
      </c>
      <c r="DV75" s="8">
        <v>25.966000000000001</v>
      </c>
      <c r="DW75" s="8">
        <v>30.429000000000002</v>
      </c>
      <c r="DX75" s="8">
        <v>65.069000000000003</v>
      </c>
      <c r="DY75" s="8">
        <v>23.283999999999999</v>
      </c>
      <c r="DZ75" s="8">
        <v>0.02</v>
      </c>
      <c r="EA75" s="8">
        <v>88.373000000000005</v>
      </c>
      <c r="EB75" s="8">
        <v>14.214</v>
      </c>
      <c r="EC75" s="8">
        <v>0.89900000000000002</v>
      </c>
      <c r="ED75" s="8">
        <v>15.113</v>
      </c>
      <c r="EE75" s="8">
        <f t="shared" ref="EE75:EE106" si="93">ED75-PG75</f>
        <v>11.881765771500099</v>
      </c>
      <c r="EF75" s="8">
        <v>30.426000000000002</v>
      </c>
      <c r="EG75" s="8">
        <v>30.426000000000002</v>
      </c>
      <c r="EH75" s="8">
        <v>23.279</v>
      </c>
      <c r="EI75" s="8">
        <v>65.679000000000002</v>
      </c>
      <c r="EJ75" s="8">
        <v>2.0999999999999996</v>
      </c>
      <c r="EK75" s="8">
        <v>91.057999999999993</v>
      </c>
      <c r="EL75" s="8">
        <v>23.172999999999998</v>
      </c>
      <c r="EM75" s="8">
        <v>23.172999999999998</v>
      </c>
      <c r="EN75" s="8">
        <v>0.40799999999999997</v>
      </c>
      <c r="EO75" s="8">
        <v>2.008</v>
      </c>
      <c r="EP75" s="8">
        <v>2.4159999999999999</v>
      </c>
      <c r="EQ75" s="8">
        <f t="shared" si="32"/>
        <v>1.3359999999999999</v>
      </c>
      <c r="ER75" s="8">
        <v>0.86799999999999999</v>
      </c>
      <c r="ES75" s="8">
        <v>0.21199999999999999</v>
      </c>
      <c r="ET75" s="8">
        <v>1.08</v>
      </c>
      <c r="EU75" s="8">
        <v>0</v>
      </c>
      <c r="EV75" s="8">
        <v>14.850999999999999</v>
      </c>
      <c r="EW75" s="8">
        <v>7.8E-2</v>
      </c>
      <c r="EX75" s="8">
        <v>9.5820000000000007</v>
      </c>
      <c r="EY75" s="8">
        <v>464.73099999999999</v>
      </c>
      <c r="EZ75" s="8">
        <v>109.755</v>
      </c>
      <c r="FA75" s="8">
        <v>354.97699999999998</v>
      </c>
      <c r="FB75" s="8">
        <v>181.67599999999999</v>
      </c>
      <c r="FC75" s="8">
        <v>49.488999999999997</v>
      </c>
      <c r="FD75" s="8">
        <v>41.948</v>
      </c>
      <c r="FE75" s="8">
        <v>91.436999999999998</v>
      </c>
      <c r="FF75" s="8">
        <v>7.862000000000001</v>
      </c>
      <c r="FG75" s="8">
        <v>2.1020000000000003</v>
      </c>
      <c r="FH75" s="8">
        <v>9.9640000000000022</v>
      </c>
      <c r="FI75" s="8">
        <v>3.2480000000000002</v>
      </c>
      <c r="FJ75" s="8">
        <v>75.146999999999991</v>
      </c>
      <c r="FK75" s="8">
        <v>144.49</v>
      </c>
      <c r="FL75" s="8">
        <v>0.59800000000000009</v>
      </c>
      <c r="FM75" s="8">
        <v>87.472000000000008</v>
      </c>
      <c r="FN75" s="8">
        <v>232.56000000000003</v>
      </c>
      <c r="FO75" s="8">
        <v>33.744</v>
      </c>
      <c r="FP75" s="8">
        <v>62.470999999999997</v>
      </c>
      <c r="FQ75" s="8">
        <v>96.215000000000003</v>
      </c>
      <c r="FR75" s="8">
        <v>16.146999999999998</v>
      </c>
      <c r="FS75" s="8">
        <v>20.29</v>
      </c>
      <c r="FT75" s="8">
        <v>2.923</v>
      </c>
      <c r="FU75" s="8">
        <v>7.47</v>
      </c>
      <c r="FV75" s="8">
        <v>2.0740000000000003</v>
      </c>
      <c r="FW75" s="8">
        <v>2.8519999999999999</v>
      </c>
      <c r="FX75" s="8">
        <f t="shared" si="33"/>
        <v>2.7239999999999998</v>
      </c>
      <c r="FY75" s="8">
        <v>48.873999999999995</v>
      </c>
      <c r="FZ75" s="8">
        <v>0.128</v>
      </c>
      <c r="GA75" s="8">
        <v>0</v>
      </c>
      <c r="GB75" s="8">
        <v>246.22200000000001</v>
      </c>
      <c r="GC75" s="8">
        <v>26.027999999999999</v>
      </c>
      <c r="GD75" s="8">
        <f t="shared" ref="GD75:GD106" si="94">GE75-GQ75</f>
        <v>272.12</v>
      </c>
      <c r="GE75" s="8">
        <v>272.25</v>
      </c>
      <c r="GF75" s="8">
        <v>240.67200000000003</v>
      </c>
      <c r="GG75" s="8">
        <v>41.948</v>
      </c>
      <c r="GH75" s="8">
        <v>116.262</v>
      </c>
      <c r="GI75" s="8">
        <v>398.88200000000001</v>
      </c>
      <c r="GJ75" s="8">
        <v>0.90400000000000003</v>
      </c>
      <c r="GK75" s="8">
        <v>0</v>
      </c>
      <c r="GL75" s="8">
        <v>1.8879999999999999</v>
      </c>
      <c r="GM75" s="8">
        <v>16.031999999999996</v>
      </c>
      <c r="GN75" s="8">
        <v>18.823999999999998</v>
      </c>
      <c r="GO75" s="8">
        <v>0</v>
      </c>
      <c r="GP75" s="8">
        <v>0.13</v>
      </c>
      <c r="GQ75" s="8">
        <v>0.13</v>
      </c>
      <c r="GR75" s="8">
        <v>0</v>
      </c>
      <c r="GS75" s="8">
        <v>336.25700000000006</v>
      </c>
      <c r="GT75" s="8">
        <v>46.822000000000003</v>
      </c>
      <c r="GU75" s="8">
        <v>37.447000000000003</v>
      </c>
      <c r="GV75" s="8">
        <v>420.52600000000007</v>
      </c>
      <c r="GW75" s="8">
        <v>0.90800000000000003</v>
      </c>
      <c r="GX75" s="8">
        <v>0</v>
      </c>
      <c r="GY75" s="8">
        <v>8.0329999999999995</v>
      </c>
      <c r="GZ75" s="8">
        <v>43.66</v>
      </c>
      <c r="HA75" s="8">
        <v>21.876000000000001</v>
      </c>
      <c r="HB75" s="8">
        <v>74.477000000000004</v>
      </c>
      <c r="HC75" s="8">
        <f t="shared" si="34"/>
        <v>55.653000000000006</v>
      </c>
      <c r="HD75" s="8">
        <v>528.625</v>
      </c>
      <c r="HE75" s="8">
        <v>329.77699999999999</v>
      </c>
      <c r="HF75" s="8">
        <v>180.83500000000001</v>
      </c>
      <c r="HG75" s="8">
        <v>510.61199999999997</v>
      </c>
      <c r="HH75" s="8">
        <v>18.013999999999999</v>
      </c>
      <c r="HI75" s="8">
        <v>10.456</v>
      </c>
      <c r="HJ75" s="8">
        <v>0.75299999999999989</v>
      </c>
      <c r="HK75" s="8">
        <v>1.573</v>
      </c>
      <c r="HL75" s="8">
        <v>12.782</v>
      </c>
      <c r="HM75" s="8">
        <v>0</v>
      </c>
      <c r="HN75" s="8">
        <v>16.260999999999999</v>
      </c>
      <c r="HO75" s="8">
        <v>13.334</v>
      </c>
      <c r="HP75" s="8">
        <v>29.594999999999999</v>
      </c>
      <c r="HQ75" s="8">
        <f t="shared" si="35"/>
        <v>16.812999999999999</v>
      </c>
      <c r="HR75" s="8">
        <v>84.352999999999994</v>
      </c>
      <c r="HS75" s="8">
        <v>0.437</v>
      </c>
      <c r="HT75" s="8">
        <v>3.0459999999999998</v>
      </c>
      <c r="HU75" s="8">
        <v>-86.635999999999996</v>
      </c>
      <c r="HV75" s="8">
        <v>202.23400000000001</v>
      </c>
      <c r="HW75" s="8">
        <v>127.54400000000001</v>
      </c>
      <c r="HX75" s="8">
        <v>198.84800000000001</v>
      </c>
      <c r="HY75" s="8">
        <v>435.77099999999996</v>
      </c>
      <c r="HZ75" s="8">
        <v>48.716999999999999</v>
      </c>
      <c r="IA75" s="8">
        <v>484.48799999999994</v>
      </c>
      <c r="IB75" s="8">
        <v>91.050999999999988</v>
      </c>
      <c r="IC75" s="8">
        <v>15.463000000000001</v>
      </c>
      <c r="ID75" s="8">
        <v>106.51399999999998</v>
      </c>
      <c r="IE75" s="8">
        <v>344.71800000000002</v>
      </c>
      <c r="IF75" s="8">
        <v>33.252000000000002</v>
      </c>
      <c r="IG75" s="8">
        <v>377.97</v>
      </c>
      <c r="IH75" s="8">
        <v>33.364000000000004</v>
      </c>
      <c r="II75" s="8">
        <v>21.822000000000003</v>
      </c>
      <c r="IJ75" s="8">
        <v>55.186000000000007</v>
      </c>
      <c r="IK75" s="8">
        <v>10.435</v>
      </c>
      <c r="IL75" s="8">
        <v>7.3019999999999996</v>
      </c>
      <c r="IM75" s="8">
        <v>17.737000000000002</v>
      </c>
      <c r="IN75" s="8">
        <v>0.59800000000000009</v>
      </c>
      <c r="IO75" s="8">
        <v>17.871000000000002</v>
      </c>
      <c r="IP75" s="8">
        <v>18.469000000000001</v>
      </c>
      <c r="IQ75" s="8">
        <v>0.94799999999999995</v>
      </c>
      <c r="IR75" s="8">
        <v>0.19600000000000001</v>
      </c>
      <c r="IS75" s="8">
        <v>1.1439999999999999</v>
      </c>
      <c r="IT75" s="8">
        <v>19.613</v>
      </c>
      <c r="IU75" s="8">
        <v>7.0350000000000001</v>
      </c>
      <c r="IV75" s="8">
        <v>0.67500000000000004</v>
      </c>
      <c r="IW75" s="8">
        <v>7.71</v>
      </c>
      <c r="IX75" s="8">
        <v>289.47400000000005</v>
      </c>
      <c r="IY75" s="8">
        <v>3.661</v>
      </c>
      <c r="IZ75" s="8">
        <v>293.13500000000005</v>
      </c>
      <c r="JA75" s="8">
        <v>823.50800000000004</v>
      </c>
      <c r="JB75" s="8">
        <v>823.50800000000004</v>
      </c>
      <c r="JC75" s="8">
        <v>248.15800000000002</v>
      </c>
      <c r="JD75" s="8">
        <v>54.573</v>
      </c>
      <c r="JE75" s="8">
        <v>302.73099999999999</v>
      </c>
      <c r="JF75" s="8">
        <v>19.794</v>
      </c>
      <c r="JG75" s="8">
        <v>0.91999999999999993</v>
      </c>
      <c r="JH75" s="8">
        <v>20.713999999999999</v>
      </c>
      <c r="JI75" s="8">
        <v>25.986000000000001</v>
      </c>
      <c r="JJ75" s="8">
        <v>25.986000000000001</v>
      </c>
      <c r="JK75" s="8">
        <v>53.685000000000002</v>
      </c>
      <c r="JL75" s="8">
        <v>0.27600000000000002</v>
      </c>
      <c r="JM75" s="8">
        <v>53.961000000000006</v>
      </c>
      <c r="JN75" s="8">
        <v>2.7130000000000001</v>
      </c>
      <c r="JO75" s="8">
        <v>2.7130000000000001</v>
      </c>
      <c r="JP75" s="8">
        <v>19.8</v>
      </c>
      <c r="JQ75" s="8">
        <v>0.28999999999999998</v>
      </c>
      <c r="JR75" s="8">
        <v>20.09</v>
      </c>
      <c r="JS75" s="8">
        <v>1.635</v>
      </c>
      <c r="JT75" s="8">
        <v>1.635</v>
      </c>
      <c r="JU75" s="8">
        <v>332.74599999999998</v>
      </c>
      <c r="JV75" s="8">
        <v>88.84</v>
      </c>
      <c r="JW75" s="8">
        <v>37.829000000000001</v>
      </c>
      <c r="JX75" s="8">
        <v>459.41500000000002</v>
      </c>
      <c r="JY75" s="8">
        <f t="shared" si="36"/>
        <v>459.036</v>
      </c>
      <c r="JZ75" s="8">
        <v>32.090999999999994</v>
      </c>
      <c r="KA75" s="8">
        <v>33.012</v>
      </c>
      <c r="KB75" s="8">
        <v>65.102999999999994</v>
      </c>
      <c r="KC75" s="8">
        <v>5.1999999999999998E-2</v>
      </c>
      <c r="KD75" s="8">
        <v>42.569999999999993</v>
      </c>
      <c r="KE75" s="8">
        <v>42.621999999999993</v>
      </c>
      <c r="KF75" s="8">
        <v>107.72499999999999</v>
      </c>
      <c r="KG75" s="8">
        <f t="shared" si="37"/>
        <v>42.520999999999987</v>
      </c>
      <c r="KH75" s="8">
        <v>186.93099999999998</v>
      </c>
      <c r="KI75" s="8">
        <v>25.128999999999998</v>
      </c>
      <c r="KJ75" s="8">
        <v>212.05999999999997</v>
      </c>
      <c r="KK75" s="8">
        <v>248.15800000000002</v>
      </c>
      <c r="KL75" s="8">
        <v>54.573</v>
      </c>
      <c r="KM75" s="8">
        <v>144.19999999999999</v>
      </c>
      <c r="KN75" s="8">
        <v>446.93099999999998</v>
      </c>
      <c r="KO75" s="8">
        <v>0.379</v>
      </c>
      <c r="KP75" s="8">
        <v>0.379</v>
      </c>
      <c r="KQ75" s="8">
        <v>0</v>
      </c>
      <c r="KR75" s="8">
        <v>31.484999999999999</v>
      </c>
      <c r="KS75" s="8">
        <v>32.338000000000001</v>
      </c>
      <c r="KT75" s="8">
        <v>63.823</v>
      </c>
      <c r="KU75" s="8">
        <v>4.8000000000000001E-2</v>
      </c>
      <c r="KV75" s="8">
        <v>1.3330000000000002</v>
      </c>
      <c r="KW75" s="8">
        <v>1.3810000000000002</v>
      </c>
      <c r="KX75" s="8">
        <v>65.204000000000008</v>
      </c>
      <c r="KY75" s="8">
        <v>0</v>
      </c>
      <c r="KZ75" s="8">
        <v>1298.1550000000002</v>
      </c>
      <c r="LA75" s="8">
        <v>45.428000000000004</v>
      </c>
      <c r="LB75" s="8">
        <v>1343.5830000000003</v>
      </c>
      <c r="LC75" s="8">
        <v>1113.8330000000001</v>
      </c>
      <c r="LD75" s="8">
        <v>43.361999999999995</v>
      </c>
      <c r="LE75" s="8">
        <v>1157.1950000000002</v>
      </c>
      <c r="LF75" s="8">
        <v>184.32299999999998</v>
      </c>
      <c r="LG75" s="8">
        <v>2.0659999999999998</v>
      </c>
      <c r="LH75" s="8">
        <v>186.38899999999998</v>
      </c>
      <c r="LI75" s="8">
        <v>2.1280000000000001</v>
      </c>
      <c r="LJ75" s="8">
        <v>4.0060000000000002</v>
      </c>
      <c r="LK75" s="8">
        <v>6.1340000000000003</v>
      </c>
      <c r="LL75" s="8">
        <v>0.83799999999999997</v>
      </c>
      <c r="LM75" s="8">
        <v>1.218</v>
      </c>
      <c r="LN75" s="8">
        <v>2.056</v>
      </c>
      <c r="LO75" s="8">
        <v>8.1900000000000013</v>
      </c>
      <c r="LP75" s="8">
        <v>0</v>
      </c>
      <c r="LQ75" s="8">
        <v>9.59</v>
      </c>
      <c r="LR75" s="8">
        <v>2.6720000000000002</v>
      </c>
      <c r="LS75" s="8">
        <v>12.262</v>
      </c>
      <c r="LT75" s="8">
        <v>0</v>
      </c>
      <c r="LU75" s="8">
        <v>12.262</v>
      </c>
      <c r="LV75" s="8">
        <f t="shared" si="38"/>
        <v>4.0719999999999992</v>
      </c>
      <c r="LW75" s="8">
        <v>120.14600000000002</v>
      </c>
      <c r="LX75" s="8">
        <v>4.3560000000000008</v>
      </c>
      <c r="LY75" s="8">
        <v>124.50200000000001</v>
      </c>
      <c r="LZ75" s="8">
        <v>-0.25700000000000001</v>
      </c>
      <c r="MA75" s="8">
        <v>-0.25700000000000001</v>
      </c>
      <c r="MB75" s="8">
        <v>0.65600000000000003</v>
      </c>
      <c r="MC75" s="8">
        <v>0.65600000000000003</v>
      </c>
      <c r="MD75" s="8">
        <v>-2.5219999999999998</v>
      </c>
      <c r="ME75" s="8">
        <v>-2.5219999999999998</v>
      </c>
      <c r="MF75" s="8">
        <v>60.169000000000004</v>
      </c>
      <c r="MG75" s="8">
        <v>-0.23300000000000001</v>
      </c>
      <c r="MH75" s="8">
        <v>59.936000000000007</v>
      </c>
      <c r="MI75" s="8">
        <v>245.59500000000003</v>
      </c>
      <c r="MJ75" s="8">
        <v>127.54400000000001</v>
      </c>
      <c r="MK75" s="8">
        <v>43.361999999999995</v>
      </c>
      <c r="ML75" s="8">
        <v>1671.2939999999999</v>
      </c>
      <c r="MM75" s="8">
        <v>2.0659999999999998</v>
      </c>
      <c r="MN75" s="8">
        <v>1673.36</v>
      </c>
      <c r="MO75" s="8">
        <v>622.50200000000007</v>
      </c>
      <c r="MP75" s="8">
        <v>644.43600000000004</v>
      </c>
      <c r="MQ75" s="8">
        <v>-21.934000000000001</v>
      </c>
      <c r="MR75" s="8">
        <v>13.812000000000001</v>
      </c>
      <c r="MS75" s="8">
        <v>4.0299999999999994</v>
      </c>
      <c r="MT75" s="8">
        <v>4.0299999999999994</v>
      </c>
      <c r="MU75" s="8">
        <v>61</v>
      </c>
      <c r="MV75" s="8">
        <v>59.756</v>
      </c>
      <c r="MW75" s="8">
        <v>8.4979999999999993</v>
      </c>
      <c r="MX75" s="8">
        <v>2.9510000000000001</v>
      </c>
      <c r="MY75" s="8">
        <v>0</v>
      </c>
      <c r="MZ75" s="8">
        <v>3.9169999999999998</v>
      </c>
      <c r="NA75" s="8">
        <v>3.9169999999999998</v>
      </c>
      <c r="NB75" s="8">
        <v>8.8999999999999996E-2</v>
      </c>
      <c r="NC75" s="8">
        <v>0.13600000000000001</v>
      </c>
      <c r="ND75" s="8">
        <v>0.22500000000000001</v>
      </c>
      <c r="NE75" s="8">
        <v>2.8970000000000002</v>
      </c>
      <c r="NF75" s="8">
        <v>2.8970000000000002</v>
      </c>
      <c r="NG75" s="8">
        <v>4.0589999999999993</v>
      </c>
      <c r="NH75" s="8">
        <v>0.40899999999999997</v>
      </c>
      <c r="NI75" s="8">
        <v>1.8879999999999999</v>
      </c>
      <c r="NJ75" s="8">
        <v>5.5120000000000005</v>
      </c>
      <c r="NK75" s="8">
        <v>11.867999999999999</v>
      </c>
      <c r="NL75" s="8">
        <v>0</v>
      </c>
      <c r="NM75" s="8">
        <v>0</v>
      </c>
      <c r="NN75" s="8">
        <v>0.98199999999999998</v>
      </c>
      <c r="NO75" s="8">
        <v>8.8999999999999996E-2</v>
      </c>
      <c r="NP75" s="8">
        <v>8.8999999999999996E-2</v>
      </c>
      <c r="NQ75" s="8">
        <v>0</v>
      </c>
      <c r="NR75" s="8">
        <v>2.0100000000000002</v>
      </c>
      <c r="NS75" s="8">
        <v>6.7000000000000004E-2</v>
      </c>
      <c r="NT75" s="8">
        <v>2.0770000000000004</v>
      </c>
      <c r="NU75" s="8">
        <v>0</v>
      </c>
      <c r="NV75" s="8">
        <v>0</v>
      </c>
      <c r="NW75" s="8">
        <v>1.1320000000000001</v>
      </c>
      <c r="NX75" s="8">
        <v>7.4510000000000005</v>
      </c>
      <c r="NY75" s="8">
        <v>69.564000000000007</v>
      </c>
      <c r="NZ75" s="8">
        <v>29.95</v>
      </c>
      <c r="OA75" s="8">
        <v>6.5720000000000001</v>
      </c>
      <c r="OB75" s="8">
        <v>1.9749999999999999</v>
      </c>
      <c r="OC75" s="8">
        <f t="shared" si="39"/>
        <v>-0.9760000000000002</v>
      </c>
      <c r="OD75" s="8">
        <v>4.0299999999999994</v>
      </c>
      <c r="OE75" s="8">
        <v>1.9119999999999999</v>
      </c>
      <c r="OF75" s="8">
        <v>5.9419999999999993</v>
      </c>
      <c r="OG75" s="8">
        <v>6.4090000000000007</v>
      </c>
      <c r="OH75" s="8">
        <v>9.6000000000000002E-2</v>
      </c>
      <c r="OI75" s="8">
        <v>0</v>
      </c>
      <c r="OJ75" s="8">
        <v>6.5050000000000008</v>
      </c>
      <c r="OK75" s="8">
        <v>2.472</v>
      </c>
      <c r="OL75" s="8">
        <v>3.7210000000000001</v>
      </c>
      <c r="OM75" s="8">
        <v>8.0329999999999995</v>
      </c>
      <c r="ON75" s="8">
        <v>16.643000000000001</v>
      </c>
      <c r="OO75" s="8">
        <v>21.876000000000001</v>
      </c>
      <c r="OP75" s="8">
        <v>52.745000000000005</v>
      </c>
      <c r="OQ75" s="8">
        <f t="shared" si="40"/>
        <v>40.87700000000001</v>
      </c>
      <c r="OR75" s="8">
        <v>0.219</v>
      </c>
      <c r="OS75" s="8">
        <v>0.68400000000000005</v>
      </c>
      <c r="OT75" s="8">
        <v>0.90300000000000002</v>
      </c>
      <c r="OU75" s="8">
        <v>1.0369999999999999</v>
      </c>
      <c r="OV75" s="8">
        <v>0.33600000000000002</v>
      </c>
      <c r="OW75" s="8">
        <v>1.373</v>
      </c>
      <c r="OX75" s="8">
        <v>20.326000000000001</v>
      </c>
      <c r="OY75" s="8">
        <v>2119.4070000000002</v>
      </c>
      <c r="OZ75" s="335">
        <v>2.0392710611265668E-2</v>
      </c>
      <c r="PA75" s="8">
        <v>0.370274525110873</v>
      </c>
      <c r="PB75" s="8">
        <v>2.2099172635216378</v>
      </c>
      <c r="PC75" s="8">
        <v>2.3308</v>
      </c>
      <c r="PD75" s="8">
        <v>0.25</v>
      </c>
      <c r="PE75" s="8">
        <v>1.59666666666667</v>
      </c>
      <c r="PF75" s="8">
        <v>2.2043416666666666</v>
      </c>
      <c r="PG75" s="8">
        <f t="shared" si="48"/>
        <v>3.2312342284999009</v>
      </c>
      <c r="PH75" s="8">
        <v>9.1479174527440055</v>
      </c>
      <c r="PI75" s="8">
        <v>4.0770404858333391</v>
      </c>
      <c r="PJ75" s="8">
        <v>1900.8500000000001</v>
      </c>
      <c r="PK75" s="8">
        <f>IFERROR(HLOOKUP("b2_s11",real!$B$10:$AMM$83,$A75-1947,FALSE)+HLOOKUP("b2_s12",real!$B$10:$AMM$83,$A75-1947,FALSE)+HLOOKUP("b2_s13",real!$B$10:$AMM$83,$A75-1947,FALSE)+HLOOKUP("b2_s14",real!$B$10:$AMM$83,$A75-1947,FALSE),"")</f>
        <v>722.90700000000004</v>
      </c>
      <c r="PL75" s="8">
        <v>2118.2080000000001</v>
      </c>
      <c r="PM75" s="8">
        <v>1062.1666403162062</v>
      </c>
      <c r="PN75">
        <v>112.655249072194</v>
      </c>
      <c r="PO75" s="8">
        <v>30.9</v>
      </c>
      <c r="PP75" s="8">
        <v>65564.755999999994</v>
      </c>
      <c r="PQ75" s="8">
        <v>47075.494807999996</v>
      </c>
      <c r="PR75" s="8">
        <v>0.94983842385072448</v>
      </c>
      <c r="PS75" s="11">
        <v>0.229253278601215</v>
      </c>
      <c r="PT75" s="8">
        <v>15.201000000000001</v>
      </c>
      <c r="PU75" s="8">
        <v>0.79</v>
      </c>
      <c r="PV75" s="8">
        <v>6.02</v>
      </c>
      <c r="PW75" s="8">
        <v>0.48</v>
      </c>
      <c r="PX75" s="8">
        <v>0.89700000000000002</v>
      </c>
      <c r="PY75" s="8">
        <f t="shared" si="46"/>
        <v>2.4119999999999999</v>
      </c>
      <c r="PZ75" s="8">
        <v>1.0349999999999999</v>
      </c>
      <c r="QA75" s="8">
        <v>24.422999999999998</v>
      </c>
      <c r="QB75" s="8">
        <v>2.8290000000000002</v>
      </c>
      <c r="QC75" s="8">
        <v>2.8290000000000002</v>
      </c>
      <c r="QD75" s="8">
        <v>14.12</v>
      </c>
      <c r="QE75" s="8">
        <v>0.76300000000000001</v>
      </c>
      <c r="QF75" s="8">
        <v>5.7089999999999996</v>
      </c>
      <c r="QG75" s="8">
        <v>0.434</v>
      </c>
      <c r="QH75" s="8">
        <v>0.90900000000000003</v>
      </c>
      <c r="QI75" s="8">
        <v>0.81</v>
      </c>
      <c r="QJ75" s="8">
        <f t="shared" si="47"/>
        <v>2.153</v>
      </c>
      <c r="QK75" s="8">
        <v>22.745000000000001</v>
      </c>
      <c r="QL75" s="8">
        <v>2.976</v>
      </c>
      <c r="QM75" s="8">
        <v>2.976</v>
      </c>
      <c r="QN75" s="1">
        <v>-1.82</v>
      </c>
      <c r="QO75" s="332">
        <v>10.1</v>
      </c>
      <c r="QP75" s="8">
        <v>65.564755999999988</v>
      </c>
      <c r="QQ75" s="333">
        <v>71.8</v>
      </c>
      <c r="QR75" s="8">
        <f t="shared" si="72"/>
        <v>47.075494807999988</v>
      </c>
      <c r="QS75" s="8">
        <v>41.924225999999997</v>
      </c>
      <c r="QT75" s="11">
        <v>-2.464015297108E-2</v>
      </c>
      <c r="QU75" s="8">
        <v>-0.57577035318181802</v>
      </c>
      <c r="QV75" s="334">
        <v>2.2043416666666666</v>
      </c>
      <c r="QW75" s="8">
        <v>2.2043499999999998</v>
      </c>
      <c r="QX75" s="8">
        <v>2.2289901529710798</v>
      </c>
      <c r="QY75" s="336">
        <v>1.596666667</v>
      </c>
      <c r="QZ75" s="338">
        <v>0.25</v>
      </c>
      <c r="RA75" s="1">
        <v>0.75323399999999996</v>
      </c>
      <c r="RB75" s="1">
        <v>0.72511099999999995</v>
      </c>
      <c r="RC75">
        <v>70754.752525925796</v>
      </c>
      <c r="RD75">
        <v>0.99605690256735102</v>
      </c>
      <c r="RE75">
        <v>0.991776406391082</v>
      </c>
      <c r="RF75">
        <v>102.39</v>
      </c>
      <c r="RG75">
        <v>103.61</v>
      </c>
      <c r="RH75" s="8">
        <f t="shared" si="43"/>
        <v>104.37308868501529</v>
      </c>
      <c r="RI75" s="8">
        <f t="shared" si="42"/>
        <v>104.70944921677615</v>
      </c>
      <c r="RJ75">
        <v>70754.752525925913</v>
      </c>
      <c r="RL75" s="8">
        <f t="shared" si="73"/>
        <v>252.65600000000001</v>
      </c>
      <c r="RM75" s="8">
        <f t="shared" si="74"/>
        <v>243.55500000000001</v>
      </c>
      <c r="RN75" s="8">
        <f t="shared" ref="RN75:RN83" si="95">RL75*100/Q75</f>
        <v>11.933558509251725</v>
      </c>
      <c r="RO75" s="8">
        <f t="shared" ref="RO75:RO83" si="96">RM75*100/Q75</f>
        <v>11.503696103479845</v>
      </c>
    </row>
    <row r="76" spans="1:483" s="8" customFormat="1" x14ac:dyDescent="0.35">
      <c r="A76" s="1">
        <v>2014</v>
      </c>
      <c r="B76" s="8">
        <v>2149.7649999999999</v>
      </c>
      <c r="C76" s="8">
        <v>662.38800000000003</v>
      </c>
      <c r="D76" s="8">
        <f t="shared" ref="D76:D83" si="97">E76+G76</f>
        <v>1167.5309999999999</v>
      </c>
      <c r="E76" s="8">
        <v>1122.9159999999999</v>
      </c>
      <c r="F76" s="8">
        <v>518.65</v>
      </c>
      <c r="G76" s="8">
        <v>44.615000000000002</v>
      </c>
      <c r="H76" s="8">
        <v>257.43599999999998</v>
      </c>
      <c r="I76" s="8">
        <v>17.850999999999999</v>
      </c>
      <c r="J76" s="8">
        <v>79.638000000000005</v>
      </c>
      <c r="K76" s="8">
        <v>109.675</v>
      </c>
      <c r="L76" s="8">
        <v>4.4729999999999999</v>
      </c>
      <c r="M76" s="8">
        <f t="shared" ref="M76:M83" si="98">K76+L76</f>
        <v>114.148</v>
      </c>
      <c r="N76" s="8">
        <v>0.91</v>
      </c>
      <c r="O76" s="8">
        <v>18.225000000000001</v>
      </c>
      <c r="P76" s="8">
        <v>637.76400000000001</v>
      </c>
      <c r="Q76" s="8">
        <v>2149.7649999999999</v>
      </c>
      <c r="R76" s="8">
        <v>662.38800000000003</v>
      </c>
      <c r="S76" s="8">
        <f t="shared" ref="S76:S83" si="99">T76+V76</f>
        <v>1167.5309999999999</v>
      </c>
      <c r="T76" s="8">
        <v>1122.9159999999999</v>
      </c>
      <c r="U76" s="8">
        <v>518.65</v>
      </c>
      <c r="V76" s="8">
        <v>44.615000000000002</v>
      </c>
      <c r="W76" s="8">
        <v>257.43599999999998</v>
      </c>
      <c r="X76" s="8">
        <v>17.850999999999999</v>
      </c>
      <c r="Y76" s="8">
        <v>79.638000000000005</v>
      </c>
      <c r="Z76" s="8">
        <v>109.675</v>
      </c>
      <c r="AA76" s="8">
        <v>4.4729999999999999</v>
      </c>
      <c r="AB76" s="8">
        <f t="shared" ref="AB76:AB83" si="100">Z76+AA76</f>
        <v>114.148</v>
      </c>
      <c r="AC76" s="8">
        <v>0.91</v>
      </c>
      <c r="AD76" s="8">
        <v>18.225000000000001</v>
      </c>
      <c r="AE76" s="8">
        <v>637.76400000000001</v>
      </c>
      <c r="AF76" s="11">
        <f t="shared" si="75"/>
        <v>0.98874561505654945</v>
      </c>
      <c r="AG76" s="337">
        <v>0.98824068512165597</v>
      </c>
      <c r="AH76" s="11">
        <f t="shared" si="76"/>
        <v>1.0240069137575893</v>
      </c>
      <c r="AI76" s="11">
        <f t="shared" si="77"/>
        <v>0.99716286389994702</v>
      </c>
      <c r="AJ76" s="11">
        <f t="shared" si="78"/>
        <v>0.99737286956004112</v>
      </c>
      <c r="AK76" s="11">
        <f t="shared" si="79"/>
        <v>1.0008979747802829</v>
      </c>
      <c r="AL76" s="11">
        <f t="shared" si="80"/>
        <v>0.99193179092435502</v>
      </c>
      <c r="AM76" s="11">
        <f t="shared" si="81"/>
        <v>1.0015450359126641</v>
      </c>
      <c r="AN76" s="11">
        <f t="shared" si="82"/>
        <v>1.0081569437274134</v>
      </c>
      <c r="AO76" s="11">
        <f t="shared" si="83"/>
        <v>1.0142763658702705</v>
      </c>
      <c r="AP76" s="11">
        <f t="shared" si="84"/>
        <v>0.99585108148475954</v>
      </c>
      <c r="AQ76" s="11">
        <f t="shared" si="85"/>
        <v>1.0094091903719915</v>
      </c>
      <c r="AR76" s="11">
        <f t="shared" si="86"/>
        <v>0.99639924976997662</v>
      </c>
      <c r="AS76" s="11">
        <f t="shared" si="87"/>
        <v>0.98217179902755269</v>
      </c>
      <c r="AT76" s="11">
        <f t="shared" ref="AT76:AT83" si="101">(AD76/O76)/(AD$77/O$77)</f>
        <v>0.94430156232006457</v>
      </c>
      <c r="AU76" s="11">
        <f t="shared" si="88"/>
        <v>0.99232185179568166</v>
      </c>
      <c r="AV76" s="8">
        <v>2620.549</v>
      </c>
      <c r="AW76" s="8">
        <v>1530.6379999999999</v>
      </c>
      <c r="AX76" s="8">
        <v>1089.9109999999998</v>
      </c>
      <c r="AY76" s="8">
        <v>543.82899999999995</v>
      </c>
      <c r="AZ76" s="8">
        <v>167.45500000000001</v>
      </c>
      <c r="BA76" s="8">
        <v>12.065999999999999</v>
      </c>
      <c r="BB76" s="8">
        <v>179.52100000000002</v>
      </c>
      <c r="BC76" s="8">
        <v>20.115000000000002</v>
      </c>
      <c r="BD76" s="8">
        <v>40.053000000000004</v>
      </c>
      <c r="BE76" s="8">
        <v>60.168000000000006</v>
      </c>
      <c r="BF76" s="8">
        <v>25.02</v>
      </c>
      <c r="BG76" s="8">
        <v>331.416</v>
      </c>
      <c r="BH76" s="8">
        <v>57.28</v>
      </c>
      <c r="BI76" s="8">
        <v>150.03100000000001</v>
      </c>
      <c r="BJ76" s="8">
        <v>6.2620000000000005</v>
      </c>
      <c r="BK76" s="8">
        <v>3.3759999999999994</v>
      </c>
      <c r="BL76" s="8">
        <v>0</v>
      </c>
      <c r="BM76" s="8">
        <v>72.027999999999992</v>
      </c>
      <c r="BN76" s="8">
        <v>173.416</v>
      </c>
      <c r="BO76" s="8">
        <v>5.1780000000000008</v>
      </c>
      <c r="BP76" s="8">
        <v>3.8980000000000001</v>
      </c>
      <c r="BQ76" s="8">
        <v>12.065999999999999</v>
      </c>
      <c r="BR76" s="8">
        <v>0.183</v>
      </c>
      <c r="BS76" s="8">
        <v>12.248999999999999</v>
      </c>
      <c r="BT76" s="8">
        <v>6.1630000000000003</v>
      </c>
      <c r="BU76" s="8">
        <v>6.79</v>
      </c>
      <c r="BV76" s="8">
        <v>12.952999999999999</v>
      </c>
      <c r="BW76" s="8">
        <v>0</v>
      </c>
      <c r="BX76" s="8">
        <v>40.069000000000003</v>
      </c>
      <c r="BY76" s="8">
        <v>40.069000000000003</v>
      </c>
      <c r="BZ76" s="8">
        <v>12.097999999999999</v>
      </c>
      <c r="CA76" s="8">
        <v>12.097999999999999</v>
      </c>
      <c r="CB76" s="8">
        <v>7.9280000000000008</v>
      </c>
      <c r="CC76" s="8">
        <v>30.184000000000001</v>
      </c>
      <c r="CD76" s="8">
        <v>38.112000000000002</v>
      </c>
      <c r="CE76" s="8">
        <f t="shared" ref="CE76:CE83" si="102">CD76-BV76</f>
        <v>25.159000000000002</v>
      </c>
      <c r="CF76" s="8">
        <v>228.77</v>
      </c>
      <c r="CG76" s="8">
        <v>228.77</v>
      </c>
      <c r="CH76" s="8">
        <v>13.023</v>
      </c>
      <c r="CI76" s="8">
        <v>7.5419999999999998</v>
      </c>
      <c r="CJ76" s="8">
        <v>20.564999999999998</v>
      </c>
      <c r="CK76" s="8">
        <f t="shared" ref="CK76:CK83" si="103">CJ76-CN76</f>
        <v>18.856999999999999</v>
      </c>
      <c r="CL76" s="8">
        <v>0</v>
      </c>
      <c r="CM76" s="8">
        <v>1.7080000000000002</v>
      </c>
      <c r="CN76" s="8">
        <v>1.7080000000000002</v>
      </c>
      <c r="CO76" s="8">
        <v>0</v>
      </c>
      <c r="CP76" s="8">
        <v>248.536</v>
      </c>
      <c r="CQ76" s="8">
        <v>17.881999999999998</v>
      </c>
      <c r="CR76" s="8">
        <v>0.29500000000000004</v>
      </c>
      <c r="CS76" s="8">
        <v>-19.084</v>
      </c>
      <c r="CT76" s="8">
        <v>226.78199999999998</v>
      </c>
      <c r="CU76" s="8">
        <v>131.26</v>
      </c>
      <c r="CV76" s="8">
        <v>95.52000000000001</v>
      </c>
      <c r="CW76" s="8">
        <v>36.192999999999998</v>
      </c>
      <c r="CX76" s="8">
        <v>14.449</v>
      </c>
      <c r="CY76" s="8">
        <v>0.92900000000000005</v>
      </c>
      <c r="CZ76" s="8">
        <v>15.378</v>
      </c>
      <c r="DA76" s="8">
        <v>4.9309999999999992</v>
      </c>
      <c r="DB76" s="8">
        <v>2.97</v>
      </c>
      <c r="DC76" s="8">
        <v>7.9009999999999998</v>
      </c>
      <c r="DD76" s="8">
        <v>0.85099999999999998</v>
      </c>
      <c r="DE76" s="8">
        <v>36.901000000000003</v>
      </c>
      <c r="DF76" s="8">
        <v>171.4</v>
      </c>
      <c r="DG76" s="8">
        <f t="shared" si="89"/>
        <v>167.49016416865183</v>
      </c>
      <c r="DH76" s="8">
        <v>42.463000000000001</v>
      </c>
      <c r="DI76" s="8">
        <f t="shared" si="90"/>
        <v>42.220899111152505</v>
      </c>
      <c r="DJ76" s="8">
        <v>1.3860000000000001</v>
      </c>
      <c r="DK76" s="1">
        <v>0</v>
      </c>
      <c r="DL76" s="8">
        <v>19.632999999999999</v>
      </c>
      <c r="DM76" s="8">
        <v>123.426</v>
      </c>
      <c r="DN76" s="8">
        <f t="shared" si="91"/>
        <v>121.62748660904167</v>
      </c>
      <c r="DO76" s="8">
        <v>24.519000000000002</v>
      </c>
      <c r="DP76" s="8">
        <f t="shared" si="92"/>
        <v>23.118983693050197</v>
      </c>
      <c r="DQ76" s="8">
        <v>-8.5999999999999993E-2</v>
      </c>
      <c r="DR76" s="8">
        <v>77.537999999999997</v>
      </c>
      <c r="DS76" s="8">
        <f t="shared" ref="DS76:DS83" si="104">DR76-DL76</f>
        <v>57.905000000000001</v>
      </c>
      <c r="DT76" s="8">
        <v>4.8090000000000002</v>
      </c>
      <c r="DU76" s="8">
        <v>0.92900000000000005</v>
      </c>
      <c r="DV76" s="8">
        <v>26.631999999999998</v>
      </c>
      <c r="DW76" s="8">
        <v>32.369999999999997</v>
      </c>
      <c r="DX76" s="8">
        <v>63.131</v>
      </c>
      <c r="DY76" s="8">
        <v>21.027000000000001</v>
      </c>
      <c r="DZ76" s="8">
        <v>3.5999999999999997E-2</v>
      </c>
      <c r="EA76" s="8">
        <v>84.194000000000003</v>
      </c>
      <c r="EB76" s="8">
        <v>14.303000000000001</v>
      </c>
      <c r="EC76" s="8">
        <v>0.97899999999999998</v>
      </c>
      <c r="ED76" s="8">
        <v>15.282</v>
      </c>
      <c r="EE76" s="8">
        <f t="shared" si="93"/>
        <v>14.328592977712477</v>
      </c>
      <c r="EF76" s="8">
        <v>32.366999999999997</v>
      </c>
      <c r="EG76" s="8">
        <v>32.366999999999997</v>
      </c>
      <c r="EH76" s="8">
        <v>21.030999999999999</v>
      </c>
      <c r="EI76" s="8">
        <v>63.69</v>
      </c>
      <c r="EJ76" s="8">
        <v>5.8280000000000003</v>
      </c>
      <c r="EK76" s="8">
        <v>90.549000000000007</v>
      </c>
      <c r="EL76" s="8">
        <v>24.748999999999999</v>
      </c>
      <c r="EM76" s="8">
        <v>24.748999999999999</v>
      </c>
      <c r="EN76" s="8">
        <v>0.28799999999999998</v>
      </c>
      <c r="EO76" s="8">
        <v>2.1160000000000001</v>
      </c>
      <c r="EP76" s="8">
        <v>2.4039999999999999</v>
      </c>
      <c r="EQ76" s="8">
        <f t="shared" ref="EQ76:EQ83" si="105">EP76-ET76</f>
        <v>1.8959999999999999</v>
      </c>
      <c r="ER76" s="8">
        <v>4.0000000000000001E-3</v>
      </c>
      <c r="ES76" s="8">
        <v>0.504</v>
      </c>
      <c r="ET76" s="8">
        <v>0.50800000000000001</v>
      </c>
      <c r="EU76" s="8">
        <v>0</v>
      </c>
      <c r="EV76" s="8">
        <v>17.804000000000002</v>
      </c>
      <c r="EW76" s="8">
        <v>0.22399999999999998</v>
      </c>
      <c r="EX76" s="8">
        <v>8.6159999999999997</v>
      </c>
      <c r="EY76" s="8">
        <v>470.31700000000001</v>
      </c>
      <c r="EZ76" s="8">
        <v>109.56399999999999</v>
      </c>
      <c r="FA76" s="8">
        <v>360.75400000000002</v>
      </c>
      <c r="FB76" s="8">
        <v>184.86600000000001</v>
      </c>
      <c r="FC76" s="8">
        <v>51.169999999999995</v>
      </c>
      <c r="FD76" s="8">
        <v>42.463999999999999</v>
      </c>
      <c r="FE76" s="8">
        <v>93.633999999999986</v>
      </c>
      <c r="FF76" s="8">
        <v>8.0530000000000008</v>
      </c>
      <c r="FG76" s="8">
        <v>2.3180000000000001</v>
      </c>
      <c r="FH76" s="8">
        <v>10.371</v>
      </c>
      <c r="FI76" s="8">
        <v>3.718</v>
      </c>
      <c r="FJ76" s="8">
        <v>75.600999999999999</v>
      </c>
      <c r="FK76" s="8">
        <v>148.45400000000001</v>
      </c>
      <c r="FL76" s="8">
        <v>0.56200000000000006</v>
      </c>
      <c r="FM76" s="8">
        <v>89.381</v>
      </c>
      <c r="FN76" s="8">
        <v>238.39700000000002</v>
      </c>
      <c r="FO76" s="8">
        <v>34.667000000000002</v>
      </c>
      <c r="FP76" s="8">
        <v>64.004000000000005</v>
      </c>
      <c r="FQ76" s="8">
        <v>98.671000000000006</v>
      </c>
      <c r="FR76" s="8">
        <v>16.745999999999999</v>
      </c>
      <c r="FS76" s="8">
        <v>30.455000000000005</v>
      </c>
      <c r="FT76" s="8">
        <v>2.2670000000000003</v>
      </c>
      <c r="FU76" s="8">
        <v>8.2100000000000009</v>
      </c>
      <c r="FV76" s="8">
        <v>1.9339999999999997</v>
      </c>
      <c r="FW76" s="8">
        <v>2.883</v>
      </c>
      <c r="FX76" s="8">
        <f t="shared" ref="FX76:FX83" si="106">FW76-FZ76</f>
        <v>2.7509999999999999</v>
      </c>
      <c r="FY76" s="8">
        <v>46.442</v>
      </c>
      <c r="FZ76" s="8">
        <v>0.13200000000000001</v>
      </c>
      <c r="GA76" s="8">
        <v>0</v>
      </c>
      <c r="GB76" s="8">
        <v>246.52399999999997</v>
      </c>
      <c r="GC76" s="8">
        <v>27.527999999999999</v>
      </c>
      <c r="GD76" s="8">
        <f t="shared" si="94"/>
        <v>273.96899999999994</v>
      </c>
      <c r="GE76" s="8">
        <v>274.05199999999996</v>
      </c>
      <c r="GF76" s="8">
        <v>246.35000000000002</v>
      </c>
      <c r="GG76" s="8">
        <v>42.463999999999999</v>
      </c>
      <c r="GH76" s="8">
        <v>119.98700000000001</v>
      </c>
      <c r="GI76" s="8">
        <v>408.80100000000004</v>
      </c>
      <c r="GJ76" s="8">
        <v>0.91300000000000003</v>
      </c>
      <c r="GK76" s="8">
        <v>0</v>
      </c>
      <c r="GL76" s="8">
        <v>1.853</v>
      </c>
      <c r="GM76" s="8">
        <v>15.6</v>
      </c>
      <c r="GN76" s="8">
        <v>18.366</v>
      </c>
      <c r="GO76" s="8">
        <v>0</v>
      </c>
      <c r="GP76" s="8">
        <v>8.3000000000000004E-2</v>
      </c>
      <c r="GQ76" s="8">
        <v>8.3000000000000004E-2</v>
      </c>
      <c r="GR76" s="8">
        <v>0</v>
      </c>
      <c r="GS76" s="8">
        <v>342.49299999999999</v>
      </c>
      <c r="GT76" s="8">
        <v>47.591999999999999</v>
      </c>
      <c r="GU76" s="8">
        <v>38.979999999999997</v>
      </c>
      <c r="GV76" s="8">
        <v>429.065</v>
      </c>
      <c r="GW76" s="8">
        <v>0.93600000000000005</v>
      </c>
      <c r="GX76" s="8">
        <v>0</v>
      </c>
      <c r="GY76" s="8">
        <v>7.6049999999999995</v>
      </c>
      <c r="GZ76" s="8">
        <v>44.353000000000002</v>
      </c>
      <c r="HA76" s="8">
        <v>19.240000000000002</v>
      </c>
      <c r="HB76" s="8">
        <v>72.134000000000015</v>
      </c>
      <c r="HC76" s="8">
        <f t="shared" ref="HC76:HC83" si="107">HB76-GN76</f>
        <v>53.768000000000015</v>
      </c>
      <c r="HD76" s="8">
        <v>534.12799999999993</v>
      </c>
      <c r="HE76" s="8">
        <v>337.44800000000004</v>
      </c>
      <c r="HF76" s="8">
        <v>181.315</v>
      </c>
      <c r="HG76" s="8">
        <v>518.76300000000003</v>
      </c>
      <c r="HH76" s="8">
        <v>15.364000000000001</v>
      </c>
      <c r="HI76" s="8">
        <v>10.375</v>
      </c>
      <c r="HJ76" s="8">
        <v>0.81799999999999995</v>
      </c>
      <c r="HK76" s="8">
        <v>1.169</v>
      </c>
      <c r="HL76" s="8">
        <v>12.362</v>
      </c>
      <c r="HM76" s="8">
        <v>0</v>
      </c>
      <c r="HN76" s="8">
        <v>16.597000000000001</v>
      </c>
      <c r="HO76" s="8">
        <v>12.618</v>
      </c>
      <c r="HP76" s="8">
        <v>29.215000000000003</v>
      </c>
      <c r="HQ76" s="8">
        <f t="shared" ref="HQ76:HQ83" si="108">HP76-HL76</f>
        <v>16.853000000000002</v>
      </c>
      <c r="HR76" s="8">
        <v>79.654000000000011</v>
      </c>
      <c r="HS76" s="8">
        <v>0.33500000000000002</v>
      </c>
      <c r="HT76" s="8">
        <v>2.58</v>
      </c>
      <c r="HU76" s="8">
        <v>-84.057000000000002</v>
      </c>
      <c r="HV76" s="8">
        <v>206.22399999999999</v>
      </c>
      <c r="HW76" s="8">
        <v>131.22299999999998</v>
      </c>
      <c r="HX76" s="8">
        <v>196.68</v>
      </c>
      <c r="HY76" s="8">
        <v>439.40000000000003</v>
      </c>
      <c r="HZ76" s="8">
        <v>50.106000000000002</v>
      </c>
      <c r="IA76" s="8">
        <v>489.50600000000003</v>
      </c>
      <c r="IB76" s="8">
        <v>90.917000000000002</v>
      </c>
      <c r="IC76" s="8">
        <v>16.13</v>
      </c>
      <c r="ID76" s="8">
        <v>107.047</v>
      </c>
      <c r="IE76" s="8">
        <v>348.48199999999997</v>
      </c>
      <c r="IF76" s="8">
        <v>33.974999999999994</v>
      </c>
      <c r="IG76" s="8">
        <v>382.45699999999999</v>
      </c>
      <c r="IH76" s="8">
        <v>32.687999999999995</v>
      </c>
      <c r="II76" s="8">
        <v>22.497</v>
      </c>
      <c r="IJ76" s="8">
        <v>55.184999999999995</v>
      </c>
      <c r="IK76" s="8">
        <v>10.553000000000001</v>
      </c>
      <c r="IL76" s="8">
        <v>7.5340000000000007</v>
      </c>
      <c r="IM76" s="8">
        <v>18.087000000000003</v>
      </c>
      <c r="IN76" s="8">
        <v>0.59500000000000008</v>
      </c>
      <c r="IO76" s="8">
        <v>18.462</v>
      </c>
      <c r="IP76" s="8">
        <v>19.056999999999999</v>
      </c>
      <c r="IQ76" s="8">
        <v>0.97399999999999998</v>
      </c>
      <c r="IR76" s="8">
        <v>0.20099999999999998</v>
      </c>
      <c r="IS76" s="8">
        <v>1.175</v>
      </c>
      <c r="IT76" s="8">
        <v>20.231999999999999</v>
      </c>
      <c r="IU76" s="8">
        <v>7.0419999999999998</v>
      </c>
      <c r="IV76" s="8">
        <v>0.997</v>
      </c>
      <c r="IW76" s="8">
        <v>8.0389999999999997</v>
      </c>
      <c r="IX76" s="8">
        <v>293.21600000000001</v>
      </c>
      <c r="IY76" s="8">
        <v>3.7679999999999998</v>
      </c>
      <c r="IZ76" s="8">
        <v>296.98399999999998</v>
      </c>
      <c r="JA76" s="8">
        <v>833.44299999999998</v>
      </c>
      <c r="JB76" s="8">
        <v>833.44299999999998</v>
      </c>
      <c r="JC76" s="8">
        <v>255.29999999999998</v>
      </c>
      <c r="JD76" s="8">
        <v>55.468000000000004</v>
      </c>
      <c r="JE76" s="8">
        <v>310.76799999999997</v>
      </c>
      <c r="JF76" s="8">
        <v>15.984999999999999</v>
      </c>
      <c r="JG76" s="8">
        <v>0.78499999999999992</v>
      </c>
      <c r="JH76" s="8">
        <v>16.77</v>
      </c>
      <c r="JI76" s="8">
        <v>27.280999999999999</v>
      </c>
      <c r="JJ76" s="8">
        <v>27.280999999999999</v>
      </c>
      <c r="JK76" s="8">
        <v>52.554999999999993</v>
      </c>
      <c r="JL76" s="8">
        <v>0.25</v>
      </c>
      <c r="JM76" s="8">
        <v>52.804999999999993</v>
      </c>
      <c r="JN76" s="8">
        <v>2.794</v>
      </c>
      <c r="JO76" s="8">
        <v>2.794</v>
      </c>
      <c r="JP76" s="8">
        <v>15.647000000000002</v>
      </c>
      <c r="JQ76" s="8">
        <v>0.189</v>
      </c>
      <c r="JR76" s="8">
        <v>15.836000000000002</v>
      </c>
      <c r="JS76" s="8">
        <v>1.6479999999999999</v>
      </c>
      <c r="JT76" s="8">
        <v>1.6479999999999999</v>
      </c>
      <c r="JU76" s="8">
        <v>339.27</v>
      </c>
      <c r="JV76" s="8">
        <v>91.97</v>
      </c>
      <c r="JW76" s="8">
        <v>39.362000000000002</v>
      </c>
      <c r="JX76" s="8">
        <v>470.60200000000003</v>
      </c>
      <c r="JY76" s="8">
        <f t="shared" ref="JY76:JY83" si="109">JX76-KP76</f>
        <v>470.21900000000005</v>
      </c>
      <c r="JZ76" s="8">
        <v>32.588999999999999</v>
      </c>
      <c r="KA76" s="8">
        <v>33.881999999999998</v>
      </c>
      <c r="KB76" s="8">
        <v>66.471000000000004</v>
      </c>
      <c r="KC76" s="8">
        <v>0.05</v>
      </c>
      <c r="KD76" s="8">
        <v>43.597999999999999</v>
      </c>
      <c r="KE76" s="8">
        <v>43.647999999999996</v>
      </c>
      <c r="KF76" s="8">
        <v>110.119</v>
      </c>
      <c r="KG76" s="8">
        <f t="shared" ref="KG76:KG83" si="110">KF76-KX76</f>
        <v>43.215000000000003</v>
      </c>
      <c r="KH76" s="8">
        <v>189.077</v>
      </c>
      <c r="KI76" s="8">
        <v>26.548999999999996</v>
      </c>
      <c r="KJ76" s="8">
        <v>215.626</v>
      </c>
      <c r="KK76" s="8">
        <v>255.29999999999998</v>
      </c>
      <c r="KL76" s="8">
        <v>55.468000000000004</v>
      </c>
      <c r="KM76" s="8">
        <v>148.685</v>
      </c>
      <c r="KN76" s="8">
        <v>459.45299999999997</v>
      </c>
      <c r="KO76" s="8">
        <v>0.38300000000000001</v>
      </c>
      <c r="KP76" s="8">
        <v>0.38300000000000001</v>
      </c>
      <c r="KQ76" s="8">
        <v>0</v>
      </c>
      <c r="KR76" s="8">
        <v>31.901</v>
      </c>
      <c r="KS76" s="8">
        <v>33.568999999999996</v>
      </c>
      <c r="KT76" s="8">
        <v>65.47</v>
      </c>
      <c r="KU76" s="8">
        <v>0.05</v>
      </c>
      <c r="KV76" s="8">
        <v>1.3839999999999999</v>
      </c>
      <c r="KW76" s="8">
        <v>1.4339999999999999</v>
      </c>
      <c r="KX76" s="8">
        <v>66.903999999999996</v>
      </c>
      <c r="KY76" s="8">
        <v>0</v>
      </c>
      <c r="KZ76" s="8">
        <v>1315.268</v>
      </c>
      <c r="LA76" s="8">
        <v>46.444000000000003</v>
      </c>
      <c r="LB76" s="8">
        <v>1361.712</v>
      </c>
      <c r="LC76" s="8">
        <v>1123.8579999999999</v>
      </c>
      <c r="LD76" s="8">
        <v>44.615000000000002</v>
      </c>
      <c r="LE76" s="8">
        <v>1168.473</v>
      </c>
      <c r="LF76" s="8">
        <v>191.41199999999998</v>
      </c>
      <c r="LG76" s="8">
        <v>1.829</v>
      </c>
      <c r="LH76" s="8">
        <v>193.24099999999999</v>
      </c>
      <c r="LI76" s="8">
        <v>2.4800000000000004</v>
      </c>
      <c r="LJ76" s="8">
        <v>3.0209999999999999</v>
      </c>
      <c r="LK76" s="8">
        <v>5.5010000000000003</v>
      </c>
      <c r="LL76" s="8">
        <v>0.83</v>
      </c>
      <c r="LM76" s="8">
        <v>1.244</v>
      </c>
      <c r="LN76" s="8">
        <v>2.0739999999999998</v>
      </c>
      <c r="LO76" s="8">
        <v>7.5750000000000002</v>
      </c>
      <c r="LP76" s="8">
        <v>0</v>
      </c>
      <c r="LQ76" s="8">
        <v>10.370999999999999</v>
      </c>
      <c r="LR76" s="8">
        <v>2.1719999999999997</v>
      </c>
      <c r="LS76" s="8">
        <v>12.542999999999999</v>
      </c>
      <c r="LT76" s="8">
        <v>0</v>
      </c>
      <c r="LU76" s="8">
        <v>12.542999999999999</v>
      </c>
      <c r="LV76" s="8">
        <f t="shared" ref="LV76:LV83" si="111">LU76-LO76</f>
        <v>4.9679999999999991</v>
      </c>
      <c r="LW76" s="8">
        <v>118.97499999999999</v>
      </c>
      <c r="LX76" s="8">
        <v>4.4740000000000002</v>
      </c>
      <c r="LY76" s="8">
        <v>123.449</v>
      </c>
      <c r="LZ76" s="8">
        <v>7.0999999999999994E-2</v>
      </c>
      <c r="MA76" s="8">
        <v>7.0999999999999994E-2</v>
      </c>
      <c r="MB76" s="8">
        <v>0.91</v>
      </c>
      <c r="MC76" s="8">
        <v>0.91</v>
      </c>
      <c r="MD76" s="8">
        <v>-3.101</v>
      </c>
      <c r="ME76" s="8">
        <v>-3.101</v>
      </c>
      <c r="MF76" s="8">
        <v>67.515000000000001</v>
      </c>
      <c r="MG76" s="8">
        <v>-0.57200000000000006</v>
      </c>
      <c r="MH76" s="8">
        <v>66.942999999999998</v>
      </c>
      <c r="MI76" s="8">
        <v>250.839</v>
      </c>
      <c r="MJ76" s="8">
        <v>131.22299999999998</v>
      </c>
      <c r="MK76" s="8">
        <v>44.615000000000002</v>
      </c>
      <c r="ML76" s="8">
        <v>1697.3320000000001</v>
      </c>
      <c r="MM76" s="8">
        <v>1.829</v>
      </c>
      <c r="MN76" s="8">
        <v>1699.1610000000001</v>
      </c>
      <c r="MO76" s="8">
        <v>638.59899999999993</v>
      </c>
      <c r="MP76" s="8">
        <v>663.28600000000006</v>
      </c>
      <c r="MQ76" s="8">
        <v>-24.688000000000002</v>
      </c>
      <c r="MR76" s="8">
        <v>14.381</v>
      </c>
      <c r="MS76" s="8">
        <v>4.2300000000000004</v>
      </c>
      <c r="MT76" s="8">
        <v>4.2300000000000004</v>
      </c>
      <c r="MU76" s="8">
        <v>59.829000000000001</v>
      </c>
      <c r="MV76" s="8">
        <v>61.17</v>
      </c>
      <c r="MW76" s="8">
        <v>7.6479999999999997</v>
      </c>
      <c r="MX76" s="8">
        <v>2.3199999999999998</v>
      </c>
      <c r="MY76" s="8">
        <v>0</v>
      </c>
      <c r="MZ76" s="8">
        <v>2.992</v>
      </c>
      <c r="NA76" s="8">
        <v>2.992</v>
      </c>
      <c r="NB76" s="8">
        <v>9.1000000000000011E-2</v>
      </c>
      <c r="NC76" s="8">
        <v>0.14200000000000002</v>
      </c>
      <c r="ND76" s="8">
        <v>0.23300000000000004</v>
      </c>
      <c r="NE76" s="8">
        <v>3.4239999999999995</v>
      </c>
      <c r="NF76" s="8">
        <v>3.4239999999999995</v>
      </c>
      <c r="NG76" s="8">
        <v>4.077</v>
      </c>
      <c r="NH76" s="8">
        <v>0.56800000000000006</v>
      </c>
      <c r="NI76" s="8">
        <v>1.853</v>
      </c>
      <c r="NJ76" s="8">
        <v>5.7669999999999995</v>
      </c>
      <c r="NK76" s="8">
        <v>12.264999999999999</v>
      </c>
      <c r="NL76" s="8">
        <v>0</v>
      </c>
      <c r="NM76" s="8">
        <v>0</v>
      </c>
      <c r="NN76" s="8">
        <v>1.0089999999999999</v>
      </c>
      <c r="NO76" s="8">
        <v>9.1000000000000011E-2</v>
      </c>
      <c r="NP76" s="8">
        <v>9.1000000000000011E-2</v>
      </c>
      <c r="NQ76" s="8">
        <v>0</v>
      </c>
      <c r="NR76" s="8">
        <v>1.9939999999999998</v>
      </c>
      <c r="NS76" s="8">
        <v>6.4000000000000001E-2</v>
      </c>
      <c r="NT76" s="8">
        <v>2.0579999999999998</v>
      </c>
      <c r="NU76" s="8">
        <v>0</v>
      </c>
      <c r="NV76" s="8">
        <v>0</v>
      </c>
      <c r="NW76" s="8">
        <v>1.165</v>
      </c>
      <c r="NX76" s="8">
        <v>7.1739999999999995</v>
      </c>
      <c r="NY76" s="8">
        <v>69.843999999999994</v>
      </c>
      <c r="NZ76" s="8">
        <v>31.120999999999999</v>
      </c>
      <c r="OA76" s="8">
        <v>5.0920000000000005</v>
      </c>
      <c r="OB76" s="8">
        <v>2.109</v>
      </c>
      <c r="OC76" s="8">
        <f t="shared" ref="OC76:OC83" si="112">OB76-MX76</f>
        <v>-0.21099999999999985</v>
      </c>
      <c r="OD76" s="8">
        <v>4.2300000000000004</v>
      </c>
      <c r="OE76" s="8">
        <v>2.024</v>
      </c>
      <c r="OF76" s="8">
        <v>6.2540000000000004</v>
      </c>
      <c r="OG76" s="8">
        <v>6.6449999999999996</v>
      </c>
      <c r="OH76" s="8">
        <v>9.8000000000000004E-2</v>
      </c>
      <c r="OI76" s="8">
        <v>0</v>
      </c>
      <c r="OJ76" s="8">
        <v>6.7429999999999994</v>
      </c>
      <c r="OK76" s="8">
        <v>2.7919999999999998</v>
      </c>
      <c r="OL76" s="8">
        <v>3.5180000000000002</v>
      </c>
      <c r="OM76" s="8">
        <v>7.6049999999999995</v>
      </c>
      <c r="ON76" s="8">
        <v>21.179000000000002</v>
      </c>
      <c r="OO76" s="8">
        <v>19.240000000000002</v>
      </c>
      <c r="OP76" s="8">
        <v>54.334000000000003</v>
      </c>
      <c r="OQ76" s="8">
        <f t="shared" ref="OQ76:OQ83" si="113">OP76-NK76</f>
        <v>42.069000000000003</v>
      </c>
      <c r="OR76" s="8">
        <v>0.245</v>
      </c>
      <c r="OS76" s="8">
        <v>2.0760000000000001</v>
      </c>
      <c r="OT76" s="8">
        <v>2.3210000000000002</v>
      </c>
      <c r="OU76" s="8">
        <v>1.083</v>
      </c>
      <c r="OV76" s="8">
        <v>0.16800000000000001</v>
      </c>
      <c r="OW76" s="8">
        <v>1.2509999999999999</v>
      </c>
      <c r="OX76" s="8">
        <v>27.582999999999998</v>
      </c>
      <c r="OY76" s="8">
        <v>2151.9880000000003</v>
      </c>
      <c r="OZ76" s="335">
        <v>1.8645007284117356E-2</v>
      </c>
      <c r="PA76" s="8">
        <v>0.24210088884749384</v>
      </c>
      <c r="PB76" s="8">
        <v>1.4000163069498039</v>
      </c>
      <c r="PC76" s="8">
        <v>0.92079999999999995</v>
      </c>
      <c r="PD76" s="8">
        <v>0.05</v>
      </c>
      <c r="PE76" s="8">
        <v>1.1458333333333299</v>
      </c>
      <c r="PF76" s="8">
        <v>1.666916666666667</v>
      </c>
      <c r="PG76" s="8">
        <f t="shared" si="48"/>
        <v>0.9534070222875235</v>
      </c>
      <c r="PH76" s="8">
        <v>3.9098358313481616</v>
      </c>
      <c r="PI76" s="8">
        <v>1.7985133909583277</v>
      </c>
      <c r="PJ76" s="8">
        <v>1928.6419999999998</v>
      </c>
      <c r="PK76" s="8">
        <f>IFERROR(HLOOKUP("b2_s11",real!$B$10:$AMM$83,$A76-1947,FALSE)+HLOOKUP("b2_s12",real!$B$10:$AMM$83,$A76-1947,FALSE)+HLOOKUP("b2_s13",real!$B$10:$AMM$83,$A76-1947,FALSE)+HLOOKUP("b2_s14",real!$B$10:$AMM$83,$A76-1947,FALSE),"")</f>
        <v>740.90200000000004</v>
      </c>
      <c r="PL76" s="8">
        <v>2151.1859999999997</v>
      </c>
      <c r="PM76" s="8">
        <v>953.07003952569175</v>
      </c>
      <c r="PN76">
        <v>112.790435371081</v>
      </c>
      <c r="PO76" s="8">
        <v>31.9</v>
      </c>
      <c r="PP76" s="8">
        <v>66130.873000000007</v>
      </c>
      <c r="PQ76" s="8">
        <v>47614.228560000003</v>
      </c>
      <c r="PR76" s="8">
        <v>1.0571145627019702</v>
      </c>
      <c r="PS76" s="11">
        <v>0.23407209629632</v>
      </c>
      <c r="PT76" s="8">
        <v>15.223000000000001</v>
      </c>
      <c r="PU76" s="8">
        <v>0.79</v>
      </c>
      <c r="PV76" s="8">
        <v>6.0679999999999996</v>
      </c>
      <c r="PW76" s="8">
        <v>0.45700000000000002</v>
      </c>
      <c r="PX76" s="8">
        <v>0.89700000000000002</v>
      </c>
      <c r="PY76" s="8">
        <f t="shared" si="46"/>
        <v>2.4050000000000002</v>
      </c>
      <c r="PZ76" s="8">
        <v>1.0509999999999999</v>
      </c>
      <c r="QA76" s="8">
        <v>24.484999999999999</v>
      </c>
      <c r="QB76" s="8">
        <v>2.8570000000000002</v>
      </c>
      <c r="QC76" s="8">
        <v>2.8570000000000002</v>
      </c>
      <c r="QD76" s="8">
        <v>14.114000000000001</v>
      </c>
      <c r="QE76" s="8">
        <v>0.76300000000000001</v>
      </c>
      <c r="QF76" s="8">
        <v>5.758</v>
      </c>
      <c r="QG76" s="8">
        <v>0.41199999999999998</v>
      </c>
      <c r="QH76" s="8">
        <v>0.90500000000000003</v>
      </c>
      <c r="QI76" s="8">
        <v>0.83099999999999996</v>
      </c>
      <c r="QJ76" s="8">
        <f t="shared" si="47"/>
        <v>2.1479999999999997</v>
      </c>
      <c r="QK76" s="8">
        <v>22.783000000000001</v>
      </c>
      <c r="QL76" s="8">
        <v>3.0009999999999999</v>
      </c>
      <c r="QM76" s="8">
        <v>3.0009999999999999</v>
      </c>
      <c r="QN76" s="1">
        <v>-2.0129999999999999</v>
      </c>
      <c r="QO76" s="332">
        <v>10.5</v>
      </c>
      <c r="QP76" s="8">
        <v>66.130873000000008</v>
      </c>
      <c r="QQ76" s="333">
        <v>72</v>
      </c>
      <c r="QR76" s="8">
        <f t="shared" si="72"/>
        <v>47.614228560000001</v>
      </c>
      <c r="QS76" s="8">
        <v>41.834283999999997</v>
      </c>
      <c r="QT76" s="11">
        <v>-0.39808883587072402</v>
      </c>
      <c r="QU76" s="8">
        <v>-0.49420986972727254</v>
      </c>
      <c r="QV76" s="334">
        <v>1.666916666666667</v>
      </c>
      <c r="QW76" s="8">
        <v>1.666442</v>
      </c>
      <c r="QX76" s="8">
        <v>2.0645308358707202</v>
      </c>
      <c r="QY76" s="336">
        <v>1.1458333329999999</v>
      </c>
      <c r="QZ76" s="338">
        <v>0.05</v>
      </c>
      <c r="RA76" s="1">
        <v>0.75394099999999997</v>
      </c>
      <c r="RB76" s="1">
        <v>0.82365500000000003</v>
      </c>
      <c r="RC76">
        <v>72941.532558813196</v>
      </c>
      <c r="RD76">
        <v>0.98447649585710195</v>
      </c>
      <c r="RE76">
        <v>0.974746842988787</v>
      </c>
      <c r="RF76">
        <v>100.78</v>
      </c>
      <c r="RG76">
        <v>101.81</v>
      </c>
      <c r="RH76" s="8">
        <f t="shared" si="43"/>
        <v>102.73190621814476</v>
      </c>
      <c r="RI76" s="8">
        <f t="shared" si="42"/>
        <v>102.89034866093986</v>
      </c>
      <c r="RJ76">
        <v>72941.532558813196</v>
      </c>
      <c r="RL76" s="8">
        <f t="shared" si="73"/>
        <v>257.43599999999998</v>
      </c>
      <c r="RM76" s="8">
        <f t="shared" si="74"/>
        <v>248.536</v>
      </c>
      <c r="RN76" s="8">
        <f t="shared" si="95"/>
        <v>11.975076345554049</v>
      </c>
      <c r="RO76" s="8">
        <f t="shared" si="96"/>
        <v>11.561077606156951</v>
      </c>
    </row>
    <row r="77" spans="1:483" s="8" customFormat="1" x14ac:dyDescent="0.35">
      <c r="A77" s="1">
        <v>2015</v>
      </c>
      <c r="B77" s="8">
        <v>2173.69</v>
      </c>
      <c r="C77" s="8">
        <v>701.45600000000002</v>
      </c>
      <c r="D77" s="8">
        <f t="shared" si="97"/>
        <v>1184.799</v>
      </c>
      <c r="E77" s="8">
        <v>1139.31</v>
      </c>
      <c r="F77" s="8">
        <v>523.87</v>
      </c>
      <c r="G77" s="8">
        <v>45.488999999999997</v>
      </c>
      <c r="H77" s="8">
        <v>265.77600000000001</v>
      </c>
      <c r="I77" s="8">
        <v>19.527999999999999</v>
      </c>
      <c r="J77" s="8">
        <v>75.947999999999993</v>
      </c>
      <c r="K77" s="8">
        <v>108.012</v>
      </c>
      <c r="L77" s="8">
        <v>4.6130000000000013</v>
      </c>
      <c r="M77" s="8">
        <f t="shared" si="98"/>
        <v>112.625</v>
      </c>
      <c r="N77" s="8">
        <v>0.60599999999999998</v>
      </c>
      <c r="O77" s="8">
        <v>24.6</v>
      </c>
      <c r="P77" s="8">
        <v>667.39400000000001</v>
      </c>
      <c r="Q77" s="8">
        <v>2198.4319999999998</v>
      </c>
      <c r="R77" s="8">
        <v>685.01099999999997</v>
      </c>
      <c r="S77" s="8">
        <f t="shared" si="99"/>
        <v>1188.1699999999998</v>
      </c>
      <c r="T77" s="8">
        <v>1142.3109999999999</v>
      </c>
      <c r="U77" s="8">
        <v>523.4</v>
      </c>
      <c r="V77" s="8">
        <v>45.859000000000002</v>
      </c>
      <c r="W77" s="8">
        <v>265.36599999999999</v>
      </c>
      <c r="X77" s="8">
        <v>19.37</v>
      </c>
      <c r="Y77" s="8">
        <v>74.879000000000005</v>
      </c>
      <c r="Z77" s="8">
        <v>108.462</v>
      </c>
      <c r="AA77" s="8">
        <v>4.57</v>
      </c>
      <c r="AB77" s="8">
        <f t="shared" si="100"/>
        <v>113.03200000000001</v>
      </c>
      <c r="AC77" s="8">
        <v>0.61699999999999999</v>
      </c>
      <c r="AD77" s="8">
        <v>26.050999999999998</v>
      </c>
      <c r="AE77" s="8">
        <v>672.55799999999999</v>
      </c>
      <c r="AF77" s="11">
        <f t="shared" si="75"/>
        <v>1</v>
      </c>
      <c r="AG77" s="337">
        <v>1</v>
      </c>
      <c r="AH77" s="11">
        <f t="shared" si="76"/>
        <v>1</v>
      </c>
      <c r="AI77" s="11">
        <f t="shared" si="77"/>
        <v>1</v>
      </c>
      <c r="AJ77" s="11">
        <f t="shared" si="78"/>
        <v>1</v>
      </c>
      <c r="AK77" s="11">
        <f t="shared" si="79"/>
        <v>1</v>
      </c>
      <c r="AL77" s="11">
        <f t="shared" si="80"/>
        <v>1</v>
      </c>
      <c r="AM77" s="11">
        <f t="shared" si="81"/>
        <v>1</v>
      </c>
      <c r="AN77" s="11">
        <f t="shared" si="82"/>
        <v>1</v>
      </c>
      <c r="AO77" s="11">
        <f t="shared" si="83"/>
        <v>1</v>
      </c>
      <c r="AP77" s="11">
        <f t="shared" si="84"/>
        <v>1</v>
      </c>
      <c r="AQ77" s="11">
        <f t="shared" si="85"/>
        <v>1</v>
      </c>
      <c r="AR77" s="11">
        <f t="shared" si="86"/>
        <v>1</v>
      </c>
      <c r="AS77" s="11">
        <f t="shared" si="87"/>
        <v>1</v>
      </c>
      <c r="AT77" s="11">
        <f t="shared" si="101"/>
        <v>1</v>
      </c>
      <c r="AU77" s="11">
        <f t="shared" si="88"/>
        <v>1</v>
      </c>
      <c r="AV77" s="8">
        <v>2653.2139999999999</v>
      </c>
      <c r="AW77" s="8">
        <v>1531.4019999999998</v>
      </c>
      <c r="AX77" s="8">
        <v>1121.8109999999999</v>
      </c>
      <c r="AY77" s="8">
        <v>554.01700000000005</v>
      </c>
      <c r="AZ77" s="8">
        <v>168.179</v>
      </c>
      <c r="BA77" s="8">
        <v>12.234</v>
      </c>
      <c r="BB77" s="8">
        <v>180.41300000000001</v>
      </c>
      <c r="BC77" s="8">
        <v>20.112000000000002</v>
      </c>
      <c r="BD77" s="8">
        <v>39.837000000000003</v>
      </c>
      <c r="BE77" s="8">
        <v>59.949000000000005</v>
      </c>
      <c r="BF77" s="8">
        <v>31.739000000000001</v>
      </c>
      <c r="BG77" s="8">
        <v>359.17</v>
      </c>
      <c r="BH77" s="8">
        <v>48.613</v>
      </c>
      <c r="BI77" s="8">
        <v>172.67599999999999</v>
      </c>
      <c r="BJ77" s="8">
        <v>-0.33599999999999991</v>
      </c>
      <c r="BK77" s="8">
        <v>3.085</v>
      </c>
      <c r="BL77" s="8">
        <v>0</v>
      </c>
      <c r="BM77" s="8">
        <v>66.953000000000003</v>
      </c>
      <c r="BN77" s="8">
        <v>193.34699999999998</v>
      </c>
      <c r="BO77" s="8">
        <v>6.1790000000000003</v>
      </c>
      <c r="BP77" s="8">
        <v>4.0069999999999997</v>
      </c>
      <c r="BQ77" s="8">
        <v>12.234</v>
      </c>
      <c r="BR77" s="8">
        <v>0.187</v>
      </c>
      <c r="BS77" s="8">
        <v>12.420999999999999</v>
      </c>
      <c r="BT77" s="8">
        <v>5.76</v>
      </c>
      <c r="BU77" s="8">
        <v>7.1379999999999999</v>
      </c>
      <c r="BV77" s="8">
        <v>12.898</v>
      </c>
      <c r="BW77" s="8">
        <v>0</v>
      </c>
      <c r="BX77" s="8">
        <v>38.512999999999998</v>
      </c>
      <c r="BY77" s="8">
        <v>38.512999999999998</v>
      </c>
      <c r="BZ77" s="8">
        <v>12.263</v>
      </c>
      <c r="CA77" s="8">
        <v>12.263</v>
      </c>
      <c r="CB77" s="8">
        <v>8.3759999999999994</v>
      </c>
      <c r="CC77" s="8">
        <v>29.32</v>
      </c>
      <c r="CD77" s="8">
        <v>37.695999999999998</v>
      </c>
      <c r="CE77" s="8">
        <f t="shared" si="102"/>
        <v>24.797999999999998</v>
      </c>
      <c r="CF77" s="8">
        <v>249.56700000000001</v>
      </c>
      <c r="CG77" s="8">
        <v>249.56700000000001</v>
      </c>
      <c r="CH77" s="8">
        <v>14.172000000000001</v>
      </c>
      <c r="CI77" s="8">
        <v>9.0860000000000003</v>
      </c>
      <c r="CJ77" s="8">
        <v>23.258000000000003</v>
      </c>
      <c r="CK77" s="8">
        <f t="shared" si="103"/>
        <v>20.821000000000002</v>
      </c>
      <c r="CL77" s="8">
        <v>0</v>
      </c>
      <c r="CM77" s="8">
        <v>2.4370000000000003</v>
      </c>
      <c r="CN77" s="8">
        <v>2.4370000000000003</v>
      </c>
      <c r="CO77" s="8">
        <v>0</v>
      </c>
      <c r="CP77" s="8">
        <v>256.06799999999998</v>
      </c>
      <c r="CQ77" s="8">
        <v>25.065999999999999</v>
      </c>
      <c r="CR77" s="8">
        <v>-2.1000000000000001E-2</v>
      </c>
      <c r="CS77" s="8">
        <v>-10.725</v>
      </c>
      <c r="CT77" s="8">
        <v>233.934</v>
      </c>
      <c r="CU77" s="8">
        <v>137.35499999999999</v>
      </c>
      <c r="CV77" s="8">
        <v>96.578999999999994</v>
      </c>
      <c r="CW77" s="8">
        <v>36.884999999999998</v>
      </c>
      <c r="CX77" s="8">
        <v>14.541</v>
      </c>
      <c r="CY77" s="8">
        <v>0.93200000000000005</v>
      </c>
      <c r="CZ77" s="8">
        <v>15.473000000000001</v>
      </c>
      <c r="DA77" s="8">
        <v>4.9560000000000004</v>
      </c>
      <c r="DB77" s="8">
        <v>4.3979999999999997</v>
      </c>
      <c r="DC77" s="8">
        <v>9.3539999999999992</v>
      </c>
      <c r="DD77" s="8">
        <v>1.28</v>
      </c>
      <c r="DE77" s="8">
        <v>36.144999999999996</v>
      </c>
      <c r="DF77" s="8">
        <v>159.071</v>
      </c>
      <c r="DG77" s="8">
        <f t="shared" si="89"/>
        <v>155.63267313381994</v>
      </c>
      <c r="DH77" s="8">
        <v>50.818000000000005</v>
      </c>
      <c r="DI77" s="8">
        <f t="shared" si="90"/>
        <v>50.395594585616173</v>
      </c>
      <c r="DJ77" s="8">
        <v>4.3650000000000002</v>
      </c>
      <c r="DK77" s="1">
        <v>0</v>
      </c>
      <c r="DL77" s="8">
        <v>20.657</v>
      </c>
      <c r="DM77" s="8">
        <v>111.419</v>
      </c>
      <c r="DN77" s="8">
        <f t="shared" si="91"/>
        <v>109.99102516533333</v>
      </c>
      <c r="DO77" s="8">
        <v>30.097999999999999</v>
      </c>
      <c r="DP77" s="8">
        <f t="shared" si="92"/>
        <v>28.068452630347096</v>
      </c>
      <c r="DQ77" s="8">
        <v>0.63900000000000001</v>
      </c>
      <c r="DR77" s="8">
        <v>76.546000000000006</v>
      </c>
      <c r="DS77" s="8">
        <f t="shared" si="104"/>
        <v>55.88900000000001</v>
      </c>
      <c r="DT77" s="8">
        <v>4.7300000000000004</v>
      </c>
      <c r="DU77" s="8">
        <v>0.93200000000000005</v>
      </c>
      <c r="DV77" s="8">
        <v>26.767000000000003</v>
      </c>
      <c r="DW77" s="8">
        <v>32.429000000000002</v>
      </c>
      <c r="DX77" s="8">
        <v>63.585000000000001</v>
      </c>
      <c r="DY77" s="8">
        <v>21.283999999999999</v>
      </c>
      <c r="DZ77" s="8">
        <v>1.6E-2</v>
      </c>
      <c r="EA77" s="8">
        <v>84.885000000000005</v>
      </c>
      <c r="EB77" s="8">
        <v>16.238000000000003</v>
      </c>
      <c r="EC77" s="8">
        <v>0.59099999999999997</v>
      </c>
      <c r="ED77" s="8">
        <v>16.829000000000004</v>
      </c>
      <c r="EE77" s="8">
        <f t="shared" si="93"/>
        <v>16.425789923755687</v>
      </c>
      <c r="EF77" s="8">
        <v>32.429000000000002</v>
      </c>
      <c r="EG77" s="8">
        <v>32.429000000000002</v>
      </c>
      <c r="EH77" s="8">
        <v>21.296999999999997</v>
      </c>
      <c r="EI77" s="8">
        <v>62.997999999999998</v>
      </c>
      <c r="EJ77" s="8">
        <v>1.6949999999999998</v>
      </c>
      <c r="EK77" s="8">
        <v>85.989999999999981</v>
      </c>
      <c r="EL77" s="8">
        <v>34.42</v>
      </c>
      <c r="EM77" s="8">
        <v>34.42</v>
      </c>
      <c r="EN77" s="8">
        <v>0.29599999999999999</v>
      </c>
      <c r="EO77" s="8">
        <v>3.2919999999999998</v>
      </c>
      <c r="EP77" s="8">
        <v>3.5879999999999996</v>
      </c>
      <c r="EQ77" s="8">
        <f t="shared" si="105"/>
        <v>1.8919999999999997</v>
      </c>
      <c r="ER77" s="8">
        <v>4.0000000000000001E-3</v>
      </c>
      <c r="ES77" s="8">
        <v>1.6919999999999999</v>
      </c>
      <c r="ET77" s="8">
        <v>1.696</v>
      </c>
      <c r="EU77" s="8">
        <v>0</v>
      </c>
      <c r="EV77" s="8">
        <v>19.321000000000002</v>
      </c>
      <c r="EW77" s="8">
        <v>0.13300000000000001</v>
      </c>
      <c r="EX77" s="8">
        <v>16.856999999999999</v>
      </c>
      <c r="EY77" s="8">
        <v>474.43600000000004</v>
      </c>
      <c r="EZ77" s="8">
        <v>111.369</v>
      </c>
      <c r="FA77" s="8">
        <v>363.06700000000001</v>
      </c>
      <c r="FB77" s="8">
        <v>186.69399999999999</v>
      </c>
      <c r="FC77" s="8">
        <v>51.951000000000008</v>
      </c>
      <c r="FD77" s="8">
        <v>42.655999999999999</v>
      </c>
      <c r="FE77" s="8">
        <v>94.606999999999999</v>
      </c>
      <c r="FF77" s="8">
        <v>8.1410000000000018</v>
      </c>
      <c r="FG77" s="8">
        <v>2.3649999999999998</v>
      </c>
      <c r="FH77" s="8">
        <v>10.506000000000002</v>
      </c>
      <c r="FI77" s="8">
        <v>4.03</v>
      </c>
      <c r="FJ77" s="8">
        <v>75.290000000000006</v>
      </c>
      <c r="FK77" s="8">
        <v>151.67900000000003</v>
      </c>
      <c r="FL77" s="8">
        <v>0.56700000000000006</v>
      </c>
      <c r="FM77" s="8">
        <v>95.638000000000005</v>
      </c>
      <c r="FN77" s="8">
        <v>247.88400000000004</v>
      </c>
      <c r="FO77" s="8">
        <v>34.777000000000001</v>
      </c>
      <c r="FP77" s="8">
        <v>64.865000000000009</v>
      </c>
      <c r="FQ77" s="8">
        <v>99.64200000000001</v>
      </c>
      <c r="FR77" s="8">
        <v>17.816000000000003</v>
      </c>
      <c r="FS77" s="8">
        <v>38.277000000000001</v>
      </c>
      <c r="FT77" s="8">
        <v>2.5850000000000004</v>
      </c>
      <c r="FU77" s="8">
        <v>7.9849999999999994</v>
      </c>
      <c r="FV77" s="8">
        <v>1.855</v>
      </c>
      <c r="FW77" s="8">
        <v>2.9609999999999999</v>
      </c>
      <c r="FX77" s="8">
        <f t="shared" si="106"/>
        <v>2.8289999999999997</v>
      </c>
      <c r="FY77" s="8">
        <v>43.808999999999997</v>
      </c>
      <c r="FZ77" s="8">
        <v>0.13200000000000001</v>
      </c>
      <c r="GA77" s="8">
        <v>0</v>
      </c>
      <c r="GB77" s="8">
        <v>250.69000000000003</v>
      </c>
      <c r="GC77" s="8">
        <v>27.707999999999998</v>
      </c>
      <c r="GD77" s="8">
        <f t="shared" si="94"/>
        <v>278.30200000000002</v>
      </c>
      <c r="GE77" s="8">
        <v>278.39800000000002</v>
      </c>
      <c r="GF77" s="8">
        <v>248.173</v>
      </c>
      <c r="GG77" s="8">
        <v>42.655999999999999</v>
      </c>
      <c r="GH77" s="8">
        <v>122.202</v>
      </c>
      <c r="GI77" s="8">
        <v>413.03100000000001</v>
      </c>
      <c r="GJ77" s="8">
        <v>0.88700000000000001</v>
      </c>
      <c r="GK77" s="8">
        <v>0</v>
      </c>
      <c r="GL77" s="8">
        <v>2.0470000000000002</v>
      </c>
      <c r="GM77" s="8">
        <v>15.46</v>
      </c>
      <c r="GN77" s="8">
        <v>18.394000000000002</v>
      </c>
      <c r="GO77" s="8">
        <v>0</v>
      </c>
      <c r="GP77" s="8">
        <v>9.6000000000000002E-2</v>
      </c>
      <c r="GQ77" s="8">
        <v>9.6000000000000002E-2</v>
      </c>
      <c r="GR77" s="8">
        <v>0</v>
      </c>
      <c r="GS77" s="8">
        <v>347.74200000000002</v>
      </c>
      <c r="GT77" s="8">
        <v>48.139000000000003</v>
      </c>
      <c r="GU77" s="8">
        <v>40.112000000000002</v>
      </c>
      <c r="GV77" s="8">
        <v>435.99300000000005</v>
      </c>
      <c r="GW77" s="8">
        <v>0.94699999999999995</v>
      </c>
      <c r="GX77" s="8">
        <v>0</v>
      </c>
      <c r="GY77" s="8">
        <v>7.3870000000000005</v>
      </c>
      <c r="GZ77" s="8">
        <v>45.616999999999997</v>
      </c>
      <c r="HA77" s="8">
        <v>19.357000000000003</v>
      </c>
      <c r="HB77" s="8">
        <v>73.307999999999993</v>
      </c>
      <c r="HC77" s="8">
        <f t="shared" si="107"/>
        <v>54.913999999999987</v>
      </c>
      <c r="HD77" s="8">
        <v>538.59399999999994</v>
      </c>
      <c r="HE77" s="8">
        <v>342.12899999999996</v>
      </c>
      <c r="HF77" s="8">
        <v>181.31</v>
      </c>
      <c r="HG77" s="8">
        <v>523.43899999999996</v>
      </c>
      <c r="HH77" s="8">
        <v>15.155999999999999</v>
      </c>
      <c r="HI77" s="8">
        <v>12.316000000000001</v>
      </c>
      <c r="HJ77" s="8">
        <v>1.08</v>
      </c>
      <c r="HK77" s="8">
        <v>1.9340000000000002</v>
      </c>
      <c r="HL77" s="8">
        <v>15.330000000000002</v>
      </c>
      <c r="HM77" s="8">
        <v>0</v>
      </c>
      <c r="HN77" s="8">
        <v>17.872</v>
      </c>
      <c r="HO77" s="8">
        <v>15.035999999999998</v>
      </c>
      <c r="HP77" s="8">
        <v>32.908000000000001</v>
      </c>
      <c r="HQ77" s="8">
        <f t="shared" si="108"/>
        <v>17.577999999999999</v>
      </c>
      <c r="HR77" s="8">
        <v>74.86399999999999</v>
      </c>
      <c r="HS77" s="8">
        <v>-2.5999999999999999E-2</v>
      </c>
      <c r="HT77" s="8">
        <v>2.4569999999999999</v>
      </c>
      <c r="HU77" s="8">
        <v>-79.715000000000003</v>
      </c>
      <c r="HV77" s="8">
        <v>208.85599999999999</v>
      </c>
      <c r="HW77" s="8">
        <v>133.273</v>
      </c>
      <c r="HX77" s="8">
        <v>196.465</v>
      </c>
      <c r="HY77" s="8">
        <v>439.32399999999996</v>
      </c>
      <c r="HZ77" s="8">
        <v>51.403999999999996</v>
      </c>
      <c r="IA77" s="8">
        <v>490.72799999999995</v>
      </c>
      <c r="IB77" s="8">
        <v>87.879000000000005</v>
      </c>
      <c r="IC77" s="8">
        <v>16.871999999999996</v>
      </c>
      <c r="ID77" s="8">
        <v>104.751</v>
      </c>
      <c r="IE77" s="8">
        <v>351.44500000000005</v>
      </c>
      <c r="IF77" s="8">
        <v>34.531999999999996</v>
      </c>
      <c r="IG77" s="8">
        <v>385.97700000000003</v>
      </c>
      <c r="IH77" s="8">
        <v>32.139000000000003</v>
      </c>
      <c r="II77" s="8">
        <v>22.95</v>
      </c>
      <c r="IJ77" s="8">
        <v>55.088999999999999</v>
      </c>
      <c r="IK77" s="8">
        <v>10.547000000000001</v>
      </c>
      <c r="IL77" s="8">
        <v>7.6850000000000005</v>
      </c>
      <c r="IM77" s="8">
        <v>18.231999999999999</v>
      </c>
      <c r="IN77" s="8">
        <v>0.57300000000000006</v>
      </c>
      <c r="IO77" s="8">
        <v>18.973000000000003</v>
      </c>
      <c r="IP77" s="8">
        <v>19.546000000000003</v>
      </c>
      <c r="IQ77" s="8">
        <v>0.99399999999999999</v>
      </c>
      <c r="IR77" s="8">
        <v>0.20599999999999999</v>
      </c>
      <c r="IS77" s="8">
        <v>1.2</v>
      </c>
      <c r="IT77" s="8">
        <v>20.746000000000002</v>
      </c>
      <c r="IU77" s="8">
        <v>7.0600000000000005</v>
      </c>
      <c r="IV77" s="8">
        <v>1.2610000000000001</v>
      </c>
      <c r="IW77" s="8">
        <v>8.3210000000000015</v>
      </c>
      <c r="IX77" s="8">
        <v>296.26300000000003</v>
      </c>
      <c r="IY77" s="8">
        <v>3.9579999999999997</v>
      </c>
      <c r="IZ77" s="8">
        <v>300.22100000000006</v>
      </c>
      <c r="JA77" s="8">
        <v>847.38</v>
      </c>
      <c r="JB77" s="8">
        <v>847.38</v>
      </c>
      <c r="JC77" s="8">
        <v>257.65600000000001</v>
      </c>
      <c r="JD77" s="8">
        <v>55.832000000000008</v>
      </c>
      <c r="JE77" s="8">
        <v>313.488</v>
      </c>
      <c r="JF77" s="8">
        <v>16.300999999999998</v>
      </c>
      <c r="JG77" s="8">
        <v>0.81899999999999995</v>
      </c>
      <c r="JH77" s="8">
        <v>17.119999999999997</v>
      </c>
      <c r="JI77" s="8">
        <v>27.85</v>
      </c>
      <c r="JJ77" s="8">
        <v>27.85</v>
      </c>
      <c r="JK77" s="8">
        <v>51.50800000000001</v>
      </c>
      <c r="JL77" s="8">
        <v>0.21700000000000003</v>
      </c>
      <c r="JM77" s="8">
        <v>51.725000000000009</v>
      </c>
      <c r="JN77" s="8">
        <v>2.8759999999999999</v>
      </c>
      <c r="JO77" s="8">
        <v>2.8759999999999999</v>
      </c>
      <c r="JP77" s="8">
        <v>16.152999999999999</v>
      </c>
      <c r="JQ77" s="8">
        <v>0.17400000000000002</v>
      </c>
      <c r="JR77" s="8">
        <v>16.326999999999998</v>
      </c>
      <c r="JS77" s="8">
        <v>1.698</v>
      </c>
      <c r="JT77" s="8">
        <v>1.698</v>
      </c>
      <c r="JU77" s="8">
        <v>344.62899999999996</v>
      </c>
      <c r="JV77" s="8">
        <v>92.746000000000009</v>
      </c>
      <c r="JW77" s="8">
        <v>40.513000000000005</v>
      </c>
      <c r="JX77" s="8">
        <v>477.88800000000003</v>
      </c>
      <c r="JY77" s="8">
        <f t="shared" si="109"/>
        <v>477.48800000000006</v>
      </c>
      <c r="JZ77" s="8">
        <v>31.811</v>
      </c>
      <c r="KA77" s="8">
        <v>33.897999999999996</v>
      </c>
      <c r="KB77" s="8">
        <v>65.709000000000003</v>
      </c>
      <c r="KC77" s="8">
        <v>4.8000000000000001E-2</v>
      </c>
      <c r="KD77" s="8">
        <v>44.655000000000001</v>
      </c>
      <c r="KE77" s="8">
        <v>44.703000000000003</v>
      </c>
      <c r="KF77" s="8">
        <v>110.41200000000001</v>
      </c>
      <c r="KG77" s="8">
        <f t="shared" si="110"/>
        <v>41.3</v>
      </c>
      <c r="KH77" s="8">
        <v>192.18699999999998</v>
      </c>
      <c r="KI77" s="8">
        <v>27.117000000000001</v>
      </c>
      <c r="KJ77" s="8">
        <v>219.30399999999997</v>
      </c>
      <c r="KK77" s="8">
        <v>257.65600000000001</v>
      </c>
      <c r="KL77" s="8">
        <v>55.832000000000008</v>
      </c>
      <c r="KM77" s="8">
        <v>151.24900000000002</v>
      </c>
      <c r="KN77" s="8">
        <v>464.73700000000002</v>
      </c>
      <c r="KO77" s="8">
        <v>0.4</v>
      </c>
      <c r="KP77" s="8">
        <v>0.4</v>
      </c>
      <c r="KQ77" s="8">
        <v>0</v>
      </c>
      <c r="KR77" s="8">
        <v>31.832000000000001</v>
      </c>
      <c r="KS77" s="8">
        <v>35.799999999999997</v>
      </c>
      <c r="KT77" s="8">
        <v>67.632000000000005</v>
      </c>
      <c r="KU77" s="8">
        <v>4.9999999999999996E-2</v>
      </c>
      <c r="KV77" s="8">
        <v>1.43</v>
      </c>
      <c r="KW77" s="8">
        <v>1.48</v>
      </c>
      <c r="KX77" s="8">
        <v>69.112000000000009</v>
      </c>
      <c r="KY77" s="8">
        <v>0</v>
      </c>
      <c r="KZ77" s="8">
        <v>1329.739</v>
      </c>
      <c r="LA77" s="8">
        <v>47.643000000000001</v>
      </c>
      <c r="LB77" s="8">
        <v>1377.3820000000001</v>
      </c>
      <c r="LC77" s="8">
        <v>1142.6570000000002</v>
      </c>
      <c r="LD77" s="8">
        <v>45.859000000000002</v>
      </c>
      <c r="LE77" s="8">
        <v>1188.5160000000001</v>
      </c>
      <c r="LF77" s="8">
        <v>187.08100000000002</v>
      </c>
      <c r="LG77" s="8">
        <v>1.7830000000000001</v>
      </c>
      <c r="LH77" s="8">
        <v>188.864</v>
      </c>
      <c r="LI77" s="8">
        <v>2.7779999999999996</v>
      </c>
      <c r="LJ77" s="8">
        <v>4.3499999999999996</v>
      </c>
      <c r="LK77" s="8">
        <v>7.1279999999999992</v>
      </c>
      <c r="LL77" s="8">
        <v>0.81799999999999995</v>
      </c>
      <c r="LM77" s="8">
        <v>1.333</v>
      </c>
      <c r="LN77" s="8">
        <v>2.1509999999999998</v>
      </c>
      <c r="LO77" s="8">
        <v>9.2789999999999999</v>
      </c>
      <c r="LP77" s="8">
        <v>0</v>
      </c>
      <c r="LQ77" s="8">
        <v>12.312000000000001</v>
      </c>
      <c r="LR77" s="8">
        <v>1.9789999999999999</v>
      </c>
      <c r="LS77" s="8">
        <v>14.291</v>
      </c>
      <c r="LT77" s="8">
        <v>0</v>
      </c>
      <c r="LU77" s="8">
        <v>14.291</v>
      </c>
      <c r="LV77" s="8">
        <f t="shared" si="111"/>
        <v>5.0120000000000005</v>
      </c>
      <c r="LW77" s="8">
        <v>117.751</v>
      </c>
      <c r="LX77" s="8">
        <v>4.5699999999999994</v>
      </c>
      <c r="LY77" s="8">
        <v>122.321</v>
      </c>
      <c r="LZ77" s="8">
        <v>0.84699999999999998</v>
      </c>
      <c r="MA77" s="8">
        <v>0.84699999999999998</v>
      </c>
      <c r="MB77" s="8">
        <v>0.61699999999999999</v>
      </c>
      <c r="MC77" s="8">
        <v>0.61699999999999999</v>
      </c>
      <c r="MD77" s="8">
        <v>-2.57</v>
      </c>
      <c r="ME77" s="8">
        <v>-2.57</v>
      </c>
      <c r="MF77" s="8">
        <v>63.269000000000005</v>
      </c>
      <c r="MG77" s="8">
        <v>-0.63700000000000001</v>
      </c>
      <c r="MH77" s="8">
        <v>62.632000000000005</v>
      </c>
      <c r="MI77" s="8">
        <v>254.714</v>
      </c>
      <c r="MJ77" s="8">
        <v>133.273</v>
      </c>
      <c r="MK77" s="8">
        <v>45.859000000000002</v>
      </c>
      <c r="ML77" s="8">
        <v>1717.7249999999999</v>
      </c>
      <c r="MM77" s="8">
        <v>1.7830000000000001</v>
      </c>
      <c r="MN77" s="8">
        <v>1719.5079999999998</v>
      </c>
      <c r="MO77" s="8">
        <v>672.14300000000003</v>
      </c>
      <c r="MP77" s="8">
        <v>684.774</v>
      </c>
      <c r="MQ77" s="8">
        <v>-12.632</v>
      </c>
      <c r="MR77" s="8">
        <v>16.094000000000001</v>
      </c>
      <c r="MS77" s="8">
        <v>4.7919999999999998</v>
      </c>
      <c r="MT77" s="8">
        <v>4.7919999999999998</v>
      </c>
      <c r="MU77" s="8">
        <v>57.032000000000004</v>
      </c>
      <c r="MV77" s="8">
        <v>70.42</v>
      </c>
      <c r="MW77" s="8">
        <v>4.0289999999999999</v>
      </c>
      <c r="MX77" s="8">
        <v>3.2519999999999998</v>
      </c>
      <c r="MY77" s="8">
        <v>0</v>
      </c>
      <c r="MZ77" s="8">
        <v>3.6549999999999998</v>
      </c>
      <c r="NA77" s="8">
        <v>3.6549999999999998</v>
      </c>
      <c r="NB77" s="8">
        <v>0.04</v>
      </c>
      <c r="NC77" s="8">
        <v>0.19899999999999998</v>
      </c>
      <c r="ND77" s="8">
        <v>0.23899999999999999</v>
      </c>
      <c r="NE77" s="8">
        <v>4.2889999999999997</v>
      </c>
      <c r="NF77" s="8">
        <v>4.2889999999999997</v>
      </c>
      <c r="NG77" s="8">
        <v>4.5069999999999997</v>
      </c>
      <c r="NH77" s="8">
        <v>0.64</v>
      </c>
      <c r="NI77" s="8">
        <v>2.0470000000000002</v>
      </c>
      <c r="NJ77" s="8">
        <v>6.4359999999999999</v>
      </c>
      <c r="NK77" s="8">
        <v>13.629999999999999</v>
      </c>
      <c r="NL77" s="8">
        <v>0</v>
      </c>
      <c r="NM77" s="8">
        <v>0</v>
      </c>
      <c r="NN77" s="8">
        <v>1.3979999999999999</v>
      </c>
      <c r="NO77" s="8">
        <v>0.04</v>
      </c>
      <c r="NP77" s="8">
        <v>0.04</v>
      </c>
      <c r="NQ77" s="8">
        <v>0</v>
      </c>
      <c r="NR77" s="8">
        <v>2.0950000000000002</v>
      </c>
      <c r="NS77" s="8">
        <v>5.3999999999999999E-2</v>
      </c>
      <c r="NT77" s="8">
        <v>2.149</v>
      </c>
      <c r="NU77" s="8">
        <v>0.91599999999999993</v>
      </c>
      <c r="NV77" s="8">
        <v>0.91599999999999993</v>
      </c>
      <c r="NW77" s="8">
        <v>1.2529999999999999</v>
      </c>
      <c r="NX77" s="8">
        <v>7.0910000000000002</v>
      </c>
      <c r="NY77" s="8">
        <v>68.155000000000001</v>
      </c>
      <c r="NZ77" s="8">
        <v>34.534999999999997</v>
      </c>
      <c r="OA77" s="8">
        <v>6.8170000000000002</v>
      </c>
      <c r="OB77" s="8">
        <v>2.476</v>
      </c>
      <c r="OC77" s="8">
        <f t="shared" si="112"/>
        <v>-0.7759999999999998</v>
      </c>
      <c r="OD77" s="8">
        <v>4.7919999999999998</v>
      </c>
      <c r="OE77" s="8">
        <v>2.294</v>
      </c>
      <c r="OF77" s="8">
        <v>7.0860000000000003</v>
      </c>
      <c r="OG77" s="8">
        <v>7.4020000000000001</v>
      </c>
      <c r="OH77" s="8">
        <v>9.6000000000000002E-2</v>
      </c>
      <c r="OI77" s="8">
        <v>0</v>
      </c>
      <c r="OJ77" s="8">
        <v>7.4980000000000002</v>
      </c>
      <c r="OK77" s="8">
        <v>3.4239999999999999</v>
      </c>
      <c r="OL77" s="8">
        <v>3.8479999999999999</v>
      </c>
      <c r="OM77" s="8">
        <v>7.3870000000000005</v>
      </c>
      <c r="ON77" s="8">
        <v>19.131</v>
      </c>
      <c r="OO77" s="8">
        <v>19.357000000000003</v>
      </c>
      <c r="OP77" s="8">
        <v>53.147000000000006</v>
      </c>
      <c r="OQ77" s="8">
        <f t="shared" si="113"/>
        <v>39.51700000000001</v>
      </c>
      <c r="OR77" s="8">
        <v>0.25600000000000001</v>
      </c>
      <c r="OS77" s="8">
        <v>1.5760000000000001</v>
      </c>
      <c r="OT77" s="8">
        <v>1.8320000000000001</v>
      </c>
      <c r="OU77" s="8">
        <v>1.524</v>
      </c>
      <c r="OV77" s="8">
        <v>0.42799999999999999</v>
      </c>
      <c r="OW77" s="8">
        <v>1.952</v>
      </c>
      <c r="OX77" s="8">
        <v>10.949</v>
      </c>
      <c r="OY77" s="8">
        <v>2199.625</v>
      </c>
      <c r="OZ77" s="335">
        <v>2.3081472256870326E-2</v>
      </c>
      <c r="PA77" s="8">
        <v>0.422405414383832</v>
      </c>
      <c r="PB77" s="8">
        <v>2.0295473696529034</v>
      </c>
      <c r="PC77" s="8">
        <v>0.93120000000000003</v>
      </c>
      <c r="PD77" s="8">
        <v>0.05</v>
      </c>
      <c r="PE77" s="8">
        <v>0.89583333333333304</v>
      </c>
      <c r="PF77" s="8">
        <v>0.84083333333333332</v>
      </c>
      <c r="PG77" s="8">
        <f t="shared" si="48"/>
        <v>0.40321007624431759</v>
      </c>
      <c r="PH77" s="8">
        <v>3.4383268661800552</v>
      </c>
      <c r="PI77" s="8">
        <v>1.4279748346666663</v>
      </c>
      <c r="PJ77" s="8">
        <v>1967.434</v>
      </c>
      <c r="PK77" s="8">
        <f>IFERROR(HLOOKUP("b2_s11",real!$B$10:$AMM$83,$A77-1947,FALSE)+HLOOKUP("b2_s12",real!$B$10:$AMM$83,$A77-1947,FALSE)+HLOOKUP("b2_s13",real!$B$10:$AMM$83,$A77-1947,FALSE)+HLOOKUP("b2_s14",real!$B$10:$AMM$83,$A77-1947,FALSE),"")</f>
        <v>770.82600000000002</v>
      </c>
      <c r="PL77" s="8">
        <v>2198.3980000000001</v>
      </c>
      <c r="PM77" s="8">
        <v>1044.9745454545455</v>
      </c>
      <c r="PN77">
        <v>100</v>
      </c>
      <c r="PO77" s="8">
        <v>33.299999999999997</v>
      </c>
      <c r="PP77" s="8">
        <v>66422.468999999997</v>
      </c>
      <c r="PQ77" s="8">
        <v>47957.022617999995</v>
      </c>
      <c r="PR77" s="8">
        <v>1</v>
      </c>
      <c r="PS77" s="11">
        <v>0.23413520333132101</v>
      </c>
      <c r="PT77" s="8">
        <v>15.33</v>
      </c>
      <c r="PU77" s="8">
        <v>0.79300000000000004</v>
      </c>
      <c r="PV77" s="8">
        <v>6.0789999999999997</v>
      </c>
      <c r="PW77" s="8">
        <v>0.441</v>
      </c>
      <c r="PX77" s="8">
        <v>0.89100000000000001</v>
      </c>
      <c r="PY77" s="8">
        <f t="shared" si="46"/>
        <v>2.3879999999999999</v>
      </c>
      <c r="PZ77" s="8">
        <v>1.056</v>
      </c>
      <c r="QA77" s="8">
        <v>24.59</v>
      </c>
      <c r="QB77" s="8">
        <v>2.8490000000000002</v>
      </c>
      <c r="QC77" s="8">
        <v>2.8490000000000002</v>
      </c>
      <c r="QD77" s="8">
        <v>14.222</v>
      </c>
      <c r="QE77" s="8">
        <v>0.76800000000000002</v>
      </c>
      <c r="QF77" s="8">
        <v>5.7679999999999998</v>
      </c>
      <c r="QG77" s="8">
        <v>0.39600000000000002</v>
      </c>
      <c r="QH77" s="8">
        <v>0.89400000000000002</v>
      </c>
      <c r="QI77" s="8">
        <v>0.83799999999999997</v>
      </c>
      <c r="QJ77" s="8">
        <f t="shared" si="47"/>
        <v>2.1280000000000001</v>
      </c>
      <c r="QK77" s="8">
        <v>22.885999999999999</v>
      </c>
      <c r="QL77" s="8">
        <v>3.0110000000000001</v>
      </c>
      <c r="QM77" s="8">
        <v>3.0110000000000001</v>
      </c>
      <c r="QN77" s="1">
        <v>-2.109</v>
      </c>
      <c r="QO77" s="332">
        <v>10.199999999999999</v>
      </c>
      <c r="QP77" s="8">
        <v>66.422468999999992</v>
      </c>
      <c r="QQ77" s="333">
        <v>72.2</v>
      </c>
      <c r="QR77" s="8">
        <f t="shared" si="72"/>
        <v>47.957022617999996</v>
      </c>
      <c r="QS77" s="8">
        <v>41.731091999999997</v>
      </c>
      <c r="QT77" s="11">
        <v>-0.74037276053451095</v>
      </c>
      <c r="QU77" s="8">
        <v>-0.42892820772727269</v>
      </c>
      <c r="QV77" s="334">
        <v>0.84083333333333332</v>
      </c>
      <c r="QW77" s="8">
        <v>0.84185829999999995</v>
      </c>
      <c r="QX77" s="8">
        <v>1.58223106053451</v>
      </c>
      <c r="QY77" s="336">
        <v>0.89583333300000001</v>
      </c>
      <c r="QZ77" s="338">
        <v>0.05</v>
      </c>
      <c r="RA77" s="1">
        <v>0.90189600000000003</v>
      </c>
      <c r="RB77" s="1">
        <v>0.91852699999999998</v>
      </c>
      <c r="RC77">
        <v>75186.36477969159</v>
      </c>
      <c r="RD77">
        <v>1</v>
      </c>
      <c r="RE77">
        <v>0.999999999999998</v>
      </c>
      <c r="RF77">
        <v>98.1</v>
      </c>
      <c r="RG77">
        <v>98.95</v>
      </c>
      <c r="RH77" s="8">
        <f t="shared" si="43"/>
        <v>100</v>
      </c>
      <c r="RI77" s="8">
        <f t="shared" si="42"/>
        <v>100</v>
      </c>
      <c r="RJ77">
        <v>75186.364779691707</v>
      </c>
      <c r="RL77" s="8">
        <f t="shared" si="73"/>
        <v>265.36599999999999</v>
      </c>
      <c r="RM77" s="8">
        <f t="shared" si="74"/>
        <v>256.06799999999998</v>
      </c>
      <c r="RN77" s="8">
        <f t="shared" si="95"/>
        <v>12.07069402192108</v>
      </c>
      <c r="RO77" s="8">
        <f t="shared" si="96"/>
        <v>11.647756218977891</v>
      </c>
    </row>
    <row r="78" spans="1:483" s="8" customFormat="1" x14ac:dyDescent="0.35">
      <c r="A78" s="1">
        <v>2016</v>
      </c>
      <c r="B78" s="8">
        <v>2197.501960647407</v>
      </c>
      <c r="C78" s="8">
        <v>721.99962670380478</v>
      </c>
      <c r="D78" s="8">
        <f t="shared" si="97"/>
        <v>1205.8873715186364</v>
      </c>
      <c r="E78" s="8">
        <v>1159.6564065390251</v>
      </c>
      <c r="F78" s="8">
        <v>531.24361538020639</v>
      </c>
      <c r="G78" s="8">
        <v>46.230964979611407</v>
      </c>
      <c r="H78" s="8">
        <v>273.55399874889781</v>
      </c>
      <c r="I78" s="8">
        <v>21.191458957150232</v>
      </c>
      <c r="J78" s="8">
        <v>75.959157040024564</v>
      </c>
      <c r="K78" s="8">
        <v>111.06727111799523</v>
      </c>
      <c r="L78" s="8">
        <v>4.6907245076586443</v>
      </c>
      <c r="M78" s="8">
        <f t="shared" si="98"/>
        <v>115.75799562565388</v>
      </c>
      <c r="N78" s="8">
        <v>0.64430470016207453</v>
      </c>
      <c r="O78" s="8">
        <v>15.656122</v>
      </c>
      <c r="P78" s="8">
        <v>679.24629219784765</v>
      </c>
      <c r="Q78" s="8">
        <v>2234.1289999999999</v>
      </c>
      <c r="R78" s="8">
        <v>689.28700000000003</v>
      </c>
      <c r="S78" s="8">
        <f t="shared" si="99"/>
        <v>1212.3120000000001</v>
      </c>
      <c r="T78" s="8">
        <v>1165.3720000000001</v>
      </c>
      <c r="U78" s="8">
        <v>530.21199999999999</v>
      </c>
      <c r="V78" s="8">
        <v>46.94</v>
      </c>
      <c r="W78" s="8">
        <v>274.78899999999999</v>
      </c>
      <c r="X78" s="8">
        <v>21.010999999999999</v>
      </c>
      <c r="Y78" s="8">
        <v>75.075000000000003</v>
      </c>
      <c r="Z78" s="8">
        <v>111.82599999999999</v>
      </c>
      <c r="AA78" s="8">
        <v>4.681</v>
      </c>
      <c r="AB78" s="8">
        <f t="shared" si="100"/>
        <v>116.50699999999999</v>
      </c>
      <c r="AC78" s="8">
        <v>0.64</v>
      </c>
      <c r="AD78" s="8">
        <v>17.100999999999999</v>
      </c>
      <c r="AE78" s="8">
        <v>675.76900000000001</v>
      </c>
      <c r="AF78" s="11">
        <f t="shared" si="75"/>
        <v>1.0052256115256815</v>
      </c>
      <c r="AG78" s="337">
        <v>1.00112516453739</v>
      </c>
      <c r="AH78" s="11">
        <f t="shared" si="76"/>
        <v>0.97761082894962648</v>
      </c>
      <c r="AI78" s="11">
        <f t="shared" si="77"/>
        <v>1.0024754669566502</v>
      </c>
      <c r="AJ78" s="11">
        <f t="shared" si="78"/>
        <v>1.0022886168617997</v>
      </c>
      <c r="AK78" s="11">
        <f t="shared" si="79"/>
        <v>0.99895434343129841</v>
      </c>
      <c r="AL78" s="11">
        <f t="shared" si="80"/>
        <v>1.0071448494861288</v>
      </c>
      <c r="AM78" s="11">
        <f t="shared" si="81"/>
        <v>1.0060666637376798</v>
      </c>
      <c r="AN78" s="11">
        <f t="shared" si="82"/>
        <v>0.99957183634633662</v>
      </c>
      <c r="AO78" s="11">
        <f t="shared" si="83"/>
        <v>1.0024702897583122</v>
      </c>
      <c r="AP78" s="11">
        <f t="shared" si="84"/>
        <v>1.0026539944409574</v>
      </c>
      <c r="AQ78" s="11">
        <f t="shared" si="85"/>
        <v>1.007316548310738</v>
      </c>
      <c r="AR78" s="11">
        <f t="shared" si="86"/>
        <v>1.0028463845241611</v>
      </c>
      <c r="AS78" s="11">
        <f t="shared" si="87"/>
        <v>0.97560975609756106</v>
      </c>
      <c r="AT78" s="11">
        <f t="shared" si="101"/>
        <v>1.0314496155073027</v>
      </c>
      <c r="AU78" s="11">
        <f t="shared" si="88"/>
        <v>0.98724181960023494</v>
      </c>
      <c r="AV78" s="8">
        <v>2688.2799999999997</v>
      </c>
      <c r="AW78" s="8">
        <v>1546.0810000000001</v>
      </c>
      <c r="AX78" s="8">
        <v>1142.1990000000001</v>
      </c>
      <c r="AY78" s="8">
        <v>569.41899999999998</v>
      </c>
      <c r="AZ78" s="8">
        <v>170.304</v>
      </c>
      <c r="BA78" s="8">
        <v>12.526</v>
      </c>
      <c r="BB78" s="8">
        <v>182.83</v>
      </c>
      <c r="BC78" s="8">
        <v>20.369999999999997</v>
      </c>
      <c r="BD78" s="8">
        <v>39.513999999999996</v>
      </c>
      <c r="BE78" s="8">
        <v>59.883999999999993</v>
      </c>
      <c r="BF78" s="8">
        <v>31.459</v>
      </c>
      <c r="BG78" s="8">
        <v>361.52300000000002</v>
      </c>
      <c r="BH78" s="8">
        <v>53.877999999999993</v>
      </c>
      <c r="BI78" s="8">
        <v>161.68</v>
      </c>
      <c r="BJ78" s="8">
        <v>7.7450000000000001</v>
      </c>
      <c r="BK78" s="8">
        <v>2.3120000000000003</v>
      </c>
      <c r="BL78" s="8">
        <v>0</v>
      </c>
      <c r="BM78" s="8">
        <v>65.034999999999997</v>
      </c>
      <c r="BN78" s="8">
        <v>188.61500000000001</v>
      </c>
      <c r="BO78" s="8">
        <v>6.8109999999999999</v>
      </c>
      <c r="BP78" s="8">
        <v>4.1869999999999994</v>
      </c>
      <c r="BQ78" s="8">
        <v>12.526</v>
      </c>
      <c r="BR78" s="8">
        <v>0.189</v>
      </c>
      <c r="BS78" s="8">
        <v>12.715</v>
      </c>
      <c r="BT78" s="8">
        <v>5.56</v>
      </c>
      <c r="BU78" s="8">
        <v>10.196</v>
      </c>
      <c r="BV78" s="8">
        <v>15.756</v>
      </c>
      <c r="BW78" s="8">
        <v>0</v>
      </c>
      <c r="BX78" s="8">
        <v>40.567</v>
      </c>
      <c r="BY78" s="8">
        <v>40.567</v>
      </c>
      <c r="BZ78" s="8">
        <v>12.574999999999999</v>
      </c>
      <c r="CA78" s="8">
        <v>12.574999999999999</v>
      </c>
      <c r="CB78" s="8">
        <v>8.1890000000000001</v>
      </c>
      <c r="CC78" s="8">
        <v>29.545999999999999</v>
      </c>
      <c r="CD78" s="8">
        <v>37.734999999999999</v>
      </c>
      <c r="CE78" s="8">
        <f t="shared" si="102"/>
        <v>21.978999999999999</v>
      </c>
      <c r="CF78" s="8">
        <v>260.08300000000003</v>
      </c>
      <c r="CG78" s="8">
        <v>260.08300000000003</v>
      </c>
      <c r="CH78" s="8">
        <v>14.23</v>
      </c>
      <c r="CI78" s="8">
        <v>9.5079999999999991</v>
      </c>
      <c r="CJ78" s="8">
        <v>23.738</v>
      </c>
      <c r="CK78" s="8">
        <f t="shared" si="103"/>
        <v>21.125999999999998</v>
      </c>
      <c r="CL78" s="8">
        <v>0</v>
      </c>
      <c r="CM78" s="8">
        <v>2.6120000000000001</v>
      </c>
      <c r="CN78" s="8">
        <v>2.6120000000000001</v>
      </c>
      <c r="CO78" s="8">
        <v>0</v>
      </c>
      <c r="CP78" s="8">
        <v>264.86699999999996</v>
      </c>
      <c r="CQ78" s="8">
        <v>17.048000000000002</v>
      </c>
      <c r="CR78" s="8">
        <v>-2.0000000000000004E-2</v>
      </c>
      <c r="CS78" s="8">
        <v>-0.68699999999999994</v>
      </c>
      <c r="CT78" s="8">
        <v>231.197</v>
      </c>
      <c r="CU78" s="8">
        <v>135.69799999999998</v>
      </c>
      <c r="CV78" s="8">
        <v>95.498999999999995</v>
      </c>
      <c r="CW78" s="8">
        <v>37.629000000000005</v>
      </c>
      <c r="CX78" s="8">
        <v>14.734999999999999</v>
      </c>
      <c r="CY78" s="8">
        <v>0.94600000000000006</v>
      </c>
      <c r="CZ78" s="8">
        <v>15.680999999999999</v>
      </c>
      <c r="DA78" s="8">
        <v>5.0389999999999997</v>
      </c>
      <c r="DB78" s="8">
        <v>5.5789999999999997</v>
      </c>
      <c r="DC78" s="8">
        <v>10.617999999999999</v>
      </c>
      <c r="DD78" s="8">
        <v>1.196</v>
      </c>
      <c r="DE78" s="8">
        <v>32.765999999999998</v>
      </c>
      <c r="DF78" s="8">
        <v>145.06399999999999</v>
      </c>
      <c r="DG78" s="8">
        <f t="shared" si="89"/>
        <v>141.01514603630051</v>
      </c>
      <c r="DH78" s="8">
        <v>44.557000000000002</v>
      </c>
      <c r="DI78" s="8">
        <f t="shared" si="90"/>
        <v>44.199391706205759</v>
      </c>
      <c r="DJ78" s="8">
        <v>6.4609999999999994</v>
      </c>
      <c r="DK78" s="1">
        <v>0</v>
      </c>
      <c r="DL78" s="8">
        <v>18.493000000000002</v>
      </c>
      <c r="DM78" s="8">
        <v>104.095</v>
      </c>
      <c r="DN78" s="8">
        <f t="shared" si="91"/>
        <v>102.90769331072499</v>
      </c>
      <c r="DO78" s="8">
        <v>30.69</v>
      </c>
      <c r="DP78" s="8">
        <f t="shared" si="92"/>
        <v>28.873001617560437</v>
      </c>
      <c r="DQ78" s="8">
        <v>1.1180000000000001</v>
      </c>
      <c r="DR78" s="8">
        <v>68.307999999999993</v>
      </c>
      <c r="DS78" s="8">
        <f t="shared" si="104"/>
        <v>49.814999999999991</v>
      </c>
      <c r="DT78" s="8">
        <v>5.0140000000000002</v>
      </c>
      <c r="DU78" s="8">
        <v>0.94600000000000006</v>
      </c>
      <c r="DV78" s="8">
        <v>27.275999999999996</v>
      </c>
      <c r="DW78" s="8">
        <v>33.235999999999997</v>
      </c>
      <c r="DX78" s="8">
        <v>66.036000000000001</v>
      </c>
      <c r="DY78" s="8">
        <v>23.021999999999998</v>
      </c>
      <c r="DZ78" s="8">
        <v>4.0000000000000001E-3</v>
      </c>
      <c r="EA78" s="8">
        <v>89.061999999999998</v>
      </c>
      <c r="EB78" s="8">
        <v>14.265000000000001</v>
      </c>
      <c r="EC78" s="8">
        <v>0.52900000000000003</v>
      </c>
      <c r="ED78" s="8">
        <v>14.794</v>
      </c>
      <c r="EE78" s="8">
        <f t="shared" si="93"/>
        <v>13.391842814220819</v>
      </c>
      <c r="EF78" s="8">
        <v>33.236000000000004</v>
      </c>
      <c r="EG78" s="8">
        <v>33.236000000000004</v>
      </c>
      <c r="EH78" s="8">
        <v>23.029999999999998</v>
      </c>
      <c r="EI78" s="8">
        <v>65.751999999999995</v>
      </c>
      <c r="EJ78" s="8">
        <v>3.0909999999999997</v>
      </c>
      <c r="EK78" s="8">
        <v>91.87299999999999</v>
      </c>
      <c r="EL78" s="8">
        <v>25.526</v>
      </c>
      <c r="EM78" s="8">
        <v>25.526</v>
      </c>
      <c r="EN78" s="8">
        <v>0.26</v>
      </c>
      <c r="EO78" s="8">
        <v>2.472</v>
      </c>
      <c r="EP78" s="8">
        <v>2.7320000000000002</v>
      </c>
      <c r="EQ78" s="8">
        <f t="shared" si="105"/>
        <v>2.4480000000000004</v>
      </c>
      <c r="ER78" s="8">
        <v>8.0000000000000002E-3</v>
      </c>
      <c r="ES78" s="8">
        <v>0.27600000000000002</v>
      </c>
      <c r="ET78" s="8">
        <v>0.28400000000000003</v>
      </c>
      <c r="EU78" s="8">
        <v>0</v>
      </c>
      <c r="EV78" s="8">
        <v>20.934999999999999</v>
      </c>
      <c r="EW78" s="8">
        <v>0.38700000000000001</v>
      </c>
      <c r="EX78" s="8">
        <v>6.653999999999999</v>
      </c>
      <c r="EY78" s="8">
        <v>478.08800000000002</v>
      </c>
      <c r="EZ78" s="8">
        <v>111.809</v>
      </c>
      <c r="FA78" s="8">
        <v>366.28</v>
      </c>
      <c r="FB78" s="8">
        <v>188.50599999999997</v>
      </c>
      <c r="FC78" s="8">
        <v>52.548000000000002</v>
      </c>
      <c r="FD78" s="8">
        <v>42.931000000000004</v>
      </c>
      <c r="FE78" s="8">
        <v>95.479000000000013</v>
      </c>
      <c r="FF78" s="8">
        <v>8.2669999999999995</v>
      </c>
      <c r="FG78" s="8">
        <v>2.3929999999999998</v>
      </c>
      <c r="FH78" s="8">
        <v>10.66</v>
      </c>
      <c r="FI78" s="8">
        <v>4.07</v>
      </c>
      <c r="FJ78" s="8">
        <v>75.706000000000003</v>
      </c>
      <c r="FK78" s="8">
        <v>154.49</v>
      </c>
      <c r="FL78" s="8">
        <v>0.60299999999999998</v>
      </c>
      <c r="FM78" s="8">
        <v>99.856999999999999</v>
      </c>
      <c r="FN78" s="8">
        <v>254.95000000000002</v>
      </c>
      <c r="FO78" s="8">
        <v>35.241</v>
      </c>
      <c r="FP78" s="8">
        <v>65.840999999999994</v>
      </c>
      <c r="FQ78" s="8">
        <v>101.08199999999999</v>
      </c>
      <c r="FR78" s="8">
        <v>18.378</v>
      </c>
      <c r="FS78" s="8">
        <v>37.552</v>
      </c>
      <c r="FT78" s="8">
        <v>2.1020000000000003</v>
      </c>
      <c r="FU78" s="8">
        <v>7.5790000000000006</v>
      </c>
      <c r="FV78" s="8">
        <v>1.6479999999999999</v>
      </c>
      <c r="FW78" s="8">
        <v>3.0949999999999998</v>
      </c>
      <c r="FX78" s="8">
        <f t="shared" si="106"/>
        <v>2.9589999999999996</v>
      </c>
      <c r="FY78" s="8">
        <v>41.086999999999996</v>
      </c>
      <c r="FZ78" s="8">
        <v>0.13600000000000001</v>
      </c>
      <c r="GA78" s="8">
        <v>0</v>
      </c>
      <c r="GB78" s="8">
        <v>252.31200000000001</v>
      </c>
      <c r="GC78" s="8">
        <v>27.79</v>
      </c>
      <c r="GD78" s="8">
        <f t="shared" si="94"/>
        <v>280.02000000000004</v>
      </c>
      <c r="GE78" s="8">
        <v>280.10200000000003</v>
      </c>
      <c r="GF78" s="8">
        <v>250.928</v>
      </c>
      <c r="GG78" s="8">
        <v>42.931000000000004</v>
      </c>
      <c r="GH78" s="8">
        <v>124.51299999999999</v>
      </c>
      <c r="GI78" s="8">
        <v>418.37199999999996</v>
      </c>
      <c r="GJ78" s="8">
        <v>0.95699999999999996</v>
      </c>
      <c r="GK78" s="8">
        <v>0</v>
      </c>
      <c r="GL78" s="8">
        <v>1.738</v>
      </c>
      <c r="GM78" s="8">
        <v>16.979999999999997</v>
      </c>
      <c r="GN78" s="8">
        <v>19.674999999999997</v>
      </c>
      <c r="GO78" s="8">
        <v>0</v>
      </c>
      <c r="GP78" s="8">
        <v>8.2000000000000003E-2</v>
      </c>
      <c r="GQ78" s="8">
        <v>8.2000000000000003E-2</v>
      </c>
      <c r="GR78" s="8">
        <v>0</v>
      </c>
      <c r="GS78" s="8">
        <v>352.31799999999998</v>
      </c>
      <c r="GT78" s="8">
        <v>48.65</v>
      </c>
      <c r="GU78" s="8">
        <v>41.896000000000001</v>
      </c>
      <c r="GV78" s="8">
        <v>442.86399999999998</v>
      </c>
      <c r="GW78" s="8">
        <v>0.99099999999999999</v>
      </c>
      <c r="GX78" s="8">
        <v>0</v>
      </c>
      <c r="GY78" s="8">
        <v>7.59</v>
      </c>
      <c r="GZ78" s="8">
        <v>50.508000000000003</v>
      </c>
      <c r="HA78" s="8">
        <v>20.358000000000001</v>
      </c>
      <c r="HB78" s="8">
        <v>79.447000000000003</v>
      </c>
      <c r="HC78" s="8">
        <f t="shared" si="107"/>
        <v>59.772000000000006</v>
      </c>
      <c r="HD78" s="8">
        <v>544.76400000000001</v>
      </c>
      <c r="HE78" s="8">
        <v>347.26599999999996</v>
      </c>
      <c r="HF78" s="8">
        <v>182.86700000000002</v>
      </c>
      <c r="HG78" s="8">
        <v>530.13300000000004</v>
      </c>
      <c r="HH78" s="8">
        <v>14.63</v>
      </c>
      <c r="HI78" s="8">
        <v>12.49</v>
      </c>
      <c r="HJ78" s="8">
        <v>0.82199999999999984</v>
      </c>
      <c r="HK78" s="8">
        <v>1.145</v>
      </c>
      <c r="HL78" s="8">
        <v>14.456999999999999</v>
      </c>
      <c r="HM78" s="8">
        <v>0</v>
      </c>
      <c r="HN78" s="8">
        <v>18.677</v>
      </c>
      <c r="HO78" s="8">
        <v>14.042</v>
      </c>
      <c r="HP78" s="8">
        <v>32.719000000000001</v>
      </c>
      <c r="HQ78" s="8">
        <f t="shared" si="108"/>
        <v>18.262</v>
      </c>
      <c r="HR78" s="8">
        <v>75.018000000000001</v>
      </c>
      <c r="HS78" s="8">
        <v>0.185</v>
      </c>
      <c r="HT78" s="8">
        <v>2.302</v>
      </c>
      <c r="HU78" s="8">
        <v>-81.134999999999991</v>
      </c>
      <c r="HV78" s="8">
        <v>210.589</v>
      </c>
      <c r="HW78" s="8">
        <v>136.67699999999999</v>
      </c>
      <c r="HX78" s="8">
        <v>197.49700000000001</v>
      </c>
      <c r="HY78" s="8">
        <v>439.404</v>
      </c>
      <c r="HZ78" s="8">
        <v>52.582999999999998</v>
      </c>
      <c r="IA78" s="8">
        <v>491.98699999999997</v>
      </c>
      <c r="IB78" s="8">
        <v>83.295000000000002</v>
      </c>
      <c r="IC78" s="8">
        <v>17.463000000000001</v>
      </c>
      <c r="ID78" s="8">
        <v>100.75800000000001</v>
      </c>
      <c r="IE78" s="8">
        <v>356.11199999999997</v>
      </c>
      <c r="IF78" s="8">
        <v>35.119</v>
      </c>
      <c r="IG78" s="8">
        <v>391.23099999999999</v>
      </c>
      <c r="IH78" s="8">
        <v>31.957000000000001</v>
      </c>
      <c r="II78" s="8">
        <v>23.42</v>
      </c>
      <c r="IJ78" s="8">
        <v>55.377000000000002</v>
      </c>
      <c r="IK78" s="8">
        <v>10.515000000000001</v>
      </c>
      <c r="IL78" s="8">
        <v>7.8410000000000002</v>
      </c>
      <c r="IM78" s="8">
        <v>18.356000000000002</v>
      </c>
      <c r="IN78" s="8">
        <v>0.55300000000000005</v>
      </c>
      <c r="IO78" s="8">
        <v>19.719000000000001</v>
      </c>
      <c r="IP78" s="8">
        <v>20.272000000000002</v>
      </c>
      <c r="IQ78" s="8">
        <v>1.014</v>
      </c>
      <c r="IR78" s="8">
        <v>0.21</v>
      </c>
      <c r="IS78" s="8">
        <v>1.224</v>
      </c>
      <c r="IT78" s="8">
        <v>21.496000000000002</v>
      </c>
      <c r="IU78" s="8">
        <v>6.41</v>
      </c>
      <c r="IV78" s="8">
        <v>1.4689999999999999</v>
      </c>
      <c r="IW78" s="8">
        <v>7.8789999999999996</v>
      </c>
      <c r="IX78" s="8">
        <v>299.767</v>
      </c>
      <c r="IY78" s="8">
        <v>4.1059999999999999</v>
      </c>
      <c r="IZ78" s="8">
        <v>303.87299999999999</v>
      </c>
      <c r="JA78" s="8">
        <v>865.86500000000001</v>
      </c>
      <c r="JB78" s="8">
        <v>865.86500000000001</v>
      </c>
      <c r="JC78" s="8">
        <v>260.63300000000004</v>
      </c>
      <c r="JD78" s="8">
        <v>56.414000000000001</v>
      </c>
      <c r="JE78" s="8">
        <v>317.04700000000003</v>
      </c>
      <c r="JF78" s="8">
        <v>14.803000000000001</v>
      </c>
      <c r="JG78" s="8">
        <v>0.76900000000000013</v>
      </c>
      <c r="JH78" s="8">
        <v>15.572000000000001</v>
      </c>
      <c r="JI78" s="8">
        <v>30.564</v>
      </c>
      <c r="JJ78" s="8">
        <v>30.564</v>
      </c>
      <c r="JK78" s="8">
        <v>46.119</v>
      </c>
      <c r="JL78" s="8">
        <v>0.17100000000000001</v>
      </c>
      <c r="JM78" s="8">
        <v>46.29</v>
      </c>
      <c r="JN78" s="8">
        <v>2.8979999999999997</v>
      </c>
      <c r="JO78" s="8">
        <v>2.8979999999999997</v>
      </c>
      <c r="JP78" s="8">
        <v>15.113</v>
      </c>
      <c r="JQ78" s="8">
        <v>0.153</v>
      </c>
      <c r="JR78" s="8">
        <v>15.266</v>
      </c>
      <c r="JS78" s="8">
        <v>1.6679999999999999</v>
      </c>
      <c r="JT78" s="8">
        <v>1.6679999999999999</v>
      </c>
      <c r="JU78" s="8">
        <v>349.745</v>
      </c>
      <c r="JV78" s="8">
        <v>94.378</v>
      </c>
      <c r="JW78" s="8">
        <v>42.303000000000004</v>
      </c>
      <c r="JX78" s="8">
        <v>486.42599999999999</v>
      </c>
      <c r="JY78" s="8">
        <f t="shared" si="109"/>
        <v>486.01900000000001</v>
      </c>
      <c r="JZ78" s="8">
        <v>32.94</v>
      </c>
      <c r="KA78" s="8">
        <v>34.517000000000003</v>
      </c>
      <c r="KB78" s="8">
        <v>67.456999999999994</v>
      </c>
      <c r="KC78" s="8">
        <v>5.3999999999999999E-2</v>
      </c>
      <c r="KD78" s="8">
        <v>45.806000000000004</v>
      </c>
      <c r="KE78" s="8">
        <v>45.860000000000007</v>
      </c>
      <c r="KF78" s="8">
        <v>113.31700000000001</v>
      </c>
      <c r="KG78" s="8">
        <f t="shared" si="110"/>
        <v>43.364000000000004</v>
      </c>
      <c r="KH78" s="8">
        <v>193.95600000000002</v>
      </c>
      <c r="KI78" s="8">
        <v>27.260999999999999</v>
      </c>
      <c r="KJ78" s="8">
        <v>221.21700000000001</v>
      </c>
      <c r="KK78" s="8">
        <v>260.63300000000004</v>
      </c>
      <c r="KL78" s="8">
        <v>56.414000000000001</v>
      </c>
      <c r="KM78" s="8">
        <v>154.11699999999999</v>
      </c>
      <c r="KN78" s="8">
        <v>471.16399999999999</v>
      </c>
      <c r="KO78" s="8">
        <v>0.40699999999999997</v>
      </c>
      <c r="KP78" s="8">
        <v>0.40699999999999997</v>
      </c>
      <c r="KQ78" s="8">
        <v>0</v>
      </c>
      <c r="KR78" s="8">
        <v>32.934000000000005</v>
      </c>
      <c r="KS78" s="8">
        <v>35.501999999999995</v>
      </c>
      <c r="KT78" s="8">
        <v>68.436000000000007</v>
      </c>
      <c r="KU78" s="8">
        <v>5.5E-2</v>
      </c>
      <c r="KV78" s="8">
        <v>1.462</v>
      </c>
      <c r="KW78" s="8">
        <v>1.5169999999999999</v>
      </c>
      <c r="KX78" s="8">
        <v>69.953000000000003</v>
      </c>
      <c r="KY78" s="8">
        <v>0</v>
      </c>
      <c r="KZ78" s="8">
        <v>1353.348</v>
      </c>
      <c r="LA78" s="8">
        <v>48.829000000000001</v>
      </c>
      <c r="LB78" s="8">
        <v>1402.1769999999999</v>
      </c>
      <c r="LC78" s="8">
        <v>1163.9590000000001</v>
      </c>
      <c r="LD78" s="8">
        <v>46.939</v>
      </c>
      <c r="LE78" s="8">
        <v>1210.8980000000001</v>
      </c>
      <c r="LF78" s="8">
        <v>189.38900000000001</v>
      </c>
      <c r="LG78" s="8">
        <v>1.8900000000000001</v>
      </c>
      <c r="LH78" s="8">
        <v>191.279</v>
      </c>
      <c r="LI78" s="8">
        <v>3.5720000000000001</v>
      </c>
      <c r="LJ78" s="8">
        <v>3.0720000000000001</v>
      </c>
      <c r="LK78" s="8">
        <v>6.6440000000000001</v>
      </c>
      <c r="LL78" s="8">
        <v>0.82099999999999995</v>
      </c>
      <c r="LM78" s="8">
        <v>1.341</v>
      </c>
      <c r="LN78" s="8">
        <v>2.1619999999999999</v>
      </c>
      <c r="LO78" s="8">
        <v>8.8060000000000009</v>
      </c>
      <c r="LP78" s="8">
        <v>0</v>
      </c>
      <c r="LQ78" s="8">
        <v>12.481999999999999</v>
      </c>
      <c r="LR78" s="8">
        <v>2.0100000000000002</v>
      </c>
      <c r="LS78" s="8">
        <v>14.491999999999999</v>
      </c>
      <c r="LT78" s="8">
        <v>0</v>
      </c>
      <c r="LU78" s="8">
        <v>14.491999999999999</v>
      </c>
      <c r="LV78" s="8">
        <f t="shared" si="111"/>
        <v>5.6859999999999982</v>
      </c>
      <c r="LW78" s="8">
        <v>121.29400000000001</v>
      </c>
      <c r="LX78" s="8">
        <v>4.6809999999999992</v>
      </c>
      <c r="LY78" s="8">
        <v>125.97500000000001</v>
      </c>
      <c r="LZ78" s="8">
        <v>0.504</v>
      </c>
      <c r="MA78" s="8">
        <v>0.504</v>
      </c>
      <c r="MB78" s="8">
        <v>0.64</v>
      </c>
      <c r="MC78" s="8">
        <v>0.64</v>
      </c>
      <c r="MD78" s="8">
        <v>-2.669</v>
      </c>
      <c r="ME78" s="8">
        <v>-2.669</v>
      </c>
      <c r="MF78" s="8">
        <v>61.774000000000001</v>
      </c>
      <c r="MG78" s="8">
        <v>-0.629</v>
      </c>
      <c r="MH78" s="8">
        <v>61.145000000000003</v>
      </c>
      <c r="MI78" s="8">
        <v>257.53000000000003</v>
      </c>
      <c r="MJ78" s="8">
        <v>136.67699999999999</v>
      </c>
      <c r="MK78" s="8">
        <v>46.939</v>
      </c>
      <c r="ML78" s="8">
        <v>1747.556</v>
      </c>
      <c r="MM78" s="8">
        <v>1.8900000000000001</v>
      </c>
      <c r="MN78" s="8">
        <v>1749.4460000000001</v>
      </c>
      <c r="MO78" s="8">
        <v>675.15099999999995</v>
      </c>
      <c r="MP78" s="8">
        <v>688.81</v>
      </c>
      <c r="MQ78" s="8">
        <v>-13.658000000000001</v>
      </c>
      <c r="MR78" s="8">
        <v>16.262</v>
      </c>
      <c r="MS78" s="8">
        <v>4.7490000000000006</v>
      </c>
      <c r="MT78" s="8">
        <v>4.7490000000000006</v>
      </c>
      <c r="MU78" s="8">
        <v>55.444000000000003</v>
      </c>
      <c r="MV78" s="8">
        <v>58.808999999999997</v>
      </c>
      <c r="MW78" s="8">
        <v>14.207000000000001</v>
      </c>
      <c r="MX78" s="8">
        <v>2.9309999999999996</v>
      </c>
      <c r="MY78" s="8">
        <v>0</v>
      </c>
      <c r="MZ78" s="8">
        <v>3.44</v>
      </c>
      <c r="NA78" s="8">
        <v>3.44</v>
      </c>
      <c r="NB78" s="8">
        <v>5.8000000000000003E-2</v>
      </c>
      <c r="NC78" s="8">
        <v>0.191</v>
      </c>
      <c r="ND78" s="8">
        <v>0.249</v>
      </c>
      <c r="NE78" s="8">
        <v>4.7409999999999997</v>
      </c>
      <c r="NF78" s="8">
        <v>4.7409999999999997</v>
      </c>
      <c r="NG78" s="8">
        <v>4.391</v>
      </c>
      <c r="NH78" s="8">
        <v>0.70399999999999996</v>
      </c>
      <c r="NI78" s="8">
        <v>1.738</v>
      </c>
      <c r="NJ78" s="8">
        <v>6.1549999999999994</v>
      </c>
      <c r="NK78" s="8">
        <v>12.988</v>
      </c>
      <c r="NL78" s="8">
        <v>0</v>
      </c>
      <c r="NM78" s="8">
        <v>0</v>
      </c>
      <c r="NN78" s="8">
        <v>1.329</v>
      </c>
      <c r="NO78" s="8">
        <v>5.8000000000000003E-2</v>
      </c>
      <c r="NP78" s="8">
        <v>5.8000000000000003E-2</v>
      </c>
      <c r="NQ78" s="8">
        <v>0</v>
      </c>
      <c r="NR78" s="8">
        <v>1.982</v>
      </c>
      <c r="NS78" s="8">
        <v>5.8999999999999997E-2</v>
      </c>
      <c r="NT78" s="8">
        <v>2.0409999999999999</v>
      </c>
      <c r="NU78" s="8">
        <v>1.5740000000000001</v>
      </c>
      <c r="NV78" s="8">
        <v>1.5740000000000001</v>
      </c>
      <c r="NW78" s="8">
        <v>1.2789999999999999</v>
      </c>
      <c r="NX78" s="8">
        <v>7.052999999999999</v>
      </c>
      <c r="NY78" s="8">
        <v>64.308999999999997</v>
      </c>
      <c r="NZ78" s="8">
        <v>33.734999999999999</v>
      </c>
      <c r="OA78" s="8">
        <v>7.9280000000000008</v>
      </c>
      <c r="OB78" s="8">
        <v>2.4959999999999996</v>
      </c>
      <c r="OC78" s="8">
        <f t="shared" si="112"/>
        <v>-0.43500000000000005</v>
      </c>
      <c r="OD78" s="8">
        <v>4.7490000000000006</v>
      </c>
      <c r="OE78" s="8">
        <v>2.33</v>
      </c>
      <c r="OF78" s="8">
        <v>7.0790000000000006</v>
      </c>
      <c r="OG78" s="8">
        <v>7.3150000000000004</v>
      </c>
      <c r="OH78" s="8">
        <v>9.2999999999999999E-2</v>
      </c>
      <c r="OI78" s="8">
        <v>0</v>
      </c>
      <c r="OJ78" s="8">
        <v>7.4080000000000004</v>
      </c>
      <c r="OK78" s="8">
        <v>3.552</v>
      </c>
      <c r="OL78" s="8">
        <v>3.9260000000000002</v>
      </c>
      <c r="OM78" s="8">
        <v>7.59</v>
      </c>
      <c r="ON78" s="8">
        <v>18.760999999999999</v>
      </c>
      <c r="OO78" s="8">
        <v>20.358000000000001</v>
      </c>
      <c r="OP78" s="8">
        <v>54.186999999999998</v>
      </c>
      <c r="OQ78" s="8">
        <f t="shared" si="113"/>
        <v>41.198999999999998</v>
      </c>
      <c r="OR78" s="8">
        <v>0.249</v>
      </c>
      <c r="OS78" s="8">
        <v>1.78</v>
      </c>
      <c r="OT78" s="8">
        <v>2.0289999999999999</v>
      </c>
      <c r="OU78" s="8">
        <v>1.2750000000000001</v>
      </c>
      <c r="OV78" s="8">
        <v>0.38</v>
      </c>
      <c r="OW78" s="8">
        <v>1.6550000000000002</v>
      </c>
      <c r="OX78" s="8">
        <v>14.020999999999999</v>
      </c>
      <c r="OY78" s="8">
        <v>2232.83</v>
      </c>
      <c r="OZ78" s="335">
        <v>1.8701920876719291E-2</v>
      </c>
      <c r="PA78" s="8">
        <v>0.35760829379424514</v>
      </c>
      <c r="PB78" s="8">
        <v>1.8169983824395644</v>
      </c>
      <c r="PC78" s="8">
        <v>0.74980000000000002</v>
      </c>
      <c r="PD78" s="8">
        <v>0</v>
      </c>
      <c r="PE78" s="8">
        <v>0.75749999999999995</v>
      </c>
      <c r="PF78" s="8">
        <v>0.4675583333333333</v>
      </c>
      <c r="PG78" s="8">
        <f t="shared" si="48"/>
        <v>1.4021571857791804</v>
      </c>
      <c r="PH78" s="8">
        <v>4.0488539636995</v>
      </c>
      <c r="PI78" s="8">
        <v>1.1873066892750002</v>
      </c>
      <c r="PJ78" s="8">
        <v>1995.2090000000001</v>
      </c>
      <c r="PK78" s="8">
        <f>IFERROR(HLOOKUP("b2_s11",real!$B$10:$AMM$83,$A78-1947,FALSE)+HLOOKUP("b2_s12",real!$B$10:$AMM$83,$A78-1947,FALSE)+HLOOKUP("b2_s13",real!$B$10:$AMM$83,$A78-1947,FALSE)+HLOOKUP("b2_s14",real!$B$10:$AMM$83,$A78-1947,FALSE),"")</f>
        <v>773.86800000000005</v>
      </c>
      <c r="PL78" s="8">
        <v>2232.5430000000001</v>
      </c>
      <c r="PM78" s="8">
        <v>1128.504584980237</v>
      </c>
      <c r="PN78">
        <v>177.1</v>
      </c>
      <c r="PO78" s="9">
        <f>(PO77+PO79)/2</f>
        <v>33.849999999999994</v>
      </c>
      <c r="PP78" s="8">
        <v>66602.645000000004</v>
      </c>
      <c r="PQ78" s="8">
        <v>48153.712335000004</v>
      </c>
      <c r="PR78" s="8">
        <v>1.1858229959345357</v>
      </c>
      <c r="PS78" s="11">
        <v>0.23265461396326201</v>
      </c>
      <c r="PT78" s="8">
        <v>15.539</v>
      </c>
      <c r="PU78" s="8">
        <v>0.78900000000000003</v>
      </c>
      <c r="PV78" s="8">
        <v>6.0940000000000003</v>
      </c>
      <c r="PW78" s="8">
        <v>0.42099999999999999</v>
      </c>
      <c r="PX78" s="8">
        <v>0.88900000000000001</v>
      </c>
      <c r="PY78" s="8">
        <f t="shared" si="46"/>
        <v>2.3780000000000001</v>
      </c>
      <c r="PZ78" s="8">
        <v>1.0680000000000001</v>
      </c>
      <c r="QA78" s="8">
        <v>24.798999999999999</v>
      </c>
      <c r="QB78" s="8">
        <v>2.8580000000000001</v>
      </c>
      <c r="QC78" s="8">
        <v>2.8580000000000001</v>
      </c>
      <c r="QD78" s="8">
        <v>14.419</v>
      </c>
      <c r="QE78" s="8">
        <v>0.76300000000000001</v>
      </c>
      <c r="QF78" s="8">
        <v>5.76</v>
      </c>
      <c r="QG78" s="8">
        <v>0.379</v>
      </c>
      <c r="QH78" s="8">
        <v>0.879</v>
      </c>
      <c r="QI78" s="8">
        <v>0.85</v>
      </c>
      <c r="QJ78" s="8">
        <f t="shared" si="47"/>
        <v>2.1080000000000001</v>
      </c>
      <c r="QK78" s="8">
        <v>23.050999999999998</v>
      </c>
      <c r="QL78" s="8">
        <v>2.996</v>
      </c>
      <c r="QM78" s="8">
        <v>2.996</v>
      </c>
      <c r="QN78" s="1">
        <v>-2.2360000000000002</v>
      </c>
      <c r="QO78" s="332">
        <v>10</v>
      </c>
      <c r="QP78" s="8">
        <v>66.60264500000001</v>
      </c>
      <c r="QQ78" s="333">
        <v>72.3</v>
      </c>
      <c r="QR78" s="8">
        <f t="shared" si="72"/>
        <v>48.153712335000009</v>
      </c>
      <c r="QS78" s="8">
        <v>41.634728000000003</v>
      </c>
      <c r="QT78" s="11">
        <v>-0.75022888295434298</v>
      </c>
      <c r="QU78" s="8">
        <v>-0.57756947136363634</v>
      </c>
      <c r="QV78" s="334">
        <v>0.4675583333333333</v>
      </c>
      <c r="QW78" s="8">
        <v>0.4678833</v>
      </c>
      <c r="QX78" s="8">
        <v>1.21811218295434</v>
      </c>
      <c r="QY78" s="336">
        <v>0.75749999999999995</v>
      </c>
      <c r="QZ78" s="338">
        <v>0</v>
      </c>
      <c r="RA78" s="1">
        <v>0.90388999999999997</v>
      </c>
      <c r="RB78" s="1">
        <v>0.94867699999999999</v>
      </c>
      <c r="RC78">
        <v>77295.536289686002</v>
      </c>
      <c r="RD78">
        <v>0.97210007530004305</v>
      </c>
      <c r="RE78">
        <v>0.96270721782687596</v>
      </c>
      <c r="RF78">
        <v>98.37</v>
      </c>
      <c r="RG78">
        <v>98.65</v>
      </c>
      <c r="RH78" s="8">
        <f t="shared" si="43"/>
        <v>100.27522935779817</v>
      </c>
      <c r="RI78" s="8">
        <f t="shared" si="42"/>
        <v>99.696816574027281</v>
      </c>
      <c r="RJ78">
        <v>77295.536289686002</v>
      </c>
      <c r="RL78" s="8">
        <f t="shared" si="73"/>
        <v>274.78899999999999</v>
      </c>
      <c r="RM78" s="8">
        <f t="shared" si="74"/>
        <v>264.86699999999996</v>
      </c>
      <c r="RN78" s="8">
        <f t="shared" si="95"/>
        <v>12.299603111548169</v>
      </c>
      <c r="RO78" s="8">
        <f t="shared" si="96"/>
        <v>11.855492677459537</v>
      </c>
    </row>
    <row r="79" spans="1:483" s="8" customFormat="1" x14ac:dyDescent="0.35">
      <c r="A79" s="1">
        <v>2017</v>
      </c>
      <c r="B79" s="8">
        <v>2247.8556859118944</v>
      </c>
      <c r="C79" s="8">
        <v>754.39542766145416</v>
      </c>
      <c r="D79" s="8">
        <f t="shared" si="97"/>
        <v>1223.717924992611</v>
      </c>
      <c r="E79" s="8">
        <v>1176.76010760237</v>
      </c>
      <c r="F79" s="8">
        <v>538.4576241743066</v>
      </c>
      <c r="G79" s="8">
        <v>46.957817390240997</v>
      </c>
      <c r="H79" s="8">
        <v>287.75588218000962</v>
      </c>
      <c r="I79" s="8">
        <v>23.78252354526688</v>
      </c>
      <c r="J79" s="8">
        <v>75.866073557537959</v>
      </c>
      <c r="K79" s="8">
        <v>117.35332944884667</v>
      </c>
      <c r="L79" s="8">
        <v>4.766882393277541</v>
      </c>
      <c r="M79" s="8">
        <f t="shared" si="98"/>
        <v>122.12021184212421</v>
      </c>
      <c r="N79" s="8">
        <v>0.62719035656401945</v>
      </c>
      <c r="O79" s="8">
        <v>19.899954000000001</v>
      </c>
      <c r="P79" s="8">
        <v>709.0367999129985</v>
      </c>
      <c r="Q79" s="8">
        <v>2297.2420000000002</v>
      </c>
      <c r="R79" s="8">
        <v>735.42100000000005</v>
      </c>
      <c r="S79" s="8">
        <f t="shared" si="99"/>
        <v>1240.152</v>
      </c>
      <c r="T79" s="8">
        <v>1192.085</v>
      </c>
      <c r="U79" s="8">
        <v>543.16</v>
      </c>
      <c r="V79" s="8">
        <v>48.067</v>
      </c>
      <c r="W79" s="8">
        <v>291.02699999999999</v>
      </c>
      <c r="X79" s="8">
        <v>23.722999999999999</v>
      </c>
      <c r="Y79" s="8">
        <v>76.441000000000003</v>
      </c>
      <c r="Z79" s="8">
        <v>120.79900000000001</v>
      </c>
      <c r="AA79" s="8">
        <v>4.7939999999999996</v>
      </c>
      <c r="AB79" s="8">
        <f t="shared" si="100"/>
        <v>125.593</v>
      </c>
      <c r="AC79" s="8">
        <v>0.65600000000000003</v>
      </c>
      <c r="AD79" s="8">
        <v>20.946000000000002</v>
      </c>
      <c r="AE79" s="8">
        <v>710.96500000000003</v>
      </c>
      <c r="AF79" s="11">
        <f t="shared" si="75"/>
        <v>1.0104687629456501</v>
      </c>
      <c r="AG79" s="337">
        <v>1.0063838804830101</v>
      </c>
      <c r="AH79" s="11">
        <f t="shared" si="76"/>
        <v>0.99825126307694689</v>
      </c>
      <c r="AI79" s="11">
        <f t="shared" si="77"/>
        <v>1.0105543889934554</v>
      </c>
      <c r="AJ79" s="11">
        <f t="shared" si="78"/>
        <v>1.0103616102622266</v>
      </c>
      <c r="AK79" s="11">
        <f t="shared" si="79"/>
        <v>1.0096388639966061</v>
      </c>
      <c r="AL79" s="11">
        <f t="shared" si="80"/>
        <v>1.0153620428761643</v>
      </c>
      <c r="AM79" s="11">
        <f t="shared" si="81"/>
        <v>1.012930282982774</v>
      </c>
      <c r="AN79" s="11">
        <f t="shared" si="82"/>
        <v>1.0056337011723557</v>
      </c>
      <c r="AO79" s="11">
        <f t="shared" si="83"/>
        <v>1.0219627304777767</v>
      </c>
      <c r="AP79" s="11">
        <f t="shared" si="84"/>
        <v>1.0250907695355527</v>
      </c>
      <c r="AQ79" s="11">
        <f t="shared" si="85"/>
        <v>1.0151514678582465</v>
      </c>
      <c r="AR79" s="11">
        <f t="shared" si="86"/>
        <v>1.0247343096500801</v>
      </c>
      <c r="AS79" s="11">
        <f t="shared" si="87"/>
        <v>1.027287319422151</v>
      </c>
      <c r="AT79" s="11">
        <f t="shared" si="101"/>
        <v>0.99393900731409102</v>
      </c>
      <c r="AU79" s="11">
        <f t="shared" si="88"/>
        <v>0.99502043539698515</v>
      </c>
      <c r="AV79" s="8">
        <v>2833.2170000000001</v>
      </c>
      <c r="AW79" s="8">
        <v>1649.3119999999999</v>
      </c>
      <c r="AX79" s="8">
        <v>1183.905</v>
      </c>
      <c r="AY79" s="8">
        <v>591.56200000000001</v>
      </c>
      <c r="AZ79" s="8">
        <v>175.47800000000001</v>
      </c>
      <c r="BA79" s="8">
        <v>12.699</v>
      </c>
      <c r="BB79" s="8">
        <v>188.17700000000002</v>
      </c>
      <c r="BC79" s="8">
        <v>21.012999999999998</v>
      </c>
      <c r="BD79" s="8">
        <v>40.450000000000003</v>
      </c>
      <c r="BE79" s="8">
        <v>61.463000000000001</v>
      </c>
      <c r="BF79" s="8">
        <v>32.936999999999998</v>
      </c>
      <c r="BG79" s="8">
        <v>375.63900000000001</v>
      </c>
      <c r="BH79" s="8">
        <v>53.600999999999999</v>
      </c>
      <c r="BI79" s="8">
        <v>152.291</v>
      </c>
      <c r="BJ79" s="8">
        <v>4.6559999999999997</v>
      </c>
      <c r="BK79" s="8">
        <v>2.2200000000000002</v>
      </c>
      <c r="BL79" s="8">
        <v>0</v>
      </c>
      <c r="BM79" s="8">
        <v>65.141000000000005</v>
      </c>
      <c r="BN79" s="8">
        <v>168.67499999999998</v>
      </c>
      <c r="BO79" s="8">
        <v>8.0660000000000007</v>
      </c>
      <c r="BP79" s="8">
        <v>4.1459999999999999</v>
      </c>
      <c r="BQ79" s="8">
        <v>12.699</v>
      </c>
      <c r="BR79" s="8">
        <v>0.189</v>
      </c>
      <c r="BS79" s="8">
        <v>12.888</v>
      </c>
      <c r="BT79" s="8">
        <v>5.5920000000000005</v>
      </c>
      <c r="BU79" s="8">
        <v>10.242000000000001</v>
      </c>
      <c r="BV79" s="8">
        <v>15.834000000000001</v>
      </c>
      <c r="BW79" s="8">
        <v>0</v>
      </c>
      <c r="BX79" s="8">
        <v>47.649000000000001</v>
      </c>
      <c r="BY79" s="8">
        <v>47.649000000000001</v>
      </c>
      <c r="BZ79" s="8">
        <v>12.775</v>
      </c>
      <c r="CA79" s="8">
        <v>12.775</v>
      </c>
      <c r="CB79" s="8">
        <v>8.8640000000000008</v>
      </c>
      <c r="CC79" s="8">
        <v>29.913</v>
      </c>
      <c r="CD79" s="8">
        <v>38.777000000000001</v>
      </c>
      <c r="CE79" s="8">
        <f t="shared" si="102"/>
        <v>22.942999999999998</v>
      </c>
      <c r="CF79" s="8">
        <v>271.899</v>
      </c>
      <c r="CG79" s="8">
        <v>271.899</v>
      </c>
      <c r="CH79" s="8">
        <v>14.567</v>
      </c>
      <c r="CI79" s="8">
        <v>15.96</v>
      </c>
      <c r="CJ79" s="8">
        <v>30.527000000000001</v>
      </c>
      <c r="CK79" s="8">
        <f t="shared" si="103"/>
        <v>28.872</v>
      </c>
      <c r="CL79" s="8">
        <v>0</v>
      </c>
      <c r="CM79" s="8">
        <v>1.655</v>
      </c>
      <c r="CN79" s="8">
        <v>1.655</v>
      </c>
      <c r="CO79" s="8">
        <v>0</v>
      </c>
      <c r="CP79" s="8">
        <v>281.77600000000001</v>
      </c>
      <c r="CQ79" s="8">
        <v>19.716999999999999</v>
      </c>
      <c r="CR79" s="8">
        <v>0.46399999999999997</v>
      </c>
      <c r="CS79" s="8">
        <v>-1.1870000000000001</v>
      </c>
      <c r="CT79" s="8">
        <v>236.26599999999999</v>
      </c>
      <c r="CU79" s="8">
        <v>147.452</v>
      </c>
      <c r="CV79" s="8">
        <v>88.816999999999993</v>
      </c>
      <c r="CW79" s="8">
        <v>38.79</v>
      </c>
      <c r="CX79" s="8">
        <v>15.407</v>
      </c>
      <c r="CY79" s="8">
        <v>0.98299999999999998</v>
      </c>
      <c r="CZ79" s="8">
        <v>16.39</v>
      </c>
      <c r="DA79" s="8">
        <v>5.2610000000000001</v>
      </c>
      <c r="DB79" s="8">
        <v>6.0060000000000002</v>
      </c>
      <c r="DC79" s="8">
        <v>11.266999999999999</v>
      </c>
      <c r="DD79" s="8">
        <v>1.431</v>
      </c>
      <c r="DE79" s="8">
        <v>23.798999999999999</v>
      </c>
      <c r="DF79" s="8">
        <v>144.428</v>
      </c>
      <c r="DG79" s="8">
        <f t="shared" si="89"/>
        <v>139.66092274060938</v>
      </c>
      <c r="DH79" s="8">
        <v>43.992999999999995</v>
      </c>
      <c r="DI79" s="8">
        <f t="shared" si="90"/>
        <v>43.692319234553217</v>
      </c>
      <c r="DJ79" s="8">
        <v>8.8719999999999999</v>
      </c>
      <c r="DK79" s="1">
        <v>0</v>
      </c>
      <c r="DL79" s="8">
        <v>19.626999999999999</v>
      </c>
      <c r="DM79" s="8">
        <v>103.42</v>
      </c>
      <c r="DN79" s="8">
        <f t="shared" si="91"/>
        <v>102.21207941750001</v>
      </c>
      <c r="DO79" s="8">
        <v>35.624000000000002</v>
      </c>
      <c r="DP79" s="8">
        <f t="shared" si="92"/>
        <v>33.456201716519807</v>
      </c>
      <c r="DQ79" s="8">
        <v>1.3969999999999998</v>
      </c>
      <c r="DR79" s="8">
        <v>67.951999999999998</v>
      </c>
      <c r="DS79" s="8">
        <f t="shared" si="104"/>
        <v>48.325000000000003</v>
      </c>
      <c r="DT79" s="8">
        <v>5.1530000000000005</v>
      </c>
      <c r="DU79" s="8">
        <v>0.98299999999999998</v>
      </c>
      <c r="DV79" s="8">
        <v>27.773000000000003</v>
      </c>
      <c r="DW79" s="8">
        <v>33.909000000000006</v>
      </c>
      <c r="DX79" s="8">
        <v>69.162000000000006</v>
      </c>
      <c r="DY79" s="8">
        <v>25.398</v>
      </c>
      <c r="DZ79" s="8">
        <v>0.02</v>
      </c>
      <c r="EA79" s="8">
        <v>94.58</v>
      </c>
      <c r="EB79" s="8">
        <v>15.692</v>
      </c>
      <c r="EC79" s="8">
        <v>0.436</v>
      </c>
      <c r="ED79" s="8">
        <v>16.128</v>
      </c>
      <c r="EE79" s="8">
        <f t="shared" si="93"/>
        <v>14.435960841142805</v>
      </c>
      <c r="EF79" s="8">
        <v>33.909999999999997</v>
      </c>
      <c r="EG79" s="8">
        <v>33.909999999999997</v>
      </c>
      <c r="EH79" s="8">
        <v>25.409999999999997</v>
      </c>
      <c r="EI79" s="8">
        <v>70.647999999999996</v>
      </c>
      <c r="EJ79" s="8">
        <v>1.3580000000000001</v>
      </c>
      <c r="EK79" s="8">
        <v>97.415999999999997</v>
      </c>
      <c r="EL79" s="8">
        <v>13.36</v>
      </c>
      <c r="EM79" s="8">
        <v>13.36</v>
      </c>
      <c r="EN79" s="8">
        <v>0.18</v>
      </c>
      <c r="EO79" s="8">
        <v>6.8760000000000003</v>
      </c>
      <c r="EP79" s="8">
        <v>7.056</v>
      </c>
      <c r="EQ79" s="8">
        <f t="shared" si="105"/>
        <v>6.8840000000000003</v>
      </c>
      <c r="ER79" s="8">
        <v>1.2E-2</v>
      </c>
      <c r="ES79" s="8">
        <v>0.16</v>
      </c>
      <c r="ET79" s="8">
        <v>0.17200000000000001</v>
      </c>
      <c r="EU79" s="8">
        <v>0</v>
      </c>
      <c r="EV79" s="8">
        <v>23.674999999999997</v>
      </c>
      <c r="EW79" s="8">
        <v>0.21199999999999999</v>
      </c>
      <c r="EX79" s="8">
        <v>-3.6429999999999998</v>
      </c>
      <c r="EY79" s="8">
        <v>490.66499999999996</v>
      </c>
      <c r="EZ79" s="8">
        <v>115.047</v>
      </c>
      <c r="FA79" s="8">
        <v>375.61900000000003</v>
      </c>
      <c r="FB79" s="8">
        <v>193.56099999999998</v>
      </c>
      <c r="FC79" s="8">
        <v>54.271999999999998</v>
      </c>
      <c r="FD79" s="8">
        <v>43.041000000000004</v>
      </c>
      <c r="FE79" s="8">
        <v>97.313000000000002</v>
      </c>
      <c r="FF79" s="8">
        <v>8.4369999999999994</v>
      </c>
      <c r="FG79" s="8">
        <v>2.2909999999999995</v>
      </c>
      <c r="FH79" s="8">
        <v>10.727999999999998</v>
      </c>
      <c r="FI79" s="8">
        <v>3.9319999999999995</v>
      </c>
      <c r="FJ79" s="8">
        <v>77.947999999999993</v>
      </c>
      <c r="FK79" s="8">
        <v>162.011</v>
      </c>
      <c r="FL79" s="8">
        <v>0.59</v>
      </c>
      <c r="FM79" s="8">
        <v>106.48400000000001</v>
      </c>
      <c r="FN79" s="8">
        <v>269.08500000000004</v>
      </c>
      <c r="FO79" s="8">
        <v>36.282000000000004</v>
      </c>
      <c r="FP79" s="8">
        <v>67.233999999999995</v>
      </c>
      <c r="FQ79" s="8">
        <v>103.51599999999999</v>
      </c>
      <c r="FR79" s="8">
        <v>18.715</v>
      </c>
      <c r="FS79" s="8">
        <v>38.47</v>
      </c>
      <c r="FT79" s="8">
        <v>2.2040000000000002</v>
      </c>
      <c r="FU79" s="8">
        <v>8.0969999999999995</v>
      </c>
      <c r="FV79" s="8">
        <v>1.5630000000000002</v>
      </c>
      <c r="FW79" s="8">
        <v>3.1429999999999998</v>
      </c>
      <c r="FX79" s="8">
        <f t="shared" si="106"/>
        <v>2.9989999999999997</v>
      </c>
      <c r="FY79" s="8">
        <v>39.736999999999995</v>
      </c>
      <c r="FZ79" s="8">
        <v>0.14399999999999999</v>
      </c>
      <c r="GA79" s="8">
        <v>0</v>
      </c>
      <c r="GB79" s="8">
        <v>266.024</v>
      </c>
      <c r="GC79" s="8">
        <v>28.48</v>
      </c>
      <c r="GD79" s="8">
        <f t="shared" si="94"/>
        <v>294.41500000000002</v>
      </c>
      <c r="GE79" s="8">
        <v>294.50400000000002</v>
      </c>
      <c r="GF79" s="8">
        <v>258.53100000000001</v>
      </c>
      <c r="GG79" s="8">
        <v>43.041000000000004</v>
      </c>
      <c r="GH79" s="8">
        <v>128.63900000000001</v>
      </c>
      <c r="GI79" s="8">
        <v>430.21100000000001</v>
      </c>
      <c r="GJ79" s="8">
        <v>0.94599999999999995</v>
      </c>
      <c r="GK79" s="8">
        <v>0</v>
      </c>
      <c r="GL79" s="8">
        <v>1.853</v>
      </c>
      <c r="GM79" s="8">
        <v>14.810000000000002</v>
      </c>
      <c r="GN79" s="8">
        <v>17.609000000000002</v>
      </c>
      <c r="GO79" s="8">
        <v>0</v>
      </c>
      <c r="GP79" s="8">
        <v>8.8999999999999996E-2</v>
      </c>
      <c r="GQ79" s="8">
        <v>8.8999999999999996E-2</v>
      </c>
      <c r="GR79" s="8">
        <v>0</v>
      </c>
      <c r="GS79" s="8">
        <v>357.73499999999996</v>
      </c>
      <c r="GT79" s="8">
        <v>49.289000000000001</v>
      </c>
      <c r="GU79" s="8">
        <v>42.975999999999999</v>
      </c>
      <c r="GV79" s="8">
        <v>449.99999999999994</v>
      </c>
      <c r="GW79" s="8">
        <v>0.95699999999999996</v>
      </c>
      <c r="GX79" s="8">
        <v>0</v>
      </c>
      <c r="GY79" s="8">
        <v>7.7110000000000003</v>
      </c>
      <c r="GZ79" s="8">
        <v>52.658000000000001</v>
      </c>
      <c r="HA79" s="8">
        <v>16.324000000000002</v>
      </c>
      <c r="HB79" s="8">
        <v>77.650000000000006</v>
      </c>
      <c r="HC79" s="8">
        <f t="shared" si="107"/>
        <v>60.041000000000004</v>
      </c>
      <c r="HD79" s="8">
        <v>583.07499999999993</v>
      </c>
      <c r="HE79" s="8">
        <v>355.56599999999997</v>
      </c>
      <c r="HF79" s="8">
        <v>187.8</v>
      </c>
      <c r="HG79" s="8">
        <v>543.36599999999999</v>
      </c>
      <c r="HH79" s="8">
        <v>39.707999999999998</v>
      </c>
      <c r="HI79" s="8">
        <v>14.345000000000001</v>
      </c>
      <c r="HJ79" s="8">
        <v>0.70599999999999996</v>
      </c>
      <c r="HK79" s="8">
        <v>0.75700000000000001</v>
      </c>
      <c r="HL79" s="8">
        <v>15.808</v>
      </c>
      <c r="HM79" s="8">
        <v>0</v>
      </c>
      <c r="HN79" s="8">
        <v>18.963000000000001</v>
      </c>
      <c r="HO79" s="8">
        <v>25.712</v>
      </c>
      <c r="HP79" s="8">
        <v>44.674999999999997</v>
      </c>
      <c r="HQ79" s="8">
        <f t="shared" si="108"/>
        <v>28.866999999999997</v>
      </c>
      <c r="HR79" s="8">
        <v>76.534000000000006</v>
      </c>
      <c r="HS79" s="8">
        <v>0.06</v>
      </c>
      <c r="HT79" s="8">
        <v>2.3819999999999997</v>
      </c>
      <c r="HU79" s="8">
        <v>-68.134</v>
      </c>
      <c r="HV79" s="8">
        <v>215.66400000000002</v>
      </c>
      <c r="HW79" s="8">
        <v>139.90199999999999</v>
      </c>
      <c r="HX79" s="8">
        <v>227.50900000000001</v>
      </c>
      <c r="HY79" s="8">
        <v>443.36099999999999</v>
      </c>
      <c r="HZ79" s="8">
        <v>53.844000000000008</v>
      </c>
      <c r="IA79" s="8">
        <v>497.20499999999998</v>
      </c>
      <c r="IB79" s="8">
        <v>80.167000000000002</v>
      </c>
      <c r="IC79" s="8">
        <v>17.672000000000001</v>
      </c>
      <c r="ID79" s="8">
        <v>97.838999999999999</v>
      </c>
      <c r="IE79" s="8">
        <v>363.19500000000005</v>
      </c>
      <c r="IF79" s="8">
        <v>36.171999999999997</v>
      </c>
      <c r="IG79" s="8">
        <v>399.36700000000008</v>
      </c>
      <c r="IH79" s="8">
        <v>31.600999999999999</v>
      </c>
      <c r="II79" s="8">
        <v>23.907</v>
      </c>
      <c r="IJ79" s="8">
        <v>55.507999999999996</v>
      </c>
      <c r="IK79" s="8">
        <v>10.519</v>
      </c>
      <c r="IL79" s="8">
        <v>8.0069999999999997</v>
      </c>
      <c r="IM79" s="8">
        <v>18.526</v>
      </c>
      <c r="IN79" s="8">
        <v>0.53300000000000003</v>
      </c>
      <c r="IO79" s="8">
        <v>20.191999999999997</v>
      </c>
      <c r="IP79" s="8">
        <v>20.724999999999998</v>
      </c>
      <c r="IQ79" s="8">
        <v>1.0369999999999999</v>
      </c>
      <c r="IR79" s="8">
        <v>0.215</v>
      </c>
      <c r="IS79" s="8">
        <v>1.252</v>
      </c>
      <c r="IT79" s="8">
        <v>21.976999999999997</v>
      </c>
      <c r="IU79" s="8">
        <v>5.9130000000000003</v>
      </c>
      <c r="IV79" s="8">
        <v>1.2469999999999999</v>
      </c>
      <c r="IW79" s="8">
        <v>7.16</v>
      </c>
      <c r="IX79" s="8">
        <v>306.24799999999999</v>
      </c>
      <c r="IY79" s="8">
        <v>4.2540000000000004</v>
      </c>
      <c r="IZ79" s="8">
        <v>310.50200000000001</v>
      </c>
      <c r="JA79" s="8">
        <v>894.82500000000005</v>
      </c>
      <c r="JB79" s="8">
        <v>894.82500000000005</v>
      </c>
      <c r="JC79" s="8">
        <v>268.49099999999999</v>
      </c>
      <c r="JD79" s="8">
        <v>56.735000000000007</v>
      </c>
      <c r="JE79" s="8">
        <v>325.226</v>
      </c>
      <c r="JF79" s="8">
        <v>14.113999999999999</v>
      </c>
      <c r="JG79" s="8">
        <v>0.73599999999999999</v>
      </c>
      <c r="JH79" s="8">
        <v>14.85</v>
      </c>
      <c r="JI79" s="8">
        <v>30.622999999999998</v>
      </c>
      <c r="JJ79" s="8">
        <v>30.622999999999998</v>
      </c>
      <c r="JK79" s="8">
        <v>45.067999999999998</v>
      </c>
      <c r="JL79" s="8">
        <v>0.14200000000000002</v>
      </c>
      <c r="JM79" s="8">
        <v>45.21</v>
      </c>
      <c r="JN79" s="8">
        <v>2.782</v>
      </c>
      <c r="JO79" s="8">
        <v>2.782</v>
      </c>
      <c r="JP79" s="8">
        <v>14.574999999999999</v>
      </c>
      <c r="JQ79" s="8">
        <v>0.13600000000000001</v>
      </c>
      <c r="JR79" s="8">
        <v>14.710999999999999</v>
      </c>
      <c r="JS79" s="8">
        <v>1.635</v>
      </c>
      <c r="JT79" s="8">
        <v>1.635</v>
      </c>
      <c r="JU79" s="8">
        <v>355.08900000000006</v>
      </c>
      <c r="JV79" s="8">
        <v>95.896000000000015</v>
      </c>
      <c r="JW79" s="8">
        <v>43.42</v>
      </c>
      <c r="JX79" s="8">
        <v>494.40500000000009</v>
      </c>
      <c r="JY79" s="8">
        <f t="shared" si="109"/>
        <v>493.96100000000007</v>
      </c>
      <c r="JZ79" s="8">
        <v>34.134</v>
      </c>
      <c r="KA79" s="8">
        <v>36.198</v>
      </c>
      <c r="KB79" s="8">
        <v>70.331999999999994</v>
      </c>
      <c r="KC79" s="8">
        <v>5.3999999999999999E-2</v>
      </c>
      <c r="KD79" s="8">
        <v>47.447999999999993</v>
      </c>
      <c r="KE79" s="8">
        <v>47.501999999999995</v>
      </c>
      <c r="KF79" s="8">
        <v>117.83399999999999</v>
      </c>
      <c r="KG79" s="8">
        <f t="shared" si="110"/>
        <v>47.85299999999998</v>
      </c>
      <c r="KH79" s="8">
        <v>198.62299999999999</v>
      </c>
      <c r="KI79" s="8">
        <v>28.044</v>
      </c>
      <c r="KJ79" s="8">
        <v>226.667</v>
      </c>
      <c r="KK79" s="8">
        <v>268.49099999999999</v>
      </c>
      <c r="KL79" s="8">
        <v>56.735000000000007</v>
      </c>
      <c r="KM79" s="8">
        <v>158.822</v>
      </c>
      <c r="KN79" s="8">
        <v>484.048</v>
      </c>
      <c r="KO79" s="8">
        <v>0.44400000000000001</v>
      </c>
      <c r="KP79" s="8">
        <v>0.44400000000000001</v>
      </c>
      <c r="KQ79" s="8">
        <v>0</v>
      </c>
      <c r="KR79" s="8">
        <v>32.652000000000001</v>
      </c>
      <c r="KS79" s="8">
        <v>35.789000000000001</v>
      </c>
      <c r="KT79" s="8">
        <v>68.441000000000003</v>
      </c>
      <c r="KU79" s="8">
        <v>5.1999999999999998E-2</v>
      </c>
      <c r="KV79" s="8">
        <v>1.488</v>
      </c>
      <c r="KW79" s="8">
        <v>1.54</v>
      </c>
      <c r="KX79" s="8">
        <v>69.981000000000009</v>
      </c>
      <c r="KY79" s="8">
        <v>0</v>
      </c>
      <c r="KZ79" s="8">
        <v>1388.2619999999999</v>
      </c>
      <c r="LA79" s="8">
        <v>50.511000000000003</v>
      </c>
      <c r="LB79" s="8">
        <v>1438.7729999999999</v>
      </c>
      <c r="LC79" s="8">
        <v>1193.2439999999999</v>
      </c>
      <c r="LD79" s="8">
        <v>48.066999999999993</v>
      </c>
      <c r="LE79" s="8">
        <v>1241.3109999999999</v>
      </c>
      <c r="LF79" s="8">
        <v>195.018</v>
      </c>
      <c r="LG79" s="8">
        <v>2.444</v>
      </c>
      <c r="LH79" s="8">
        <v>197.46199999999999</v>
      </c>
      <c r="LI79" s="8">
        <v>3.6160000000000005</v>
      </c>
      <c r="LJ79" s="8">
        <v>3.5750000000000002</v>
      </c>
      <c r="LK79" s="8">
        <v>7.1910000000000007</v>
      </c>
      <c r="LL79" s="8">
        <v>0.82399999999999995</v>
      </c>
      <c r="LM79" s="8">
        <v>1.3770000000000002</v>
      </c>
      <c r="LN79" s="8">
        <v>2.2010000000000001</v>
      </c>
      <c r="LO79" s="8">
        <v>9.3920000000000012</v>
      </c>
      <c r="LP79" s="8">
        <v>0</v>
      </c>
      <c r="LQ79" s="8">
        <v>14.333000000000002</v>
      </c>
      <c r="LR79" s="8">
        <v>2.0339999999999998</v>
      </c>
      <c r="LS79" s="8">
        <v>16.367000000000001</v>
      </c>
      <c r="LT79" s="8">
        <v>0</v>
      </c>
      <c r="LU79" s="8">
        <v>16.367000000000001</v>
      </c>
      <c r="LV79" s="8">
        <f t="shared" si="111"/>
        <v>6.9749999999999996</v>
      </c>
      <c r="LW79" s="8">
        <v>130.63900000000001</v>
      </c>
      <c r="LX79" s="8">
        <v>4.7939999999999996</v>
      </c>
      <c r="LY79" s="8">
        <v>135.43300000000002</v>
      </c>
      <c r="LZ79" s="8">
        <v>0.84899999999999998</v>
      </c>
      <c r="MA79" s="8">
        <v>0.84899999999999998</v>
      </c>
      <c r="MB79" s="8">
        <v>0.65600000000000003</v>
      </c>
      <c r="MC79" s="8">
        <v>0.65600000000000003</v>
      </c>
      <c r="MD79" s="8">
        <v>-3.0590000000000002</v>
      </c>
      <c r="ME79" s="8">
        <v>-3.0590000000000002</v>
      </c>
      <c r="MF79" s="8">
        <v>56.759</v>
      </c>
      <c r="MG79" s="8">
        <v>-0.14899999999999999</v>
      </c>
      <c r="MH79" s="8">
        <v>56.61</v>
      </c>
      <c r="MI79" s="8">
        <v>263.73099999999999</v>
      </c>
      <c r="MJ79" s="8">
        <v>139.90199999999999</v>
      </c>
      <c r="MK79" s="8">
        <v>48.066999999999993</v>
      </c>
      <c r="ML79" s="8">
        <v>1791.895</v>
      </c>
      <c r="MM79" s="8">
        <v>2.444</v>
      </c>
      <c r="MN79" s="8">
        <v>1794.3389999999999</v>
      </c>
      <c r="MO79" s="8">
        <v>711.93799999999999</v>
      </c>
      <c r="MP79" s="8">
        <v>736.36799999999994</v>
      </c>
      <c r="MQ79" s="8">
        <v>-24.429000000000002</v>
      </c>
      <c r="MR79" s="8">
        <v>16.673999999999999</v>
      </c>
      <c r="MS79" s="8">
        <v>4.8770000000000007</v>
      </c>
      <c r="MT79" s="8">
        <v>4.8770000000000007</v>
      </c>
      <c r="MU79" s="8">
        <v>55.756</v>
      </c>
      <c r="MV79" s="8">
        <v>67.024999999999991</v>
      </c>
      <c r="MW79" s="8">
        <v>13.528</v>
      </c>
      <c r="MX79" s="8">
        <v>3.2729999999999997</v>
      </c>
      <c r="MY79" s="8">
        <v>0</v>
      </c>
      <c r="MZ79" s="8">
        <v>3.9710000000000001</v>
      </c>
      <c r="NA79" s="8">
        <v>3.9710000000000001</v>
      </c>
      <c r="NB79" s="8">
        <v>7.1000000000000008E-2</v>
      </c>
      <c r="NC79" s="8">
        <v>0.182</v>
      </c>
      <c r="ND79" s="8">
        <v>0.253</v>
      </c>
      <c r="NE79" s="8">
        <v>4.72</v>
      </c>
      <c r="NF79" s="8">
        <v>4.72</v>
      </c>
      <c r="NG79" s="8">
        <v>5.2460000000000004</v>
      </c>
      <c r="NH79" s="8">
        <v>1.0489999999999999</v>
      </c>
      <c r="NI79" s="8">
        <v>1.853</v>
      </c>
      <c r="NJ79" s="8">
        <v>6.0180000000000007</v>
      </c>
      <c r="NK79" s="8">
        <v>14.166</v>
      </c>
      <c r="NL79" s="8">
        <v>0</v>
      </c>
      <c r="NM79" s="8">
        <v>0</v>
      </c>
      <c r="NN79" s="8">
        <v>1.27</v>
      </c>
      <c r="NO79" s="8">
        <v>7.1000000000000008E-2</v>
      </c>
      <c r="NP79" s="8">
        <v>7.1000000000000008E-2</v>
      </c>
      <c r="NQ79" s="8">
        <v>0</v>
      </c>
      <c r="NR79" s="8">
        <v>2.0760000000000001</v>
      </c>
      <c r="NS79" s="8">
        <v>5.2999999999999999E-2</v>
      </c>
      <c r="NT79" s="8">
        <v>2.129</v>
      </c>
      <c r="NU79" s="8">
        <v>1.9219999999999999</v>
      </c>
      <c r="NV79" s="8">
        <v>1.9219999999999999</v>
      </c>
      <c r="NW79" s="8">
        <v>1.2590000000000001</v>
      </c>
      <c r="NX79" s="8">
        <v>6.9889999999999999</v>
      </c>
      <c r="NY79" s="8">
        <v>63.680999999999997</v>
      </c>
      <c r="NZ79" s="8">
        <v>36.317999999999998</v>
      </c>
      <c r="OA79" s="8">
        <v>9.463000000000001</v>
      </c>
      <c r="OB79" s="8">
        <v>2.6070000000000002</v>
      </c>
      <c r="OC79" s="8">
        <f t="shared" si="112"/>
        <v>-0.66599999999999948</v>
      </c>
      <c r="OD79" s="8">
        <v>4.8770000000000007</v>
      </c>
      <c r="OE79" s="8">
        <v>2.4039999999999999</v>
      </c>
      <c r="OF79" s="8">
        <v>7.2810000000000006</v>
      </c>
      <c r="OG79" s="8">
        <v>7.3659999999999997</v>
      </c>
      <c r="OH79" s="8">
        <v>8.7999999999999995E-2</v>
      </c>
      <c r="OI79" s="8">
        <v>0</v>
      </c>
      <c r="OJ79" s="8">
        <v>7.4539999999999997</v>
      </c>
      <c r="OK79" s="8">
        <v>3.92</v>
      </c>
      <c r="OL79" s="8">
        <v>5.6770000000000005</v>
      </c>
      <c r="OM79" s="8">
        <v>7.7110000000000003</v>
      </c>
      <c r="ON79" s="8">
        <v>18.503</v>
      </c>
      <c r="OO79" s="8">
        <v>16.324000000000002</v>
      </c>
      <c r="OP79" s="8">
        <v>52.135000000000005</v>
      </c>
      <c r="OQ79" s="8">
        <f t="shared" si="113"/>
        <v>37.969000000000008</v>
      </c>
      <c r="OR79" s="8">
        <v>0.23499999999999999</v>
      </c>
      <c r="OS79" s="8">
        <v>1.1719999999999999</v>
      </c>
      <c r="OT79" s="8">
        <v>1.407</v>
      </c>
      <c r="OU79" s="8">
        <v>1.1669999999999998</v>
      </c>
      <c r="OV79" s="8">
        <v>0.156</v>
      </c>
      <c r="OW79" s="8">
        <v>1.3229999999999997</v>
      </c>
      <c r="OX79" s="8">
        <v>16.352999999999998</v>
      </c>
      <c r="OY79" s="8">
        <v>2299.4810000000002</v>
      </c>
      <c r="OZ79" s="335">
        <v>1.7469567655259238E-2</v>
      </c>
      <c r="PA79" s="8">
        <v>0.30068076544678118</v>
      </c>
      <c r="PB79" s="8">
        <v>2.1677982834801979</v>
      </c>
      <c r="PC79" s="8">
        <v>0.67479999999999996</v>
      </c>
      <c r="PD79" s="8">
        <v>0</v>
      </c>
      <c r="PE79" s="8">
        <v>0.79166666666666696</v>
      </c>
      <c r="PF79" s="8">
        <v>0.80931666666666668</v>
      </c>
      <c r="PG79" s="8">
        <f t="shared" si="48"/>
        <v>1.6920391588571944</v>
      </c>
      <c r="PH79" s="8">
        <v>4.7670772593906117</v>
      </c>
      <c r="PI79" s="8">
        <v>1.2079205825000006</v>
      </c>
      <c r="PJ79" s="8">
        <v>2047.7080000000001</v>
      </c>
      <c r="PK79" s="8">
        <f>IFERROR(HLOOKUP("b2_s11",real!$B$10:$AMM$83,$A79-1947,FALSE)+HLOOKUP("b2_s12",real!$B$10:$AMM$83,$A79-1947,FALSE)+HLOOKUP("b2_s13",real!$B$10:$AMM$83,$A79-1947,FALSE)+HLOOKUP("b2_s14",real!$B$10:$AMM$83,$A79-1947,FALSE),"")</f>
        <v>787.88799999999992</v>
      </c>
      <c r="PL79" s="8">
        <v>2298.9480000000003</v>
      </c>
      <c r="PM79" s="8">
        <v>1114.5748809523816</v>
      </c>
      <c r="PN79">
        <v>121.24914700000001</v>
      </c>
      <c r="PO79" s="8">
        <v>34.4</v>
      </c>
      <c r="PP79" s="8">
        <v>66774.482000000004</v>
      </c>
      <c r="PQ79" s="8">
        <v>48344.72496800001</v>
      </c>
      <c r="PR79" s="8">
        <v>1.4540811008026688</v>
      </c>
      <c r="PS79" s="11">
        <v>0.231567221738642</v>
      </c>
      <c r="PT79" s="8">
        <v>15.888999999999999</v>
      </c>
      <c r="PU79" s="8">
        <v>0.78700000000000003</v>
      </c>
      <c r="PV79" s="8">
        <v>6.0819999999999999</v>
      </c>
      <c r="PW79" s="8">
        <v>0.40400000000000003</v>
      </c>
      <c r="PX79" s="8">
        <v>0.89400000000000002</v>
      </c>
      <c r="PY79" s="8">
        <f t="shared" si="46"/>
        <v>2.367</v>
      </c>
      <c r="PZ79" s="8">
        <v>1.069</v>
      </c>
      <c r="QA79" s="8">
        <v>25.126000000000001</v>
      </c>
      <c r="QB79" s="8">
        <v>2.8860000000000001</v>
      </c>
      <c r="QC79" s="8">
        <v>2.8860000000000001</v>
      </c>
      <c r="QD79" s="8">
        <v>14.747999999999999</v>
      </c>
      <c r="QE79" s="8">
        <v>0.76500000000000001</v>
      </c>
      <c r="QF79" s="8">
        <v>5.7389999999999999</v>
      </c>
      <c r="QG79" s="8">
        <v>0.36399999999999999</v>
      </c>
      <c r="QH79" s="8">
        <v>0.88100000000000001</v>
      </c>
      <c r="QI79" s="8">
        <v>0.85399999999999998</v>
      </c>
      <c r="QJ79" s="8">
        <f t="shared" si="47"/>
        <v>2.0990000000000002</v>
      </c>
      <c r="QK79" s="8">
        <v>23.35</v>
      </c>
      <c r="QL79" s="8">
        <v>3.03</v>
      </c>
      <c r="QM79" s="8">
        <v>3.03</v>
      </c>
      <c r="QN79" s="1">
        <v>-1.2390000000000001</v>
      </c>
      <c r="QO79" s="332">
        <v>9</v>
      </c>
      <c r="QP79" s="8">
        <v>66.774482000000006</v>
      </c>
      <c r="QQ79" s="333">
        <v>72.400000000000006</v>
      </c>
      <c r="QR79" s="8">
        <f t="shared" si="72"/>
        <v>48.344724968000008</v>
      </c>
      <c r="QS79" s="8">
        <v>41.566422000000003</v>
      </c>
      <c r="QT79" s="11">
        <v>-0.74873278070479998</v>
      </c>
      <c r="QU79" s="8">
        <v>-0.72914206045454533</v>
      </c>
      <c r="QV79" s="334">
        <v>0.80931666666666668</v>
      </c>
      <c r="QW79" s="8">
        <v>0.80985830000000003</v>
      </c>
      <c r="QX79" s="8">
        <v>1.5585910807048</v>
      </c>
      <c r="QY79" s="336">
        <v>0.79166666699999999</v>
      </c>
      <c r="QZ79" s="338">
        <v>0</v>
      </c>
      <c r="RA79" s="1">
        <v>0.88703900000000002</v>
      </c>
      <c r="RB79" s="1">
        <v>0.83382000000000001</v>
      </c>
      <c r="RC79">
        <v>79912.950064136297</v>
      </c>
      <c r="RD79">
        <v>0.99144176687829599</v>
      </c>
      <c r="RE79">
        <v>0.98438923779153698</v>
      </c>
      <c r="RF79">
        <v>100.83</v>
      </c>
      <c r="RG79">
        <v>100.8</v>
      </c>
      <c r="RH79" s="8">
        <f t="shared" si="43"/>
        <v>102.78287461773701</v>
      </c>
      <c r="RI79" s="8">
        <f t="shared" si="42"/>
        <v>101.86963112683173</v>
      </c>
      <c r="RJ79">
        <v>79912.950064136297</v>
      </c>
      <c r="RL79" s="8">
        <f t="shared" si="73"/>
        <v>291.02699999999999</v>
      </c>
      <c r="RM79" s="8">
        <f t="shared" si="74"/>
        <v>281.77600000000001</v>
      </c>
      <c r="RN79" s="8">
        <f t="shared" si="95"/>
        <v>12.668539056834236</v>
      </c>
      <c r="RO79" s="8">
        <f t="shared" si="96"/>
        <v>12.265838775366287</v>
      </c>
    </row>
    <row r="80" spans="1:483" s="8" customFormat="1" x14ac:dyDescent="0.35">
      <c r="A80" s="1">
        <v>2018</v>
      </c>
      <c r="B80" s="8">
        <v>2289.7804094889257</v>
      </c>
      <c r="C80" s="8">
        <v>777.62366028462645</v>
      </c>
      <c r="D80" s="8">
        <f t="shared" si="97"/>
        <v>1235.7412922057047</v>
      </c>
      <c r="E80" s="8">
        <v>1188.7004362551588</v>
      </c>
      <c r="F80" s="8">
        <v>542.76203356410861</v>
      </c>
      <c r="G80" s="8">
        <v>47.04085595054579</v>
      </c>
      <c r="H80" s="8">
        <v>300.03034991455877</v>
      </c>
      <c r="I80" s="8">
        <v>23.770493435982928</v>
      </c>
      <c r="J80" s="8">
        <v>78.297646669035302</v>
      </c>
      <c r="K80" s="8">
        <v>119.49931993512968</v>
      </c>
      <c r="L80" s="8">
        <v>4.780803201267922</v>
      </c>
      <c r="M80" s="8">
        <f t="shared" si="98"/>
        <v>124.28012313639761</v>
      </c>
      <c r="N80" s="8">
        <v>0.66447758812803881</v>
      </c>
      <c r="O80" s="8">
        <v>19.569496999999998</v>
      </c>
      <c r="P80" s="8">
        <v>741.13451134070567</v>
      </c>
      <c r="Q80" s="8">
        <v>2363.306</v>
      </c>
      <c r="R80" s="8">
        <v>773.375</v>
      </c>
      <c r="S80" s="8">
        <f t="shared" si="99"/>
        <v>1273.3910000000001</v>
      </c>
      <c r="T80" s="8">
        <v>1224.539</v>
      </c>
      <c r="U80" s="8">
        <v>549.97900000000004</v>
      </c>
      <c r="V80" s="8">
        <v>48.851999999999997</v>
      </c>
      <c r="W80" s="8">
        <v>306.47899999999998</v>
      </c>
      <c r="X80" s="8">
        <v>23.882999999999999</v>
      </c>
      <c r="Y80" s="8">
        <v>80.376000000000005</v>
      </c>
      <c r="Z80" s="8">
        <v>125.395</v>
      </c>
      <c r="AA80" s="8">
        <v>4.8899999999999997</v>
      </c>
      <c r="AB80" s="8">
        <f t="shared" si="100"/>
        <v>130.285</v>
      </c>
      <c r="AC80" s="8">
        <v>0.70699999999999996</v>
      </c>
      <c r="AD80" s="8">
        <v>22.09</v>
      </c>
      <c r="AE80" s="8">
        <v>749.49099999999999</v>
      </c>
      <c r="AF80" s="11">
        <f t="shared" si="75"/>
        <v>1.0204945569686232</v>
      </c>
      <c r="AG80" s="337">
        <v>1.01701791802877</v>
      </c>
      <c r="AH80" s="11">
        <f t="shared" si="76"/>
        <v>1.0184121026325363</v>
      </c>
      <c r="AI80" s="11">
        <f t="shared" si="77"/>
        <v>1.0275437297704599</v>
      </c>
      <c r="AJ80" s="11">
        <f t="shared" si="78"/>
        <v>1.0274430285949876</v>
      </c>
      <c r="AK80" s="11">
        <f t="shared" si="79"/>
        <v>1.0142066563811447</v>
      </c>
      <c r="AL80" s="11">
        <f t="shared" si="80"/>
        <v>1.0301226640344405</v>
      </c>
      <c r="AM80" s="11">
        <f t="shared" si="81"/>
        <v>1.0230715697558259</v>
      </c>
      <c r="AN80" s="11">
        <f t="shared" si="82"/>
        <v>1.0129285852599792</v>
      </c>
      <c r="AO80" s="11">
        <f t="shared" si="83"/>
        <v>1.0411995845518724</v>
      </c>
      <c r="AP80" s="11">
        <f t="shared" si="84"/>
        <v>1.0449829039242213</v>
      </c>
      <c r="AQ80" s="11">
        <f t="shared" si="85"/>
        <v>1.0324647832418521</v>
      </c>
      <c r="AR80" s="11">
        <f t="shared" si="86"/>
        <v>1.0445425461464044</v>
      </c>
      <c r="AS80" s="11">
        <f t="shared" si="87"/>
        <v>1.0450246544337565</v>
      </c>
      <c r="AT80" s="11">
        <f t="shared" si="101"/>
        <v>1.0659252770600198</v>
      </c>
      <c r="AU80" s="11">
        <f t="shared" si="88"/>
        <v>1.003510544501274</v>
      </c>
      <c r="AV80" s="8">
        <v>2942.7579999999998</v>
      </c>
      <c r="AW80" s="8">
        <v>1722.6580000000001</v>
      </c>
      <c r="AX80" s="8">
        <v>1220.0999999999999</v>
      </c>
      <c r="AY80" s="8">
        <v>610.77</v>
      </c>
      <c r="AZ80" s="8">
        <v>182.309</v>
      </c>
      <c r="BA80" s="8">
        <v>13.106999999999999</v>
      </c>
      <c r="BB80" s="8">
        <v>195.416</v>
      </c>
      <c r="BC80" s="8">
        <v>21.608000000000001</v>
      </c>
      <c r="BD80" s="8">
        <v>42.294999999999995</v>
      </c>
      <c r="BE80" s="8">
        <v>63.902999999999992</v>
      </c>
      <c r="BF80" s="8">
        <v>34.994</v>
      </c>
      <c r="BG80" s="8">
        <v>385.00400000000002</v>
      </c>
      <c r="BH80" s="8">
        <v>52.276000000000003</v>
      </c>
      <c r="BI80" s="8">
        <v>166.232</v>
      </c>
      <c r="BJ80" s="8">
        <v>11.773000000000001</v>
      </c>
      <c r="BK80" s="8">
        <v>2.2759999999999998</v>
      </c>
      <c r="BL80" s="8">
        <v>0</v>
      </c>
      <c r="BM80" s="8">
        <v>64.456999999999994</v>
      </c>
      <c r="BN80" s="8">
        <v>198.26400000000001</v>
      </c>
      <c r="BO80" s="8">
        <v>9.4600000000000009</v>
      </c>
      <c r="BP80" s="8">
        <v>4.3620000000000001</v>
      </c>
      <c r="BQ80" s="8">
        <v>13.106999999999999</v>
      </c>
      <c r="BR80" s="8">
        <v>0.193</v>
      </c>
      <c r="BS80" s="8">
        <v>13.299999999999999</v>
      </c>
      <c r="BT80" s="8">
        <v>6.7239999999999993</v>
      </c>
      <c r="BU80" s="8">
        <v>9.9640000000000004</v>
      </c>
      <c r="BV80" s="8">
        <v>16.687999999999999</v>
      </c>
      <c r="BW80" s="8">
        <v>0</v>
      </c>
      <c r="BX80" s="8">
        <v>45.330000000000005</v>
      </c>
      <c r="BY80" s="8">
        <v>45.330000000000005</v>
      </c>
      <c r="BZ80" s="8">
        <v>13.193999999999999</v>
      </c>
      <c r="CA80" s="8">
        <v>13.193999999999999</v>
      </c>
      <c r="CB80" s="8">
        <v>9.2759999999999998</v>
      </c>
      <c r="CC80" s="8">
        <v>29.64</v>
      </c>
      <c r="CD80" s="8">
        <v>38.915999999999997</v>
      </c>
      <c r="CE80" s="8">
        <f t="shared" si="102"/>
        <v>22.227999999999998</v>
      </c>
      <c r="CF80" s="8">
        <v>273.56599999999997</v>
      </c>
      <c r="CG80" s="8">
        <v>273.56599999999997</v>
      </c>
      <c r="CH80" s="8">
        <v>14.795</v>
      </c>
      <c r="CI80" s="8">
        <v>8.0960000000000001</v>
      </c>
      <c r="CJ80" s="8">
        <v>22.890999999999998</v>
      </c>
      <c r="CK80" s="8">
        <f t="shared" si="103"/>
        <v>19.744999999999997</v>
      </c>
      <c r="CL80" s="8">
        <v>0</v>
      </c>
      <c r="CM80" s="8">
        <v>3.1459999999999999</v>
      </c>
      <c r="CN80" s="8">
        <v>3.1459999999999999</v>
      </c>
      <c r="CO80" s="8">
        <v>0</v>
      </c>
      <c r="CP80" s="8">
        <v>297.00099999999998</v>
      </c>
      <c r="CQ80" s="8">
        <v>20.471</v>
      </c>
      <c r="CR80" s="8">
        <v>9.6000000000000002E-2</v>
      </c>
      <c r="CS80" s="8">
        <v>-24.259</v>
      </c>
      <c r="CT80" s="8">
        <v>242.71800000000002</v>
      </c>
      <c r="CU80" s="8">
        <v>147.501</v>
      </c>
      <c r="CV80" s="8">
        <v>95.216000000000008</v>
      </c>
      <c r="CW80" s="8">
        <v>39.763999999999996</v>
      </c>
      <c r="CX80" s="8">
        <v>15.653</v>
      </c>
      <c r="CY80" s="8">
        <v>0.998</v>
      </c>
      <c r="CZ80" s="8">
        <v>16.651</v>
      </c>
      <c r="DA80" s="8">
        <v>5.1489999999999991</v>
      </c>
      <c r="DB80" s="8">
        <v>6.4039999999999999</v>
      </c>
      <c r="DC80" s="8">
        <v>11.552999999999999</v>
      </c>
      <c r="DD80" s="8">
        <v>1.5070000000000001</v>
      </c>
      <c r="DE80" s="8">
        <v>28.756</v>
      </c>
      <c r="DF80" s="8">
        <v>148.30199999999999</v>
      </c>
      <c r="DG80" s="8">
        <f t="shared" si="89"/>
        <v>142.722148956258</v>
      </c>
      <c r="DH80" s="8">
        <v>51.216999999999999</v>
      </c>
      <c r="DI80" s="8">
        <f t="shared" si="90"/>
        <v>50.861037070561366</v>
      </c>
      <c r="DJ80" s="8">
        <v>7.0860000000000003</v>
      </c>
      <c r="DK80" s="1">
        <v>0</v>
      </c>
      <c r="DL80" s="8">
        <v>19.957000000000001</v>
      </c>
      <c r="DM80" s="8">
        <v>106.809</v>
      </c>
      <c r="DN80" s="8">
        <f t="shared" si="91"/>
        <v>105.56643826139999</v>
      </c>
      <c r="DO80" s="8">
        <v>38.414999999999992</v>
      </c>
      <c r="DP80" s="8">
        <f t="shared" si="92"/>
        <v>36.198627020271104</v>
      </c>
      <c r="DQ80" s="8">
        <v>0.59099999999999997</v>
      </c>
      <c r="DR80" s="8">
        <v>67.843999999999994</v>
      </c>
      <c r="DS80" s="8">
        <f t="shared" si="104"/>
        <v>47.886999999999993</v>
      </c>
      <c r="DT80" s="8">
        <v>5.1310000000000002</v>
      </c>
      <c r="DU80" s="8">
        <v>0.998</v>
      </c>
      <c r="DV80" s="8">
        <v>27.844999999999999</v>
      </c>
      <c r="DW80" s="8">
        <v>33.973999999999997</v>
      </c>
      <c r="DX80" s="8">
        <v>71.091000000000008</v>
      </c>
      <c r="DY80" s="8">
        <v>26.042999999999999</v>
      </c>
      <c r="DZ80" s="8">
        <v>0.02</v>
      </c>
      <c r="EA80" s="8">
        <v>97.154000000000011</v>
      </c>
      <c r="EB80" s="8">
        <v>14.097</v>
      </c>
      <c r="EC80" s="8">
        <v>0.28500000000000003</v>
      </c>
      <c r="ED80" s="8">
        <v>14.382</v>
      </c>
      <c r="EE80" s="8">
        <f t="shared" si="93"/>
        <v>11.905120745148256</v>
      </c>
      <c r="EF80" s="8">
        <v>33.973999999999997</v>
      </c>
      <c r="EG80" s="8">
        <v>33.973999999999997</v>
      </c>
      <c r="EH80" s="8">
        <v>26.052</v>
      </c>
      <c r="EI80" s="8">
        <v>71.477000000000004</v>
      </c>
      <c r="EJ80" s="8">
        <v>3.0590000000000002</v>
      </c>
      <c r="EK80" s="8">
        <v>100.58799999999999</v>
      </c>
      <c r="EL80" s="8">
        <v>23.844000000000001</v>
      </c>
      <c r="EM80" s="8">
        <v>23.844000000000001</v>
      </c>
      <c r="EN80" s="8">
        <v>0.18</v>
      </c>
      <c r="EO80" s="8">
        <v>2.0680000000000001</v>
      </c>
      <c r="EP80" s="8">
        <v>2.2480000000000002</v>
      </c>
      <c r="EQ80" s="8">
        <f t="shared" si="105"/>
        <v>2.1280000000000001</v>
      </c>
      <c r="ER80" s="8">
        <v>1.2E-2</v>
      </c>
      <c r="ES80" s="8">
        <v>0.108</v>
      </c>
      <c r="ET80" s="8">
        <v>0.12</v>
      </c>
      <c r="EU80" s="8">
        <v>0</v>
      </c>
      <c r="EV80" s="8">
        <v>23.86</v>
      </c>
      <c r="EW80" s="8">
        <v>0.30599999999999999</v>
      </c>
      <c r="EX80" s="8">
        <v>1.8069999999999999</v>
      </c>
      <c r="EY80" s="8">
        <v>498.16699999999997</v>
      </c>
      <c r="EZ80" s="8">
        <v>116.91699999999999</v>
      </c>
      <c r="FA80" s="8">
        <v>381.25</v>
      </c>
      <c r="FB80" s="8">
        <v>196.48100000000002</v>
      </c>
      <c r="FC80" s="8">
        <v>53.806999999999995</v>
      </c>
      <c r="FD80" s="8">
        <v>43.659000000000006</v>
      </c>
      <c r="FE80" s="8">
        <v>97.466000000000008</v>
      </c>
      <c r="FF80" s="8">
        <v>8.5289999999999999</v>
      </c>
      <c r="FG80" s="8">
        <v>2.3839999999999999</v>
      </c>
      <c r="FH80" s="8">
        <v>10.913</v>
      </c>
      <c r="FI80" s="8">
        <v>3.355</v>
      </c>
      <c r="FJ80" s="8">
        <v>79.746000000000009</v>
      </c>
      <c r="FK80" s="8">
        <v>167.72000000000003</v>
      </c>
      <c r="FL80" s="8">
        <v>0.623</v>
      </c>
      <c r="FM80" s="8">
        <v>112.40599999999999</v>
      </c>
      <c r="FN80" s="8">
        <v>280.74900000000002</v>
      </c>
      <c r="FO80" s="8">
        <v>36.887</v>
      </c>
      <c r="FP80" s="8">
        <v>69.881</v>
      </c>
      <c r="FQ80" s="8">
        <v>106.768</v>
      </c>
      <c r="FR80" s="8">
        <v>20.25</v>
      </c>
      <c r="FS80" s="8">
        <v>42.177999999999997</v>
      </c>
      <c r="FT80" s="8">
        <v>2.3149999999999995</v>
      </c>
      <c r="FU80" s="8">
        <v>7.9669999999999996</v>
      </c>
      <c r="FV80" s="8">
        <v>1.6380000000000001</v>
      </c>
      <c r="FW80" s="8">
        <v>3.3970000000000002</v>
      </c>
      <c r="FX80" s="8">
        <f t="shared" si="106"/>
        <v>3.2370000000000001</v>
      </c>
      <c r="FY80" s="8">
        <v>40.340000000000003</v>
      </c>
      <c r="FZ80" s="8">
        <v>0.16</v>
      </c>
      <c r="GA80" s="8">
        <v>0</v>
      </c>
      <c r="GB80" s="8">
        <v>290.24700000000001</v>
      </c>
      <c r="GC80" s="8">
        <v>22.664999999999999</v>
      </c>
      <c r="GD80" s="8">
        <f t="shared" si="94"/>
        <v>312.81700000000001</v>
      </c>
      <c r="GE80" s="8">
        <v>312.91200000000003</v>
      </c>
      <c r="GF80" s="8">
        <v>265.44600000000003</v>
      </c>
      <c r="GG80" s="8">
        <v>43.659000000000006</v>
      </c>
      <c r="GH80" s="8">
        <v>115.78299999999999</v>
      </c>
      <c r="GI80" s="8">
        <v>424.88800000000003</v>
      </c>
      <c r="GJ80" s="8">
        <v>0.94300000000000006</v>
      </c>
      <c r="GK80" s="8">
        <v>0</v>
      </c>
      <c r="GL80" s="8">
        <v>2.1059999999999999</v>
      </c>
      <c r="GM80" s="8">
        <v>13.463999999999999</v>
      </c>
      <c r="GN80" s="8">
        <v>16.512999999999998</v>
      </c>
      <c r="GO80" s="8">
        <v>0</v>
      </c>
      <c r="GP80" s="8">
        <v>9.5000000000000001E-2</v>
      </c>
      <c r="GQ80" s="8">
        <v>9.5000000000000001E-2</v>
      </c>
      <c r="GR80" s="8">
        <v>0</v>
      </c>
      <c r="GS80" s="8">
        <v>365.77199999999999</v>
      </c>
      <c r="GT80" s="8">
        <v>50.176000000000002</v>
      </c>
      <c r="GU80" s="8">
        <v>43.433999999999997</v>
      </c>
      <c r="GV80" s="8">
        <v>459.38199999999995</v>
      </c>
      <c r="GW80" s="8">
        <v>0.98699999999999999</v>
      </c>
      <c r="GX80" s="8">
        <v>0</v>
      </c>
      <c r="GY80" s="8">
        <v>7.8659999999999997</v>
      </c>
      <c r="GZ80" s="8">
        <v>52.546000000000006</v>
      </c>
      <c r="HA80" s="8">
        <v>20.593</v>
      </c>
      <c r="HB80" s="8">
        <v>81.992000000000004</v>
      </c>
      <c r="HC80" s="8">
        <f t="shared" si="107"/>
        <v>65.479000000000013</v>
      </c>
      <c r="HD80" s="8">
        <v>592.49800000000005</v>
      </c>
      <c r="HE80" s="8">
        <v>359.07700000000006</v>
      </c>
      <c r="HF80" s="8">
        <v>190.96499999999997</v>
      </c>
      <c r="HG80" s="8">
        <v>550.04200000000003</v>
      </c>
      <c r="HH80" s="8">
        <v>42.454999999999998</v>
      </c>
      <c r="HI80" s="8">
        <v>14.4</v>
      </c>
      <c r="HJ80" s="8">
        <v>0.98299999999999998</v>
      </c>
      <c r="HK80" s="8">
        <v>2.4359999999999999</v>
      </c>
      <c r="HL80" s="8">
        <v>17.819000000000003</v>
      </c>
      <c r="HM80" s="8">
        <v>0</v>
      </c>
      <c r="HN80" s="8">
        <v>19.582999999999998</v>
      </c>
      <c r="HO80" s="8">
        <v>11.965</v>
      </c>
      <c r="HP80" s="8">
        <v>31.547999999999998</v>
      </c>
      <c r="HQ80" s="8">
        <f t="shared" si="108"/>
        <v>13.728999999999996</v>
      </c>
      <c r="HR80" s="8">
        <v>80.432999999999993</v>
      </c>
      <c r="HS80" s="8">
        <v>9.799999999999999E-2</v>
      </c>
      <c r="HT80" s="8">
        <v>2.3819999999999997</v>
      </c>
      <c r="HU80" s="8">
        <v>-54.189</v>
      </c>
      <c r="HV80" s="8">
        <v>218.00099999999998</v>
      </c>
      <c r="HW80" s="8">
        <v>141.07600000000002</v>
      </c>
      <c r="HX80" s="8">
        <v>233.42099999999999</v>
      </c>
      <c r="HY80" s="8">
        <v>450.01699999999994</v>
      </c>
      <c r="HZ80" s="8">
        <v>54.707000000000001</v>
      </c>
      <c r="IA80" s="8">
        <v>504.72399999999993</v>
      </c>
      <c r="IB80" s="8">
        <v>80.278999999999996</v>
      </c>
      <c r="IC80" s="8">
        <v>18.029</v>
      </c>
      <c r="ID80" s="8">
        <v>98.307999999999993</v>
      </c>
      <c r="IE80" s="8">
        <v>369.73599999999999</v>
      </c>
      <c r="IF80" s="8">
        <v>36.678999999999995</v>
      </c>
      <c r="IG80" s="8">
        <v>406.41499999999996</v>
      </c>
      <c r="IH80" s="8">
        <v>31.925999999999998</v>
      </c>
      <c r="II80" s="8">
        <v>24.239000000000001</v>
      </c>
      <c r="IJ80" s="8">
        <v>56.164999999999999</v>
      </c>
      <c r="IK80" s="8">
        <v>10.689</v>
      </c>
      <c r="IL80" s="8">
        <v>8.1159999999999997</v>
      </c>
      <c r="IM80" s="8">
        <v>18.805</v>
      </c>
      <c r="IN80" s="8">
        <v>0.55400000000000005</v>
      </c>
      <c r="IO80" s="8">
        <v>20.871000000000002</v>
      </c>
      <c r="IP80" s="8">
        <v>21.425000000000001</v>
      </c>
      <c r="IQ80" s="8">
        <v>1.05</v>
      </c>
      <c r="IR80" s="8">
        <v>0.218</v>
      </c>
      <c r="IS80" s="8">
        <v>1.268</v>
      </c>
      <c r="IT80" s="8">
        <v>22.693000000000001</v>
      </c>
      <c r="IU80" s="8">
        <v>7.82</v>
      </c>
      <c r="IV80" s="8">
        <v>1.377</v>
      </c>
      <c r="IW80" s="8">
        <v>9.197000000000001</v>
      </c>
      <c r="IX80" s="8">
        <v>313.50600000000003</v>
      </c>
      <c r="IY80" s="8">
        <v>4.431</v>
      </c>
      <c r="IZ80" s="8">
        <v>317.93700000000001</v>
      </c>
      <c r="JA80" s="8">
        <v>918.57899999999995</v>
      </c>
      <c r="JB80" s="8">
        <v>918.57899999999995</v>
      </c>
      <c r="JC80" s="8">
        <v>275.637</v>
      </c>
      <c r="JD80" s="8">
        <v>57.777000000000001</v>
      </c>
      <c r="JE80" s="8">
        <v>333.41399999999999</v>
      </c>
      <c r="JF80" s="8">
        <v>14.352</v>
      </c>
      <c r="JG80" s="8">
        <v>0.7390000000000001</v>
      </c>
      <c r="JH80" s="8">
        <v>15.091000000000001</v>
      </c>
      <c r="JI80" s="8">
        <v>40.116</v>
      </c>
      <c r="JJ80" s="8">
        <v>40.116</v>
      </c>
      <c r="JK80" s="8">
        <v>45.519000000000005</v>
      </c>
      <c r="JL80" s="8">
        <v>0.13200000000000001</v>
      </c>
      <c r="JM80" s="8">
        <v>45.651000000000003</v>
      </c>
      <c r="JN80" s="8">
        <v>2.77</v>
      </c>
      <c r="JO80" s="8">
        <v>2.77</v>
      </c>
      <c r="JP80" s="8">
        <v>14.779</v>
      </c>
      <c r="JQ80" s="8">
        <v>0.13600000000000001</v>
      </c>
      <c r="JR80" s="8">
        <v>14.914999999999999</v>
      </c>
      <c r="JS80" s="8">
        <v>1.6459999999999999</v>
      </c>
      <c r="JT80" s="8">
        <v>1.6459999999999999</v>
      </c>
      <c r="JU80" s="8">
        <v>363.90100000000001</v>
      </c>
      <c r="JV80" s="8">
        <v>97.266000000000005</v>
      </c>
      <c r="JW80" s="8">
        <v>43.850999999999999</v>
      </c>
      <c r="JX80" s="8">
        <v>505.01800000000003</v>
      </c>
      <c r="JY80" s="8">
        <f t="shared" si="109"/>
        <v>504.59900000000005</v>
      </c>
      <c r="JZ80" s="8">
        <v>34.474999999999994</v>
      </c>
      <c r="KA80" s="8">
        <v>37.055999999999997</v>
      </c>
      <c r="KB80" s="8">
        <v>71.530999999999992</v>
      </c>
      <c r="KC80" s="8">
        <v>5.5E-2</v>
      </c>
      <c r="KD80" s="8">
        <v>48.203000000000003</v>
      </c>
      <c r="KE80" s="8">
        <v>48.258000000000003</v>
      </c>
      <c r="KF80" s="8">
        <v>119.78899999999999</v>
      </c>
      <c r="KG80" s="8">
        <f t="shared" si="110"/>
        <v>48.379999999999981</v>
      </c>
      <c r="KH80" s="8">
        <v>226.02800000000002</v>
      </c>
      <c r="KI80" s="8">
        <v>22.379000000000001</v>
      </c>
      <c r="KJ80" s="8">
        <v>248.40700000000001</v>
      </c>
      <c r="KK80" s="8">
        <v>275.637</v>
      </c>
      <c r="KL80" s="8">
        <v>57.777000000000001</v>
      </c>
      <c r="KM80" s="8">
        <v>145.77799999999999</v>
      </c>
      <c r="KN80" s="8">
        <v>479.19200000000001</v>
      </c>
      <c r="KO80" s="8">
        <v>0.41899999999999998</v>
      </c>
      <c r="KP80" s="8">
        <v>0.41899999999999998</v>
      </c>
      <c r="KQ80" s="8">
        <v>0</v>
      </c>
      <c r="KR80" s="8">
        <v>33.738999999999997</v>
      </c>
      <c r="KS80" s="8">
        <v>36.126000000000005</v>
      </c>
      <c r="KT80" s="8">
        <v>69.865000000000009</v>
      </c>
      <c r="KU80" s="8">
        <v>5.6000000000000001E-2</v>
      </c>
      <c r="KV80" s="8">
        <v>1.488</v>
      </c>
      <c r="KW80" s="8">
        <v>1.544</v>
      </c>
      <c r="KX80" s="8">
        <v>71.409000000000006</v>
      </c>
      <c r="KY80" s="8">
        <v>0</v>
      </c>
      <c r="KZ80" s="8">
        <v>1430.9110000000001</v>
      </c>
      <c r="LA80" s="8">
        <v>51.458999999999996</v>
      </c>
      <c r="LB80" s="8">
        <v>1482.3700000000001</v>
      </c>
      <c r="LC80" s="8">
        <v>1223.991</v>
      </c>
      <c r="LD80" s="8">
        <v>48.851999999999997</v>
      </c>
      <c r="LE80" s="8">
        <v>1272.8430000000001</v>
      </c>
      <c r="LF80" s="8">
        <v>206.92099999999999</v>
      </c>
      <c r="LG80" s="8">
        <v>2.6080000000000001</v>
      </c>
      <c r="LH80" s="8">
        <v>209.529</v>
      </c>
      <c r="LI80" s="8">
        <v>3.9259999999999997</v>
      </c>
      <c r="LJ80" s="8">
        <v>2.5859999999999999</v>
      </c>
      <c r="LK80" s="8">
        <v>6.5119999999999996</v>
      </c>
      <c r="LL80" s="8">
        <v>0.80800000000000005</v>
      </c>
      <c r="LM80" s="8">
        <v>1.407</v>
      </c>
      <c r="LN80" s="8">
        <v>2.2149999999999999</v>
      </c>
      <c r="LO80" s="8">
        <v>8.7270000000000003</v>
      </c>
      <c r="LP80" s="8">
        <v>0</v>
      </c>
      <c r="LQ80" s="8">
        <v>14.388</v>
      </c>
      <c r="LR80" s="8">
        <v>2.1869999999999998</v>
      </c>
      <c r="LS80" s="8">
        <v>16.574999999999999</v>
      </c>
      <c r="LT80" s="8">
        <v>0</v>
      </c>
      <c r="LU80" s="8">
        <v>16.574999999999999</v>
      </c>
      <c r="LV80" s="8">
        <f t="shared" si="111"/>
        <v>7.847999999999999</v>
      </c>
      <c r="LW80" s="8">
        <v>135.47999999999999</v>
      </c>
      <c r="LX80" s="8">
        <v>4.8899999999999997</v>
      </c>
      <c r="LY80" s="8">
        <v>140.36999999999998</v>
      </c>
      <c r="LZ80" s="8">
        <v>1.8330000000000002</v>
      </c>
      <c r="MA80" s="8">
        <v>1.8330000000000002</v>
      </c>
      <c r="MB80" s="8">
        <v>0.70699999999999985</v>
      </c>
      <c r="MC80" s="8">
        <v>0.70699999999999985</v>
      </c>
      <c r="MD80" s="8">
        <v>-2.7850000000000001</v>
      </c>
      <c r="ME80" s="8">
        <v>-2.7850000000000001</v>
      </c>
      <c r="MF80" s="8">
        <v>61.622999999999998</v>
      </c>
      <c r="MG80" s="8">
        <v>-7.1000000000000008E-2</v>
      </c>
      <c r="MH80" s="8">
        <v>61.552</v>
      </c>
      <c r="MI80" s="8">
        <v>266.85199999999998</v>
      </c>
      <c r="MJ80" s="8">
        <v>141.07600000000002</v>
      </c>
      <c r="MK80" s="8">
        <v>48.851999999999997</v>
      </c>
      <c r="ML80" s="8">
        <v>1838.8389999999999</v>
      </c>
      <c r="MM80" s="8">
        <v>2.6080000000000001</v>
      </c>
      <c r="MN80" s="8">
        <v>1841.4469999999999</v>
      </c>
      <c r="MO80" s="8">
        <v>751.08500000000004</v>
      </c>
      <c r="MP80" s="8">
        <v>774.202</v>
      </c>
      <c r="MQ80" s="8">
        <v>-23.119000000000003</v>
      </c>
      <c r="MR80" s="8">
        <v>16.804000000000002</v>
      </c>
      <c r="MS80" s="8">
        <v>5.1370000000000005</v>
      </c>
      <c r="MT80" s="8">
        <v>5.1370000000000005</v>
      </c>
      <c r="MU80" s="8">
        <v>61.061000000000007</v>
      </c>
      <c r="MV80" s="8">
        <v>65.86099999999999</v>
      </c>
      <c r="MW80" s="8">
        <v>18.86</v>
      </c>
      <c r="MX80" s="8">
        <v>4.3140000000000001</v>
      </c>
      <c r="MY80" s="8">
        <v>0</v>
      </c>
      <c r="MZ80" s="8">
        <v>4.694</v>
      </c>
      <c r="NA80" s="8">
        <v>4.694</v>
      </c>
      <c r="NB80" s="8">
        <v>7.6999999999999999E-2</v>
      </c>
      <c r="NC80" s="8">
        <v>0.17799999999999999</v>
      </c>
      <c r="ND80" s="8">
        <v>0.255</v>
      </c>
      <c r="NE80" s="8">
        <v>5.4329999999999998</v>
      </c>
      <c r="NF80" s="8">
        <v>5.4329999999999998</v>
      </c>
      <c r="NG80" s="8">
        <v>5.2810000000000006</v>
      </c>
      <c r="NH80" s="8">
        <v>1.391</v>
      </c>
      <c r="NI80" s="8">
        <v>2.1059999999999999</v>
      </c>
      <c r="NJ80" s="8">
        <v>6.7859999999999996</v>
      </c>
      <c r="NK80" s="8">
        <v>15.564</v>
      </c>
      <c r="NL80" s="8">
        <v>0</v>
      </c>
      <c r="NM80" s="8">
        <v>0</v>
      </c>
      <c r="NN80" s="8">
        <v>1.4019999999999999</v>
      </c>
      <c r="NO80" s="8">
        <v>7.6999999999999999E-2</v>
      </c>
      <c r="NP80" s="8">
        <v>7.6999999999999999E-2</v>
      </c>
      <c r="NQ80" s="8">
        <v>0</v>
      </c>
      <c r="NR80" s="8">
        <v>2.2349999999999999</v>
      </c>
      <c r="NS80" s="8">
        <v>5.3999999999999999E-2</v>
      </c>
      <c r="NT80" s="8">
        <v>2.2889999999999997</v>
      </c>
      <c r="NU80" s="8">
        <v>2.2909999999999999</v>
      </c>
      <c r="NV80" s="8">
        <v>2.2909999999999999</v>
      </c>
      <c r="NW80" s="8">
        <v>1.2309999999999999</v>
      </c>
      <c r="NX80" s="8">
        <v>6.875</v>
      </c>
      <c r="NY80" s="8">
        <v>69.599000000000004</v>
      </c>
      <c r="NZ80" s="8">
        <v>37.009</v>
      </c>
      <c r="OA80" s="8">
        <v>10.050999999999998</v>
      </c>
      <c r="OB80" s="8">
        <v>2.6350000000000002</v>
      </c>
      <c r="OC80" s="8">
        <f t="shared" si="112"/>
        <v>-1.6789999999999998</v>
      </c>
      <c r="OD80" s="8">
        <v>5.1370000000000005</v>
      </c>
      <c r="OE80" s="8">
        <v>2.1350000000000002</v>
      </c>
      <c r="OF80" s="8">
        <v>7.2720000000000002</v>
      </c>
      <c r="OG80" s="8">
        <v>7.3049999999999997</v>
      </c>
      <c r="OH80" s="8">
        <v>0.09</v>
      </c>
      <c r="OI80" s="8">
        <v>0</v>
      </c>
      <c r="OJ80" s="8">
        <v>7.3949999999999996</v>
      </c>
      <c r="OK80" s="8">
        <v>4.1959999999999997</v>
      </c>
      <c r="OL80" s="8">
        <v>4.7330000000000005</v>
      </c>
      <c r="OM80" s="8">
        <v>7.8659999999999997</v>
      </c>
      <c r="ON80" s="8">
        <v>20.937999999999999</v>
      </c>
      <c r="OO80" s="8">
        <v>20.593</v>
      </c>
      <c r="OP80" s="8">
        <v>58.326000000000008</v>
      </c>
      <c r="OQ80" s="8">
        <f t="shared" si="113"/>
        <v>42.762000000000008</v>
      </c>
      <c r="OR80" s="8">
        <v>0.24199999999999999</v>
      </c>
      <c r="OS80" s="8">
        <v>0.94</v>
      </c>
      <c r="OT80" s="8">
        <v>1.1819999999999999</v>
      </c>
      <c r="OU80" s="8">
        <v>1.3479999999999999</v>
      </c>
      <c r="OV80" s="8">
        <v>0.124</v>
      </c>
      <c r="OW80" s="8">
        <v>1.472</v>
      </c>
      <c r="OX80" s="8">
        <v>15.087</v>
      </c>
      <c r="OY80" s="8">
        <v>2364.5309999999999</v>
      </c>
      <c r="OZ80" s="335">
        <v>1.8628964768468703E-2</v>
      </c>
      <c r="PA80" s="8">
        <v>0.35596292943863161</v>
      </c>
      <c r="PB80" s="8">
        <v>2.2163729797288898</v>
      </c>
      <c r="PC80" s="8">
        <v>0.69840000000000002</v>
      </c>
      <c r="PD80" s="8">
        <v>0</v>
      </c>
      <c r="PE80" s="8">
        <v>0.63</v>
      </c>
      <c r="PF80" s="8">
        <v>0.78380833333333333</v>
      </c>
      <c r="PG80" s="8">
        <f t="shared" si="48"/>
        <v>2.4768792548517427</v>
      </c>
      <c r="PH80" s="8">
        <v>5.5798510437420017</v>
      </c>
      <c r="PI80" s="8">
        <v>1.2425617386000007</v>
      </c>
      <c r="PJ80" s="8">
        <v>2102.9809999999998</v>
      </c>
      <c r="PK80" s="8">
        <f>IFERROR(HLOOKUP("b2_s11",real!$B$10:$AMM$83,$A80-1947,FALSE)+HLOOKUP("b2_s12",real!$B$10:$AMM$83,$A80-1947,FALSE)+HLOOKUP("b2_s13",real!$B$10:$AMM$83,$A80-1947,FALSE)+HLOOKUP("b2_s14",real!$B$10:$AMM$83,$A80-1947,FALSE),"")</f>
        <v>811.44299999999998</v>
      </c>
      <c r="PL80" s="8">
        <v>2364.5379999999996</v>
      </c>
      <c r="PM80" s="8">
        <v>1074.0479841897247</v>
      </c>
      <c r="PN80">
        <v>119.8547818095</v>
      </c>
      <c r="PO80" s="9">
        <f>(PO79+PO81)/2</f>
        <v>35.099999999999994</v>
      </c>
      <c r="PP80" s="8">
        <v>66992.159</v>
      </c>
      <c r="PQ80" s="8">
        <v>48770.291751999997</v>
      </c>
      <c r="PR80" s="8">
        <v>1.359006567288648</v>
      </c>
      <c r="PS80" s="11">
        <v>0.20553293271131501</v>
      </c>
      <c r="PT80" s="8">
        <v>16.091000000000001</v>
      </c>
      <c r="PU80" s="8">
        <v>0.78900000000000003</v>
      </c>
      <c r="PV80" s="8">
        <v>6.0650000000000004</v>
      </c>
      <c r="PW80" s="8">
        <v>0.40799999999999997</v>
      </c>
      <c r="PX80" s="8">
        <v>0.88300000000000001</v>
      </c>
      <c r="PY80" s="8">
        <f t="shared" si="46"/>
        <v>2.3460000000000001</v>
      </c>
      <c r="PZ80" s="8">
        <v>1.0549999999999999</v>
      </c>
      <c r="QA80" s="8">
        <v>25.29</v>
      </c>
      <c r="QB80" s="8">
        <v>2.9529999999999998</v>
      </c>
      <c r="QC80" s="8">
        <v>2.9529999999999998</v>
      </c>
      <c r="QD80" s="8">
        <v>14.983000000000001</v>
      </c>
      <c r="QE80" s="8">
        <v>0.76700000000000002</v>
      </c>
      <c r="QF80" s="8">
        <v>5.6970000000000001</v>
      </c>
      <c r="QG80" s="8">
        <v>0.36899999999999999</v>
      </c>
      <c r="QH80" s="8">
        <v>0.85899999999999999</v>
      </c>
      <c r="QI80" s="8">
        <v>0.83599999999999997</v>
      </c>
      <c r="QJ80" s="8">
        <f t="shared" si="47"/>
        <v>2.0640000000000001</v>
      </c>
      <c r="QK80" s="8">
        <v>23.51</v>
      </c>
      <c r="QL80" s="8">
        <v>3.0979999999999999</v>
      </c>
      <c r="QM80" s="8">
        <v>3.0979999999999999</v>
      </c>
      <c r="QN80" s="1">
        <v>-0.441</v>
      </c>
      <c r="QO80" s="332">
        <v>8.6999999999999993</v>
      </c>
      <c r="QP80" s="8">
        <v>66.992159000000001</v>
      </c>
      <c r="QQ80" s="333">
        <v>72.8</v>
      </c>
      <c r="QR80" s="8">
        <f t="shared" si="72"/>
        <v>48.770291751999999</v>
      </c>
      <c r="QS80" s="8">
        <v>41.540362999999999</v>
      </c>
      <c r="QT80" s="11">
        <v>-1.11915340555433</v>
      </c>
      <c r="QU80" s="8">
        <v>-0.88093469272727287</v>
      </c>
      <c r="QV80" s="334">
        <v>0.78380833333333333</v>
      </c>
      <c r="QW80" s="8">
        <v>0.78410829999999998</v>
      </c>
      <c r="QX80" s="8">
        <v>1.9032617055543299</v>
      </c>
      <c r="QY80" s="9">
        <f>QV80</f>
        <v>0.78380833333333333</v>
      </c>
      <c r="QZ80" s="338">
        <v>0</v>
      </c>
      <c r="RA80" s="1">
        <v>0.84758199999999995</v>
      </c>
      <c r="RB80" s="1">
        <v>0.87336199999999997</v>
      </c>
      <c r="RC80">
        <v>82539.580063577698</v>
      </c>
      <c r="RD80">
        <v>1.0052430143067099</v>
      </c>
      <c r="RE80">
        <v>0.99544197596849404</v>
      </c>
      <c r="RF80">
        <v>100.27</v>
      </c>
      <c r="RG80">
        <v>100.32</v>
      </c>
      <c r="RH80" s="8">
        <f t="shared" si="43"/>
        <v>102.21202854230378</v>
      </c>
      <c r="RI80" s="8">
        <f t="shared" si="42"/>
        <v>101.38453764527539</v>
      </c>
      <c r="RJ80">
        <v>82539.580063577698</v>
      </c>
      <c r="RL80" s="8">
        <f t="shared" si="73"/>
        <v>306.47899999999998</v>
      </c>
      <c r="RM80" s="8">
        <f t="shared" si="74"/>
        <v>297.00099999999998</v>
      </c>
      <c r="RN80" s="8">
        <f t="shared" si="95"/>
        <v>12.968231790551032</v>
      </c>
      <c r="RO80" s="8">
        <f t="shared" si="96"/>
        <v>12.567183428637678</v>
      </c>
    </row>
    <row r="81" spans="1:483" s="8" customFormat="1" x14ac:dyDescent="0.35">
      <c r="A81" s="1">
        <v>2019</v>
      </c>
      <c r="B81" s="8">
        <v>2331.9803555540102</v>
      </c>
      <c r="C81" s="8">
        <v>795.85426585711139</v>
      </c>
      <c r="D81" s="8">
        <f t="shared" si="97"/>
        <v>1257.5992929639513</v>
      </c>
      <c r="E81" s="8">
        <v>1209.9604600309833</v>
      </c>
      <c r="F81" s="8">
        <v>548.23229688697336</v>
      </c>
      <c r="G81" s="8">
        <v>47.638832932967979</v>
      </c>
      <c r="H81" s="8">
        <v>307.82188393473626</v>
      </c>
      <c r="I81" s="8">
        <v>26.926555684674543</v>
      </c>
      <c r="J81" s="8">
        <v>85.376737421795809</v>
      </c>
      <c r="K81" s="8">
        <v>122.8128422878108</v>
      </c>
      <c r="L81" s="8">
        <v>4.7837362093668592</v>
      </c>
      <c r="M81" s="8">
        <f t="shared" si="98"/>
        <v>127.59657849717766</v>
      </c>
      <c r="N81" s="8">
        <v>0.76504208873581836</v>
      </c>
      <c r="O81" s="8">
        <v>19.081937000000003</v>
      </c>
      <c r="P81" s="8">
        <v>753.13223382983062</v>
      </c>
      <c r="Q81" s="8">
        <v>2437.6350000000002</v>
      </c>
      <c r="R81" s="8">
        <v>793.43600000000004</v>
      </c>
      <c r="S81" s="8">
        <f t="shared" si="99"/>
        <v>1306.7959999999998</v>
      </c>
      <c r="T81" s="8">
        <v>1256.7239999999999</v>
      </c>
      <c r="U81" s="8">
        <v>560.255</v>
      </c>
      <c r="V81" s="8">
        <v>50.072000000000003</v>
      </c>
      <c r="W81" s="8">
        <v>318.983</v>
      </c>
      <c r="X81" s="8">
        <v>27.504000000000001</v>
      </c>
      <c r="Y81" s="8">
        <v>89.018000000000001</v>
      </c>
      <c r="Z81" s="8">
        <v>131.786</v>
      </c>
      <c r="AA81" s="8">
        <v>5.0019999999999998</v>
      </c>
      <c r="AB81" s="8">
        <f t="shared" si="100"/>
        <v>136.78800000000001</v>
      </c>
      <c r="AC81" s="8">
        <v>0.81</v>
      </c>
      <c r="AD81" s="8">
        <v>20.818000000000001</v>
      </c>
      <c r="AE81" s="8">
        <v>770.09900000000005</v>
      </c>
      <c r="AF81" s="11">
        <f t="shared" si="75"/>
        <v>1.033542547482472</v>
      </c>
      <c r="AG81" s="337">
        <v>1.0304596182235299</v>
      </c>
      <c r="AH81" s="11">
        <f t="shared" si="76"/>
        <v>1.0208953881137341</v>
      </c>
      <c r="AI81" s="11">
        <f t="shared" si="77"/>
        <v>1.0361714173851302</v>
      </c>
      <c r="AJ81" s="11">
        <f t="shared" si="78"/>
        <v>1.0359201507236664</v>
      </c>
      <c r="AK81" s="11">
        <f t="shared" si="79"/>
        <v>1.0228476104831459</v>
      </c>
      <c r="AL81" s="11">
        <f t="shared" si="80"/>
        <v>1.0425949918851194</v>
      </c>
      <c r="AM81" s="11">
        <f t="shared" si="81"/>
        <v>1.0378594143692004</v>
      </c>
      <c r="AN81" s="11">
        <f t="shared" si="82"/>
        <v>1.0297770314552552</v>
      </c>
      <c r="AO81" s="11">
        <f t="shared" si="83"/>
        <v>1.0575345962328833</v>
      </c>
      <c r="AP81" s="11">
        <f t="shared" si="84"/>
        <v>1.0686116222030964</v>
      </c>
      <c r="AQ81" s="11">
        <f t="shared" si="85"/>
        <v>1.0554647140355089</v>
      </c>
      <c r="AR81" s="11">
        <f t="shared" si="86"/>
        <v>1.0681748851169262</v>
      </c>
      <c r="AS81" s="11">
        <f t="shared" si="87"/>
        <v>1.0398893981466129</v>
      </c>
      <c r="AT81" s="11">
        <f t="shared" si="101"/>
        <v>1.0302135430160524</v>
      </c>
      <c r="AU81" s="11">
        <f t="shared" si="88"/>
        <v>1.0146771462163571</v>
      </c>
      <c r="AV81" s="8">
        <v>3045.09</v>
      </c>
      <c r="AW81" s="8">
        <v>1770.0809999999999</v>
      </c>
      <c r="AX81" s="8">
        <v>1275.009</v>
      </c>
      <c r="AY81" s="8">
        <v>634.35599999999999</v>
      </c>
      <c r="AZ81" s="8">
        <v>166.14600000000002</v>
      </c>
      <c r="BA81" s="8">
        <v>13.356</v>
      </c>
      <c r="BB81" s="8">
        <v>179.50200000000001</v>
      </c>
      <c r="BC81" s="8">
        <v>29.117999999999999</v>
      </c>
      <c r="BD81" s="8">
        <v>44.897000000000006</v>
      </c>
      <c r="BE81" s="8">
        <v>74.015000000000001</v>
      </c>
      <c r="BF81" s="8">
        <v>38.263999999999996</v>
      </c>
      <c r="BG81" s="8">
        <v>425.40100000000001</v>
      </c>
      <c r="BH81" s="8">
        <v>49.411999999999999</v>
      </c>
      <c r="BI81" s="8">
        <v>183.2</v>
      </c>
      <c r="BJ81" s="8">
        <v>6.2869999999999999</v>
      </c>
      <c r="BK81" s="8">
        <v>1.8690000000000002</v>
      </c>
      <c r="BL81" s="8">
        <v>0</v>
      </c>
      <c r="BM81" s="8">
        <v>62.944000000000003</v>
      </c>
      <c r="BN81" s="8">
        <v>220.39599999999999</v>
      </c>
      <c r="BO81" s="8">
        <v>6.9079999999999995</v>
      </c>
      <c r="BP81" s="8">
        <v>4.6289999999999996</v>
      </c>
      <c r="BQ81" s="8">
        <v>13.356</v>
      </c>
      <c r="BR81" s="8">
        <v>0.20100000000000001</v>
      </c>
      <c r="BS81" s="8">
        <v>13.557</v>
      </c>
      <c r="BT81" s="8">
        <v>8.0839999999999996</v>
      </c>
      <c r="BU81" s="8">
        <v>11.2</v>
      </c>
      <c r="BV81" s="8">
        <v>19.283999999999999</v>
      </c>
      <c r="BW81" s="8">
        <v>0</v>
      </c>
      <c r="BX81" s="8">
        <v>47.573999999999998</v>
      </c>
      <c r="BY81" s="8">
        <v>47.573999999999998</v>
      </c>
      <c r="BZ81" s="8">
        <v>13.467000000000001</v>
      </c>
      <c r="CA81" s="8">
        <v>13.467000000000001</v>
      </c>
      <c r="CB81" s="8">
        <v>10.946999999999999</v>
      </c>
      <c r="CC81" s="8">
        <v>31.521999999999998</v>
      </c>
      <c r="CD81" s="8">
        <v>42.468999999999994</v>
      </c>
      <c r="CE81" s="8">
        <f t="shared" si="102"/>
        <v>23.184999999999995</v>
      </c>
      <c r="CF81" s="8">
        <v>300.62400000000002</v>
      </c>
      <c r="CG81" s="8">
        <v>300.62400000000002</v>
      </c>
      <c r="CH81" s="8">
        <v>14.821999999999999</v>
      </c>
      <c r="CI81" s="8">
        <v>8.8929999999999989</v>
      </c>
      <c r="CJ81" s="8">
        <v>23.714999999999996</v>
      </c>
      <c r="CK81" s="8">
        <f t="shared" si="103"/>
        <v>21.139999999999997</v>
      </c>
      <c r="CL81" s="8">
        <v>0</v>
      </c>
      <c r="CM81" s="8">
        <v>2.5750000000000002</v>
      </c>
      <c r="CN81" s="8">
        <v>2.5750000000000002</v>
      </c>
      <c r="CO81" s="8">
        <v>0</v>
      </c>
      <c r="CP81" s="8">
        <v>309.21299999999997</v>
      </c>
      <c r="CQ81" s="8">
        <v>19.887</v>
      </c>
      <c r="CR81" s="8">
        <v>0.52400000000000002</v>
      </c>
      <c r="CS81" s="8">
        <v>-7.859</v>
      </c>
      <c r="CT81" s="8">
        <v>247.465</v>
      </c>
      <c r="CU81" s="8">
        <v>155.88800000000001</v>
      </c>
      <c r="CV81" s="8">
        <v>91.578000000000003</v>
      </c>
      <c r="CW81" s="8">
        <v>41.076000000000001</v>
      </c>
      <c r="CX81" s="8">
        <v>14.251999999999999</v>
      </c>
      <c r="CY81" s="8">
        <v>1.0369999999999999</v>
      </c>
      <c r="CZ81" s="8">
        <v>15.288999999999998</v>
      </c>
      <c r="DA81" s="8">
        <v>5.0279999999999996</v>
      </c>
      <c r="DB81" s="8">
        <v>6.5209999999999999</v>
      </c>
      <c r="DC81" s="8">
        <v>11.548999999999999</v>
      </c>
      <c r="DD81" s="8">
        <v>1.2989999999999999</v>
      </c>
      <c r="DE81" s="8">
        <v>24.961000000000002</v>
      </c>
      <c r="DF81" s="8">
        <v>153.08099999999999</v>
      </c>
      <c r="DG81" s="8">
        <f t="shared" si="89"/>
        <v>151.81917336785315</v>
      </c>
      <c r="DH81" s="8">
        <v>58.432000000000002</v>
      </c>
      <c r="DI81" s="8">
        <f t="shared" si="90"/>
        <v>58.037763922937508</v>
      </c>
      <c r="DJ81" s="8">
        <v>4.9919999999999991</v>
      </c>
      <c r="DK81" s="1">
        <v>0</v>
      </c>
      <c r="DL81" s="8">
        <v>19.698</v>
      </c>
      <c r="DM81" s="8">
        <v>115.279</v>
      </c>
      <c r="DN81" s="8">
        <f t="shared" si="91"/>
        <v>114.1375413414</v>
      </c>
      <c r="DO81" s="8">
        <v>41.281999999999996</v>
      </c>
      <c r="DP81" s="8">
        <f t="shared" si="92"/>
        <v>38.41692065779084</v>
      </c>
      <c r="DQ81" s="8">
        <v>0.29900000000000004</v>
      </c>
      <c r="DR81" s="8">
        <v>63.646999999999998</v>
      </c>
      <c r="DS81" s="8">
        <f t="shared" si="104"/>
        <v>43.948999999999998</v>
      </c>
      <c r="DT81" s="8">
        <v>5.2959999999999994</v>
      </c>
      <c r="DU81" s="8">
        <v>1.0369999999999999</v>
      </c>
      <c r="DV81" s="8">
        <v>28.724</v>
      </c>
      <c r="DW81" s="8">
        <v>35.057000000000002</v>
      </c>
      <c r="DX81" s="8">
        <v>74.210000000000008</v>
      </c>
      <c r="DY81" s="8">
        <v>24.632999999999999</v>
      </c>
      <c r="DZ81" s="8">
        <v>8.4000000000000005E-2</v>
      </c>
      <c r="EA81" s="8">
        <v>98.927000000000007</v>
      </c>
      <c r="EB81" s="8">
        <v>16.442</v>
      </c>
      <c r="EC81" s="8">
        <v>2.8000000000000004E-2</v>
      </c>
      <c r="ED81" s="8">
        <v>16.47</v>
      </c>
      <c r="EE81" s="8">
        <f t="shared" si="93"/>
        <v>18.820475291599827</v>
      </c>
      <c r="EF81" s="8">
        <v>35.055999999999997</v>
      </c>
      <c r="EG81" s="8">
        <v>35.055999999999997</v>
      </c>
      <c r="EH81" s="8">
        <v>24.631999999999998</v>
      </c>
      <c r="EI81" s="8">
        <v>74.599999999999994</v>
      </c>
      <c r="EJ81" s="8">
        <v>0.48100000000000004</v>
      </c>
      <c r="EK81" s="8">
        <v>99.712999999999994</v>
      </c>
      <c r="EL81" s="8">
        <v>23.399000000000001</v>
      </c>
      <c r="EM81" s="8">
        <v>23.399000000000001</v>
      </c>
      <c r="EN81" s="8">
        <v>0.13200000000000001</v>
      </c>
      <c r="EO81" s="8">
        <v>1.881</v>
      </c>
      <c r="EP81" s="8">
        <v>2.0129999999999999</v>
      </c>
      <c r="EQ81" s="8">
        <f t="shared" si="105"/>
        <v>1.8969999999999998</v>
      </c>
      <c r="ER81" s="8">
        <v>1.6E-2</v>
      </c>
      <c r="ES81" s="8">
        <v>0.1</v>
      </c>
      <c r="ET81" s="8">
        <v>0.11600000000000001</v>
      </c>
      <c r="EU81" s="8">
        <v>0</v>
      </c>
      <c r="EV81" s="8">
        <v>27.491</v>
      </c>
      <c r="EW81" s="8">
        <v>7.4999999999999997E-2</v>
      </c>
      <c r="EX81" s="8">
        <v>-2.2709999999999999</v>
      </c>
      <c r="EY81" s="8">
        <v>507.67700000000002</v>
      </c>
      <c r="EZ81" s="8">
        <v>120.40300000000001</v>
      </c>
      <c r="FA81" s="8">
        <v>387.274</v>
      </c>
      <c r="FB81" s="8">
        <v>199.375</v>
      </c>
      <c r="FC81" s="8">
        <v>53.98</v>
      </c>
      <c r="FD81" s="8">
        <v>43.965000000000003</v>
      </c>
      <c r="FE81" s="8">
        <v>97.944999999999993</v>
      </c>
      <c r="FF81" s="8">
        <v>8.7119999999999997</v>
      </c>
      <c r="FG81" s="8">
        <v>2.4009999999999998</v>
      </c>
      <c r="FH81" s="8">
        <v>11.113</v>
      </c>
      <c r="FI81" s="8">
        <v>2.9870000000000001</v>
      </c>
      <c r="FJ81" s="8">
        <v>81.828000000000003</v>
      </c>
      <c r="FK81" s="8">
        <v>173.953</v>
      </c>
      <c r="FL81" s="8">
        <v>0.65599999999999992</v>
      </c>
      <c r="FM81" s="8">
        <v>115.045</v>
      </c>
      <c r="FN81" s="8">
        <v>289.654</v>
      </c>
      <c r="FO81" s="8">
        <v>44.583999999999996</v>
      </c>
      <c r="FP81" s="8">
        <v>72.78</v>
      </c>
      <c r="FQ81" s="8">
        <v>117.364</v>
      </c>
      <c r="FR81" s="8">
        <v>22.28</v>
      </c>
      <c r="FS81" s="8">
        <v>44.594000000000001</v>
      </c>
      <c r="FT81" s="8">
        <v>2.2030000000000003</v>
      </c>
      <c r="FU81" s="8">
        <v>8.4060000000000006</v>
      </c>
      <c r="FV81" s="8">
        <v>1.7130000000000001</v>
      </c>
      <c r="FW81" s="8">
        <v>3.6380000000000003</v>
      </c>
      <c r="FX81" s="8">
        <f t="shared" si="106"/>
        <v>3.4660000000000002</v>
      </c>
      <c r="FY81" s="8">
        <v>35.296999999999997</v>
      </c>
      <c r="FZ81" s="8">
        <v>0.17199999999999999</v>
      </c>
      <c r="GA81" s="8">
        <v>0</v>
      </c>
      <c r="GB81" s="8">
        <v>298.88800000000003</v>
      </c>
      <c r="GC81" s="8">
        <v>19.630000000000003</v>
      </c>
      <c r="GD81" s="8">
        <f t="shared" si="94"/>
        <v>318.43600000000004</v>
      </c>
      <c r="GE81" s="8">
        <v>318.51800000000003</v>
      </c>
      <c r="GF81" s="8">
        <v>247.43699999999998</v>
      </c>
      <c r="GG81" s="8">
        <v>43.965000000000003</v>
      </c>
      <c r="GH81" s="8">
        <v>116.381</v>
      </c>
      <c r="GI81" s="8">
        <v>407.78300000000002</v>
      </c>
      <c r="GJ81" s="8">
        <v>1.0550000000000002</v>
      </c>
      <c r="GK81" s="8">
        <v>0</v>
      </c>
      <c r="GL81" s="8">
        <v>2.2709999999999999</v>
      </c>
      <c r="GM81" s="8">
        <v>14.943999999999999</v>
      </c>
      <c r="GN81" s="8">
        <v>18.27</v>
      </c>
      <c r="GO81" s="8">
        <v>0</v>
      </c>
      <c r="GP81" s="8">
        <v>8.2000000000000003E-2</v>
      </c>
      <c r="GQ81" s="8">
        <v>8.2000000000000003E-2</v>
      </c>
      <c r="GR81" s="8">
        <v>0</v>
      </c>
      <c r="GS81" s="8">
        <v>373.85500000000002</v>
      </c>
      <c r="GT81" s="8">
        <v>50.795000000000002</v>
      </c>
      <c r="GU81" s="8">
        <v>48.397000000000006</v>
      </c>
      <c r="GV81" s="8">
        <v>473.04700000000003</v>
      </c>
      <c r="GW81" s="8">
        <v>1.0940000000000001</v>
      </c>
      <c r="GX81" s="8">
        <v>0</v>
      </c>
      <c r="GY81" s="8">
        <v>8.3150000000000013</v>
      </c>
      <c r="GZ81" s="8">
        <v>54.625</v>
      </c>
      <c r="HA81" s="8">
        <v>21.026</v>
      </c>
      <c r="HB81" s="8">
        <v>85.06</v>
      </c>
      <c r="HC81" s="8">
        <f t="shared" si="107"/>
        <v>66.790000000000006</v>
      </c>
      <c r="HD81" s="8">
        <v>588.84199999999998</v>
      </c>
      <c r="HE81" s="8">
        <v>364.91199999999998</v>
      </c>
      <c r="HF81" s="8">
        <v>195.40199999999999</v>
      </c>
      <c r="HG81" s="8">
        <v>560.31399999999996</v>
      </c>
      <c r="HH81" s="8">
        <v>28.527999999999995</v>
      </c>
      <c r="HI81" s="8">
        <v>15.250999999999999</v>
      </c>
      <c r="HJ81" s="8">
        <v>1.41</v>
      </c>
      <c r="HK81" s="8">
        <v>1.7290000000000001</v>
      </c>
      <c r="HL81" s="8">
        <v>18.389999999999997</v>
      </c>
      <c r="HM81" s="8">
        <v>0</v>
      </c>
      <c r="HN81" s="8">
        <v>18.838000000000001</v>
      </c>
      <c r="HO81" s="8">
        <v>10.891999999999999</v>
      </c>
      <c r="HP81" s="8">
        <v>29.73</v>
      </c>
      <c r="HQ81" s="8">
        <f t="shared" si="108"/>
        <v>11.340000000000003</v>
      </c>
      <c r="HR81" s="8">
        <v>89.102000000000004</v>
      </c>
      <c r="HS81" s="8">
        <v>-3.6000000000000004E-2</v>
      </c>
      <c r="HT81" s="8">
        <v>2.9929999999999999</v>
      </c>
      <c r="HU81" s="8">
        <v>-74.872</v>
      </c>
      <c r="HV81" s="8">
        <v>221.52500000000001</v>
      </c>
      <c r="HW81" s="8">
        <v>143.387</v>
      </c>
      <c r="HX81" s="8">
        <v>223.929</v>
      </c>
      <c r="HY81" s="8">
        <v>461.29399999999998</v>
      </c>
      <c r="HZ81" s="8">
        <v>56.061</v>
      </c>
      <c r="IA81" s="8">
        <v>517.35500000000002</v>
      </c>
      <c r="IB81" s="8">
        <v>82.483999999999995</v>
      </c>
      <c r="IC81" s="8">
        <v>18.291999999999998</v>
      </c>
      <c r="ID81" s="8">
        <v>100.776</v>
      </c>
      <c r="IE81" s="8">
        <v>378.80799999999999</v>
      </c>
      <c r="IF81" s="8">
        <v>37.769999999999996</v>
      </c>
      <c r="IG81" s="8">
        <v>416.57799999999997</v>
      </c>
      <c r="IH81" s="8">
        <v>32.256999999999998</v>
      </c>
      <c r="II81" s="8">
        <v>24.707000000000001</v>
      </c>
      <c r="IJ81" s="8">
        <v>56.963999999999999</v>
      </c>
      <c r="IK81" s="8">
        <v>10.091999999999999</v>
      </c>
      <c r="IL81" s="8">
        <v>8.2620000000000005</v>
      </c>
      <c r="IM81" s="8">
        <v>18.353999999999999</v>
      </c>
      <c r="IN81" s="8">
        <v>0.66700000000000004</v>
      </c>
      <c r="IO81" s="8">
        <v>21.154999999999998</v>
      </c>
      <c r="IP81" s="8">
        <v>21.821999999999999</v>
      </c>
      <c r="IQ81" s="8">
        <v>1.0590000000000002</v>
      </c>
      <c r="IR81" s="8">
        <v>0.223</v>
      </c>
      <c r="IS81" s="8">
        <v>1.2820000000000003</v>
      </c>
      <c r="IT81" s="8">
        <v>23.103999999999999</v>
      </c>
      <c r="IU81" s="8">
        <v>7.8810000000000002</v>
      </c>
      <c r="IV81" s="8">
        <v>1.113</v>
      </c>
      <c r="IW81" s="8">
        <v>8.9939999999999998</v>
      </c>
      <c r="IX81" s="8">
        <v>322.50700000000001</v>
      </c>
      <c r="IY81" s="8">
        <v>4.6319999999999997</v>
      </c>
      <c r="IZ81" s="8">
        <v>327.13900000000001</v>
      </c>
      <c r="JA81" s="8">
        <v>947.851</v>
      </c>
      <c r="JB81" s="8">
        <v>947.851</v>
      </c>
      <c r="JC81" s="8">
        <v>258.24199999999996</v>
      </c>
      <c r="JD81" s="8">
        <v>58.367000000000004</v>
      </c>
      <c r="JE81" s="8">
        <v>316.60899999999998</v>
      </c>
      <c r="JF81" s="8">
        <v>14.337</v>
      </c>
      <c r="JG81" s="8">
        <v>0.74199999999999999</v>
      </c>
      <c r="JH81" s="8">
        <v>15.079000000000001</v>
      </c>
      <c r="JI81" s="8">
        <v>42.128</v>
      </c>
      <c r="JJ81" s="8">
        <v>42.128</v>
      </c>
      <c r="JK81" s="8">
        <v>41.299000000000007</v>
      </c>
      <c r="JL81" s="8">
        <v>0.122</v>
      </c>
      <c r="JM81" s="8">
        <v>41.421000000000006</v>
      </c>
      <c r="JN81" s="8">
        <v>2.867</v>
      </c>
      <c r="JO81" s="8">
        <v>2.867</v>
      </c>
      <c r="JP81" s="8">
        <v>14.597999999999999</v>
      </c>
      <c r="JQ81" s="8">
        <v>0.127</v>
      </c>
      <c r="JR81" s="8">
        <v>14.725</v>
      </c>
      <c r="JS81" s="8">
        <v>1.7029999999999998</v>
      </c>
      <c r="JT81" s="8">
        <v>1.7029999999999998</v>
      </c>
      <c r="JU81" s="8">
        <v>371.69900000000001</v>
      </c>
      <c r="JV81" s="8">
        <v>99.240000000000009</v>
      </c>
      <c r="JW81" s="8">
        <v>48.820999999999998</v>
      </c>
      <c r="JX81" s="8">
        <v>519.76</v>
      </c>
      <c r="JY81" s="8">
        <f t="shared" si="109"/>
        <v>519.33500000000004</v>
      </c>
      <c r="JZ81" s="8">
        <v>37.540999999999997</v>
      </c>
      <c r="KA81" s="8">
        <v>37.652000000000001</v>
      </c>
      <c r="KB81" s="8">
        <v>75.192999999999998</v>
      </c>
      <c r="KC81" s="8">
        <v>6.3E-2</v>
      </c>
      <c r="KD81" s="8">
        <v>49.016999999999996</v>
      </c>
      <c r="KE81" s="8">
        <v>49.08</v>
      </c>
      <c r="KF81" s="8">
        <v>124.273</v>
      </c>
      <c r="KG81" s="8">
        <f t="shared" si="110"/>
        <v>48.956999999999994</v>
      </c>
      <c r="KH81" s="8">
        <v>229.34800000000001</v>
      </c>
      <c r="KI81" s="8">
        <v>19.600999999999999</v>
      </c>
      <c r="KJ81" s="8">
        <v>248.94900000000001</v>
      </c>
      <c r="KK81" s="8">
        <v>258.24199999999996</v>
      </c>
      <c r="KL81" s="8">
        <v>58.367000000000004</v>
      </c>
      <c r="KM81" s="8">
        <v>147.26999999999998</v>
      </c>
      <c r="KN81" s="8">
        <v>463.87899999999996</v>
      </c>
      <c r="KO81" s="8">
        <v>0.42499999999999999</v>
      </c>
      <c r="KP81" s="8">
        <v>0.42499999999999999</v>
      </c>
      <c r="KQ81" s="8">
        <v>0</v>
      </c>
      <c r="KR81" s="8">
        <v>37.039000000000001</v>
      </c>
      <c r="KS81" s="8">
        <v>36.697000000000003</v>
      </c>
      <c r="KT81" s="8">
        <v>73.736000000000004</v>
      </c>
      <c r="KU81" s="8">
        <v>6.3E-2</v>
      </c>
      <c r="KV81" s="8">
        <v>1.5169999999999999</v>
      </c>
      <c r="KW81" s="8">
        <v>1.5799999999999998</v>
      </c>
      <c r="KX81" s="8">
        <v>75.316000000000003</v>
      </c>
      <c r="KY81" s="8">
        <v>0</v>
      </c>
      <c r="KZ81" s="8">
        <v>1479.684</v>
      </c>
      <c r="LA81" s="8">
        <v>52.442999999999998</v>
      </c>
      <c r="LB81" s="8">
        <v>1532.127</v>
      </c>
      <c r="LC81" s="8">
        <v>1257.345</v>
      </c>
      <c r="LD81" s="8">
        <v>50.070999999999998</v>
      </c>
      <c r="LE81" s="8">
        <v>1307.4159999999999</v>
      </c>
      <c r="LF81" s="8">
        <v>222.339</v>
      </c>
      <c r="LG81" s="8">
        <v>2.371</v>
      </c>
      <c r="LH81" s="8">
        <v>224.71</v>
      </c>
      <c r="LI81" s="8">
        <v>3.1579999999999999</v>
      </c>
      <c r="LJ81" s="8">
        <v>0.95900000000000007</v>
      </c>
      <c r="LK81" s="8">
        <v>4.117</v>
      </c>
      <c r="LL81" s="8">
        <v>0.83599999999999997</v>
      </c>
      <c r="LM81" s="8">
        <v>1.448</v>
      </c>
      <c r="LN81" s="8">
        <v>2.2839999999999998</v>
      </c>
      <c r="LO81" s="8">
        <v>6.4009999999999998</v>
      </c>
      <c r="LP81" s="8">
        <v>0</v>
      </c>
      <c r="LQ81" s="8">
        <v>15.234999999999999</v>
      </c>
      <c r="LR81" s="8">
        <v>2.8810000000000002</v>
      </c>
      <c r="LS81" s="8">
        <v>18.116</v>
      </c>
      <c r="LT81" s="8">
        <v>0</v>
      </c>
      <c r="LU81" s="8">
        <v>18.116</v>
      </c>
      <c r="LV81" s="8">
        <f t="shared" si="111"/>
        <v>11.715</v>
      </c>
      <c r="LW81" s="8">
        <v>142.46200000000002</v>
      </c>
      <c r="LX81" s="8">
        <v>5.0030000000000001</v>
      </c>
      <c r="LY81" s="8">
        <v>147.46500000000003</v>
      </c>
      <c r="LZ81" s="8">
        <v>0.8620000000000001</v>
      </c>
      <c r="MA81" s="8">
        <v>0.8620000000000001</v>
      </c>
      <c r="MB81" s="8">
        <v>0.81099999999999994</v>
      </c>
      <c r="MC81" s="8">
        <v>0.81099999999999994</v>
      </c>
      <c r="MD81" s="8">
        <v>-3.593</v>
      </c>
      <c r="ME81" s="8">
        <v>-3.593</v>
      </c>
      <c r="MF81" s="8">
        <v>67.8</v>
      </c>
      <c r="MG81" s="8">
        <v>-0.34800000000000003</v>
      </c>
      <c r="MH81" s="8">
        <v>67.451999999999998</v>
      </c>
      <c r="MI81" s="8">
        <v>271.59699999999998</v>
      </c>
      <c r="MJ81" s="8">
        <v>143.387</v>
      </c>
      <c r="MK81" s="8">
        <v>50.070999999999998</v>
      </c>
      <c r="ML81" s="8">
        <v>1894.6680000000001</v>
      </c>
      <c r="MM81" s="8">
        <v>2.371</v>
      </c>
      <c r="MN81" s="8">
        <v>1897.0390000000002</v>
      </c>
      <c r="MO81" s="8">
        <v>770.8</v>
      </c>
      <c r="MP81" s="8">
        <v>794.54899999999998</v>
      </c>
      <c r="MQ81" s="8">
        <v>-23.747</v>
      </c>
      <c r="MR81" s="8">
        <v>17.547000000000001</v>
      </c>
      <c r="MS81" s="8">
        <v>5.5990000000000002</v>
      </c>
      <c r="MT81" s="8">
        <v>5.5990000000000002</v>
      </c>
      <c r="MU81" s="8">
        <v>65.082999999999998</v>
      </c>
      <c r="MV81" s="8">
        <v>74.440000000000012</v>
      </c>
      <c r="MW81" s="8">
        <v>11.279</v>
      </c>
      <c r="MX81" s="8">
        <v>4.093</v>
      </c>
      <c r="MY81" s="8">
        <v>0</v>
      </c>
      <c r="MZ81" s="8">
        <v>5.4410000000000007</v>
      </c>
      <c r="NA81" s="8">
        <v>5.4410000000000007</v>
      </c>
      <c r="NB81" s="8">
        <v>9.0000000000000011E-2</v>
      </c>
      <c r="NC81" s="8">
        <v>0.17899999999999999</v>
      </c>
      <c r="ND81" s="8">
        <v>0.26900000000000002</v>
      </c>
      <c r="NE81" s="8">
        <v>5.5429999999999993</v>
      </c>
      <c r="NF81" s="8">
        <v>5.5429999999999993</v>
      </c>
      <c r="NG81" s="8">
        <v>5.0830000000000002</v>
      </c>
      <c r="NH81" s="8">
        <v>1.7480000000000002</v>
      </c>
      <c r="NI81" s="8">
        <v>2.2709999999999999</v>
      </c>
      <c r="NJ81" s="8">
        <v>6.7440000000000007</v>
      </c>
      <c r="NK81" s="8">
        <v>15.846</v>
      </c>
      <c r="NL81" s="8">
        <v>0</v>
      </c>
      <c r="NM81" s="8">
        <v>0</v>
      </c>
      <c r="NN81" s="8">
        <v>1.4670000000000001</v>
      </c>
      <c r="NO81" s="8">
        <v>9.0000000000000011E-2</v>
      </c>
      <c r="NP81" s="8">
        <v>9.0000000000000011E-2</v>
      </c>
      <c r="NQ81" s="8">
        <v>0</v>
      </c>
      <c r="NR81" s="8">
        <v>2.1950000000000003</v>
      </c>
      <c r="NS81" s="8">
        <v>1E-3</v>
      </c>
      <c r="NT81" s="8">
        <v>2.1960000000000002</v>
      </c>
      <c r="NU81" s="8">
        <v>2.419</v>
      </c>
      <c r="NV81" s="8">
        <v>2.419</v>
      </c>
      <c r="NW81" s="8">
        <v>1.2309999999999999</v>
      </c>
      <c r="NX81" s="8">
        <v>6.9490000000000007</v>
      </c>
      <c r="NY81" s="8">
        <v>73.554000000000002</v>
      </c>
      <c r="NZ81" s="8">
        <v>43.951999999999998</v>
      </c>
      <c r="OA81" s="8">
        <v>7.2059999999999995</v>
      </c>
      <c r="OB81" s="8">
        <v>3.04</v>
      </c>
      <c r="OC81" s="8">
        <f t="shared" si="112"/>
        <v>-1.0529999999999999</v>
      </c>
      <c r="OD81" s="8">
        <v>5.5990000000000002</v>
      </c>
      <c r="OE81" s="8">
        <v>2.1450000000000005</v>
      </c>
      <c r="OF81" s="8">
        <v>7.7440000000000007</v>
      </c>
      <c r="OG81" s="8">
        <v>7.6989999999999998</v>
      </c>
      <c r="OH81" s="8">
        <v>8.7999999999999995E-2</v>
      </c>
      <c r="OI81" s="8">
        <v>0</v>
      </c>
      <c r="OJ81" s="8">
        <v>7.7869999999999999</v>
      </c>
      <c r="OK81" s="8">
        <v>4.62</v>
      </c>
      <c r="OL81" s="8">
        <v>5.0060000000000002</v>
      </c>
      <c r="OM81" s="8">
        <v>8.3150000000000013</v>
      </c>
      <c r="ON81" s="8">
        <v>18.685000000000002</v>
      </c>
      <c r="OO81" s="8">
        <v>21.026</v>
      </c>
      <c r="OP81" s="8">
        <v>57.652000000000001</v>
      </c>
      <c r="OQ81" s="8">
        <f t="shared" si="113"/>
        <v>41.805999999999997</v>
      </c>
      <c r="OR81" s="8">
        <v>0.26800000000000002</v>
      </c>
      <c r="OS81" s="8">
        <v>1.6319999999999999</v>
      </c>
      <c r="OT81" s="8">
        <v>1.9</v>
      </c>
      <c r="OU81" s="8">
        <v>1.7869999999999999</v>
      </c>
      <c r="OV81" s="8">
        <v>9.1999999999999998E-2</v>
      </c>
      <c r="OW81" s="8">
        <v>1.879</v>
      </c>
      <c r="OX81" s="8">
        <v>17.55</v>
      </c>
      <c r="OY81" s="8">
        <v>2440.049</v>
      </c>
      <c r="OZ81" s="335">
        <v>2.279109634522521E-2</v>
      </c>
      <c r="PA81" s="8">
        <v>0.39423607706249653</v>
      </c>
      <c r="PB81" s="8">
        <v>2.8650793422091581</v>
      </c>
      <c r="PC81" s="8">
        <v>3.6200000000000003E-2</v>
      </c>
      <c r="PD81" s="8">
        <v>0</v>
      </c>
      <c r="PE81" s="8">
        <v>0.57999999999999996</v>
      </c>
      <c r="PF81" s="8">
        <v>0.13028333333333333</v>
      </c>
      <c r="PG81" s="8">
        <f t="shared" si="48"/>
        <v>-2.3504752915998273</v>
      </c>
      <c r="PH81" s="8">
        <v>1.2618266321468332</v>
      </c>
      <c r="PI81" s="8">
        <v>1.1414586585999993</v>
      </c>
      <c r="PJ81" s="8">
        <v>2170.4389999999999</v>
      </c>
      <c r="PK81" s="8">
        <f>IFERROR(HLOOKUP("b2_s11",real!$B$10:$AMM$83,$A81-1947,FALSE)+HLOOKUP("b2_s12",real!$B$10:$AMM$83,$A81-1947,FALSE)+HLOOKUP("b2_s13",real!$B$10:$AMM$83,$A81-1947,FALSE)+HLOOKUP("b2_s14",real!$B$10:$AMM$83,$A81-1947,FALSE),"")</f>
        <v>859.32900000000006</v>
      </c>
      <c r="PL81" s="8">
        <v>2438.7779999999998</v>
      </c>
      <c r="PM81" s="8">
        <v>1245.7061264822134</v>
      </c>
      <c r="PN81">
        <v>142.42343722422902</v>
      </c>
      <c r="PO81" s="8">
        <v>35.799999999999997</v>
      </c>
      <c r="PP81" s="8">
        <v>67257.982000000004</v>
      </c>
      <c r="PQ81" s="8">
        <v>48829.294932000004</v>
      </c>
      <c r="PR81" s="8">
        <v>1.7086417179193161</v>
      </c>
      <c r="PS81" s="11">
        <v>0.201638241495008</v>
      </c>
      <c r="PT81" s="8">
        <v>16.373999999999999</v>
      </c>
      <c r="PU81" s="8">
        <v>0.79200000000000004</v>
      </c>
      <c r="PV81" s="8">
        <v>6.0720000000000001</v>
      </c>
      <c r="PW81" s="8">
        <v>0.40500000000000003</v>
      </c>
      <c r="PX81" s="8">
        <v>0.871</v>
      </c>
      <c r="PY81" s="8">
        <f t="shared" si="46"/>
        <v>2.3380000000000001</v>
      </c>
      <c r="PZ81" s="8">
        <v>1.0620000000000001</v>
      </c>
      <c r="QA81" s="8">
        <v>25.574999999999999</v>
      </c>
      <c r="QB81" s="8">
        <v>3.0249999999999999</v>
      </c>
      <c r="QC81" s="8">
        <v>3.0249999999999999</v>
      </c>
      <c r="QD81" s="8">
        <v>15.271000000000001</v>
      </c>
      <c r="QE81" s="8">
        <v>0.77</v>
      </c>
      <c r="QF81" s="8">
        <v>5.7089999999999996</v>
      </c>
      <c r="QG81" s="8">
        <v>0.36599999999999999</v>
      </c>
      <c r="QH81" s="8">
        <v>0.84899999999999998</v>
      </c>
      <c r="QI81" s="8">
        <v>0.84299999999999997</v>
      </c>
      <c r="QJ81" s="8">
        <f t="shared" si="47"/>
        <v>2.0579999999999998</v>
      </c>
      <c r="QK81" s="8">
        <v>23.808</v>
      </c>
      <c r="QL81" s="8">
        <v>3.149</v>
      </c>
      <c r="QM81" s="8">
        <v>3.149</v>
      </c>
      <c r="QN81" s="1">
        <v>0</v>
      </c>
      <c r="QO81" s="332">
        <v>8.1999999999999993</v>
      </c>
      <c r="QP81" s="8">
        <v>67.257981999999998</v>
      </c>
      <c r="QQ81" s="333">
        <v>72.599999999999994</v>
      </c>
      <c r="QR81" s="8">
        <f t="shared" si="72"/>
        <v>48.829294931999996</v>
      </c>
      <c r="QS81" s="8">
        <v>41.525824999999998</v>
      </c>
      <c r="QT81" s="11">
        <v>-1.1448003864171901</v>
      </c>
      <c r="QU81" s="8">
        <v>-0.91858537863636402</v>
      </c>
      <c r="QV81" s="334">
        <v>0.13028333333333333</v>
      </c>
      <c r="QW81" s="8">
        <v>0.13020000000000001</v>
      </c>
      <c r="QX81" s="8">
        <v>1.2750003864171899</v>
      </c>
      <c r="QY81" s="9">
        <f t="shared" ref="QY81:QY83" si="114">QV81</f>
        <v>0.13028333333333333</v>
      </c>
      <c r="QZ81" s="338">
        <v>0</v>
      </c>
      <c r="RA81" s="1">
        <v>0.89340900000000001</v>
      </c>
      <c r="RB81" s="1">
        <v>0.89015500000000003</v>
      </c>
      <c r="RC81">
        <v>84678.527134453499</v>
      </c>
      <c r="RD81">
        <v>1.0208312075407699</v>
      </c>
      <c r="RE81">
        <v>1.0161795526164501</v>
      </c>
      <c r="RF81">
        <v>99.29</v>
      </c>
      <c r="RG81">
        <v>99.4</v>
      </c>
      <c r="RH81" s="8">
        <f t="shared" si="43"/>
        <v>101.21304791029563</v>
      </c>
      <c r="RI81" s="8">
        <f t="shared" si="42"/>
        <v>100.45477513895906</v>
      </c>
      <c r="RJ81">
        <v>84678.527134453499</v>
      </c>
      <c r="RL81" s="8">
        <f t="shared" si="73"/>
        <v>318.983</v>
      </c>
      <c r="RM81" s="8">
        <f t="shared" si="74"/>
        <v>309.21299999999997</v>
      </c>
      <c r="RN81" s="8">
        <f t="shared" si="95"/>
        <v>13.085757301646881</v>
      </c>
      <c r="RO81" s="8">
        <f t="shared" si="96"/>
        <v>12.684958986886878</v>
      </c>
    </row>
    <row r="82" spans="1:483" s="8" customFormat="1" x14ac:dyDescent="0.35">
      <c r="A82" s="1">
        <v>2020</v>
      </c>
      <c r="B82" s="8">
        <v>2150.4451411884756</v>
      </c>
      <c r="C82" s="8">
        <v>694.08503202620057</v>
      </c>
      <c r="D82" s="8">
        <f t="shared" si="97"/>
        <v>1172.9964910339672</v>
      </c>
      <c r="E82" s="8">
        <v>1128.4478268453331</v>
      </c>
      <c r="F82" s="8">
        <v>526.4362822492451</v>
      </c>
      <c r="G82" s="8">
        <v>44.54866418863422</v>
      </c>
      <c r="H82" s="8">
        <v>287.53061213186373</v>
      </c>
      <c r="I82" s="8">
        <v>21.245389212955288</v>
      </c>
      <c r="J82" s="8">
        <v>80.898721885360885</v>
      </c>
      <c r="K82" s="8">
        <v>108.27782414352396</v>
      </c>
      <c r="L82" s="8">
        <v>4.7062706689912668</v>
      </c>
      <c r="M82" s="8">
        <f t="shared" si="98"/>
        <v>112.98409481251522</v>
      </c>
      <c r="N82" s="8">
        <v>0.75748611748904482</v>
      </c>
      <c r="O82" s="8">
        <v>14.972183000000001</v>
      </c>
      <c r="P82" s="8">
        <v>626.36018866824327</v>
      </c>
      <c r="Q82" s="8">
        <v>2310.4689959999996</v>
      </c>
      <c r="R82" s="8">
        <v>679.59199999999998</v>
      </c>
      <c r="S82" s="8">
        <f t="shared" si="99"/>
        <v>1231.6559970000001</v>
      </c>
      <c r="T82" s="8">
        <v>1182.611997</v>
      </c>
      <c r="U82" s="8">
        <v>576.11599899999999</v>
      </c>
      <c r="V82" s="8">
        <v>49.043999999999997</v>
      </c>
      <c r="W82" s="8">
        <v>299.58300000000003</v>
      </c>
      <c r="X82" s="8">
        <v>21.887</v>
      </c>
      <c r="Y82" s="8">
        <v>84.906999999999996</v>
      </c>
      <c r="Z82" s="8">
        <v>118.495</v>
      </c>
      <c r="AA82" s="8">
        <v>4.9820000000000002</v>
      </c>
      <c r="AB82" s="8">
        <f t="shared" si="100"/>
        <v>123.477</v>
      </c>
      <c r="AC82" s="8">
        <v>0.81799999999999995</v>
      </c>
      <c r="AD82" s="8">
        <v>17.388000000000002</v>
      </c>
      <c r="AE82" s="8">
        <v>634.22900000000004</v>
      </c>
      <c r="AF82" s="11">
        <f t="shared" si="75"/>
        <v>1.0623224209553952</v>
      </c>
      <c r="AG82" s="337">
        <v>1.0573711804091901</v>
      </c>
      <c r="AH82" s="11">
        <f t="shared" si="76"/>
        <v>1.0026248577970749</v>
      </c>
      <c r="AI82" s="11">
        <f t="shared" si="77"/>
        <v>1.0470292372532766</v>
      </c>
      <c r="AJ82" s="11">
        <f t="shared" si="78"/>
        <v>1.0452455957325224</v>
      </c>
      <c r="AK82" s="11">
        <f t="shared" si="79"/>
        <v>1.0953525736750191</v>
      </c>
      <c r="AL82" s="11">
        <f t="shared" si="80"/>
        <v>1.0920260717156542</v>
      </c>
      <c r="AM82" s="11">
        <f t="shared" si="81"/>
        <v>1.0435266849298828</v>
      </c>
      <c r="AN82" s="11">
        <f t="shared" si="82"/>
        <v>1.0386032849850777</v>
      </c>
      <c r="AO82" s="11">
        <f t="shared" si="83"/>
        <v>1.0645305808290011</v>
      </c>
      <c r="AP82" s="11">
        <f t="shared" si="84"/>
        <v>1.0898203287140427</v>
      </c>
      <c r="AQ82" s="11">
        <f t="shared" si="85"/>
        <v>1.0685481010617568</v>
      </c>
      <c r="AR82" s="11">
        <f t="shared" si="86"/>
        <v>1.0889354857248379</v>
      </c>
      <c r="AS82" s="11">
        <f t="shared" si="87"/>
        <v>1.0606353213016573</v>
      </c>
      <c r="AT82" s="11">
        <f t="shared" si="101"/>
        <v>1.0966681054874419</v>
      </c>
      <c r="AU82" s="11">
        <f t="shared" si="88"/>
        <v>1.0047881508571879</v>
      </c>
      <c r="AV82" s="8">
        <v>2734.9409999999998</v>
      </c>
      <c r="AW82" s="8">
        <v>1568.4939999999999</v>
      </c>
      <c r="AX82" s="8">
        <v>1166.4470000000001</v>
      </c>
      <c r="AY82" s="8">
        <v>595.25600000000009</v>
      </c>
      <c r="AZ82" s="8">
        <v>155.88300000000001</v>
      </c>
      <c r="BA82" s="8">
        <v>12.975</v>
      </c>
      <c r="BB82" s="8">
        <v>168.858</v>
      </c>
      <c r="BC82" s="8">
        <v>28.602</v>
      </c>
      <c r="BD82" s="8">
        <v>44.347999999999999</v>
      </c>
      <c r="BE82" s="8">
        <v>72.95</v>
      </c>
      <c r="BF82" s="8">
        <v>40.133000000000003</v>
      </c>
      <c r="BG82" s="8">
        <v>369.51499999999999</v>
      </c>
      <c r="BH82" s="8">
        <v>47.054999999999993</v>
      </c>
      <c r="BI82" s="8">
        <v>127.929</v>
      </c>
      <c r="BJ82" s="8">
        <v>-1.516</v>
      </c>
      <c r="BK82" s="8">
        <v>1.109</v>
      </c>
      <c r="BL82" s="8">
        <v>0</v>
      </c>
      <c r="BM82" s="8">
        <v>56.519999999999996</v>
      </c>
      <c r="BN82" s="8">
        <v>161.738</v>
      </c>
      <c r="BO82" s="8">
        <v>3.06</v>
      </c>
      <c r="BP82" s="8">
        <v>4.415</v>
      </c>
      <c r="BQ82" s="8">
        <v>12.975</v>
      </c>
      <c r="BR82" s="8">
        <v>0.16600000000000001</v>
      </c>
      <c r="BS82" s="8">
        <v>13.141</v>
      </c>
      <c r="BT82" s="8">
        <v>8.9329999999999998</v>
      </c>
      <c r="BU82" s="8">
        <v>13.476000000000001</v>
      </c>
      <c r="BV82" s="8">
        <v>22.408999999999999</v>
      </c>
      <c r="BW82" s="8">
        <v>0</v>
      </c>
      <c r="BX82" s="8">
        <v>43.446999999999996</v>
      </c>
      <c r="BY82" s="8">
        <v>43.446999999999996</v>
      </c>
      <c r="BZ82" s="8">
        <v>13.050999999999998</v>
      </c>
      <c r="CA82" s="8">
        <v>13.050999999999998</v>
      </c>
      <c r="CB82" s="8">
        <v>10.064</v>
      </c>
      <c r="CC82" s="8">
        <v>32.870999999999995</v>
      </c>
      <c r="CD82" s="8">
        <v>42.934999999999995</v>
      </c>
      <c r="CE82" s="8">
        <f t="shared" si="102"/>
        <v>20.525999999999996</v>
      </c>
      <c r="CF82" s="8">
        <v>254.476</v>
      </c>
      <c r="CG82" s="8">
        <v>254.476</v>
      </c>
      <c r="CH82" s="8">
        <v>17.131</v>
      </c>
      <c r="CI82" s="8">
        <v>8.1610000000000014</v>
      </c>
      <c r="CJ82" s="8">
        <v>25.292000000000002</v>
      </c>
      <c r="CK82" s="8">
        <f t="shared" si="103"/>
        <v>22.284000000000002</v>
      </c>
      <c r="CL82" s="8">
        <v>0</v>
      </c>
      <c r="CM82" s="8">
        <v>3.008</v>
      </c>
      <c r="CN82" s="8">
        <v>3.008</v>
      </c>
      <c r="CO82" s="8">
        <v>0</v>
      </c>
      <c r="CP82" s="8">
        <v>287.15800000000002</v>
      </c>
      <c r="CQ82" s="8">
        <v>14.517999999999997</v>
      </c>
      <c r="CR82" s="8">
        <v>-9.9999999999999742E-4</v>
      </c>
      <c r="CS82" s="8">
        <v>-24.915000000000003</v>
      </c>
      <c r="CT82" s="8">
        <v>241.64500000000001</v>
      </c>
      <c r="CU82" s="8">
        <v>156.16299999999998</v>
      </c>
      <c r="CV82" s="8">
        <v>85.481999999999999</v>
      </c>
      <c r="CW82" s="8">
        <v>40.061</v>
      </c>
      <c r="CX82" s="8">
        <v>13.591000000000001</v>
      </c>
      <c r="CY82" s="8">
        <v>0.98099999999999998</v>
      </c>
      <c r="CZ82" s="8">
        <v>14.572000000000001</v>
      </c>
      <c r="DA82" s="8">
        <v>5.1800000000000006</v>
      </c>
      <c r="DB82" s="8">
        <v>7.3360000000000003</v>
      </c>
      <c r="DC82" s="8">
        <v>12.516000000000002</v>
      </c>
      <c r="DD82" s="8">
        <v>0.121</v>
      </c>
      <c r="DE82" s="8">
        <v>18.456</v>
      </c>
      <c r="DF82" s="8">
        <v>125.744</v>
      </c>
      <c r="DG82" s="8">
        <f t="shared" si="89"/>
        <v>127.25184413105001</v>
      </c>
      <c r="DH82" s="8">
        <v>35.878</v>
      </c>
      <c r="DI82" s="8">
        <f t="shared" si="90"/>
        <v>35.623070220862644</v>
      </c>
      <c r="DJ82" s="8">
        <v>1.282</v>
      </c>
      <c r="DK82" s="1">
        <v>0</v>
      </c>
      <c r="DL82" s="8">
        <v>14.952000000000002</v>
      </c>
      <c r="DM82" s="8">
        <v>90.965000000000003</v>
      </c>
      <c r="DN82" s="8">
        <f t="shared" si="91"/>
        <v>90.080118614</v>
      </c>
      <c r="DO82" s="8">
        <v>22.513999999999999</v>
      </c>
      <c r="DP82" s="8">
        <f t="shared" si="92"/>
        <v>20.658141340302205</v>
      </c>
      <c r="DQ82" s="8">
        <v>-0.219</v>
      </c>
      <c r="DR82" s="8">
        <v>56.292999999999992</v>
      </c>
      <c r="DS82" s="8">
        <f t="shared" si="104"/>
        <v>41.340999999999994</v>
      </c>
      <c r="DT82" s="8">
        <v>5.4790000000000001</v>
      </c>
      <c r="DU82" s="8">
        <v>0.98099999999999998</v>
      </c>
      <c r="DV82" s="8">
        <v>29.681999999999999</v>
      </c>
      <c r="DW82" s="8">
        <v>36.141999999999996</v>
      </c>
      <c r="DX82" s="8">
        <v>75.858000000000004</v>
      </c>
      <c r="DY82" s="8">
        <v>25.387</v>
      </c>
      <c r="DZ82" s="8">
        <v>8.4000000000000005E-2</v>
      </c>
      <c r="EA82" s="8">
        <v>101.32900000000001</v>
      </c>
      <c r="EB82" s="8">
        <v>17.817999999999998</v>
      </c>
      <c r="EC82" s="8">
        <v>2.9000000000000005E-2</v>
      </c>
      <c r="ED82" s="8">
        <v>17.846999999999998</v>
      </c>
      <c r="EE82" s="8">
        <f t="shared" si="93"/>
        <v>21.840654397610436</v>
      </c>
      <c r="EF82" s="8">
        <v>36.14</v>
      </c>
      <c r="EG82" s="8">
        <v>36.14</v>
      </c>
      <c r="EH82" s="8">
        <v>25.327999999999999</v>
      </c>
      <c r="EI82" s="8">
        <v>76.442000000000007</v>
      </c>
      <c r="EJ82" s="8">
        <v>0.48199999999999998</v>
      </c>
      <c r="EK82" s="8">
        <v>102.25200000000001</v>
      </c>
      <c r="EL82" s="8">
        <v>7.9960000000000004</v>
      </c>
      <c r="EM82" s="8">
        <v>7.9960000000000004</v>
      </c>
      <c r="EN82" s="8">
        <v>0.436</v>
      </c>
      <c r="EO82" s="8">
        <v>1.8759999999999999</v>
      </c>
      <c r="EP82" s="8">
        <v>2.3119999999999998</v>
      </c>
      <c r="EQ82" s="8">
        <f t="shared" si="105"/>
        <v>2.2639999999999998</v>
      </c>
      <c r="ER82" s="8">
        <v>1.2E-2</v>
      </c>
      <c r="ES82" s="8">
        <v>3.5999999999999997E-2</v>
      </c>
      <c r="ET82" s="8">
        <v>4.8000000000000001E-2</v>
      </c>
      <c r="EU82" s="8">
        <v>0</v>
      </c>
      <c r="EV82" s="8">
        <v>22.61</v>
      </c>
      <c r="EW82" s="8">
        <v>1.6E-2</v>
      </c>
      <c r="EX82" s="8">
        <v>-12.368</v>
      </c>
      <c r="EY82" s="8">
        <v>516.726</v>
      </c>
      <c r="EZ82" s="8">
        <v>123.02500000000001</v>
      </c>
      <c r="FA82" s="8">
        <v>393.70100000000002</v>
      </c>
      <c r="FB82" s="8">
        <v>204.86699999999999</v>
      </c>
      <c r="FC82" s="8">
        <v>55.146000000000001</v>
      </c>
      <c r="FD82" s="8">
        <v>44.034999999999997</v>
      </c>
      <c r="FE82" s="8">
        <v>99.180999999999997</v>
      </c>
      <c r="FF82" s="8">
        <v>9.0019999999999989</v>
      </c>
      <c r="FG82" s="8">
        <v>2.552</v>
      </c>
      <c r="FH82" s="8">
        <v>11.553999999999998</v>
      </c>
      <c r="FI82" s="8">
        <v>2.9239999999999999</v>
      </c>
      <c r="FJ82" s="8">
        <v>81.022000000000006</v>
      </c>
      <c r="FK82" s="8">
        <v>161.12200000000001</v>
      </c>
      <c r="FL82" s="8">
        <v>0.78600000000000003</v>
      </c>
      <c r="FM82" s="8">
        <v>110.053</v>
      </c>
      <c r="FN82" s="8">
        <v>271.96100000000001</v>
      </c>
      <c r="FO82" s="8">
        <v>44.572999999999993</v>
      </c>
      <c r="FP82" s="8">
        <v>73.35199999999999</v>
      </c>
      <c r="FQ82" s="8">
        <v>117.92499999999998</v>
      </c>
      <c r="FR82" s="8">
        <v>24.235999999999997</v>
      </c>
      <c r="FS82" s="8">
        <v>54.147999999999996</v>
      </c>
      <c r="FT82" s="8">
        <v>1.9180000000000001</v>
      </c>
      <c r="FU82" s="8">
        <v>5.5009999999999994</v>
      </c>
      <c r="FV82" s="8">
        <v>1.1859999999999999</v>
      </c>
      <c r="FW82" s="8">
        <v>3.2050000000000001</v>
      </c>
      <c r="FX82" s="8">
        <f t="shared" si="106"/>
        <v>3.0209999999999999</v>
      </c>
      <c r="FY82" s="8">
        <v>29.623999999999999</v>
      </c>
      <c r="FZ82" s="8">
        <v>0.184</v>
      </c>
      <c r="GA82" s="8">
        <v>0</v>
      </c>
      <c r="GB82" s="8">
        <v>288.43700000000001</v>
      </c>
      <c r="GC82" s="8">
        <v>15.954000000000001</v>
      </c>
      <c r="GD82" s="8">
        <f t="shared" si="94"/>
        <v>304.32500000000005</v>
      </c>
      <c r="GE82" s="8">
        <v>304.39100000000002</v>
      </c>
      <c r="GF82" s="8">
        <v>236.82200000000003</v>
      </c>
      <c r="GG82" s="8">
        <v>44.034999999999997</v>
      </c>
      <c r="GH82" s="8">
        <v>111.955</v>
      </c>
      <c r="GI82" s="8">
        <v>392.81200000000001</v>
      </c>
      <c r="GJ82" s="8">
        <v>1.1719999999999999</v>
      </c>
      <c r="GK82" s="8">
        <v>0</v>
      </c>
      <c r="GL82" s="8">
        <v>2.3919999999999999</v>
      </c>
      <c r="GM82" s="8">
        <v>14.384</v>
      </c>
      <c r="GN82" s="8">
        <v>17.948</v>
      </c>
      <c r="GO82" s="8">
        <v>0</v>
      </c>
      <c r="GP82" s="8">
        <v>6.6000000000000003E-2</v>
      </c>
      <c r="GQ82" s="8">
        <v>6.6000000000000003E-2</v>
      </c>
      <c r="GR82" s="8">
        <v>0</v>
      </c>
      <c r="GS82" s="8">
        <v>388.08299999999997</v>
      </c>
      <c r="GT82" s="8">
        <v>51.170999999999999</v>
      </c>
      <c r="GU82" s="8">
        <v>80.38000000000001</v>
      </c>
      <c r="GV82" s="8">
        <v>519.63400000000001</v>
      </c>
      <c r="GW82" s="8">
        <v>1.1070000000000002</v>
      </c>
      <c r="GX82" s="8">
        <v>0</v>
      </c>
      <c r="GY82" s="8">
        <v>8.58</v>
      </c>
      <c r="GZ82" s="8">
        <v>58.703000000000003</v>
      </c>
      <c r="HA82" s="8">
        <v>23.692</v>
      </c>
      <c r="HB82" s="8">
        <v>92.081999999999994</v>
      </c>
      <c r="HC82" s="8">
        <f t="shared" si="107"/>
        <v>74.133999999999986</v>
      </c>
      <c r="HD82" s="8">
        <v>477.37700000000001</v>
      </c>
      <c r="HE82" s="8">
        <v>377.34899999999999</v>
      </c>
      <c r="HF82" s="8">
        <v>199.80599999999998</v>
      </c>
      <c r="HG82" s="8">
        <v>577.15499999999997</v>
      </c>
      <c r="HH82" s="8">
        <v>-99.777000000000015</v>
      </c>
      <c r="HI82" s="8">
        <v>15.039000000000001</v>
      </c>
      <c r="HJ82" s="8">
        <v>2.1029999999999998</v>
      </c>
      <c r="HK82" s="8">
        <v>4.2229999999999999</v>
      </c>
      <c r="HL82" s="8">
        <v>21.365000000000002</v>
      </c>
      <c r="HM82" s="8">
        <v>0</v>
      </c>
      <c r="HN82" s="8">
        <v>22.445999999999998</v>
      </c>
      <c r="HO82" s="8">
        <v>13.842000000000001</v>
      </c>
      <c r="HP82" s="8">
        <v>36.287999999999997</v>
      </c>
      <c r="HQ82" s="8">
        <f t="shared" si="108"/>
        <v>14.922999999999995</v>
      </c>
      <c r="HR82" s="8">
        <v>85.989000000000004</v>
      </c>
      <c r="HS82" s="8">
        <v>1.9849999999999999</v>
      </c>
      <c r="HT82" s="8">
        <v>2.6239999999999997</v>
      </c>
      <c r="HU82" s="8">
        <v>-205.29599999999999</v>
      </c>
      <c r="HV82" s="8">
        <v>231.58199999999999</v>
      </c>
      <c r="HW82" s="8">
        <v>145.768</v>
      </c>
      <c r="HX82" s="8">
        <v>100.03</v>
      </c>
      <c r="HY82" s="8">
        <v>449.17500000000001</v>
      </c>
      <c r="HZ82" s="8">
        <v>54.324000000000005</v>
      </c>
      <c r="IA82" s="8">
        <v>503.49900000000002</v>
      </c>
      <c r="IB82" s="8">
        <v>80.251000000000005</v>
      </c>
      <c r="IC82" s="8">
        <v>16.717000000000002</v>
      </c>
      <c r="ID82" s="8">
        <v>96.968000000000004</v>
      </c>
      <c r="IE82" s="8">
        <v>368.92500000000001</v>
      </c>
      <c r="IF82" s="8">
        <v>37.609000000000002</v>
      </c>
      <c r="IG82" s="8">
        <v>406.53399999999999</v>
      </c>
      <c r="IH82" s="8">
        <v>30.294999999999998</v>
      </c>
      <c r="II82" s="8">
        <v>23.891000000000002</v>
      </c>
      <c r="IJ82" s="8">
        <v>54.186</v>
      </c>
      <c r="IK82" s="8">
        <v>9.6789999999999985</v>
      </c>
      <c r="IL82" s="8">
        <v>8.0009999999999994</v>
      </c>
      <c r="IM82" s="8">
        <v>17.68</v>
      </c>
      <c r="IN82" s="8">
        <v>0.755</v>
      </c>
      <c r="IO82" s="8">
        <v>21.887</v>
      </c>
      <c r="IP82" s="8">
        <v>22.641999999999999</v>
      </c>
      <c r="IQ82" s="8">
        <v>1.034</v>
      </c>
      <c r="IR82" s="8">
        <v>0.216</v>
      </c>
      <c r="IS82" s="8">
        <v>1.25</v>
      </c>
      <c r="IT82" s="8">
        <v>23.891999999999999</v>
      </c>
      <c r="IU82" s="8">
        <v>17.678999999999998</v>
      </c>
      <c r="IV82" s="8">
        <v>0.28599999999999998</v>
      </c>
      <c r="IW82" s="8">
        <v>17.965</v>
      </c>
      <c r="IX82" s="8">
        <v>323.97700000000003</v>
      </c>
      <c r="IY82" s="8">
        <v>4.7519999999999998</v>
      </c>
      <c r="IZ82" s="8">
        <v>328.72900000000004</v>
      </c>
      <c r="JA82" s="8">
        <v>909.202</v>
      </c>
      <c r="JB82" s="8">
        <v>909.202</v>
      </c>
      <c r="JC82" s="8">
        <v>247.69400000000002</v>
      </c>
      <c r="JD82" s="8">
        <v>58</v>
      </c>
      <c r="JE82" s="8">
        <v>305.69400000000002</v>
      </c>
      <c r="JF82" s="8">
        <v>12.197000000000001</v>
      </c>
      <c r="JG82" s="8">
        <v>0.63200000000000001</v>
      </c>
      <c r="JH82" s="8">
        <v>12.829000000000001</v>
      </c>
      <c r="JI82" s="8">
        <v>32.751999999999995</v>
      </c>
      <c r="JJ82" s="8">
        <v>32.751999999999995</v>
      </c>
      <c r="JK82" s="8">
        <v>39.760000000000005</v>
      </c>
      <c r="JL82" s="8">
        <v>8.4000000000000005E-2</v>
      </c>
      <c r="JM82" s="8">
        <v>39.844000000000008</v>
      </c>
      <c r="JN82" s="8">
        <v>2.9060000000000001</v>
      </c>
      <c r="JO82" s="8">
        <v>2.9060000000000001</v>
      </c>
      <c r="JP82" s="8">
        <v>12.419999999999998</v>
      </c>
      <c r="JQ82" s="8">
        <v>9.7000000000000003E-2</v>
      </c>
      <c r="JR82" s="8">
        <v>12.516999999999998</v>
      </c>
      <c r="JS82" s="8">
        <v>1.5169999999999999</v>
      </c>
      <c r="JT82" s="8">
        <v>1.5169999999999999</v>
      </c>
      <c r="JU82" s="8">
        <v>388.25100000000003</v>
      </c>
      <c r="JV82" s="8">
        <v>100.28100000000001</v>
      </c>
      <c r="JW82" s="8">
        <v>80.838000000000008</v>
      </c>
      <c r="JX82" s="8">
        <v>569.37</v>
      </c>
      <c r="JY82" s="8">
        <f t="shared" si="109"/>
        <v>568.91300000000001</v>
      </c>
      <c r="JZ82" s="8">
        <v>37.846999999999994</v>
      </c>
      <c r="KA82" s="8">
        <v>35.983000000000004</v>
      </c>
      <c r="KB82" s="8">
        <v>73.83</v>
      </c>
      <c r="KC82" s="8">
        <v>0.08</v>
      </c>
      <c r="KD82" s="8">
        <v>50.122</v>
      </c>
      <c r="KE82" s="8">
        <v>50.201999999999998</v>
      </c>
      <c r="KF82" s="8">
        <v>124.032</v>
      </c>
      <c r="KG82" s="8">
        <f t="shared" si="110"/>
        <v>50.744</v>
      </c>
      <c r="KH82" s="8">
        <v>224.166</v>
      </c>
      <c r="KI82" s="8">
        <v>15.926</v>
      </c>
      <c r="KJ82" s="8">
        <v>240.09199999999998</v>
      </c>
      <c r="KK82" s="8">
        <v>247.69400000000002</v>
      </c>
      <c r="KL82" s="8">
        <v>58</v>
      </c>
      <c r="KM82" s="8">
        <v>143.63400000000001</v>
      </c>
      <c r="KN82" s="8">
        <v>449.32800000000003</v>
      </c>
      <c r="KO82" s="8">
        <v>0.45700000000000002</v>
      </c>
      <c r="KP82" s="8">
        <v>0.45700000000000002</v>
      </c>
      <c r="KQ82" s="8">
        <v>0</v>
      </c>
      <c r="KR82" s="8">
        <v>37.849000000000004</v>
      </c>
      <c r="KS82" s="8">
        <v>34.022999999999996</v>
      </c>
      <c r="KT82" s="8">
        <v>71.872</v>
      </c>
      <c r="KU82" s="8">
        <v>6.4000000000000001E-2</v>
      </c>
      <c r="KV82" s="8">
        <v>1.3519999999999999</v>
      </c>
      <c r="KW82" s="8">
        <v>1.4159999999999999</v>
      </c>
      <c r="KX82" s="8">
        <v>73.287999999999997</v>
      </c>
      <c r="KY82" s="8">
        <v>0</v>
      </c>
      <c r="KZ82" s="8">
        <v>1494.4580000000001</v>
      </c>
      <c r="LA82" s="8">
        <v>53.697000000000003</v>
      </c>
      <c r="LB82" s="8">
        <v>1548.1550000000002</v>
      </c>
      <c r="LC82" s="8">
        <v>1174.1890000000001</v>
      </c>
      <c r="LD82" s="8">
        <v>48.698999999999998</v>
      </c>
      <c r="LE82" s="8">
        <v>1222.8880000000001</v>
      </c>
      <c r="LF82" s="8">
        <v>320.26900000000001</v>
      </c>
      <c r="LG82" s="8">
        <v>4.9980000000000002</v>
      </c>
      <c r="LH82" s="8">
        <v>325.267</v>
      </c>
      <c r="LI82" s="8">
        <v>3.6659999999999999</v>
      </c>
      <c r="LJ82" s="8">
        <v>2.3079999999999998</v>
      </c>
      <c r="LK82" s="8">
        <v>5.9740000000000002</v>
      </c>
      <c r="LL82" s="8">
        <v>0.86199999999999999</v>
      </c>
      <c r="LM82" s="8">
        <v>1.3340000000000001</v>
      </c>
      <c r="LN82" s="8">
        <v>2.1960000000000002</v>
      </c>
      <c r="LO82" s="8">
        <v>8.17</v>
      </c>
      <c r="LP82" s="8">
        <v>0</v>
      </c>
      <c r="LQ82" s="8">
        <v>15.027000000000001</v>
      </c>
      <c r="LR82" s="8">
        <v>1.8699999999999999</v>
      </c>
      <c r="LS82" s="8">
        <v>16.897000000000002</v>
      </c>
      <c r="LT82" s="8">
        <v>0</v>
      </c>
      <c r="LU82" s="8">
        <v>16.897000000000002</v>
      </c>
      <c r="LV82" s="8">
        <f t="shared" si="111"/>
        <v>8.7270000000000021</v>
      </c>
      <c r="LW82" s="8">
        <v>127.35400000000001</v>
      </c>
      <c r="LX82" s="8">
        <v>4.9610000000000003</v>
      </c>
      <c r="LY82" s="8">
        <v>132.31500000000003</v>
      </c>
      <c r="LZ82" s="8">
        <v>2.1589999999999998</v>
      </c>
      <c r="MA82" s="8">
        <v>2.1589999999999998</v>
      </c>
      <c r="MB82" s="8">
        <v>0.7629999999999999</v>
      </c>
      <c r="MC82" s="8">
        <v>0.7629999999999999</v>
      </c>
      <c r="MD82" s="8">
        <v>-2.6389999999999998</v>
      </c>
      <c r="ME82" s="8">
        <v>-2.6389999999999998</v>
      </c>
      <c r="MF82" s="8">
        <v>181.71100000000001</v>
      </c>
      <c r="MG82" s="8">
        <v>2.234</v>
      </c>
      <c r="MH82" s="8">
        <v>183.94500000000002</v>
      </c>
      <c r="MI82" s="8">
        <v>280.279</v>
      </c>
      <c r="MJ82" s="8">
        <v>145.768</v>
      </c>
      <c r="MK82" s="8">
        <v>48.698999999999998</v>
      </c>
      <c r="ML82" s="8">
        <v>1920.5050000000001</v>
      </c>
      <c r="MM82" s="8">
        <v>4.9980000000000002</v>
      </c>
      <c r="MN82" s="8">
        <v>1925.5030000000002</v>
      </c>
      <c r="MO82" s="8">
        <v>640.15800000000002</v>
      </c>
      <c r="MP82" s="8">
        <v>686.98299999999995</v>
      </c>
      <c r="MQ82" s="8">
        <v>-46.825000000000003</v>
      </c>
      <c r="MR82" s="8">
        <v>16.402000000000001</v>
      </c>
      <c r="MS82" s="8">
        <v>5.44</v>
      </c>
      <c r="MT82" s="8">
        <v>5.44</v>
      </c>
      <c r="MU82" s="8">
        <v>52.290999999999997</v>
      </c>
      <c r="MV82" s="8">
        <v>49.892000000000003</v>
      </c>
      <c r="MW82" s="8">
        <v>-0.754</v>
      </c>
      <c r="MX82" s="8">
        <v>3.3920000000000003</v>
      </c>
      <c r="MY82" s="8">
        <v>0</v>
      </c>
      <c r="MZ82" s="8">
        <v>2.9430000000000001</v>
      </c>
      <c r="NA82" s="8">
        <v>2.9430000000000001</v>
      </c>
      <c r="NB82" s="8">
        <v>4.7E-2</v>
      </c>
      <c r="NC82" s="8">
        <v>0.19500000000000001</v>
      </c>
      <c r="ND82" s="8">
        <v>0.24199999999999999</v>
      </c>
      <c r="NE82" s="8">
        <v>7.4740000000000002</v>
      </c>
      <c r="NF82" s="8">
        <v>7.4740000000000002</v>
      </c>
      <c r="NG82" s="8">
        <v>6.4139999999999997</v>
      </c>
      <c r="NH82" s="8">
        <v>2.2809999999999997</v>
      </c>
      <c r="NI82" s="8">
        <v>2.3919999999999999</v>
      </c>
      <c r="NJ82" s="8">
        <v>7.1059999999999999</v>
      </c>
      <c r="NK82" s="8">
        <v>18.192999999999998</v>
      </c>
      <c r="NL82" s="8">
        <v>0</v>
      </c>
      <c r="NM82" s="8">
        <v>0</v>
      </c>
      <c r="NN82" s="8">
        <v>1.573</v>
      </c>
      <c r="NO82" s="8">
        <v>4.7E-2</v>
      </c>
      <c r="NP82" s="8">
        <v>4.7E-2</v>
      </c>
      <c r="NQ82" s="8">
        <v>0</v>
      </c>
      <c r="NR82" s="8">
        <v>2.056</v>
      </c>
      <c r="NS82" s="8">
        <v>0</v>
      </c>
      <c r="NT82" s="8">
        <v>2.056</v>
      </c>
      <c r="NU82" s="8">
        <v>2.988</v>
      </c>
      <c r="NV82" s="8">
        <v>2.988</v>
      </c>
      <c r="NW82" s="8">
        <v>1.232</v>
      </c>
      <c r="NX82" s="8">
        <v>6.9960000000000004</v>
      </c>
      <c r="NY82" s="8">
        <v>54.373000000000005</v>
      </c>
      <c r="NZ82" s="8">
        <v>32.085000000000001</v>
      </c>
      <c r="OA82" s="8">
        <v>2.84</v>
      </c>
      <c r="OB82" s="8">
        <v>2.59</v>
      </c>
      <c r="OC82" s="8">
        <f t="shared" si="112"/>
        <v>-0.80200000000000049</v>
      </c>
      <c r="OD82" s="8">
        <v>5.44</v>
      </c>
      <c r="OE82" s="8">
        <v>2.0249999999999999</v>
      </c>
      <c r="OF82" s="8">
        <v>7.4649999999999999</v>
      </c>
      <c r="OG82" s="8">
        <v>7.3060000000000009</v>
      </c>
      <c r="OH82" s="8">
        <v>0.09</v>
      </c>
      <c r="OI82" s="8">
        <v>0</v>
      </c>
      <c r="OJ82" s="8">
        <v>7.3960000000000008</v>
      </c>
      <c r="OK82" s="8">
        <v>5.008</v>
      </c>
      <c r="OL82" s="8">
        <v>5.2670000000000003</v>
      </c>
      <c r="OM82" s="8">
        <v>8.58</v>
      </c>
      <c r="ON82" s="8">
        <v>20.491</v>
      </c>
      <c r="OO82" s="8">
        <v>23.692</v>
      </c>
      <c r="OP82" s="8">
        <v>63.038000000000004</v>
      </c>
      <c r="OQ82" s="8">
        <f t="shared" si="113"/>
        <v>44.845000000000006</v>
      </c>
      <c r="OR82" s="8">
        <v>0.13400000000000001</v>
      </c>
      <c r="OS82" s="8">
        <v>0.92400000000000004</v>
      </c>
      <c r="OT82" s="8">
        <v>1.0580000000000001</v>
      </c>
      <c r="OU82" s="8">
        <v>1.885</v>
      </c>
      <c r="OV82" s="8">
        <v>7.1999999999999995E-2</v>
      </c>
      <c r="OW82" s="8">
        <v>1.9570000000000001</v>
      </c>
      <c r="OX82" s="8">
        <v>58.633999999999993</v>
      </c>
      <c r="OY82" s="8">
        <v>2309.7170000000001</v>
      </c>
      <c r="OZ82" s="335">
        <v>1.2606442100605929E-2</v>
      </c>
      <c r="PA82" s="8">
        <v>0.25492977913735754</v>
      </c>
      <c r="PB82" s="8">
        <v>1.8558586596977962</v>
      </c>
      <c r="PC82" s="8">
        <v>-0.3352</v>
      </c>
      <c r="PD82" s="8">
        <v>0</v>
      </c>
      <c r="PE82" s="8">
        <v>0.45</v>
      </c>
      <c r="PF82" s="8">
        <v>-0.14457500000000001</v>
      </c>
      <c r="PG82" s="8">
        <f t="shared" si="48"/>
        <v>-3.9936543976104391</v>
      </c>
      <c r="PH82" s="8">
        <v>-1.5078441310499999</v>
      </c>
      <c r="PI82" s="8">
        <v>0.88488138600000077</v>
      </c>
      <c r="PJ82" s="8">
        <v>2052.1640000000002</v>
      </c>
      <c r="PK82" s="8">
        <f>IFERROR(HLOOKUP("b2_s11",real!$B$10:$AMM$83,$A82-1947,FALSE)+HLOOKUP("b2_s12",real!$B$10:$AMM$83,$A82-1947,FALSE)+HLOOKUP("b2_s13",real!$B$10:$AMM$83,$A82-1947,FALSE)+HLOOKUP("b2_s14",real!$B$10:$AMM$83,$A82-1947,FALSE),"")</f>
        <v>797.72199999999998</v>
      </c>
      <c r="PL82" s="8">
        <v>2300.7130000000002</v>
      </c>
      <c r="PM82" s="8">
        <v>1549.4542125984258</v>
      </c>
      <c r="PN82">
        <v>148.27674217886718</v>
      </c>
      <c r="PO82" s="8">
        <v>37.299999999999997</v>
      </c>
      <c r="PP82" s="8">
        <v>67454.122000000003</v>
      </c>
      <c r="PQ82" s="8">
        <v>48566.967839999998</v>
      </c>
      <c r="PR82" s="8">
        <v>1.9773532784321903</v>
      </c>
      <c r="PS82" s="11">
        <v>0.210234678715536</v>
      </c>
      <c r="PT82" s="8">
        <v>16.154</v>
      </c>
      <c r="PU82" s="8">
        <v>0.77700000000000002</v>
      </c>
      <c r="PV82" s="8">
        <v>6.085</v>
      </c>
      <c r="PW82" s="8">
        <v>0.39</v>
      </c>
      <c r="PX82" s="8">
        <v>0.85799999999999998</v>
      </c>
      <c r="PY82" s="8">
        <f t="shared" si="46"/>
        <v>2.302</v>
      </c>
      <c r="PZ82" s="8">
        <v>1.054</v>
      </c>
      <c r="QA82" s="8">
        <v>25.318000000000001</v>
      </c>
      <c r="QB82" s="8">
        <v>3.008</v>
      </c>
      <c r="QC82" s="8">
        <v>3.008</v>
      </c>
      <c r="QD82" s="8">
        <v>15.083</v>
      </c>
      <c r="QE82" s="8">
        <v>0.75600000000000001</v>
      </c>
      <c r="QF82" s="8">
        <v>5.7130000000000001</v>
      </c>
      <c r="QG82" s="8">
        <v>0.35399999999999998</v>
      </c>
      <c r="QH82" s="8">
        <v>0.83599999999999997</v>
      </c>
      <c r="QI82" s="8">
        <v>0.83699999999999997</v>
      </c>
      <c r="QJ82" s="8">
        <f t="shared" si="47"/>
        <v>2.0270000000000001</v>
      </c>
      <c r="QK82" s="8">
        <v>23.579000000000001</v>
      </c>
      <c r="QL82" s="8">
        <v>3.1160000000000001</v>
      </c>
      <c r="QM82" s="8">
        <v>3.1160000000000001</v>
      </c>
      <c r="QN82" s="1">
        <v>-4.577</v>
      </c>
      <c r="QO82" s="332">
        <v>8.1</v>
      </c>
      <c r="QP82" s="8">
        <v>67.454121999999998</v>
      </c>
      <c r="QQ82" s="333">
        <v>72</v>
      </c>
      <c r="QR82" s="8">
        <f t="shared" si="72"/>
        <v>48.566967839999997</v>
      </c>
      <c r="QS82" s="8">
        <v>41.514539999999997</v>
      </c>
      <c r="QT82" s="11">
        <v>-0.63898149782066005</v>
      </c>
      <c r="QU82" s="8">
        <v>-0.55651688772727259</v>
      </c>
      <c r="QV82" s="334">
        <v>-0.14457500000000001</v>
      </c>
      <c r="QW82" s="8">
        <v>-0.1452667</v>
      </c>
      <c r="QX82" s="8">
        <v>0.49371479782066002</v>
      </c>
      <c r="QY82" s="9">
        <f t="shared" si="114"/>
        <v>-0.14457500000000001</v>
      </c>
      <c r="QZ82" s="338">
        <v>0</v>
      </c>
      <c r="RA82" s="1">
        <v>0.87682800000000005</v>
      </c>
      <c r="RB82" s="1">
        <v>0.81493000000000004</v>
      </c>
      <c r="RC82">
        <v>82041.0095007942</v>
      </c>
      <c r="RD82">
        <v>0.99375714001420401</v>
      </c>
      <c r="RE82">
        <v>0.977304820321518</v>
      </c>
      <c r="RF82">
        <v>100.98</v>
      </c>
      <c r="RG82">
        <v>101.07</v>
      </c>
      <c r="RH82" s="8">
        <f t="shared" si="43"/>
        <v>102.93577981651377</v>
      </c>
      <c r="RI82" s="8">
        <f t="shared" si="42"/>
        <v>102.14249621020717</v>
      </c>
      <c r="RJ82">
        <v>82041.009500794302</v>
      </c>
      <c r="RL82" s="8">
        <f t="shared" si="73"/>
        <v>299.58300000000003</v>
      </c>
      <c r="RM82" s="8">
        <f t="shared" si="74"/>
        <v>287.15800000000002</v>
      </c>
      <c r="RN82" s="8">
        <f t="shared" si="95"/>
        <v>12.96632850380824</v>
      </c>
      <c r="RO82" s="8">
        <f t="shared" si="96"/>
        <v>12.428558898524171</v>
      </c>
    </row>
    <row r="83" spans="1:483" s="8" customFormat="1" x14ac:dyDescent="0.35">
      <c r="A83" s="1">
        <v>2021</v>
      </c>
      <c r="B83" s="8">
        <v>2297.0319513477125</v>
      </c>
      <c r="C83" s="8">
        <v>749.56346458524081</v>
      </c>
      <c r="D83" s="8">
        <f t="shared" si="97"/>
        <v>1234.7300046367275</v>
      </c>
      <c r="E83" s="8">
        <v>1187.5562356543335</v>
      </c>
      <c r="F83" s="8">
        <v>560.290404562812</v>
      </c>
      <c r="G83" s="8">
        <v>47.173768982393959</v>
      </c>
      <c r="H83" s="8">
        <v>320.83365239237094</v>
      </c>
      <c r="I83" s="8">
        <v>24.868957446699618</v>
      </c>
      <c r="J83" s="8">
        <v>83.133019444115419</v>
      </c>
      <c r="K83" s="8">
        <v>126.63922840817621</v>
      </c>
      <c r="L83" s="8">
        <v>4.7563373782358553</v>
      </c>
      <c r="M83" s="8">
        <f t="shared" si="98"/>
        <v>131.39556578641208</v>
      </c>
      <c r="N83" s="8">
        <v>0.73711363022161336</v>
      </c>
      <c r="O83" s="8">
        <v>8.6180450000000004</v>
      </c>
      <c r="P83" s="8">
        <v>681.30394358384797</v>
      </c>
      <c r="Q83" s="8">
        <v>2500.87041</v>
      </c>
      <c r="R83" s="8">
        <v>785.04600000000005</v>
      </c>
      <c r="S83" s="8">
        <f t="shared" si="99"/>
        <v>1317.10725</v>
      </c>
      <c r="T83" s="8">
        <v>1264.79125</v>
      </c>
      <c r="U83" s="8">
        <v>606.44935999999996</v>
      </c>
      <c r="V83" s="8">
        <v>52.316000000000003</v>
      </c>
      <c r="W83" s="8">
        <v>340.65699999999998</v>
      </c>
      <c r="X83" s="8">
        <v>26.103999999999999</v>
      </c>
      <c r="Y83" s="8">
        <v>89.664000000000001</v>
      </c>
      <c r="Z83" s="8">
        <v>144.53</v>
      </c>
      <c r="AA83" s="8">
        <v>5.2130000000000001</v>
      </c>
      <c r="AB83" s="8">
        <f t="shared" si="100"/>
        <v>149.74299999999999</v>
      </c>
      <c r="AC83" s="8">
        <v>0.88100000000000001</v>
      </c>
      <c r="AD83" s="8">
        <v>18.835799999999999</v>
      </c>
      <c r="AE83" s="8">
        <v>736.47500000000002</v>
      </c>
      <c r="AF83" s="11">
        <f t="shared" si="75"/>
        <v>1.0764868334815196</v>
      </c>
      <c r="AG83" s="337">
        <v>1.07022609609397</v>
      </c>
      <c r="AH83" s="11">
        <f t="shared" si="76"/>
        <v>1.0724809433749039</v>
      </c>
      <c r="AI83" s="11">
        <f t="shared" si="77"/>
        <v>1.0636903878105668</v>
      </c>
      <c r="AJ83" s="11">
        <f t="shared" si="78"/>
        <v>1.0622389412252742</v>
      </c>
      <c r="AK83" s="11">
        <f t="shared" si="79"/>
        <v>1.0833559370063259</v>
      </c>
      <c r="AL83" s="11">
        <f t="shared" si="80"/>
        <v>1.1000584581945581</v>
      </c>
      <c r="AM83" s="11">
        <f t="shared" si="81"/>
        <v>1.0634274950734981</v>
      </c>
      <c r="AN83" s="11">
        <f t="shared" si="82"/>
        <v>1.0582240496194562</v>
      </c>
      <c r="AO83" s="11">
        <f t="shared" si="83"/>
        <v>1.0939585338955162</v>
      </c>
      <c r="AP83" s="11">
        <f t="shared" si="84"/>
        <v>1.1365384850820814</v>
      </c>
      <c r="AQ83" s="11">
        <f t="shared" si="85"/>
        <v>1.1063239822909507</v>
      </c>
      <c r="AR83" s="11">
        <f t="shared" si="86"/>
        <v>1.1355315680959996</v>
      </c>
      <c r="AS83" s="11">
        <f t="shared" si="87"/>
        <v>1.1738941181743217</v>
      </c>
      <c r="AT83" s="11">
        <f t="shared" si="101"/>
        <v>2.0638875020434764</v>
      </c>
      <c r="AU83" s="11">
        <f t="shared" si="88"/>
        <v>1.0726787107042228</v>
      </c>
      <c r="AV83" s="8">
        <v>3073.373</v>
      </c>
      <c r="AW83" s="8">
        <v>1791.67</v>
      </c>
      <c r="AX83" s="8">
        <v>1281.704</v>
      </c>
      <c r="AY83" s="8">
        <v>649.16700000000003</v>
      </c>
      <c r="AZ83" s="8">
        <v>170.548</v>
      </c>
      <c r="BA83" s="8">
        <v>14.195</v>
      </c>
      <c r="BB83" s="8">
        <v>184.74299999999999</v>
      </c>
      <c r="BC83" s="8">
        <v>30.545999999999999</v>
      </c>
      <c r="BD83" s="8">
        <v>34.554000000000002</v>
      </c>
      <c r="BE83" s="8">
        <v>65.099999999999994</v>
      </c>
      <c r="BF83" s="8">
        <v>53.007000000000005</v>
      </c>
      <c r="BG83" s="8">
        <v>435.702</v>
      </c>
      <c r="BH83" s="8">
        <v>51.246000000000002</v>
      </c>
      <c r="BI83" s="8">
        <v>161.06199999999998</v>
      </c>
      <c r="BJ83" s="8">
        <v>-1.91</v>
      </c>
      <c r="BK83" s="8">
        <v>1.8680000000000001</v>
      </c>
      <c r="BL83" s="8">
        <v>0</v>
      </c>
      <c r="BM83" s="8">
        <v>62.107000000000006</v>
      </c>
      <c r="BN83" s="8">
        <v>202.423</v>
      </c>
      <c r="BO83" s="8">
        <v>3.831</v>
      </c>
      <c r="BP83" s="8">
        <v>4.2470000000000008</v>
      </c>
      <c r="BQ83" s="8">
        <v>14.195</v>
      </c>
      <c r="BR83" s="8">
        <v>0.216</v>
      </c>
      <c r="BS83" s="8">
        <v>14.411</v>
      </c>
      <c r="BT83" s="8">
        <v>9.5129999999999999</v>
      </c>
      <c r="BU83" s="8">
        <v>16.049999999999997</v>
      </c>
      <c r="BV83" s="8">
        <v>25.562999999999995</v>
      </c>
      <c r="BW83" s="8">
        <v>0</v>
      </c>
      <c r="BX83" s="8">
        <v>47.196000000000005</v>
      </c>
      <c r="BY83" s="8">
        <v>47.196000000000005</v>
      </c>
      <c r="BZ83" s="8">
        <v>14.32</v>
      </c>
      <c r="CA83" s="8">
        <v>14.32</v>
      </c>
      <c r="CB83" s="8">
        <v>10.718</v>
      </c>
      <c r="CC83" s="8">
        <v>35.007999999999996</v>
      </c>
      <c r="CD83" s="8">
        <v>45.725999999999999</v>
      </c>
      <c r="CE83" s="8">
        <f t="shared" si="102"/>
        <v>20.163000000000004</v>
      </c>
      <c r="CF83" s="8">
        <v>308.09399999999999</v>
      </c>
      <c r="CG83" s="8">
        <v>308.09399999999999</v>
      </c>
      <c r="CH83" s="8">
        <v>23.537000000000003</v>
      </c>
      <c r="CI83" s="8">
        <v>4.9589999999999996</v>
      </c>
      <c r="CJ83" s="8">
        <v>28.496000000000002</v>
      </c>
      <c r="CK83" s="8">
        <f t="shared" si="103"/>
        <v>23.898000000000003</v>
      </c>
      <c r="CL83" s="8">
        <v>0</v>
      </c>
      <c r="CM83" s="8">
        <v>4.5979999999999999</v>
      </c>
      <c r="CN83" s="8">
        <v>4.5979999999999999</v>
      </c>
      <c r="CO83" s="8">
        <v>0</v>
      </c>
      <c r="CP83" s="8">
        <v>327.83799999999997</v>
      </c>
      <c r="CQ83" s="8">
        <v>14.324999999999999</v>
      </c>
      <c r="CR83" s="8">
        <v>0</v>
      </c>
      <c r="CS83" s="8">
        <v>-10.172000000000001</v>
      </c>
      <c r="CT83" s="8">
        <v>255.61899999999997</v>
      </c>
      <c r="CU83" s="8">
        <v>165.34700000000001</v>
      </c>
      <c r="CV83" s="8">
        <v>90.27300000000001</v>
      </c>
      <c r="CW83" s="8">
        <v>42.415999999999997</v>
      </c>
      <c r="CX83" s="8">
        <v>14.321999999999999</v>
      </c>
      <c r="CY83" s="8">
        <v>1.05</v>
      </c>
      <c r="CZ83" s="8">
        <v>15.372</v>
      </c>
      <c r="DA83" s="8">
        <v>5.58</v>
      </c>
      <c r="DB83" s="8">
        <v>6.2129999999999992</v>
      </c>
      <c r="DC83" s="8">
        <v>11.792999999999999</v>
      </c>
      <c r="DD83" s="8">
        <v>0.108</v>
      </c>
      <c r="DE83" s="8">
        <v>20.797999999999998</v>
      </c>
      <c r="DF83" s="8">
        <v>137.97699999999998</v>
      </c>
      <c r="DG83" s="8">
        <f t="shared" si="89"/>
        <v>136.53794399719823</v>
      </c>
      <c r="DH83" s="8">
        <v>52.741</v>
      </c>
      <c r="DI83" s="8">
        <f t="shared" si="90"/>
        <v>52.307356658425967</v>
      </c>
      <c r="DJ83" s="8">
        <v>1.8840000000000003</v>
      </c>
      <c r="DK83" s="1">
        <v>0</v>
      </c>
      <c r="DL83" s="8">
        <v>14.952999999999999</v>
      </c>
      <c r="DM83" s="8">
        <v>96.644000000000005</v>
      </c>
      <c r="DN83" s="8">
        <f t="shared" si="91"/>
        <v>95.381438509300011</v>
      </c>
      <c r="DO83" s="8">
        <v>37.597999999999999</v>
      </c>
      <c r="DP83" s="8">
        <f t="shared" si="92"/>
        <v>34.745037126025359</v>
      </c>
      <c r="DQ83" s="8">
        <v>-0.36699999999999999</v>
      </c>
      <c r="DR83" s="8">
        <v>55.509</v>
      </c>
      <c r="DS83" s="8">
        <f t="shared" si="104"/>
        <v>40.555999999999997</v>
      </c>
      <c r="DT83" s="8">
        <v>5.5890000000000004</v>
      </c>
      <c r="DU83" s="8">
        <v>1.05</v>
      </c>
      <c r="DV83" s="8">
        <v>30.398000000000003</v>
      </c>
      <c r="DW83" s="8">
        <v>37.037000000000006</v>
      </c>
      <c r="DX83" s="8">
        <v>77.774999999999991</v>
      </c>
      <c r="DY83" s="8">
        <v>27.166</v>
      </c>
      <c r="DZ83" s="8">
        <v>0</v>
      </c>
      <c r="EA83" s="8">
        <v>104.94099999999999</v>
      </c>
      <c r="EB83" s="8">
        <v>20.301000000000002</v>
      </c>
      <c r="EC83" s="8">
        <v>2.6999999999999996E-2</v>
      </c>
      <c r="ED83" s="8">
        <v>20.328000000000003</v>
      </c>
      <c r="EE83" s="8">
        <f t="shared" si="93"/>
        <v>22.570825020298862</v>
      </c>
      <c r="EF83" s="8">
        <v>37.224000000000004</v>
      </c>
      <c r="EG83" s="8">
        <v>37.224000000000004</v>
      </c>
      <c r="EH83" s="8">
        <v>26.037000000000003</v>
      </c>
      <c r="EI83" s="8">
        <v>79.347000000000008</v>
      </c>
      <c r="EJ83" s="8">
        <v>2.8620000000000001</v>
      </c>
      <c r="EK83" s="8">
        <v>108.24600000000001</v>
      </c>
      <c r="EL83" s="8">
        <v>15.149000000000001</v>
      </c>
      <c r="EM83" s="8">
        <v>15.149000000000001</v>
      </c>
      <c r="EN83" s="8">
        <v>0.436</v>
      </c>
      <c r="EO83" s="8">
        <v>1.3959999999999999</v>
      </c>
      <c r="EP83" s="8">
        <v>1.8319999999999999</v>
      </c>
      <c r="EQ83" s="8">
        <f t="shared" si="105"/>
        <v>1.7919999999999998</v>
      </c>
      <c r="ER83" s="8">
        <v>0</v>
      </c>
      <c r="ES83" s="8">
        <v>0.04</v>
      </c>
      <c r="ET83" s="8">
        <v>0.04</v>
      </c>
      <c r="EU83" s="8">
        <v>0</v>
      </c>
      <c r="EV83" s="8">
        <v>25.326000000000001</v>
      </c>
      <c r="EW83" s="8">
        <v>1.6E-2</v>
      </c>
      <c r="EX83" s="8">
        <v>-8.4009999999999998</v>
      </c>
      <c r="EY83" s="8">
        <v>533.93100000000004</v>
      </c>
      <c r="EZ83" s="8">
        <v>131.56700000000001</v>
      </c>
      <c r="FA83" s="8">
        <v>402.363</v>
      </c>
      <c r="FB83" s="8">
        <v>209.61799999999999</v>
      </c>
      <c r="FC83" s="8">
        <v>56.006999999999998</v>
      </c>
      <c r="FD83" s="8">
        <v>44.853000000000002</v>
      </c>
      <c r="FE83" s="8">
        <v>100.86</v>
      </c>
      <c r="FF83" s="8">
        <v>9.3830000000000009</v>
      </c>
      <c r="FG83" s="8">
        <v>2.4299999999999997</v>
      </c>
      <c r="FH83" s="8">
        <v>11.813000000000001</v>
      </c>
      <c r="FI83" s="8">
        <v>2.9259999999999997</v>
      </c>
      <c r="FJ83" s="8">
        <v>82.99799999999999</v>
      </c>
      <c r="FK83" s="8">
        <v>183.76900000000001</v>
      </c>
      <c r="FL83" s="8">
        <v>0.78600000000000003</v>
      </c>
      <c r="FM83" s="8">
        <v>120.25399999999999</v>
      </c>
      <c r="FN83" s="8">
        <v>304.80899999999997</v>
      </c>
      <c r="FO83" s="8">
        <v>47.298000000000002</v>
      </c>
      <c r="FP83" s="8">
        <v>60.382999999999996</v>
      </c>
      <c r="FQ83" s="8">
        <v>107.681</v>
      </c>
      <c r="FR83" s="8">
        <v>22.068999999999999</v>
      </c>
      <c r="FS83" s="8">
        <v>64.855999999999995</v>
      </c>
      <c r="FT83" s="8">
        <v>2.2910000000000004</v>
      </c>
      <c r="FU83" s="8">
        <v>7.734</v>
      </c>
      <c r="FV83" s="8">
        <v>1.47</v>
      </c>
      <c r="FW83" s="8">
        <v>3.0530000000000004</v>
      </c>
      <c r="FX83" s="8">
        <f t="shared" si="106"/>
        <v>2.8690000000000002</v>
      </c>
      <c r="FY83" s="8">
        <v>34.902000000000001</v>
      </c>
      <c r="FZ83" s="8">
        <v>0.184</v>
      </c>
      <c r="GA83" s="8">
        <v>0</v>
      </c>
      <c r="GB83" s="8">
        <v>306.23500000000001</v>
      </c>
      <c r="GC83" s="8">
        <v>13.419</v>
      </c>
      <c r="GD83" s="8">
        <f t="shared" si="94"/>
        <v>319.60000000000002</v>
      </c>
      <c r="GE83" s="8">
        <v>319.654</v>
      </c>
      <c r="GF83" s="8">
        <v>253.53199999999998</v>
      </c>
      <c r="GG83" s="8">
        <v>44.853000000000002</v>
      </c>
      <c r="GH83" s="8">
        <v>115.619</v>
      </c>
      <c r="GI83" s="8">
        <v>414.00400000000002</v>
      </c>
      <c r="GJ83" s="8">
        <v>1.1659999999999999</v>
      </c>
      <c r="GK83" s="8">
        <v>0</v>
      </c>
      <c r="GL83" s="8">
        <v>8.9570000000000007</v>
      </c>
      <c r="GM83" s="8">
        <v>14.999999999999998</v>
      </c>
      <c r="GN83" s="8">
        <v>25.122999999999998</v>
      </c>
      <c r="GO83" s="8">
        <v>0</v>
      </c>
      <c r="GP83" s="8">
        <v>5.3999999999999999E-2</v>
      </c>
      <c r="GQ83" s="8">
        <v>5.3999999999999999E-2</v>
      </c>
      <c r="GR83" s="8">
        <v>0</v>
      </c>
      <c r="GS83" s="8">
        <v>391.70799999999997</v>
      </c>
      <c r="GT83" s="8">
        <v>51.987000000000002</v>
      </c>
      <c r="GU83" s="8">
        <v>65.680999999999997</v>
      </c>
      <c r="GV83" s="8">
        <v>509.37599999999998</v>
      </c>
      <c r="GW83" s="8">
        <v>1.1489999999999998</v>
      </c>
      <c r="GX83" s="8">
        <v>0</v>
      </c>
      <c r="GY83" s="8">
        <v>9.5060000000000002</v>
      </c>
      <c r="GZ83" s="8">
        <v>55.538000000000004</v>
      </c>
      <c r="HA83" s="8">
        <v>26.418000000000003</v>
      </c>
      <c r="HB83" s="8">
        <v>92.611000000000004</v>
      </c>
      <c r="HC83" s="8">
        <f t="shared" si="107"/>
        <v>67.488</v>
      </c>
      <c r="HD83" s="8">
        <v>544.24299999999994</v>
      </c>
      <c r="HE83" s="8">
        <v>399.68799999999999</v>
      </c>
      <c r="HF83" s="8">
        <v>205.19900000000001</v>
      </c>
      <c r="HG83" s="8">
        <v>604.88699999999994</v>
      </c>
      <c r="HH83" s="8">
        <v>-60.645000000000003</v>
      </c>
      <c r="HI83" s="8">
        <v>18.614000000000001</v>
      </c>
      <c r="HJ83" s="8">
        <v>12.135</v>
      </c>
      <c r="HK83" s="8">
        <v>9.0259999999999998</v>
      </c>
      <c r="HL83" s="8">
        <v>39.775000000000006</v>
      </c>
      <c r="HM83" s="8">
        <v>0</v>
      </c>
      <c r="HN83" s="8">
        <v>29.696999999999999</v>
      </c>
      <c r="HO83" s="8">
        <v>12.558</v>
      </c>
      <c r="HP83" s="8">
        <v>42.254999999999995</v>
      </c>
      <c r="HQ83" s="8">
        <f t="shared" si="108"/>
        <v>2.4799999999999898</v>
      </c>
      <c r="HR83" s="8">
        <v>92.790999999999997</v>
      </c>
      <c r="HS83" s="8">
        <v>1.9849999999999999</v>
      </c>
      <c r="HT83" s="8">
        <v>2.6240000000000001</v>
      </c>
      <c r="HU83" s="8">
        <v>-160.52700000000002</v>
      </c>
      <c r="HV83" s="8">
        <v>235.49600000000001</v>
      </c>
      <c r="HW83" s="8">
        <v>164.19300000000001</v>
      </c>
      <c r="HX83" s="8">
        <v>144.55500000000001</v>
      </c>
      <c r="HY83" s="8">
        <v>474.17399999999998</v>
      </c>
      <c r="HZ83" s="8">
        <v>57.977000000000004</v>
      </c>
      <c r="IA83" s="8">
        <v>532.15099999999995</v>
      </c>
      <c r="IB83" s="8">
        <v>90.240000000000009</v>
      </c>
      <c r="IC83" s="8">
        <v>18.071999999999999</v>
      </c>
      <c r="ID83" s="8">
        <v>108.31200000000001</v>
      </c>
      <c r="IE83" s="8">
        <v>383.93299999999999</v>
      </c>
      <c r="IF83" s="8">
        <v>39.903999999999996</v>
      </c>
      <c r="IG83" s="8">
        <v>423.83699999999999</v>
      </c>
      <c r="IH83" s="8">
        <v>31.641999999999996</v>
      </c>
      <c r="II83" s="8">
        <v>26.023</v>
      </c>
      <c r="IJ83" s="8">
        <v>57.664999999999992</v>
      </c>
      <c r="IK83" s="8">
        <v>9.9390000000000001</v>
      </c>
      <c r="IL83" s="8">
        <v>8.3049999999999997</v>
      </c>
      <c r="IM83" s="8">
        <v>18.244</v>
      </c>
      <c r="IN83" s="8">
        <v>0.78100000000000003</v>
      </c>
      <c r="IO83" s="8">
        <v>20.031000000000002</v>
      </c>
      <c r="IP83" s="8">
        <v>20.812000000000001</v>
      </c>
      <c r="IQ83" s="8">
        <v>1.01</v>
      </c>
      <c r="IR83" s="8">
        <v>0.20200000000000001</v>
      </c>
      <c r="IS83" s="8">
        <v>1.212</v>
      </c>
      <c r="IT83" s="8">
        <v>22.024000000000001</v>
      </c>
      <c r="IU83" s="8">
        <v>15.291</v>
      </c>
      <c r="IV83" s="8">
        <v>0.52</v>
      </c>
      <c r="IW83" s="8">
        <v>15.811</v>
      </c>
      <c r="IX83" s="8">
        <v>336.81899999999996</v>
      </c>
      <c r="IY83" s="8">
        <v>4.8860000000000001</v>
      </c>
      <c r="IZ83" s="8">
        <v>341.70499999999998</v>
      </c>
      <c r="JA83" s="8">
        <v>973.60599999999999</v>
      </c>
      <c r="JB83" s="8">
        <v>973.60599999999999</v>
      </c>
      <c r="JC83" s="8">
        <v>264.584</v>
      </c>
      <c r="JD83" s="8">
        <v>60.106999999999999</v>
      </c>
      <c r="JE83" s="8">
        <v>324.69100000000003</v>
      </c>
      <c r="JF83" s="8">
        <v>11.693</v>
      </c>
      <c r="JG83" s="8">
        <v>0.62</v>
      </c>
      <c r="JH83" s="8">
        <v>12.312999999999999</v>
      </c>
      <c r="JI83" s="8">
        <v>37.698</v>
      </c>
      <c r="JJ83" s="8">
        <v>37.698</v>
      </c>
      <c r="JK83" s="8">
        <v>38.567</v>
      </c>
      <c r="JL83" s="8">
        <v>8.3000000000000004E-2</v>
      </c>
      <c r="JM83" s="8">
        <v>38.65</v>
      </c>
      <c r="JN83" s="8">
        <v>2.8940000000000001</v>
      </c>
      <c r="JO83" s="8">
        <v>2.8940000000000001</v>
      </c>
      <c r="JP83" s="8">
        <v>11.868000000000002</v>
      </c>
      <c r="JQ83" s="8">
        <v>9.1999999999999998E-2</v>
      </c>
      <c r="JR83" s="8">
        <v>11.960000000000003</v>
      </c>
      <c r="JS83" s="8">
        <v>1.516</v>
      </c>
      <c r="JT83" s="8">
        <v>1.516</v>
      </c>
      <c r="JU83" s="8">
        <v>391.72999999999996</v>
      </c>
      <c r="JV83" s="8">
        <v>103.45099999999999</v>
      </c>
      <c r="JW83" s="8">
        <v>66.152000000000001</v>
      </c>
      <c r="JX83" s="8">
        <v>561.33299999999997</v>
      </c>
      <c r="JY83" s="8">
        <f t="shared" si="109"/>
        <v>560.86199999999997</v>
      </c>
      <c r="JZ83" s="8">
        <v>38.621000000000009</v>
      </c>
      <c r="KA83" s="8">
        <v>38.192999999999998</v>
      </c>
      <c r="KB83" s="8">
        <v>76.814000000000007</v>
      </c>
      <c r="KC83" s="8">
        <v>8.4000000000000005E-2</v>
      </c>
      <c r="KD83" s="8">
        <v>47.665999999999997</v>
      </c>
      <c r="KE83" s="8">
        <v>47.75</v>
      </c>
      <c r="KF83" s="8">
        <v>124.56400000000001</v>
      </c>
      <c r="KG83" s="8">
        <f t="shared" si="110"/>
        <v>48.436999999999998</v>
      </c>
      <c r="KH83" s="8">
        <v>234.41800000000001</v>
      </c>
      <c r="KI83" s="8">
        <v>13.39</v>
      </c>
      <c r="KJ83" s="8">
        <v>247.80799999999999</v>
      </c>
      <c r="KK83" s="8">
        <v>264.584</v>
      </c>
      <c r="KL83" s="8">
        <v>60.106999999999999</v>
      </c>
      <c r="KM83" s="8">
        <v>148.04900000000001</v>
      </c>
      <c r="KN83" s="8">
        <v>472.74</v>
      </c>
      <c r="KO83" s="8">
        <v>0.47099999999999997</v>
      </c>
      <c r="KP83" s="8">
        <v>0.47099999999999997</v>
      </c>
      <c r="KQ83" s="8">
        <v>0</v>
      </c>
      <c r="KR83" s="8">
        <v>38.682000000000002</v>
      </c>
      <c r="KS83" s="8">
        <v>36.235999999999997</v>
      </c>
      <c r="KT83" s="8">
        <v>74.918000000000006</v>
      </c>
      <c r="KU83" s="8">
        <v>6.9000000000000006E-2</v>
      </c>
      <c r="KV83" s="8">
        <v>1.1400000000000001</v>
      </c>
      <c r="KW83" s="8">
        <v>1.2090000000000001</v>
      </c>
      <c r="KX83" s="8">
        <v>76.12700000000001</v>
      </c>
      <c r="KY83" s="8">
        <v>0</v>
      </c>
      <c r="KZ83" s="8">
        <v>1555.2669999999998</v>
      </c>
      <c r="LA83" s="8">
        <v>51.567999999999998</v>
      </c>
      <c r="LB83" s="8">
        <v>1606.8349999999998</v>
      </c>
      <c r="LC83" s="8">
        <v>1252.047</v>
      </c>
      <c r="LD83" s="8">
        <v>51</v>
      </c>
      <c r="LE83" s="8">
        <v>1303.047</v>
      </c>
      <c r="LF83" s="8">
        <v>303.221</v>
      </c>
      <c r="LG83" s="8">
        <v>0.56799999999999995</v>
      </c>
      <c r="LH83" s="8">
        <v>303.78899999999999</v>
      </c>
      <c r="LI83" s="8">
        <v>3.8119999999999998</v>
      </c>
      <c r="LJ83" s="8">
        <v>0.65799999999999992</v>
      </c>
      <c r="LK83" s="8">
        <v>4.47</v>
      </c>
      <c r="LL83" s="8">
        <v>1.119</v>
      </c>
      <c r="LM83" s="8">
        <v>1.921</v>
      </c>
      <c r="LN83" s="8">
        <v>3.04</v>
      </c>
      <c r="LO83" s="8">
        <v>7.51</v>
      </c>
      <c r="LP83" s="8">
        <v>0</v>
      </c>
      <c r="LQ83" s="8">
        <v>18.614000000000001</v>
      </c>
      <c r="LR83" s="8">
        <v>1.6739999999999999</v>
      </c>
      <c r="LS83" s="8">
        <v>20.288</v>
      </c>
      <c r="LT83" s="8">
        <v>0</v>
      </c>
      <c r="LU83" s="8">
        <v>20.288</v>
      </c>
      <c r="LV83" s="8">
        <f t="shared" si="111"/>
        <v>12.778</v>
      </c>
      <c r="LW83" s="8">
        <v>152.92700000000002</v>
      </c>
      <c r="LX83" s="8">
        <v>5.157</v>
      </c>
      <c r="LY83" s="8">
        <v>158.08400000000003</v>
      </c>
      <c r="LZ83" s="8">
        <v>2.1589999999999998</v>
      </c>
      <c r="MA83" s="8">
        <v>2.1589999999999998</v>
      </c>
      <c r="MB83" s="8">
        <v>0.7629999999999999</v>
      </c>
      <c r="MC83" s="8">
        <v>0.7629999999999999</v>
      </c>
      <c r="MD83" s="8">
        <v>-2.64</v>
      </c>
      <c r="ME83" s="8">
        <v>-2.64</v>
      </c>
      <c r="MF83" s="8">
        <v>134.19500000000002</v>
      </c>
      <c r="MG83" s="8">
        <v>-1.5489999999999999</v>
      </c>
      <c r="MH83" s="8">
        <v>132.64600000000002</v>
      </c>
      <c r="MI83" s="8">
        <v>286.49700000000001</v>
      </c>
      <c r="MJ83" s="8">
        <v>164.19300000000001</v>
      </c>
      <c r="MK83" s="8">
        <v>51</v>
      </c>
      <c r="ML83" s="8">
        <v>2005.9549999999999</v>
      </c>
      <c r="MM83" s="8">
        <v>0.56799999999999995</v>
      </c>
      <c r="MN83" s="8">
        <v>2006.5229999999999</v>
      </c>
      <c r="MO83" s="8">
        <v>743.13099999999997</v>
      </c>
      <c r="MP83" s="8">
        <v>792.16300000000001</v>
      </c>
      <c r="MQ83" s="8">
        <v>-49.035000000000004</v>
      </c>
      <c r="MR83" s="8">
        <v>16.493000000000002</v>
      </c>
      <c r="MS83" s="8">
        <v>5.5150000000000006</v>
      </c>
      <c r="MT83" s="8">
        <v>5.5150000000000006</v>
      </c>
      <c r="MU83" s="8">
        <v>57.122</v>
      </c>
      <c r="MV83" s="8">
        <v>61.019000000000005</v>
      </c>
      <c r="MW83" s="8">
        <v>-0.54500000000000004</v>
      </c>
      <c r="MX83" s="8">
        <v>3.4330000000000003</v>
      </c>
      <c r="MY83" s="8">
        <v>0</v>
      </c>
      <c r="MZ83" s="8">
        <v>4.2640000000000002</v>
      </c>
      <c r="NA83" s="8">
        <v>4.2640000000000002</v>
      </c>
      <c r="NB83" s="8">
        <v>5.0999999999999997E-2</v>
      </c>
      <c r="NC83" s="8">
        <v>0.215</v>
      </c>
      <c r="ND83" s="8">
        <v>0.26600000000000001</v>
      </c>
      <c r="NE83" s="8">
        <v>7.4740000000000002</v>
      </c>
      <c r="NF83" s="8">
        <v>7.4740000000000002</v>
      </c>
      <c r="NG83" s="8">
        <v>6.4149999999999991</v>
      </c>
      <c r="NH83" s="8">
        <v>2.851</v>
      </c>
      <c r="NI83" s="8">
        <v>8.9570000000000007</v>
      </c>
      <c r="NJ83" s="8">
        <v>7.6320000000000006</v>
      </c>
      <c r="NK83" s="8">
        <v>25.855</v>
      </c>
      <c r="NL83" s="8">
        <v>0</v>
      </c>
      <c r="NM83" s="8">
        <v>0</v>
      </c>
      <c r="NN83" s="8">
        <v>1.752</v>
      </c>
      <c r="NO83" s="8">
        <v>5.0999999999999997E-2</v>
      </c>
      <c r="NP83" s="8">
        <v>5.0999999999999997E-2</v>
      </c>
      <c r="NQ83" s="8">
        <v>0</v>
      </c>
      <c r="NR83" s="8">
        <v>2.4129999999999998</v>
      </c>
      <c r="NS83" s="8">
        <v>4.4999999999999998E-2</v>
      </c>
      <c r="NT83" s="8">
        <v>2.4579999999999997</v>
      </c>
      <c r="NU83" s="8">
        <v>3.048</v>
      </c>
      <c r="NV83" s="8">
        <v>3.048</v>
      </c>
      <c r="NW83" s="8">
        <v>1.204</v>
      </c>
      <c r="NX83" s="8">
        <v>6.9960000000000004</v>
      </c>
      <c r="NY83" s="8">
        <v>58.908999999999999</v>
      </c>
      <c r="NZ83" s="8">
        <v>41.805999999999997</v>
      </c>
      <c r="OA83" s="8">
        <v>3.4630000000000001</v>
      </c>
      <c r="OB83" s="8">
        <v>2</v>
      </c>
      <c r="OC83" s="8">
        <f t="shared" si="112"/>
        <v>-1.4330000000000003</v>
      </c>
      <c r="OD83" s="8">
        <v>5.5150000000000006</v>
      </c>
      <c r="OE83" s="8">
        <v>2.0329999999999999</v>
      </c>
      <c r="OF83" s="8">
        <v>7.548</v>
      </c>
      <c r="OG83" s="8">
        <v>7.4530000000000003</v>
      </c>
      <c r="OH83" s="8">
        <v>0.09</v>
      </c>
      <c r="OI83" s="8">
        <v>0</v>
      </c>
      <c r="OJ83" s="8">
        <v>7.5430000000000001</v>
      </c>
      <c r="OK83" s="8">
        <v>5.3319999999999999</v>
      </c>
      <c r="OL83" s="8">
        <v>5.609</v>
      </c>
      <c r="OM83" s="8">
        <v>9.5060000000000002</v>
      </c>
      <c r="ON83" s="8">
        <v>21.507999999999999</v>
      </c>
      <c r="OO83" s="8">
        <v>26.418000000000003</v>
      </c>
      <c r="OP83" s="8">
        <v>68.373000000000005</v>
      </c>
      <c r="OQ83" s="8">
        <f t="shared" si="113"/>
        <v>42.518000000000001</v>
      </c>
      <c r="OR83" s="8">
        <v>0.32500000000000001</v>
      </c>
      <c r="OS83" s="8">
        <v>0.98399999999999999</v>
      </c>
      <c r="OT83" s="8">
        <v>1.3089999999999999</v>
      </c>
      <c r="OU83" s="8">
        <v>11.665999999999999</v>
      </c>
      <c r="OV83" s="8">
        <v>7.5999999999999998E-2</v>
      </c>
      <c r="OW83" s="8">
        <v>11.741999999999999</v>
      </c>
      <c r="OX83" s="8">
        <v>46.453999999999994</v>
      </c>
      <c r="OY83" s="8">
        <v>2498.8469999999998</v>
      </c>
      <c r="OZ83" s="335">
        <v>1.828416938817632E-2</v>
      </c>
      <c r="PA83" s="8">
        <v>0.43364334157403489</v>
      </c>
      <c r="PB83" s="8">
        <v>2.8529628739746431</v>
      </c>
      <c r="PC83" s="8">
        <v>0.05</v>
      </c>
      <c r="PD83" s="8">
        <v>0</v>
      </c>
      <c r="PE83" s="8">
        <v>0.41</v>
      </c>
      <c r="PF83" s="8">
        <v>7.9416666666666663E-3</v>
      </c>
      <c r="PG83" s="8">
        <f t="shared" si="48"/>
        <v>-2.2428250202988584</v>
      </c>
      <c r="PH83" s="8">
        <v>1.4390560028017505</v>
      </c>
      <c r="PI83" s="8">
        <v>1.2625614907000007</v>
      </c>
      <c r="PJ83" s="8">
        <v>2198.1769999999997</v>
      </c>
      <c r="PK83" s="8">
        <f>IFERROR(HLOOKUP("b2_s11",real!$B$10:$AMM$83,$A83-1947,FALSE)+HLOOKUP("b2_s12",real!$B$10:$AMM$83,$A83-1947,FALSE)+HLOOKUP("b2_s13",real!$B$10:$AMM$83,$A83-1947,FALSE)+HLOOKUP("b2_s14",real!$B$10:$AMM$83,$A83-1947,FALSE),"")</f>
        <v>881.20299999999997</v>
      </c>
      <c r="PL83" s="8">
        <v>2482.1709999999998</v>
      </c>
      <c r="PM83" s="8">
        <v>1521.367826086956</v>
      </c>
      <c r="PN83">
        <v>145.58898422020297</v>
      </c>
      <c r="PO83" s="8">
        <v>37.1</v>
      </c>
      <c r="PP83" s="8">
        <v>67626.395999999993</v>
      </c>
      <c r="PQ83" s="8">
        <v>49367.269079999991</v>
      </c>
      <c r="PR83" s="8">
        <v>2.3839362034817055</v>
      </c>
      <c r="PS83" s="331"/>
      <c r="PT83" s="8">
        <v>16.702999999999999</v>
      </c>
      <c r="PU83" s="8">
        <v>0.78300000000000003</v>
      </c>
      <c r="PV83" s="8">
        <v>6.1529999999999996</v>
      </c>
      <c r="PW83" s="8">
        <v>0.39300000000000002</v>
      </c>
      <c r="PX83" s="8">
        <v>0.86199999999999999</v>
      </c>
      <c r="PY83" s="8">
        <f>PW83+PX83+PZ83</f>
        <v>2.3529999999999998</v>
      </c>
      <c r="PZ83" s="8">
        <v>1.0980000000000001</v>
      </c>
      <c r="QA83" s="8">
        <v>25.991</v>
      </c>
      <c r="QB83" s="8">
        <v>3.0350000000000001</v>
      </c>
      <c r="QC83" s="8">
        <v>3.0350000000000001</v>
      </c>
      <c r="QD83" s="8">
        <v>15.6</v>
      </c>
      <c r="QE83" s="8">
        <v>0.76100000000000001</v>
      </c>
      <c r="QF83" s="8">
        <v>5.7720000000000002</v>
      </c>
      <c r="QG83" s="8">
        <v>0.35499999999999998</v>
      </c>
      <c r="QH83" s="8">
        <v>0.83899999999999997</v>
      </c>
      <c r="QI83" s="8">
        <v>0.871</v>
      </c>
      <c r="QJ83" s="8">
        <f t="shared" si="47"/>
        <v>2.0649999999999999</v>
      </c>
      <c r="QK83" s="8">
        <v>24.198</v>
      </c>
      <c r="QL83" s="8">
        <v>3.133</v>
      </c>
      <c r="QM83" s="8">
        <v>3.133</v>
      </c>
      <c r="QN83" s="1">
        <v>-2.915</v>
      </c>
      <c r="QO83" s="332">
        <v>7.4</v>
      </c>
      <c r="QP83" s="8">
        <v>67.626396</v>
      </c>
      <c r="QQ83" s="333">
        <v>73</v>
      </c>
      <c r="QR83" s="8">
        <f>QQ83/100*QP83</f>
        <v>49.36726908</v>
      </c>
      <c r="QS83" s="8">
        <v>41.532806999999998</v>
      </c>
      <c r="QT83" s="11">
        <v>-0.63898149782066005</v>
      </c>
      <c r="QU83" s="8">
        <v>-0.50060751045454555</v>
      </c>
      <c r="QV83" s="334">
        <v>7.9416666666666663E-3</v>
      </c>
      <c r="QW83" s="8">
        <v>7.3666670000000004E-3</v>
      </c>
      <c r="QX83" s="8">
        <v>0.85234072597695232</v>
      </c>
      <c r="QY83" s="9">
        <f t="shared" si="114"/>
        <v>7.9416666666666663E-3</v>
      </c>
      <c r="QZ83" s="338">
        <v>0</v>
      </c>
      <c r="RA83" s="1">
        <v>0.84598200000000001</v>
      </c>
      <c r="RB83" s="1">
        <v>0.88292400000000004</v>
      </c>
      <c r="RC83">
        <v>86860.283231171299</v>
      </c>
      <c r="RD83">
        <v>1.0716727417051699</v>
      </c>
      <c r="RE83">
        <v>1.0677512163832099</v>
      </c>
      <c r="RF83">
        <v>99.44</v>
      </c>
      <c r="RG83">
        <v>97.36</v>
      </c>
      <c r="RH83" s="8">
        <f t="shared" si="43"/>
        <v>101.36595310907238</v>
      </c>
      <c r="RI83" s="8">
        <f t="shared" si="42"/>
        <v>98.393127842344612</v>
      </c>
      <c r="RJ83">
        <v>86860.283231171299</v>
      </c>
      <c r="RL83" s="8">
        <f t="shared" si="73"/>
        <v>340.65699999999998</v>
      </c>
      <c r="RM83" s="8">
        <f t="shared" si="74"/>
        <v>327.83799999999997</v>
      </c>
      <c r="RN83" s="8">
        <f t="shared" si="95"/>
        <v>13.621537471027937</v>
      </c>
      <c r="RO83" s="8">
        <f t="shared" si="96"/>
        <v>13.10895593346638</v>
      </c>
    </row>
    <row r="84" spans="1:483" s="10" customFormat="1" x14ac:dyDescent="0.35">
      <c r="A84" s="1"/>
      <c r="N84" s="8"/>
      <c r="O84" s="8"/>
      <c r="P84" s="8"/>
      <c r="PB84" s="8"/>
      <c r="PC84" s="8">
        <v>2.62</v>
      </c>
      <c r="PD84" s="8">
        <v>2.5</v>
      </c>
      <c r="PE84" s="8">
        <v>0.95</v>
      </c>
      <c r="PN84"/>
      <c r="PR84" s="8">
        <v>1.9931929531950401</v>
      </c>
      <c r="QU84" s="8">
        <v>-1.0176740590909099</v>
      </c>
      <c r="QV84" s="1">
        <v>1.7076303501945531</v>
      </c>
      <c r="QW84">
        <v>1.700833</v>
      </c>
      <c r="RA84" s="1">
        <v>0.95177400000000001</v>
      </c>
      <c r="RB84" s="1">
        <v>0.93755900000000003</v>
      </c>
      <c r="RD84">
        <v>1.2516550222307801</v>
      </c>
      <c r="RE84">
        <v>1.27734189378065</v>
      </c>
      <c r="RF84">
        <v>99.17</v>
      </c>
      <c r="RG84">
        <v>94.81</v>
      </c>
      <c r="RH84" s="8">
        <f t="shared" si="43"/>
        <v>101.09072375127421</v>
      </c>
      <c r="RI84" s="8">
        <f>RG84*100/RG$77</f>
        <v>95.816068721576556</v>
      </c>
    </row>
    <row r="85" spans="1:483" s="10" customFormat="1" x14ac:dyDescent="0.35">
      <c r="A85" s="1"/>
      <c r="N85" s="8"/>
      <c r="O85" s="8"/>
      <c r="P85" s="8"/>
      <c r="PN85"/>
      <c r="RD85">
        <v>1.252853905</v>
      </c>
      <c r="RE85">
        <v>1.2565113919999999</v>
      </c>
    </row>
    <row r="86" spans="1:483" s="10" customFormat="1" x14ac:dyDescent="0.35">
      <c r="A86" s="1"/>
      <c r="N86" s="8"/>
      <c r="O86" s="8"/>
      <c r="P86" s="8"/>
      <c r="PN86"/>
      <c r="RD86">
        <v>1.276056613</v>
      </c>
      <c r="RE86">
        <v>1.2787655790000001</v>
      </c>
      <c r="RH86" s="340"/>
    </row>
    <row r="87" spans="1:483" s="10" customFormat="1" x14ac:dyDescent="0.35">
      <c r="A87"/>
      <c r="N87" s="8"/>
      <c r="O87" s="8"/>
      <c r="P87" s="8"/>
      <c r="PN87"/>
      <c r="RA87" s="1"/>
      <c r="RB87" s="1"/>
    </row>
    <row r="88" spans="1:483" s="10" customFormat="1" x14ac:dyDescent="0.35">
      <c r="A88"/>
      <c r="N88" s="8"/>
      <c r="O88" s="8"/>
      <c r="P88" s="8"/>
      <c r="PN88"/>
    </row>
    <row r="89" spans="1:483" s="10" customFormat="1" x14ac:dyDescent="0.35">
      <c r="A89"/>
      <c r="N89" s="8"/>
      <c r="O89" s="8"/>
      <c r="P89" s="8"/>
      <c r="PN89"/>
    </row>
    <row r="90" spans="1:483" s="10" customFormat="1" x14ac:dyDescent="0.35">
      <c r="A90"/>
      <c r="N90" s="8"/>
      <c r="O90" s="8"/>
      <c r="P90" s="8"/>
      <c r="PN90"/>
    </row>
    <row r="91" spans="1:483" s="10" customFormat="1" x14ac:dyDescent="0.35">
      <c r="A91"/>
      <c r="N91" s="8"/>
      <c r="O91" s="8"/>
      <c r="P91" s="8"/>
      <c r="PN91"/>
    </row>
    <row r="92" spans="1:483" s="10" customFormat="1" x14ac:dyDescent="0.35">
      <c r="A92"/>
      <c r="N92" s="8"/>
      <c r="O92" s="8"/>
      <c r="P92" s="8"/>
      <c r="PN92"/>
    </row>
    <row r="93" spans="1:483" s="10" customFormat="1" x14ac:dyDescent="0.35">
      <c r="A93"/>
      <c r="N93" s="8"/>
      <c r="O93" s="8"/>
      <c r="P93" s="8"/>
      <c r="PN93"/>
    </row>
    <row r="94" spans="1:483" s="10" customFormat="1" x14ac:dyDescent="0.35">
      <c r="A94"/>
      <c r="N94" s="8"/>
      <c r="O94" s="8"/>
      <c r="P94" s="8"/>
      <c r="PN94"/>
    </row>
    <row r="95" spans="1:483" s="10" customFormat="1" x14ac:dyDescent="0.35">
      <c r="A95"/>
      <c r="N95" s="8"/>
      <c r="O95" s="8"/>
      <c r="P95" s="8"/>
      <c r="PN95"/>
    </row>
    <row r="96" spans="1:483" s="10" customFormat="1" x14ac:dyDescent="0.35">
      <c r="A96"/>
      <c r="N96" s="8"/>
      <c r="O96" s="8"/>
      <c r="P96" s="8"/>
      <c r="PN96"/>
    </row>
    <row r="97" spans="1:430" s="10" customFormat="1" x14ac:dyDescent="0.35">
      <c r="A97"/>
      <c r="N97" s="8"/>
      <c r="O97" s="8"/>
      <c r="P97" s="8"/>
      <c r="PN97"/>
    </row>
    <row r="98" spans="1:430" s="10" customFormat="1" x14ac:dyDescent="0.35">
      <c r="A98"/>
      <c r="N98" s="8"/>
      <c r="O98" s="8"/>
      <c r="P98" s="8"/>
    </row>
    <row r="99" spans="1:430" s="10" customFormat="1" x14ac:dyDescent="0.35">
      <c r="A99"/>
      <c r="N99" s="8"/>
      <c r="O99" s="8"/>
      <c r="P99" s="8"/>
    </row>
    <row r="100" spans="1:430" s="10" customFormat="1" x14ac:dyDescent="0.35">
      <c r="A100"/>
      <c r="N100" s="8"/>
      <c r="O100" s="8"/>
      <c r="P100" s="8"/>
    </row>
    <row r="101" spans="1:430" s="10" customFormat="1" x14ac:dyDescent="0.35">
      <c r="A101"/>
      <c r="N101" s="8"/>
      <c r="O101" s="8"/>
      <c r="P101" s="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2885D-205C-43F5-8C00-467C85249F18}">
  <dimension ref="A1:AIT132"/>
  <sheetViews>
    <sheetView zoomScale="80" zoomScaleNormal="80" workbookViewId="0">
      <pane xSplit="1" ySplit="10" topLeftCell="B11" activePane="bottomRight" state="frozen"/>
      <selection pane="topRight" activeCell="B1" sqref="B1"/>
      <selection pane="bottomLeft" activeCell="A10" sqref="A10"/>
      <selection pane="bottomRight"/>
    </sheetView>
  </sheetViews>
  <sheetFormatPr baseColWidth="10" defaultColWidth="11.453125" defaultRowHeight="14.5" x14ac:dyDescent="0.35"/>
  <cols>
    <col min="2" max="129" width="14.1796875" style="1" customWidth="1"/>
    <col min="130" max="215" width="13.453125" style="1" customWidth="1"/>
    <col min="216" max="230" width="11.54296875" style="1"/>
    <col min="231" max="231" width="12.54296875" style="1" bestFit="1" customWidth="1"/>
    <col min="232" max="929" width="11.54296875" style="1"/>
  </cols>
  <sheetData>
    <row r="1" spans="1:930" s="15" customFormat="1" x14ac:dyDescent="0.35">
      <c r="A1" s="13" t="s">
        <v>24</v>
      </c>
      <c r="B1" s="13" t="s">
        <v>732</v>
      </c>
      <c r="C1" s="13" t="s">
        <v>732</v>
      </c>
      <c r="D1" s="13" t="s">
        <v>732</v>
      </c>
      <c r="E1" s="13" t="s">
        <v>732</v>
      </c>
      <c r="F1" s="13" t="s">
        <v>732</v>
      </c>
      <c r="G1" s="13" t="s">
        <v>732</v>
      </c>
      <c r="H1" s="13" t="s">
        <v>732</v>
      </c>
      <c r="I1" s="13" t="s">
        <v>732</v>
      </c>
      <c r="J1" s="13" t="s">
        <v>732</v>
      </c>
      <c r="K1" s="13" t="s">
        <v>732</v>
      </c>
      <c r="L1" s="13" t="s">
        <v>732</v>
      </c>
      <c r="M1" s="13" t="s">
        <v>732</v>
      </c>
      <c r="N1" s="13" t="s">
        <v>732</v>
      </c>
      <c r="O1" s="13" t="s">
        <v>26</v>
      </c>
      <c r="P1" s="13" t="s">
        <v>26</v>
      </c>
      <c r="Q1" s="13" t="s">
        <v>732</v>
      </c>
      <c r="R1" s="13" t="s">
        <v>732</v>
      </c>
      <c r="S1" s="13" t="s">
        <v>732</v>
      </c>
      <c r="T1" s="13" t="s">
        <v>732</v>
      </c>
      <c r="U1" s="13" t="s">
        <v>732</v>
      </c>
      <c r="V1" s="13" t="s">
        <v>732</v>
      </c>
      <c r="W1" s="13" t="s">
        <v>732</v>
      </c>
      <c r="X1" s="13" t="s">
        <v>732</v>
      </c>
      <c r="Y1" s="13" t="s">
        <v>732</v>
      </c>
      <c r="Z1" s="13" t="s">
        <v>732</v>
      </c>
      <c r="AA1" s="13" t="s">
        <v>732</v>
      </c>
      <c r="AB1" s="13" t="s">
        <v>732</v>
      </c>
      <c r="AC1" s="13" t="s">
        <v>732</v>
      </c>
      <c r="AD1" s="13" t="s">
        <v>732</v>
      </c>
      <c r="AE1" s="13" t="s">
        <v>732</v>
      </c>
      <c r="AF1" s="13" t="s">
        <v>732</v>
      </c>
      <c r="AG1" s="13" t="s">
        <v>732</v>
      </c>
      <c r="AH1" s="13" t="s">
        <v>732</v>
      </c>
      <c r="AI1" s="13" t="s">
        <v>732</v>
      </c>
      <c r="AJ1" s="13" t="s">
        <v>732</v>
      </c>
      <c r="AK1" s="13" t="s">
        <v>732</v>
      </c>
      <c r="AL1" s="13" t="s">
        <v>732</v>
      </c>
      <c r="AM1" s="13" t="s">
        <v>732</v>
      </c>
      <c r="AN1" s="13" t="s">
        <v>732</v>
      </c>
      <c r="AO1" s="13" t="s">
        <v>732</v>
      </c>
      <c r="AP1" s="13" t="s">
        <v>732</v>
      </c>
      <c r="AQ1" s="13" t="s">
        <v>732</v>
      </c>
      <c r="AR1" s="13" t="s">
        <v>732</v>
      </c>
      <c r="AS1" s="13" t="s">
        <v>732</v>
      </c>
      <c r="AT1" s="13" t="s">
        <v>732</v>
      </c>
      <c r="AU1" s="13" t="s">
        <v>732</v>
      </c>
      <c r="AV1" s="13" t="s">
        <v>732</v>
      </c>
      <c r="AW1" s="13" t="s">
        <v>732</v>
      </c>
      <c r="AX1" s="13" t="s">
        <v>732</v>
      </c>
      <c r="AY1" s="13" t="s">
        <v>732</v>
      </c>
      <c r="AZ1" s="13" t="s">
        <v>732</v>
      </c>
      <c r="BA1" s="13" t="s">
        <v>732</v>
      </c>
      <c r="BB1" s="13" t="s">
        <v>732</v>
      </c>
      <c r="BC1" s="13" t="s">
        <v>732</v>
      </c>
      <c r="BD1" s="13" t="s">
        <v>732</v>
      </c>
      <c r="BE1" s="13" t="s">
        <v>732</v>
      </c>
      <c r="BF1" s="13" t="s">
        <v>732</v>
      </c>
      <c r="BG1" s="13" t="s">
        <v>732</v>
      </c>
      <c r="BH1" s="13" t="s">
        <v>732</v>
      </c>
      <c r="BI1" s="13" t="s">
        <v>732</v>
      </c>
      <c r="BJ1" s="13" t="s">
        <v>732</v>
      </c>
      <c r="BK1" s="13" t="s">
        <v>732</v>
      </c>
      <c r="BL1" s="13" t="s">
        <v>732</v>
      </c>
      <c r="BM1" s="13" t="s">
        <v>732</v>
      </c>
      <c r="BN1" s="13" t="s">
        <v>732</v>
      </c>
      <c r="BO1" s="13" t="s">
        <v>732</v>
      </c>
      <c r="BP1" s="13" t="s">
        <v>732</v>
      </c>
      <c r="BQ1" s="13" t="s">
        <v>732</v>
      </c>
      <c r="BR1" s="13" t="s">
        <v>732</v>
      </c>
      <c r="BS1" s="13" t="s">
        <v>732</v>
      </c>
      <c r="BT1" s="13" t="s">
        <v>732</v>
      </c>
      <c r="BU1" s="13" t="s">
        <v>732</v>
      </c>
      <c r="BV1" s="13" t="s">
        <v>732</v>
      </c>
      <c r="BW1" s="13" t="s">
        <v>732</v>
      </c>
      <c r="BX1" s="13" t="s">
        <v>732</v>
      </c>
      <c r="BY1" s="13" t="s">
        <v>732</v>
      </c>
      <c r="BZ1" s="13" t="s">
        <v>732</v>
      </c>
      <c r="CA1" s="13" t="s">
        <v>732</v>
      </c>
      <c r="CB1" s="13" t="s">
        <v>732</v>
      </c>
      <c r="CC1" s="13" t="s">
        <v>732</v>
      </c>
      <c r="CD1" s="13" t="s">
        <v>732</v>
      </c>
      <c r="CE1" s="13" t="s">
        <v>732</v>
      </c>
      <c r="CF1" s="13" t="s">
        <v>732</v>
      </c>
      <c r="CG1" s="13" t="s">
        <v>732</v>
      </c>
      <c r="CH1" s="13" t="s">
        <v>732</v>
      </c>
      <c r="CI1" s="13" t="s">
        <v>732</v>
      </c>
      <c r="CJ1" s="13" t="s">
        <v>732</v>
      </c>
      <c r="CK1" s="13" t="s">
        <v>732</v>
      </c>
      <c r="CL1" s="13" t="s">
        <v>732</v>
      </c>
      <c r="CM1" s="13" t="s">
        <v>732</v>
      </c>
      <c r="CN1" s="13" t="s">
        <v>732</v>
      </c>
      <c r="CO1" s="13" t="s">
        <v>732</v>
      </c>
      <c r="CP1" s="13" t="s">
        <v>732</v>
      </c>
      <c r="CQ1" s="13" t="s">
        <v>732</v>
      </c>
      <c r="CR1" s="13" t="s">
        <v>732</v>
      </c>
      <c r="CS1" s="13" t="s">
        <v>732</v>
      </c>
      <c r="CT1" s="13" t="s">
        <v>732</v>
      </c>
      <c r="CU1" s="13" t="s">
        <v>732</v>
      </c>
      <c r="CV1" s="13" t="s">
        <v>732</v>
      </c>
      <c r="CW1" s="13" t="s">
        <v>732</v>
      </c>
      <c r="CX1" s="13" t="s">
        <v>732</v>
      </c>
      <c r="CY1" s="13" t="s">
        <v>732</v>
      </c>
      <c r="CZ1" s="13" t="s">
        <v>732</v>
      </c>
      <c r="DA1" s="13" t="s">
        <v>732</v>
      </c>
      <c r="DB1" s="13" t="s">
        <v>732</v>
      </c>
      <c r="DC1" s="13" t="s">
        <v>732</v>
      </c>
      <c r="DD1" s="13" t="s">
        <v>732</v>
      </c>
      <c r="DE1" s="13" t="s">
        <v>26</v>
      </c>
      <c r="DF1" s="13" t="s">
        <v>26</v>
      </c>
      <c r="DG1" s="13" t="s">
        <v>732</v>
      </c>
      <c r="DH1" s="13" t="s">
        <v>732</v>
      </c>
      <c r="DI1" s="13" t="s">
        <v>732</v>
      </c>
      <c r="DJ1" s="13" t="s">
        <v>732</v>
      </c>
      <c r="DK1" s="13" t="s">
        <v>732</v>
      </c>
      <c r="DL1" s="13" t="s">
        <v>732</v>
      </c>
      <c r="DM1" s="13" t="s">
        <v>732</v>
      </c>
      <c r="DN1" s="13" t="s">
        <v>732</v>
      </c>
      <c r="DO1" s="13" t="s">
        <v>732</v>
      </c>
      <c r="DP1" s="13" t="s">
        <v>732</v>
      </c>
      <c r="DQ1" s="13" t="s">
        <v>732</v>
      </c>
      <c r="DR1" s="13" t="s">
        <v>732</v>
      </c>
      <c r="DS1" s="13" t="s">
        <v>732</v>
      </c>
      <c r="DT1" s="13" t="s">
        <v>732</v>
      </c>
      <c r="DU1" s="13" t="s">
        <v>732</v>
      </c>
      <c r="DV1" s="13" t="s">
        <v>733</v>
      </c>
      <c r="DW1" s="13" t="s">
        <v>26</v>
      </c>
      <c r="DX1" s="13" t="s">
        <v>733</v>
      </c>
      <c r="DY1" s="13" t="s">
        <v>26</v>
      </c>
      <c r="DZ1" s="13" t="s">
        <v>733</v>
      </c>
      <c r="EA1" s="13" t="s">
        <v>733</v>
      </c>
      <c r="EB1" s="13" t="s">
        <v>733</v>
      </c>
      <c r="EC1" s="13" t="s">
        <v>733</v>
      </c>
      <c r="ED1" s="13" t="s">
        <v>733</v>
      </c>
      <c r="EE1" s="13" t="s">
        <v>733</v>
      </c>
      <c r="EF1" s="13" t="s">
        <v>733</v>
      </c>
      <c r="EG1" s="13" t="s">
        <v>733</v>
      </c>
      <c r="EH1" s="13" t="s">
        <v>733</v>
      </c>
      <c r="EI1" s="13" t="s">
        <v>26</v>
      </c>
      <c r="EJ1" s="13" t="s">
        <v>26</v>
      </c>
      <c r="EK1" s="13" t="s">
        <v>733</v>
      </c>
      <c r="EL1" s="13" t="s">
        <v>26</v>
      </c>
      <c r="EM1" s="13" t="s">
        <v>26</v>
      </c>
      <c r="EN1" s="13" t="s">
        <v>26</v>
      </c>
      <c r="EO1" s="13" t="s">
        <v>26</v>
      </c>
      <c r="EP1" s="13" t="s">
        <v>26</v>
      </c>
      <c r="EQ1" s="13" t="s">
        <v>26</v>
      </c>
      <c r="ER1" s="13" t="s">
        <v>26</v>
      </c>
      <c r="ES1" s="13" t="s">
        <v>26</v>
      </c>
      <c r="ET1" s="13" t="s">
        <v>26</v>
      </c>
      <c r="EU1" s="13" t="s">
        <v>26</v>
      </c>
      <c r="EV1" s="13" t="s">
        <v>26</v>
      </c>
      <c r="EW1" s="13" t="s">
        <v>26</v>
      </c>
      <c r="EX1" s="13" t="s">
        <v>26</v>
      </c>
      <c r="EY1" s="13" t="s">
        <v>26</v>
      </c>
      <c r="EZ1" s="13" t="s">
        <v>26</v>
      </c>
      <c r="FA1" s="13" t="s">
        <v>733</v>
      </c>
      <c r="FB1" s="13" t="s">
        <v>26</v>
      </c>
      <c r="FC1" s="13" t="s">
        <v>26</v>
      </c>
      <c r="FD1" s="13" t="s">
        <v>26</v>
      </c>
      <c r="FE1" s="13" t="s">
        <v>26</v>
      </c>
      <c r="FF1" s="13" t="s">
        <v>26</v>
      </c>
      <c r="FG1" s="13" t="s">
        <v>733</v>
      </c>
      <c r="FH1" s="13" t="s">
        <v>733</v>
      </c>
      <c r="FI1" s="13" t="s">
        <v>733</v>
      </c>
      <c r="FJ1" s="13" t="s">
        <v>26</v>
      </c>
      <c r="FK1" s="13" t="s">
        <v>733</v>
      </c>
      <c r="FL1" s="13" t="s">
        <v>733</v>
      </c>
      <c r="FM1" s="13" t="s">
        <v>733</v>
      </c>
      <c r="FN1" s="13" t="s">
        <v>733</v>
      </c>
      <c r="FO1" s="13" t="s">
        <v>26</v>
      </c>
      <c r="FP1" s="13" t="s">
        <v>26</v>
      </c>
      <c r="FQ1" s="13" t="s">
        <v>733</v>
      </c>
      <c r="FR1" s="13" t="s">
        <v>26</v>
      </c>
      <c r="FS1" s="13" t="s">
        <v>733</v>
      </c>
      <c r="FT1" s="13" t="s">
        <v>26</v>
      </c>
      <c r="FU1" s="13" t="s">
        <v>733</v>
      </c>
      <c r="FV1" s="13" t="s">
        <v>733</v>
      </c>
      <c r="FW1" s="13" t="s">
        <v>733</v>
      </c>
      <c r="FX1" s="13" t="s">
        <v>733</v>
      </c>
      <c r="FY1" s="13" t="s">
        <v>26</v>
      </c>
      <c r="FZ1" s="13" t="s">
        <v>26</v>
      </c>
      <c r="GA1" s="13" t="s">
        <v>26</v>
      </c>
      <c r="GB1" s="13" t="s">
        <v>26</v>
      </c>
      <c r="GC1" s="13" t="s">
        <v>26</v>
      </c>
      <c r="GD1" s="13" t="s">
        <v>26</v>
      </c>
      <c r="GE1" s="13" t="s">
        <v>26</v>
      </c>
      <c r="GF1" s="13" t="s">
        <v>733</v>
      </c>
      <c r="GG1" s="13" t="s">
        <v>26</v>
      </c>
      <c r="GH1" s="13" t="s">
        <v>733</v>
      </c>
      <c r="GI1" s="13" t="s">
        <v>26</v>
      </c>
      <c r="GJ1" s="13" t="s">
        <v>733</v>
      </c>
      <c r="GK1" s="13" t="s">
        <v>733</v>
      </c>
      <c r="GL1" s="13" t="s">
        <v>733</v>
      </c>
      <c r="GM1" s="13" t="s">
        <v>733</v>
      </c>
      <c r="GN1" s="13" t="s">
        <v>26</v>
      </c>
      <c r="GO1" s="13" t="s">
        <v>26</v>
      </c>
      <c r="GP1" s="13" t="s">
        <v>26</v>
      </c>
      <c r="GQ1" s="13" t="s">
        <v>26</v>
      </c>
      <c r="GR1" s="13" t="s">
        <v>733</v>
      </c>
      <c r="GS1" s="13" t="s">
        <v>733</v>
      </c>
      <c r="GT1" s="13" t="s">
        <v>26</v>
      </c>
      <c r="GU1" s="13" t="s">
        <v>733</v>
      </c>
      <c r="GV1" s="13" t="s">
        <v>26</v>
      </c>
      <c r="GW1" s="13" t="s">
        <v>26</v>
      </c>
      <c r="GX1" s="13" t="s">
        <v>26</v>
      </c>
      <c r="GY1" s="13" t="s">
        <v>26</v>
      </c>
      <c r="GZ1" s="13" t="s">
        <v>26</v>
      </c>
      <c r="HA1" s="13" t="s">
        <v>733</v>
      </c>
      <c r="HB1" s="13" t="s">
        <v>733</v>
      </c>
      <c r="HC1" s="13" t="s">
        <v>733</v>
      </c>
      <c r="HD1" s="13" t="s">
        <v>26</v>
      </c>
      <c r="HE1" s="13" t="s">
        <v>26</v>
      </c>
      <c r="HF1" s="13" t="s">
        <v>26</v>
      </c>
      <c r="HG1" s="13" t="s">
        <v>26</v>
      </c>
      <c r="HH1" s="13" t="s">
        <v>26</v>
      </c>
      <c r="HI1" s="13" t="s">
        <v>26</v>
      </c>
      <c r="HJ1" s="13" t="s">
        <v>26</v>
      </c>
      <c r="HK1" s="13" t="s">
        <v>733</v>
      </c>
      <c r="HL1" s="13" t="s">
        <v>26</v>
      </c>
      <c r="HM1" s="13" t="s">
        <v>733</v>
      </c>
      <c r="HN1" s="13" t="s">
        <v>733</v>
      </c>
      <c r="HO1" s="13" t="s">
        <v>733</v>
      </c>
      <c r="HP1" s="13" t="s">
        <v>733</v>
      </c>
      <c r="HQ1" s="13" t="s">
        <v>733</v>
      </c>
      <c r="HR1" s="13" t="s">
        <v>733</v>
      </c>
      <c r="HS1" s="13" t="s">
        <v>733</v>
      </c>
      <c r="HT1" s="13" t="s">
        <v>733</v>
      </c>
      <c r="HU1" s="13" t="s">
        <v>733</v>
      </c>
      <c r="HV1" s="13" t="s">
        <v>733</v>
      </c>
      <c r="HW1" s="13" t="s">
        <v>26</v>
      </c>
      <c r="HX1" s="13" t="s">
        <v>26</v>
      </c>
      <c r="HY1" s="13" t="s">
        <v>733</v>
      </c>
      <c r="HZ1" s="13" t="s">
        <v>26</v>
      </c>
      <c r="IA1" s="13" t="s">
        <v>26</v>
      </c>
      <c r="IB1" s="13" t="s">
        <v>26</v>
      </c>
      <c r="IC1" s="13" t="s">
        <v>26</v>
      </c>
      <c r="ID1" s="13" t="s">
        <v>26</v>
      </c>
      <c r="IE1" s="13" t="s">
        <v>26</v>
      </c>
      <c r="IF1" s="13" t="s">
        <v>26</v>
      </c>
      <c r="IG1" s="13" t="s">
        <v>26</v>
      </c>
      <c r="IH1" s="13" t="s">
        <v>26</v>
      </c>
      <c r="II1" s="13" t="s">
        <v>26</v>
      </c>
      <c r="IJ1" s="13" t="s">
        <v>26</v>
      </c>
      <c r="IK1" s="13" t="s">
        <v>26</v>
      </c>
      <c r="IL1" s="13" t="s">
        <v>26</v>
      </c>
      <c r="IM1" s="13" t="s">
        <v>26</v>
      </c>
      <c r="IN1" s="13" t="s">
        <v>26</v>
      </c>
      <c r="IO1" s="13" t="s">
        <v>733</v>
      </c>
      <c r="IP1" s="13" t="s">
        <v>26</v>
      </c>
      <c r="IQ1" s="13" t="s">
        <v>26</v>
      </c>
      <c r="IR1" s="13" t="s">
        <v>26</v>
      </c>
      <c r="IS1" s="13" t="s">
        <v>26</v>
      </c>
      <c r="IT1" s="13" t="s">
        <v>26</v>
      </c>
      <c r="IU1" s="13" t="s">
        <v>733</v>
      </c>
      <c r="IV1" s="13" t="s">
        <v>733</v>
      </c>
      <c r="IW1" s="13" t="s">
        <v>733</v>
      </c>
      <c r="IX1" s="13" t="s">
        <v>26</v>
      </c>
      <c r="IY1" s="13" t="s">
        <v>733</v>
      </c>
      <c r="IZ1" s="13" t="s">
        <v>733</v>
      </c>
      <c r="JA1" s="13" t="s">
        <v>733</v>
      </c>
      <c r="JB1" s="13" t="s">
        <v>733</v>
      </c>
      <c r="JC1" s="13" t="s">
        <v>26</v>
      </c>
      <c r="JD1" s="13" t="s">
        <v>26</v>
      </c>
      <c r="JE1" s="13" t="s">
        <v>733</v>
      </c>
      <c r="JF1" s="13" t="s">
        <v>26</v>
      </c>
      <c r="JG1" s="13" t="s">
        <v>733</v>
      </c>
      <c r="JH1" s="13" t="s">
        <v>733</v>
      </c>
      <c r="JI1" s="13" t="s">
        <v>26</v>
      </c>
      <c r="JJ1" s="13" t="s">
        <v>733</v>
      </c>
      <c r="JK1" s="13" t="s">
        <v>733</v>
      </c>
      <c r="JL1" s="13" t="s">
        <v>733</v>
      </c>
      <c r="JM1" s="13" t="s">
        <v>26</v>
      </c>
      <c r="JN1" s="13" t="s">
        <v>26</v>
      </c>
      <c r="JO1" s="13" t="s">
        <v>26</v>
      </c>
      <c r="JP1" s="13" t="s">
        <v>26</v>
      </c>
      <c r="JQ1" s="13" t="s">
        <v>26</v>
      </c>
      <c r="JR1" s="13" t="s">
        <v>26</v>
      </c>
      <c r="JS1" s="13" t="s">
        <v>26</v>
      </c>
      <c r="JT1" s="13" t="s">
        <v>733</v>
      </c>
      <c r="JU1" s="13" t="s">
        <v>26</v>
      </c>
      <c r="JV1" s="13" t="s">
        <v>733</v>
      </c>
      <c r="JW1" s="13" t="s">
        <v>733</v>
      </c>
      <c r="JX1" s="13" t="s">
        <v>733</v>
      </c>
      <c r="JY1" s="13" t="s">
        <v>733</v>
      </c>
      <c r="JZ1" s="13" t="s">
        <v>733</v>
      </c>
      <c r="KA1" s="13" t="s">
        <v>26</v>
      </c>
      <c r="KB1" s="13" t="s">
        <v>26</v>
      </c>
      <c r="KC1" s="13" t="s">
        <v>26</v>
      </c>
      <c r="KD1" s="13" t="s">
        <v>26</v>
      </c>
      <c r="KE1" s="13" t="s">
        <v>733</v>
      </c>
      <c r="KF1" s="13" t="s">
        <v>733</v>
      </c>
      <c r="KG1" s="13" t="s">
        <v>26</v>
      </c>
      <c r="KH1" s="13" t="s">
        <v>733</v>
      </c>
      <c r="KI1" s="13" t="s">
        <v>26</v>
      </c>
      <c r="KJ1" s="13" t="s">
        <v>26</v>
      </c>
      <c r="KK1" s="13" t="s">
        <v>26</v>
      </c>
      <c r="KL1" s="13" t="s">
        <v>26</v>
      </c>
      <c r="KM1" s="13" t="s">
        <v>26</v>
      </c>
      <c r="KN1" s="13" t="s">
        <v>733</v>
      </c>
      <c r="KO1" s="13" t="s">
        <v>733</v>
      </c>
      <c r="KP1" s="13" t="s">
        <v>733</v>
      </c>
      <c r="KQ1" s="13" t="s">
        <v>26</v>
      </c>
      <c r="KR1" s="13" t="s">
        <v>733</v>
      </c>
      <c r="KS1" s="13" t="s">
        <v>26</v>
      </c>
      <c r="KT1" s="13" t="s">
        <v>733</v>
      </c>
      <c r="KU1" s="13" t="s">
        <v>26</v>
      </c>
      <c r="KV1" s="13" t="s">
        <v>26</v>
      </c>
      <c r="KW1" s="13" t="s">
        <v>26</v>
      </c>
      <c r="KX1" s="13" t="s">
        <v>733</v>
      </c>
      <c r="KY1" s="13" t="s">
        <v>26</v>
      </c>
      <c r="KZ1" s="13" t="s">
        <v>733</v>
      </c>
      <c r="LA1" s="13" t="s">
        <v>26</v>
      </c>
      <c r="LB1" s="13" t="s">
        <v>733</v>
      </c>
      <c r="LC1" s="13" t="s">
        <v>733</v>
      </c>
      <c r="LD1" s="13" t="s">
        <v>733</v>
      </c>
      <c r="LE1" s="13" t="s">
        <v>733</v>
      </c>
      <c r="LF1" s="13" t="s">
        <v>733</v>
      </c>
      <c r="LG1" s="13" t="s">
        <v>733</v>
      </c>
      <c r="LH1" s="13" t="s">
        <v>733</v>
      </c>
      <c r="LI1" s="13" t="s">
        <v>733</v>
      </c>
      <c r="LJ1" s="13" t="s">
        <v>733</v>
      </c>
      <c r="LK1" s="13" t="s">
        <v>26</v>
      </c>
      <c r="LL1" s="13" t="s">
        <v>26</v>
      </c>
      <c r="LM1" s="13" t="s">
        <v>733</v>
      </c>
      <c r="LN1" s="13" t="s">
        <v>26</v>
      </c>
      <c r="LO1" s="13" t="s">
        <v>26</v>
      </c>
      <c r="LP1" s="13" t="s">
        <v>26</v>
      </c>
      <c r="LQ1" s="13" t="s">
        <v>26</v>
      </c>
      <c r="LR1" s="13" t="s">
        <v>26</v>
      </c>
      <c r="LS1" s="13" t="s">
        <v>26</v>
      </c>
      <c r="LT1" s="13" t="s">
        <v>26</v>
      </c>
      <c r="LU1" s="13" t="s">
        <v>26</v>
      </c>
      <c r="LV1" s="13" t="s">
        <v>26</v>
      </c>
      <c r="LW1" s="13" t="s">
        <v>26</v>
      </c>
      <c r="LX1" s="13" t="s">
        <v>26</v>
      </c>
      <c r="LY1" s="13" t="s">
        <v>26</v>
      </c>
      <c r="LZ1" s="13" t="s">
        <v>26</v>
      </c>
      <c r="MA1" s="13" t="s">
        <v>26</v>
      </c>
      <c r="MB1" s="13" t="s">
        <v>26</v>
      </c>
      <c r="MC1" s="13" t="s">
        <v>26</v>
      </c>
      <c r="MD1" s="13" t="s">
        <v>26</v>
      </c>
      <c r="ME1" s="13" t="s">
        <v>26</v>
      </c>
      <c r="MF1" s="13" t="s">
        <v>26</v>
      </c>
      <c r="MG1" s="13" t="s">
        <v>26</v>
      </c>
      <c r="MH1" s="13" t="s">
        <v>26</v>
      </c>
      <c r="MI1" s="13" t="s">
        <v>733</v>
      </c>
      <c r="MJ1" s="13" t="s">
        <v>733</v>
      </c>
      <c r="MK1" s="13" t="s">
        <v>733</v>
      </c>
      <c r="ML1" s="13" t="s">
        <v>26</v>
      </c>
      <c r="MM1" s="13" t="s">
        <v>733</v>
      </c>
      <c r="MN1" s="13" t="s">
        <v>733</v>
      </c>
      <c r="MO1" s="13" t="s">
        <v>733</v>
      </c>
      <c r="MP1" s="13" t="s">
        <v>733</v>
      </c>
      <c r="MQ1" s="13" t="s">
        <v>26</v>
      </c>
      <c r="MR1" s="13" t="s">
        <v>26</v>
      </c>
      <c r="MS1" s="13" t="s">
        <v>733</v>
      </c>
      <c r="MT1" s="13" t="s">
        <v>26</v>
      </c>
      <c r="MU1" s="13" t="s">
        <v>733</v>
      </c>
      <c r="MV1" s="13" t="s">
        <v>26</v>
      </c>
      <c r="MW1" s="13" t="s">
        <v>26</v>
      </c>
      <c r="MX1" s="13" t="s">
        <v>733</v>
      </c>
      <c r="MY1" s="13" t="s">
        <v>733</v>
      </c>
      <c r="MZ1" s="13" t="s">
        <v>733</v>
      </c>
      <c r="NA1" s="13" t="s">
        <v>26</v>
      </c>
      <c r="NB1" s="13" t="s">
        <v>26</v>
      </c>
      <c r="NC1" s="13" t="s">
        <v>26</v>
      </c>
      <c r="ND1" s="13" t="s">
        <v>26</v>
      </c>
      <c r="NE1" s="13" t="s">
        <v>26</v>
      </c>
      <c r="NF1" s="13" t="s">
        <v>26</v>
      </c>
      <c r="NG1" s="13" t="s">
        <v>26</v>
      </c>
      <c r="NH1" s="13" t="s">
        <v>733</v>
      </c>
      <c r="NI1" s="13" t="s">
        <v>26</v>
      </c>
      <c r="NJ1" s="13" t="s">
        <v>733</v>
      </c>
      <c r="NK1" s="13" t="s">
        <v>26</v>
      </c>
      <c r="NL1" s="13" t="s">
        <v>733</v>
      </c>
      <c r="NM1" s="13" t="s">
        <v>733</v>
      </c>
      <c r="NN1" s="13" t="s">
        <v>733</v>
      </c>
      <c r="NO1" s="13" t="s">
        <v>733</v>
      </c>
      <c r="NP1" s="13" t="s">
        <v>26</v>
      </c>
      <c r="NQ1" s="13" t="s">
        <v>26</v>
      </c>
      <c r="NR1" s="13" t="s">
        <v>26</v>
      </c>
      <c r="NS1" s="13" t="s">
        <v>26</v>
      </c>
      <c r="NT1" s="13" t="s">
        <v>733</v>
      </c>
      <c r="NU1" s="13" t="s">
        <v>26</v>
      </c>
      <c r="NV1" s="13" t="s">
        <v>26</v>
      </c>
      <c r="NW1" s="13" t="s">
        <v>733</v>
      </c>
      <c r="NX1" s="13" t="s">
        <v>26</v>
      </c>
      <c r="NY1" s="13" t="s">
        <v>26</v>
      </c>
      <c r="NZ1" s="13" t="s">
        <v>26</v>
      </c>
      <c r="OA1" s="13" t="s">
        <v>26</v>
      </c>
      <c r="OB1" s="13" t="s">
        <v>26</v>
      </c>
      <c r="OC1" s="13" t="s">
        <v>733</v>
      </c>
      <c r="OD1" s="13" t="s">
        <v>733</v>
      </c>
      <c r="OE1" s="13" t="s">
        <v>733</v>
      </c>
      <c r="OF1" s="13" t="s">
        <v>26</v>
      </c>
      <c r="OG1" s="13" t="s">
        <v>733</v>
      </c>
      <c r="OH1" s="13" t="s">
        <v>26</v>
      </c>
      <c r="OI1" s="13" t="s">
        <v>26</v>
      </c>
      <c r="OJ1" s="13" t="s">
        <v>26</v>
      </c>
      <c r="OK1" s="13" t="s">
        <v>26</v>
      </c>
      <c r="OL1" s="13" t="s">
        <v>26</v>
      </c>
      <c r="OM1" s="13" t="s">
        <v>733</v>
      </c>
      <c r="ON1" s="13" t="s">
        <v>26</v>
      </c>
      <c r="OO1" s="13" t="s">
        <v>733</v>
      </c>
      <c r="OP1" s="13" t="s">
        <v>733</v>
      </c>
      <c r="OQ1" s="13" t="s">
        <v>733</v>
      </c>
      <c r="OR1" s="13" t="s">
        <v>733</v>
      </c>
      <c r="OS1" s="13" t="s">
        <v>733</v>
      </c>
      <c r="OT1" s="13" t="s">
        <v>733</v>
      </c>
      <c r="OU1" s="13" t="s">
        <v>733</v>
      </c>
      <c r="OV1" s="13" t="s">
        <v>733</v>
      </c>
      <c r="OW1" s="13" t="s">
        <v>733</v>
      </c>
      <c r="OX1" s="13" t="s">
        <v>733</v>
      </c>
      <c r="OY1" s="13" t="s">
        <v>26</v>
      </c>
      <c r="OZ1" s="13" t="s">
        <v>26</v>
      </c>
      <c r="PA1" s="13" t="s">
        <v>26</v>
      </c>
      <c r="PB1" s="13" t="s">
        <v>26</v>
      </c>
      <c r="PC1" s="13" t="s">
        <v>26</v>
      </c>
      <c r="PD1" s="13" t="s">
        <v>26</v>
      </c>
      <c r="PE1" s="13" t="s">
        <v>26</v>
      </c>
      <c r="PF1" s="13" t="s">
        <v>26</v>
      </c>
      <c r="PG1" s="13" t="s">
        <v>26</v>
      </c>
      <c r="PH1" s="13" t="s">
        <v>26</v>
      </c>
      <c r="PI1" s="13" t="s">
        <v>26</v>
      </c>
      <c r="PJ1" s="13" t="s">
        <v>26</v>
      </c>
      <c r="PK1" s="13" t="s">
        <v>26</v>
      </c>
      <c r="PL1" s="13" t="s">
        <v>26</v>
      </c>
      <c r="PM1" s="13" t="s">
        <v>26</v>
      </c>
      <c r="PN1" s="13" t="s">
        <v>26</v>
      </c>
      <c r="PO1" s="13" t="s">
        <v>26</v>
      </c>
      <c r="PP1" s="13" t="s">
        <v>26</v>
      </c>
      <c r="PQ1" s="13" t="s">
        <v>733</v>
      </c>
      <c r="PR1" s="13" t="s">
        <v>26</v>
      </c>
      <c r="PS1" s="13" t="s">
        <v>26</v>
      </c>
      <c r="PT1" s="13" t="s">
        <v>26</v>
      </c>
      <c r="PU1" s="13" t="s">
        <v>26</v>
      </c>
      <c r="PV1" s="13" t="s">
        <v>26</v>
      </c>
      <c r="PW1" s="13" t="s">
        <v>733</v>
      </c>
      <c r="PX1" s="13" t="s">
        <v>733</v>
      </c>
      <c r="PY1" s="13" t="s">
        <v>733</v>
      </c>
      <c r="PZ1" s="13" t="s">
        <v>26</v>
      </c>
      <c r="QA1" s="13" t="s">
        <v>733</v>
      </c>
      <c r="QB1" s="13" t="s">
        <v>733</v>
      </c>
      <c r="QC1" s="13" t="s">
        <v>733</v>
      </c>
      <c r="QD1" s="13" t="s">
        <v>733</v>
      </c>
      <c r="QE1" s="13" t="s">
        <v>733</v>
      </c>
      <c r="QF1" s="13" t="s">
        <v>26</v>
      </c>
      <c r="QG1" s="13" t="s">
        <v>733</v>
      </c>
      <c r="QH1" s="13" t="s">
        <v>26</v>
      </c>
      <c r="QI1" s="13" t="s">
        <v>733</v>
      </c>
      <c r="QJ1" s="13" t="s">
        <v>26</v>
      </c>
      <c r="QK1" s="13" t="s">
        <v>26</v>
      </c>
      <c r="QL1" s="13" t="s">
        <v>733</v>
      </c>
      <c r="QM1" s="13" t="s">
        <v>733</v>
      </c>
      <c r="QN1" s="13" t="s">
        <v>733</v>
      </c>
      <c r="QO1" s="13" t="s">
        <v>26</v>
      </c>
      <c r="QP1" s="13" t="s">
        <v>26</v>
      </c>
      <c r="QQ1" s="13" t="s">
        <v>26</v>
      </c>
      <c r="QR1" s="13" t="s">
        <v>26</v>
      </c>
      <c r="QS1" s="13" t="s">
        <v>26</v>
      </c>
      <c r="QT1" s="13" t="s">
        <v>26</v>
      </c>
      <c r="QU1" s="13" t="s">
        <v>26</v>
      </c>
      <c r="QV1" s="13" t="s">
        <v>733</v>
      </c>
      <c r="QW1" s="13" t="s">
        <v>26</v>
      </c>
      <c r="QX1" s="13" t="s">
        <v>733</v>
      </c>
      <c r="QY1" s="13" t="s">
        <v>733</v>
      </c>
      <c r="QZ1" s="13" t="s">
        <v>733</v>
      </c>
      <c r="RA1" s="13" t="s">
        <v>733</v>
      </c>
      <c r="RB1" s="13" t="s">
        <v>733</v>
      </c>
      <c r="RC1" s="13" t="s">
        <v>26</v>
      </c>
      <c r="RD1" s="13" t="s">
        <v>26</v>
      </c>
      <c r="RE1" s="13" t="s">
        <v>26</v>
      </c>
      <c r="RF1" s="13" t="s">
        <v>26</v>
      </c>
      <c r="RG1" s="13" t="s">
        <v>733</v>
      </c>
      <c r="RH1" s="13" t="s">
        <v>733</v>
      </c>
      <c r="RI1" s="13" t="s">
        <v>26</v>
      </c>
      <c r="RJ1" s="13" t="s">
        <v>733</v>
      </c>
      <c r="RK1" s="13" t="s">
        <v>26</v>
      </c>
      <c r="RL1" s="13" t="s">
        <v>26</v>
      </c>
      <c r="RM1" s="13" t="s">
        <v>26</v>
      </c>
      <c r="RN1" s="13" t="s">
        <v>26</v>
      </c>
      <c r="RO1" s="13" t="s">
        <v>26</v>
      </c>
      <c r="RP1" s="13" t="s">
        <v>733</v>
      </c>
      <c r="RQ1" s="13" t="s">
        <v>733</v>
      </c>
      <c r="RR1" s="13" t="s">
        <v>733</v>
      </c>
      <c r="RS1" s="13" t="s">
        <v>26</v>
      </c>
      <c r="RT1" s="13" t="s">
        <v>733</v>
      </c>
      <c r="RU1" s="13" t="s">
        <v>26</v>
      </c>
      <c r="RV1" s="13" t="s">
        <v>733</v>
      </c>
      <c r="RW1" s="13" t="s">
        <v>26</v>
      </c>
      <c r="RX1" s="13" t="s">
        <v>26</v>
      </c>
      <c r="RY1" s="13" t="s">
        <v>26</v>
      </c>
      <c r="RZ1" s="13" t="s">
        <v>733</v>
      </c>
      <c r="SA1" s="13" t="s">
        <v>26</v>
      </c>
      <c r="SB1" s="13" t="s">
        <v>733</v>
      </c>
      <c r="SC1" s="13" t="s">
        <v>26</v>
      </c>
      <c r="SD1" s="13" t="s">
        <v>733</v>
      </c>
      <c r="SE1" s="13" t="s">
        <v>733</v>
      </c>
      <c r="SF1" s="13" t="s">
        <v>733</v>
      </c>
      <c r="SG1" s="13" t="s">
        <v>733</v>
      </c>
      <c r="SH1" s="13" t="s">
        <v>733</v>
      </c>
      <c r="SI1" s="13" t="s">
        <v>733</v>
      </c>
      <c r="SJ1" s="13" t="s">
        <v>733</v>
      </c>
      <c r="SK1" s="13" t="s">
        <v>733</v>
      </c>
      <c r="SL1" s="13" t="s">
        <v>733</v>
      </c>
      <c r="SM1" s="13" t="s">
        <v>26</v>
      </c>
      <c r="SN1" s="13" t="s">
        <v>26</v>
      </c>
      <c r="SO1" s="13" t="s">
        <v>733</v>
      </c>
      <c r="SP1" s="13" t="s">
        <v>26</v>
      </c>
      <c r="SQ1" s="13" t="s">
        <v>26</v>
      </c>
      <c r="SR1" s="13" t="s">
        <v>26</v>
      </c>
      <c r="SS1" s="13" t="s">
        <v>26</v>
      </c>
      <c r="ST1" s="13" t="s">
        <v>26</v>
      </c>
      <c r="SU1" s="13" t="s">
        <v>26</v>
      </c>
      <c r="SV1" s="13" t="s">
        <v>26</v>
      </c>
      <c r="SW1" s="13" t="s">
        <v>26</v>
      </c>
      <c r="SX1" s="13" t="s">
        <v>26</v>
      </c>
      <c r="SY1" s="13" t="s">
        <v>26</v>
      </c>
      <c r="SZ1" s="13" t="s">
        <v>26</v>
      </c>
      <c r="TA1" s="13" t="s">
        <v>26</v>
      </c>
      <c r="TB1" s="13" t="s">
        <v>26</v>
      </c>
      <c r="TC1" s="13" t="s">
        <v>26</v>
      </c>
      <c r="TD1" s="13" t="s">
        <v>26</v>
      </c>
      <c r="TE1" s="13" t="s">
        <v>733</v>
      </c>
      <c r="TF1" s="13" t="s">
        <v>26</v>
      </c>
      <c r="TG1" s="13" t="s">
        <v>26</v>
      </c>
      <c r="TH1" s="13" t="s">
        <v>26</v>
      </c>
      <c r="TI1" s="13" t="s">
        <v>26</v>
      </c>
      <c r="TJ1" s="13" t="s">
        <v>26</v>
      </c>
      <c r="TK1" s="13" t="s">
        <v>733</v>
      </c>
      <c r="TL1" s="13" t="s">
        <v>733</v>
      </c>
      <c r="TM1" s="13" t="s">
        <v>733</v>
      </c>
      <c r="TN1" s="13" t="s">
        <v>26</v>
      </c>
      <c r="TO1" s="13" t="s">
        <v>733</v>
      </c>
      <c r="TP1" s="13" t="s">
        <v>733</v>
      </c>
      <c r="TQ1" s="13" t="s">
        <v>733</v>
      </c>
      <c r="TR1" s="13" t="s">
        <v>733</v>
      </c>
      <c r="TS1" s="13" t="s">
        <v>26</v>
      </c>
      <c r="TT1" s="13" t="s">
        <v>26</v>
      </c>
      <c r="TU1" s="13" t="s">
        <v>733</v>
      </c>
      <c r="TV1" s="13" t="s">
        <v>26</v>
      </c>
      <c r="TW1" s="13" t="s">
        <v>733</v>
      </c>
      <c r="TX1" s="13" t="s">
        <v>26</v>
      </c>
      <c r="TY1" s="13" t="s">
        <v>733</v>
      </c>
      <c r="TZ1" s="13" t="s">
        <v>733</v>
      </c>
      <c r="UA1" s="13" t="s">
        <v>733</v>
      </c>
      <c r="UB1" s="13" t="s">
        <v>733</v>
      </c>
      <c r="UC1" s="13" t="s">
        <v>26</v>
      </c>
      <c r="UD1" s="13" t="s">
        <v>26</v>
      </c>
      <c r="UE1" s="13" t="s">
        <v>26</v>
      </c>
      <c r="UF1" s="13" t="s">
        <v>26</v>
      </c>
      <c r="UG1" s="13" t="s">
        <v>26</v>
      </c>
      <c r="UH1" s="13" t="s">
        <v>26</v>
      </c>
      <c r="UI1" s="13" t="s">
        <v>26</v>
      </c>
      <c r="UJ1" s="13" t="s">
        <v>733</v>
      </c>
      <c r="UK1" s="13" t="s">
        <v>26</v>
      </c>
      <c r="UL1" s="13" t="s">
        <v>733</v>
      </c>
      <c r="UM1" s="13" t="s">
        <v>26</v>
      </c>
      <c r="UN1" s="13" t="s">
        <v>733</v>
      </c>
      <c r="UO1" s="13" t="s">
        <v>733</v>
      </c>
      <c r="UP1" s="13" t="s">
        <v>733</v>
      </c>
      <c r="UQ1" s="13" t="s">
        <v>733</v>
      </c>
      <c r="UR1" s="13" t="s">
        <v>26</v>
      </c>
      <c r="US1" s="13" t="s">
        <v>26</v>
      </c>
      <c r="UT1" s="13" t="s">
        <v>26</v>
      </c>
      <c r="UU1" s="13" t="s">
        <v>26</v>
      </c>
      <c r="UV1" s="13" t="s">
        <v>733</v>
      </c>
      <c r="UW1" s="13" t="s">
        <v>733</v>
      </c>
      <c r="UX1" s="13" t="s">
        <v>26</v>
      </c>
      <c r="UY1" s="13" t="s">
        <v>733</v>
      </c>
      <c r="UZ1" s="13" t="s">
        <v>26</v>
      </c>
      <c r="VA1" s="13" t="s">
        <v>26</v>
      </c>
      <c r="VB1" s="13" t="s">
        <v>26</v>
      </c>
      <c r="VC1" s="13" t="s">
        <v>26</v>
      </c>
      <c r="VD1" s="13" t="s">
        <v>26</v>
      </c>
      <c r="VE1" s="13" t="s">
        <v>733</v>
      </c>
      <c r="VF1" s="13" t="s">
        <v>733</v>
      </c>
      <c r="VG1" s="13" t="s">
        <v>733</v>
      </c>
      <c r="VH1" s="13" t="s">
        <v>26</v>
      </c>
      <c r="VI1" s="13" t="s">
        <v>26</v>
      </c>
      <c r="VJ1" s="13" t="s">
        <v>26</v>
      </c>
      <c r="VK1" s="13" t="s">
        <v>26</v>
      </c>
      <c r="VL1" s="13" t="s">
        <v>26</v>
      </c>
      <c r="VM1" s="13" t="s">
        <v>26</v>
      </c>
      <c r="VN1" s="13" t="s">
        <v>26</v>
      </c>
      <c r="VO1" s="13" t="s">
        <v>733</v>
      </c>
      <c r="VP1" s="13" t="s">
        <v>26</v>
      </c>
      <c r="VQ1" s="13" t="s">
        <v>733</v>
      </c>
      <c r="VR1" s="13" t="s">
        <v>733</v>
      </c>
      <c r="VS1" s="13" t="s">
        <v>733</v>
      </c>
      <c r="VT1" s="13" t="s">
        <v>733</v>
      </c>
      <c r="VU1" s="13" t="s">
        <v>733</v>
      </c>
      <c r="VV1" s="13" t="s">
        <v>733</v>
      </c>
      <c r="VW1" s="13" t="s">
        <v>733</v>
      </c>
      <c r="VX1" s="13" t="s">
        <v>733</v>
      </c>
      <c r="VY1" s="13" t="s">
        <v>733</v>
      </c>
      <c r="VZ1" s="13" t="s">
        <v>733</v>
      </c>
      <c r="WA1" s="13" t="s">
        <v>26</v>
      </c>
      <c r="WB1" s="13" t="s">
        <v>26</v>
      </c>
      <c r="WC1" s="13" t="s">
        <v>733</v>
      </c>
      <c r="WD1" s="13" t="s">
        <v>26</v>
      </c>
      <c r="WE1" s="13" t="s">
        <v>26</v>
      </c>
      <c r="WF1" s="13" t="s">
        <v>26</v>
      </c>
      <c r="WG1" s="13" t="s">
        <v>26</v>
      </c>
      <c r="WH1" s="13" t="s">
        <v>26</v>
      </c>
      <c r="WI1" s="13" t="s">
        <v>26</v>
      </c>
      <c r="WJ1" s="13" t="s">
        <v>26</v>
      </c>
      <c r="WK1" s="13" t="s">
        <v>26</v>
      </c>
      <c r="WL1" s="13" t="s">
        <v>26</v>
      </c>
      <c r="WM1" s="13" t="s">
        <v>26</v>
      </c>
      <c r="WN1" s="13" t="s">
        <v>26</v>
      </c>
      <c r="WO1" s="13" t="s">
        <v>26</v>
      </c>
      <c r="WP1" s="13" t="s">
        <v>26</v>
      </c>
      <c r="WQ1" s="13" t="s">
        <v>26</v>
      </c>
      <c r="WR1" s="13" t="s">
        <v>26</v>
      </c>
      <c r="WS1" s="13" t="s">
        <v>733</v>
      </c>
      <c r="WT1" s="13" t="s">
        <v>26</v>
      </c>
      <c r="WU1" s="13" t="s">
        <v>26</v>
      </c>
      <c r="WV1" s="13" t="s">
        <v>26</v>
      </c>
      <c r="WW1" s="13" t="s">
        <v>26</v>
      </c>
      <c r="WX1" s="13" t="s">
        <v>26</v>
      </c>
      <c r="WY1" s="13" t="s">
        <v>733</v>
      </c>
      <c r="WZ1" s="13" t="s">
        <v>733</v>
      </c>
      <c r="XA1" s="13" t="s">
        <v>733</v>
      </c>
      <c r="XB1" s="13" t="s">
        <v>26</v>
      </c>
      <c r="XC1" s="13" t="s">
        <v>733</v>
      </c>
      <c r="XD1" s="13" t="s">
        <v>733</v>
      </c>
      <c r="XE1" s="13" t="s">
        <v>733</v>
      </c>
      <c r="XF1" s="13" t="s">
        <v>733</v>
      </c>
      <c r="XG1" s="13" t="s">
        <v>26</v>
      </c>
      <c r="XH1" s="13" t="s">
        <v>26</v>
      </c>
      <c r="XI1" s="13" t="s">
        <v>733</v>
      </c>
      <c r="XJ1" s="13" t="s">
        <v>26</v>
      </c>
      <c r="XK1" s="13" t="s">
        <v>733</v>
      </c>
      <c r="XL1" s="13" t="s">
        <v>733</v>
      </c>
      <c r="XM1" s="13" t="s">
        <v>26</v>
      </c>
      <c r="XN1" s="13" t="s">
        <v>733</v>
      </c>
      <c r="XO1" s="13" t="s">
        <v>733</v>
      </c>
      <c r="XP1" s="13" t="s">
        <v>733</v>
      </c>
      <c r="XQ1" s="13" t="s">
        <v>26</v>
      </c>
      <c r="XR1" s="13" t="s">
        <v>26</v>
      </c>
      <c r="XS1" s="13" t="s">
        <v>26</v>
      </c>
      <c r="XT1" s="13" t="s">
        <v>26</v>
      </c>
      <c r="XU1" s="13" t="s">
        <v>26</v>
      </c>
      <c r="XV1" s="13" t="s">
        <v>26</v>
      </c>
      <c r="XW1" s="13" t="s">
        <v>26</v>
      </c>
      <c r="XX1" s="13" t="s">
        <v>733</v>
      </c>
      <c r="XY1" s="13" t="s">
        <v>26</v>
      </c>
      <c r="XZ1" s="13" t="s">
        <v>733</v>
      </c>
      <c r="YA1" s="13" t="s">
        <v>733</v>
      </c>
      <c r="YB1" s="13" t="s">
        <v>733</v>
      </c>
      <c r="YC1" s="13" t="s">
        <v>733</v>
      </c>
      <c r="YD1" s="13" t="s">
        <v>733</v>
      </c>
      <c r="YE1" s="13" t="s">
        <v>26</v>
      </c>
      <c r="YF1" s="13" t="s">
        <v>26</v>
      </c>
      <c r="YG1" s="13" t="s">
        <v>26</v>
      </c>
      <c r="YH1" s="13" t="s">
        <v>26</v>
      </c>
      <c r="YI1" s="13" t="s">
        <v>733</v>
      </c>
      <c r="YJ1" s="13" t="s">
        <v>733</v>
      </c>
      <c r="YK1" s="13" t="s">
        <v>26</v>
      </c>
      <c r="YL1" s="13" t="s">
        <v>733</v>
      </c>
      <c r="YM1" s="13" t="s">
        <v>26</v>
      </c>
      <c r="YN1" s="13" t="s">
        <v>26</v>
      </c>
      <c r="YO1" s="13" t="s">
        <v>26</v>
      </c>
      <c r="YP1" s="13" t="s">
        <v>26</v>
      </c>
      <c r="YQ1" s="13" t="s">
        <v>26</v>
      </c>
      <c r="YR1" s="13" t="s">
        <v>733</v>
      </c>
      <c r="YS1" s="13" t="s">
        <v>733</v>
      </c>
      <c r="YT1" s="13" t="s">
        <v>733</v>
      </c>
      <c r="YU1" s="13" t="s">
        <v>26</v>
      </c>
      <c r="YV1" s="13" t="s">
        <v>733</v>
      </c>
      <c r="YW1" s="13" t="s">
        <v>26</v>
      </c>
      <c r="YX1" s="13" t="s">
        <v>733</v>
      </c>
      <c r="YY1" s="13" t="s">
        <v>26</v>
      </c>
      <c r="YZ1" s="13" t="s">
        <v>26</v>
      </c>
      <c r="ZA1" s="13" t="s">
        <v>26</v>
      </c>
      <c r="ZB1" s="13" t="s">
        <v>733</v>
      </c>
      <c r="ZC1" s="13" t="s">
        <v>26</v>
      </c>
      <c r="ZD1" s="13" t="s">
        <v>733</v>
      </c>
      <c r="ZE1" s="13" t="s">
        <v>26</v>
      </c>
      <c r="ZF1" s="13" t="s">
        <v>733</v>
      </c>
      <c r="ZG1" s="13" t="s">
        <v>733</v>
      </c>
      <c r="ZH1" s="13" t="s">
        <v>733</v>
      </c>
      <c r="ZI1" s="13" t="s">
        <v>733</v>
      </c>
      <c r="ZJ1" s="13" t="s">
        <v>733</v>
      </c>
      <c r="ZK1" s="13" t="s">
        <v>733</v>
      </c>
      <c r="ZL1" s="13" t="s">
        <v>733</v>
      </c>
      <c r="ZM1" s="13" t="s">
        <v>733</v>
      </c>
      <c r="ZN1" s="13" t="s">
        <v>733</v>
      </c>
      <c r="ZO1" s="13" t="s">
        <v>26</v>
      </c>
      <c r="ZP1" s="13" t="s">
        <v>26</v>
      </c>
      <c r="ZQ1" s="13" t="s">
        <v>733</v>
      </c>
      <c r="ZR1" s="13" t="s">
        <v>26</v>
      </c>
      <c r="ZS1" s="13" t="s">
        <v>26</v>
      </c>
      <c r="ZT1" s="13" t="s">
        <v>26</v>
      </c>
      <c r="ZU1" s="13" t="s">
        <v>26</v>
      </c>
      <c r="ZV1" s="13" t="s">
        <v>26</v>
      </c>
      <c r="ZW1" s="13" t="s">
        <v>26</v>
      </c>
      <c r="ZX1" s="13" t="s">
        <v>26</v>
      </c>
      <c r="ZY1" s="13" t="s">
        <v>26</v>
      </c>
      <c r="ZZ1" s="13" t="s">
        <v>26</v>
      </c>
      <c r="AAA1" s="13" t="s">
        <v>26</v>
      </c>
      <c r="AAB1" s="13" t="s">
        <v>26</v>
      </c>
      <c r="AAC1" s="13" t="s">
        <v>26</v>
      </c>
      <c r="AAD1" s="13" t="s">
        <v>26</v>
      </c>
      <c r="AAE1" s="13" t="s">
        <v>26</v>
      </c>
      <c r="AAF1" s="13" t="s">
        <v>26</v>
      </c>
      <c r="AAG1" s="13" t="s">
        <v>733</v>
      </c>
      <c r="AAH1" s="13" t="s">
        <v>26</v>
      </c>
      <c r="AAI1" s="13" t="s">
        <v>26</v>
      </c>
      <c r="AAJ1" s="13" t="s">
        <v>26</v>
      </c>
      <c r="AAK1" s="13" t="s">
        <v>26</v>
      </c>
      <c r="AAL1" s="13" t="s">
        <v>26</v>
      </c>
      <c r="AAM1" s="13" t="s">
        <v>733</v>
      </c>
      <c r="AAN1" s="13" t="s">
        <v>733</v>
      </c>
      <c r="AAO1" s="13" t="s">
        <v>733</v>
      </c>
      <c r="AAP1" s="13" t="s">
        <v>26</v>
      </c>
      <c r="AAQ1" s="13" t="s">
        <v>733</v>
      </c>
      <c r="AAR1" s="13" t="s">
        <v>733</v>
      </c>
      <c r="AAS1" s="13" t="s">
        <v>733</v>
      </c>
      <c r="AAT1" s="13" t="s">
        <v>733</v>
      </c>
      <c r="AAU1" s="13" t="s">
        <v>26</v>
      </c>
      <c r="AAV1" s="13" t="s">
        <v>26</v>
      </c>
      <c r="AAW1" s="13" t="s">
        <v>733</v>
      </c>
      <c r="AAX1" s="13" t="s">
        <v>26</v>
      </c>
      <c r="AAY1" s="13" t="s">
        <v>733</v>
      </c>
      <c r="AAZ1" s="13" t="s">
        <v>26</v>
      </c>
      <c r="ABA1" s="13" t="s">
        <v>733</v>
      </c>
      <c r="ABB1" s="13" t="s">
        <v>733</v>
      </c>
      <c r="ABC1" s="13" t="s">
        <v>733</v>
      </c>
      <c r="ABD1" s="13" t="s">
        <v>733</v>
      </c>
      <c r="ABE1" s="13" t="s">
        <v>26</v>
      </c>
      <c r="ABF1" s="13" t="s">
        <v>26</v>
      </c>
      <c r="ABG1" s="13" t="s">
        <v>26</v>
      </c>
      <c r="ABH1" s="13" t="s">
        <v>26</v>
      </c>
      <c r="ABI1" s="13" t="s">
        <v>26</v>
      </c>
      <c r="ABJ1" s="13" t="s">
        <v>26</v>
      </c>
      <c r="ABK1" s="13" t="s">
        <v>26</v>
      </c>
      <c r="ABL1" s="13" t="s">
        <v>733</v>
      </c>
      <c r="ABM1" s="13" t="s">
        <v>26</v>
      </c>
      <c r="ABN1" s="13" t="s">
        <v>733</v>
      </c>
      <c r="ABO1" s="13" t="s">
        <v>26</v>
      </c>
      <c r="ABP1" s="13" t="s">
        <v>733</v>
      </c>
      <c r="ABQ1" s="13" t="s">
        <v>733</v>
      </c>
      <c r="ABR1" s="13" t="s">
        <v>733</v>
      </c>
      <c r="ABS1" s="13" t="s">
        <v>733</v>
      </c>
      <c r="ABT1" s="13" t="s">
        <v>26</v>
      </c>
      <c r="ABU1" s="13" t="s">
        <v>26</v>
      </c>
      <c r="ABV1" s="13" t="s">
        <v>26</v>
      </c>
      <c r="ABW1" s="13" t="s">
        <v>26</v>
      </c>
      <c r="ABX1" s="13" t="s">
        <v>733</v>
      </c>
      <c r="ABY1" s="13" t="s">
        <v>733</v>
      </c>
      <c r="ABZ1" s="13" t="s">
        <v>26</v>
      </c>
      <c r="ACA1" s="13" t="s">
        <v>733</v>
      </c>
      <c r="ACB1" s="13" t="s">
        <v>26</v>
      </c>
      <c r="ACC1" s="13" t="s">
        <v>26</v>
      </c>
      <c r="ACD1" s="13" t="s">
        <v>26</v>
      </c>
      <c r="ACE1" s="13" t="s">
        <v>26</v>
      </c>
      <c r="ACF1" s="13" t="s">
        <v>26</v>
      </c>
      <c r="ACG1" s="13" t="s">
        <v>733</v>
      </c>
      <c r="ACH1" s="13" t="s">
        <v>733</v>
      </c>
      <c r="ACI1" s="13" t="s">
        <v>733</v>
      </c>
      <c r="ACJ1" s="13" t="s">
        <v>26</v>
      </c>
      <c r="ACK1" s="13" t="s">
        <v>26</v>
      </c>
      <c r="ACL1" s="13" t="s">
        <v>26</v>
      </c>
      <c r="ACM1" s="13" t="s">
        <v>26</v>
      </c>
      <c r="ACN1" s="13" t="s">
        <v>26</v>
      </c>
      <c r="ACO1" s="13" t="s">
        <v>26</v>
      </c>
      <c r="ACP1" s="13" t="s">
        <v>26</v>
      </c>
      <c r="ACQ1" s="13" t="s">
        <v>733</v>
      </c>
      <c r="ACR1" s="13" t="s">
        <v>26</v>
      </c>
      <c r="ACS1" s="13" t="s">
        <v>733</v>
      </c>
      <c r="ACT1" s="13" t="s">
        <v>733</v>
      </c>
      <c r="ACU1" s="13" t="s">
        <v>733</v>
      </c>
      <c r="ACV1" s="13" t="s">
        <v>733</v>
      </c>
      <c r="ACW1" s="13" t="s">
        <v>733</v>
      </c>
      <c r="ACX1" s="13" t="s">
        <v>733</v>
      </c>
      <c r="ACY1" s="13" t="s">
        <v>733</v>
      </c>
      <c r="ACZ1" s="13" t="s">
        <v>733</v>
      </c>
      <c r="ADA1" s="13" t="s">
        <v>733</v>
      </c>
      <c r="ADB1" s="13" t="s">
        <v>733</v>
      </c>
      <c r="ADC1" s="13" t="s">
        <v>26</v>
      </c>
      <c r="ADD1" s="13" t="s">
        <v>26</v>
      </c>
      <c r="ADE1" s="13" t="s">
        <v>733</v>
      </c>
      <c r="ADF1" s="13" t="s">
        <v>26</v>
      </c>
      <c r="ADG1" s="13" t="s">
        <v>26</v>
      </c>
      <c r="ADH1" s="13" t="s">
        <v>26</v>
      </c>
      <c r="ADI1" s="13" t="s">
        <v>26</v>
      </c>
      <c r="ADJ1" s="13" t="s">
        <v>26</v>
      </c>
      <c r="ADK1" s="13" t="s">
        <v>26</v>
      </c>
      <c r="ADL1" s="13" t="s">
        <v>26</v>
      </c>
      <c r="ADM1" s="13" t="s">
        <v>26</v>
      </c>
      <c r="ADN1" s="13" t="s">
        <v>26</v>
      </c>
      <c r="ADO1" s="13" t="s">
        <v>26</v>
      </c>
      <c r="ADP1" s="13" t="s">
        <v>26</v>
      </c>
      <c r="ADQ1" s="13" t="s">
        <v>26</v>
      </c>
      <c r="ADR1" s="13" t="s">
        <v>26</v>
      </c>
      <c r="ADS1" s="13" t="s">
        <v>26</v>
      </c>
      <c r="ADT1" s="13" t="s">
        <v>26</v>
      </c>
      <c r="ADU1" s="13" t="s">
        <v>733</v>
      </c>
      <c r="ADV1" s="13" t="s">
        <v>26</v>
      </c>
      <c r="ADW1" s="13" t="s">
        <v>26</v>
      </c>
      <c r="ADX1" s="13" t="s">
        <v>26</v>
      </c>
      <c r="ADY1" s="13" t="s">
        <v>26</v>
      </c>
      <c r="ADZ1" s="13" t="s">
        <v>26</v>
      </c>
      <c r="AEA1" s="13" t="s">
        <v>733</v>
      </c>
      <c r="AEB1" s="13" t="s">
        <v>733</v>
      </c>
      <c r="AEC1" s="13" t="s">
        <v>733</v>
      </c>
      <c r="AED1" s="13" t="s">
        <v>26</v>
      </c>
      <c r="AEE1" s="13" t="s">
        <v>733</v>
      </c>
      <c r="AEF1" s="13" t="s">
        <v>733</v>
      </c>
      <c r="AEG1" s="13" t="s">
        <v>733</v>
      </c>
      <c r="AEH1" s="13" t="s">
        <v>733</v>
      </c>
      <c r="AEI1" s="13" t="s">
        <v>26</v>
      </c>
      <c r="AEJ1" s="13" t="s">
        <v>26</v>
      </c>
      <c r="AEK1" s="13" t="s">
        <v>733</v>
      </c>
      <c r="AEL1" s="13" t="s">
        <v>26</v>
      </c>
      <c r="AEM1" s="13" t="s">
        <v>733</v>
      </c>
      <c r="AEN1" s="13" t="s">
        <v>733</v>
      </c>
      <c r="AEO1" s="13" t="s">
        <v>26</v>
      </c>
      <c r="AEP1" s="13" t="s">
        <v>733</v>
      </c>
      <c r="AEQ1" s="13" t="s">
        <v>733</v>
      </c>
      <c r="AER1" s="13" t="s">
        <v>733</v>
      </c>
      <c r="AES1" s="13" t="s">
        <v>26</v>
      </c>
      <c r="AET1" s="13" t="s">
        <v>26</v>
      </c>
      <c r="AEU1" s="13" t="s">
        <v>26</v>
      </c>
      <c r="AEV1" s="13" t="s">
        <v>26</v>
      </c>
      <c r="AEW1" s="13" t="s">
        <v>26</v>
      </c>
      <c r="AEX1" s="13" t="s">
        <v>26</v>
      </c>
      <c r="AEY1" s="13" t="s">
        <v>26</v>
      </c>
      <c r="AEZ1" s="13" t="s">
        <v>733</v>
      </c>
      <c r="AFA1" s="13" t="s">
        <v>26</v>
      </c>
      <c r="AFB1" s="13" t="s">
        <v>733</v>
      </c>
      <c r="AFC1" s="13" t="s">
        <v>733</v>
      </c>
      <c r="AFD1" s="13" t="s">
        <v>733</v>
      </c>
      <c r="AFE1" s="13" t="s">
        <v>733</v>
      </c>
      <c r="AFF1" s="13" t="s">
        <v>733</v>
      </c>
      <c r="AFG1" s="13" t="s">
        <v>26</v>
      </c>
      <c r="AFH1" s="13" t="s">
        <v>26</v>
      </c>
      <c r="AFI1" s="13" t="s">
        <v>26</v>
      </c>
      <c r="AFJ1" s="13" t="s">
        <v>26</v>
      </c>
      <c r="AFK1" s="13" t="s">
        <v>733</v>
      </c>
      <c r="AFL1" s="13" t="s">
        <v>733</v>
      </c>
      <c r="AFM1" s="13" t="s">
        <v>26</v>
      </c>
      <c r="AFN1" s="13" t="s">
        <v>733</v>
      </c>
      <c r="AFO1" s="13" t="s">
        <v>26</v>
      </c>
      <c r="AFP1" s="13" t="s">
        <v>26</v>
      </c>
      <c r="AFQ1" s="13" t="s">
        <v>26</v>
      </c>
      <c r="AFR1" s="13" t="s">
        <v>26</v>
      </c>
      <c r="AFS1" s="13" t="s">
        <v>26</v>
      </c>
      <c r="AFT1" s="13" t="s">
        <v>733</v>
      </c>
      <c r="AFU1" s="13" t="s">
        <v>733</v>
      </c>
      <c r="AFV1" s="13" t="s">
        <v>733</v>
      </c>
      <c r="AFW1" s="13" t="s">
        <v>26</v>
      </c>
      <c r="AFX1" s="13" t="s">
        <v>733</v>
      </c>
      <c r="AFY1" s="13" t="s">
        <v>26</v>
      </c>
      <c r="AFZ1" s="13" t="s">
        <v>733</v>
      </c>
      <c r="AGA1" s="13" t="s">
        <v>26</v>
      </c>
      <c r="AGB1" s="13" t="s">
        <v>26</v>
      </c>
      <c r="AGC1" s="13" t="s">
        <v>26</v>
      </c>
      <c r="AGD1" s="13"/>
      <c r="AGE1" s="13"/>
      <c r="AGF1" s="13"/>
      <c r="AGG1" s="13"/>
      <c r="AGH1" s="1" t="s">
        <v>26</v>
      </c>
      <c r="AGI1" s="1" t="s">
        <v>734</v>
      </c>
      <c r="AGJ1" s="1" t="s">
        <v>26</v>
      </c>
      <c r="AGK1" s="1" t="s">
        <v>26</v>
      </c>
      <c r="AGL1" s="1" t="s">
        <v>26</v>
      </c>
      <c r="AGM1" s="1" t="s">
        <v>26</v>
      </c>
      <c r="AGN1" s="1" t="s">
        <v>26</v>
      </c>
      <c r="AGO1" s="1" t="s">
        <v>26</v>
      </c>
      <c r="AGP1" s="1" t="s">
        <v>26</v>
      </c>
      <c r="AGQ1" s="1" t="s">
        <v>26</v>
      </c>
      <c r="AGR1" s="13" t="s">
        <v>733</v>
      </c>
      <c r="AGS1" s="13" t="s">
        <v>26</v>
      </c>
      <c r="AGT1" s="13" t="s">
        <v>733</v>
      </c>
      <c r="AGU1" s="13" t="s">
        <v>26</v>
      </c>
      <c r="AGV1" s="13" t="s">
        <v>733</v>
      </c>
      <c r="AGW1" s="13" t="s">
        <v>26</v>
      </c>
      <c r="AGX1" s="13" t="s">
        <v>26</v>
      </c>
      <c r="AGY1" s="13" t="s">
        <v>26</v>
      </c>
      <c r="AGZ1" s="13" t="s">
        <v>26</v>
      </c>
      <c r="AHA1" s="13" t="s">
        <v>26</v>
      </c>
      <c r="AHB1" s="13" t="s">
        <v>26</v>
      </c>
      <c r="AHC1" s="13" t="s">
        <v>733</v>
      </c>
      <c r="AHD1" s="13" t="s">
        <v>26</v>
      </c>
      <c r="AHE1" s="13" t="s">
        <v>733</v>
      </c>
      <c r="AHF1" s="13" t="s">
        <v>26</v>
      </c>
      <c r="AHG1" s="13" t="s">
        <v>733</v>
      </c>
      <c r="AHH1" s="13" t="s">
        <v>26</v>
      </c>
      <c r="AHI1" s="13" t="s">
        <v>733</v>
      </c>
      <c r="AHJ1" s="13" t="s">
        <v>26</v>
      </c>
      <c r="AHK1" s="13" t="s">
        <v>26</v>
      </c>
      <c r="AHL1" s="13" t="s">
        <v>26</v>
      </c>
      <c r="AHM1" s="13" t="s">
        <v>26</v>
      </c>
      <c r="AHN1" s="13" t="s">
        <v>26</v>
      </c>
      <c r="AHO1" s="13" t="s">
        <v>26</v>
      </c>
      <c r="AHP1" s="13" t="s">
        <v>26</v>
      </c>
      <c r="AHQ1" s="13" t="s">
        <v>26</v>
      </c>
      <c r="AHR1" s="13" t="s">
        <v>733</v>
      </c>
      <c r="AHS1" s="13" t="s">
        <v>26</v>
      </c>
      <c r="AHT1" s="13" t="s">
        <v>733</v>
      </c>
      <c r="AHU1" s="13" t="s">
        <v>26</v>
      </c>
      <c r="AHV1" s="13" t="s">
        <v>733</v>
      </c>
      <c r="AHW1" s="13" t="s">
        <v>26</v>
      </c>
      <c r="AHX1" s="13" t="s">
        <v>733</v>
      </c>
      <c r="AHY1" s="13" t="s">
        <v>26</v>
      </c>
      <c r="AHZ1" s="13" t="s">
        <v>26</v>
      </c>
      <c r="AIA1" s="13" t="s">
        <v>26</v>
      </c>
      <c r="AIB1" s="13" t="s">
        <v>26</v>
      </c>
      <c r="AIC1" s="13" t="s">
        <v>26</v>
      </c>
      <c r="AID1" s="13" t="s">
        <v>26</v>
      </c>
      <c r="AIE1" s="13" t="s">
        <v>733</v>
      </c>
      <c r="AIF1" s="13" t="s">
        <v>26</v>
      </c>
      <c r="AIG1" s="13" t="s">
        <v>733</v>
      </c>
      <c r="AIH1" s="13" t="s">
        <v>26</v>
      </c>
      <c r="AII1" s="13" t="s">
        <v>733</v>
      </c>
      <c r="AIJ1" s="13" t="s">
        <v>26</v>
      </c>
      <c r="AIK1" s="13" t="s">
        <v>733</v>
      </c>
      <c r="AIL1" s="13" t="s">
        <v>26</v>
      </c>
      <c r="AIM1" s="13" t="s">
        <v>26</v>
      </c>
      <c r="AIN1" s="13" t="s">
        <v>26</v>
      </c>
      <c r="AIO1" s="13" t="s">
        <v>26</v>
      </c>
      <c r="AIP1" s="13" t="s">
        <v>26</v>
      </c>
      <c r="AIQ1" s="13" t="s">
        <v>26</v>
      </c>
      <c r="AIR1" s="13" t="s">
        <v>733</v>
      </c>
      <c r="AIS1" s="13" t="s">
        <v>26</v>
      </c>
    </row>
    <row r="2" spans="1:930" s="15" customFormat="1" x14ac:dyDescent="0.35">
      <c r="A2" s="13" t="s">
        <v>46</v>
      </c>
      <c r="B2" s="13" t="s">
        <v>47</v>
      </c>
      <c r="C2" s="13" t="s">
        <v>47</v>
      </c>
      <c r="D2" s="13" t="s">
        <v>47</v>
      </c>
      <c r="E2" s="13" t="s">
        <v>47</v>
      </c>
      <c r="F2" s="13" t="s">
        <v>47</v>
      </c>
      <c r="G2" s="13" t="s">
        <v>47</v>
      </c>
      <c r="H2" s="13" t="s">
        <v>47</v>
      </c>
      <c r="I2" s="13" t="s">
        <v>47</v>
      </c>
      <c r="J2" s="13" t="s">
        <v>47</v>
      </c>
      <c r="K2" s="13" t="s">
        <v>47</v>
      </c>
      <c r="L2" s="13" t="s">
        <v>47</v>
      </c>
      <c r="M2" s="13" t="s">
        <v>47</v>
      </c>
      <c r="N2" s="13" t="s">
        <v>47</v>
      </c>
      <c r="O2" s="13"/>
      <c r="P2" s="13"/>
      <c r="Q2" s="13" t="s">
        <v>47</v>
      </c>
      <c r="R2" s="13" t="s">
        <v>47</v>
      </c>
      <c r="S2" s="13" t="s">
        <v>47</v>
      </c>
      <c r="T2" s="13" t="s">
        <v>47</v>
      </c>
      <c r="U2" s="13" t="s">
        <v>47</v>
      </c>
      <c r="V2" s="13" t="s">
        <v>47</v>
      </c>
      <c r="W2" s="13" t="s">
        <v>47</v>
      </c>
      <c r="X2" s="13" t="s">
        <v>47</v>
      </c>
      <c r="Y2" s="13" t="s">
        <v>47</v>
      </c>
      <c r="Z2" s="13" t="s">
        <v>47</v>
      </c>
      <c r="AA2" s="13" t="s">
        <v>47</v>
      </c>
      <c r="AB2" s="13" t="s">
        <v>47</v>
      </c>
      <c r="AC2" s="13" t="s">
        <v>47</v>
      </c>
      <c r="AD2" s="13" t="s">
        <v>47</v>
      </c>
      <c r="AE2" s="13" t="s">
        <v>47</v>
      </c>
      <c r="AF2" s="13" t="s">
        <v>47</v>
      </c>
      <c r="AG2" s="13" t="s">
        <v>47</v>
      </c>
      <c r="AH2" s="13" t="s">
        <v>47</v>
      </c>
      <c r="AI2" s="13" t="s">
        <v>47</v>
      </c>
      <c r="AJ2" s="13" t="s">
        <v>47</v>
      </c>
      <c r="AK2" s="13" t="s">
        <v>47</v>
      </c>
      <c r="AL2" s="13" t="s">
        <v>47</v>
      </c>
      <c r="AM2" s="13" t="s">
        <v>47</v>
      </c>
      <c r="AN2" s="13" t="s">
        <v>47</v>
      </c>
      <c r="AO2" s="13" t="s">
        <v>47</v>
      </c>
      <c r="AP2" s="13" t="s">
        <v>47</v>
      </c>
      <c r="AQ2" s="13" t="s">
        <v>47</v>
      </c>
      <c r="AR2" s="13" t="s">
        <v>47</v>
      </c>
      <c r="AS2" s="13" t="s">
        <v>47</v>
      </c>
      <c r="AT2" s="13" t="s">
        <v>47</v>
      </c>
      <c r="AU2" s="13" t="s">
        <v>47</v>
      </c>
      <c r="AV2" s="13" t="s">
        <v>47</v>
      </c>
      <c r="AW2" s="13" t="s">
        <v>47</v>
      </c>
      <c r="AX2" s="13" t="s">
        <v>47</v>
      </c>
      <c r="AY2" s="13" t="s">
        <v>47</v>
      </c>
      <c r="AZ2" s="13" t="s">
        <v>47</v>
      </c>
      <c r="BA2" s="13" t="s">
        <v>47</v>
      </c>
      <c r="BB2" s="13" t="s">
        <v>47</v>
      </c>
      <c r="BC2" s="13" t="s">
        <v>47</v>
      </c>
      <c r="BD2" s="13" t="s">
        <v>47</v>
      </c>
      <c r="BE2" s="13" t="s">
        <v>47</v>
      </c>
      <c r="BF2" s="13" t="s">
        <v>47</v>
      </c>
      <c r="BG2" s="13" t="s">
        <v>47</v>
      </c>
      <c r="BH2" s="13" t="s">
        <v>47</v>
      </c>
      <c r="BI2" s="13" t="s">
        <v>47</v>
      </c>
      <c r="BJ2" s="13" t="s">
        <v>47</v>
      </c>
      <c r="BK2" s="13" t="s">
        <v>47</v>
      </c>
      <c r="BL2" s="13" t="s">
        <v>47</v>
      </c>
      <c r="BM2" s="13" t="s">
        <v>47</v>
      </c>
      <c r="BN2" s="13" t="s">
        <v>47</v>
      </c>
      <c r="BO2" s="13" t="s">
        <v>47</v>
      </c>
      <c r="BP2" s="13" t="s">
        <v>47</v>
      </c>
      <c r="BQ2" s="13" t="s">
        <v>47</v>
      </c>
      <c r="BR2" s="13" t="s">
        <v>47</v>
      </c>
      <c r="BS2" s="13" t="s">
        <v>47</v>
      </c>
      <c r="BT2" s="13" t="s">
        <v>47</v>
      </c>
      <c r="BU2" s="13" t="s">
        <v>47</v>
      </c>
      <c r="BV2" s="13" t="s">
        <v>47</v>
      </c>
      <c r="BW2" s="13" t="s">
        <v>47</v>
      </c>
      <c r="BX2" s="13" t="s">
        <v>47</v>
      </c>
      <c r="BY2" s="13" t="s">
        <v>47</v>
      </c>
      <c r="BZ2" s="13" t="s">
        <v>47</v>
      </c>
      <c r="CA2" s="13" t="s">
        <v>47</v>
      </c>
      <c r="CB2" s="13" t="s">
        <v>47</v>
      </c>
      <c r="CC2" s="13" t="s">
        <v>47</v>
      </c>
      <c r="CD2" s="13" t="s">
        <v>47</v>
      </c>
      <c r="CE2" s="13" t="s">
        <v>47</v>
      </c>
      <c r="CF2" s="13" t="s">
        <v>47</v>
      </c>
      <c r="CG2" s="13" t="s">
        <v>47</v>
      </c>
      <c r="CH2" s="13" t="s">
        <v>47</v>
      </c>
      <c r="CI2" s="13" t="s">
        <v>47</v>
      </c>
      <c r="CJ2" s="13" t="s">
        <v>47</v>
      </c>
      <c r="CK2" s="13" t="s">
        <v>47</v>
      </c>
      <c r="CL2" s="13" t="s">
        <v>47</v>
      </c>
      <c r="CM2" s="13" t="s">
        <v>47</v>
      </c>
      <c r="CN2" s="13" t="s">
        <v>47</v>
      </c>
      <c r="CO2" s="13" t="s">
        <v>47</v>
      </c>
      <c r="CP2" s="13" t="s">
        <v>47</v>
      </c>
      <c r="CQ2" s="13" t="s">
        <v>47</v>
      </c>
      <c r="CR2" s="13" t="s">
        <v>47</v>
      </c>
      <c r="CS2" s="13" t="s">
        <v>47</v>
      </c>
      <c r="CT2" s="13" t="s">
        <v>47</v>
      </c>
      <c r="CU2" s="13" t="s">
        <v>47</v>
      </c>
      <c r="CV2" s="13" t="s">
        <v>47</v>
      </c>
      <c r="CW2" s="13" t="s">
        <v>47</v>
      </c>
      <c r="CX2" s="13" t="s">
        <v>47</v>
      </c>
      <c r="CY2" s="13" t="s">
        <v>47</v>
      </c>
      <c r="CZ2" s="13" t="s">
        <v>47</v>
      </c>
      <c r="DA2" s="13" t="s">
        <v>47</v>
      </c>
      <c r="DB2" s="13" t="s">
        <v>47</v>
      </c>
      <c r="DC2" s="13" t="s">
        <v>47</v>
      </c>
      <c r="DD2" s="13" t="s">
        <v>47</v>
      </c>
      <c r="DE2" s="13"/>
      <c r="DF2" s="13"/>
      <c r="DG2" s="13" t="s">
        <v>47</v>
      </c>
      <c r="DH2" s="13" t="s">
        <v>47</v>
      </c>
      <c r="DI2" s="13" t="s">
        <v>47</v>
      </c>
      <c r="DJ2" s="13" t="s">
        <v>47</v>
      </c>
      <c r="DK2" s="13" t="s">
        <v>47</v>
      </c>
      <c r="DL2" s="13" t="s">
        <v>47</v>
      </c>
      <c r="DM2" s="13" t="s">
        <v>47</v>
      </c>
      <c r="DN2" s="13" t="s">
        <v>47</v>
      </c>
      <c r="DO2" s="13" t="s">
        <v>47</v>
      </c>
      <c r="DP2" s="13" t="s">
        <v>47</v>
      </c>
      <c r="DQ2" s="13" t="s">
        <v>47</v>
      </c>
      <c r="DR2" s="13" t="s">
        <v>47</v>
      </c>
      <c r="DS2" s="13" t="s">
        <v>47</v>
      </c>
      <c r="DT2" s="13" t="s">
        <v>47</v>
      </c>
      <c r="DU2" s="13" t="s">
        <v>47</v>
      </c>
      <c r="DV2" s="13" t="s">
        <v>47</v>
      </c>
      <c r="DW2" s="13" t="s">
        <v>47</v>
      </c>
      <c r="DX2" s="13" t="s">
        <v>47</v>
      </c>
      <c r="DY2" s="13" t="s">
        <v>47</v>
      </c>
      <c r="DZ2" s="13" t="s">
        <v>47</v>
      </c>
      <c r="EA2" s="13" t="s">
        <v>47</v>
      </c>
      <c r="EB2" s="13" t="s">
        <v>47</v>
      </c>
      <c r="EC2" s="13" t="s">
        <v>47</v>
      </c>
      <c r="ED2" s="13" t="s">
        <v>47</v>
      </c>
      <c r="EE2" s="13" t="s">
        <v>47</v>
      </c>
      <c r="EF2" s="13" t="s">
        <v>47</v>
      </c>
      <c r="EG2" s="13" t="s">
        <v>47</v>
      </c>
      <c r="EH2" s="13" t="s">
        <v>47</v>
      </c>
      <c r="EI2" s="13" t="s">
        <v>47</v>
      </c>
      <c r="EJ2" s="13" t="s">
        <v>47</v>
      </c>
      <c r="EK2" s="13" t="s">
        <v>47</v>
      </c>
      <c r="EL2" s="13" t="s">
        <v>47</v>
      </c>
      <c r="EM2" s="13" t="s">
        <v>47</v>
      </c>
      <c r="EN2" s="13" t="s">
        <v>47</v>
      </c>
      <c r="EO2" s="13" t="s">
        <v>47</v>
      </c>
      <c r="EP2" s="13" t="s">
        <v>47</v>
      </c>
      <c r="EQ2" s="13" t="s">
        <v>47</v>
      </c>
      <c r="ER2" s="13" t="s">
        <v>47</v>
      </c>
      <c r="ES2" s="13" t="s">
        <v>47</v>
      </c>
      <c r="ET2" s="13" t="s">
        <v>47</v>
      </c>
      <c r="EU2" s="13" t="s">
        <v>47</v>
      </c>
      <c r="EV2" s="13" t="s">
        <v>47</v>
      </c>
      <c r="EW2" s="13" t="s">
        <v>47</v>
      </c>
      <c r="EX2" s="13" t="s">
        <v>47</v>
      </c>
      <c r="EY2" s="13" t="s">
        <v>47</v>
      </c>
      <c r="EZ2" s="13" t="s">
        <v>47</v>
      </c>
      <c r="FA2" s="13" t="s">
        <v>47</v>
      </c>
      <c r="FB2" s="13" t="s">
        <v>47</v>
      </c>
      <c r="FC2" s="13" t="s">
        <v>47</v>
      </c>
      <c r="FD2" s="13" t="s">
        <v>47</v>
      </c>
      <c r="FE2" s="13" t="s">
        <v>47</v>
      </c>
      <c r="FF2" s="13" t="s">
        <v>47</v>
      </c>
      <c r="FG2" s="13" t="s">
        <v>47</v>
      </c>
      <c r="FH2" s="13" t="s">
        <v>47</v>
      </c>
      <c r="FI2" s="13" t="s">
        <v>47</v>
      </c>
      <c r="FJ2" s="13" t="s">
        <v>47</v>
      </c>
      <c r="FK2" s="13" t="s">
        <v>47</v>
      </c>
      <c r="FL2" s="13" t="s">
        <v>47</v>
      </c>
      <c r="FM2" s="13" t="s">
        <v>47</v>
      </c>
      <c r="FN2" s="13" t="s">
        <v>47</v>
      </c>
      <c r="FO2" s="13" t="s">
        <v>47</v>
      </c>
      <c r="FP2" s="13" t="s">
        <v>47</v>
      </c>
      <c r="FQ2" s="13" t="s">
        <v>47</v>
      </c>
      <c r="FR2" s="13" t="s">
        <v>47</v>
      </c>
      <c r="FS2" s="13" t="s">
        <v>47</v>
      </c>
      <c r="FT2" s="13" t="s">
        <v>47</v>
      </c>
      <c r="FU2" s="13" t="s">
        <v>47</v>
      </c>
      <c r="FV2" s="13" t="s">
        <v>47</v>
      </c>
      <c r="FW2" s="13" t="s">
        <v>47</v>
      </c>
      <c r="FX2" s="13" t="s">
        <v>47</v>
      </c>
      <c r="FY2" s="13" t="s">
        <v>47</v>
      </c>
      <c r="FZ2" s="13" t="s">
        <v>47</v>
      </c>
      <c r="GA2" s="13" t="s">
        <v>47</v>
      </c>
      <c r="GB2" s="13" t="s">
        <v>47</v>
      </c>
      <c r="GC2" s="13" t="s">
        <v>47</v>
      </c>
      <c r="GD2" s="13" t="s">
        <v>47</v>
      </c>
      <c r="GE2" s="13" t="s">
        <v>47</v>
      </c>
      <c r="GF2" s="13" t="s">
        <v>47</v>
      </c>
      <c r="GG2" s="13" t="s">
        <v>47</v>
      </c>
      <c r="GH2" s="13" t="s">
        <v>47</v>
      </c>
      <c r="GI2" s="13" t="s">
        <v>47</v>
      </c>
      <c r="GJ2" s="13" t="s">
        <v>47</v>
      </c>
      <c r="GK2" s="13" t="s">
        <v>47</v>
      </c>
      <c r="GL2" s="13" t="s">
        <v>47</v>
      </c>
      <c r="GM2" s="13" t="s">
        <v>47</v>
      </c>
      <c r="GN2" s="13" t="s">
        <v>47</v>
      </c>
      <c r="GO2" s="13" t="s">
        <v>47</v>
      </c>
      <c r="GP2" s="13" t="s">
        <v>47</v>
      </c>
      <c r="GQ2" s="13" t="s">
        <v>47</v>
      </c>
      <c r="GR2" s="13" t="s">
        <v>47</v>
      </c>
      <c r="GS2" s="13" t="s">
        <v>47</v>
      </c>
      <c r="GT2" s="13" t="s">
        <v>47</v>
      </c>
      <c r="GU2" s="13" t="s">
        <v>47</v>
      </c>
      <c r="GV2" s="13" t="s">
        <v>47</v>
      </c>
      <c r="GW2" s="13" t="s">
        <v>47</v>
      </c>
      <c r="GX2" s="13" t="s">
        <v>47</v>
      </c>
      <c r="GY2" s="13" t="s">
        <v>47</v>
      </c>
      <c r="GZ2" s="13" t="s">
        <v>47</v>
      </c>
      <c r="HA2" s="13" t="s">
        <v>47</v>
      </c>
      <c r="HB2" s="13" t="s">
        <v>47</v>
      </c>
      <c r="HC2" s="13" t="s">
        <v>47</v>
      </c>
      <c r="HD2" s="13" t="s">
        <v>47</v>
      </c>
      <c r="HE2" s="13" t="s">
        <v>47</v>
      </c>
      <c r="HF2" s="13" t="s">
        <v>47</v>
      </c>
      <c r="HG2" s="13" t="s">
        <v>47</v>
      </c>
      <c r="HH2" s="13" t="s">
        <v>47</v>
      </c>
      <c r="HI2" s="13" t="s">
        <v>47</v>
      </c>
      <c r="HJ2" s="13" t="s">
        <v>47</v>
      </c>
      <c r="HK2" s="13" t="s">
        <v>47</v>
      </c>
      <c r="HL2" s="13" t="s">
        <v>47</v>
      </c>
      <c r="HM2" s="13" t="s">
        <v>47</v>
      </c>
      <c r="HN2" s="13" t="s">
        <v>47</v>
      </c>
      <c r="HO2" s="13" t="s">
        <v>47</v>
      </c>
      <c r="HP2" s="13" t="s">
        <v>47</v>
      </c>
      <c r="HQ2" s="13" t="s">
        <v>47</v>
      </c>
      <c r="HR2" s="13" t="s">
        <v>47</v>
      </c>
      <c r="HS2" s="13" t="s">
        <v>47</v>
      </c>
      <c r="HT2" s="13" t="s">
        <v>47</v>
      </c>
      <c r="HU2" s="13" t="s">
        <v>47</v>
      </c>
      <c r="HV2" s="13" t="s">
        <v>47</v>
      </c>
      <c r="HW2" s="13" t="s">
        <v>47</v>
      </c>
      <c r="HX2" s="13" t="s">
        <v>47</v>
      </c>
      <c r="HY2" s="13" t="s">
        <v>47</v>
      </c>
      <c r="HZ2" s="13" t="s">
        <v>47</v>
      </c>
      <c r="IA2" s="13" t="s">
        <v>47</v>
      </c>
      <c r="IB2" s="13" t="s">
        <v>47</v>
      </c>
      <c r="IC2" s="13" t="s">
        <v>47</v>
      </c>
      <c r="ID2" s="13" t="s">
        <v>47</v>
      </c>
      <c r="IE2" s="13" t="s">
        <v>47</v>
      </c>
      <c r="IF2" s="13" t="s">
        <v>47</v>
      </c>
      <c r="IG2" s="13" t="s">
        <v>47</v>
      </c>
      <c r="IH2" s="13" t="s">
        <v>47</v>
      </c>
      <c r="II2" s="13" t="s">
        <v>47</v>
      </c>
      <c r="IJ2" s="13" t="s">
        <v>47</v>
      </c>
      <c r="IK2" s="13" t="s">
        <v>47</v>
      </c>
      <c r="IL2" s="13" t="s">
        <v>47</v>
      </c>
      <c r="IM2" s="13" t="s">
        <v>47</v>
      </c>
      <c r="IN2" s="13" t="s">
        <v>47</v>
      </c>
      <c r="IO2" s="13" t="s">
        <v>47</v>
      </c>
      <c r="IP2" s="13" t="s">
        <v>47</v>
      </c>
      <c r="IQ2" s="13" t="s">
        <v>47</v>
      </c>
      <c r="IR2" s="13" t="s">
        <v>47</v>
      </c>
      <c r="IS2" s="13" t="s">
        <v>47</v>
      </c>
      <c r="IT2" s="13" t="s">
        <v>47</v>
      </c>
      <c r="IU2" s="13" t="s">
        <v>47</v>
      </c>
      <c r="IV2" s="13" t="s">
        <v>47</v>
      </c>
      <c r="IW2" s="13" t="s">
        <v>47</v>
      </c>
      <c r="IX2" s="13" t="s">
        <v>47</v>
      </c>
      <c r="IY2" s="13" t="s">
        <v>47</v>
      </c>
      <c r="IZ2" s="13" t="s">
        <v>47</v>
      </c>
      <c r="JA2" s="13" t="s">
        <v>47</v>
      </c>
      <c r="JB2" s="13" t="s">
        <v>47</v>
      </c>
      <c r="JC2" s="13" t="s">
        <v>47</v>
      </c>
      <c r="JD2" s="13" t="s">
        <v>47</v>
      </c>
      <c r="JE2" s="13" t="s">
        <v>47</v>
      </c>
      <c r="JF2" s="13" t="s">
        <v>47</v>
      </c>
      <c r="JG2" s="13" t="s">
        <v>47</v>
      </c>
      <c r="JH2" s="13" t="s">
        <v>47</v>
      </c>
      <c r="JI2" s="13" t="s">
        <v>47</v>
      </c>
      <c r="JJ2" s="13" t="s">
        <v>47</v>
      </c>
      <c r="JK2" s="13" t="s">
        <v>47</v>
      </c>
      <c r="JL2" s="13" t="s">
        <v>47</v>
      </c>
      <c r="JM2" s="13" t="s">
        <v>47</v>
      </c>
      <c r="JN2" s="13" t="s">
        <v>47</v>
      </c>
      <c r="JO2" s="13" t="s">
        <v>47</v>
      </c>
      <c r="JP2" s="13" t="s">
        <v>47</v>
      </c>
      <c r="JQ2" s="13" t="s">
        <v>47</v>
      </c>
      <c r="JR2" s="13" t="s">
        <v>47</v>
      </c>
      <c r="JS2" s="13" t="s">
        <v>47</v>
      </c>
      <c r="JT2" s="13" t="s">
        <v>47</v>
      </c>
      <c r="JU2" s="13" t="s">
        <v>47</v>
      </c>
      <c r="JV2" s="13" t="s">
        <v>47</v>
      </c>
      <c r="JW2" s="13" t="s">
        <v>47</v>
      </c>
      <c r="JX2" s="13" t="s">
        <v>47</v>
      </c>
      <c r="JY2" s="13" t="s">
        <v>47</v>
      </c>
      <c r="JZ2" s="13" t="s">
        <v>47</v>
      </c>
      <c r="KA2" s="13" t="s">
        <v>47</v>
      </c>
      <c r="KB2" s="13" t="s">
        <v>47</v>
      </c>
      <c r="KC2" s="13" t="s">
        <v>47</v>
      </c>
      <c r="KD2" s="13" t="s">
        <v>47</v>
      </c>
      <c r="KE2" s="13" t="s">
        <v>47</v>
      </c>
      <c r="KF2" s="13" t="s">
        <v>47</v>
      </c>
      <c r="KG2" s="13" t="s">
        <v>47</v>
      </c>
      <c r="KH2" s="13" t="s">
        <v>47</v>
      </c>
      <c r="KI2" s="13" t="s">
        <v>47</v>
      </c>
      <c r="KJ2" s="13" t="s">
        <v>47</v>
      </c>
      <c r="KK2" s="13" t="s">
        <v>47</v>
      </c>
      <c r="KL2" s="13" t="s">
        <v>47</v>
      </c>
      <c r="KM2" s="13" t="s">
        <v>47</v>
      </c>
      <c r="KN2" s="13" t="s">
        <v>47</v>
      </c>
      <c r="KO2" s="13" t="s">
        <v>47</v>
      </c>
      <c r="KP2" s="13" t="s">
        <v>47</v>
      </c>
      <c r="KQ2" s="13" t="s">
        <v>47</v>
      </c>
      <c r="KR2" s="13" t="s">
        <v>47</v>
      </c>
      <c r="KS2" s="13" t="s">
        <v>47</v>
      </c>
      <c r="KT2" s="13" t="s">
        <v>47</v>
      </c>
      <c r="KU2" s="13" t="s">
        <v>47</v>
      </c>
      <c r="KV2" s="13" t="s">
        <v>47</v>
      </c>
      <c r="KW2" s="13" t="s">
        <v>47</v>
      </c>
      <c r="KX2" s="13" t="s">
        <v>47</v>
      </c>
      <c r="KY2" s="13" t="s">
        <v>47</v>
      </c>
      <c r="KZ2" s="13" t="s">
        <v>47</v>
      </c>
      <c r="LA2" s="13" t="s">
        <v>47</v>
      </c>
      <c r="LB2" s="13" t="s">
        <v>47</v>
      </c>
      <c r="LC2" s="13" t="s">
        <v>47</v>
      </c>
      <c r="LD2" s="13" t="s">
        <v>47</v>
      </c>
      <c r="LE2" s="13" t="s">
        <v>47</v>
      </c>
      <c r="LF2" s="13" t="s">
        <v>47</v>
      </c>
      <c r="LG2" s="13" t="s">
        <v>47</v>
      </c>
      <c r="LH2" s="13" t="s">
        <v>47</v>
      </c>
      <c r="LI2" s="13" t="s">
        <v>47</v>
      </c>
      <c r="LJ2" s="13" t="s">
        <v>47</v>
      </c>
      <c r="LK2" s="13" t="s">
        <v>47</v>
      </c>
      <c r="LL2" s="13" t="s">
        <v>47</v>
      </c>
      <c r="LM2" s="13" t="s">
        <v>47</v>
      </c>
      <c r="LN2" s="13" t="s">
        <v>47</v>
      </c>
      <c r="LO2" s="13" t="s">
        <v>47</v>
      </c>
      <c r="LP2" s="13" t="s">
        <v>47</v>
      </c>
      <c r="LQ2" s="13" t="s">
        <v>47</v>
      </c>
      <c r="LR2" s="13" t="s">
        <v>47</v>
      </c>
      <c r="LS2" s="13" t="s">
        <v>47</v>
      </c>
      <c r="LT2" s="13" t="s">
        <v>47</v>
      </c>
      <c r="LU2" s="13" t="s">
        <v>47</v>
      </c>
      <c r="LV2" s="13" t="s">
        <v>47</v>
      </c>
      <c r="LW2" s="13" t="s">
        <v>47</v>
      </c>
      <c r="LX2" s="13" t="s">
        <v>47</v>
      </c>
      <c r="LY2" s="13" t="s">
        <v>47</v>
      </c>
      <c r="LZ2" s="13" t="s">
        <v>47</v>
      </c>
      <c r="MA2" s="13" t="s">
        <v>47</v>
      </c>
      <c r="MB2" s="13" t="s">
        <v>47</v>
      </c>
      <c r="MC2" s="13" t="s">
        <v>47</v>
      </c>
      <c r="MD2" s="13" t="s">
        <v>47</v>
      </c>
      <c r="ME2" s="13" t="s">
        <v>47</v>
      </c>
      <c r="MF2" s="13" t="s">
        <v>47</v>
      </c>
      <c r="MG2" s="13" t="s">
        <v>47</v>
      </c>
      <c r="MH2" s="13" t="s">
        <v>47</v>
      </c>
      <c r="MI2" s="13" t="s">
        <v>47</v>
      </c>
      <c r="MJ2" s="13" t="s">
        <v>47</v>
      </c>
      <c r="MK2" s="13" t="s">
        <v>47</v>
      </c>
      <c r="ML2" s="13" t="s">
        <v>47</v>
      </c>
      <c r="MM2" s="13" t="s">
        <v>47</v>
      </c>
      <c r="MN2" s="13" t="s">
        <v>47</v>
      </c>
      <c r="MO2" s="13" t="s">
        <v>47</v>
      </c>
      <c r="MP2" s="13" t="s">
        <v>47</v>
      </c>
      <c r="MQ2" s="13" t="s">
        <v>47</v>
      </c>
      <c r="MR2" s="13" t="s">
        <v>47</v>
      </c>
      <c r="MS2" s="13" t="s">
        <v>47</v>
      </c>
      <c r="MT2" s="13" t="s">
        <v>47</v>
      </c>
      <c r="MU2" s="13" t="s">
        <v>47</v>
      </c>
      <c r="MV2" s="13" t="s">
        <v>47</v>
      </c>
      <c r="MW2" s="13" t="s">
        <v>47</v>
      </c>
      <c r="MX2" s="13" t="s">
        <v>47</v>
      </c>
      <c r="MY2" s="13" t="s">
        <v>47</v>
      </c>
      <c r="MZ2" s="13" t="s">
        <v>47</v>
      </c>
      <c r="NA2" s="13" t="s">
        <v>47</v>
      </c>
      <c r="NB2" s="13" t="s">
        <v>47</v>
      </c>
      <c r="NC2" s="13" t="s">
        <v>47</v>
      </c>
      <c r="ND2" s="13" t="s">
        <v>47</v>
      </c>
      <c r="NE2" s="13" t="s">
        <v>47</v>
      </c>
      <c r="NF2" s="13" t="s">
        <v>47</v>
      </c>
      <c r="NG2" s="13" t="s">
        <v>47</v>
      </c>
      <c r="NH2" s="13" t="s">
        <v>47</v>
      </c>
      <c r="NI2" s="13" t="s">
        <v>47</v>
      </c>
      <c r="NJ2" s="13" t="s">
        <v>47</v>
      </c>
      <c r="NK2" s="13" t="s">
        <v>47</v>
      </c>
      <c r="NL2" s="13" t="s">
        <v>47</v>
      </c>
      <c r="NM2" s="13" t="s">
        <v>47</v>
      </c>
      <c r="NN2" s="13" t="s">
        <v>47</v>
      </c>
      <c r="NO2" s="13" t="s">
        <v>47</v>
      </c>
      <c r="NP2" s="13" t="s">
        <v>47</v>
      </c>
      <c r="NQ2" s="13" t="s">
        <v>47</v>
      </c>
      <c r="NR2" s="13" t="s">
        <v>47</v>
      </c>
      <c r="NS2" s="13" t="s">
        <v>47</v>
      </c>
      <c r="NT2" s="13" t="s">
        <v>47</v>
      </c>
      <c r="NU2" s="13" t="s">
        <v>47</v>
      </c>
      <c r="NV2" s="13" t="s">
        <v>47</v>
      </c>
      <c r="NW2" s="13" t="s">
        <v>47</v>
      </c>
      <c r="NX2" s="13" t="s">
        <v>47</v>
      </c>
      <c r="NY2" s="13" t="s">
        <v>47</v>
      </c>
      <c r="NZ2" s="13" t="s">
        <v>47</v>
      </c>
      <c r="OA2" s="13" t="s">
        <v>47</v>
      </c>
      <c r="OB2" s="13" t="s">
        <v>47</v>
      </c>
      <c r="OC2" s="13" t="s">
        <v>47</v>
      </c>
      <c r="OD2" s="13" t="s">
        <v>47</v>
      </c>
      <c r="OE2" s="13" t="s">
        <v>47</v>
      </c>
      <c r="OF2" s="13" t="s">
        <v>47</v>
      </c>
      <c r="OG2" s="13" t="s">
        <v>47</v>
      </c>
      <c r="OH2" s="13" t="s">
        <v>47</v>
      </c>
      <c r="OI2" s="13" t="s">
        <v>47</v>
      </c>
      <c r="OJ2" s="13" t="s">
        <v>47</v>
      </c>
      <c r="OK2" s="13" t="s">
        <v>47</v>
      </c>
      <c r="OL2" s="13" t="s">
        <v>47</v>
      </c>
      <c r="OM2" s="13" t="s">
        <v>47</v>
      </c>
      <c r="ON2" s="13" t="s">
        <v>47</v>
      </c>
      <c r="OO2" s="13" t="s">
        <v>47</v>
      </c>
      <c r="OP2" s="13" t="s">
        <v>47</v>
      </c>
      <c r="OQ2" s="13" t="s">
        <v>47</v>
      </c>
      <c r="OR2" s="13" t="s">
        <v>47</v>
      </c>
      <c r="OS2" s="13" t="s">
        <v>47</v>
      </c>
      <c r="OT2" s="13" t="s">
        <v>47</v>
      </c>
      <c r="OU2" s="13" t="s">
        <v>47</v>
      </c>
      <c r="OV2" s="13" t="s">
        <v>47</v>
      </c>
      <c r="OW2" s="13" t="s">
        <v>47</v>
      </c>
      <c r="OX2" s="13" t="s">
        <v>47</v>
      </c>
      <c r="OY2" s="13" t="s">
        <v>47</v>
      </c>
      <c r="OZ2" s="13" t="s">
        <v>47</v>
      </c>
      <c r="PA2" s="13" t="s">
        <v>47</v>
      </c>
      <c r="PB2" s="13" t="s">
        <v>47</v>
      </c>
      <c r="PC2" s="13" t="s">
        <v>47</v>
      </c>
      <c r="PD2" s="13" t="s">
        <v>47</v>
      </c>
      <c r="PE2" s="13" t="s">
        <v>47</v>
      </c>
      <c r="PF2" s="13" t="s">
        <v>47</v>
      </c>
      <c r="PG2" s="13" t="s">
        <v>47</v>
      </c>
      <c r="PH2" s="13" t="s">
        <v>47</v>
      </c>
      <c r="PI2" s="13" t="s">
        <v>47</v>
      </c>
      <c r="PJ2" s="13" t="s">
        <v>47</v>
      </c>
      <c r="PK2" s="13" t="s">
        <v>47</v>
      </c>
      <c r="PL2" s="13" t="s">
        <v>47</v>
      </c>
      <c r="PM2" s="13" t="s">
        <v>47</v>
      </c>
      <c r="PN2" s="13" t="s">
        <v>47</v>
      </c>
      <c r="PO2" s="13" t="s">
        <v>47</v>
      </c>
      <c r="PP2" s="13" t="s">
        <v>47</v>
      </c>
      <c r="PQ2" s="13" t="s">
        <v>47</v>
      </c>
      <c r="PR2" s="13" t="s">
        <v>47</v>
      </c>
      <c r="PS2" s="13" t="s">
        <v>47</v>
      </c>
      <c r="PT2" s="13" t="s">
        <v>47</v>
      </c>
      <c r="PU2" s="13" t="s">
        <v>47</v>
      </c>
      <c r="PV2" s="13" t="s">
        <v>47</v>
      </c>
      <c r="PW2" s="13" t="s">
        <v>47</v>
      </c>
      <c r="PX2" s="13" t="s">
        <v>47</v>
      </c>
      <c r="PY2" s="13" t="s">
        <v>47</v>
      </c>
      <c r="PZ2" s="13" t="s">
        <v>47</v>
      </c>
      <c r="QA2" s="13" t="s">
        <v>47</v>
      </c>
      <c r="QB2" s="13" t="s">
        <v>47</v>
      </c>
      <c r="QC2" s="13" t="s">
        <v>47</v>
      </c>
      <c r="QD2" s="13" t="s">
        <v>47</v>
      </c>
      <c r="QE2" s="13" t="s">
        <v>47</v>
      </c>
      <c r="QF2" s="13" t="s">
        <v>47</v>
      </c>
      <c r="QG2" s="13" t="s">
        <v>47</v>
      </c>
      <c r="QH2" s="13" t="s">
        <v>47</v>
      </c>
      <c r="QI2" s="13" t="s">
        <v>47</v>
      </c>
      <c r="QJ2" s="13" t="s">
        <v>47</v>
      </c>
      <c r="QK2" s="13" t="s">
        <v>47</v>
      </c>
      <c r="QL2" s="13" t="s">
        <v>47</v>
      </c>
      <c r="QM2" s="13" t="s">
        <v>47</v>
      </c>
      <c r="QN2" s="13" t="s">
        <v>47</v>
      </c>
      <c r="QO2" s="13" t="s">
        <v>47</v>
      </c>
      <c r="QP2" s="13" t="s">
        <v>47</v>
      </c>
      <c r="QQ2" s="13" t="s">
        <v>47</v>
      </c>
      <c r="QR2" s="13" t="s">
        <v>47</v>
      </c>
      <c r="QS2" s="13" t="s">
        <v>47</v>
      </c>
      <c r="QT2" s="13" t="s">
        <v>47</v>
      </c>
      <c r="QU2" s="13" t="s">
        <v>47</v>
      </c>
      <c r="QV2" s="13" t="s">
        <v>47</v>
      </c>
      <c r="QW2" s="13" t="s">
        <v>47</v>
      </c>
      <c r="QX2" s="13" t="s">
        <v>47</v>
      </c>
      <c r="QY2" s="13" t="s">
        <v>47</v>
      </c>
      <c r="QZ2" s="13" t="s">
        <v>47</v>
      </c>
      <c r="RA2" s="13" t="s">
        <v>47</v>
      </c>
      <c r="RB2" s="13" t="s">
        <v>47</v>
      </c>
      <c r="RC2" s="13" t="s">
        <v>47</v>
      </c>
      <c r="RD2" s="13" t="s">
        <v>47</v>
      </c>
      <c r="RE2" s="13" t="s">
        <v>47</v>
      </c>
      <c r="RF2" s="13" t="s">
        <v>47</v>
      </c>
      <c r="RG2" s="13" t="s">
        <v>47</v>
      </c>
      <c r="RH2" s="13" t="s">
        <v>47</v>
      </c>
      <c r="RI2" s="13" t="s">
        <v>47</v>
      </c>
      <c r="RJ2" s="13" t="s">
        <v>47</v>
      </c>
      <c r="RK2" s="13" t="s">
        <v>47</v>
      </c>
      <c r="RL2" s="13" t="s">
        <v>47</v>
      </c>
      <c r="RM2" s="13" t="s">
        <v>47</v>
      </c>
      <c r="RN2" s="13" t="s">
        <v>47</v>
      </c>
      <c r="RO2" s="13" t="s">
        <v>47</v>
      </c>
      <c r="RP2" s="13" t="s">
        <v>47</v>
      </c>
      <c r="RQ2" s="13" t="s">
        <v>47</v>
      </c>
      <c r="RR2" s="13" t="s">
        <v>47</v>
      </c>
      <c r="RS2" s="13" t="s">
        <v>47</v>
      </c>
      <c r="RT2" s="13" t="s">
        <v>47</v>
      </c>
      <c r="RU2" s="13" t="s">
        <v>47</v>
      </c>
      <c r="RV2" s="13" t="s">
        <v>47</v>
      </c>
      <c r="RW2" s="13" t="s">
        <v>47</v>
      </c>
      <c r="RX2" s="13" t="s">
        <v>47</v>
      </c>
      <c r="RY2" s="13" t="s">
        <v>47</v>
      </c>
      <c r="RZ2" s="13" t="s">
        <v>47</v>
      </c>
      <c r="SA2" s="13" t="s">
        <v>47</v>
      </c>
      <c r="SB2" s="13" t="s">
        <v>47</v>
      </c>
      <c r="SC2" s="13" t="s">
        <v>47</v>
      </c>
      <c r="SD2" s="13" t="s">
        <v>47</v>
      </c>
      <c r="SE2" s="13" t="s">
        <v>47</v>
      </c>
      <c r="SF2" s="13" t="s">
        <v>47</v>
      </c>
      <c r="SG2" s="13" t="s">
        <v>47</v>
      </c>
      <c r="SH2" s="13" t="s">
        <v>47</v>
      </c>
      <c r="SI2" s="13" t="s">
        <v>47</v>
      </c>
      <c r="SJ2" s="13" t="s">
        <v>47</v>
      </c>
      <c r="SK2" s="13" t="s">
        <v>47</v>
      </c>
      <c r="SL2" s="13" t="s">
        <v>47</v>
      </c>
      <c r="SM2" s="13" t="s">
        <v>47</v>
      </c>
      <c r="SN2" s="13" t="s">
        <v>47</v>
      </c>
      <c r="SO2" s="13" t="s">
        <v>47</v>
      </c>
      <c r="SP2" s="13" t="s">
        <v>47</v>
      </c>
      <c r="SQ2" s="13" t="s">
        <v>47</v>
      </c>
      <c r="SR2" s="13" t="s">
        <v>47</v>
      </c>
      <c r="SS2" s="13" t="s">
        <v>47</v>
      </c>
      <c r="ST2" s="13" t="s">
        <v>47</v>
      </c>
      <c r="SU2" s="13" t="s">
        <v>47</v>
      </c>
      <c r="SV2" s="13" t="s">
        <v>47</v>
      </c>
      <c r="SW2" s="13" t="s">
        <v>47</v>
      </c>
      <c r="SX2" s="13" t="s">
        <v>47</v>
      </c>
      <c r="SY2" s="13" t="s">
        <v>47</v>
      </c>
      <c r="SZ2" s="13" t="s">
        <v>47</v>
      </c>
      <c r="TA2" s="13" t="s">
        <v>47</v>
      </c>
      <c r="TB2" s="13" t="s">
        <v>47</v>
      </c>
      <c r="TC2" s="13" t="s">
        <v>47</v>
      </c>
      <c r="TD2" s="13" t="s">
        <v>47</v>
      </c>
      <c r="TE2" s="13" t="s">
        <v>47</v>
      </c>
      <c r="TF2" s="13" t="s">
        <v>47</v>
      </c>
      <c r="TG2" s="13" t="s">
        <v>47</v>
      </c>
      <c r="TH2" s="13" t="s">
        <v>47</v>
      </c>
      <c r="TI2" s="13" t="s">
        <v>47</v>
      </c>
      <c r="TJ2" s="13" t="s">
        <v>47</v>
      </c>
      <c r="TK2" s="13" t="s">
        <v>47</v>
      </c>
      <c r="TL2" s="13" t="s">
        <v>47</v>
      </c>
      <c r="TM2" s="13" t="s">
        <v>47</v>
      </c>
      <c r="TN2" s="13" t="s">
        <v>47</v>
      </c>
      <c r="TO2" s="13" t="s">
        <v>47</v>
      </c>
      <c r="TP2" s="13" t="s">
        <v>47</v>
      </c>
      <c r="TQ2" s="13" t="s">
        <v>47</v>
      </c>
      <c r="TR2" s="13" t="s">
        <v>47</v>
      </c>
      <c r="TS2" s="13" t="s">
        <v>47</v>
      </c>
      <c r="TT2" s="13" t="s">
        <v>47</v>
      </c>
      <c r="TU2" s="13" t="s">
        <v>47</v>
      </c>
      <c r="TV2" s="13" t="s">
        <v>47</v>
      </c>
      <c r="TW2" s="13" t="s">
        <v>47</v>
      </c>
      <c r="TX2" s="13" t="s">
        <v>47</v>
      </c>
      <c r="TY2" s="13" t="s">
        <v>47</v>
      </c>
      <c r="TZ2" s="13" t="s">
        <v>47</v>
      </c>
      <c r="UA2" s="13" t="s">
        <v>47</v>
      </c>
      <c r="UB2" s="13" t="s">
        <v>47</v>
      </c>
      <c r="UC2" s="13" t="s">
        <v>47</v>
      </c>
      <c r="UD2" s="13" t="s">
        <v>47</v>
      </c>
      <c r="UE2" s="13" t="s">
        <v>47</v>
      </c>
      <c r="UF2" s="13" t="s">
        <v>47</v>
      </c>
      <c r="UG2" s="13" t="s">
        <v>47</v>
      </c>
      <c r="UH2" s="13" t="s">
        <v>47</v>
      </c>
      <c r="UI2" s="13" t="s">
        <v>47</v>
      </c>
      <c r="UJ2" s="13" t="s">
        <v>47</v>
      </c>
      <c r="UK2" s="13" t="s">
        <v>47</v>
      </c>
      <c r="UL2" s="13" t="s">
        <v>47</v>
      </c>
      <c r="UM2" s="13" t="s">
        <v>47</v>
      </c>
      <c r="UN2" s="13" t="s">
        <v>47</v>
      </c>
      <c r="UO2" s="13" t="s">
        <v>47</v>
      </c>
      <c r="UP2" s="13" t="s">
        <v>47</v>
      </c>
      <c r="UQ2" s="13" t="s">
        <v>47</v>
      </c>
      <c r="UR2" s="13" t="s">
        <v>47</v>
      </c>
      <c r="US2" s="13" t="s">
        <v>47</v>
      </c>
      <c r="UT2" s="13" t="s">
        <v>47</v>
      </c>
      <c r="UU2" s="13" t="s">
        <v>47</v>
      </c>
      <c r="UV2" s="13" t="s">
        <v>47</v>
      </c>
      <c r="UW2" s="13" t="s">
        <v>47</v>
      </c>
      <c r="UX2" s="13" t="s">
        <v>47</v>
      </c>
      <c r="UY2" s="13" t="s">
        <v>47</v>
      </c>
      <c r="UZ2" s="13" t="s">
        <v>47</v>
      </c>
      <c r="VA2" s="13" t="s">
        <v>47</v>
      </c>
      <c r="VB2" s="13" t="s">
        <v>47</v>
      </c>
      <c r="VC2" s="13" t="s">
        <v>47</v>
      </c>
      <c r="VD2" s="13" t="s">
        <v>47</v>
      </c>
      <c r="VE2" s="13" t="s">
        <v>47</v>
      </c>
      <c r="VF2" s="13" t="s">
        <v>47</v>
      </c>
      <c r="VG2" s="13" t="s">
        <v>47</v>
      </c>
      <c r="VH2" s="13" t="s">
        <v>47</v>
      </c>
      <c r="VI2" s="13" t="s">
        <v>47</v>
      </c>
      <c r="VJ2" s="13" t="s">
        <v>47</v>
      </c>
      <c r="VK2" s="13" t="s">
        <v>47</v>
      </c>
      <c r="VL2" s="13" t="s">
        <v>47</v>
      </c>
      <c r="VM2" s="13" t="s">
        <v>47</v>
      </c>
      <c r="VN2" s="13" t="s">
        <v>47</v>
      </c>
      <c r="VO2" s="13" t="s">
        <v>47</v>
      </c>
      <c r="VP2" s="13" t="s">
        <v>47</v>
      </c>
      <c r="VQ2" s="13" t="s">
        <v>47</v>
      </c>
      <c r="VR2" s="13" t="s">
        <v>47</v>
      </c>
      <c r="VS2" s="13" t="s">
        <v>47</v>
      </c>
      <c r="VT2" s="13" t="s">
        <v>47</v>
      </c>
      <c r="VU2" s="13" t="s">
        <v>47</v>
      </c>
      <c r="VV2" s="13" t="s">
        <v>47</v>
      </c>
      <c r="VW2" s="13" t="s">
        <v>47</v>
      </c>
      <c r="VX2" s="13" t="s">
        <v>47</v>
      </c>
      <c r="VY2" s="13" t="s">
        <v>47</v>
      </c>
      <c r="VZ2" s="13" t="s">
        <v>47</v>
      </c>
      <c r="WA2" s="13" t="s">
        <v>47</v>
      </c>
      <c r="WB2" s="13" t="s">
        <v>47</v>
      </c>
      <c r="WC2" s="13" t="s">
        <v>47</v>
      </c>
      <c r="WD2" s="13" t="s">
        <v>47</v>
      </c>
      <c r="WE2" s="13" t="s">
        <v>47</v>
      </c>
      <c r="WF2" s="13" t="s">
        <v>47</v>
      </c>
      <c r="WG2" s="13" t="s">
        <v>47</v>
      </c>
      <c r="WH2" s="13" t="s">
        <v>47</v>
      </c>
      <c r="WI2" s="13" t="s">
        <v>47</v>
      </c>
      <c r="WJ2" s="13" t="s">
        <v>47</v>
      </c>
      <c r="WK2" s="13" t="s">
        <v>47</v>
      </c>
      <c r="WL2" s="13" t="s">
        <v>47</v>
      </c>
      <c r="WM2" s="13" t="s">
        <v>47</v>
      </c>
      <c r="WN2" s="13" t="s">
        <v>47</v>
      </c>
      <c r="WO2" s="13" t="s">
        <v>47</v>
      </c>
      <c r="WP2" s="13" t="s">
        <v>47</v>
      </c>
      <c r="WQ2" s="13" t="s">
        <v>47</v>
      </c>
      <c r="WR2" s="13" t="s">
        <v>47</v>
      </c>
      <c r="WS2" s="13" t="s">
        <v>47</v>
      </c>
      <c r="WT2" s="13" t="s">
        <v>47</v>
      </c>
      <c r="WU2" s="13" t="s">
        <v>47</v>
      </c>
      <c r="WV2" s="13" t="s">
        <v>47</v>
      </c>
      <c r="WW2" s="13" t="s">
        <v>47</v>
      </c>
      <c r="WX2" s="13" t="s">
        <v>47</v>
      </c>
      <c r="WY2" s="13" t="s">
        <v>47</v>
      </c>
      <c r="WZ2" s="13" t="s">
        <v>47</v>
      </c>
      <c r="XA2" s="13" t="s">
        <v>47</v>
      </c>
      <c r="XB2" s="13" t="s">
        <v>47</v>
      </c>
      <c r="XC2" s="13" t="s">
        <v>47</v>
      </c>
      <c r="XD2" s="13" t="s">
        <v>47</v>
      </c>
      <c r="XE2" s="13" t="s">
        <v>47</v>
      </c>
      <c r="XF2" s="13" t="s">
        <v>47</v>
      </c>
      <c r="XG2" s="13" t="s">
        <v>47</v>
      </c>
      <c r="XH2" s="13" t="s">
        <v>47</v>
      </c>
      <c r="XI2" s="13" t="s">
        <v>47</v>
      </c>
      <c r="XJ2" s="13" t="s">
        <v>47</v>
      </c>
      <c r="XK2" s="13" t="s">
        <v>47</v>
      </c>
      <c r="XL2" s="13" t="s">
        <v>47</v>
      </c>
      <c r="XM2" s="13" t="s">
        <v>47</v>
      </c>
      <c r="XN2" s="13" t="s">
        <v>47</v>
      </c>
      <c r="XO2" s="13" t="s">
        <v>47</v>
      </c>
      <c r="XP2" s="13" t="s">
        <v>47</v>
      </c>
      <c r="XQ2" s="13" t="s">
        <v>47</v>
      </c>
      <c r="XR2" s="13" t="s">
        <v>47</v>
      </c>
      <c r="XS2" s="13" t="s">
        <v>47</v>
      </c>
      <c r="XT2" s="13" t="s">
        <v>47</v>
      </c>
      <c r="XU2" s="13" t="s">
        <v>47</v>
      </c>
      <c r="XV2" s="13" t="s">
        <v>47</v>
      </c>
      <c r="XW2" s="13" t="s">
        <v>47</v>
      </c>
      <c r="XX2" s="13" t="s">
        <v>47</v>
      </c>
      <c r="XY2" s="13" t="s">
        <v>47</v>
      </c>
      <c r="XZ2" s="13" t="s">
        <v>47</v>
      </c>
      <c r="YA2" s="13" t="s">
        <v>47</v>
      </c>
      <c r="YB2" s="13" t="s">
        <v>47</v>
      </c>
      <c r="YC2" s="13" t="s">
        <v>47</v>
      </c>
      <c r="YD2" s="13" t="s">
        <v>47</v>
      </c>
      <c r="YE2" s="13" t="s">
        <v>47</v>
      </c>
      <c r="YF2" s="13" t="s">
        <v>47</v>
      </c>
      <c r="YG2" s="13" t="s">
        <v>47</v>
      </c>
      <c r="YH2" s="13" t="s">
        <v>47</v>
      </c>
      <c r="YI2" s="13" t="s">
        <v>47</v>
      </c>
      <c r="YJ2" s="13" t="s">
        <v>47</v>
      </c>
      <c r="YK2" s="13" t="s">
        <v>47</v>
      </c>
      <c r="YL2" s="13" t="s">
        <v>47</v>
      </c>
      <c r="YM2" s="13" t="s">
        <v>47</v>
      </c>
      <c r="YN2" s="13" t="s">
        <v>47</v>
      </c>
      <c r="YO2" s="13" t="s">
        <v>47</v>
      </c>
      <c r="YP2" s="13" t="s">
        <v>47</v>
      </c>
      <c r="YQ2" s="13" t="s">
        <v>47</v>
      </c>
      <c r="YR2" s="13" t="s">
        <v>47</v>
      </c>
      <c r="YS2" s="13" t="s">
        <v>47</v>
      </c>
      <c r="YT2" s="13" t="s">
        <v>47</v>
      </c>
      <c r="YU2" s="13" t="s">
        <v>47</v>
      </c>
      <c r="YV2" s="13" t="s">
        <v>47</v>
      </c>
      <c r="YW2" s="13" t="s">
        <v>47</v>
      </c>
      <c r="YX2" s="13" t="s">
        <v>47</v>
      </c>
      <c r="YY2" s="13" t="s">
        <v>47</v>
      </c>
      <c r="YZ2" s="13" t="s">
        <v>47</v>
      </c>
      <c r="ZA2" s="13" t="s">
        <v>47</v>
      </c>
      <c r="ZB2" s="13" t="s">
        <v>47</v>
      </c>
      <c r="ZC2" s="13" t="s">
        <v>47</v>
      </c>
      <c r="ZD2" s="13" t="s">
        <v>47</v>
      </c>
      <c r="ZE2" s="13" t="s">
        <v>47</v>
      </c>
      <c r="ZF2" s="13" t="s">
        <v>47</v>
      </c>
      <c r="ZG2" s="13" t="s">
        <v>47</v>
      </c>
      <c r="ZH2" s="13" t="s">
        <v>47</v>
      </c>
      <c r="ZI2" s="13" t="s">
        <v>47</v>
      </c>
      <c r="ZJ2" s="13" t="s">
        <v>47</v>
      </c>
      <c r="ZK2" s="13" t="s">
        <v>47</v>
      </c>
      <c r="ZL2" s="13" t="s">
        <v>47</v>
      </c>
      <c r="ZM2" s="13" t="s">
        <v>47</v>
      </c>
      <c r="ZN2" s="13" t="s">
        <v>47</v>
      </c>
      <c r="ZO2" s="13" t="s">
        <v>47</v>
      </c>
      <c r="ZP2" s="13" t="s">
        <v>47</v>
      </c>
      <c r="ZQ2" s="13" t="s">
        <v>47</v>
      </c>
      <c r="ZR2" s="13" t="s">
        <v>47</v>
      </c>
      <c r="ZS2" s="13" t="s">
        <v>47</v>
      </c>
      <c r="ZT2" s="13" t="s">
        <v>47</v>
      </c>
      <c r="ZU2" s="13" t="s">
        <v>47</v>
      </c>
      <c r="ZV2" s="13" t="s">
        <v>47</v>
      </c>
      <c r="ZW2" s="13" t="s">
        <v>47</v>
      </c>
      <c r="ZX2" s="13" t="s">
        <v>47</v>
      </c>
      <c r="ZY2" s="13" t="s">
        <v>47</v>
      </c>
      <c r="ZZ2" s="13" t="s">
        <v>47</v>
      </c>
      <c r="AAA2" s="13" t="s">
        <v>47</v>
      </c>
      <c r="AAB2" s="13" t="s">
        <v>47</v>
      </c>
      <c r="AAC2" s="13" t="s">
        <v>47</v>
      </c>
      <c r="AAD2" s="13" t="s">
        <v>47</v>
      </c>
      <c r="AAE2" s="13" t="s">
        <v>47</v>
      </c>
      <c r="AAF2" s="13" t="s">
        <v>47</v>
      </c>
      <c r="AAG2" s="13" t="s">
        <v>47</v>
      </c>
      <c r="AAH2" s="13" t="s">
        <v>47</v>
      </c>
      <c r="AAI2" s="13" t="s">
        <v>47</v>
      </c>
      <c r="AAJ2" s="13" t="s">
        <v>47</v>
      </c>
      <c r="AAK2" s="13" t="s">
        <v>47</v>
      </c>
      <c r="AAL2" s="13" t="s">
        <v>47</v>
      </c>
      <c r="AAM2" s="13" t="s">
        <v>47</v>
      </c>
      <c r="AAN2" s="13" t="s">
        <v>47</v>
      </c>
      <c r="AAO2" s="13" t="s">
        <v>47</v>
      </c>
      <c r="AAP2" s="13" t="s">
        <v>47</v>
      </c>
      <c r="AAQ2" s="13" t="s">
        <v>47</v>
      </c>
      <c r="AAR2" s="13" t="s">
        <v>47</v>
      </c>
      <c r="AAS2" s="13" t="s">
        <v>47</v>
      </c>
      <c r="AAT2" s="13" t="s">
        <v>47</v>
      </c>
      <c r="AAU2" s="13" t="s">
        <v>47</v>
      </c>
      <c r="AAV2" s="13" t="s">
        <v>47</v>
      </c>
      <c r="AAW2" s="13" t="s">
        <v>47</v>
      </c>
      <c r="AAX2" s="13" t="s">
        <v>47</v>
      </c>
      <c r="AAY2" s="13" t="s">
        <v>47</v>
      </c>
      <c r="AAZ2" s="13" t="s">
        <v>47</v>
      </c>
      <c r="ABA2" s="13" t="s">
        <v>47</v>
      </c>
      <c r="ABB2" s="13" t="s">
        <v>47</v>
      </c>
      <c r="ABC2" s="13" t="s">
        <v>47</v>
      </c>
      <c r="ABD2" s="13" t="s">
        <v>47</v>
      </c>
      <c r="ABE2" s="13" t="s">
        <v>47</v>
      </c>
      <c r="ABF2" s="13" t="s">
        <v>47</v>
      </c>
      <c r="ABG2" s="13" t="s">
        <v>47</v>
      </c>
      <c r="ABH2" s="13" t="s">
        <v>47</v>
      </c>
      <c r="ABI2" s="13" t="s">
        <v>47</v>
      </c>
      <c r="ABJ2" s="13" t="s">
        <v>47</v>
      </c>
      <c r="ABK2" s="13" t="s">
        <v>47</v>
      </c>
      <c r="ABL2" s="13" t="s">
        <v>47</v>
      </c>
      <c r="ABM2" s="13" t="s">
        <v>47</v>
      </c>
      <c r="ABN2" s="13" t="s">
        <v>47</v>
      </c>
      <c r="ABO2" s="13" t="s">
        <v>47</v>
      </c>
      <c r="ABP2" s="13" t="s">
        <v>47</v>
      </c>
      <c r="ABQ2" s="13" t="s">
        <v>47</v>
      </c>
      <c r="ABR2" s="13" t="s">
        <v>47</v>
      </c>
      <c r="ABS2" s="13" t="s">
        <v>47</v>
      </c>
      <c r="ABT2" s="13" t="s">
        <v>47</v>
      </c>
      <c r="ABU2" s="13" t="s">
        <v>47</v>
      </c>
      <c r="ABV2" s="13" t="s">
        <v>47</v>
      </c>
      <c r="ABW2" s="13" t="s">
        <v>47</v>
      </c>
      <c r="ABX2" s="13" t="s">
        <v>47</v>
      </c>
      <c r="ABY2" s="13" t="s">
        <v>47</v>
      </c>
      <c r="ABZ2" s="13" t="s">
        <v>47</v>
      </c>
      <c r="ACA2" s="13" t="s">
        <v>47</v>
      </c>
      <c r="ACB2" s="13" t="s">
        <v>47</v>
      </c>
      <c r="ACC2" s="13" t="s">
        <v>47</v>
      </c>
      <c r="ACD2" s="13" t="s">
        <v>47</v>
      </c>
      <c r="ACE2" s="13" t="s">
        <v>47</v>
      </c>
      <c r="ACF2" s="13" t="s">
        <v>47</v>
      </c>
      <c r="ACG2" s="13" t="s">
        <v>47</v>
      </c>
      <c r="ACH2" s="13" t="s">
        <v>47</v>
      </c>
      <c r="ACI2" s="13" t="s">
        <v>47</v>
      </c>
      <c r="ACJ2" s="13" t="s">
        <v>47</v>
      </c>
      <c r="ACK2" s="13" t="s">
        <v>47</v>
      </c>
      <c r="ACL2" s="13" t="s">
        <v>47</v>
      </c>
      <c r="ACM2" s="13" t="s">
        <v>47</v>
      </c>
      <c r="ACN2" s="13" t="s">
        <v>47</v>
      </c>
      <c r="ACO2" s="13" t="s">
        <v>47</v>
      </c>
      <c r="ACP2" s="13" t="s">
        <v>47</v>
      </c>
      <c r="ACQ2" s="13" t="s">
        <v>47</v>
      </c>
      <c r="ACR2" s="13" t="s">
        <v>47</v>
      </c>
      <c r="ACS2" s="13" t="s">
        <v>47</v>
      </c>
      <c r="ACT2" s="13" t="s">
        <v>47</v>
      </c>
      <c r="ACU2" s="13" t="s">
        <v>47</v>
      </c>
      <c r="ACV2" s="13" t="s">
        <v>47</v>
      </c>
      <c r="ACW2" s="13" t="s">
        <v>47</v>
      </c>
      <c r="ACX2" s="13" t="s">
        <v>47</v>
      </c>
      <c r="ACY2" s="13" t="s">
        <v>47</v>
      </c>
      <c r="ACZ2" s="13" t="s">
        <v>47</v>
      </c>
      <c r="ADA2" s="13" t="s">
        <v>47</v>
      </c>
      <c r="ADB2" s="13" t="s">
        <v>47</v>
      </c>
      <c r="ADC2" s="13" t="s">
        <v>47</v>
      </c>
      <c r="ADD2" s="13" t="s">
        <v>47</v>
      </c>
      <c r="ADE2" s="13" t="s">
        <v>47</v>
      </c>
      <c r="ADF2" s="13" t="s">
        <v>47</v>
      </c>
      <c r="ADG2" s="13" t="s">
        <v>47</v>
      </c>
      <c r="ADH2" s="13" t="s">
        <v>47</v>
      </c>
      <c r="ADI2" s="13" t="s">
        <v>47</v>
      </c>
      <c r="ADJ2" s="13" t="s">
        <v>47</v>
      </c>
      <c r="ADK2" s="13" t="s">
        <v>47</v>
      </c>
      <c r="ADL2" s="13" t="s">
        <v>47</v>
      </c>
      <c r="ADM2" s="13" t="s">
        <v>47</v>
      </c>
      <c r="ADN2" s="13" t="s">
        <v>47</v>
      </c>
      <c r="ADO2" s="13" t="s">
        <v>47</v>
      </c>
      <c r="ADP2" s="13" t="s">
        <v>47</v>
      </c>
      <c r="ADQ2" s="13" t="s">
        <v>47</v>
      </c>
      <c r="ADR2" s="13" t="s">
        <v>47</v>
      </c>
      <c r="ADS2" s="13" t="s">
        <v>47</v>
      </c>
      <c r="ADT2" s="13" t="s">
        <v>47</v>
      </c>
      <c r="ADU2" s="13" t="s">
        <v>47</v>
      </c>
      <c r="ADV2" s="13" t="s">
        <v>47</v>
      </c>
      <c r="ADW2" s="13" t="s">
        <v>47</v>
      </c>
      <c r="ADX2" s="13" t="s">
        <v>47</v>
      </c>
      <c r="ADY2" s="13" t="s">
        <v>47</v>
      </c>
      <c r="ADZ2" s="13" t="s">
        <v>47</v>
      </c>
      <c r="AEA2" s="13" t="s">
        <v>47</v>
      </c>
      <c r="AEB2" s="13" t="s">
        <v>47</v>
      </c>
      <c r="AEC2" s="13" t="s">
        <v>47</v>
      </c>
      <c r="AED2" s="13" t="s">
        <v>47</v>
      </c>
      <c r="AEE2" s="13" t="s">
        <v>47</v>
      </c>
      <c r="AEF2" s="13" t="s">
        <v>47</v>
      </c>
      <c r="AEG2" s="13" t="s">
        <v>47</v>
      </c>
      <c r="AEH2" s="13" t="s">
        <v>47</v>
      </c>
      <c r="AEI2" s="13" t="s">
        <v>47</v>
      </c>
      <c r="AEJ2" s="13" t="s">
        <v>47</v>
      </c>
      <c r="AEK2" s="13" t="s">
        <v>47</v>
      </c>
      <c r="AEL2" s="13" t="s">
        <v>47</v>
      </c>
      <c r="AEM2" s="13" t="s">
        <v>47</v>
      </c>
      <c r="AEN2" s="13" t="s">
        <v>47</v>
      </c>
      <c r="AEO2" s="13" t="s">
        <v>47</v>
      </c>
      <c r="AEP2" s="13" t="s">
        <v>47</v>
      </c>
      <c r="AEQ2" s="13" t="s">
        <v>47</v>
      </c>
      <c r="AER2" s="13" t="s">
        <v>47</v>
      </c>
      <c r="AES2" s="13" t="s">
        <v>47</v>
      </c>
      <c r="AET2" s="13" t="s">
        <v>47</v>
      </c>
      <c r="AEU2" s="13" t="s">
        <v>47</v>
      </c>
      <c r="AEV2" s="13" t="s">
        <v>47</v>
      </c>
      <c r="AEW2" s="13" t="s">
        <v>47</v>
      </c>
      <c r="AEX2" s="13" t="s">
        <v>47</v>
      </c>
      <c r="AEY2" s="13" t="s">
        <v>47</v>
      </c>
      <c r="AEZ2" s="13" t="s">
        <v>47</v>
      </c>
      <c r="AFA2" s="13" t="s">
        <v>47</v>
      </c>
      <c r="AFB2" s="13" t="s">
        <v>47</v>
      </c>
      <c r="AFC2" s="13" t="s">
        <v>47</v>
      </c>
      <c r="AFD2" s="13" t="s">
        <v>47</v>
      </c>
      <c r="AFE2" s="13" t="s">
        <v>47</v>
      </c>
      <c r="AFF2" s="13" t="s">
        <v>47</v>
      </c>
      <c r="AFG2" s="13" t="s">
        <v>47</v>
      </c>
      <c r="AFH2" s="13" t="s">
        <v>47</v>
      </c>
      <c r="AFI2" s="13" t="s">
        <v>47</v>
      </c>
      <c r="AFJ2" s="13" t="s">
        <v>47</v>
      </c>
      <c r="AFK2" s="13" t="s">
        <v>47</v>
      </c>
      <c r="AFL2" s="13" t="s">
        <v>47</v>
      </c>
      <c r="AFM2" s="13" t="s">
        <v>47</v>
      </c>
      <c r="AFN2" s="13" t="s">
        <v>47</v>
      </c>
      <c r="AFO2" s="13" t="s">
        <v>47</v>
      </c>
      <c r="AFP2" s="13" t="s">
        <v>47</v>
      </c>
      <c r="AFQ2" s="13" t="s">
        <v>47</v>
      </c>
      <c r="AFR2" s="13" t="s">
        <v>47</v>
      </c>
      <c r="AFS2" s="13" t="s">
        <v>47</v>
      </c>
      <c r="AFT2" s="13" t="s">
        <v>47</v>
      </c>
      <c r="AFU2" s="13" t="s">
        <v>47</v>
      </c>
      <c r="AFV2" s="13" t="s">
        <v>47</v>
      </c>
      <c r="AFW2" s="13" t="s">
        <v>47</v>
      </c>
      <c r="AFX2" s="13" t="s">
        <v>47</v>
      </c>
      <c r="AFY2" s="13" t="s">
        <v>47</v>
      </c>
      <c r="AFZ2" s="13" t="s">
        <v>47</v>
      </c>
      <c r="AGA2" s="13" t="s">
        <v>47</v>
      </c>
      <c r="AGB2" s="13" t="s">
        <v>47</v>
      </c>
      <c r="AGC2" s="13" t="s">
        <v>47</v>
      </c>
      <c r="AGD2" s="13" t="s">
        <v>47</v>
      </c>
      <c r="AGE2" s="13" t="s">
        <v>47</v>
      </c>
      <c r="AGF2" s="13" t="s">
        <v>47</v>
      </c>
      <c r="AGG2" s="13" t="s">
        <v>47</v>
      </c>
      <c r="AGH2" s="1" t="s">
        <v>47</v>
      </c>
      <c r="AGI2" s="1" t="s">
        <v>47</v>
      </c>
      <c r="AGJ2" s="1" t="s">
        <v>47</v>
      </c>
      <c r="AGK2" s="1" t="s">
        <v>47</v>
      </c>
      <c r="AGL2" s="13" t="s">
        <v>47</v>
      </c>
      <c r="AGM2" s="13" t="s">
        <v>47</v>
      </c>
      <c r="AGN2" s="13" t="s">
        <v>47</v>
      </c>
      <c r="AGO2" s="13" t="s">
        <v>47</v>
      </c>
      <c r="AGP2" s="13" t="s">
        <v>47</v>
      </c>
      <c r="AGQ2" s="13" t="s">
        <v>47</v>
      </c>
      <c r="AGR2" s="13" t="s">
        <v>47</v>
      </c>
      <c r="AGS2" s="13" t="s">
        <v>47</v>
      </c>
      <c r="AGT2" s="13" t="s">
        <v>47</v>
      </c>
      <c r="AGU2" s="13" t="s">
        <v>47</v>
      </c>
      <c r="AGV2" s="13" t="s">
        <v>47</v>
      </c>
      <c r="AGW2" s="13" t="s">
        <v>47</v>
      </c>
      <c r="AGX2" s="13" t="s">
        <v>47</v>
      </c>
      <c r="AGY2" s="13" t="s">
        <v>47</v>
      </c>
      <c r="AGZ2" s="13" t="s">
        <v>47</v>
      </c>
      <c r="AHA2" s="13" t="s">
        <v>47</v>
      </c>
      <c r="AHB2" s="13" t="s">
        <v>47</v>
      </c>
      <c r="AHC2" s="13" t="s">
        <v>47</v>
      </c>
      <c r="AHD2" s="13" t="s">
        <v>47</v>
      </c>
      <c r="AHE2" s="13" t="s">
        <v>47</v>
      </c>
      <c r="AHF2" s="13" t="s">
        <v>47</v>
      </c>
      <c r="AHG2" s="13" t="s">
        <v>47</v>
      </c>
      <c r="AHH2" s="13" t="s">
        <v>47</v>
      </c>
      <c r="AHI2" s="13" t="s">
        <v>47</v>
      </c>
      <c r="AHJ2" s="13" t="s">
        <v>47</v>
      </c>
      <c r="AHK2" s="13" t="s">
        <v>47</v>
      </c>
      <c r="AHL2" s="13" t="s">
        <v>47</v>
      </c>
      <c r="AHM2" s="13" t="s">
        <v>47</v>
      </c>
      <c r="AHN2" s="13"/>
      <c r="AHO2" s="13"/>
      <c r="AHP2" s="13" t="s">
        <v>47</v>
      </c>
      <c r="AHQ2" s="13" t="s">
        <v>47</v>
      </c>
      <c r="AHR2" s="13" t="s">
        <v>47</v>
      </c>
      <c r="AHS2" s="13" t="s">
        <v>47</v>
      </c>
      <c r="AHT2" s="13" t="s">
        <v>47</v>
      </c>
      <c r="AHU2" s="13" t="s">
        <v>47</v>
      </c>
      <c r="AHV2" s="13" t="s">
        <v>47</v>
      </c>
      <c r="AHW2" s="13" t="s">
        <v>47</v>
      </c>
      <c r="AHX2" s="13" t="s">
        <v>47</v>
      </c>
      <c r="AHY2" s="13" t="s">
        <v>47</v>
      </c>
      <c r="AHZ2" s="13" t="s">
        <v>47</v>
      </c>
      <c r="AIA2" s="13" t="s">
        <v>47</v>
      </c>
      <c r="AIB2" s="13" t="s">
        <v>47</v>
      </c>
      <c r="AIC2" s="13" t="s">
        <v>47</v>
      </c>
      <c r="AID2" s="13" t="s">
        <v>47</v>
      </c>
      <c r="AIE2" s="13" t="s">
        <v>47</v>
      </c>
      <c r="AIF2" s="13" t="s">
        <v>47</v>
      </c>
      <c r="AIG2" s="13" t="s">
        <v>47</v>
      </c>
      <c r="AIH2" s="13" t="s">
        <v>47</v>
      </c>
      <c r="AII2" s="13" t="s">
        <v>47</v>
      </c>
      <c r="AIJ2" s="13" t="s">
        <v>47</v>
      </c>
      <c r="AIK2" s="13" t="s">
        <v>47</v>
      </c>
      <c r="AIL2" s="13" t="s">
        <v>47</v>
      </c>
      <c r="AIM2" s="13" t="s">
        <v>47</v>
      </c>
      <c r="AIN2" s="13" t="s">
        <v>47</v>
      </c>
      <c r="AIO2" s="13" t="s">
        <v>47</v>
      </c>
      <c r="AIP2" s="13" t="s">
        <v>47</v>
      </c>
      <c r="AIQ2" s="13" t="s">
        <v>47</v>
      </c>
      <c r="AIR2" s="13" t="s">
        <v>47</v>
      </c>
      <c r="AIS2" s="13" t="s">
        <v>47</v>
      </c>
    </row>
    <row r="3" spans="1:930" s="15" customFormat="1" x14ac:dyDescent="0.35">
      <c r="A3" s="13" t="s">
        <v>55</v>
      </c>
      <c r="B3" s="13" t="s">
        <v>56</v>
      </c>
      <c r="C3" s="13" t="s">
        <v>56</v>
      </c>
      <c r="D3" s="13" t="s">
        <v>56</v>
      </c>
      <c r="E3" s="13" t="s">
        <v>56</v>
      </c>
      <c r="F3" s="13" t="s">
        <v>56</v>
      </c>
      <c r="G3" s="13" t="s">
        <v>56</v>
      </c>
      <c r="H3" s="13" t="s">
        <v>56</v>
      </c>
      <c r="I3" s="13" t="s">
        <v>56</v>
      </c>
      <c r="J3" s="13" t="s">
        <v>56</v>
      </c>
      <c r="K3" s="13" t="s">
        <v>56</v>
      </c>
      <c r="L3" s="13" t="s">
        <v>56</v>
      </c>
      <c r="M3" s="13" t="s">
        <v>56</v>
      </c>
      <c r="N3" s="13" t="s">
        <v>56</v>
      </c>
      <c r="O3" s="13"/>
      <c r="P3" s="13"/>
      <c r="Q3" s="13" t="s">
        <v>56</v>
      </c>
      <c r="R3" s="13" t="s">
        <v>56</v>
      </c>
      <c r="S3" s="13" t="s">
        <v>56</v>
      </c>
      <c r="T3" s="13" t="s">
        <v>56</v>
      </c>
      <c r="U3" s="13" t="s">
        <v>56</v>
      </c>
      <c r="V3" s="13" t="s">
        <v>56</v>
      </c>
      <c r="W3" s="13" t="s">
        <v>56</v>
      </c>
      <c r="X3" s="13" t="s">
        <v>56</v>
      </c>
      <c r="Y3" s="13" t="s">
        <v>56</v>
      </c>
      <c r="Z3" s="13" t="s">
        <v>56</v>
      </c>
      <c r="AA3" s="13" t="s">
        <v>56</v>
      </c>
      <c r="AB3" s="13" t="s">
        <v>56</v>
      </c>
      <c r="AC3" s="13" t="s">
        <v>56</v>
      </c>
      <c r="AD3" s="13" t="s">
        <v>56</v>
      </c>
      <c r="AE3" s="13" t="s">
        <v>56</v>
      </c>
      <c r="AF3" s="13" t="s">
        <v>56</v>
      </c>
      <c r="AG3" s="13" t="s">
        <v>56</v>
      </c>
      <c r="AH3" s="13" t="s">
        <v>56</v>
      </c>
      <c r="AI3" s="13" t="s">
        <v>56</v>
      </c>
      <c r="AJ3" s="13" t="s">
        <v>56</v>
      </c>
      <c r="AK3" s="13" t="s">
        <v>56</v>
      </c>
      <c r="AL3" s="13" t="s">
        <v>56</v>
      </c>
      <c r="AM3" s="13" t="s">
        <v>56</v>
      </c>
      <c r="AN3" s="13" t="s">
        <v>56</v>
      </c>
      <c r="AO3" s="13" t="s">
        <v>56</v>
      </c>
      <c r="AP3" s="13" t="s">
        <v>56</v>
      </c>
      <c r="AQ3" s="13" t="s">
        <v>56</v>
      </c>
      <c r="AR3" s="13" t="s">
        <v>56</v>
      </c>
      <c r="AS3" s="13" t="s">
        <v>56</v>
      </c>
      <c r="AT3" s="13" t="s">
        <v>56</v>
      </c>
      <c r="AU3" s="13" t="s">
        <v>56</v>
      </c>
      <c r="AV3" s="13" t="s">
        <v>56</v>
      </c>
      <c r="AW3" s="13" t="s">
        <v>56</v>
      </c>
      <c r="AX3" s="13" t="s">
        <v>56</v>
      </c>
      <c r="AY3" s="13" t="s">
        <v>56</v>
      </c>
      <c r="AZ3" s="13" t="s">
        <v>56</v>
      </c>
      <c r="BA3" s="13" t="s">
        <v>56</v>
      </c>
      <c r="BB3" s="13" t="s">
        <v>56</v>
      </c>
      <c r="BC3" s="13" t="s">
        <v>56</v>
      </c>
      <c r="BD3" s="13" t="s">
        <v>56</v>
      </c>
      <c r="BE3" s="13" t="s">
        <v>56</v>
      </c>
      <c r="BF3" s="13" t="s">
        <v>56</v>
      </c>
      <c r="BG3" s="13" t="s">
        <v>56</v>
      </c>
      <c r="BH3" s="13" t="s">
        <v>56</v>
      </c>
      <c r="BI3" s="13" t="s">
        <v>56</v>
      </c>
      <c r="BJ3" s="13" t="s">
        <v>56</v>
      </c>
      <c r="BK3" s="13" t="s">
        <v>56</v>
      </c>
      <c r="BL3" s="13" t="s">
        <v>56</v>
      </c>
      <c r="BM3" s="13" t="s">
        <v>56</v>
      </c>
      <c r="BN3" s="13" t="s">
        <v>56</v>
      </c>
      <c r="BO3" s="13" t="s">
        <v>56</v>
      </c>
      <c r="BP3" s="13" t="s">
        <v>56</v>
      </c>
      <c r="BQ3" s="13" t="s">
        <v>56</v>
      </c>
      <c r="BR3" s="13" t="s">
        <v>56</v>
      </c>
      <c r="BS3" s="13" t="s">
        <v>56</v>
      </c>
      <c r="BT3" s="13" t="s">
        <v>56</v>
      </c>
      <c r="BU3" s="13" t="s">
        <v>56</v>
      </c>
      <c r="BV3" s="13" t="s">
        <v>56</v>
      </c>
      <c r="BW3" s="13" t="s">
        <v>56</v>
      </c>
      <c r="BX3" s="13" t="s">
        <v>56</v>
      </c>
      <c r="BY3" s="13" t="s">
        <v>56</v>
      </c>
      <c r="BZ3" s="13" t="s">
        <v>56</v>
      </c>
      <c r="CA3" s="13" t="s">
        <v>56</v>
      </c>
      <c r="CB3" s="13" t="s">
        <v>56</v>
      </c>
      <c r="CC3" s="13" t="s">
        <v>56</v>
      </c>
      <c r="CD3" s="13" t="s">
        <v>56</v>
      </c>
      <c r="CE3" s="13" t="s">
        <v>56</v>
      </c>
      <c r="CF3" s="13" t="s">
        <v>56</v>
      </c>
      <c r="CG3" s="13" t="s">
        <v>56</v>
      </c>
      <c r="CH3" s="13" t="s">
        <v>56</v>
      </c>
      <c r="CI3" s="13" t="s">
        <v>56</v>
      </c>
      <c r="CJ3" s="13" t="s">
        <v>56</v>
      </c>
      <c r="CK3" s="13" t="s">
        <v>56</v>
      </c>
      <c r="CL3" s="13" t="s">
        <v>56</v>
      </c>
      <c r="CM3" s="13" t="s">
        <v>56</v>
      </c>
      <c r="CN3" s="13" t="s">
        <v>56</v>
      </c>
      <c r="CO3" s="13" t="s">
        <v>56</v>
      </c>
      <c r="CP3" s="13" t="s">
        <v>56</v>
      </c>
      <c r="CQ3" s="13" t="s">
        <v>56</v>
      </c>
      <c r="CR3" s="13" t="s">
        <v>56</v>
      </c>
      <c r="CS3" s="13" t="s">
        <v>56</v>
      </c>
      <c r="CT3" s="13" t="s">
        <v>56</v>
      </c>
      <c r="CU3" s="13" t="s">
        <v>56</v>
      </c>
      <c r="CV3" s="13" t="s">
        <v>56</v>
      </c>
      <c r="CW3" s="13" t="s">
        <v>56</v>
      </c>
      <c r="CX3" s="13" t="s">
        <v>56</v>
      </c>
      <c r="CY3" s="13" t="s">
        <v>56</v>
      </c>
      <c r="CZ3" s="13" t="s">
        <v>56</v>
      </c>
      <c r="DA3" s="13" t="s">
        <v>56</v>
      </c>
      <c r="DB3" s="13" t="s">
        <v>56</v>
      </c>
      <c r="DC3" s="13" t="s">
        <v>56</v>
      </c>
      <c r="DD3" s="13" t="s">
        <v>56</v>
      </c>
      <c r="DE3" s="13"/>
      <c r="DF3" s="13"/>
      <c r="DG3" s="13" t="s">
        <v>56</v>
      </c>
      <c r="DH3" s="13" t="s">
        <v>56</v>
      </c>
      <c r="DI3" s="13" t="s">
        <v>56</v>
      </c>
      <c r="DJ3" s="13" t="s">
        <v>56</v>
      </c>
      <c r="DK3" s="13" t="s">
        <v>56</v>
      </c>
      <c r="DL3" s="13" t="s">
        <v>56</v>
      </c>
      <c r="DM3" s="13" t="s">
        <v>56</v>
      </c>
      <c r="DN3" s="13" t="s">
        <v>56</v>
      </c>
      <c r="DO3" s="13" t="s">
        <v>56</v>
      </c>
      <c r="DP3" s="13" t="s">
        <v>56</v>
      </c>
      <c r="DQ3" s="13" t="s">
        <v>56</v>
      </c>
      <c r="DR3" s="13" t="s">
        <v>56</v>
      </c>
      <c r="DS3" s="13" t="s">
        <v>56</v>
      </c>
      <c r="DT3" s="13" t="s">
        <v>56</v>
      </c>
      <c r="DU3" s="13" t="s">
        <v>56</v>
      </c>
      <c r="DV3" s="13" t="s">
        <v>56</v>
      </c>
      <c r="DW3" s="13" t="s">
        <v>56</v>
      </c>
      <c r="DX3" s="13" t="s">
        <v>56</v>
      </c>
      <c r="DY3" s="13" t="s">
        <v>56</v>
      </c>
      <c r="DZ3" s="13" t="s">
        <v>56</v>
      </c>
      <c r="EA3" s="13" t="s">
        <v>56</v>
      </c>
      <c r="EB3" s="13" t="s">
        <v>56</v>
      </c>
      <c r="EC3" s="13" t="s">
        <v>56</v>
      </c>
      <c r="ED3" s="13" t="s">
        <v>56</v>
      </c>
      <c r="EE3" s="13" t="s">
        <v>56</v>
      </c>
      <c r="EF3" s="13" t="s">
        <v>56</v>
      </c>
      <c r="EG3" s="13" t="s">
        <v>56</v>
      </c>
      <c r="EH3" s="13" t="s">
        <v>56</v>
      </c>
      <c r="EI3" s="13" t="s">
        <v>56</v>
      </c>
      <c r="EJ3" s="13" t="s">
        <v>56</v>
      </c>
      <c r="EK3" s="13" t="s">
        <v>56</v>
      </c>
      <c r="EL3" s="13" t="s">
        <v>56</v>
      </c>
      <c r="EM3" s="13" t="s">
        <v>56</v>
      </c>
      <c r="EN3" s="13" t="s">
        <v>56</v>
      </c>
      <c r="EO3" s="13" t="s">
        <v>56</v>
      </c>
      <c r="EP3" s="13" t="s">
        <v>56</v>
      </c>
      <c r="EQ3" s="13" t="s">
        <v>56</v>
      </c>
      <c r="ER3" s="13" t="s">
        <v>56</v>
      </c>
      <c r="ES3" s="13" t="s">
        <v>56</v>
      </c>
      <c r="ET3" s="13" t="s">
        <v>56</v>
      </c>
      <c r="EU3" s="13" t="s">
        <v>56</v>
      </c>
      <c r="EV3" s="13" t="s">
        <v>56</v>
      </c>
      <c r="EW3" s="13" t="s">
        <v>56</v>
      </c>
      <c r="EX3" s="13" t="s">
        <v>56</v>
      </c>
      <c r="EY3" s="13" t="s">
        <v>56</v>
      </c>
      <c r="EZ3" s="13" t="s">
        <v>56</v>
      </c>
      <c r="FA3" s="13" t="s">
        <v>56</v>
      </c>
      <c r="FB3" s="13" t="s">
        <v>56</v>
      </c>
      <c r="FC3" s="13" t="s">
        <v>56</v>
      </c>
      <c r="FD3" s="13" t="s">
        <v>56</v>
      </c>
      <c r="FE3" s="13" t="s">
        <v>56</v>
      </c>
      <c r="FF3" s="13" t="s">
        <v>56</v>
      </c>
      <c r="FG3" s="13" t="s">
        <v>56</v>
      </c>
      <c r="FH3" s="13" t="s">
        <v>56</v>
      </c>
      <c r="FI3" s="13" t="s">
        <v>56</v>
      </c>
      <c r="FJ3" s="13" t="s">
        <v>56</v>
      </c>
      <c r="FK3" s="13" t="s">
        <v>56</v>
      </c>
      <c r="FL3" s="13" t="s">
        <v>56</v>
      </c>
      <c r="FM3" s="13" t="s">
        <v>56</v>
      </c>
      <c r="FN3" s="13" t="s">
        <v>56</v>
      </c>
      <c r="FO3" s="13" t="s">
        <v>56</v>
      </c>
      <c r="FP3" s="13" t="s">
        <v>56</v>
      </c>
      <c r="FQ3" s="13" t="s">
        <v>56</v>
      </c>
      <c r="FR3" s="13" t="s">
        <v>56</v>
      </c>
      <c r="FS3" s="13" t="s">
        <v>56</v>
      </c>
      <c r="FT3" s="13" t="s">
        <v>56</v>
      </c>
      <c r="FU3" s="13" t="s">
        <v>56</v>
      </c>
      <c r="FV3" s="13" t="s">
        <v>56</v>
      </c>
      <c r="FW3" s="13" t="s">
        <v>56</v>
      </c>
      <c r="FX3" s="13" t="s">
        <v>56</v>
      </c>
      <c r="FY3" s="13" t="s">
        <v>56</v>
      </c>
      <c r="FZ3" s="13" t="s">
        <v>56</v>
      </c>
      <c r="GA3" s="13" t="s">
        <v>56</v>
      </c>
      <c r="GB3" s="13" t="s">
        <v>56</v>
      </c>
      <c r="GC3" s="13" t="s">
        <v>56</v>
      </c>
      <c r="GD3" s="13" t="s">
        <v>56</v>
      </c>
      <c r="GE3" s="13" t="s">
        <v>56</v>
      </c>
      <c r="GF3" s="13" t="s">
        <v>56</v>
      </c>
      <c r="GG3" s="13" t="s">
        <v>56</v>
      </c>
      <c r="GH3" s="13" t="s">
        <v>56</v>
      </c>
      <c r="GI3" s="13" t="s">
        <v>56</v>
      </c>
      <c r="GJ3" s="13" t="s">
        <v>56</v>
      </c>
      <c r="GK3" s="13" t="s">
        <v>56</v>
      </c>
      <c r="GL3" s="13" t="s">
        <v>56</v>
      </c>
      <c r="GM3" s="13" t="s">
        <v>56</v>
      </c>
      <c r="GN3" s="13" t="s">
        <v>56</v>
      </c>
      <c r="GO3" s="13" t="s">
        <v>56</v>
      </c>
      <c r="GP3" s="13" t="s">
        <v>56</v>
      </c>
      <c r="GQ3" s="13" t="s">
        <v>56</v>
      </c>
      <c r="GR3" s="13" t="s">
        <v>56</v>
      </c>
      <c r="GS3" s="13" t="s">
        <v>56</v>
      </c>
      <c r="GT3" s="13" t="s">
        <v>56</v>
      </c>
      <c r="GU3" s="13" t="s">
        <v>56</v>
      </c>
      <c r="GV3" s="13" t="s">
        <v>56</v>
      </c>
      <c r="GW3" s="13" t="s">
        <v>56</v>
      </c>
      <c r="GX3" s="13" t="s">
        <v>56</v>
      </c>
      <c r="GY3" s="13" t="s">
        <v>56</v>
      </c>
      <c r="GZ3" s="13" t="s">
        <v>56</v>
      </c>
      <c r="HA3" s="13" t="s">
        <v>56</v>
      </c>
      <c r="HB3" s="13" t="s">
        <v>56</v>
      </c>
      <c r="HC3" s="13" t="s">
        <v>56</v>
      </c>
      <c r="HD3" s="13" t="s">
        <v>56</v>
      </c>
      <c r="HE3" s="13" t="s">
        <v>56</v>
      </c>
      <c r="HF3" s="13" t="s">
        <v>56</v>
      </c>
      <c r="HG3" s="13" t="s">
        <v>56</v>
      </c>
      <c r="HH3" s="13" t="s">
        <v>56</v>
      </c>
      <c r="HI3" s="13" t="s">
        <v>56</v>
      </c>
      <c r="HJ3" s="13" t="s">
        <v>56</v>
      </c>
      <c r="HK3" s="13" t="s">
        <v>56</v>
      </c>
      <c r="HL3" s="13" t="s">
        <v>56</v>
      </c>
      <c r="HM3" s="13" t="s">
        <v>56</v>
      </c>
      <c r="HN3" s="13" t="s">
        <v>56</v>
      </c>
      <c r="HO3" s="13" t="s">
        <v>56</v>
      </c>
      <c r="HP3" s="13" t="s">
        <v>56</v>
      </c>
      <c r="HQ3" s="13" t="s">
        <v>56</v>
      </c>
      <c r="HR3" s="13" t="s">
        <v>56</v>
      </c>
      <c r="HS3" s="13" t="s">
        <v>56</v>
      </c>
      <c r="HT3" s="13" t="s">
        <v>56</v>
      </c>
      <c r="HU3" s="13" t="s">
        <v>56</v>
      </c>
      <c r="HV3" s="13" t="s">
        <v>56</v>
      </c>
      <c r="HW3" s="13" t="s">
        <v>56</v>
      </c>
      <c r="HX3" s="13" t="s">
        <v>56</v>
      </c>
      <c r="HY3" s="13" t="s">
        <v>56</v>
      </c>
      <c r="HZ3" s="13" t="s">
        <v>56</v>
      </c>
      <c r="IA3" s="13" t="s">
        <v>56</v>
      </c>
      <c r="IB3" s="13" t="s">
        <v>56</v>
      </c>
      <c r="IC3" s="13" t="s">
        <v>56</v>
      </c>
      <c r="ID3" s="13" t="s">
        <v>56</v>
      </c>
      <c r="IE3" s="13" t="s">
        <v>56</v>
      </c>
      <c r="IF3" s="13" t="s">
        <v>56</v>
      </c>
      <c r="IG3" s="13" t="s">
        <v>56</v>
      </c>
      <c r="IH3" s="13" t="s">
        <v>56</v>
      </c>
      <c r="II3" s="13" t="s">
        <v>56</v>
      </c>
      <c r="IJ3" s="13" t="s">
        <v>56</v>
      </c>
      <c r="IK3" s="13" t="s">
        <v>56</v>
      </c>
      <c r="IL3" s="13" t="s">
        <v>56</v>
      </c>
      <c r="IM3" s="13" t="s">
        <v>56</v>
      </c>
      <c r="IN3" s="13" t="s">
        <v>56</v>
      </c>
      <c r="IO3" s="13" t="s">
        <v>56</v>
      </c>
      <c r="IP3" s="13" t="s">
        <v>56</v>
      </c>
      <c r="IQ3" s="13" t="s">
        <v>56</v>
      </c>
      <c r="IR3" s="13" t="s">
        <v>56</v>
      </c>
      <c r="IS3" s="13" t="s">
        <v>56</v>
      </c>
      <c r="IT3" s="13" t="s">
        <v>56</v>
      </c>
      <c r="IU3" s="13" t="s">
        <v>56</v>
      </c>
      <c r="IV3" s="13" t="s">
        <v>56</v>
      </c>
      <c r="IW3" s="13" t="s">
        <v>56</v>
      </c>
      <c r="IX3" s="13" t="s">
        <v>56</v>
      </c>
      <c r="IY3" s="13" t="s">
        <v>56</v>
      </c>
      <c r="IZ3" s="13" t="s">
        <v>56</v>
      </c>
      <c r="JA3" s="13" t="s">
        <v>56</v>
      </c>
      <c r="JB3" s="13" t="s">
        <v>56</v>
      </c>
      <c r="JC3" s="13" t="s">
        <v>56</v>
      </c>
      <c r="JD3" s="13" t="s">
        <v>56</v>
      </c>
      <c r="JE3" s="13" t="s">
        <v>56</v>
      </c>
      <c r="JF3" s="13" t="s">
        <v>56</v>
      </c>
      <c r="JG3" s="13" t="s">
        <v>56</v>
      </c>
      <c r="JH3" s="13" t="s">
        <v>56</v>
      </c>
      <c r="JI3" s="13" t="s">
        <v>56</v>
      </c>
      <c r="JJ3" s="13" t="s">
        <v>56</v>
      </c>
      <c r="JK3" s="13" t="s">
        <v>56</v>
      </c>
      <c r="JL3" s="13" t="s">
        <v>56</v>
      </c>
      <c r="JM3" s="13" t="s">
        <v>56</v>
      </c>
      <c r="JN3" s="13" t="s">
        <v>56</v>
      </c>
      <c r="JO3" s="13" t="s">
        <v>56</v>
      </c>
      <c r="JP3" s="13" t="s">
        <v>56</v>
      </c>
      <c r="JQ3" s="13" t="s">
        <v>56</v>
      </c>
      <c r="JR3" s="13" t="s">
        <v>56</v>
      </c>
      <c r="JS3" s="13" t="s">
        <v>56</v>
      </c>
      <c r="JT3" s="13" t="s">
        <v>56</v>
      </c>
      <c r="JU3" s="13" t="s">
        <v>56</v>
      </c>
      <c r="JV3" s="13" t="s">
        <v>56</v>
      </c>
      <c r="JW3" s="13" t="s">
        <v>56</v>
      </c>
      <c r="JX3" s="13" t="s">
        <v>56</v>
      </c>
      <c r="JY3" s="13" t="s">
        <v>56</v>
      </c>
      <c r="JZ3" s="13" t="s">
        <v>56</v>
      </c>
      <c r="KA3" s="13" t="s">
        <v>56</v>
      </c>
      <c r="KB3" s="13" t="s">
        <v>56</v>
      </c>
      <c r="KC3" s="13" t="s">
        <v>56</v>
      </c>
      <c r="KD3" s="13" t="s">
        <v>56</v>
      </c>
      <c r="KE3" s="13" t="s">
        <v>56</v>
      </c>
      <c r="KF3" s="13" t="s">
        <v>56</v>
      </c>
      <c r="KG3" s="13" t="s">
        <v>56</v>
      </c>
      <c r="KH3" s="13" t="s">
        <v>56</v>
      </c>
      <c r="KI3" s="13" t="s">
        <v>56</v>
      </c>
      <c r="KJ3" s="13" t="s">
        <v>56</v>
      </c>
      <c r="KK3" s="13" t="s">
        <v>56</v>
      </c>
      <c r="KL3" s="13" t="s">
        <v>56</v>
      </c>
      <c r="KM3" s="13" t="s">
        <v>56</v>
      </c>
      <c r="KN3" s="13" t="s">
        <v>56</v>
      </c>
      <c r="KO3" s="13" t="s">
        <v>56</v>
      </c>
      <c r="KP3" s="13" t="s">
        <v>56</v>
      </c>
      <c r="KQ3" s="13" t="s">
        <v>56</v>
      </c>
      <c r="KR3" s="13" t="s">
        <v>56</v>
      </c>
      <c r="KS3" s="13" t="s">
        <v>56</v>
      </c>
      <c r="KT3" s="13" t="s">
        <v>56</v>
      </c>
      <c r="KU3" s="13" t="s">
        <v>56</v>
      </c>
      <c r="KV3" s="13" t="s">
        <v>56</v>
      </c>
      <c r="KW3" s="13" t="s">
        <v>56</v>
      </c>
      <c r="KX3" s="13" t="s">
        <v>56</v>
      </c>
      <c r="KY3" s="13" t="s">
        <v>56</v>
      </c>
      <c r="KZ3" s="13" t="s">
        <v>56</v>
      </c>
      <c r="LA3" s="13" t="s">
        <v>56</v>
      </c>
      <c r="LB3" s="13" t="s">
        <v>56</v>
      </c>
      <c r="LC3" s="13" t="s">
        <v>56</v>
      </c>
      <c r="LD3" s="13" t="s">
        <v>56</v>
      </c>
      <c r="LE3" s="13" t="s">
        <v>56</v>
      </c>
      <c r="LF3" s="13" t="s">
        <v>56</v>
      </c>
      <c r="LG3" s="13" t="s">
        <v>56</v>
      </c>
      <c r="LH3" s="13" t="s">
        <v>56</v>
      </c>
      <c r="LI3" s="13" t="s">
        <v>56</v>
      </c>
      <c r="LJ3" s="13" t="s">
        <v>56</v>
      </c>
      <c r="LK3" s="13" t="s">
        <v>56</v>
      </c>
      <c r="LL3" s="13" t="s">
        <v>56</v>
      </c>
      <c r="LM3" s="13" t="s">
        <v>56</v>
      </c>
      <c r="LN3" s="13" t="s">
        <v>56</v>
      </c>
      <c r="LO3" s="13" t="s">
        <v>56</v>
      </c>
      <c r="LP3" s="13" t="s">
        <v>56</v>
      </c>
      <c r="LQ3" s="13" t="s">
        <v>56</v>
      </c>
      <c r="LR3" s="13" t="s">
        <v>56</v>
      </c>
      <c r="LS3" s="13" t="s">
        <v>56</v>
      </c>
      <c r="LT3" s="13" t="s">
        <v>56</v>
      </c>
      <c r="LU3" s="13" t="s">
        <v>56</v>
      </c>
      <c r="LV3" s="13" t="s">
        <v>56</v>
      </c>
      <c r="LW3" s="13" t="s">
        <v>56</v>
      </c>
      <c r="LX3" s="13" t="s">
        <v>56</v>
      </c>
      <c r="LY3" s="13" t="s">
        <v>56</v>
      </c>
      <c r="LZ3" s="13" t="s">
        <v>56</v>
      </c>
      <c r="MA3" s="13" t="s">
        <v>56</v>
      </c>
      <c r="MB3" s="13" t="s">
        <v>56</v>
      </c>
      <c r="MC3" s="13" t="s">
        <v>56</v>
      </c>
      <c r="MD3" s="13" t="s">
        <v>56</v>
      </c>
      <c r="ME3" s="13" t="s">
        <v>56</v>
      </c>
      <c r="MF3" s="13" t="s">
        <v>56</v>
      </c>
      <c r="MG3" s="13" t="s">
        <v>56</v>
      </c>
      <c r="MH3" s="13" t="s">
        <v>56</v>
      </c>
      <c r="MI3" s="13" t="s">
        <v>56</v>
      </c>
      <c r="MJ3" s="13" t="s">
        <v>56</v>
      </c>
      <c r="MK3" s="13" t="s">
        <v>56</v>
      </c>
      <c r="ML3" s="13" t="s">
        <v>56</v>
      </c>
      <c r="MM3" s="13" t="s">
        <v>56</v>
      </c>
      <c r="MN3" s="13" t="s">
        <v>56</v>
      </c>
      <c r="MO3" s="13" t="s">
        <v>56</v>
      </c>
      <c r="MP3" s="13" t="s">
        <v>56</v>
      </c>
      <c r="MQ3" s="13" t="s">
        <v>56</v>
      </c>
      <c r="MR3" s="13" t="s">
        <v>56</v>
      </c>
      <c r="MS3" s="13" t="s">
        <v>56</v>
      </c>
      <c r="MT3" s="13" t="s">
        <v>56</v>
      </c>
      <c r="MU3" s="13" t="s">
        <v>56</v>
      </c>
      <c r="MV3" s="13" t="s">
        <v>56</v>
      </c>
      <c r="MW3" s="13" t="s">
        <v>56</v>
      </c>
      <c r="MX3" s="13" t="s">
        <v>56</v>
      </c>
      <c r="MY3" s="13" t="s">
        <v>56</v>
      </c>
      <c r="MZ3" s="13" t="s">
        <v>56</v>
      </c>
      <c r="NA3" s="13" t="s">
        <v>56</v>
      </c>
      <c r="NB3" s="13" t="s">
        <v>56</v>
      </c>
      <c r="NC3" s="13" t="s">
        <v>56</v>
      </c>
      <c r="ND3" s="13" t="s">
        <v>56</v>
      </c>
      <c r="NE3" s="13" t="s">
        <v>56</v>
      </c>
      <c r="NF3" s="13" t="s">
        <v>56</v>
      </c>
      <c r="NG3" s="13" t="s">
        <v>56</v>
      </c>
      <c r="NH3" s="13" t="s">
        <v>56</v>
      </c>
      <c r="NI3" s="13" t="s">
        <v>56</v>
      </c>
      <c r="NJ3" s="13" t="s">
        <v>56</v>
      </c>
      <c r="NK3" s="13" t="s">
        <v>56</v>
      </c>
      <c r="NL3" s="13" t="s">
        <v>56</v>
      </c>
      <c r="NM3" s="13" t="s">
        <v>56</v>
      </c>
      <c r="NN3" s="13" t="s">
        <v>56</v>
      </c>
      <c r="NO3" s="13" t="s">
        <v>56</v>
      </c>
      <c r="NP3" s="13" t="s">
        <v>56</v>
      </c>
      <c r="NQ3" s="13" t="s">
        <v>56</v>
      </c>
      <c r="NR3" s="13" t="s">
        <v>56</v>
      </c>
      <c r="NS3" s="13" t="s">
        <v>56</v>
      </c>
      <c r="NT3" s="13" t="s">
        <v>56</v>
      </c>
      <c r="NU3" s="13" t="s">
        <v>56</v>
      </c>
      <c r="NV3" s="13" t="s">
        <v>56</v>
      </c>
      <c r="NW3" s="13" t="s">
        <v>56</v>
      </c>
      <c r="NX3" s="13" t="s">
        <v>56</v>
      </c>
      <c r="NY3" s="13" t="s">
        <v>56</v>
      </c>
      <c r="NZ3" s="13" t="s">
        <v>56</v>
      </c>
      <c r="OA3" s="13" t="s">
        <v>56</v>
      </c>
      <c r="OB3" s="13" t="s">
        <v>56</v>
      </c>
      <c r="OC3" s="13" t="s">
        <v>56</v>
      </c>
      <c r="OD3" s="13" t="s">
        <v>56</v>
      </c>
      <c r="OE3" s="13" t="s">
        <v>56</v>
      </c>
      <c r="OF3" s="13" t="s">
        <v>56</v>
      </c>
      <c r="OG3" s="13" t="s">
        <v>56</v>
      </c>
      <c r="OH3" s="13" t="s">
        <v>56</v>
      </c>
      <c r="OI3" s="13" t="s">
        <v>56</v>
      </c>
      <c r="OJ3" s="13" t="s">
        <v>56</v>
      </c>
      <c r="OK3" s="13" t="s">
        <v>56</v>
      </c>
      <c r="OL3" s="13" t="s">
        <v>56</v>
      </c>
      <c r="OM3" s="13" t="s">
        <v>56</v>
      </c>
      <c r="ON3" s="13" t="s">
        <v>56</v>
      </c>
      <c r="OO3" s="13" t="s">
        <v>56</v>
      </c>
      <c r="OP3" s="13" t="s">
        <v>56</v>
      </c>
      <c r="OQ3" s="13" t="s">
        <v>56</v>
      </c>
      <c r="OR3" s="13" t="s">
        <v>56</v>
      </c>
      <c r="OS3" s="13" t="s">
        <v>56</v>
      </c>
      <c r="OT3" s="13" t="s">
        <v>56</v>
      </c>
      <c r="OU3" s="13" t="s">
        <v>56</v>
      </c>
      <c r="OV3" s="13" t="s">
        <v>56</v>
      </c>
      <c r="OW3" s="13" t="s">
        <v>56</v>
      </c>
      <c r="OX3" s="13" t="s">
        <v>56</v>
      </c>
      <c r="OY3" s="13" t="s">
        <v>56</v>
      </c>
      <c r="OZ3" s="13" t="s">
        <v>56</v>
      </c>
      <c r="PA3" s="13" t="s">
        <v>56</v>
      </c>
      <c r="PB3" s="13" t="s">
        <v>56</v>
      </c>
      <c r="PC3" s="13" t="s">
        <v>56</v>
      </c>
      <c r="PD3" s="13" t="s">
        <v>56</v>
      </c>
      <c r="PE3" s="13" t="s">
        <v>56</v>
      </c>
      <c r="PF3" s="13" t="s">
        <v>56</v>
      </c>
      <c r="PG3" s="13" t="s">
        <v>56</v>
      </c>
      <c r="PH3" s="13" t="s">
        <v>56</v>
      </c>
      <c r="PI3" s="13" t="s">
        <v>56</v>
      </c>
      <c r="PJ3" s="13" t="s">
        <v>56</v>
      </c>
      <c r="PK3" s="13" t="s">
        <v>56</v>
      </c>
      <c r="PL3" s="13" t="s">
        <v>56</v>
      </c>
      <c r="PM3" s="13" t="s">
        <v>56</v>
      </c>
      <c r="PN3" s="13" t="s">
        <v>56</v>
      </c>
      <c r="PO3" s="13" t="s">
        <v>56</v>
      </c>
      <c r="PP3" s="13" t="s">
        <v>56</v>
      </c>
      <c r="PQ3" s="13" t="s">
        <v>56</v>
      </c>
      <c r="PR3" s="13" t="s">
        <v>56</v>
      </c>
      <c r="PS3" s="13" t="s">
        <v>56</v>
      </c>
      <c r="PT3" s="13" t="s">
        <v>56</v>
      </c>
      <c r="PU3" s="13" t="s">
        <v>56</v>
      </c>
      <c r="PV3" s="13" t="s">
        <v>56</v>
      </c>
      <c r="PW3" s="13" t="s">
        <v>56</v>
      </c>
      <c r="PX3" s="13" t="s">
        <v>56</v>
      </c>
      <c r="PY3" s="13" t="s">
        <v>56</v>
      </c>
      <c r="PZ3" s="13" t="s">
        <v>56</v>
      </c>
      <c r="QA3" s="13" t="s">
        <v>56</v>
      </c>
      <c r="QB3" s="13" t="s">
        <v>56</v>
      </c>
      <c r="QC3" s="13" t="s">
        <v>56</v>
      </c>
      <c r="QD3" s="13" t="s">
        <v>56</v>
      </c>
      <c r="QE3" s="13" t="s">
        <v>56</v>
      </c>
      <c r="QF3" s="13" t="s">
        <v>56</v>
      </c>
      <c r="QG3" s="13" t="s">
        <v>56</v>
      </c>
      <c r="QH3" s="13" t="s">
        <v>56</v>
      </c>
      <c r="QI3" s="13" t="s">
        <v>56</v>
      </c>
      <c r="QJ3" s="13" t="s">
        <v>56</v>
      </c>
      <c r="QK3" s="13" t="s">
        <v>56</v>
      </c>
      <c r="QL3" s="13" t="s">
        <v>56</v>
      </c>
      <c r="QM3" s="13" t="s">
        <v>56</v>
      </c>
      <c r="QN3" s="13" t="s">
        <v>56</v>
      </c>
      <c r="QO3" s="13" t="s">
        <v>56</v>
      </c>
      <c r="QP3" s="13" t="s">
        <v>56</v>
      </c>
      <c r="QQ3" s="13" t="s">
        <v>56</v>
      </c>
      <c r="QR3" s="13" t="s">
        <v>56</v>
      </c>
      <c r="QS3" s="13" t="s">
        <v>56</v>
      </c>
      <c r="QT3" s="13" t="s">
        <v>56</v>
      </c>
      <c r="QU3" s="13" t="s">
        <v>56</v>
      </c>
      <c r="QV3" s="13" t="s">
        <v>56</v>
      </c>
      <c r="QW3" s="13" t="s">
        <v>56</v>
      </c>
      <c r="QX3" s="13" t="s">
        <v>56</v>
      </c>
      <c r="QY3" s="13" t="s">
        <v>56</v>
      </c>
      <c r="QZ3" s="13" t="s">
        <v>56</v>
      </c>
      <c r="RA3" s="13" t="s">
        <v>56</v>
      </c>
      <c r="RB3" s="13" t="s">
        <v>56</v>
      </c>
      <c r="RC3" s="13" t="s">
        <v>56</v>
      </c>
      <c r="RD3" s="13" t="s">
        <v>56</v>
      </c>
      <c r="RE3" s="13" t="s">
        <v>56</v>
      </c>
      <c r="RF3" s="13" t="s">
        <v>56</v>
      </c>
      <c r="RG3" s="13" t="s">
        <v>56</v>
      </c>
      <c r="RH3" s="13" t="s">
        <v>56</v>
      </c>
      <c r="RI3" s="13" t="s">
        <v>56</v>
      </c>
      <c r="RJ3" s="13" t="s">
        <v>56</v>
      </c>
      <c r="RK3" s="13" t="s">
        <v>56</v>
      </c>
      <c r="RL3" s="13" t="s">
        <v>56</v>
      </c>
      <c r="RM3" s="13" t="s">
        <v>56</v>
      </c>
      <c r="RN3" s="13" t="s">
        <v>56</v>
      </c>
      <c r="RO3" s="13" t="s">
        <v>56</v>
      </c>
      <c r="RP3" s="13" t="s">
        <v>56</v>
      </c>
      <c r="RQ3" s="13" t="s">
        <v>56</v>
      </c>
      <c r="RR3" s="13" t="s">
        <v>56</v>
      </c>
      <c r="RS3" s="13" t="s">
        <v>56</v>
      </c>
      <c r="RT3" s="13" t="s">
        <v>56</v>
      </c>
      <c r="RU3" s="13" t="s">
        <v>56</v>
      </c>
      <c r="RV3" s="13" t="s">
        <v>56</v>
      </c>
      <c r="RW3" s="13" t="s">
        <v>56</v>
      </c>
      <c r="RX3" s="13" t="s">
        <v>56</v>
      </c>
      <c r="RY3" s="13" t="s">
        <v>56</v>
      </c>
      <c r="RZ3" s="13" t="s">
        <v>56</v>
      </c>
      <c r="SA3" s="13" t="s">
        <v>56</v>
      </c>
      <c r="SB3" s="13" t="s">
        <v>56</v>
      </c>
      <c r="SC3" s="13" t="s">
        <v>56</v>
      </c>
      <c r="SD3" s="13" t="s">
        <v>56</v>
      </c>
      <c r="SE3" s="13" t="s">
        <v>56</v>
      </c>
      <c r="SF3" s="13" t="s">
        <v>56</v>
      </c>
      <c r="SG3" s="13" t="s">
        <v>56</v>
      </c>
      <c r="SH3" s="13" t="s">
        <v>56</v>
      </c>
      <c r="SI3" s="13" t="s">
        <v>56</v>
      </c>
      <c r="SJ3" s="13" t="s">
        <v>56</v>
      </c>
      <c r="SK3" s="13" t="s">
        <v>56</v>
      </c>
      <c r="SL3" s="13" t="s">
        <v>56</v>
      </c>
      <c r="SM3" s="13" t="s">
        <v>56</v>
      </c>
      <c r="SN3" s="13" t="s">
        <v>56</v>
      </c>
      <c r="SO3" s="13" t="s">
        <v>56</v>
      </c>
      <c r="SP3" s="13" t="s">
        <v>56</v>
      </c>
      <c r="SQ3" s="13" t="s">
        <v>56</v>
      </c>
      <c r="SR3" s="13" t="s">
        <v>56</v>
      </c>
      <c r="SS3" s="13" t="s">
        <v>56</v>
      </c>
      <c r="ST3" s="13" t="s">
        <v>56</v>
      </c>
      <c r="SU3" s="13" t="s">
        <v>56</v>
      </c>
      <c r="SV3" s="13" t="s">
        <v>56</v>
      </c>
      <c r="SW3" s="13" t="s">
        <v>56</v>
      </c>
      <c r="SX3" s="13" t="s">
        <v>56</v>
      </c>
      <c r="SY3" s="13" t="s">
        <v>56</v>
      </c>
      <c r="SZ3" s="13" t="s">
        <v>56</v>
      </c>
      <c r="TA3" s="13" t="s">
        <v>56</v>
      </c>
      <c r="TB3" s="13" t="s">
        <v>56</v>
      </c>
      <c r="TC3" s="13" t="s">
        <v>56</v>
      </c>
      <c r="TD3" s="13" t="s">
        <v>56</v>
      </c>
      <c r="TE3" s="13" t="s">
        <v>56</v>
      </c>
      <c r="TF3" s="13" t="s">
        <v>56</v>
      </c>
      <c r="TG3" s="13" t="s">
        <v>56</v>
      </c>
      <c r="TH3" s="13" t="s">
        <v>56</v>
      </c>
      <c r="TI3" s="13" t="s">
        <v>56</v>
      </c>
      <c r="TJ3" s="13" t="s">
        <v>56</v>
      </c>
      <c r="TK3" s="13" t="s">
        <v>56</v>
      </c>
      <c r="TL3" s="13" t="s">
        <v>56</v>
      </c>
      <c r="TM3" s="13" t="s">
        <v>56</v>
      </c>
      <c r="TN3" s="13" t="s">
        <v>56</v>
      </c>
      <c r="TO3" s="13" t="s">
        <v>56</v>
      </c>
      <c r="TP3" s="13" t="s">
        <v>56</v>
      </c>
      <c r="TQ3" s="13" t="s">
        <v>56</v>
      </c>
      <c r="TR3" s="13" t="s">
        <v>56</v>
      </c>
      <c r="TS3" s="13" t="s">
        <v>56</v>
      </c>
      <c r="TT3" s="13" t="s">
        <v>56</v>
      </c>
      <c r="TU3" s="13" t="s">
        <v>56</v>
      </c>
      <c r="TV3" s="13" t="s">
        <v>56</v>
      </c>
      <c r="TW3" s="13" t="s">
        <v>56</v>
      </c>
      <c r="TX3" s="13" t="s">
        <v>56</v>
      </c>
      <c r="TY3" s="13" t="s">
        <v>56</v>
      </c>
      <c r="TZ3" s="13" t="s">
        <v>56</v>
      </c>
      <c r="UA3" s="13" t="s">
        <v>56</v>
      </c>
      <c r="UB3" s="13" t="s">
        <v>56</v>
      </c>
      <c r="UC3" s="13" t="s">
        <v>56</v>
      </c>
      <c r="UD3" s="13" t="s">
        <v>56</v>
      </c>
      <c r="UE3" s="13" t="s">
        <v>56</v>
      </c>
      <c r="UF3" s="13" t="s">
        <v>56</v>
      </c>
      <c r="UG3" s="13" t="s">
        <v>56</v>
      </c>
      <c r="UH3" s="13" t="s">
        <v>56</v>
      </c>
      <c r="UI3" s="13" t="s">
        <v>56</v>
      </c>
      <c r="UJ3" s="13" t="s">
        <v>56</v>
      </c>
      <c r="UK3" s="13" t="s">
        <v>56</v>
      </c>
      <c r="UL3" s="13" t="s">
        <v>56</v>
      </c>
      <c r="UM3" s="13" t="s">
        <v>56</v>
      </c>
      <c r="UN3" s="13" t="s">
        <v>56</v>
      </c>
      <c r="UO3" s="13" t="s">
        <v>56</v>
      </c>
      <c r="UP3" s="13" t="s">
        <v>56</v>
      </c>
      <c r="UQ3" s="13" t="s">
        <v>56</v>
      </c>
      <c r="UR3" s="13" t="s">
        <v>56</v>
      </c>
      <c r="US3" s="13" t="s">
        <v>56</v>
      </c>
      <c r="UT3" s="13" t="s">
        <v>56</v>
      </c>
      <c r="UU3" s="13" t="s">
        <v>56</v>
      </c>
      <c r="UV3" s="13" t="s">
        <v>56</v>
      </c>
      <c r="UW3" s="13" t="s">
        <v>56</v>
      </c>
      <c r="UX3" s="13" t="s">
        <v>56</v>
      </c>
      <c r="UY3" s="13" t="s">
        <v>56</v>
      </c>
      <c r="UZ3" s="13" t="s">
        <v>56</v>
      </c>
      <c r="VA3" s="13" t="s">
        <v>56</v>
      </c>
      <c r="VB3" s="13" t="s">
        <v>56</v>
      </c>
      <c r="VC3" s="13" t="s">
        <v>56</v>
      </c>
      <c r="VD3" s="13" t="s">
        <v>56</v>
      </c>
      <c r="VE3" s="13" t="s">
        <v>56</v>
      </c>
      <c r="VF3" s="13" t="s">
        <v>56</v>
      </c>
      <c r="VG3" s="13" t="s">
        <v>56</v>
      </c>
      <c r="VH3" s="13" t="s">
        <v>56</v>
      </c>
      <c r="VI3" s="13" t="s">
        <v>56</v>
      </c>
      <c r="VJ3" s="13" t="s">
        <v>56</v>
      </c>
      <c r="VK3" s="13" t="s">
        <v>56</v>
      </c>
      <c r="VL3" s="13" t="s">
        <v>56</v>
      </c>
      <c r="VM3" s="13" t="s">
        <v>56</v>
      </c>
      <c r="VN3" s="13" t="s">
        <v>56</v>
      </c>
      <c r="VO3" s="13" t="s">
        <v>56</v>
      </c>
      <c r="VP3" s="13" t="s">
        <v>56</v>
      </c>
      <c r="VQ3" s="13" t="s">
        <v>56</v>
      </c>
      <c r="VR3" s="13" t="s">
        <v>56</v>
      </c>
      <c r="VS3" s="13" t="s">
        <v>56</v>
      </c>
      <c r="VT3" s="13" t="s">
        <v>56</v>
      </c>
      <c r="VU3" s="13" t="s">
        <v>56</v>
      </c>
      <c r="VV3" s="13" t="s">
        <v>56</v>
      </c>
      <c r="VW3" s="13" t="s">
        <v>56</v>
      </c>
      <c r="VX3" s="13" t="s">
        <v>56</v>
      </c>
      <c r="VY3" s="13" t="s">
        <v>56</v>
      </c>
      <c r="VZ3" s="13" t="s">
        <v>56</v>
      </c>
      <c r="WA3" s="13" t="s">
        <v>56</v>
      </c>
      <c r="WB3" s="13" t="s">
        <v>56</v>
      </c>
      <c r="WC3" s="13" t="s">
        <v>56</v>
      </c>
      <c r="WD3" s="13" t="s">
        <v>56</v>
      </c>
      <c r="WE3" s="13" t="s">
        <v>56</v>
      </c>
      <c r="WF3" s="13" t="s">
        <v>56</v>
      </c>
      <c r="WG3" s="13" t="s">
        <v>56</v>
      </c>
      <c r="WH3" s="13" t="s">
        <v>56</v>
      </c>
      <c r="WI3" s="13" t="s">
        <v>56</v>
      </c>
      <c r="WJ3" s="13" t="s">
        <v>56</v>
      </c>
      <c r="WK3" s="13" t="s">
        <v>56</v>
      </c>
      <c r="WL3" s="13" t="s">
        <v>56</v>
      </c>
      <c r="WM3" s="13" t="s">
        <v>56</v>
      </c>
      <c r="WN3" s="13" t="s">
        <v>56</v>
      </c>
      <c r="WO3" s="13" t="s">
        <v>56</v>
      </c>
      <c r="WP3" s="13" t="s">
        <v>56</v>
      </c>
      <c r="WQ3" s="13" t="s">
        <v>56</v>
      </c>
      <c r="WR3" s="13" t="s">
        <v>56</v>
      </c>
      <c r="WS3" s="13" t="s">
        <v>56</v>
      </c>
      <c r="WT3" s="13" t="s">
        <v>56</v>
      </c>
      <c r="WU3" s="13" t="s">
        <v>56</v>
      </c>
      <c r="WV3" s="13" t="s">
        <v>56</v>
      </c>
      <c r="WW3" s="13" t="s">
        <v>56</v>
      </c>
      <c r="WX3" s="13" t="s">
        <v>56</v>
      </c>
      <c r="WY3" s="13" t="s">
        <v>56</v>
      </c>
      <c r="WZ3" s="13" t="s">
        <v>56</v>
      </c>
      <c r="XA3" s="13" t="s">
        <v>56</v>
      </c>
      <c r="XB3" s="13" t="s">
        <v>56</v>
      </c>
      <c r="XC3" s="13" t="s">
        <v>56</v>
      </c>
      <c r="XD3" s="13" t="s">
        <v>56</v>
      </c>
      <c r="XE3" s="13" t="s">
        <v>56</v>
      </c>
      <c r="XF3" s="13" t="s">
        <v>56</v>
      </c>
      <c r="XG3" s="13" t="s">
        <v>56</v>
      </c>
      <c r="XH3" s="13" t="s">
        <v>56</v>
      </c>
      <c r="XI3" s="13" t="s">
        <v>56</v>
      </c>
      <c r="XJ3" s="13" t="s">
        <v>56</v>
      </c>
      <c r="XK3" s="13" t="s">
        <v>56</v>
      </c>
      <c r="XL3" s="13" t="s">
        <v>56</v>
      </c>
      <c r="XM3" s="13" t="s">
        <v>56</v>
      </c>
      <c r="XN3" s="13" t="s">
        <v>56</v>
      </c>
      <c r="XO3" s="13" t="s">
        <v>56</v>
      </c>
      <c r="XP3" s="13" t="s">
        <v>56</v>
      </c>
      <c r="XQ3" s="13" t="s">
        <v>56</v>
      </c>
      <c r="XR3" s="13" t="s">
        <v>56</v>
      </c>
      <c r="XS3" s="13" t="s">
        <v>56</v>
      </c>
      <c r="XT3" s="13" t="s">
        <v>56</v>
      </c>
      <c r="XU3" s="13" t="s">
        <v>56</v>
      </c>
      <c r="XV3" s="13" t="s">
        <v>56</v>
      </c>
      <c r="XW3" s="13" t="s">
        <v>56</v>
      </c>
      <c r="XX3" s="13" t="s">
        <v>56</v>
      </c>
      <c r="XY3" s="13" t="s">
        <v>56</v>
      </c>
      <c r="XZ3" s="13" t="s">
        <v>56</v>
      </c>
      <c r="YA3" s="13" t="s">
        <v>56</v>
      </c>
      <c r="YB3" s="13" t="s">
        <v>56</v>
      </c>
      <c r="YC3" s="13" t="s">
        <v>56</v>
      </c>
      <c r="YD3" s="13" t="s">
        <v>56</v>
      </c>
      <c r="YE3" s="13" t="s">
        <v>56</v>
      </c>
      <c r="YF3" s="13" t="s">
        <v>56</v>
      </c>
      <c r="YG3" s="13" t="s">
        <v>56</v>
      </c>
      <c r="YH3" s="13" t="s">
        <v>56</v>
      </c>
      <c r="YI3" s="13" t="s">
        <v>56</v>
      </c>
      <c r="YJ3" s="13" t="s">
        <v>56</v>
      </c>
      <c r="YK3" s="13" t="s">
        <v>56</v>
      </c>
      <c r="YL3" s="13" t="s">
        <v>56</v>
      </c>
      <c r="YM3" s="13" t="s">
        <v>56</v>
      </c>
      <c r="YN3" s="13" t="s">
        <v>56</v>
      </c>
      <c r="YO3" s="13" t="s">
        <v>56</v>
      </c>
      <c r="YP3" s="13" t="s">
        <v>56</v>
      </c>
      <c r="YQ3" s="13" t="s">
        <v>56</v>
      </c>
      <c r="YR3" s="13" t="s">
        <v>56</v>
      </c>
      <c r="YS3" s="13" t="s">
        <v>56</v>
      </c>
      <c r="YT3" s="13" t="s">
        <v>56</v>
      </c>
      <c r="YU3" s="13" t="s">
        <v>56</v>
      </c>
      <c r="YV3" s="13" t="s">
        <v>56</v>
      </c>
      <c r="YW3" s="13" t="s">
        <v>56</v>
      </c>
      <c r="YX3" s="13" t="s">
        <v>56</v>
      </c>
      <c r="YY3" s="13" t="s">
        <v>56</v>
      </c>
      <c r="YZ3" s="13" t="s">
        <v>56</v>
      </c>
      <c r="ZA3" s="13" t="s">
        <v>56</v>
      </c>
      <c r="ZB3" s="13" t="s">
        <v>56</v>
      </c>
      <c r="ZC3" s="13" t="s">
        <v>56</v>
      </c>
      <c r="ZD3" s="13" t="s">
        <v>56</v>
      </c>
      <c r="ZE3" s="13" t="s">
        <v>56</v>
      </c>
      <c r="ZF3" s="13" t="s">
        <v>56</v>
      </c>
      <c r="ZG3" s="13" t="s">
        <v>56</v>
      </c>
      <c r="ZH3" s="13" t="s">
        <v>56</v>
      </c>
      <c r="ZI3" s="13" t="s">
        <v>56</v>
      </c>
      <c r="ZJ3" s="13" t="s">
        <v>56</v>
      </c>
      <c r="ZK3" s="13" t="s">
        <v>56</v>
      </c>
      <c r="ZL3" s="13" t="s">
        <v>56</v>
      </c>
      <c r="ZM3" s="13" t="s">
        <v>56</v>
      </c>
      <c r="ZN3" s="13" t="s">
        <v>56</v>
      </c>
      <c r="ZO3" s="13" t="s">
        <v>56</v>
      </c>
      <c r="ZP3" s="13" t="s">
        <v>56</v>
      </c>
      <c r="ZQ3" s="13" t="s">
        <v>56</v>
      </c>
      <c r="ZR3" s="13" t="s">
        <v>56</v>
      </c>
      <c r="ZS3" s="13" t="s">
        <v>56</v>
      </c>
      <c r="ZT3" s="13" t="s">
        <v>56</v>
      </c>
      <c r="ZU3" s="13" t="s">
        <v>56</v>
      </c>
      <c r="ZV3" s="13" t="s">
        <v>56</v>
      </c>
      <c r="ZW3" s="13" t="s">
        <v>56</v>
      </c>
      <c r="ZX3" s="13" t="s">
        <v>56</v>
      </c>
      <c r="ZY3" s="13" t="s">
        <v>56</v>
      </c>
      <c r="ZZ3" s="13" t="s">
        <v>56</v>
      </c>
      <c r="AAA3" s="13" t="s">
        <v>56</v>
      </c>
      <c r="AAB3" s="13" t="s">
        <v>56</v>
      </c>
      <c r="AAC3" s="13" t="s">
        <v>56</v>
      </c>
      <c r="AAD3" s="13" t="s">
        <v>56</v>
      </c>
      <c r="AAE3" s="13" t="s">
        <v>56</v>
      </c>
      <c r="AAF3" s="13" t="s">
        <v>56</v>
      </c>
      <c r="AAG3" s="13" t="s">
        <v>56</v>
      </c>
      <c r="AAH3" s="13" t="s">
        <v>56</v>
      </c>
      <c r="AAI3" s="13" t="s">
        <v>56</v>
      </c>
      <c r="AAJ3" s="13" t="s">
        <v>56</v>
      </c>
      <c r="AAK3" s="13" t="s">
        <v>56</v>
      </c>
      <c r="AAL3" s="13" t="s">
        <v>56</v>
      </c>
      <c r="AAM3" s="13" t="s">
        <v>56</v>
      </c>
      <c r="AAN3" s="13" t="s">
        <v>56</v>
      </c>
      <c r="AAO3" s="13" t="s">
        <v>56</v>
      </c>
      <c r="AAP3" s="13" t="s">
        <v>56</v>
      </c>
      <c r="AAQ3" s="13" t="s">
        <v>56</v>
      </c>
      <c r="AAR3" s="13" t="s">
        <v>56</v>
      </c>
      <c r="AAS3" s="13" t="s">
        <v>56</v>
      </c>
      <c r="AAT3" s="13" t="s">
        <v>56</v>
      </c>
      <c r="AAU3" s="13" t="s">
        <v>56</v>
      </c>
      <c r="AAV3" s="13" t="s">
        <v>56</v>
      </c>
      <c r="AAW3" s="13" t="s">
        <v>56</v>
      </c>
      <c r="AAX3" s="13" t="s">
        <v>56</v>
      </c>
      <c r="AAY3" s="13" t="s">
        <v>56</v>
      </c>
      <c r="AAZ3" s="13" t="s">
        <v>56</v>
      </c>
      <c r="ABA3" s="13" t="s">
        <v>56</v>
      </c>
      <c r="ABB3" s="13" t="s">
        <v>56</v>
      </c>
      <c r="ABC3" s="13" t="s">
        <v>56</v>
      </c>
      <c r="ABD3" s="13" t="s">
        <v>56</v>
      </c>
      <c r="ABE3" s="13" t="s">
        <v>56</v>
      </c>
      <c r="ABF3" s="13" t="s">
        <v>56</v>
      </c>
      <c r="ABG3" s="13" t="s">
        <v>56</v>
      </c>
      <c r="ABH3" s="13" t="s">
        <v>56</v>
      </c>
      <c r="ABI3" s="13" t="s">
        <v>56</v>
      </c>
      <c r="ABJ3" s="13" t="s">
        <v>56</v>
      </c>
      <c r="ABK3" s="13" t="s">
        <v>56</v>
      </c>
      <c r="ABL3" s="13" t="s">
        <v>56</v>
      </c>
      <c r="ABM3" s="13" t="s">
        <v>56</v>
      </c>
      <c r="ABN3" s="13" t="s">
        <v>56</v>
      </c>
      <c r="ABO3" s="13" t="s">
        <v>56</v>
      </c>
      <c r="ABP3" s="13" t="s">
        <v>56</v>
      </c>
      <c r="ABQ3" s="13" t="s">
        <v>56</v>
      </c>
      <c r="ABR3" s="13" t="s">
        <v>56</v>
      </c>
      <c r="ABS3" s="13" t="s">
        <v>56</v>
      </c>
      <c r="ABT3" s="13" t="s">
        <v>56</v>
      </c>
      <c r="ABU3" s="13" t="s">
        <v>56</v>
      </c>
      <c r="ABV3" s="13" t="s">
        <v>56</v>
      </c>
      <c r="ABW3" s="13" t="s">
        <v>56</v>
      </c>
      <c r="ABX3" s="13" t="s">
        <v>56</v>
      </c>
      <c r="ABY3" s="13" t="s">
        <v>56</v>
      </c>
      <c r="ABZ3" s="13" t="s">
        <v>56</v>
      </c>
      <c r="ACA3" s="13" t="s">
        <v>56</v>
      </c>
      <c r="ACB3" s="13" t="s">
        <v>56</v>
      </c>
      <c r="ACC3" s="13" t="s">
        <v>56</v>
      </c>
      <c r="ACD3" s="13" t="s">
        <v>56</v>
      </c>
      <c r="ACE3" s="13" t="s">
        <v>56</v>
      </c>
      <c r="ACF3" s="13" t="s">
        <v>56</v>
      </c>
      <c r="ACG3" s="13" t="s">
        <v>56</v>
      </c>
      <c r="ACH3" s="13" t="s">
        <v>56</v>
      </c>
      <c r="ACI3" s="13" t="s">
        <v>56</v>
      </c>
      <c r="ACJ3" s="13" t="s">
        <v>56</v>
      </c>
      <c r="ACK3" s="13" t="s">
        <v>56</v>
      </c>
      <c r="ACL3" s="13" t="s">
        <v>56</v>
      </c>
      <c r="ACM3" s="13" t="s">
        <v>56</v>
      </c>
      <c r="ACN3" s="13" t="s">
        <v>56</v>
      </c>
      <c r="ACO3" s="13" t="s">
        <v>56</v>
      </c>
      <c r="ACP3" s="13" t="s">
        <v>56</v>
      </c>
      <c r="ACQ3" s="13" t="s">
        <v>56</v>
      </c>
      <c r="ACR3" s="13" t="s">
        <v>56</v>
      </c>
      <c r="ACS3" s="13" t="s">
        <v>56</v>
      </c>
      <c r="ACT3" s="13" t="s">
        <v>56</v>
      </c>
      <c r="ACU3" s="13" t="s">
        <v>56</v>
      </c>
      <c r="ACV3" s="13" t="s">
        <v>56</v>
      </c>
      <c r="ACW3" s="13" t="s">
        <v>56</v>
      </c>
      <c r="ACX3" s="13" t="s">
        <v>56</v>
      </c>
      <c r="ACY3" s="13" t="s">
        <v>56</v>
      </c>
      <c r="ACZ3" s="13" t="s">
        <v>56</v>
      </c>
      <c r="ADA3" s="13" t="s">
        <v>56</v>
      </c>
      <c r="ADB3" s="13" t="s">
        <v>56</v>
      </c>
      <c r="ADC3" s="13" t="s">
        <v>56</v>
      </c>
      <c r="ADD3" s="13" t="s">
        <v>56</v>
      </c>
      <c r="ADE3" s="13" t="s">
        <v>56</v>
      </c>
      <c r="ADF3" s="13" t="s">
        <v>56</v>
      </c>
      <c r="ADG3" s="13" t="s">
        <v>56</v>
      </c>
      <c r="ADH3" s="13" t="s">
        <v>56</v>
      </c>
      <c r="ADI3" s="13" t="s">
        <v>56</v>
      </c>
      <c r="ADJ3" s="13" t="s">
        <v>56</v>
      </c>
      <c r="ADK3" s="13" t="s">
        <v>56</v>
      </c>
      <c r="ADL3" s="13" t="s">
        <v>56</v>
      </c>
      <c r="ADM3" s="13" t="s">
        <v>56</v>
      </c>
      <c r="ADN3" s="13" t="s">
        <v>56</v>
      </c>
      <c r="ADO3" s="13" t="s">
        <v>56</v>
      </c>
      <c r="ADP3" s="13" t="s">
        <v>56</v>
      </c>
      <c r="ADQ3" s="13" t="s">
        <v>56</v>
      </c>
      <c r="ADR3" s="13" t="s">
        <v>56</v>
      </c>
      <c r="ADS3" s="13" t="s">
        <v>56</v>
      </c>
      <c r="ADT3" s="13" t="s">
        <v>56</v>
      </c>
      <c r="ADU3" s="13" t="s">
        <v>56</v>
      </c>
      <c r="ADV3" s="13" t="s">
        <v>56</v>
      </c>
      <c r="ADW3" s="13" t="s">
        <v>56</v>
      </c>
      <c r="ADX3" s="13" t="s">
        <v>56</v>
      </c>
      <c r="ADY3" s="13" t="s">
        <v>56</v>
      </c>
      <c r="ADZ3" s="13" t="s">
        <v>56</v>
      </c>
      <c r="AEA3" s="13" t="s">
        <v>56</v>
      </c>
      <c r="AEB3" s="13" t="s">
        <v>56</v>
      </c>
      <c r="AEC3" s="13" t="s">
        <v>56</v>
      </c>
      <c r="AED3" s="13" t="s">
        <v>56</v>
      </c>
      <c r="AEE3" s="13" t="s">
        <v>56</v>
      </c>
      <c r="AEF3" s="13" t="s">
        <v>56</v>
      </c>
      <c r="AEG3" s="13" t="s">
        <v>56</v>
      </c>
      <c r="AEH3" s="13" t="s">
        <v>56</v>
      </c>
      <c r="AEI3" s="13" t="s">
        <v>56</v>
      </c>
      <c r="AEJ3" s="13" t="s">
        <v>56</v>
      </c>
      <c r="AEK3" s="13" t="s">
        <v>56</v>
      </c>
      <c r="AEL3" s="13" t="s">
        <v>56</v>
      </c>
      <c r="AEM3" s="13" t="s">
        <v>56</v>
      </c>
      <c r="AEN3" s="13" t="s">
        <v>56</v>
      </c>
      <c r="AEO3" s="13" t="s">
        <v>56</v>
      </c>
      <c r="AEP3" s="13" t="s">
        <v>56</v>
      </c>
      <c r="AEQ3" s="13" t="s">
        <v>56</v>
      </c>
      <c r="AER3" s="13" t="s">
        <v>56</v>
      </c>
      <c r="AES3" s="13" t="s">
        <v>56</v>
      </c>
      <c r="AET3" s="13" t="s">
        <v>56</v>
      </c>
      <c r="AEU3" s="13" t="s">
        <v>56</v>
      </c>
      <c r="AEV3" s="13" t="s">
        <v>56</v>
      </c>
      <c r="AEW3" s="13" t="s">
        <v>56</v>
      </c>
      <c r="AEX3" s="13" t="s">
        <v>56</v>
      </c>
      <c r="AEY3" s="13" t="s">
        <v>56</v>
      </c>
      <c r="AEZ3" s="13" t="s">
        <v>56</v>
      </c>
      <c r="AFA3" s="13" t="s">
        <v>56</v>
      </c>
      <c r="AFB3" s="13" t="s">
        <v>56</v>
      </c>
      <c r="AFC3" s="13" t="s">
        <v>56</v>
      </c>
      <c r="AFD3" s="13" t="s">
        <v>56</v>
      </c>
      <c r="AFE3" s="13" t="s">
        <v>56</v>
      </c>
      <c r="AFF3" s="13" t="s">
        <v>56</v>
      </c>
      <c r="AFG3" s="13" t="s">
        <v>56</v>
      </c>
      <c r="AFH3" s="13" t="s">
        <v>56</v>
      </c>
      <c r="AFI3" s="13" t="s">
        <v>56</v>
      </c>
      <c r="AFJ3" s="13" t="s">
        <v>56</v>
      </c>
      <c r="AFK3" s="13" t="s">
        <v>56</v>
      </c>
      <c r="AFL3" s="13" t="s">
        <v>56</v>
      </c>
      <c r="AFM3" s="13" t="s">
        <v>56</v>
      </c>
      <c r="AFN3" s="13" t="s">
        <v>56</v>
      </c>
      <c r="AFO3" s="13" t="s">
        <v>56</v>
      </c>
      <c r="AFP3" s="13" t="s">
        <v>56</v>
      </c>
      <c r="AFQ3" s="13" t="s">
        <v>56</v>
      </c>
      <c r="AFR3" s="13" t="s">
        <v>56</v>
      </c>
      <c r="AFS3" s="13" t="s">
        <v>56</v>
      </c>
      <c r="AFT3" s="13" t="s">
        <v>56</v>
      </c>
      <c r="AFU3" s="13" t="s">
        <v>56</v>
      </c>
      <c r="AFV3" s="13" t="s">
        <v>56</v>
      </c>
      <c r="AFW3" s="13" t="s">
        <v>56</v>
      </c>
      <c r="AFX3" s="13" t="s">
        <v>56</v>
      </c>
      <c r="AFY3" s="13" t="s">
        <v>56</v>
      </c>
      <c r="AFZ3" s="13" t="s">
        <v>56</v>
      </c>
      <c r="AGA3" s="13" t="s">
        <v>56</v>
      </c>
      <c r="AGB3" s="13" t="s">
        <v>56</v>
      </c>
      <c r="AGC3" s="13" t="s">
        <v>56</v>
      </c>
      <c r="AGD3" s="13" t="s">
        <v>56</v>
      </c>
      <c r="AGE3" s="13" t="s">
        <v>56</v>
      </c>
      <c r="AGF3" s="13" t="s">
        <v>56</v>
      </c>
      <c r="AGG3" s="13" t="s">
        <v>56</v>
      </c>
      <c r="AGH3" s="1" t="s">
        <v>56</v>
      </c>
      <c r="AGI3" s="1" t="s">
        <v>56</v>
      </c>
      <c r="AGJ3" s="1" t="s">
        <v>56</v>
      </c>
      <c r="AGK3" s="1" t="s">
        <v>56</v>
      </c>
      <c r="AGL3" s="13" t="s">
        <v>56</v>
      </c>
      <c r="AGM3" s="13" t="s">
        <v>56</v>
      </c>
      <c r="AGN3" s="13" t="s">
        <v>56</v>
      </c>
      <c r="AGO3" s="13" t="s">
        <v>56</v>
      </c>
      <c r="AGP3" s="13" t="s">
        <v>56</v>
      </c>
      <c r="AGQ3" s="13" t="s">
        <v>56</v>
      </c>
      <c r="AGR3" s="13" t="s">
        <v>56</v>
      </c>
      <c r="AGS3" s="13" t="s">
        <v>56</v>
      </c>
      <c r="AGT3" s="13" t="s">
        <v>56</v>
      </c>
      <c r="AGU3" s="13" t="s">
        <v>56</v>
      </c>
      <c r="AGV3" s="13" t="s">
        <v>56</v>
      </c>
      <c r="AGW3" s="13" t="s">
        <v>56</v>
      </c>
      <c r="AGX3" s="13" t="s">
        <v>56</v>
      </c>
      <c r="AGY3" s="13" t="s">
        <v>56</v>
      </c>
      <c r="AGZ3" s="13" t="s">
        <v>56</v>
      </c>
      <c r="AHA3" s="13" t="s">
        <v>56</v>
      </c>
      <c r="AHB3" s="13" t="s">
        <v>56</v>
      </c>
      <c r="AHC3" s="13" t="s">
        <v>56</v>
      </c>
      <c r="AHD3" s="13" t="s">
        <v>56</v>
      </c>
      <c r="AHE3" s="13" t="s">
        <v>56</v>
      </c>
      <c r="AHF3" s="13" t="s">
        <v>56</v>
      </c>
      <c r="AHG3" s="13" t="s">
        <v>56</v>
      </c>
      <c r="AHH3" s="13" t="s">
        <v>56</v>
      </c>
      <c r="AHI3" s="13" t="s">
        <v>56</v>
      </c>
      <c r="AHJ3" s="13" t="s">
        <v>56</v>
      </c>
      <c r="AHK3" s="13" t="s">
        <v>56</v>
      </c>
      <c r="AHL3" s="13" t="s">
        <v>56</v>
      </c>
      <c r="AHM3" s="13" t="s">
        <v>56</v>
      </c>
      <c r="AHN3" s="13"/>
      <c r="AHO3" s="13"/>
      <c r="AHP3" s="13" t="s">
        <v>56</v>
      </c>
      <c r="AHQ3" s="13" t="s">
        <v>56</v>
      </c>
      <c r="AHR3" s="13" t="s">
        <v>56</v>
      </c>
      <c r="AHS3" s="13" t="s">
        <v>56</v>
      </c>
      <c r="AHT3" s="13" t="s">
        <v>56</v>
      </c>
      <c r="AHU3" s="13" t="s">
        <v>56</v>
      </c>
      <c r="AHV3" s="13" t="s">
        <v>56</v>
      </c>
      <c r="AHW3" s="13" t="s">
        <v>56</v>
      </c>
      <c r="AHX3" s="13" t="s">
        <v>56</v>
      </c>
      <c r="AHY3" s="13" t="s">
        <v>56</v>
      </c>
      <c r="AHZ3" s="13" t="s">
        <v>56</v>
      </c>
      <c r="AIA3" s="13" t="s">
        <v>56</v>
      </c>
      <c r="AIB3" s="13" t="s">
        <v>56</v>
      </c>
      <c r="AIC3" s="13" t="s">
        <v>56</v>
      </c>
      <c r="AID3" s="13" t="s">
        <v>56</v>
      </c>
      <c r="AIE3" s="13" t="s">
        <v>56</v>
      </c>
      <c r="AIF3" s="13" t="s">
        <v>56</v>
      </c>
      <c r="AIG3" s="13" t="s">
        <v>56</v>
      </c>
      <c r="AIH3" s="13" t="s">
        <v>56</v>
      </c>
      <c r="AII3" s="13" t="s">
        <v>56</v>
      </c>
      <c r="AIJ3" s="13" t="s">
        <v>56</v>
      </c>
      <c r="AIK3" s="13" t="s">
        <v>56</v>
      </c>
      <c r="AIL3" s="13" t="s">
        <v>56</v>
      </c>
      <c r="AIM3" s="13" t="s">
        <v>56</v>
      </c>
      <c r="AIN3" s="13" t="s">
        <v>56</v>
      </c>
      <c r="AIO3" s="13" t="s">
        <v>56</v>
      </c>
      <c r="AIP3" s="13" t="s">
        <v>56</v>
      </c>
      <c r="AIQ3" s="13" t="s">
        <v>56</v>
      </c>
      <c r="AIR3" s="13" t="s">
        <v>56</v>
      </c>
      <c r="AIS3" s="13" t="s">
        <v>56</v>
      </c>
    </row>
    <row r="4" spans="1:930" s="6" customFormat="1" ht="48.65" customHeight="1" x14ac:dyDescent="0.35">
      <c r="A4" s="5" t="s">
        <v>60</v>
      </c>
      <c r="B4" s="6" t="s">
        <v>735</v>
      </c>
      <c r="C4" s="6" t="s">
        <v>735</v>
      </c>
      <c r="D4" s="6" t="s">
        <v>735</v>
      </c>
      <c r="E4" s="6" t="s">
        <v>735</v>
      </c>
      <c r="F4" s="6" t="s">
        <v>735</v>
      </c>
      <c r="G4" s="6" t="s">
        <v>736</v>
      </c>
      <c r="H4" s="6" t="s">
        <v>736</v>
      </c>
      <c r="I4" s="6" t="s">
        <v>736</v>
      </c>
      <c r="J4" s="6" t="s">
        <v>736</v>
      </c>
      <c r="K4" s="6" t="s">
        <v>736</v>
      </c>
      <c r="L4" s="6" t="s">
        <v>737</v>
      </c>
      <c r="M4" s="6" t="s">
        <v>737</v>
      </c>
      <c r="N4" s="6" t="s">
        <v>737</v>
      </c>
      <c r="O4" s="6" t="s">
        <v>736</v>
      </c>
      <c r="P4" s="6" t="s">
        <v>736</v>
      </c>
      <c r="Q4" s="6" t="s">
        <v>737</v>
      </c>
      <c r="R4" s="6" t="s">
        <v>737</v>
      </c>
      <c r="S4" s="6" t="s">
        <v>738</v>
      </c>
      <c r="T4" s="6" t="s">
        <v>738</v>
      </c>
      <c r="U4" s="6" t="s">
        <v>738</v>
      </c>
      <c r="V4" s="6" t="s">
        <v>738</v>
      </c>
      <c r="W4" s="6" t="s">
        <v>738</v>
      </c>
      <c r="X4" s="6" t="s">
        <v>735</v>
      </c>
      <c r="Y4" s="6" t="s">
        <v>735</v>
      </c>
      <c r="Z4" s="6" t="s">
        <v>735</v>
      </c>
      <c r="AA4" s="6" t="s">
        <v>735</v>
      </c>
      <c r="AB4" s="6" t="s">
        <v>735</v>
      </c>
      <c r="AC4" s="6" t="s">
        <v>736</v>
      </c>
      <c r="AD4" s="6" t="s">
        <v>736</v>
      </c>
      <c r="AE4" s="6" t="s">
        <v>736</v>
      </c>
      <c r="AF4" s="6" t="s">
        <v>736</v>
      </c>
      <c r="AG4" s="6" t="s">
        <v>736</v>
      </c>
      <c r="AH4" s="6" t="s">
        <v>737</v>
      </c>
      <c r="AI4" s="6" t="s">
        <v>737</v>
      </c>
      <c r="AJ4" s="6" t="s">
        <v>737</v>
      </c>
      <c r="AK4" s="6" t="s">
        <v>737</v>
      </c>
      <c r="AL4" s="6" t="s">
        <v>737</v>
      </c>
      <c r="AM4" s="6" t="s">
        <v>738</v>
      </c>
      <c r="AN4" s="6" t="s">
        <v>738</v>
      </c>
      <c r="AO4" s="6" t="s">
        <v>738</v>
      </c>
      <c r="AP4" s="6" t="s">
        <v>738</v>
      </c>
      <c r="AQ4" s="6" t="s">
        <v>738</v>
      </c>
      <c r="AR4" s="6" t="s">
        <v>735</v>
      </c>
      <c r="AS4" s="6" t="s">
        <v>735</v>
      </c>
      <c r="AT4" s="6" t="s">
        <v>735</v>
      </c>
      <c r="AU4" s="6" t="s">
        <v>735</v>
      </c>
      <c r="AV4" s="6" t="s">
        <v>735</v>
      </c>
      <c r="AW4" s="6" t="s">
        <v>736</v>
      </c>
      <c r="AX4" s="6" t="s">
        <v>736</v>
      </c>
      <c r="AY4" s="6" t="s">
        <v>736</v>
      </c>
      <c r="AZ4" s="6" t="s">
        <v>736</v>
      </c>
      <c r="BA4" s="6" t="s">
        <v>736</v>
      </c>
      <c r="BB4" s="6" t="s">
        <v>737</v>
      </c>
      <c r="BC4" s="6" t="s">
        <v>737</v>
      </c>
      <c r="BD4" s="6" t="s">
        <v>737</v>
      </c>
      <c r="BE4" s="6" t="s">
        <v>737</v>
      </c>
      <c r="BF4" s="6" t="s">
        <v>737</v>
      </c>
      <c r="BG4" s="6" t="s">
        <v>738</v>
      </c>
      <c r="BH4" s="6" t="s">
        <v>738</v>
      </c>
      <c r="BI4" s="6" t="s">
        <v>738</v>
      </c>
      <c r="BJ4" s="6" t="s">
        <v>738</v>
      </c>
      <c r="BK4" s="6" t="s">
        <v>738</v>
      </c>
      <c r="BL4" s="6" t="s">
        <v>735</v>
      </c>
      <c r="BM4" s="6" t="s">
        <v>735</v>
      </c>
      <c r="BN4" s="6" t="s">
        <v>735</v>
      </c>
      <c r="BO4" s="6" t="s">
        <v>735</v>
      </c>
      <c r="BP4" s="6" t="s">
        <v>735</v>
      </c>
      <c r="BQ4" s="6" t="s">
        <v>736</v>
      </c>
      <c r="BR4" s="6" t="s">
        <v>736</v>
      </c>
      <c r="BS4" s="6" t="s">
        <v>736</v>
      </c>
      <c r="BT4" s="6" t="s">
        <v>736</v>
      </c>
      <c r="BU4" s="6" t="s">
        <v>736</v>
      </c>
      <c r="BV4" s="6" t="s">
        <v>737</v>
      </c>
      <c r="BW4" s="6" t="s">
        <v>737</v>
      </c>
      <c r="BX4" s="6" t="s">
        <v>737</v>
      </c>
      <c r="BY4" s="6" t="s">
        <v>737</v>
      </c>
      <c r="BZ4" s="6" t="s">
        <v>737</v>
      </c>
      <c r="CA4" s="6" t="s">
        <v>738</v>
      </c>
      <c r="CB4" s="6" t="s">
        <v>738</v>
      </c>
      <c r="CC4" s="6" t="s">
        <v>738</v>
      </c>
      <c r="CD4" s="6" t="s">
        <v>738</v>
      </c>
      <c r="CE4" s="6" t="s">
        <v>738</v>
      </c>
      <c r="CF4" s="6" t="s">
        <v>735</v>
      </c>
      <c r="CG4" s="6" t="s">
        <v>735</v>
      </c>
      <c r="CH4" s="6" t="s">
        <v>735</v>
      </c>
      <c r="CI4" s="6" t="s">
        <v>735</v>
      </c>
      <c r="CJ4" s="6" t="s">
        <v>735</v>
      </c>
      <c r="CK4" s="6" t="s">
        <v>736</v>
      </c>
      <c r="CL4" s="6" t="s">
        <v>736</v>
      </c>
      <c r="CM4" s="6" t="s">
        <v>736</v>
      </c>
      <c r="CN4" s="6" t="s">
        <v>736</v>
      </c>
      <c r="CO4" s="6" t="s">
        <v>736</v>
      </c>
      <c r="CP4" s="6" t="s">
        <v>737</v>
      </c>
      <c r="CQ4" s="6" t="s">
        <v>737</v>
      </c>
      <c r="CR4" s="6" t="s">
        <v>737</v>
      </c>
      <c r="CS4" s="6" t="s">
        <v>737</v>
      </c>
      <c r="CT4" s="6" t="s">
        <v>737</v>
      </c>
      <c r="CU4" s="6" t="s">
        <v>738</v>
      </c>
      <c r="CV4" s="6" t="s">
        <v>738</v>
      </c>
      <c r="CW4" s="6" t="s">
        <v>738</v>
      </c>
      <c r="CX4" s="6" t="s">
        <v>738</v>
      </c>
      <c r="CY4" s="6" t="s">
        <v>738</v>
      </c>
      <c r="CZ4" s="6" t="s">
        <v>735</v>
      </c>
      <c r="DA4" s="6" t="s">
        <v>735</v>
      </c>
      <c r="DB4" s="6" t="s">
        <v>735</v>
      </c>
      <c r="DC4" s="6" t="s">
        <v>735</v>
      </c>
      <c r="DD4" s="6" t="s">
        <v>735</v>
      </c>
      <c r="DE4" s="6" t="s">
        <v>735</v>
      </c>
      <c r="DF4" s="6" t="s">
        <v>735</v>
      </c>
      <c r="DG4" s="6" t="s">
        <v>736</v>
      </c>
      <c r="DH4" s="6" t="s">
        <v>736</v>
      </c>
      <c r="DI4" s="6" t="s">
        <v>736</v>
      </c>
      <c r="DJ4" s="6" t="s">
        <v>736</v>
      </c>
      <c r="DK4" s="6" t="s">
        <v>736</v>
      </c>
      <c r="DL4" s="6" t="s">
        <v>737</v>
      </c>
      <c r="DM4" s="6" t="s">
        <v>737</v>
      </c>
      <c r="DN4" s="6" t="s">
        <v>737</v>
      </c>
      <c r="DO4" s="6" t="s">
        <v>737</v>
      </c>
      <c r="DP4" s="6" t="s">
        <v>737</v>
      </c>
      <c r="DQ4" s="6" t="s">
        <v>738</v>
      </c>
      <c r="DR4" s="6" t="s">
        <v>738</v>
      </c>
      <c r="DS4" s="6" t="s">
        <v>738</v>
      </c>
      <c r="DT4" s="6" t="s">
        <v>738</v>
      </c>
      <c r="DU4" s="6" t="s">
        <v>738</v>
      </c>
      <c r="DV4" s="6" t="s">
        <v>739</v>
      </c>
      <c r="DW4" s="6" t="s">
        <v>739</v>
      </c>
      <c r="DX4" s="6" t="s">
        <v>740</v>
      </c>
      <c r="DY4" s="6" t="s">
        <v>741</v>
      </c>
      <c r="DZ4" s="6" t="s">
        <v>742</v>
      </c>
      <c r="EA4" s="6" t="s">
        <v>743</v>
      </c>
      <c r="EB4" s="6" t="s">
        <v>744</v>
      </c>
      <c r="EC4" s="6" t="s">
        <v>745</v>
      </c>
      <c r="ED4" s="6" t="s">
        <v>746</v>
      </c>
      <c r="EE4" s="6" t="s">
        <v>747</v>
      </c>
      <c r="EF4" s="6" t="s">
        <v>748</v>
      </c>
      <c r="EG4" s="6" t="s">
        <v>749</v>
      </c>
      <c r="EH4" s="6" t="s">
        <v>750</v>
      </c>
      <c r="EI4" s="6" t="s">
        <v>751</v>
      </c>
      <c r="EJ4" s="6" t="s">
        <v>752</v>
      </c>
      <c r="EK4" s="6" t="s">
        <v>739</v>
      </c>
      <c r="EL4" s="6" t="s">
        <v>739</v>
      </c>
      <c r="EM4" s="6" t="s">
        <v>740</v>
      </c>
      <c r="EN4" s="6" t="s">
        <v>753</v>
      </c>
      <c r="EO4" s="6" t="s">
        <v>742</v>
      </c>
      <c r="EP4" s="6" t="s">
        <v>754</v>
      </c>
      <c r="EQ4" s="6" t="s">
        <v>743</v>
      </c>
      <c r="ER4" s="6" t="s">
        <v>744</v>
      </c>
      <c r="ES4" s="6" t="s">
        <v>745</v>
      </c>
      <c r="ET4" s="6" t="s">
        <v>746</v>
      </c>
      <c r="EU4" s="6" t="s">
        <v>747</v>
      </c>
      <c r="EV4" s="6" t="s">
        <v>748</v>
      </c>
      <c r="EW4" s="6" t="s">
        <v>749</v>
      </c>
      <c r="EX4" s="6" t="s">
        <v>750</v>
      </c>
      <c r="EY4" s="6" t="s">
        <v>751</v>
      </c>
      <c r="EZ4" s="6" t="s">
        <v>752</v>
      </c>
      <c r="FA4" s="6" t="s">
        <v>739</v>
      </c>
      <c r="FB4" s="6" t="s">
        <v>739</v>
      </c>
      <c r="FC4" s="6" t="s">
        <v>740</v>
      </c>
      <c r="FD4" s="6" t="s">
        <v>755</v>
      </c>
      <c r="FE4" s="6" t="s">
        <v>742</v>
      </c>
      <c r="FF4" s="6" t="s">
        <v>754</v>
      </c>
      <c r="FG4" s="6" t="s">
        <v>743</v>
      </c>
      <c r="FH4" s="6" t="s">
        <v>744</v>
      </c>
      <c r="FI4" s="6" t="s">
        <v>745</v>
      </c>
      <c r="FJ4" s="6" t="s">
        <v>746</v>
      </c>
      <c r="FK4" s="6" t="s">
        <v>747</v>
      </c>
      <c r="FL4" s="6" t="s">
        <v>748</v>
      </c>
      <c r="FM4" s="6" t="s">
        <v>749</v>
      </c>
      <c r="FN4" s="6" t="s">
        <v>750</v>
      </c>
      <c r="FO4" s="6" t="s">
        <v>751</v>
      </c>
      <c r="FP4" s="6" t="s">
        <v>752</v>
      </c>
      <c r="FQ4" s="6" t="s">
        <v>739</v>
      </c>
      <c r="FR4" s="6" t="s">
        <v>739</v>
      </c>
      <c r="FS4" s="6" t="s">
        <v>740</v>
      </c>
      <c r="FT4" s="6" t="s">
        <v>756</v>
      </c>
      <c r="FU4" s="6" t="s">
        <v>742</v>
      </c>
      <c r="FV4" s="6" t="s">
        <v>743</v>
      </c>
      <c r="FW4" s="6" t="s">
        <v>744</v>
      </c>
      <c r="FX4" s="6" t="s">
        <v>745</v>
      </c>
      <c r="FY4" s="6" t="s">
        <v>746</v>
      </c>
      <c r="FZ4" s="6" t="s">
        <v>747</v>
      </c>
      <c r="GA4" s="6" t="s">
        <v>748</v>
      </c>
      <c r="GB4" s="6" t="s">
        <v>749</v>
      </c>
      <c r="GC4" s="6" t="s">
        <v>750</v>
      </c>
      <c r="GD4" s="6" t="s">
        <v>751</v>
      </c>
      <c r="GE4" s="6" t="s">
        <v>752</v>
      </c>
      <c r="GF4" s="6" t="s">
        <v>739</v>
      </c>
      <c r="GG4" s="6" t="s">
        <v>739</v>
      </c>
      <c r="GH4" s="6" t="s">
        <v>740</v>
      </c>
      <c r="GI4" s="6" t="s">
        <v>741</v>
      </c>
      <c r="GJ4" s="6" t="s">
        <v>742</v>
      </c>
      <c r="GK4" s="6" t="s">
        <v>743</v>
      </c>
      <c r="GL4" s="6" t="s">
        <v>744</v>
      </c>
      <c r="GM4" s="6" t="s">
        <v>745</v>
      </c>
      <c r="GN4" s="6" t="s">
        <v>746</v>
      </c>
      <c r="GO4" s="6" t="s">
        <v>747</v>
      </c>
      <c r="GP4" s="6" t="s">
        <v>748</v>
      </c>
      <c r="GQ4" s="6" t="s">
        <v>749</v>
      </c>
      <c r="GR4" s="6" t="s">
        <v>750</v>
      </c>
      <c r="GS4" s="6" t="s">
        <v>751</v>
      </c>
      <c r="GT4" s="6" t="s">
        <v>752</v>
      </c>
      <c r="GU4" s="6" t="s">
        <v>739</v>
      </c>
      <c r="GV4" s="6" t="s">
        <v>739</v>
      </c>
      <c r="GW4" s="6" t="s">
        <v>740</v>
      </c>
      <c r="GX4" s="6" t="s">
        <v>757</v>
      </c>
      <c r="GY4" s="6" t="s">
        <v>742</v>
      </c>
      <c r="GZ4" s="6" t="s">
        <v>754</v>
      </c>
      <c r="HA4" s="6" t="s">
        <v>743</v>
      </c>
      <c r="HB4" s="6" t="s">
        <v>744</v>
      </c>
      <c r="HC4" s="6" t="s">
        <v>745</v>
      </c>
      <c r="HD4" s="6" t="s">
        <v>746</v>
      </c>
      <c r="HE4" s="6" t="s">
        <v>747</v>
      </c>
      <c r="HF4" s="6" t="s">
        <v>748</v>
      </c>
      <c r="HG4" s="6" t="s">
        <v>749</v>
      </c>
      <c r="HH4" s="6" t="s">
        <v>750</v>
      </c>
      <c r="HI4" s="6" t="s">
        <v>751</v>
      </c>
      <c r="HJ4" s="6" t="s">
        <v>752</v>
      </c>
      <c r="HK4" s="6" t="s">
        <v>758</v>
      </c>
      <c r="HL4" s="6" t="s">
        <v>758</v>
      </c>
      <c r="HM4" s="6" t="s">
        <v>740</v>
      </c>
      <c r="HN4" s="6" t="s">
        <v>759</v>
      </c>
      <c r="HO4" s="6" t="s">
        <v>760</v>
      </c>
      <c r="HP4" s="6" t="s">
        <v>744</v>
      </c>
      <c r="HQ4" s="6" t="s">
        <v>745</v>
      </c>
      <c r="HR4" s="6" t="s">
        <v>746</v>
      </c>
      <c r="HS4" s="6" t="s">
        <v>747</v>
      </c>
      <c r="HT4" s="6" t="s">
        <v>748</v>
      </c>
      <c r="HU4" s="6" t="s">
        <v>749</v>
      </c>
      <c r="HV4" s="6" t="s">
        <v>750</v>
      </c>
      <c r="HW4" s="6" t="s">
        <v>751</v>
      </c>
      <c r="HX4" s="6" t="s">
        <v>752</v>
      </c>
      <c r="HY4" s="6" t="s">
        <v>758</v>
      </c>
      <c r="HZ4" s="6" t="s">
        <v>758</v>
      </c>
      <c r="IA4" s="6" t="s">
        <v>740</v>
      </c>
      <c r="IB4" s="6" t="s">
        <v>741</v>
      </c>
      <c r="IC4" s="6" t="s">
        <v>742</v>
      </c>
      <c r="ID4" s="6" t="s">
        <v>754</v>
      </c>
      <c r="IE4" s="6" t="s">
        <v>743</v>
      </c>
      <c r="IF4" s="6" t="s">
        <v>744</v>
      </c>
      <c r="IG4" s="6" t="s">
        <v>745</v>
      </c>
      <c r="IH4" s="6" t="s">
        <v>746</v>
      </c>
      <c r="II4" s="6" t="s">
        <v>747</v>
      </c>
      <c r="IJ4" s="6" t="s">
        <v>748</v>
      </c>
      <c r="IK4" s="6" t="s">
        <v>749</v>
      </c>
      <c r="IL4" s="6" t="s">
        <v>750</v>
      </c>
      <c r="IM4" s="6" t="s">
        <v>751</v>
      </c>
      <c r="IN4" s="6" t="s">
        <v>752</v>
      </c>
      <c r="IO4" s="6" t="s">
        <v>758</v>
      </c>
      <c r="IP4" s="6" t="s">
        <v>758</v>
      </c>
      <c r="IQ4" s="6" t="s">
        <v>740</v>
      </c>
      <c r="IR4" s="6" t="s">
        <v>759</v>
      </c>
      <c r="IS4" s="6" t="s">
        <v>742</v>
      </c>
      <c r="IT4" s="6" t="s">
        <v>754</v>
      </c>
      <c r="IU4" s="6" t="s">
        <v>743</v>
      </c>
      <c r="IV4" s="6" t="s">
        <v>744</v>
      </c>
      <c r="IW4" s="6" t="s">
        <v>745</v>
      </c>
      <c r="IX4" s="6" t="s">
        <v>746</v>
      </c>
      <c r="IY4" s="6" t="s">
        <v>747</v>
      </c>
      <c r="IZ4" s="6" t="s">
        <v>748</v>
      </c>
      <c r="JA4" s="6" t="s">
        <v>749</v>
      </c>
      <c r="JB4" s="6" t="s">
        <v>750</v>
      </c>
      <c r="JC4" s="6" t="s">
        <v>751</v>
      </c>
      <c r="JD4" s="6" t="s">
        <v>752</v>
      </c>
      <c r="JE4" s="6" t="s">
        <v>758</v>
      </c>
      <c r="JF4" s="6" t="s">
        <v>758</v>
      </c>
      <c r="JG4" s="6" t="s">
        <v>740</v>
      </c>
      <c r="JH4" s="6" t="s">
        <v>759</v>
      </c>
      <c r="JI4" s="6" t="s">
        <v>742</v>
      </c>
      <c r="JJ4" s="6" t="s">
        <v>743</v>
      </c>
      <c r="JK4" s="6" t="s">
        <v>744</v>
      </c>
      <c r="JL4" s="6" t="s">
        <v>745</v>
      </c>
      <c r="JM4" s="6" t="s">
        <v>746</v>
      </c>
      <c r="JN4" s="6" t="s">
        <v>747</v>
      </c>
      <c r="JO4" s="6" t="s">
        <v>748</v>
      </c>
      <c r="JP4" s="6" t="s">
        <v>749</v>
      </c>
      <c r="JQ4" s="6" t="s">
        <v>750</v>
      </c>
      <c r="JR4" s="6" t="s">
        <v>751</v>
      </c>
      <c r="JS4" s="6" t="s">
        <v>752</v>
      </c>
      <c r="JT4" s="6" t="s">
        <v>758</v>
      </c>
      <c r="JU4" s="6" t="s">
        <v>758</v>
      </c>
      <c r="JV4" s="6" t="s">
        <v>740</v>
      </c>
      <c r="JW4" s="6" t="s">
        <v>759</v>
      </c>
      <c r="JX4" s="6" t="s">
        <v>743</v>
      </c>
      <c r="JY4" s="6" t="s">
        <v>744</v>
      </c>
      <c r="JZ4" s="6" t="s">
        <v>745</v>
      </c>
      <c r="KA4" s="6" t="s">
        <v>746</v>
      </c>
      <c r="KB4" s="6" t="s">
        <v>747</v>
      </c>
      <c r="KC4" s="6" t="s">
        <v>748</v>
      </c>
      <c r="KD4" s="6" t="s">
        <v>749</v>
      </c>
      <c r="KE4" s="6" t="s">
        <v>750</v>
      </c>
      <c r="KF4" s="6" t="s">
        <v>751</v>
      </c>
      <c r="KG4" s="6" t="s">
        <v>752</v>
      </c>
      <c r="KH4" s="6" t="s">
        <v>739</v>
      </c>
      <c r="KI4" s="6" t="s">
        <v>739</v>
      </c>
      <c r="KJ4" s="6" t="s">
        <v>740</v>
      </c>
      <c r="KK4" s="6" t="s">
        <v>759</v>
      </c>
      <c r="KL4" s="6" t="s">
        <v>742</v>
      </c>
      <c r="KM4" s="6" t="s">
        <v>754</v>
      </c>
      <c r="KN4" s="6" t="s">
        <v>743</v>
      </c>
      <c r="KO4" s="6" t="s">
        <v>744</v>
      </c>
      <c r="KP4" s="6" t="s">
        <v>745</v>
      </c>
      <c r="KQ4" s="6" t="s">
        <v>746</v>
      </c>
      <c r="KR4" s="6" t="s">
        <v>761</v>
      </c>
      <c r="KS4" s="6" t="s">
        <v>748</v>
      </c>
      <c r="KT4" s="6" t="s">
        <v>749</v>
      </c>
      <c r="KU4" s="6" t="s">
        <v>750</v>
      </c>
      <c r="KV4" s="6" t="s">
        <v>751</v>
      </c>
      <c r="KW4" s="6" t="s">
        <v>752</v>
      </c>
      <c r="KX4" s="6" t="s">
        <v>739</v>
      </c>
      <c r="KY4" s="6" t="s">
        <v>739</v>
      </c>
      <c r="KZ4" s="6" t="s">
        <v>740</v>
      </c>
      <c r="LA4" s="6" t="s">
        <v>759</v>
      </c>
      <c r="LB4" s="6" t="s">
        <v>742</v>
      </c>
      <c r="LC4" s="6" t="s">
        <v>743</v>
      </c>
      <c r="LD4" s="6" t="s">
        <v>744</v>
      </c>
      <c r="LE4" s="6" t="s">
        <v>745</v>
      </c>
      <c r="LF4" s="6" t="s">
        <v>746</v>
      </c>
      <c r="LG4" s="6" t="s">
        <v>747</v>
      </c>
      <c r="LH4" s="6" t="s">
        <v>748</v>
      </c>
      <c r="LI4" s="6" t="s">
        <v>749</v>
      </c>
      <c r="LJ4" s="6" t="s">
        <v>750</v>
      </c>
      <c r="LK4" s="6" t="s">
        <v>751</v>
      </c>
      <c r="LL4" s="6" t="s">
        <v>752</v>
      </c>
      <c r="LM4" s="6" t="s">
        <v>739</v>
      </c>
      <c r="LN4" s="6" t="s">
        <v>739</v>
      </c>
      <c r="LO4" s="6" t="s">
        <v>740</v>
      </c>
      <c r="LP4" s="6" t="s">
        <v>759</v>
      </c>
      <c r="LQ4" s="6" t="s">
        <v>742</v>
      </c>
      <c r="LR4" s="6" t="s">
        <v>754</v>
      </c>
      <c r="LS4" s="6" t="s">
        <v>743</v>
      </c>
      <c r="LT4" s="6" t="s">
        <v>744</v>
      </c>
      <c r="LU4" s="6" t="s">
        <v>745</v>
      </c>
      <c r="LV4" s="6" t="s">
        <v>746</v>
      </c>
      <c r="LW4" s="6" t="s">
        <v>747</v>
      </c>
      <c r="LX4" s="6" t="s">
        <v>748</v>
      </c>
      <c r="LY4" s="6" t="s">
        <v>749</v>
      </c>
      <c r="LZ4" s="6" t="s">
        <v>750</v>
      </c>
      <c r="MA4" s="6" t="s">
        <v>751</v>
      </c>
      <c r="MB4" s="6" t="s">
        <v>752</v>
      </c>
      <c r="MC4" s="6" t="s">
        <v>739</v>
      </c>
      <c r="MD4" s="6" t="s">
        <v>739</v>
      </c>
      <c r="ME4" s="6" t="s">
        <v>740</v>
      </c>
      <c r="MF4" s="6" t="s">
        <v>759</v>
      </c>
      <c r="MG4" s="6" t="s">
        <v>742</v>
      </c>
      <c r="MH4" s="6" t="s">
        <v>754</v>
      </c>
      <c r="MI4" s="6" t="s">
        <v>743</v>
      </c>
      <c r="MJ4" s="6" t="s">
        <v>744</v>
      </c>
      <c r="MK4" s="6" t="s">
        <v>745</v>
      </c>
      <c r="ML4" s="6" t="s">
        <v>746</v>
      </c>
      <c r="MM4" s="6" t="s">
        <v>747</v>
      </c>
      <c r="MN4" s="6" t="s">
        <v>748</v>
      </c>
      <c r="MO4" s="6" t="s">
        <v>749</v>
      </c>
      <c r="MP4" s="6" t="s">
        <v>750</v>
      </c>
      <c r="MQ4" s="6" t="s">
        <v>751</v>
      </c>
      <c r="MR4" s="6" t="s">
        <v>752</v>
      </c>
      <c r="MS4" s="6" t="s">
        <v>739</v>
      </c>
      <c r="MT4" s="6" t="s">
        <v>739</v>
      </c>
      <c r="MU4" s="6" t="s">
        <v>740</v>
      </c>
      <c r="MV4" s="6" t="s">
        <v>759</v>
      </c>
      <c r="MW4" s="6" t="s">
        <v>742</v>
      </c>
      <c r="MX4" s="6" t="s">
        <v>743</v>
      </c>
      <c r="MY4" s="6" t="s">
        <v>744</v>
      </c>
      <c r="MZ4" s="6" t="s">
        <v>745</v>
      </c>
      <c r="NA4" s="6" t="s">
        <v>746</v>
      </c>
      <c r="NB4" s="6" t="s">
        <v>747</v>
      </c>
      <c r="NC4" s="6" t="s">
        <v>748</v>
      </c>
      <c r="ND4" s="6" t="s">
        <v>749</v>
      </c>
      <c r="NE4" s="6" t="s">
        <v>750</v>
      </c>
      <c r="NF4" s="6" t="s">
        <v>751</v>
      </c>
      <c r="NG4" s="6" t="s">
        <v>752</v>
      </c>
      <c r="NH4" s="6" t="s">
        <v>739</v>
      </c>
      <c r="NI4" s="6" t="s">
        <v>739</v>
      </c>
      <c r="NJ4" s="6" t="s">
        <v>740</v>
      </c>
      <c r="NK4" s="6" t="s">
        <v>759</v>
      </c>
      <c r="NL4" s="6" t="s">
        <v>742</v>
      </c>
      <c r="NM4" s="6" t="s">
        <v>743</v>
      </c>
      <c r="NN4" s="6" t="s">
        <v>744</v>
      </c>
      <c r="NO4" s="6" t="s">
        <v>745</v>
      </c>
      <c r="NP4" s="6" t="s">
        <v>746</v>
      </c>
      <c r="NQ4" s="6" t="s">
        <v>747</v>
      </c>
      <c r="NR4" s="6" t="s">
        <v>748</v>
      </c>
      <c r="NS4" s="6" t="s">
        <v>749</v>
      </c>
      <c r="NT4" s="6" t="s">
        <v>750</v>
      </c>
      <c r="NU4" s="6" t="s">
        <v>751</v>
      </c>
      <c r="NV4" s="6" t="s">
        <v>752</v>
      </c>
      <c r="NW4" s="6" t="s">
        <v>739</v>
      </c>
      <c r="NX4" s="6" t="s">
        <v>739</v>
      </c>
      <c r="NY4" s="6" t="s">
        <v>740</v>
      </c>
      <c r="NZ4" s="6" t="s">
        <v>759</v>
      </c>
      <c r="OA4" s="6" t="s">
        <v>742</v>
      </c>
      <c r="OB4" s="6" t="s">
        <v>754</v>
      </c>
      <c r="OC4" s="6" t="s">
        <v>743</v>
      </c>
      <c r="OD4" s="6" t="s">
        <v>744</v>
      </c>
      <c r="OE4" s="6" t="s">
        <v>745</v>
      </c>
      <c r="OF4" s="6" t="s">
        <v>746</v>
      </c>
      <c r="OG4" s="6" t="s">
        <v>762</v>
      </c>
      <c r="OH4" s="6" t="s">
        <v>748</v>
      </c>
      <c r="OI4" s="6" t="s">
        <v>749</v>
      </c>
      <c r="OJ4" s="6" t="s">
        <v>750</v>
      </c>
      <c r="OK4" s="6" t="s">
        <v>751</v>
      </c>
      <c r="OL4" s="6" t="s">
        <v>752</v>
      </c>
      <c r="OM4" s="6" t="s">
        <v>763</v>
      </c>
      <c r="ON4" s="6" t="s">
        <v>763</v>
      </c>
      <c r="OO4" s="6" t="s">
        <v>740</v>
      </c>
      <c r="OP4" s="6" t="s">
        <v>759</v>
      </c>
      <c r="OQ4" s="6" t="s">
        <v>743</v>
      </c>
      <c r="OR4" s="6" t="s">
        <v>744</v>
      </c>
      <c r="OS4" s="6" t="s">
        <v>745</v>
      </c>
      <c r="OT4" s="6" t="s">
        <v>746</v>
      </c>
      <c r="OU4" s="6" t="s">
        <v>747</v>
      </c>
      <c r="OV4" s="6" t="s">
        <v>748</v>
      </c>
      <c r="OW4" s="6" t="s">
        <v>749</v>
      </c>
      <c r="OX4" s="6" t="s">
        <v>750</v>
      </c>
      <c r="OY4" s="6" t="s">
        <v>751</v>
      </c>
      <c r="OZ4" s="6" t="s">
        <v>752</v>
      </c>
      <c r="PA4" s="6" t="s">
        <v>758</v>
      </c>
      <c r="PB4" s="6" t="s">
        <v>758</v>
      </c>
      <c r="PC4" s="6" t="s">
        <v>740</v>
      </c>
      <c r="PD4" s="6" t="s">
        <v>759</v>
      </c>
      <c r="PE4" s="6" t="s">
        <v>742</v>
      </c>
      <c r="PF4" s="6" t="s">
        <v>754</v>
      </c>
      <c r="PG4" s="6" t="s">
        <v>743</v>
      </c>
      <c r="PH4" s="6" t="s">
        <v>744</v>
      </c>
      <c r="PI4" s="6" t="s">
        <v>745</v>
      </c>
      <c r="PJ4" s="6" t="s">
        <v>746</v>
      </c>
      <c r="PK4" s="6" t="s">
        <v>747</v>
      </c>
      <c r="PL4" s="6" t="s">
        <v>748</v>
      </c>
      <c r="PM4" s="6" t="s">
        <v>749</v>
      </c>
      <c r="PN4" s="6" t="s">
        <v>750</v>
      </c>
      <c r="PO4" s="6" t="s">
        <v>751</v>
      </c>
      <c r="PP4" s="6" t="s">
        <v>752</v>
      </c>
      <c r="PQ4" s="6" t="s">
        <v>758</v>
      </c>
      <c r="PR4" s="6" t="s">
        <v>758</v>
      </c>
      <c r="PS4" s="6" t="s">
        <v>740</v>
      </c>
      <c r="PT4" s="6" t="s">
        <v>759</v>
      </c>
      <c r="PU4" s="6" t="s">
        <v>742</v>
      </c>
      <c r="PV4" s="6" t="s">
        <v>754</v>
      </c>
      <c r="PW4" s="6" t="s">
        <v>743</v>
      </c>
      <c r="PX4" s="6" t="s">
        <v>744</v>
      </c>
      <c r="PY4" s="6" t="s">
        <v>745</v>
      </c>
      <c r="PZ4" s="6" t="s">
        <v>746</v>
      </c>
      <c r="QA4" s="6" t="s">
        <v>747</v>
      </c>
      <c r="QB4" s="6" t="s">
        <v>748</v>
      </c>
      <c r="QC4" s="6" t="s">
        <v>749</v>
      </c>
      <c r="QD4" s="6" t="s">
        <v>750</v>
      </c>
      <c r="QE4" s="6" t="s">
        <v>751</v>
      </c>
      <c r="QF4" s="6" t="s">
        <v>752</v>
      </c>
      <c r="QG4" s="6" t="s">
        <v>758</v>
      </c>
      <c r="QH4" s="6" t="s">
        <v>758</v>
      </c>
      <c r="QI4" s="6" t="s">
        <v>740</v>
      </c>
      <c r="QJ4" s="6" t="s">
        <v>759</v>
      </c>
      <c r="QK4" s="6" t="s">
        <v>742</v>
      </c>
      <c r="QL4" s="6" t="s">
        <v>743</v>
      </c>
      <c r="QM4" s="6" t="s">
        <v>744</v>
      </c>
      <c r="QN4" s="6" t="s">
        <v>745</v>
      </c>
      <c r="QO4" s="6" t="s">
        <v>746</v>
      </c>
      <c r="QP4" s="6" t="s">
        <v>747</v>
      </c>
      <c r="QQ4" s="6" t="s">
        <v>748</v>
      </c>
      <c r="QR4" s="6" t="s">
        <v>749</v>
      </c>
      <c r="QS4" s="6" t="s">
        <v>750</v>
      </c>
      <c r="QT4" s="6" t="s">
        <v>751</v>
      </c>
      <c r="QU4" s="6" t="s">
        <v>752</v>
      </c>
      <c r="QV4" s="6" t="s">
        <v>758</v>
      </c>
      <c r="QW4" s="6" t="s">
        <v>758</v>
      </c>
      <c r="QX4" s="6" t="s">
        <v>740</v>
      </c>
      <c r="QY4" s="6" t="s">
        <v>759</v>
      </c>
      <c r="QZ4" s="6" t="s">
        <v>743</v>
      </c>
      <c r="RA4" s="6" t="s">
        <v>744</v>
      </c>
      <c r="RB4" s="6" t="s">
        <v>745</v>
      </c>
      <c r="RC4" s="6" t="s">
        <v>746</v>
      </c>
      <c r="RD4" s="6" t="s">
        <v>747</v>
      </c>
      <c r="RE4" s="6" t="s">
        <v>748</v>
      </c>
      <c r="RF4" s="6" t="s">
        <v>749</v>
      </c>
      <c r="RG4" s="6" t="s">
        <v>750</v>
      </c>
      <c r="RH4" s="6" t="s">
        <v>751</v>
      </c>
      <c r="RI4" s="6" t="s">
        <v>752</v>
      </c>
      <c r="RJ4" s="6" t="s">
        <v>758</v>
      </c>
      <c r="RK4" s="6" t="s">
        <v>758</v>
      </c>
      <c r="RL4" s="6" t="s">
        <v>740</v>
      </c>
      <c r="RM4" s="6" t="s">
        <v>759</v>
      </c>
      <c r="RN4" s="6" t="s">
        <v>742</v>
      </c>
      <c r="RO4" s="6" t="s">
        <v>754</v>
      </c>
      <c r="RP4" s="6" t="s">
        <v>743</v>
      </c>
      <c r="RQ4" s="6" t="s">
        <v>744</v>
      </c>
      <c r="RR4" s="6" t="s">
        <v>745</v>
      </c>
      <c r="RS4" s="6" t="s">
        <v>746</v>
      </c>
      <c r="RT4" s="6" t="s">
        <v>747</v>
      </c>
      <c r="RU4" s="6" t="s">
        <v>748</v>
      </c>
      <c r="RV4" s="6" t="s">
        <v>749</v>
      </c>
      <c r="RW4" s="6" t="s">
        <v>750</v>
      </c>
      <c r="RX4" s="6" t="s">
        <v>751</v>
      </c>
      <c r="RY4" s="6" t="s">
        <v>752</v>
      </c>
      <c r="RZ4" s="6" t="s">
        <v>739</v>
      </c>
      <c r="SA4" s="6" t="s">
        <v>739</v>
      </c>
      <c r="SB4" s="6" t="s">
        <v>740</v>
      </c>
      <c r="SC4" s="6" t="s">
        <v>759</v>
      </c>
      <c r="SD4" s="6" t="s">
        <v>742</v>
      </c>
      <c r="SE4" s="6" t="s">
        <v>743</v>
      </c>
      <c r="SF4" s="6" t="s">
        <v>744</v>
      </c>
      <c r="SG4" s="6" t="s">
        <v>745</v>
      </c>
      <c r="SH4" s="6" t="s">
        <v>746</v>
      </c>
      <c r="SI4" s="6" t="s">
        <v>747</v>
      </c>
      <c r="SJ4" s="6" t="s">
        <v>748</v>
      </c>
      <c r="SK4" s="6" t="s">
        <v>749</v>
      </c>
      <c r="SL4" s="6" t="s">
        <v>750</v>
      </c>
      <c r="SM4" s="6" t="s">
        <v>751</v>
      </c>
      <c r="SN4" s="6" t="s">
        <v>752</v>
      </c>
      <c r="SO4" s="6" t="s">
        <v>739</v>
      </c>
      <c r="SP4" s="6" t="s">
        <v>739</v>
      </c>
      <c r="SQ4" s="6" t="s">
        <v>740</v>
      </c>
      <c r="SR4" s="6" t="s">
        <v>759</v>
      </c>
      <c r="SS4" s="6" t="s">
        <v>742</v>
      </c>
      <c r="ST4" s="6" t="s">
        <v>754</v>
      </c>
      <c r="SU4" s="6" t="s">
        <v>743</v>
      </c>
      <c r="SV4" s="6" t="s">
        <v>744</v>
      </c>
      <c r="SW4" s="6" t="s">
        <v>745</v>
      </c>
      <c r="SX4" s="6" t="s">
        <v>746</v>
      </c>
      <c r="SY4" s="6" t="s">
        <v>747</v>
      </c>
      <c r="SZ4" s="6" t="s">
        <v>748</v>
      </c>
      <c r="TA4" s="6" t="s">
        <v>749</v>
      </c>
      <c r="TB4" s="6" t="s">
        <v>750</v>
      </c>
      <c r="TC4" s="6" t="s">
        <v>751</v>
      </c>
      <c r="TD4" s="6" t="s">
        <v>752</v>
      </c>
      <c r="TE4" s="6" t="s">
        <v>739</v>
      </c>
      <c r="TF4" s="6" t="s">
        <v>739</v>
      </c>
      <c r="TG4" s="6" t="s">
        <v>740</v>
      </c>
      <c r="TH4" s="6" t="s">
        <v>759</v>
      </c>
      <c r="TI4" s="6" t="s">
        <v>742</v>
      </c>
      <c r="TJ4" s="6" t="s">
        <v>754</v>
      </c>
      <c r="TK4" s="6" t="s">
        <v>743</v>
      </c>
      <c r="TL4" s="6" t="s">
        <v>744</v>
      </c>
      <c r="TM4" s="6" t="s">
        <v>745</v>
      </c>
      <c r="TN4" s="6" t="s">
        <v>746</v>
      </c>
      <c r="TO4" s="6" t="s">
        <v>747</v>
      </c>
      <c r="TP4" s="6" t="s">
        <v>748</v>
      </c>
      <c r="TQ4" s="6" t="s">
        <v>749</v>
      </c>
      <c r="TR4" s="6" t="s">
        <v>750</v>
      </c>
      <c r="TS4" s="6" t="s">
        <v>751</v>
      </c>
      <c r="TT4" s="6" t="s">
        <v>752</v>
      </c>
      <c r="TU4" s="6" t="s">
        <v>739</v>
      </c>
      <c r="TV4" s="6" t="s">
        <v>739</v>
      </c>
      <c r="TW4" s="6" t="s">
        <v>740</v>
      </c>
      <c r="TX4" s="6" t="s">
        <v>759</v>
      </c>
      <c r="TY4" s="6" t="s">
        <v>742</v>
      </c>
      <c r="TZ4" s="6" t="s">
        <v>743</v>
      </c>
      <c r="UA4" s="6" t="s">
        <v>744</v>
      </c>
      <c r="UB4" s="6" t="s">
        <v>745</v>
      </c>
      <c r="UC4" s="6" t="s">
        <v>746</v>
      </c>
      <c r="UD4" s="6" t="s">
        <v>747</v>
      </c>
      <c r="UE4" s="6" t="s">
        <v>748</v>
      </c>
      <c r="UF4" s="6" t="s">
        <v>749</v>
      </c>
      <c r="UG4" s="6" t="s">
        <v>750</v>
      </c>
      <c r="UH4" s="6" t="s">
        <v>751</v>
      </c>
      <c r="UI4" s="6" t="s">
        <v>752</v>
      </c>
      <c r="UJ4" s="6" t="s">
        <v>739</v>
      </c>
      <c r="UK4" s="6" t="s">
        <v>739</v>
      </c>
      <c r="UL4" s="6" t="s">
        <v>740</v>
      </c>
      <c r="UM4" s="6" t="s">
        <v>759</v>
      </c>
      <c r="UN4" s="6" t="s">
        <v>742</v>
      </c>
      <c r="UO4" s="6" t="s">
        <v>743</v>
      </c>
      <c r="UP4" s="6" t="s">
        <v>744</v>
      </c>
      <c r="UQ4" s="6" t="s">
        <v>745</v>
      </c>
      <c r="UR4" s="6" t="s">
        <v>746</v>
      </c>
      <c r="US4" s="6" t="s">
        <v>747</v>
      </c>
      <c r="UT4" s="6" t="s">
        <v>748</v>
      </c>
      <c r="UU4" s="6" t="s">
        <v>749</v>
      </c>
      <c r="UV4" s="6" t="s">
        <v>750</v>
      </c>
      <c r="UW4" s="6" t="s">
        <v>751</v>
      </c>
      <c r="UX4" s="6" t="s">
        <v>752</v>
      </c>
      <c r="UY4" s="6" t="s">
        <v>739</v>
      </c>
      <c r="UZ4" s="6" t="s">
        <v>739</v>
      </c>
      <c r="VA4" s="6" t="s">
        <v>740</v>
      </c>
      <c r="VB4" s="6" t="s">
        <v>759</v>
      </c>
      <c r="VC4" s="6" t="s">
        <v>742</v>
      </c>
      <c r="VD4" s="6" t="s">
        <v>754</v>
      </c>
      <c r="VE4" s="6" t="s">
        <v>743</v>
      </c>
      <c r="VF4" s="6" t="s">
        <v>744</v>
      </c>
      <c r="VG4" s="6" t="s">
        <v>745</v>
      </c>
      <c r="VH4" s="6" t="s">
        <v>746</v>
      </c>
      <c r="VI4" s="6" t="s">
        <v>747</v>
      </c>
      <c r="VJ4" s="6" t="s">
        <v>748</v>
      </c>
      <c r="VK4" s="6" t="s">
        <v>749</v>
      </c>
      <c r="VL4" s="6" t="s">
        <v>750</v>
      </c>
      <c r="VM4" s="6" t="s">
        <v>751</v>
      </c>
      <c r="VN4" s="6" t="s">
        <v>752</v>
      </c>
      <c r="VO4" s="6" t="s">
        <v>758</v>
      </c>
      <c r="VP4" s="6" t="s">
        <v>758</v>
      </c>
      <c r="VQ4" s="6" t="s">
        <v>740</v>
      </c>
      <c r="VR4" s="6" t="s">
        <v>759</v>
      </c>
      <c r="VS4" s="6" t="s">
        <v>743</v>
      </c>
      <c r="VT4" s="6" t="s">
        <v>744</v>
      </c>
      <c r="VU4" s="6" t="s">
        <v>745</v>
      </c>
      <c r="VV4" s="6" t="s">
        <v>746</v>
      </c>
      <c r="VW4" s="6" t="s">
        <v>747</v>
      </c>
      <c r="VX4" s="6" t="s">
        <v>748</v>
      </c>
      <c r="VY4" s="6" t="s">
        <v>749</v>
      </c>
      <c r="VZ4" s="6" t="s">
        <v>750</v>
      </c>
      <c r="WA4" s="6" t="s">
        <v>751</v>
      </c>
      <c r="WB4" s="6" t="s">
        <v>752</v>
      </c>
      <c r="WC4" s="6" t="s">
        <v>764</v>
      </c>
      <c r="WD4" s="6" t="s">
        <v>764</v>
      </c>
      <c r="WE4" s="6" t="s">
        <v>740</v>
      </c>
      <c r="WF4" s="6" t="s">
        <v>759</v>
      </c>
      <c r="WG4" s="6" t="s">
        <v>742</v>
      </c>
      <c r="WH4" s="6" t="s">
        <v>754</v>
      </c>
      <c r="WI4" s="6" t="s">
        <v>743</v>
      </c>
      <c r="WJ4" s="6" t="s">
        <v>744</v>
      </c>
      <c r="WK4" s="6" t="s">
        <v>745</v>
      </c>
      <c r="WL4" s="6" t="s">
        <v>746</v>
      </c>
      <c r="WM4" s="6" t="s">
        <v>747</v>
      </c>
      <c r="WN4" s="6" t="s">
        <v>748</v>
      </c>
      <c r="WO4" s="6" t="s">
        <v>749</v>
      </c>
      <c r="WP4" s="6" t="s">
        <v>750</v>
      </c>
      <c r="WQ4" s="6" t="s">
        <v>751</v>
      </c>
      <c r="WR4" s="6" t="s">
        <v>752</v>
      </c>
      <c r="WS4" s="6" t="s">
        <v>758</v>
      </c>
      <c r="WT4" s="6" t="s">
        <v>758</v>
      </c>
      <c r="WU4" s="6" t="s">
        <v>740</v>
      </c>
      <c r="WV4" s="6" t="s">
        <v>759</v>
      </c>
      <c r="WW4" s="6" t="s">
        <v>742</v>
      </c>
      <c r="WX4" s="6" t="s">
        <v>754</v>
      </c>
      <c r="WY4" s="6" t="s">
        <v>743</v>
      </c>
      <c r="WZ4" s="6" t="s">
        <v>744</v>
      </c>
      <c r="XA4" s="6" t="s">
        <v>745</v>
      </c>
      <c r="XB4" s="6" t="s">
        <v>746</v>
      </c>
      <c r="XC4" s="6" t="s">
        <v>747</v>
      </c>
      <c r="XD4" s="6" t="s">
        <v>748</v>
      </c>
      <c r="XE4" s="6" t="s">
        <v>749</v>
      </c>
      <c r="XF4" s="6" t="s">
        <v>750</v>
      </c>
      <c r="XG4" s="6" t="s">
        <v>751</v>
      </c>
      <c r="XH4" s="6" t="s">
        <v>752</v>
      </c>
      <c r="XI4" s="6" t="s">
        <v>758</v>
      </c>
      <c r="XJ4" s="6" t="s">
        <v>758</v>
      </c>
      <c r="XK4" s="6" t="s">
        <v>740</v>
      </c>
      <c r="XL4" s="6" t="s">
        <v>759</v>
      </c>
      <c r="XM4" s="6" t="s">
        <v>742</v>
      </c>
      <c r="XN4" s="6" t="s">
        <v>743</v>
      </c>
      <c r="XO4" s="6" t="s">
        <v>744</v>
      </c>
      <c r="XP4" s="6" t="s">
        <v>745</v>
      </c>
      <c r="XQ4" s="6" t="s">
        <v>746</v>
      </c>
      <c r="XR4" s="6" t="s">
        <v>747</v>
      </c>
      <c r="XS4" s="6" t="s">
        <v>748</v>
      </c>
      <c r="XT4" s="6" t="s">
        <v>749</v>
      </c>
      <c r="XU4" s="6" t="s">
        <v>750</v>
      </c>
      <c r="XV4" s="6" t="s">
        <v>751</v>
      </c>
      <c r="XW4" s="6" t="s">
        <v>752</v>
      </c>
      <c r="XX4" s="6" t="s">
        <v>758</v>
      </c>
      <c r="XY4" s="6" t="s">
        <v>758</v>
      </c>
      <c r="XZ4" s="6" t="s">
        <v>740</v>
      </c>
      <c r="YA4" s="6" t="s">
        <v>759</v>
      </c>
      <c r="YB4" s="6" t="s">
        <v>743</v>
      </c>
      <c r="YC4" s="6" t="s">
        <v>744</v>
      </c>
      <c r="YD4" s="6" t="s">
        <v>745</v>
      </c>
      <c r="YE4" s="6" t="s">
        <v>746</v>
      </c>
      <c r="YF4" s="6" t="s">
        <v>747</v>
      </c>
      <c r="YG4" s="6" t="s">
        <v>748</v>
      </c>
      <c r="YH4" s="6" t="s">
        <v>749</v>
      </c>
      <c r="YI4" s="6" t="s">
        <v>750</v>
      </c>
      <c r="YJ4" s="6" t="s">
        <v>751</v>
      </c>
      <c r="YK4" s="6" t="s">
        <v>752</v>
      </c>
      <c r="YL4" s="6" t="s">
        <v>758</v>
      </c>
      <c r="YM4" s="6" t="s">
        <v>758</v>
      </c>
      <c r="YN4" s="6" t="s">
        <v>740</v>
      </c>
      <c r="YO4" s="6" t="s">
        <v>759</v>
      </c>
      <c r="YP4" s="6" t="s">
        <v>742</v>
      </c>
      <c r="YQ4" s="6" t="s">
        <v>754</v>
      </c>
      <c r="YR4" s="6" t="s">
        <v>743</v>
      </c>
      <c r="YS4" s="6" t="s">
        <v>744</v>
      </c>
      <c r="YT4" s="6" t="s">
        <v>745</v>
      </c>
      <c r="YU4" s="6" t="s">
        <v>746</v>
      </c>
      <c r="YV4" s="6" t="s">
        <v>747</v>
      </c>
      <c r="YW4" s="6" t="s">
        <v>748</v>
      </c>
      <c r="YX4" s="6" t="s">
        <v>749</v>
      </c>
      <c r="YY4" s="6" t="s">
        <v>750</v>
      </c>
      <c r="YZ4" s="6" t="s">
        <v>751</v>
      </c>
      <c r="ZA4" s="6" t="s">
        <v>752</v>
      </c>
      <c r="ZB4" s="6" t="s">
        <v>739</v>
      </c>
      <c r="ZC4" s="6" t="s">
        <v>739</v>
      </c>
      <c r="ZD4" s="6" t="s">
        <v>740</v>
      </c>
      <c r="ZE4" s="6" t="s">
        <v>759</v>
      </c>
      <c r="ZF4" s="6" t="s">
        <v>742</v>
      </c>
      <c r="ZG4" s="6" t="s">
        <v>743</v>
      </c>
      <c r="ZH4" s="6" t="s">
        <v>744</v>
      </c>
      <c r="ZI4" s="6" t="s">
        <v>745</v>
      </c>
      <c r="ZJ4" s="6" t="s">
        <v>746</v>
      </c>
      <c r="ZK4" s="6" t="s">
        <v>747</v>
      </c>
      <c r="ZL4" s="6" t="s">
        <v>748</v>
      </c>
      <c r="ZM4" s="6" t="s">
        <v>749</v>
      </c>
      <c r="ZN4" s="6" t="s">
        <v>750</v>
      </c>
      <c r="ZO4" s="6" t="s">
        <v>751</v>
      </c>
      <c r="ZP4" s="6" t="s">
        <v>752</v>
      </c>
      <c r="ZQ4" s="6" t="s">
        <v>739</v>
      </c>
      <c r="ZR4" s="6" t="s">
        <v>739</v>
      </c>
      <c r="ZS4" s="6" t="s">
        <v>740</v>
      </c>
      <c r="ZT4" s="6" t="s">
        <v>759</v>
      </c>
      <c r="ZU4" s="6" t="s">
        <v>742</v>
      </c>
      <c r="ZV4" s="6" t="s">
        <v>754</v>
      </c>
      <c r="ZW4" s="6" t="s">
        <v>743</v>
      </c>
      <c r="ZX4" s="6" t="s">
        <v>744</v>
      </c>
      <c r="ZY4" s="6" t="s">
        <v>745</v>
      </c>
      <c r="ZZ4" s="6" t="s">
        <v>746</v>
      </c>
      <c r="AAA4" s="6" t="s">
        <v>747</v>
      </c>
      <c r="AAB4" s="6" t="s">
        <v>748</v>
      </c>
      <c r="AAC4" s="6" t="s">
        <v>749</v>
      </c>
      <c r="AAD4" s="6" t="s">
        <v>750</v>
      </c>
      <c r="AAE4" s="6" t="s">
        <v>751</v>
      </c>
      <c r="AAF4" s="6" t="s">
        <v>752</v>
      </c>
      <c r="AAG4" s="6" t="s">
        <v>739</v>
      </c>
      <c r="AAH4" s="6" t="s">
        <v>739</v>
      </c>
      <c r="AAI4" s="6" t="s">
        <v>740</v>
      </c>
      <c r="AAJ4" s="6" t="s">
        <v>759</v>
      </c>
      <c r="AAK4" s="6" t="s">
        <v>742</v>
      </c>
      <c r="AAL4" s="6" t="s">
        <v>754</v>
      </c>
      <c r="AAM4" s="6" t="s">
        <v>743</v>
      </c>
      <c r="AAN4" s="6" t="s">
        <v>744</v>
      </c>
      <c r="AAO4" s="6" t="s">
        <v>745</v>
      </c>
      <c r="AAP4" s="6" t="s">
        <v>746</v>
      </c>
      <c r="AAQ4" s="6" t="s">
        <v>747</v>
      </c>
      <c r="AAR4" s="6" t="s">
        <v>748</v>
      </c>
      <c r="AAS4" s="6" t="s">
        <v>749</v>
      </c>
      <c r="AAT4" s="6" t="s">
        <v>750</v>
      </c>
      <c r="AAU4" s="6" t="s">
        <v>751</v>
      </c>
      <c r="AAV4" s="6" t="s">
        <v>752</v>
      </c>
      <c r="AAW4" s="6" t="s">
        <v>739</v>
      </c>
      <c r="AAX4" s="6" t="s">
        <v>739</v>
      </c>
      <c r="AAY4" s="6" t="s">
        <v>740</v>
      </c>
      <c r="AAZ4" s="6" t="s">
        <v>759</v>
      </c>
      <c r="ABA4" s="6" t="s">
        <v>742</v>
      </c>
      <c r="ABB4" s="6" t="s">
        <v>743</v>
      </c>
      <c r="ABC4" s="6" t="s">
        <v>744</v>
      </c>
      <c r="ABD4" s="6" t="s">
        <v>745</v>
      </c>
      <c r="ABE4" s="6" t="s">
        <v>746</v>
      </c>
      <c r="ABF4" s="6" t="s">
        <v>747</v>
      </c>
      <c r="ABG4" s="6" t="s">
        <v>748</v>
      </c>
      <c r="ABH4" s="6" t="s">
        <v>749</v>
      </c>
      <c r="ABI4" s="6" t="s">
        <v>750</v>
      </c>
      <c r="ABJ4" s="6" t="s">
        <v>751</v>
      </c>
      <c r="ABK4" s="6" t="s">
        <v>752</v>
      </c>
      <c r="ABL4" s="6" t="s">
        <v>739</v>
      </c>
      <c r="ABM4" s="6" t="s">
        <v>739</v>
      </c>
      <c r="ABN4" s="6" t="s">
        <v>740</v>
      </c>
      <c r="ABO4" s="6" t="s">
        <v>759</v>
      </c>
      <c r="ABP4" s="6" t="s">
        <v>742</v>
      </c>
      <c r="ABQ4" s="6" t="s">
        <v>743</v>
      </c>
      <c r="ABR4" s="6" t="s">
        <v>744</v>
      </c>
      <c r="ABS4" s="6" t="s">
        <v>745</v>
      </c>
      <c r="ABT4" s="6" t="s">
        <v>746</v>
      </c>
      <c r="ABU4" s="6" t="s">
        <v>747</v>
      </c>
      <c r="ABV4" s="6" t="s">
        <v>748</v>
      </c>
      <c r="ABW4" s="6" t="s">
        <v>749</v>
      </c>
      <c r="ABX4" s="6" t="s">
        <v>750</v>
      </c>
      <c r="ABY4" s="6" t="s">
        <v>751</v>
      </c>
      <c r="ABZ4" s="6" t="s">
        <v>752</v>
      </c>
      <c r="ACA4" s="6" t="s">
        <v>739</v>
      </c>
      <c r="ACB4" s="6" t="s">
        <v>739</v>
      </c>
      <c r="ACC4" s="6" t="s">
        <v>740</v>
      </c>
      <c r="ACD4" s="6" t="s">
        <v>759</v>
      </c>
      <c r="ACE4" s="6" t="s">
        <v>742</v>
      </c>
      <c r="ACF4" s="6" t="s">
        <v>754</v>
      </c>
      <c r="ACG4" s="6" t="s">
        <v>743</v>
      </c>
      <c r="ACH4" s="6" t="s">
        <v>744</v>
      </c>
      <c r="ACI4" s="6" t="s">
        <v>745</v>
      </c>
      <c r="ACJ4" s="6" t="s">
        <v>746</v>
      </c>
      <c r="ACK4" s="6" t="s">
        <v>747</v>
      </c>
      <c r="ACL4" s="6" t="s">
        <v>748</v>
      </c>
      <c r="ACM4" s="6" t="s">
        <v>749</v>
      </c>
      <c r="ACN4" s="6" t="s">
        <v>750</v>
      </c>
      <c r="ACO4" s="6" t="s">
        <v>751</v>
      </c>
      <c r="ACP4" s="6" t="s">
        <v>752</v>
      </c>
      <c r="ACQ4" s="6" t="s">
        <v>758</v>
      </c>
      <c r="ACR4" s="6" t="s">
        <v>758</v>
      </c>
      <c r="ACS4" s="6" t="s">
        <v>740</v>
      </c>
      <c r="ACT4" s="6" t="s">
        <v>759</v>
      </c>
      <c r="ACU4" s="6" t="s">
        <v>743</v>
      </c>
      <c r="ACV4" s="6" t="s">
        <v>744</v>
      </c>
      <c r="ACW4" s="6" t="s">
        <v>745</v>
      </c>
      <c r="ACX4" s="6" t="s">
        <v>746</v>
      </c>
      <c r="ACY4" s="6" t="s">
        <v>747</v>
      </c>
      <c r="ACZ4" s="6" t="s">
        <v>748</v>
      </c>
      <c r="ADA4" s="6" t="s">
        <v>749</v>
      </c>
      <c r="ADB4" s="6" t="s">
        <v>750</v>
      </c>
      <c r="ADC4" s="6" t="s">
        <v>751</v>
      </c>
      <c r="ADD4" s="6" t="s">
        <v>752</v>
      </c>
      <c r="ADE4" s="6" t="s">
        <v>758</v>
      </c>
      <c r="ADF4" s="6" t="s">
        <v>758</v>
      </c>
      <c r="ADG4" s="6" t="s">
        <v>740</v>
      </c>
      <c r="ADH4" s="6" t="s">
        <v>759</v>
      </c>
      <c r="ADI4" s="6" t="s">
        <v>742</v>
      </c>
      <c r="ADJ4" s="6" t="s">
        <v>754</v>
      </c>
      <c r="ADK4" s="6" t="s">
        <v>743</v>
      </c>
      <c r="ADL4" s="6" t="s">
        <v>744</v>
      </c>
      <c r="ADM4" s="6" t="s">
        <v>745</v>
      </c>
      <c r="ADN4" s="6" t="s">
        <v>746</v>
      </c>
      <c r="ADO4" s="6" t="s">
        <v>747</v>
      </c>
      <c r="ADP4" s="6" t="s">
        <v>748</v>
      </c>
      <c r="ADQ4" s="6" t="s">
        <v>749</v>
      </c>
      <c r="ADR4" s="6" t="s">
        <v>750</v>
      </c>
      <c r="ADS4" s="6" t="s">
        <v>751</v>
      </c>
      <c r="ADT4" s="6" t="s">
        <v>752</v>
      </c>
      <c r="ADU4" s="6" t="s">
        <v>758</v>
      </c>
      <c r="ADV4" s="6" t="s">
        <v>758</v>
      </c>
      <c r="ADW4" s="6" t="s">
        <v>740</v>
      </c>
      <c r="ADX4" s="6" t="s">
        <v>759</v>
      </c>
      <c r="ADY4" s="6" t="s">
        <v>742</v>
      </c>
      <c r="ADZ4" s="6" t="s">
        <v>754</v>
      </c>
      <c r="AEA4" s="6" t="s">
        <v>743</v>
      </c>
      <c r="AEB4" s="6" t="s">
        <v>744</v>
      </c>
      <c r="AEC4" s="6" t="s">
        <v>745</v>
      </c>
      <c r="AED4" s="6" t="s">
        <v>746</v>
      </c>
      <c r="AEE4" s="6" t="s">
        <v>747</v>
      </c>
      <c r="AEF4" s="6" t="s">
        <v>748</v>
      </c>
      <c r="AEG4" s="6" t="s">
        <v>749</v>
      </c>
      <c r="AEH4" s="6" t="s">
        <v>750</v>
      </c>
      <c r="AEI4" s="6" t="s">
        <v>751</v>
      </c>
      <c r="AEJ4" s="6" t="s">
        <v>752</v>
      </c>
      <c r="AEK4" s="6" t="s">
        <v>758</v>
      </c>
      <c r="AEL4" s="6" t="s">
        <v>758</v>
      </c>
      <c r="AEM4" s="6" t="s">
        <v>740</v>
      </c>
      <c r="AEN4" s="6" t="s">
        <v>759</v>
      </c>
      <c r="AEO4" s="6" t="s">
        <v>742</v>
      </c>
      <c r="AEP4" s="6" t="s">
        <v>743</v>
      </c>
      <c r="AEQ4" s="6" t="s">
        <v>744</v>
      </c>
      <c r="AER4" s="6" t="s">
        <v>745</v>
      </c>
      <c r="AES4" s="6" t="s">
        <v>746</v>
      </c>
      <c r="AET4" s="6" t="s">
        <v>747</v>
      </c>
      <c r="AEU4" s="6" t="s">
        <v>748</v>
      </c>
      <c r="AEV4" s="6" t="s">
        <v>749</v>
      </c>
      <c r="AEW4" s="6" t="s">
        <v>750</v>
      </c>
      <c r="AEX4" s="6" t="s">
        <v>751</v>
      </c>
      <c r="AEY4" s="6" t="s">
        <v>752</v>
      </c>
      <c r="AEZ4" s="6" t="s">
        <v>758</v>
      </c>
      <c r="AFA4" s="6" t="s">
        <v>758</v>
      </c>
      <c r="AFB4" s="6" t="s">
        <v>740</v>
      </c>
      <c r="AFC4" s="6" t="s">
        <v>759</v>
      </c>
      <c r="AFD4" s="6" t="s">
        <v>743</v>
      </c>
      <c r="AFE4" s="6" t="s">
        <v>744</v>
      </c>
      <c r="AFF4" s="6" t="s">
        <v>745</v>
      </c>
      <c r="AFG4" s="6" t="s">
        <v>746</v>
      </c>
      <c r="AFH4" s="6" t="s">
        <v>747</v>
      </c>
      <c r="AFI4" s="6" t="s">
        <v>748</v>
      </c>
      <c r="AFJ4" s="6" t="s">
        <v>749</v>
      </c>
      <c r="AFK4" s="6" t="s">
        <v>750</v>
      </c>
      <c r="AFL4" s="6" t="s">
        <v>751</v>
      </c>
      <c r="AFM4" s="6" t="s">
        <v>752</v>
      </c>
      <c r="AFN4" s="6" t="s">
        <v>758</v>
      </c>
      <c r="AFO4" s="6" t="s">
        <v>758</v>
      </c>
      <c r="AFP4" s="6" t="s">
        <v>740</v>
      </c>
      <c r="AFQ4" s="6" t="s">
        <v>759</v>
      </c>
      <c r="AFR4" s="6" t="s">
        <v>742</v>
      </c>
      <c r="AFS4" s="6" t="s">
        <v>754</v>
      </c>
      <c r="AFT4" s="6" t="s">
        <v>743</v>
      </c>
      <c r="AFU4" s="6" t="s">
        <v>744</v>
      </c>
      <c r="AFV4" s="6" t="s">
        <v>745</v>
      </c>
      <c r="AFW4" s="6" t="s">
        <v>746</v>
      </c>
      <c r="AFX4" s="6" t="s">
        <v>747</v>
      </c>
      <c r="AFY4" s="6" t="s">
        <v>748</v>
      </c>
      <c r="AFZ4" s="6" t="s">
        <v>749</v>
      </c>
      <c r="AGA4" s="6" t="s">
        <v>750</v>
      </c>
      <c r="AGB4" s="6" t="s">
        <v>751</v>
      </c>
      <c r="AGC4" s="6" t="s">
        <v>752</v>
      </c>
      <c r="AGH4" s="6" t="s">
        <v>765</v>
      </c>
      <c r="AGI4" s="6" t="s">
        <v>766</v>
      </c>
      <c r="AGJ4" s="6" t="s">
        <v>767</v>
      </c>
      <c r="AGK4" s="6" t="s">
        <v>767</v>
      </c>
      <c r="AGL4" s="6" t="s">
        <v>767</v>
      </c>
      <c r="AGM4" s="6" t="s">
        <v>767</v>
      </c>
      <c r="AGN4" s="6" t="s">
        <v>768</v>
      </c>
      <c r="AGO4" s="6" t="s">
        <v>768</v>
      </c>
      <c r="AGP4" s="6" t="s">
        <v>768</v>
      </c>
      <c r="AGQ4" s="6" t="s">
        <v>768</v>
      </c>
      <c r="AGR4" s="6" t="s">
        <v>769</v>
      </c>
      <c r="AGS4" s="6" t="s">
        <v>769</v>
      </c>
      <c r="AGT4" s="6" t="s">
        <v>769</v>
      </c>
      <c r="AGU4" s="6" t="s">
        <v>769</v>
      </c>
      <c r="AGV4" s="6" t="s">
        <v>769</v>
      </c>
      <c r="AGW4" s="6" t="s">
        <v>769</v>
      </c>
      <c r="AGX4" s="6" t="s">
        <v>744</v>
      </c>
      <c r="AGY4" s="6" t="s">
        <v>744</v>
      </c>
      <c r="AGZ4" s="6" t="s">
        <v>744</v>
      </c>
      <c r="AHA4" s="6" t="s">
        <v>744</v>
      </c>
      <c r="AHB4" s="6" t="s">
        <v>744</v>
      </c>
      <c r="AHC4" s="6" t="s">
        <v>744</v>
      </c>
      <c r="AHD4" s="6" t="s">
        <v>744</v>
      </c>
      <c r="AHE4" s="6" t="s">
        <v>769</v>
      </c>
      <c r="AHF4" s="6" t="s">
        <v>769</v>
      </c>
      <c r="AHG4" s="6" t="s">
        <v>769</v>
      </c>
      <c r="AHH4" s="6" t="s">
        <v>769</v>
      </c>
      <c r="AHI4" s="6" t="s">
        <v>769</v>
      </c>
      <c r="AHJ4" s="6" t="s">
        <v>769</v>
      </c>
      <c r="AHK4" s="6" t="s">
        <v>744</v>
      </c>
      <c r="AHL4" s="6" t="s">
        <v>744</v>
      </c>
      <c r="AHM4" s="6" t="s">
        <v>744</v>
      </c>
      <c r="AHN4" s="6" t="s">
        <v>744</v>
      </c>
      <c r="AHO4" s="6" t="s">
        <v>744</v>
      </c>
      <c r="AHP4" s="6" t="s">
        <v>744</v>
      </c>
      <c r="AHQ4" s="6" t="s">
        <v>744</v>
      </c>
      <c r="AHR4" s="6" t="s">
        <v>744</v>
      </c>
      <c r="AHS4" s="6" t="s">
        <v>744</v>
      </c>
      <c r="AHT4" s="6" t="s">
        <v>769</v>
      </c>
      <c r="AHU4" s="6" t="s">
        <v>769</v>
      </c>
      <c r="AHV4" s="6" t="s">
        <v>769</v>
      </c>
      <c r="AHW4" s="6" t="s">
        <v>769</v>
      </c>
      <c r="AHX4" s="6" t="s">
        <v>769</v>
      </c>
      <c r="AHY4" s="6" t="s">
        <v>769</v>
      </c>
      <c r="AHZ4" s="6" t="s">
        <v>744</v>
      </c>
      <c r="AIA4" s="6" t="s">
        <v>744</v>
      </c>
      <c r="AIB4" s="6" t="s">
        <v>744</v>
      </c>
      <c r="AIC4" s="6" t="s">
        <v>744</v>
      </c>
      <c r="AID4" s="6" t="s">
        <v>744</v>
      </c>
      <c r="AIE4" s="6" t="s">
        <v>744</v>
      </c>
      <c r="AIF4" s="6" t="s">
        <v>744</v>
      </c>
      <c r="AIG4" s="6" t="s">
        <v>769</v>
      </c>
      <c r="AIH4" s="6" t="s">
        <v>769</v>
      </c>
      <c r="AII4" s="6" t="s">
        <v>769</v>
      </c>
      <c r="AIJ4" s="6" t="s">
        <v>769</v>
      </c>
      <c r="AIK4" s="6" t="s">
        <v>769</v>
      </c>
      <c r="AIL4" s="6" t="s">
        <v>769</v>
      </c>
      <c r="AIM4" s="6" t="s">
        <v>744</v>
      </c>
      <c r="AIN4" s="6" t="s">
        <v>744</v>
      </c>
      <c r="AIO4" s="6" t="s">
        <v>744</v>
      </c>
      <c r="AIP4" s="6" t="s">
        <v>744</v>
      </c>
      <c r="AIQ4" s="6" t="s">
        <v>744</v>
      </c>
      <c r="AIR4" s="6" t="s">
        <v>744</v>
      </c>
      <c r="AIS4" s="6" t="s">
        <v>744</v>
      </c>
    </row>
    <row r="5" spans="1:930" s="16" customFormat="1" x14ac:dyDescent="0.35">
      <c r="A5" s="5" t="s">
        <v>770</v>
      </c>
      <c r="B5" s="5" t="s">
        <v>771</v>
      </c>
      <c r="C5" s="5" t="s">
        <v>771</v>
      </c>
      <c r="D5" s="5" t="s">
        <v>771</v>
      </c>
      <c r="E5" s="5" t="s">
        <v>771</v>
      </c>
      <c r="F5" s="5" t="s">
        <v>771</v>
      </c>
      <c r="G5" s="5" t="s">
        <v>771</v>
      </c>
      <c r="H5" s="5" t="s">
        <v>771</v>
      </c>
      <c r="I5" s="5" t="s">
        <v>771</v>
      </c>
      <c r="J5" s="5" t="s">
        <v>771</v>
      </c>
      <c r="K5" s="5" t="s">
        <v>771</v>
      </c>
      <c r="L5" s="5" t="s">
        <v>771</v>
      </c>
      <c r="M5" s="5" t="s">
        <v>771</v>
      </c>
      <c r="N5" s="5" t="s">
        <v>771</v>
      </c>
      <c r="O5" s="5" t="s">
        <v>771</v>
      </c>
      <c r="P5" s="5" t="s">
        <v>771</v>
      </c>
      <c r="Q5" s="5" t="s">
        <v>771</v>
      </c>
      <c r="R5" s="5" t="s">
        <v>771</v>
      </c>
      <c r="S5" s="5" t="s">
        <v>771</v>
      </c>
      <c r="T5" s="5" t="s">
        <v>771</v>
      </c>
      <c r="U5" s="5" t="s">
        <v>771</v>
      </c>
      <c r="V5" s="5" t="s">
        <v>771</v>
      </c>
      <c r="W5" s="5" t="s">
        <v>771</v>
      </c>
      <c r="X5" s="5" t="s">
        <v>771</v>
      </c>
      <c r="Y5" s="5" t="s">
        <v>771</v>
      </c>
      <c r="Z5" s="5" t="s">
        <v>771</v>
      </c>
      <c r="AA5" s="5" t="s">
        <v>771</v>
      </c>
      <c r="AB5" s="5" t="s">
        <v>771</v>
      </c>
      <c r="AC5" s="5" t="s">
        <v>771</v>
      </c>
      <c r="AD5" s="5" t="s">
        <v>771</v>
      </c>
      <c r="AE5" s="5" t="s">
        <v>771</v>
      </c>
      <c r="AF5" s="5" t="s">
        <v>771</v>
      </c>
      <c r="AG5" s="5" t="s">
        <v>771</v>
      </c>
      <c r="AH5" s="5" t="s">
        <v>771</v>
      </c>
      <c r="AI5" s="5" t="s">
        <v>771</v>
      </c>
      <c r="AJ5" s="5" t="s">
        <v>771</v>
      </c>
      <c r="AK5" s="5" t="s">
        <v>771</v>
      </c>
      <c r="AL5" s="5" t="s">
        <v>771</v>
      </c>
      <c r="AM5" s="5" t="s">
        <v>771</v>
      </c>
      <c r="AN5" s="5" t="s">
        <v>771</v>
      </c>
      <c r="AO5" s="5" t="s">
        <v>771</v>
      </c>
      <c r="AP5" s="5" t="s">
        <v>771</v>
      </c>
      <c r="AQ5" s="5" t="s">
        <v>771</v>
      </c>
      <c r="AR5" s="5" t="s">
        <v>771</v>
      </c>
      <c r="AS5" s="5" t="s">
        <v>771</v>
      </c>
      <c r="AT5" s="5" t="s">
        <v>771</v>
      </c>
      <c r="AU5" s="5" t="s">
        <v>771</v>
      </c>
      <c r="AV5" s="5" t="s">
        <v>771</v>
      </c>
      <c r="AW5" s="5" t="s">
        <v>771</v>
      </c>
      <c r="AX5" s="5" t="s">
        <v>771</v>
      </c>
      <c r="AY5" s="5" t="s">
        <v>771</v>
      </c>
      <c r="AZ5" s="5" t="s">
        <v>771</v>
      </c>
      <c r="BA5" s="5" t="s">
        <v>771</v>
      </c>
      <c r="BB5" s="5" t="s">
        <v>771</v>
      </c>
      <c r="BC5" s="5" t="s">
        <v>771</v>
      </c>
      <c r="BD5" s="5" t="s">
        <v>771</v>
      </c>
      <c r="BE5" s="5" t="s">
        <v>771</v>
      </c>
      <c r="BF5" s="5" t="s">
        <v>771</v>
      </c>
      <c r="BG5" s="5" t="s">
        <v>771</v>
      </c>
      <c r="BH5" s="5" t="s">
        <v>771</v>
      </c>
      <c r="BI5" s="5" t="s">
        <v>771</v>
      </c>
      <c r="BJ5" s="5" t="s">
        <v>771</v>
      </c>
      <c r="BK5" s="5" t="s">
        <v>771</v>
      </c>
      <c r="BL5" s="5" t="s">
        <v>771</v>
      </c>
      <c r="BM5" s="5" t="s">
        <v>771</v>
      </c>
      <c r="BN5" s="5" t="s">
        <v>771</v>
      </c>
      <c r="BO5" s="5" t="s">
        <v>771</v>
      </c>
      <c r="BP5" s="5" t="s">
        <v>771</v>
      </c>
      <c r="BQ5" s="5" t="s">
        <v>771</v>
      </c>
      <c r="BR5" s="5" t="s">
        <v>771</v>
      </c>
      <c r="BS5" s="5" t="s">
        <v>771</v>
      </c>
      <c r="BT5" s="5" t="s">
        <v>771</v>
      </c>
      <c r="BU5" s="5" t="s">
        <v>771</v>
      </c>
      <c r="BV5" s="5" t="s">
        <v>771</v>
      </c>
      <c r="BW5" s="5" t="s">
        <v>771</v>
      </c>
      <c r="BX5" s="5" t="s">
        <v>771</v>
      </c>
      <c r="BY5" s="5" t="s">
        <v>771</v>
      </c>
      <c r="BZ5" s="5" t="s">
        <v>771</v>
      </c>
      <c r="CA5" s="5" t="s">
        <v>771</v>
      </c>
      <c r="CB5" s="5" t="s">
        <v>771</v>
      </c>
      <c r="CC5" s="5" t="s">
        <v>771</v>
      </c>
      <c r="CD5" s="5" t="s">
        <v>771</v>
      </c>
      <c r="CE5" s="5" t="s">
        <v>771</v>
      </c>
      <c r="CF5" s="5" t="s">
        <v>771</v>
      </c>
      <c r="CG5" s="5" t="s">
        <v>771</v>
      </c>
      <c r="CH5" s="5" t="s">
        <v>771</v>
      </c>
      <c r="CI5" s="5" t="s">
        <v>771</v>
      </c>
      <c r="CJ5" s="5" t="s">
        <v>771</v>
      </c>
      <c r="CK5" s="5" t="s">
        <v>771</v>
      </c>
      <c r="CL5" s="5" t="s">
        <v>771</v>
      </c>
      <c r="CM5" s="5" t="s">
        <v>771</v>
      </c>
      <c r="CN5" s="5" t="s">
        <v>771</v>
      </c>
      <c r="CO5" s="5" t="s">
        <v>771</v>
      </c>
      <c r="CP5" s="5" t="s">
        <v>771</v>
      </c>
      <c r="CQ5" s="5" t="s">
        <v>771</v>
      </c>
      <c r="CR5" s="5" t="s">
        <v>771</v>
      </c>
      <c r="CS5" s="5" t="s">
        <v>771</v>
      </c>
      <c r="CT5" s="5" t="s">
        <v>771</v>
      </c>
      <c r="CU5" s="5" t="s">
        <v>771</v>
      </c>
      <c r="CV5" s="5" t="s">
        <v>771</v>
      </c>
      <c r="CW5" s="5" t="s">
        <v>771</v>
      </c>
      <c r="CX5" s="5" t="s">
        <v>771</v>
      </c>
      <c r="CY5" s="5" t="s">
        <v>771</v>
      </c>
      <c r="CZ5" s="5" t="s">
        <v>771</v>
      </c>
      <c r="DA5" s="5" t="s">
        <v>771</v>
      </c>
      <c r="DB5" s="5" t="s">
        <v>771</v>
      </c>
      <c r="DC5" s="5" t="s">
        <v>771</v>
      </c>
      <c r="DD5" s="5" t="s">
        <v>771</v>
      </c>
      <c r="DE5" s="5" t="s">
        <v>771</v>
      </c>
      <c r="DF5" s="5" t="s">
        <v>771</v>
      </c>
      <c r="DG5" s="5" t="s">
        <v>771</v>
      </c>
      <c r="DH5" s="5" t="s">
        <v>771</v>
      </c>
      <c r="DI5" s="5" t="s">
        <v>771</v>
      </c>
      <c r="DJ5" s="5" t="s">
        <v>771</v>
      </c>
      <c r="DK5" s="5" t="s">
        <v>771</v>
      </c>
      <c r="DL5" s="5" t="s">
        <v>771</v>
      </c>
      <c r="DM5" s="5" t="s">
        <v>771</v>
      </c>
      <c r="DN5" s="5" t="s">
        <v>771</v>
      </c>
      <c r="DO5" s="5" t="s">
        <v>771</v>
      </c>
      <c r="DP5" s="5" t="s">
        <v>771</v>
      </c>
      <c r="DQ5" s="5" t="s">
        <v>771</v>
      </c>
      <c r="DR5" s="5" t="s">
        <v>771</v>
      </c>
      <c r="DS5" s="5" t="s">
        <v>771</v>
      </c>
      <c r="DT5" s="5" t="s">
        <v>771</v>
      </c>
      <c r="DU5" s="5" t="s">
        <v>771</v>
      </c>
      <c r="DV5" s="5" t="s">
        <v>771</v>
      </c>
      <c r="DW5" s="5" t="s">
        <v>771</v>
      </c>
      <c r="DX5" s="5" t="s">
        <v>771</v>
      </c>
      <c r="DY5" s="5" t="s">
        <v>771</v>
      </c>
      <c r="DZ5" s="5" t="s">
        <v>771</v>
      </c>
      <c r="EA5" s="5" t="s">
        <v>771</v>
      </c>
      <c r="EB5" s="5" t="s">
        <v>771</v>
      </c>
      <c r="EC5" s="5" t="s">
        <v>771</v>
      </c>
      <c r="ED5" s="5" t="s">
        <v>771</v>
      </c>
      <c r="EE5" s="5" t="s">
        <v>771</v>
      </c>
      <c r="EF5" s="5" t="s">
        <v>771</v>
      </c>
      <c r="EG5" s="5" t="s">
        <v>771</v>
      </c>
      <c r="EH5" s="5" t="s">
        <v>771</v>
      </c>
      <c r="EI5" s="5" t="s">
        <v>771</v>
      </c>
      <c r="EJ5" s="5" t="s">
        <v>771</v>
      </c>
      <c r="EK5" s="5" t="s">
        <v>771</v>
      </c>
      <c r="EL5" s="5" t="s">
        <v>771</v>
      </c>
      <c r="EM5" s="5" t="s">
        <v>771</v>
      </c>
      <c r="EN5" s="5" t="s">
        <v>771</v>
      </c>
      <c r="EO5" s="5" t="s">
        <v>771</v>
      </c>
      <c r="EP5" s="5" t="s">
        <v>771</v>
      </c>
      <c r="EQ5" s="5" t="s">
        <v>771</v>
      </c>
      <c r="ER5" s="5" t="s">
        <v>771</v>
      </c>
      <c r="ES5" s="5" t="s">
        <v>771</v>
      </c>
      <c r="ET5" s="5" t="s">
        <v>771</v>
      </c>
      <c r="EU5" s="5" t="s">
        <v>771</v>
      </c>
      <c r="EV5" s="5" t="s">
        <v>771</v>
      </c>
      <c r="EW5" s="5" t="s">
        <v>771</v>
      </c>
      <c r="EX5" s="5" t="s">
        <v>771</v>
      </c>
      <c r="EY5" s="5" t="s">
        <v>771</v>
      </c>
      <c r="EZ5" s="5" t="s">
        <v>771</v>
      </c>
      <c r="FA5" s="5" t="s">
        <v>771</v>
      </c>
      <c r="FB5" s="5" t="s">
        <v>771</v>
      </c>
      <c r="FC5" s="5" t="s">
        <v>771</v>
      </c>
      <c r="FD5" s="5" t="s">
        <v>771</v>
      </c>
      <c r="FE5" s="5" t="s">
        <v>771</v>
      </c>
      <c r="FF5" s="5" t="s">
        <v>771</v>
      </c>
      <c r="FG5" s="5" t="s">
        <v>771</v>
      </c>
      <c r="FH5" s="5" t="s">
        <v>771</v>
      </c>
      <c r="FI5" s="5" t="s">
        <v>771</v>
      </c>
      <c r="FJ5" s="5" t="s">
        <v>771</v>
      </c>
      <c r="FK5" s="5" t="s">
        <v>771</v>
      </c>
      <c r="FL5" s="5" t="s">
        <v>771</v>
      </c>
      <c r="FM5" s="5" t="s">
        <v>771</v>
      </c>
      <c r="FN5" s="5" t="s">
        <v>771</v>
      </c>
      <c r="FO5" s="5" t="s">
        <v>771</v>
      </c>
      <c r="FP5" s="5" t="s">
        <v>771</v>
      </c>
      <c r="FQ5" s="5" t="s">
        <v>771</v>
      </c>
      <c r="FR5" s="5" t="s">
        <v>771</v>
      </c>
      <c r="FS5" s="5" t="s">
        <v>771</v>
      </c>
      <c r="FT5" s="5" t="s">
        <v>771</v>
      </c>
      <c r="FU5" s="5" t="s">
        <v>771</v>
      </c>
      <c r="FV5" s="5" t="s">
        <v>771</v>
      </c>
      <c r="FW5" s="5" t="s">
        <v>771</v>
      </c>
      <c r="FX5" s="5" t="s">
        <v>771</v>
      </c>
      <c r="FY5" s="5" t="s">
        <v>771</v>
      </c>
      <c r="FZ5" s="5" t="s">
        <v>771</v>
      </c>
      <c r="GA5" s="5" t="s">
        <v>771</v>
      </c>
      <c r="GB5" s="5" t="s">
        <v>771</v>
      </c>
      <c r="GC5" s="5" t="s">
        <v>771</v>
      </c>
      <c r="GD5" s="5" t="s">
        <v>771</v>
      </c>
      <c r="GE5" s="5" t="s">
        <v>771</v>
      </c>
      <c r="GF5" s="5" t="s">
        <v>771</v>
      </c>
      <c r="GG5" s="5" t="s">
        <v>771</v>
      </c>
      <c r="GH5" s="5" t="s">
        <v>771</v>
      </c>
      <c r="GI5" s="5" t="s">
        <v>771</v>
      </c>
      <c r="GJ5" s="5" t="s">
        <v>771</v>
      </c>
      <c r="GK5" s="5" t="s">
        <v>771</v>
      </c>
      <c r="GL5" s="5" t="s">
        <v>771</v>
      </c>
      <c r="GM5" s="5" t="s">
        <v>771</v>
      </c>
      <c r="GN5" s="5" t="s">
        <v>771</v>
      </c>
      <c r="GO5" s="5" t="s">
        <v>771</v>
      </c>
      <c r="GP5" s="5" t="s">
        <v>771</v>
      </c>
      <c r="GQ5" s="5" t="s">
        <v>771</v>
      </c>
      <c r="GR5" s="5" t="s">
        <v>771</v>
      </c>
      <c r="GS5" s="5" t="s">
        <v>771</v>
      </c>
      <c r="GT5" s="5" t="s">
        <v>771</v>
      </c>
      <c r="GU5" s="5" t="s">
        <v>771</v>
      </c>
      <c r="GV5" s="5" t="s">
        <v>771</v>
      </c>
      <c r="GW5" s="5" t="s">
        <v>771</v>
      </c>
      <c r="GX5" s="5" t="s">
        <v>771</v>
      </c>
      <c r="GY5" s="5" t="s">
        <v>771</v>
      </c>
      <c r="GZ5" s="5" t="s">
        <v>771</v>
      </c>
      <c r="HA5" s="5" t="s">
        <v>771</v>
      </c>
      <c r="HB5" s="5" t="s">
        <v>771</v>
      </c>
      <c r="HC5" s="5" t="s">
        <v>771</v>
      </c>
      <c r="HD5" s="5" t="s">
        <v>771</v>
      </c>
      <c r="HE5" s="5" t="s">
        <v>771</v>
      </c>
      <c r="HF5" s="5" t="s">
        <v>771</v>
      </c>
      <c r="HG5" s="5" t="s">
        <v>771</v>
      </c>
      <c r="HH5" s="5" t="s">
        <v>771</v>
      </c>
      <c r="HI5" s="5" t="s">
        <v>771</v>
      </c>
      <c r="HJ5" s="5" t="s">
        <v>771</v>
      </c>
      <c r="HK5" s="5" t="s">
        <v>772</v>
      </c>
      <c r="HL5" s="5" t="s">
        <v>772</v>
      </c>
      <c r="HM5" s="5" t="s">
        <v>772</v>
      </c>
      <c r="HN5" s="5" t="s">
        <v>772</v>
      </c>
      <c r="HO5" s="5" t="s">
        <v>772</v>
      </c>
      <c r="HP5" s="5" t="s">
        <v>772</v>
      </c>
      <c r="HQ5" s="5" t="s">
        <v>772</v>
      </c>
      <c r="HR5" s="5" t="s">
        <v>772</v>
      </c>
      <c r="HS5" s="5" t="s">
        <v>772</v>
      </c>
      <c r="HT5" s="5" t="s">
        <v>772</v>
      </c>
      <c r="HU5" s="5" t="s">
        <v>772</v>
      </c>
      <c r="HV5" s="5" t="s">
        <v>772</v>
      </c>
      <c r="HW5" s="5" t="s">
        <v>772</v>
      </c>
      <c r="HX5" s="5" t="s">
        <v>772</v>
      </c>
      <c r="HY5" s="5" t="s">
        <v>772</v>
      </c>
      <c r="HZ5" s="5" t="s">
        <v>772</v>
      </c>
      <c r="IA5" s="5" t="s">
        <v>772</v>
      </c>
      <c r="IB5" s="5" t="s">
        <v>772</v>
      </c>
      <c r="IC5" s="5" t="s">
        <v>772</v>
      </c>
      <c r="ID5" s="5" t="s">
        <v>772</v>
      </c>
      <c r="IE5" s="5" t="s">
        <v>772</v>
      </c>
      <c r="IF5" s="5" t="s">
        <v>772</v>
      </c>
      <c r="IG5" s="5" t="s">
        <v>772</v>
      </c>
      <c r="IH5" s="5" t="s">
        <v>772</v>
      </c>
      <c r="II5" s="5" t="s">
        <v>772</v>
      </c>
      <c r="IJ5" s="5" t="s">
        <v>772</v>
      </c>
      <c r="IK5" s="5" t="s">
        <v>772</v>
      </c>
      <c r="IL5" s="5" t="s">
        <v>772</v>
      </c>
      <c r="IM5" s="5" t="s">
        <v>772</v>
      </c>
      <c r="IN5" s="5" t="s">
        <v>772</v>
      </c>
      <c r="IO5" s="5" t="s">
        <v>772</v>
      </c>
      <c r="IP5" s="5" t="s">
        <v>772</v>
      </c>
      <c r="IQ5" s="5" t="s">
        <v>772</v>
      </c>
      <c r="IR5" s="5" t="s">
        <v>772</v>
      </c>
      <c r="IS5" s="5" t="s">
        <v>772</v>
      </c>
      <c r="IT5" s="5" t="s">
        <v>772</v>
      </c>
      <c r="IU5" s="5" t="s">
        <v>772</v>
      </c>
      <c r="IV5" s="5" t="s">
        <v>772</v>
      </c>
      <c r="IW5" s="5" t="s">
        <v>772</v>
      </c>
      <c r="IX5" s="5" t="s">
        <v>772</v>
      </c>
      <c r="IY5" s="5" t="s">
        <v>772</v>
      </c>
      <c r="IZ5" s="5" t="s">
        <v>772</v>
      </c>
      <c r="JA5" s="5" t="s">
        <v>772</v>
      </c>
      <c r="JB5" s="5" t="s">
        <v>772</v>
      </c>
      <c r="JC5" s="5" t="s">
        <v>772</v>
      </c>
      <c r="JD5" s="5" t="s">
        <v>772</v>
      </c>
      <c r="JE5" s="5" t="s">
        <v>772</v>
      </c>
      <c r="JF5" s="5" t="s">
        <v>772</v>
      </c>
      <c r="JG5" s="5" t="s">
        <v>772</v>
      </c>
      <c r="JH5" s="5" t="s">
        <v>772</v>
      </c>
      <c r="JI5" s="5" t="s">
        <v>772</v>
      </c>
      <c r="JJ5" s="5" t="s">
        <v>772</v>
      </c>
      <c r="JK5" s="5" t="s">
        <v>772</v>
      </c>
      <c r="JL5" s="5" t="s">
        <v>772</v>
      </c>
      <c r="JM5" s="5" t="s">
        <v>772</v>
      </c>
      <c r="JN5" s="5" t="s">
        <v>772</v>
      </c>
      <c r="JO5" s="5" t="s">
        <v>772</v>
      </c>
      <c r="JP5" s="5" t="s">
        <v>772</v>
      </c>
      <c r="JQ5" s="5" t="s">
        <v>772</v>
      </c>
      <c r="JR5" s="5" t="s">
        <v>772</v>
      </c>
      <c r="JS5" s="5" t="s">
        <v>772</v>
      </c>
      <c r="JT5" s="5" t="s">
        <v>772</v>
      </c>
      <c r="JU5" s="5" t="s">
        <v>772</v>
      </c>
      <c r="JV5" s="5" t="s">
        <v>772</v>
      </c>
      <c r="JW5" s="5" t="s">
        <v>772</v>
      </c>
      <c r="JX5" s="5" t="s">
        <v>772</v>
      </c>
      <c r="JY5" s="5" t="s">
        <v>772</v>
      </c>
      <c r="JZ5" s="5" t="s">
        <v>772</v>
      </c>
      <c r="KA5" s="5" t="s">
        <v>772</v>
      </c>
      <c r="KB5" s="5" t="s">
        <v>772</v>
      </c>
      <c r="KC5" s="5" t="s">
        <v>772</v>
      </c>
      <c r="KD5" s="5" t="s">
        <v>772</v>
      </c>
      <c r="KE5" s="5" t="s">
        <v>772</v>
      </c>
      <c r="KF5" s="5" t="s">
        <v>772</v>
      </c>
      <c r="KG5" s="5" t="s">
        <v>772</v>
      </c>
      <c r="KH5" s="5" t="s">
        <v>772</v>
      </c>
      <c r="KI5" s="5" t="s">
        <v>772</v>
      </c>
      <c r="KJ5" s="5" t="s">
        <v>772</v>
      </c>
      <c r="KK5" s="5" t="s">
        <v>772</v>
      </c>
      <c r="KL5" s="5" t="s">
        <v>772</v>
      </c>
      <c r="KM5" s="5" t="s">
        <v>772</v>
      </c>
      <c r="KN5" s="5" t="s">
        <v>772</v>
      </c>
      <c r="KO5" s="5" t="s">
        <v>772</v>
      </c>
      <c r="KP5" s="5" t="s">
        <v>772</v>
      </c>
      <c r="KQ5" s="5" t="s">
        <v>772</v>
      </c>
      <c r="KR5" s="5" t="s">
        <v>772</v>
      </c>
      <c r="KS5" s="5" t="s">
        <v>772</v>
      </c>
      <c r="KT5" s="5" t="s">
        <v>772</v>
      </c>
      <c r="KU5" s="5" t="s">
        <v>772</v>
      </c>
      <c r="KV5" s="5" t="s">
        <v>772</v>
      </c>
      <c r="KW5" s="5" t="s">
        <v>772</v>
      </c>
      <c r="KX5" s="5" t="s">
        <v>771</v>
      </c>
      <c r="KY5" s="5" t="s">
        <v>771</v>
      </c>
      <c r="KZ5" s="5" t="s">
        <v>771</v>
      </c>
      <c r="LA5" s="5" t="s">
        <v>771</v>
      </c>
      <c r="LB5" s="5" t="s">
        <v>771</v>
      </c>
      <c r="LC5" s="5" t="s">
        <v>771</v>
      </c>
      <c r="LD5" s="5" t="s">
        <v>771</v>
      </c>
      <c r="LE5" s="5" t="s">
        <v>771</v>
      </c>
      <c r="LF5" s="5" t="s">
        <v>771</v>
      </c>
      <c r="LG5" s="5" t="s">
        <v>771</v>
      </c>
      <c r="LH5" s="5" t="s">
        <v>771</v>
      </c>
      <c r="LI5" s="5" t="s">
        <v>771</v>
      </c>
      <c r="LJ5" s="5" t="s">
        <v>771</v>
      </c>
      <c r="LK5" s="5" t="s">
        <v>771</v>
      </c>
      <c r="LL5" s="5" t="s">
        <v>771</v>
      </c>
      <c r="LM5" s="5" t="s">
        <v>771</v>
      </c>
      <c r="LN5" s="5" t="s">
        <v>771</v>
      </c>
      <c r="LO5" s="5" t="s">
        <v>771</v>
      </c>
      <c r="LP5" s="5" t="s">
        <v>771</v>
      </c>
      <c r="LQ5" s="5" t="s">
        <v>771</v>
      </c>
      <c r="LR5" s="5" t="s">
        <v>771</v>
      </c>
      <c r="LS5" s="5" t="s">
        <v>771</v>
      </c>
      <c r="LT5" s="5" t="s">
        <v>771</v>
      </c>
      <c r="LU5" s="5" t="s">
        <v>771</v>
      </c>
      <c r="LV5" s="5" t="s">
        <v>771</v>
      </c>
      <c r="LW5" s="5" t="s">
        <v>771</v>
      </c>
      <c r="LX5" s="5" t="s">
        <v>771</v>
      </c>
      <c r="LY5" s="5" t="s">
        <v>771</v>
      </c>
      <c r="LZ5" s="5" t="s">
        <v>771</v>
      </c>
      <c r="MA5" s="5" t="s">
        <v>771</v>
      </c>
      <c r="MB5" s="5" t="s">
        <v>771</v>
      </c>
      <c r="MC5" s="5" t="s">
        <v>771</v>
      </c>
      <c r="MD5" s="5" t="s">
        <v>771</v>
      </c>
      <c r="ME5" s="5" t="s">
        <v>771</v>
      </c>
      <c r="MF5" s="5" t="s">
        <v>771</v>
      </c>
      <c r="MG5" s="5" t="s">
        <v>771</v>
      </c>
      <c r="MH5" s="5" t="s">
        <v>771</v>
      </c>
      <c r="MI5" s="5" t="s">
        <v>771</v>
      </c>
      <c r="MJ5" s="5" t="s">
        <v>771</v>
      </c>
      <c r="MK5" s="5" t="s">
        <v>771</v>
      </c>
      <c r="ML5" s="5" t="s">
        <v>771</v>
      </c>
      <c r="MM5" s="5" t="s">
        <v>771</v>
      </c>
      <c r="MN5" s="5" t="s">
        <v>771</v>
      </c>
      <c r="MO5" s="5" t="s">
        <v>771</v>
      </c>
      <c r="MP5" s="5" t="s">
        <v>771</v>
      </c>
      <c r="MQ5" s="5" t="s">
        <v>771</v>
      </c>
      <c r="MR5" s="5" t="s">
        <v>771</v>
      </c>
      <c r="MS5" s="5" t="s">
        <v>771</v>
      </c>
      <c r="MT5" s="5" t="s">
        <v>771</v>
      </c>
      <c r="MU5" s="5" t="s">
        <v>771</v>
      </c>
      <c r="MV5" s="5" t="s">
        <v>771</v>
      </c>
      <c r="MW5" s="5" t="s">
        <v>771</v>
      </c>
      <c r="MX5" s="5" t="s">
        <v>771</v>
      </c>
      <c r="MY5" s="5" t="s">
        <v>771</v>
      </c>
      <c r="MZ5" s="5" t="s">
        <v>771</v>
      </c>
      <c r="NA5" s="5" t="s">
        <v>771</v>
      </c>
      <c r="NB5" s="5" t="s">
        <v>771</v>
      </c>
      <c r="NC5" s="5" t="s">
        <v>771</v>
      </c>
      <c r="ND5" s="5" t="s">
        <v>771</v>
      </c>
      <c r="NE5" s="5" t="s">
        <v>771</v>
      </c>
      <c r="NF5" s="5" t="s">
        <v>771</v>
      </c>
      <c r="NG5" s="5" t="s">
        <v>771</v>
      </c>
      <c r="NH5" s="5" t="s">
        <v>771</v>
      </c>
      <c r="NI5" s="5" t="s">
        <v>771</v>
      </c>
      <c r="NJ5" s="5" t="s">
        <v>771</v>
      </c>
      <c r="NK5" s="5" t="s">
        <v>771</v>
      </c>
      <c r="NL5" s="5" t="s">
        <v>771</v>
      </c>
      <c r="NM5" s="5" t="s">
        <v>771</v>
      </c>
      <c r="NN5" s="5" t="s">
        <v>771</v>
      </c>
      <c r="NO5" s="5" t="s">
        <v>771</v>
      </c>
      <c r="NP5" s="5" t="s">
        <v>771</v>
      </c>
      <c r="NQ5" s="5" t="s">
        <v>771</v>
      </c>
      <c r="NR5" s="5" t="s">
        <v>771</v>
      </c>
      <c r="NS5" s="5" t="s">
        <v>771</v>
      </c>
      <c r="NT5" s="5" t="s">
        <v>771</v>
      </c>
      <c r="NU5" s="5" t="s">
        <v>771</v>
      </c>
      <c r="NV5" s="5" t="s">
        <v>771</v>
      </c>
      <c r="NW5" s="5" t="s">
        <v>771</v>
      </c>
      <c r="NX5" s="5" t="s">
        <v>771</v>
      </c>
      <c r="NY5" s="5" t="s">
        <v>771</v>
      </c>
      <c r="NZ5" s="5" t="s">
        <v>771</v>
      </c>
      <c r="OA5" s="5" t="s">
        <v>771</v>
      </c>
      <c r="OB5" s="5" t="s">
        <v>771</v>
      </c>
      <c r="OC5" s="5" t="s">
        <v>771</v>
      </c>
      <c r="OD5" s="5" t="s">
        <v>771</v>
      </c>
      <c r="OE5" s="5" t="s">
        <v>771</v>
      </c>
      <c r="OF5" s="5" t="s">
        <v>771</v>
      </c>
      <c r="OG5" s="5" t="s">
        <v>771</v>
      </c>
      <c r="OH5" s="5" t="s">
        <v>771</v>
      </c>
      <c r="OI5" s="5" t="s">
        <v>771</v>
      </c>
      <c r="OJ5" s="5" t="s">
        <v>771</v>
      </c>
      <c r="OK5" s="5" t="s">
        <v>771</v>
      </c>
      <c r="OL5" s="5" t="s">
        <v>771</v>
      </c>
      <c r="OM5" s="5" t="s">
        <v>772</v>
      </c>
      <c r="ON5" s="5" t="s">
        <v>772</v>
      </c>
      <c r="OO5" s="5" t="s">
        <v>772</v>
      </c>
      <c r="OP5" s="5" t="s">
        <v>772</v>
      </c>
      <c r="OQ5" s="5" t="s">
        <v>772</v>
      </c>
      <c r="OR5" s="5" t="s">
        <v>772</v>
      </c>
      <c r="OS5" s="5" t="s">
        <v>772</v>
      </c>
      <c r="OT5" s="5" t="s">
        <v>772</v>
      </c>
      <c r="OU5" s="5" t="s">
        <v>772</v>
      </c>
      <c r="OV5" s="5" t="s">
        <v>772</v>
      </c>
      <c r="OW5" s="5" t="s">
        <v>772</v>
      </c>
      <c r="OX5" s="5" t="s">
        <v>772</v>
      </c>
      <c r="OY5" s="5" t="s">
        <v>772</v>
      </c>
      <c r="OZ5" s="5" t="s">
        <v>772</v>
      </c>
      <c r="PA5" s="5" t="s">
        <v>772</v>
      </c>
      <c r="PB5" s="5" t="s">
        <v>772</v>
      </c>
      <c r="PC5" s="5" t="s">
        <v>772</v>
      </c>
      <c r="PD5" s="5" t="s">
        <v>772</v>
      </c>
      <c r="PE5" s="5" t="s">
        <v>772</v>
      </c>
      <c r="PF5" s="5" t="s">
        <v>772</v>
      </c>
      <c r="PG5" s="5" t="s">
        <v>772</v>
      </c>
      <c r="PH5" s="5" t="s">
        <v>772</v>
      </c>
      <c r="PI5" s="5" t="s">
        <v>772</v>
      </c>
      <c r="PJ5" s="5" t="s">
        <v>772</v>
      </c>
      <c r="PK5" s="5" t="s">
        <v>772</v>
      </c>
      <c r="PL5" s="5" t="s">
        <v>772</v>
      </c>
      <c r="PM5" s="5" t="s">
        <v>772</v>
      </c>
      <c r="PN5" s="5" t="s">
        <v>772</v>
      </c>
      <c r="PO5" s="5" t="s">
        <v>772</v>
      </c>
      <c r="PP5" s="5" t="s">
        <v>772</v>
      </c>
      <c r="PQ5" s="5" t="s">
        <v>772</v>
      </c>
      <c r="PR5" s="5" t="s">
        <v>772</v>
      </c>
      <c r="PS5" s="5" t="s">
        <v>772</v>
      </c>
      <c r="PT5" s="5" t="s">
        <v>772</v>
      </c>
      <c r="PU5" s="5" t="s">
        <v>772</v>
      </c>
      <c r="PV5" s="5" t="s">
        <v>772</v>
      </c>
      <c r="PW5" s="5" t="s">
        <v>772</v>
      </c>
      <c r="PX5" s="5" t="s">
        <v>772</v>
      </c>
      <c r="PY5" s="5" t="s">
        <v>772</v>
      </c>
      <c r="PZ5" s="5" t="s">
        <v>772</v>
      </c>
      <c r="QA5" s="5" t="s">
        <v>772</v>
      </c>
      <c r="QB5" s="5" t="s">
        <v>772</v>
      </c>
      <c r="QC5" s="5" t="s">
        <v>772</v>
      </c>
      <c r="QD5" s="5" t="s">
        <v>772</v>
      </c>
      <c r="QE5" s="5" t="s">
        <v>772</v>
      </c>
      <c r="QF5" s="5" t="s">
        <v>772</v>
      </c>
      <c r="QG5" s="5" t="s">
        <v>772</v>
      </c>
      <c r="QH5" s="5" t="s">
        <v>772</v>
      </c>
      <c r="QI5" s="5" t="s">
        <v>772</v>
      </c>
      <c r="QJ5" s="5" t="s">
        <v>772</v>
      </c>
      <c r="QK5" s="5" t="s">
        <v>772</v>
      </c>
      <c r="QL5" s="5" t="s">
        <v>772</v>
      </c>
      <c r="QM5" s="5" t="s">
        <v>772</v>
      </c>
      <c r="QN5" s="5" t="s">
        <v>772</v>
      </c>
      <c r="QO5" s="5" t="s">
        <v>772</v>
      </c>
      <c r="QP5" s="5" t="s">
        <v>772</v>
      </c>
      <c r="QQ5" s="5" t="s">
        <v>772</v>
      </c>
      <c r="QR5" s="5" t="s">
        <v>772</v>
      </c>
      <c r="QS5" s="5" t="s">
        <v>772</v>
      </c>
      <c r="QT5" s="5" t="s">
        <v>772</v>
      </c>
      <c r="QU5" s="5" t="s">
        <v>772</v>
      </c>
      <c r="QV5" s="5" t="s">
        <v>772</v>
      </c>
      <c r="QW5" s="5" t="s">
        <v>772</v>
      </c>
      <c r="QX5" s="5" t="s">
        <v>772</v>
      </c>
      <c r="QY5" s="5" t="s">
        <v>772</v>
      </c>
      <c r="QZ5" s="5" t="s">
        <v>772</v>
      </c>
      <c r="RA5" s="5" t="s">
        <v>772</v>
      </c>
      <c r="RB5" s="5" t="s">
        <v>772</v>
      </c>
      <c r="RC5" s="5" t="s">
        <v>772</v>
      </c>
      <c r="RD5" s="5" t="s">
        <v>772</v>
      </c>
      <c r="RE5" s="5" t="s">
        <v>772</v>
      </c>
      <c r="RF5" s="5" t="s">
        <v>772</v>
      </c>
      <c r="RG5" s="5" t="s">
        <v>772</v>
      </c>
      <c r="RH5" s="5" t="s">
        <v>772</v>
      </c>
      <c r="RI5" s="5" t="s">
        <v>772</v>
      </c>
      <c r="RJ5" s="5" t="s">
        <v>772</v>
      </c>
      <c r="RK5" s="5" t="s">
        <v>772</v>
      </c>
      <c r="RL5" s="5" t="s">
        <v>772</v>
      </c>
      <c r="RM5" s="5" t="s">
        <v>772</v>
      </c>
      <c r="RN5" s="5" t="s">
        <v>772</v>
      </c>
      <c r="RO5" s="5" t="s">
        <v>772</v>
      </c>
      <c r="RP5" s="5" t="s">
        <v>772</v>
      </c>
      <c r="RQ5" s="5" t="s">
        <v>772</v>
      </c>
      <c r="RR5" s="5" t="s">
        <v>772</v>
      </c>
      <c r="RS5" s="5" t="s">
        <v>772</v>
      </c>
      <c r="RT5" s="5" t="s">
        <v>772</v>
      </c>
      <c r="RU5" s="5" t="s">
        <v>772</v>
      </c>
      <c r="RV5" s="5" t="s">
        <v>772</v>
      </c>
      <c r="RW5" s="5" t="s">
        <v>772</v>
      </c>
      <c r="RX5" s="5" t="s">
        <v>772</v>
      </c>
      <c r="RY5" s="5" t="s">
        <v>772</v>
      </c>
      <c r="RZ5" s="5" t="s">
        <v>771</v>
      </c>
      <c r="SA5" s="5" t="s">
        <v>771</v>
      </c>
      <c r="SB5" s="5" t="s">
        <v>771</v>
      </c>
      <c r="SC5" s="5" t="s">
        <v>771</v>
      </c>
      <c r="SD5" s="5" t="s">
        <v>771</v>
      </c>
      <c r="SE5" s="5" t="s">
        <v>771</v>
      </c>
      <c r="SF5" s="5" t="s">
        <v>771</v>
      </c>
      <c r="SG5" s="5" t="s">
        <v>771</v>
      </c>
      <c r="SH5" s="5" t="s">
        <v>771</v>
      </c>
      <c r="SI5" s="5" t="s">
        <v>771</v>
      </c>
      <c r="SJ5" s="5" t="s">
        <v>771</v>
      </c>
      <c r="SK5" s="5" t="s">
        <v>771</v>
      </c>
      <c r="SL5" s="5" t="s">
        <v>771</v>
      </c>
      <c r="SM5" s="5" t="s">
        <v>771</v>
      </c>
      <c r="SN5" s="5" t="s">
        <v>771</v>
      </c>
      <c r="SO5" s="5" t="s">
        <v>771</v>
      </c>
      <c r="SP5" s="5" t="s">
        <v>771</v>
      </c>
      <c r="SQ5" s="5" t="s">
        <v>771</v>
      </c>
      <c r="SR5" s="5" t="s">
        <v>771</v>
      </c>
      <c r="SS5" s="5" t="s">
        <v>771</v>
      </c>
      <c r="ST5" s="5" t="s">
        <v>771</v>
      </c>
      <c r="SU5" s="5" t="s">
        <v>771</v>
      </c>
      <c r="SV5" s="5" t="s">
        <v>771</v>
      </c>
      <c r="SW5" s="5" t="s">
        <v>771</v>
      </c>
      <c r="SX5" s="5" t="s">
        <v>771</v>
      </c>
      <c r="SY5" s="5" t="s">
        <v>771</v>
      </c>
      <c r="SZ5" s="5" t="s">
        <v>771</v>
      </c>
      <c r="TA5" s="5" t="s">
        <v>771</v>
      </c>
      <c r="TB5" s="5" t="s">
        <v>771</v>
      </c>
      <c r="TC5" s="5" t="s">
        <v>771</v>
      </c>
      <c r="TD5" s="5" t="s">
        <v>771</v>
      </c>
      <c r="TE5" s="5" t="s">
        <v>771</v>
      </c>
      <c r="TF5" s="5" t="s">
        <v>771</v>
      </c>
      <c r="TG5" s="5" t="s">
        <v>771</v>
      </c>
      <c r="TH5" s="5" t="s">
        <v>771</v>
      </c>
      <c r="TI5" s="5" t="s">
        <v>771</v>
      </c>
      <c r="TJ5" s="5" t="s">
        <v>771</v>
      </c>
      <c r="TK5" s="5" t="s">
        <v>771</v>
      </c>
      <c r="TL5" s="5" t="s">
        <v>771</v>
      </c>
      <c r="TM5" s="5" t="s">
        <v>771</v>
      </c>
      <c r="TN5" s="5" t="s">
        <v>771</v>
      </c>
      <c r="TO5" s="5" t="s">
        <v>771</v>
      </c>
      <c r="TP5" s="5" t="s">
        <v>771</v>
      </c>
      <c r="TQ5" s="5" t="s">
        <v>771</v>
      </c>
      <c r="TR5" s="5" t="s">
        <v>771</v>
      </c>
      <c r="TS5" s="5" t="s">
        <v>771</v>
      </c>
      <c r="TT5" s="5" t="s">
        <v>771</v>
      </c>
      <c r="TU5" s="5" t="s">
        <v>771</v>
      </c>
      <c r="TV5" s="5" t="s">
        <v>771</v>
      </c>
      <c r="TW5" s="5" t="s">
        <v>771</v>
      </c>
      <c r="TX5" s="5" t="s">
        <v>771</v>
      </c>
      <c r="TY5" s="5" t="s">
        <v>771</v>
      </c>
      <c r="TZ5" s="5" t="s">
        <v>771</v>
      </c>
      <c r="UA5" s="5" t="s">
        <v>771</v>
      </c>
      <c r="UB5" s="5" t="s">
        <v>771</v>
      </c>
      <c r="UC5" s="5" t="s">
        <v>771</v>
      </c>
      <c r="UD5" s="5" t="s">
        <v>771</v>
      </c>
      <c r="UE5" s="5" t="s">
        <v>771</v>
      </c>
      <c r="UF5" s="5" t="s">
        <v>771</v>
      </c>
      <c r="UG5" s="5" t="s">
        <v>771</v>
      </c>
      <c r="UH5" s="5" t="s">
        <v>771</v>
      </c>
      <c r="UI5" s="5" t="s">
        <v>771</v>
      </c>
      <c r="UJ5" s="5" t="s">
        <v>771</v>
      </c>
      <c r="UK5" s="5" t="s">
        <v>771</v>
      </c>
      <c r="UL5" s="5" t="s">
        <v>771</v>
      </c>
      <c r="UM5" s="5" t="s">
        <v>771</v>
      </c>
      <c r="UN5" s="5" t="s">
        <v>771</v>
      </c>
      <c r="UO5" s="5" t="s">
        <v>771</v>
      </c>
      <c r="UP5" s="5" t="s">
        <v>771</v>
      </c>
      <c r="UQ5" s="5" t="s">
        <v>771</v>
      </c>
      <c r="UR5" s="5" t="s">
        <v>771</v>
      </c>
      <c r="US5" s="5" t="s">
        <v>771</v>
      </c>
      <c r="UT5" s="5" t="s">
        <v>771</v>
      </c>
      <c r="UU5" s="5" t="s">
        <v>771</v>
      </c>
      <c r="UV5" s="5" t="s">
        <v>771</v>
      </c>
      <c r="UW5" s="5" t="s">
        <v>771</v>
      </c>
      <c r="UX5" s="5" t="s">
        <v>771</v>
      </c>
      <c r="UY5" s="5" t="s">
        <v>771</v>
      </c>
      <c r="UZ5" s="5" t="s">
        <v>771</v>
      </c>
      <c r="VA5" s="5" t="s">
        <v>771</v>
      </c>
      <c r="VB5" s="5" t="s">
        <v>771</v>
      </c>
      <c r="VC5" s="5" t="s">
        <v>771</v>
      </c>
      <c r="VD5" s="5" t="s">
        <v>771</v>
      </c>
      <c r="VE5" s="5" t="s">
        <v>771</v>
      </c>
      <c r="VF5" s="5" t="s">
        <v>771</v>
      </c>
      <c r="VG5" s="5" t="s">
        <v>771</v>
      </c>
      <c r="VH5" s="5" t="s">
        <v>771</v>
      </c>
      <c r="VI5" s="5" t="s">
        <v>771</v>
      </c>
      <c r="VJ5" s="5" t="s">
        <v>771</v>
      </c>
      <c r="VK5" s="5" t="s">
        <v>771</v>
      </c>
      <c r="VL5" s="5" t="s">
        <v>771</v>
      </c>
      <c r="VM5" s="5" t="s">
        <v>771</v>
      </c>
      <c r="VN5" s="5" t="s">
        <v>771</v>
      </c>
      <c r="VO5" s="5" t="s">
        <v>772</v>
      </c>
      <c r="VP5" s="5" t="s">
        <v>772</v>
      </c>
      <c r="VQ5" s="5" t="s">
        <v>772</v>
      </c>
      <c r="VR5" s="5" t="s">
        <v>772</v>
      </c>
      <c r="VS5" s="5" t="s">
        <v>772</v>
      </c>
      <c r="VT5" s="5" t="s">
        <v>772</v>
      </c>
      <c r="VU5" s="5" t="s">
        <v>772</v>
      </c>
      <c r="VV5" s="5" t="s">
        <v>772</v>
      </c>
      <c r="VW5" s="5" t="s">
        <v>772</v>
      </c>
      <c r="VX5" s="5" t="s">
        <v>772</v>
      </c>
      <c r="VY5" s="5" t="s">
        <v>772</v>
      </c>
      <c r="VZ5" s="5" t="s">
        <v>772</v>
      </c>
      <c r="WA5" s="5" t="s">
        <v>772</v>
      </c>
      <c r="WB5" s="5" t="s">
        <v>772</v>
      </c>
      <c r="WC5" s="5" t="s">
        <v>772</v>
      </c>
      <c r="WD5" s="5" t="s">
        <v>772</v>
      </c>
      <c r="WE5" s="5" t="s">
        <v>772</v>
      </c>
      <c r="WF5" s="5" t="s">
        <v>772</v>
      </c>
      <c r="WG5" s="5" t="s">
        <v>772</v>
      </c>
      <c r="WH5" s="5" t="s">
        <v>772</v>
      </c>
      <c r="WI5" s="5" t="s">
        <v>772</v>
      </c>
      <c r="WJ5" s="5" t="s">
        <v>772</v>
      </c>
      <c r="WK5" s="5" t="s">
        <v>772</v>
      </c>
      <c r="WL5" s="5" t="s">
        <v>772</v>
      </c>
      <c r="WM5" s="5" t="s">
        <v>772</v>
      </c>
      <c r="WN5" s="5" t="s">
        <v>772</v>
      </c>
      <c r="WO5" s="5" t="s">
        <v>772</v>
      </c>
      <c r="WP5" s="5" t="s">
        <v>772</v>
      </c>
      <c r="WQ5" s="5" t="s">
        <v>772</v>
      </c>
      <c r="WR5" s="5" t="s">
        <v>772</v>
      </c>
      <c r="WS5" s="5" t="s">
        <v>772</v>
      </c>
      <c r="WT5" s="5" t="s">
        <v>772</v>
      </c>
      <c r="WU5" s="5" t="s">
        <v>772</v>
      </c>
      <c r="WV5" s="5" t="s">
        <v>772</v>
      </c>
      <c r="WW5" s="5" t="s">
        <v>772</v>
      </c>
      <c r="WX5" s="5" t="s">
        <v>772</v>
      </c>
      <c r="WY5" s="5" t="s">
        <v>772</v>
      </c>
      <c r="WZ5" s="5" t="s">
        <v>772</v>
      </c>
      <c r="XA5" s="5" t="s">
        <v>772</v>
      </c>
      <c r="XB5" s="5" t="s">
        <v>772</v>
      </c>
      <c r="XC5" s="5" t="s">
        <v>772</v>
      </c>
      <c r="XD5" s="5" t="s">
        <v>772</v>
      </c>
      <c r="XE5" s="5" t="s">
        <v>772</v>
      </c>
      <c r="XF5" s="5" t="s">
        <v>772</v>
      </c>
      <c r="XG5" s="5" t="s">
        <v>772</v>
      </c>
      <c r="XH5" s="5" t="s">
        <v>772</v>
      </c>
      <c r="XI5" s="5" t="s">
        <v>772</v>
      </c>
      <c r="XJ5" s="5" t="s">
        <v>772</v>
      </c>
      <c r="XK5" s="5" t="s">
        <v>772</v>
      </c>
      <c r="XL5" s="5" t="s">
        <v>772</v>
      </c>
      <c r="XM5" s="5" t="s">
        <v>772</v>
      </c>
      <c r="XN5" s="5" t="s">
        <v>772</v>
      </c>
      <c r="XO5" s="5" t="s">
        <v>772</v>
      </c>
      <c r="XP5" s="5" t="s">
        <v>772</v>
      </c>
      <c r="XQ5" s="5" t="s">
        <v>772</v>
      </c>
      <c r="XR5" s="5" t="s">
        <v>772</v>
      </c>
      <c r="XS5" s="5" t="s">
        <v>772</v>
      </c>
      <c r="XT5" s="5" t="s">
        <v>772</v>
      </c>
      <c r="XU5" s="5" t="s">
        <v>772</v>
      </c>
      <c r="XV5" s="5" t="s">
        <v>772</v>
      </c>
      <c r="XW5" s="5" t="s">
        <v>772</v>
      </c>
      <c r="XX5" s="5" t="s">
        <v>772</v>
      </c>
      <c r="XY5" s="5" t="s">
        <v>772</v>
      </c>
      <c r="XZ5" s="5" t="s">
        <v>772</v>
      </c>
      <c r="YA5" s="5" t="s">
        <v>772</v>
      </c>
      <c r="YB5" s="5" t="s">
        <v>772</v>
      </c>
      <c r="YC5" s="5" t="s">
        <v>772</v>
      </c>
      <c r="YD5" s="5" t="s">
        <v>772</v>
      </c>
      <c r="YE5" s="5" t="s">
        <v>772</v>
      </c>
      <c r="YF5" s="5" t="s">
        <v>772</v>
      </c>
      <c r="YG5" s="5" t="s">
        <v>772</v>
      </c>
      <c r="YH5" s="5" t="s">
        <v>772</v>
      </c>
      <c r="YI5" s="5" t="s">
        <v>772</v>
      </c>
      <c r="YJ5" s="5" t="s">
        <v>772</v>
      </c>
      <c r="YK5" s="5" t="s">
        <v>772</v>
      </c>
      <c r="YL5" s="5" t="s">
        <v>772</v>
      </c>
      <c r="YM5" s="5" t="s">
        <v>772</v>
      </c>
      <c r="YN5" s="5" t="s">
        <v>772</v>
      </c>
      <c r="YO5" s="5" t="s">
        <v>772</v>
      </c>
      <c r="YP5" s="5" t="s">
        <v>772</v>
      </c>
      <c r="YQ5" s="5" t="s">
        <v>772</v>
      </c>
      <c r="YR5" s="5" t="s">
        <v>772</v>
      </c>
      <c r="YS5" s="5" t="s">
        <v>772</v>
      </c>
      <c r="YT5" s="5" t="s">
        <v>772</v>
      </c>
      <c r="YU5" s="5" t="s">
        <v>772</v>
      </c>
      <c r="YV5" s="5" t="s">
        <v>772</v>
      </c>
      <c r="YW5" s="5" t="s">
        <v>772</v>
      </c>
      <c r="YX5" s="5" t="s">
        <v>772</v>
      </c>
      <c r="YY5" s="5" t="s">
        <v>772</v>
      </c>
      <c r="YZ5" s="5" t="s">
        <v>772</v>
      </c>
      <c r="ZA5" s="5" t="s">
        <v>772</v>
      </c>
      <c r="ZB5" s="5" t="s">
        <v>771</v>
      </c>
      <c r="ZC5" s="5" t="s">
        <v>771</v>
      </c>
      <c r="ZD5" s="5" t="s">
        <v>771</v>
      </c>
      <c r="ZE5" s="5" t="s">
        <v>771</v>
      </c>
      <c r="ZF5" s="5" t="s">
        <v>771</v>
      </c>
      <c r="ZG5" s="5" t="s">
        <v>771</v>
      </c>
      <c r="ZH5" s="5" t="s">
        <v>771</v>
      </c>
      <c r="ZI5" s="5" t="s">
        <v>771</v>
      </c>
      <c r="ZJ5" s="5" t="s">
        <v>771</v>
      </c>
      <c r="ZK5" s="5" t="s">
        <v>771</v>
      </c>
      <c r="ZL5" s="5" t="s">
        <v>771</v>
      </c>
      <c r="ZM5" s="5" t="s">
        <v>771</v>
      </c>
      <c r="ZN5" s="5" t="s">
        <v>771</v>
      </c>
      <c r="ZO5" s="5" t="s">
        <v>771</v>
      </c>
      <c r="ZP5" s="5" t="s">
        <v>771</v>
      </c>
      <c r="ZQ5" s="5" t="s">
        <v>771</v>
      </c>
      <c r="ZR5" s="5" t="s">
        <v>771</v>
      </c>
      <c r="ZS5" s="5" t="s">
        <v>771</v>
      </c>
      <c r="ZT5" s="5" t="s">
        <v>771</v>
      </c>
      <c r="ZU5" s="5" t="s">
        <v>771</v>
      </c>
      <c r="ZV5" s="5" t="s">
        <v>771</v>
      </c>
      <c r="ZW5" s="5" t="s">
        <v>771</v>
      </c>
      <c r="ZX5" s="5" t="s">
        <v>771</v>
      </c>
      <c r="ZY5" s="5" t="s">
        <v>771</v>
      </c>
      <c r="ZZ5" s="5" t="s">
        <v>771</v>
      </c>
      <c r="AAA5" s="5" t="s">
        <v>771</v>
      </c>
      <c r="AAB5" s="5" t="s">
        <v>771</v>
      </c>
      <c r="AAC5" s="5" t="s">
        <v>771</v>
      </c>
      <c r="AAD5" s="5" t="s">
        <v>771</v>
      </c>
      <c r="AAE5" s="5" t="s">
        <v>771</v>
      </c>
      <c r="AAF5" s="5" t="s">
        <v>771</v>
      </c>
      <c r="AAG5" s="5" t="s">
        <v>771</v>
      </c>
      <c r="AAH5" s="5" t="s">
        <v>771</v>
      </c>
      <c r="AAI5" s="5" t="s">
        <v>771</v>
      </c>
      <c r="AAJ5" s="5" t="s">
        <v>771</v>
      </c>
      <c r="AAK5" s="5" t="s">
        <v>771</v>
      </c>
      <c r="AAL5" s="5" t="s">
        <v>771</v>
      </c>
      <c r="AAM5" s="5" t="s">
        <v>771</v>
      </c>
      <c r="AAN5" s="5" t="s">
        <v>771</v>
      </c>
      <c r="AAO5" s="5" t="s">
        <v>771</v>
      </c>
      <c r="AAP5" s="5" t="s">
        <v>771</v>
      </c>
      <c r="AAQ5" s="5" t="s">
        <v>771</v>
      </c>
      <c r="AAR5" s="5" t="s">
        <v>771</v>
      </c>
      <c r="AAS5" s="5" t="s">
        <v>771</v>
      </c>
      <c r="AAT5" s="5" t="s">
        <v>771</v>
      </c>
      <c r="AAU5" s="5" t="s">
        <v>771</v>
      </c>
      <c r="AAV5" s="5" t="s">
        <v>771</v>
      </c>
      <c r="AAW5" s="5" t="s">
        <v>771</v>
      </c>
      <c r="AAX5" s="5" t="s">
        <v>771</v>
      </c>
      <c r="AAY5" s="5" t="s">
        <v>771</v>
      </c>
      <c r="AAZ5" s="5" t="s">
        <v>771</v>
      </c>
      <c r="ABA5" s="5" t="s">
        <v>771</v>
      </c>
      <c r="ABB5" s="5" t="s">
        <v>771</v>
      </c>
      <c r="ABC5" s="5" t="s">
        <v>771</v>
      </c>
      <c r="ABD5" s="5" t="s">
        <v>771</v>
      </c>
      <c r="ABE5" s="5" t="s">
        <v>771</v>
      </c>
      <c r="ABF5" s="5" t="s">
        <v>771</v>
      </c>
      <c r="ABG5" s="5" t="s">
        <v>771</v>
      </c>
      <c r="ABH5" s="5" t="s">
        <v>771</v>
      </c>
      <c r="ABI5" s="5" t="s">
        <v>771</v>
      </c>
      <c r="ABJ5" s="5" t="s">
        <v>771</v>
      </c>
      <c r="ABK5" s="5" t="s">
        <v>771</v>
      </c>
      <c r="ABL5" s="5" t="s">
        <v>771</v>
      </c>
      <c r="ABM5" s="5" t="s">
        <v>771</v>
      </c>
      <c r="ABN5" s="5" t="s">
        <v>771</v>
      </c>
      <c r="ABO5" s="5" t="s">
        <v>771</v>
      </c>
      <c r="ABP5" s="5" t="s">
        <v>771</v>
      </c>
      <c r="ABQ5" s="5" t="s">
        <v>771</v>
      </c>
      <c r="ABR5" s="5" t="s">
        <v>771</v>
      </c>
      <c r="ABS5" s="5" t="s">
        <v>771</v>
      </c>
      <c r="ABT5" s="5" t="s">
        <v>771</v>
      </c>
      <c r="ABU5" s="5" t="s">
        <v>771</v>
      </c>
      <c r="ABV5" s="5" t="s">
        <v>771</v>
      </c>
      <c r="ABW5" s="5" t="s">
        <v>771</v>
      </c>
      <c r="ABX5" s="5" t="s">
        <v>771</v>
      </c>
      <c r="ABY5" s="5" t="s">
        <v>771</v>
      </c>
      <c r="ABZ5" s="5" t="s">
        <v>771</v>
      </c>
      <c r="ACA5" s="5" t="s">
        <v>771</v>
      </c>
      <c r="ACB5" s="5" t="s">
        <v>771</v>
      </c>
      <c r="ACC5" s="5" t="s">
        <v>771</v>
      </c>
      <c r="ACD5" s="5" t="s">
        <v>771</v>
      </c>
      <c r="ACE5" s="5" t="s">
        <v>771</v>
      </c>
      <c r="ACF5" s="5" t="s">
        <v>771</v>
      </c>
      <c r="ACG5" s="5" t="s">
        <v>771</v>
      </c>
      <c r="ACH5" s="5" t="s">
        <v>771</v>
      </c>
      <c r="ACI5" s="5" t="s">
        <v>771</v>
      </c>
      <c r="ACJ5" s="5" t="s">
        <v>771</v>
      </c>
      <c r="ACK5" s="5" t="s">
        <v>771</v>
      </c>
      <c r="ACL5" s="5" t="s">
        <v>771</v>
      </c>
      <c r="ACM5" s="5" t="s">
        <v>771</v>
      </c>
      <c r="ACN5" s="5" t="s">
        <v>771</v>
      </c>
      <c r="ACO5" s="5" t="s">
        <v>771</v>
      </c>
      <c r="ACP5" s="5" t="s">
        <v>771</v>
      </c>
      <c r="ACQ5" s="5" t="s">
        <v>772</v>
      </c>
      <c r="ACR5" s="5" t="s">
        <v>772</v>
      </c>
      <c r="ACS5" s="5" t="s">
        <v>772</v>
      </c>
      <c r="ACT5" s="5" t="s">
        <v>772</v>
      </c>
      <c r="ACU5" s="5" t="s">
        <v>772</v>
      </c>
      <c r="ACV5" s="5" t="s">
        <v>772</v>
      </c>
      <c r="ACW5" s="5" t="s">
        <v>772</v>
      </c>
      <c r="ACX5" s="5" t="s">
        <v>772</v>
      </c>
      <c r="ACY5" s="5" t="s">
        <v>772</v>
      </c>
      <c r="ACZ5" s="5" t="s">
        <v>772</v>
      </c>
      <c r="ADA5" s="5" t="s">
        <v>772</v>
      </c>
      <c r="ADB5" s="5" t="s">
        <v>772</v>
      </c>
      <c r="ADC5" s="5" t="s">
        <v>772</v>
      </c>
      <c r="ADD5" s="5" t="s">
        <v>772</v>
      </c>
      <c r="ADE5" s="5" t="s">
        <v>772</v>
      </c>
      <c r="ADF5" s="5" t="s">
        <v>772</v>
      </c>
      <c r="ADG5" s="5" t="s">
        <v>772</v>
      </c>
      <c r="ADH5" s="5" t="s">
        <v>772</v>
      </c>
      <c r="ADI5" s="5" t="s">
        <v>772</v>
      </c>
      <c r="ADJ5" s="5" t="s">
        <v>772</v>
      </c>
      <c r="ADK5" s="5" t="s">
        <v>772</v>
      </c>
      <c r="ADL5" s="5" t="s">
        <v>772</v>
      </c>
      <c r="ADM5" s="5" t="s">
        <v>772</v>
      </c>
      <c r="ADN5" s="5" t="s">
        <v>772</v>
      </c>
      <c r="ADO5" s="5" t="s">
        <v>772</v>
      </c>
      <c r="ADP5" s="5" t="s">
        <v>772</v>
      </c>
      <c r="ADQ5" s="5" t="s">
        <v>772</v>
      </c>
      <c r="ADR5" s="5" t="s">
        <v>772</v>
      </c>
      <c r="ADS5" s="5" t="s">
        <v>772</v>
      </c>
      <c r="ADT5" s="5" t="s">
        <v>772</v>
      </c>
      <c r="ADU5" s="5" t="s">
        <v>772</v>
      </c>
      <c r="ADV5" s="5" t="s">
        <v>772</v>
      </c>
      <c r="ADW5" s="5" t="s">
        <v>772</v>
      </c>
      <c r="ADX5" s="5" t="s">
        <v>772</v>
      </c>
      <c r="ADY5" s="5" t="s">
        <v>772</v>
      </c>
      <c r="ADZ5" s="5" t="s">
        <v>772</v>
      </c>
      <c r="AEA5" s="5" t="s">
        <v>772</v>
      </c>
      <c r="AEB5" s="5" t="s">
        <v>772</v>
      </c>
      <c r="AEC5" s="5" t="s">
        <v>772</v>
      </c>
      <c r="AED5" s="5" t="s">
        <v>772</v>
      </c>
      <c r="AEE5" s="5" t="s">
        <v>772</v>
      </c>
      <c r="AEF5" s="5" t="s">
        <v>772</v>
      </c>
      <c r="AEG5" s="5" t="s">
        <v>772</v>
      </c>
      <c r="AEH5" s="5" t="s">
        <v>772</v>
      </c>
      <c r="AEI5" s="5" t="s">
        <v>772</v>
      </c>
      <c r="AEJ5" s="5" t="s">
        <v>772</v>
      </c>
      <c r="AEK5" s="5" t="s">
        <v>772</v>
      </c>
      <c r="AEL5" s="5" t="s">
        <v>772</v>
      </c>
      <c r="AEM5" s="5" t="s">
        <v>772</v>
      </c>
      <c r="AEN5" s="5" t="s">
        <v>772</v>
      </c>
      <c r="AEO5" s="5" t="s">
        <v>772</v>
      </c>
      <c r="AEP5" s="5" t="s">
        <v>772</v>
      </c>
      <c r="AEQ5" s="5" t="s">
        <v>772</v>
      </c>
      <c r="AER5" s="5" t="s">
        <v>772</v>
      </c>
      <c r="AES5" s="5" t="s">
        <v>772</v>
      </c>
      <c r="AET5" s="5" t="s">
        <v>772</v>
      </c>
      <c r="AEU5" s="5" t="s">
        <v>772</v>
      </c>
      <c r="AEV5" s="5" t="s">
        <v>772</v>
      </c>
      <c r="AEW5" s="5" t="s">
        <v>772</v>
      </c>
      <c r="AEX5" s="5" t="s">
        <v>772</v>
      </c>
      <c r="AEY5" s="5" t="s">
        <v>772</v>
      </c>
      <c r="AEZ5" s="5" t="s">
        <v>772</v>
      </c>
      <c r="AFA5" s="5" t="s">
        <v>772</v>
      </c>
      <c r="AFB5" s="5" t="s">
        <v>772</v>
      </c>
      <c r="AFC5" s="5" t="s">
        <v>772</v>
      </c>
      <c r="AFD5" s="5" t="s">
        <v>772</v>
      </c>
      <c r="AFE5" s="5" t="s">
        <v>772</v>
      </c>
      <c r="AFF5" s="5" t="s">
        <v>772</v>
      </c>
      <c r="AFG5" s="5" t="s">
        <v>772</v>
      </c>
      <c r="AFH5" s="5" t="s">
        <v>772</v>
      </c>
      <c r="AFI5" s="5" t="s">
        <v>772</v>
      </c>
      <c r="AFJ5" s="5" t="s">
        <v>772</v>
      </c>
      <c r="AFK5" s="5" t="s">
        <v>772</v>
      </c>
      <c r="AFL5" s="5" t="s">
        <v>772</v>
      </c>
      <c r="AFM5" s="5" t="s">
        <v>772</v>
      </c>
      <c r="AFN5" s="5" t="s">
        <v>772</v>
      </c>
      <c r="AFO5" s="5" t="s">
        <v>772</v>
      </c>
      <c r="AFP5" s="5" t="s">
        <v>772</v>
      </c>
      <c r="AFQ5" s="5" t="s">
        <v>772</v>
      </c>
      <c r="AFR5" s="5" t="s">
        <v>772</v>
      </c>
      <c r="AFS5" s="5" t="s">
        <v>772</v>
      </c>
      <c r="AFT5" s="5" t="s">
        <v>772</v>
      </c>
      <c r="AFU5" s="5" t="s">
        <v>772</v>
      </c>
      <c r="AFV5" s="5" t="s">
        <v>772</v>
      </c>
      <c r="AFW5" s="5" t="s">
        <v>772</v>
      </c>
      <c r="AFX5" s="5" t="s">
        <v>772</v>
      </c>
      <c r="AFY5" s="5" t="s">
        <v>772</v>
      </c>
      <c r="AFZ5" s="5" t="s">
        <v>772</v>
      </c>
      <c r="AGA5" s="5" t="s">
        <v>772</v>
      </c>
      <c r="AGB5" s="5" t="s">
        <v>772</v>
      </c>
      <c r="AGC5" s="5" t="s">
        <v>772</v>
      </c>
      <c r="AGD5" s="5"/>
      <c r="AGE5" s="5"/>
      <c r="AGF5" s="5"/>
      <c r="AGG5" s="5"/>
      <c r="AGH5" s="5" t="s">
        <v>771</v>
      </c>
      <c r="AGI5" s="5" t="s">
        <v>771</v>
      </c>
      <c r="AGJ5" s="5" t="s">
        <v>772</v>
      </c>
      <c r="AGK5" s="5" t="s">
        <v>772</v>
      </c>
      <c r="AGL5" s="5" t="s">
        <v>772</v>
      </c>
      <c r="AGM5" s="5" t="s">
        <v>772</v>
      </c>
      <c r="AGN5" s="5" t="s">
        <v>772</v>
      </c>
      <c r="AGO5" s="5" t="s">
        <v>772</v>
      </c>
      <c r="AGP5" s="5" t="s">
        <v>772</v>
      </c>
      <c r="AGQ5" s="5" t="s">
        <v>772</v>
      </c>
      <c r="AGR5" s="5" t="s">
        <v>771</v>
      </c>
      <c r="AGS5" s="5" t="s">
        <v>771</v>
      </c>
      <c r="AGT5" s="5" t="s">
        <v>771</v>
      </c>
      <c r="AGU5" s="5" t="s">
        <v>771</v>
      </c>
      <c r="AGV5" s="5" t="s">
        <v>771</v>
      </c>
      <c r="AGW5" s="5" t="s">
        <v>772</v>
      </c>
      <c r="AGX5" s="5" t="s">
        <v>772</v>
      </c>
      <c r="AGY5" s="5" t="s">
        <v>771</v>
      </c>
      <c r="AGZ5" s="5" t="s">
        <v>772</v>
      </c>
      <c r="AHA5" s="5" t="s">
        <v>771</v>
      </c>
      <c r="AHB5" s="5" t="s">
        <v>771</v>
      </c>
      <c r="AHC5" s="5" t="s">
        <v>771</v>
      </c>
      <c r="AHD5" s="5" t="s">
        <v>771</v>
      </c>
      <c r="AHE5" s="5" t="s">
        <v>771</v>
      </c>
      <c r="AHF5" s="5" t="s">
        <v>771</v>
      </c>
      <c r="AHG5" s="5" t="s">
        <v>771</v>
      </c>
      <c r="AHH5" s="5" t="s">
        <v>771</v>
      </c>
      <c r="AHI5" s="5" t="s">
        <v>771</v>
      </c>
      <c r="AHJ5" s="5" t="s">
        <v>772</v>
      </c>
      <c r="AHK5" s="5" t="s">
        <v>772</v>
      </c>
      <c r="AHL5" s="5" t="s">
        <v>771</v>
      </c>
      <c r="AHM5" s="5" t="s">
        <v>772</v>
      </c>
      <c r="AHN5" s="5" t="s">
        <v>772</v>
      </c>
      <c r="AHO5" s="5" t="s">
        <v>772</v>
      </c>
      <c r="AHP5" s="5" t="s">
        <v>771</v>
      </c>
      <c r="AHQ5" s="5" t="s">
        <v>771</v>
      </c>
      <c r="AHR5" s="5" t="s">
        <v>771</v>
      </c>
      <c r="AHS5" s="5" t="s">
        <v>771</v>
      </c>
      <c r="AHT5" s="5" t="s">
        <v>771</v>
      </c>
      <c r="AHU5" s="5" t="s">
        <v>771</v>
      </c>
      <c r="AHV5" s="5" t="s">
        <v>771</v>
      </c>
      <c r="AHW5" s="5" t="s">
        <v>771</v>
      </c>
      <c r="AHX5" s="5" t="s">
        <v>771</v>
      </c>
      <c r="AHY5" s="5" t="s">
        <v>772</v>
      </c>
      <c r="AHZ5" s="5" t="s">
        <v>772</v>
      </c>
      <c r="AIA5" s="5" t="s">
        <v>771</v>
      </c>
      <c r="AIB5" s="5" t="s">
        <v>772</v>
      </c>
      <c r="AIC5" s="5" t="s">
        <v>771</v>
      </c>
      <c r="AID5" s="5" t="s">
        <v>771</v>
      </c>
      <c r="AIE5" s="5" t="s">
        <v>771</v>
      </c>
      <c r="AIF5" s="5" t="s">
        <v>771</v>
      </c>
      <c r="AIG5" s="5" t="s">
        <v>771</v>
      </c>
      <c r="AIH5" s="5" t="s">
        <v>771</v>
      </c>
      <c r="AII5" s="5" t="s">
        <v>771</v>
      </c>
      <c r="AIJ5" s="5" t="s">
        <v>771</v>
      </c>
      <c r="AIK5" s="5" t="s">
        <v>771</v>
      </c>
      <c r="AIL5" s="5" t="s">
        <v>772</v>
      </c>
      <c r="AIM5" s="5" t="s">
        <v>772</v>
      </c>
      <c r="AIN5" s="5" t="s">
        <v>771</v>
      </c>
      <c r="AIO5" s="5" t="s">
        <v>772</v>
      </c>
      <c r="AIP5" s="5" t="s">
        <v>771</v>
      </c>
      <c r="AIQ5" s="5" t="s">
        <v>771</v>
      </c>
      <c r="AIR5" s="5" t="s">
        <v>771</v>
      </c>
      <c r="AIS5" s="5" t="s">
        <v>771</v>
      </c>
    </row>
    <row r="6" spans="1:930" s="16" customFormat="1" ht="22" customHeight="1" x14ac:dyDescent="0.35">
      <c r="A6" s="5" t="s">
        <v>201</v>
      </c>
      <c r="B6" s="5" t="s">
        <v>202</v>
      </c>
      <c r="C6" s="5" t="s">
        <v>20</v>
      </c>
      <c r="D6" s="5" t="s">
        <v>773</v>
      </c>
      <c r="E6" s="5" t="s">
        <v>774</v>
      </c>
      <c r="F6" s="5" t="s">
        <v>204</v>
      </c>
      <c r="G6" s="5" t="s">
        <v>202</v>
      </c>
      <c r="H6" s="5" t="s">
        <v>20</v>
      </c>
      <c r="I6" s="5" t="s">
        <v>773</v>
      </c>
      <c r="J6" s="5" t="s">
        <v>774</v>
      </c>
      <c r="K6" s="5" t="s">
        <v>204</v>
      </c>
      <c r="L6" s="5" t="s">
        <v>202</v>
      </c>
      <c r="M6" s="5" t="s">
        <v>20</v>
      </c>
      <c r="N6" s="5" t="s">
        <v>773</v>
      </c>
      <c r="O6" s="5" t="s">
        <v>775</v>
      </c>
      <c r="P6" s="5" t="s">
        <v>775</v>
      </c>
      <c r="Q6" s="5" t="s">
        <v>774</v>
      </c>
      <c r="R6" s="5" t="s">
        <v>204</v>
      </c>
      <c r="S6" s="5" t="s">
        <v>202</v>
      </c>
      <c r="T6" s="5" t="s">
        <v>20</v>
      </c>
      <c r="U6" s="5" t="s">
        <v>773</v>
      </c>
      <c r="V6" s="5" t="s">
        <v>774</v>
      </c>
      <c r="W6" s="5" t="s">
        <v>204</v>
      </c>
      <c r="X6" s="5" t="s">
        <v>202</v>
      </c>
      <c r="Y6" s="5" t="s">
        <v>20</v>
      </c>
      <c r="Z6" s="5" t="s">
        <v>773</v>
      </c>
      <c r="AA6" s="5" t="s">
        <v>774</v>
      </c>
      <c r="AB6" s="5" t="s">
        <v>204</v>
      </c>
      <c r="AC6" s="5" t="s">
        <v>202</v>
      </c>
      <c r="AD6" s="5" t="s">
        <v>20</v>
      </c>
      <c r="AE6" s="5" t="s">
        <v>773</v>
      </c>
      <c r="AF6" s="5" t="s">
        <v>774</v>
      </c>
      <c r="AG6" s="5" t="s">
        <v>204</v>
      </c>
      <c r="AH6" s="5" t="s">
        <v>202</v>
      </c>
      <c r="AI6" s="5" t="s">
        <v>20</v>
      </c>
      <c r="AJ6" s="5" t="s">
        <v>773</v>
      </c>
      <c r="AK6" s="5" t="s">
        <v>774</v>
      </c>
      <c r="AL6" s="5" t="s">
        <v>204</v>
      </c>
      <c r="AM6" s="5" t="s">
        <v>202</v>
      </c>
      <c r="AN6" s="5" t="s">
        <v>20</v>
      </c>
      <c r="AO6" s="5" t="s">
        <v>773</v>
      </c>
      <c r="AP6" s="5" t="s">
        <v>774</v>
      </c>
      <c r="AQ6" s="5" t="s">
        <v>204</v>
      </c>
      <c r="AR6" s="5" t="s">
        <v>202</v>
      </c>
      <c r="AS6" s="5" t="s">
        <v>20</v>
      </c>
      <c r="AT6" s="5" t="s">
        <v>773</v>
      </c>
      <c r="AU6" s="5" t="s">
        <v>774</v>
      </c>
      <c r="AV6" s="5" t="s">
        <v>204</v>
      </c>
      <c r="AW6" s="5" t="s">
        <v>202</v>
      </c>
      <c r="AX6" s="5" t="s">
        <v>20</v>
      </c>
      <c r="AY6" s="5" t="s">
        <v>773</v>
      </c>
      <c r="AZ6" s="5" t="s">
        <v>774</v>
      </c>
      <c r="BA6" s="5" t="s">
        <v>204</v>
      </c>
      <c r="BB6" s="5" t="s">
        <v>202</v>
      </c>
      <c r="BC6" s="5" t="s">
        <v>20</v>
      </c>
      <c r="BD6" s="5" t="s">
        <v>773</v>
      </c>
      <c r="BE6" s="5" t="s">
        <v>774</v>
      </c>
      <c r="BF6" s="5" t="s">
        <v>204</v>
      </c>
      <c r="BG6" s="5" t="s">
        <v>202</v>
      </c>
      <c r="BH6" s="5" t="s">
        <v>20</v>
      </c>
      <c r="BI6" s="5" t="s">
        <v>773</v>
      </c>
      <c r="BJ6" s="5" t="s">
        <v>774</v>
      </c>
      <c r="BK6" s="5" t="s">
        <v>204</v>
      </c>
      <c r="BL6" s="5" t="s">
        <v>202</v>
      </c>
      <c r="BM6" s="5" t="s">
        <v>20</v>
      </c>
      <c r="BN6" s="5" t="s">
        <v>773</v>
      </c>
      <c r="BO6" s="5" t="s">
        <v>774</v>
      </c>
      <c r="BP6" s="5" t="s">
        <v>204</v>
      </c>
      <c r="BQ6" s="5" t="s">
        <v>202</v>
      </c>
      <c r="BR6" s="5" t="s">
        <v>20</v>
      </c>
      <c r="BS6" s="5" t="s">
        <v>773</v>
      </c>
      <c r="BT6" s="5" t="s">
        <v>774</v>
      </c>
      <c r="BU6" s="5" t="s">
        <v>204</v>
      </c>
      <c r="BV6" s="5" t="s">
        <v>202</v>
      </c>
      <c r="BW6" s="5" t="s">
        <v>20</v>
      </c>
      <c r="BX6" s="5" t="s">
        <v>773</v>
      </c>
      <c r="BY6" s="5" t="s">
        <v>774</v>
      </c>
      <c r="BZ6" s="5" t="s">
        <v>204</v>
      </c>
      <c r="CA6" s="5" t="s">
        <v>202</v>
      </c>
      <c r="CB6" s="5" t="s">
        <v>20</v>
      </c>
      <c r="CC6" s="5" t="s">
        <v>773</v>
      </c>
      <c r="CD6" s="5" t="s">
        <v>774</v>
      </c>
      <c r="CE6" s="5" t="s">
        <v>204</v>
      </c>
      <c r="CF6" s="5" t="s">
        <v>202</v>
      </c>
      <c r="CG6" s="5" t="s">
        <v>20</v>
      </c>
      <c r="CH6" s="5" t="s">
        <v>773</v>
      </c>
      <c r="CI6" s="5" t="s">
        <v>774</v>
      </c>
      <c r="CJ6" s="5" t="s">
        <v>204</v>
      </c>
      <c r="CK6" s="5" t="s">
        <v>202</v>
      </c>
      <c r="CL6" s="5" t="s">
        <v>20</v>
      </c>
      <c r="CM6" s="5" t="s">
        <v>773</v>
      </c>
      <c r="CN6" s="5" t="s">
        <v>774</v>
      </c>
      <c r="CO6" s="5" t="s">
        <v>204</v>
      </c>
      <c r="CP6" s="5" t="s">
        <v>202</v>
      </c>
      <c r="CQ6" s="5" t="s">
        <v>20</v>
      </c>
      <c r="CR6" s="5" t="s">
        <v>773</v>
      </c>
      <c r="CS6" s="5" t="s">
        <v>774</v>
      </c>
      <c r="CT6" s="5" t="s">
        <v>204</v>
      </c>
      <c r="CU6" s="5" t="s">
        <v>202</v>
      </c>
      <c r="CV6" s="5" t="s">
        <v>20</v>
      </c>
      <c r="CW6" s="5" t="s">
        <v>773</v>
      </c>
      <c r="CX6" s="5" t="s">
        <v>774</v>
      </c>
      <c r="CY6" s="5" t="s">
        <v>204</v>
      </c>
      <c r="CZ6" s="5" t="s">
        <v>202</v>
      </c>
      <c r="DA6" s="5" t="s">
        <v>20</v>
      </c>
      <c r="DB6" s="5" t="s">
        <v>773</v>
      </c>
      <c r="DC6" s="5" t="s">
        <v>774</v>
      </c>
      <c r="DD6" s="5" t="s">
        <v>204</v>
      </c>
      <c r="DE6" s="5" t="s">
        <v>775</v>
      </c>
      <c r="DF6" s="5" t="s">
        <v>775</v>
      </c>
      <c r="DG6" s="5" t="s">
        <v>202</v>
      </c>
      <c r="DH6" s="5" t="s">
        <v>20</v>
      </c>
      <c r="DI6" s="5" t="s">
        <v>773</v>
      </c>
      <c r="DJ6" s="5" t="s">
        <v>774</v>
      </c>
      <c r="DK6" s="5" t="s">
        <v>204</v>
      </c>
      <c r="DL6" s="5" t="s">
        <v>202</v>
      </c>
      <c r="DM6" s="5" t="s">
        <v>20</v>
      </c>
      <c r="DN6" s="5" t="s">
        <v>773</v>
      </c>
      <c r="DO6" s="5" t="s">
        <v>774</v>
      </c>
      <c r="DP6" s="5" t="s">
        <v>204</v>
      </c>
      <c r="DQ6" s="5" t="s">
        <v>202</v>
      </c>
      <c r="DR6" s="5" t="s">
        <v>20</v>
      </c>
      <c r="DS6" s="5" t="s">
        <v>773</v>
      </c>
      <c r="DT6" s="5" t="s">
        <v>774</v>
      </c>
      <c r="DU6" s="5" t="s">
        <v>204</v>
      </c>
      <c r="DV6" s="5" t="s">
        <v>204</v>
      </c>
      <c r="DW6" s="5" t="s">
        <v>204</v>
      </c>
      <c r="DX6" s="5" t="s">
        <v>204</v>
      </c>
      <c r="DY6" s="5" t="s">
        <v>204</v>
      </c>
      <c r="DZ6" s="5" t="s">
        <v>204</v>
      </c>
      <c r="EA6" s="5" t="s">
        <v>204</v>
      </c>
      <c r="EB6" s="5" t="s">
        <v>204</v>
      </c>
      <c r="EC6" s="5" t="s">
        <v>204</v>
      </c>
      <c r="ED6" s="5" t="s">
        <v>204</v>
      </c>
      <c r="EE6" s="5" t="s">
        <v>204</v>
      </c>
      <c r="EF6" s="5" t="s">
        <v>204</v>
      </c>
      <c r="EG6" s="5" t="s">
        <v>204</v>
      </c>
      <c r="EH6" s="5" t="s">
        <v>204</v>
      </c>
      <c r="EI6" s="5" t="s">
        <v>204</v>
      </c>
      <c r="EJ6" s="5" t="s">
        <v>204</v>
      </c>
      <c r="EK6" s="5" t="s">
        <v>204</v>
      </c>
      <c r="EL6" s="5" t="s">
        <v>204</v>
      </c>
      <c r="EM6" s="5" t="s">
        <v>204</v>
      </c>
      <c r="EN6" s="5" t="s">
        <v>204</v>
      </c>
      <c r="EO6" s="5" t="s">
        <v>204</v>
      </c>
      <c r="EP6" s="5" t="s">
        <v>204</v>
      </c>
      <c r="EQ6" s="5" t="s">
        <v>204</v>
      </c>
      <c r="ER6" s="5" t="s">
        <v>204</v>
      </c>
      <c r="ES6" s="5" t="s">
        <v>204</v>
      </c>
      <c r="ET6" s="5" t="s">
        <v>204</v>
      </c>
      <c r="EU6" s="5" t="s">
        <v>204</v>
      </c>
      <c r="EV6" s="5" t="s">
        <v>204</v>
      </c>
      <c r="EW6" s="5" t="s">
        <v>204</v>
      </c>
      <c r="EX6" s="5" t="s">
        <v>204</v>
      </c>
      <c r="EY6" s="5" t="s">
        <v>204</v>
      </c>
      <c r="EZ6" s="5" t="s">
        <v>204</v>
      </c>
      <c r="FA6" s="5" t="s">
        <v>204</v>
      </c>
      <c r="FB6" s="5" t="s">
        <v>204</v>
      </c>
      <c r="FC6" s="5" t="s">
        <v>204</v>
      </c>
      <c r="FD6" s="5" t="s">
        <v>204</v>
      </c>
      <c r="FE6" s="5" t="s">
        <v>204</v>
      </c>
      <c r="FF6" s="5" t="s">
        <v>204</v>
      </c>
      <c r="FG6" s="5" t="s">
        <v>204</v>
      </c>
      <c r="FH6" s="5" t="s">
        <v>204</v>
      </c>
      <c r="FI6" s="5" t="s">
        <v>204</v>
      </c>
      <c r="FJ6" s="5" t="s">
        <v>204</v>
      </c>
      <c r="FK6" s="5" t="s">
        <v>204</v>
      </c>
      <c r="FL6" s="5" t="s">
        <v>204</v>
      </c>
      <c r="FM6" s="5" t="s">
        <v>204</v>
      </c>
      <c r="FN6" s="5" t="s">
        <v>204</v>
      </c>
      <c r="FO6" s="5" t="s">
        <v>204</v>
      </c>
      <c r="FP6" s="5" t="s">
        <v>204</v>
      </c>
      <c r="FQ6" s="5" t="s">
        <v>204</v>
      </c>
      <c r="FR6" s="5" t="s">
        <v>204</v>
      </c>
      <c r="FS6" s="5" t="s">
        <v>204</v>
      </c>
      <c r="FT6" s="5" t="s">
        <v>204</v>
      </c>
      <c r="FU6" s="5" t="s">
        <v>204</v>
      </c>
      <c r="FV6" s="5" t="s">
        <v>204</v>
      </c>
      <c r="FW6" s="5" t="s">
        <v>204</v>
      </c>
      <c r="FX6" s="5" t="s">
        <v>204</v>
      </c>
      <c r="FY6" s="5" t="s">
        <v>204</v>
      </c>
      <c r="FZ6" s="5" t="s">
        <v>204</v>
      </c>
      <c r="GA6" s="5" t="s">
        <v>204</v>
      </c>
      <c r="GB6" s="5" t="s">
        <v>204</v>
      </c>
      <c r="GC6" s="5" t="s">
        <v>204</v>
      </c>
      <c r="GD6" s="5" t="s">
        <v>204</v>
      </c>
      <c r="GE6" s="5" t="s">
        <v>204</v>
      </c>
      <c r="GF6" s="5" t="s">
        <v>204</v>
      </c>
      <c r="GG6" s="5" t="s">
        <v>204</v>
      </c>
      <c r="GH6" s="5" t="s">
        <v>204</v>
      </c>
      <c r="GI6" s="5" t="s">
        <v>204</v>
      </c>
      <c r="GJ6" s="5" t="s">
        <v>204</v>
      </c>
      <c r="GK6" s="5" t="s">
        <v>204</v>
      </c>
      <c r="GL6" s="5" t="s">
        <v>204</v>
      </c>
      <c r="GM6" s="5" t="s">
        <v>204</v>
      </c>
      <c r="GN6" s="5" t="s">
        <v>204</v>
      </c>
      <c r="GO6" s="5" t="s">
        <v>204</v>
      </c>
      <c r="GP6" s="5" t="s">
        <v>204</v>
      </c>
      <c r="GQ6" s="5" t="s">
        <v>204</v>
      </c>
      <c r="GR6" s="5" t="s">
        <v>204</v>
      </c>
      <c r="GS6" s="5" t="s">
        <v>204</v>
      </c>
      <c r="GT6" s="5" t="s">
        <v>204</v>
      </c>
      <c r="GU6" s="5" t="s">
        <v>204</v>
      </c>
      <c r="GV6" s="5" t="s">
        <v>204</v>
      </c>
      <c r="GW6" s="5" t="s">
        <v>204</v>
      </c>
      <c r="GX6" s="5" t="s">
        <v>204</v>
      </c>
      <c r="GY6" s="5" t="s">
        <v>204</v>
      </c>
      <c r="GZ6" s="5" t="s">
        <v>204</v>
      </c>
      <c r="HA6" s="5" t="s">
        <v>204</v>
      </c>
      <c r="HB6" s="5" t="s">
        <v>204</v>
      </c>
      <c r="HC6" s="5" t="s">
        <v>204</v>
      </c>
      <c r="HD6" s="5" t="s">
        <v>204</v>
      </c>
      <c r="HE6" s="5" t="s">
        <v>204</v>
      </c>
      <c r="HF6" s="5" t="s">
        <v>204</v>
      </c>
      <c r="HG6" s="5" t="s">
        <v>204</v>
      </c>
      <c r="HH6" s="5" t="s">
        <v>204</v>
      </c>
      <c r="HI6" s="5" t="s">
        <v>204</v>
      </c>
      <c r="HJ6" s="5" t="s">
        <v>204</v>
      </c>
      <c r="HK6" s="5" t="s">
        <v>204</v>
      </c>
      <c r="HL6" s="5" t="s">
        <v>204</v>
      </c>
      <c r="HM6" s="5" t="s">
        <v>204</v>
      </c>
      <c r="HN6" s="5" t="s">
        <v>204</v>
      </c>
      <c r="HO6" s="5" t="s">
        <v>204</v>
      </c>
      <c r="HP6" s="5" t="s">
        <v>204</v>
      </c>
      <c r="HQ6" s="5" t="s">
        <v>204</v>
      </c>
      <c r="HR6" s="5" t="s">
        <v>204</v>
      </c>
      <c r="HS6" s="5" t="s">
        <v>204</v>
      </c>
      <c r="HT6" s="5" t="s">
        <v>204</v>
      </c>
      <c r="HU6" s="5" t="s">
        <v>204</v>
      </c>
      <c r="HV6" s="5" t="s">
        <v>204</v>
      </c>
      <c r="HW6" s="5" t="s">
        <v>204</v>
      </c>
      <c r="HX6" s="5" t="s">
        <v>204</v>
      </c>
      <c r="HY6" s="5" t="s">
        <v>204</v>
      </c>
      <c r="HZ6" s="5" t="s">
        <v>204</v>
      </c>
      <c r="IA6" s="5" t="s">
        <v>204</v>
      </c>
      <c r="IB6" s="5" t="s">
        <v>204</v>
      </c>
      <c r="IC6" s="5" t="s">
        <v>204</v>
      </c>
      <c r="ID6" s="5" t="s">
        <v>204</v>
      </c>
      <c r="IE6" s="5" t="s">
        <v>204</v>
      </c>
      <c r="IF6" s="5" t="s">
        <v>204</v>
      </c>
      <c r="IG6" s="5" t="s">
        <v>204</v>
      </c>
      <c r="IH6" s="5" t="s">
        <v>204</v>
      </c>
      <c r="II6" s="5" t="s">
        <v>204</v>
      </c>
      <c r="IJ6" s="5" t="s">
        <v>204</v>
      </c>
      <c r="IK6" s="5" t="s">
        <v>204</v>
      </c>
      <c r="IL6" s="5" t="s">
        <v>204</v>
      </c>
      <c r="IM6" s="5" t="s">
        <v>204</v>
      </c>
      <c r="IN6" s="5" t="s">
        <v>204</v>
      </c>
      <c r="IO6" s="5" t="s">
        <v>204</v>
      </c>
      <c r="IP6" s="5" t="s">
        <v>204</v>
      </c>
      <c r="IQ6" s="5" t="s">
        <v>204</v>
      </c>
      <c r="IR6" s="5" t="s">
        <v>204</v>
      </c>
      <c r="IS6" s="5" t="s">
        <v>204</v>
      </c>
      <c r="IT6" s="5" t="s">
        <v>204</v>
      </c>
      <c r="IU6" s="5" t="s">
        <v>204</v>
      </c>
      <c r="IV6" s="5" t="s">
        <v>204</v>
      </c>
      <c r="IW6" s="5" t="s">
        <v>204</v>
      </c>
      <c r="IX6" s="5" t="s">
        <v>204</v>
      </c>
      <c r="IY6" s="5" t="s">
        <v>204</v>
      </c>
      <c r="IZ6" s="5" t="s">
        <v>204</v>
      </c>
      <c r="JA6" s="5" t="s">
        <v>204</v>
      </c>
      <c r="JB6" s="5" t="s">
        <v>204</v>
      </c>
      <c r="JC6" s="5" t="s">
        <v>204</v>
      </c>
      <c r="JD6" s="5" t="s">
        <v>204</v>
      </c>
      <c r="JE6" s="5" t="s">
        <v>204</v>
      </c>
      <c r="JF6" s="5" t="s">
        <v>204</v>
      </c>
      <c r="JG6" s="5" t="s">
        <v>204</v>
      </c>
      <c r="JH6" s="5" t="s">
        <v>204</v>
      </c>
      <c r="JI6" s="5" t="s">
        <v>204</v>
      </c>
      <c r="JJ6" s="5" t="s">
        <v>204</v>
      </c>
      <c r="JK6" s="5" t="s">
        <v>204</v>
      </c>
      <c r="JL6" s="5" t="s">
        <v>204</v>
      </c>
      <c r="JM6" s="5" t="s">
        <v>204</v>
      </c>
      <c r="JN6" s="5" t="s">
        <v>204</v>
      </c>
      <c r="JO6" s="5" t="s">
        <v>204</v>
      </c>
      <c r="JP6" s="5" t="s">
        <v>204</v>
      </c>
      <c r="JQ6" s="5" t="s">
        <v>204</v>
      </c>
      <c r="JR6" s="5" t="s">
        <v>204</v>
      </c>
      <c r="JS6" s="5" t="s">
        <v>204</v>
      </c>
      <c r="JT6" s="5" t="s">
        <v>204</v>
      </c>
      <c r="JU6" s="5" t="s">
        <v>204</v>
      </c>
      <c r="JV6" s="5" t="s">
        <v>204</v>
      </c>
      <c r="JW6" s="5" t="s">
        <v>204</v>
      </c>
      <c r="JX6" s="5" t="s">
        <v>204</v>
      </c>
      <c r="JY6" s="5" t="s">
        <v>204</v>
      </c>
      <c r="JZ6" s="5" t="s">
        <v>204</v>
      </c>
      <c r="KA6" s="5" t="s">
        <v>204</v>
      </c>
      <c r="KB6" s="5" t="s">
        <v>204</v>
      </c>
      <c r="KC6" s="5" t="s">
        <v>204</v>
      </c>
      <c r="KD6" s="5" t="s">
        <v>204</v>
      </c>
      <c r="KE6" s="5" t="s">
        <v>204</v>
      </c>
      <c r="KF6" s="5" t="s">
        <v>204</v>
      </c>
      <c r="KG6" s="5" t="s">
        <v>204</v>
      </c>
      <c r="KH6" s="5" t="s">
        <v>204</v>
      </c>
      <c r="KI6" s="5" t="s">
        <v>204</v>
      </c>
      <c r="KJ6" s="5" t="s">
        <v>204</v>
      </c>
      <c r="KK6" s="5" t="s">
        <v>204</v>
      </c>
      <c r="KL6" s="5" t="s">
        <v>204</v>
      </c>
      <c r="KM6" s="5" t="s">
        <v>204</v>
      </c>
      <c r="KN6" s="5" t="s">
        <v>204</v>
      </c>
      <c r="KO6" s="5" t="s">
        <v>204</v>
      </c>
      <c r="KP6" s="5" t="s">
        <v>204</v>
      </c>
      <c r="KQ6" s="5" t="s">
        <v>204</v>
      </c>
      <c r="KR6" s="5" t="s">
        <v>204</v>
      </c>
      <c r="KS6" s="5" t="s">
        <v>204</v>
      </c>
      <c r="KT6" s="5" t="s">
        <v>204</v>
      </c>
      <c r="KU6" s="5" t="s">
        <v>204</v>
      </c>
      <c r="KV6" s="5" t="s">
        <v>204</v>
      </c>
      <c r="KW6" s="5" t="s">
        <v>204</v>
      </c>
      <c r="KX6" s="5" t="s">
        <v>202</v>
      </c>
      <c r="KY6" s="5" t="s">
        <v>202</v>
      </c>
      <c r="KZ6" s="5" t="s">
        <v>202</v>
      </c>
      <c r="LA6" s="5" t="s">
        <v>202</v>
      </c>
      <c r="LB6" s="5" t="s">
        <v>202</v>
      </c>
      <c r="LC6" s="5" t="s">
        <v>202</v>
      </c>
      <c r="LD6" s="5" t="s">
        <v>202</v>
      </c>
      <c r="LE6" s="5" t="s">
        <v>202</v>
      </c>
      <c r="LF6" s="5" t="s">
        <v>202</v>
      </c>
      <c r="LG6" s="5" t="s">
        <v>202</v>
      </c>
      <c r="LH6" s="5" t="s">
        <v>202</v>
      </c>
      <c r="LI6" s="5" t="s">
        <v>202</v>
      </c>
      <c r="LJ6" s="5" t="s">
        <v>202</v>
      </c>
      <c r="LK6" s="5" t="s">
        <v>202</v>
      </c>
      <c r="LL6" s="5" t="s">
        <v>202</v>
      </c>
      <c r="LM6" s="5" t="s">
        <v>202</v>
      </c>
      <c r="LN6" s="5" t="s">
        <v>202</v>
      </c>
      <c r="LO6" s="5" t="s">
        <v>202</v>
      </c>
      <c r="LP6" s="5" t="s">
        <v>202</v>
      </c>
      <c r="LQ6" s="5" t="s">
        <v>202</v>
      </c>
      <c r="LR6" s="5" t="s">
        <v>202</v>
      </c>
      <c r="LS6" s="5" t="s">
        <v>202</v>
      </c>
      <c r="LT6" s="5" t="s">
        <v>202</v>
      </c>
      <c r="LU6" s="5" t="s">
        <v>202</v>
      </c>
      <c r="LV6" s="5" t="s">
        <v>202</v>
      </c>
      <c r="LW6" s="5" t="s">
        <v>202</v>
      </c>
      <c r="LX6" s="5" t="s">
        <v>202</v>
      </c>
      <c r="LY6" s="5" t="s">
        <v>202</v>
      </c>
      <c r="LZ6" s="5" t="s">
        <v>202</v>
      </c>
      <c r="MA6" s="5" t="s">
        <v>202</v>
      </c>
      <c r="MB6" s="5" t="s">
        <v>202</v>
      </c>
      <c r="MC6" s="5" t="s">
        <v>202</v>
      </c>
      <c r="MD6" s="5" t="s">
        <v>202</v>
      </c>
      <c r="ME6" s="5" t="s">
        <v>202</v>
      </c>
      <c r="MF6" s="5" t="s">
        <v>202</v>
      </c>
      <c r="MG6" s="5" t="s">
        <v>202</v>
      </c>
      <c r="MH6" s="5" t="s">
        <v>202</v>
      </c>
      <c r="MI6" s="5" t="s">
        <v>202</v>
      </c>
      <c r="MJ6" s="5" t="s">
        <v>202</v>
      </c>
      <c r="MK6" s="5" t="s">
        <v>202</v>
      </c>
      <c r="ML6" s="5" t="s">
        <v>202</v>
      </c>
      <c r="MM6" s="5" t="s">
        <v>202</v>
      </c>
      <c r="MN6" s="5" t="s">
        <v>202</v>
      </c>
      <c r="MO6" s="5" t="s">
        <v>202</v>
      </c>
      <c r="MP6" s="5" t="s">
        <v>202</v>
      </c>
      <c r="MQ6" s="5" t="s">
        <v>202</v>
      </c>
      <c r="MR6" s="5" t="s">
        <v>202</v>
      </c>
      <c r="MS6" s="5" t="s">
        <v>202</v>
      </c>
      <c r="MT6" s="5" t="s">
        <v>202</v>
      </c>
      <c r="MU6" s="5" t="s">
        <v>202</v>
      </c>
      <c r="MV6" s="5" t="s">
        <v>202</v>
      </c>
      <c r="MW6" s="5" t="s">
        <v>202</v>
      </c>
      <c r="MX6" s="5" t="s">
        <v>202</v>
      </c>
      <c r="MY6" s="5" t="s">
        <v>202</v>
      </c>
      <c r="MZ6" s="5" t="s">
        <v>202</v>
      </c>
      <c r="NA6" s="5" t="s">
        <v>202</v>
      </c>
      <c r="NB6" s="5" t="s">
        <v>202</v>
      </c>
      <c r="NC6" s="5" t="s">
        <v>202</v>
      </c>
      <c r="ND6" s="5" t="s">
        <v>202</v>
      </c>
      <c r="NE6" s="5" t="s">
        <v>202</v>
      </c>
      <c r="NF6" s="5" t="s">
        <v>202</v>
      </c>
      <c r="NG6" s="5" t="s">
        <v>202</v>
      </c>
      <c r="NH6" s="5" t="s">
        <v>202</v>
      </c>
      <c r="NI6" s="5" t="s">
        <v>202</v>
      </c>
      <c r="NJ6" s="5" t="s">
        <v>202</v>
      </c>
      <c r="NK6" s="5" t="s">
        <v>202</v>
      </c>
      <c r="NL6" s="5" t="s">
        <v>202</v>
      </c>
      <c r="NM6" s="5" t="s">
        <v>202</v>
      </c>
      <c r="NN6" s="5" t="s">
        <v>202</v>
      </c>
      <c r="NO6" s="5" t="s">
        <v>202</v>
      </c>
      <c r="NP6" s="5" t="s">
        <v>202</v>
      </c>
      <c r="NQ6" s="5" t="s">
        <v>202</v>
      </c>
      <c r="NR6" s="5" t="s">
        <v>202</v>
      </c>
      <c r="NS6" s="5" t="s">
        <v>202</v>
      </c>
      <c r="NT6" s="5" t="s">
        <v>202</v>
      </c>
      <c r="NU6" s="5" t="s">
        <v>202</v>
      </c>
      <c r="NV6" s="5" t="s">
        <v>202</v>
      </c>
      <c r="NW6" s="5" t="s">
        <v>202</v>
      </c>
      <c r="NX6" s="5" t="s">
        <v>202</v>
      </c>
      <c r="NY6" s="5" t="s">
        <v>202</v>
      </c>
      <c r="NZ6" s="5" t="s">
        <v>202</v>
      </c>
      <c r="OA6" s="5" t="s">
        <v>202</v>
      </c>
      <c r="OB6" s="5" t="s">
        <v>202</v>
      </c>
      <c r="OC6" s="5" t="s">
        <v>202</v>
      </c>
      <c r="OD6" s="5" t="s">
        <v>202</v>
      </c>
      <c r="OE6" s="5" t="s">
        <v>202</v>
      </c>
      <c r="OF6" s="5" t="s">
        <v>202</v>
      </c>
      <c r="OG6" s="5" t="s">
        <v>202</v>
      </c>
      <c r="OH6" s="5" t="s">
        <v>202</v>
      </c>
      <c r="OI6" s="5" t="s">
        <v>202</v>
      </c>
      <c r="OJ6" s="5" t="s">
        <v>202</v>
      </c>
      <c r="OK6" s="5" t="s">
        <v>202</v>
      </c>
      <c r="OL6" s="5" t="s">
        <v>202</v>
      </c>
      <c r="OM6" s="5" t="s">
        <v>202</v>
      </c>
      <c r="ON6" s="5" t="s">
        <v>202</v>
      </c>
      <c r="OO6" s="5" t="s">
        <v>202</v>
      </c>
      <c r="OP6" s="5" t="s">
        <v>202</v>
      </c>
      <c r="OQ6" s="5" t="s">
        <v>202</v>
      </c>
      <c r="OR6" s="5" t="s">
        <v>202</v>
      </c>
      <c r="OS6" s="5" t="s">
        <v>202</v>
      </c>
      <c r="OT6" s="5" t="s">
        <v>202</v>
      </c>
      <c r="OU6" s="5" t="s">
        <v>202</v>
      </c>
      <c r="OV6" s="5" t="s">
        <v>202</v>
      </c>
      <c r="OW6" s="5" t="s">
        <v>202</v>
      </c>
      <c r="OX6" s="5" t="s">
        <v>202</v>
      </c>
      <c r="OY6" s="5" t="s">
        <v>202</v>
      </c>
      <c r="OZ6" s="5" t="s">
        <v>202</v>
      </c>
      <c r="PA6" s="5" t="s">
        <v>202</v>
      </c>
      <c r="PB6" s="5" t="s">
        <v>202</v>
      </c>
      <c r="PC6" s="5" t="s">
        <v>202</v>
      </c>
      <c r="PD6" s="5" t="s">
        <v>202</v>
      </c>
      <c r="PE6" s="5" t="s">
        <v>202</v>
      </c>
      <c r="PF6" s="5" t="s">
        <v>202</v>
      </c>
      <c r="PG6" s="5" t="s">
        <v>202</v>
      </c>
      <c r="PH6" s="5" t="s">
        <v>202</v>
      </c>
      <c r="PI6" s="5" t="s">
        <v>202</v>
      </c>
      <c r="PJ6" s="5" t="s">
        <v>202</v>
      </c>
      <c r="PK6" s="5" t="s">
        <v>202</v>
      </c>
      <c r="PL6" s="5" t="s">
        <v>202</v>
      </c>
      <c r="PM6" s="5" t="s">
        <v>202</v>
      </c>
      <c r="PN6" s="5" t="s">
        <v>202</v>
      </c>
      <c r="PO6" s="5" t="s">
        <v>202</v>
      </c>
      <c r="PP6" s="5" t="s">
        <v>202</v>
      </c>
      <c r="PQ6" s="5" t="s">
        <v>202</v>
      </c>
      <c r="PR6" s="5" t="s">
        <v>202</v>
      </c>
      <c r="PS6" s="5" t="s">
        <v>202</v>
      </c>
      <c r="PT6" s="5" t="s">
        <v>202</v>
      </c>
      <c r="PU6" s="5" t="s">
        <v>202</v>
      </c>
      <c r="PV6" s="5" t="s">
        <v>202</v>
      </c>
      <c r="PW6" s="5" t="s">
        <v>202</v>
      </c>
      <c r="PX6" s="5" t="s">
        <v>202</v>
      </c>
      <c r="PY6" s="5" t="s">
        <v>202</v>
      </c>
      <c r="PZ6" s="5" t="s">
        <v>202</v>
      </c>
      <c r="QA6" s="5" t="s">
        <v>202</v>
      </c>
      <c r="QB6" s="5" t="s">
        <v>202</v>
      </c>
      <c r="QC6" s="5" t="s">
        <v>202</v>
      </c>
      <c r="QD6" s="5" t="s">
        <v>202</v>
      </c>
      <c r="QE6" s="5" t="s">
        <v>202</v>
      </c>
      <c r="QF6" s="5" t="s">
        <v>202</v>
      </c>
      <c r="QG6" s="5" t="s">
        <v>202</v>
      </c>
      <c r="QH6" s="5" t="s">
        <v>202</v>
      </c>
      <c r="QI6" s="5" t="s">
        <v>202</v>
      </c>
      <c r="QJ6" s="5" t="s">
        <v>202</v>
      </c>
      <c r="QK6" s="5" t="s">
        <v>202</v>
      </c>
      <c r="QL6" s="5" t="s">
        <v>202</v>
      </c>
      <c r="QM6" s="5" t="s">
        <v>202</v>
      </c>
      <c r="QN6" s="5" t="s">
        <v>202</v>
      </c>
      <c r="QO6" s="5" t="s">
        <v>202</v>
      </c>
      <c r="QP6" s="5" t="s">
        <v>202</v>
      </c>
      <c r="QQ6" s="5" t="s">
        <v>202</v>
      </c>
      <c r="QR6" s="5" t="s">
        <v>202</v>
      </c>
      <c r="QS6" s="5" t="s">
        <v>202</v>
      </c>
      <c r="QT6" s="5" t="s">
        <v>202</v>
      </c>
      <c r="QU6" s="5" t="s">
        <v>202</v>
      </c>
      <c r="QV6" s="5" t="s">
        <v>202</v>
      </c>
      <c r="QW6" s="5" t="s">
        <v>202</v>
      </c>
      <c r="QX6" s="5" t="s">
        <v>202</v>
      </c>
      <c r="QY6" s="5" t="s">
        <v>202</v>
      </c>
      <c r="QZ6" s="5" t="s">
        <v>202</v>
      </c>
      <c r="RA6" s="5" t="s">
        <v>202</v>
      </c>
      <c r="RB6" s="5" t="s">
        <v>202</v>
      </c>
      <c r="RC6" s="5" t="s">
        <v>202</v>
      </c>
      <c r="RD6" s="5" t="s">
        <v>202</v>
      </c>
      <c r="RE6" s="5" t="s">
        <v>202</v>
      </c>
      <c r="RF6" s="5" t="s">
        <v>202</v>
      </c>
      <c r="RG6" s="5" t="s">
        <v>202</v>
      </c>
      <c r="RH6" s="5" t="s">
        <v>202</v>
      </c>
      <c r="RI6" s="5" t="s">
        <v>202</v>
      </c>
      <c r="RJ6" s="5" t="s">
        <v>202</v>
      </c>
      <c r="RK6" s="5" t="s">
        <v>202</v>
      </c>
      <c r="RL6" s="5" t="s">
        <v>202</v>
      </c>
      <c r="RM6" s="5" t="s">
        <v>202</v>
      </c>
      <c r="RN6" s="5" t="s">
        <v>202</v>
      </c>
      <c r="RO6" s="5" t="s">
        <v>202</v>
      </c>
      <c r="RP6" s="5" t="s">
        <v>202</v>
      </c>
      <c r="RQ6" s="5" t="s">
        <v>202</v>
      </c>
      <c r="RR6" s="5" t="s">
        <v>202</v>
      </c>
      <c r="RS6" s="5" t="s">
        <v>202</v>
      </c>
      <c r="RT6" s="5" t="s">
        <v>202</v>
      </c>
      <c r="RU6" s="5" t="s">
        <v>202</v>
      </c>
      <c r="RV6" s="5" t="s">
        <v>202</v>
      </c>
      <c r="RW6" s="5" t="s">
        <v>202</v>
      </c>
      <c r="RX6" s="5" t="s">
        <v>202</v>
      </c>
      <c r="RY6" s="5" t="s">
        <v>202</v>
      </c>
      <c r="RZ6" s="5" t="s">
        <v>773</v>
      </c>
      <c r="SA6" s="5" t="s">
        <v>773</v>
      </c>
      <c r="SB6" s="5" t="s">
        <v>773</v>
      </c>
      <c r="SC6" s="5" t="s">
        <v>773</v>
      </c>
      <c r="SD6" s="5" t="s">
        <v>773</v>
      </c>
      <c r="SE6" s="5" t="s">
        <v>773</v>
      </c>
      <c r="SF6" s="5" t="s">
        <v>773</v>
      </c>
      <c r="SG6" s="5" t="s">
        <v>773</v>
      </c>
      <c r="SH6" s="5" t="s">
        <v>773</v>
      </c>
      <c r="SI6" s="5" t="s">
        <v>773</v>
      </c>
      <c r="SJ6" s="5" t="s">
        <v>773</v>
      </c>
      <c r="SK6" s="5" t="s">
        <v>773</v>
      </c>
      <c r="SL6" s="5" t="s">
        <v>773</v>
      </c>
      <c r="SM6" s="5" t="s">
        <v>773</v>
      </c>
      <c r="SN6" s="5" t="s">
        <v>773</v>
      </c>
      <c r="SO6" s="5" t="s">
        <v>773</v>
      </c>
      <c r="SP6" s="5" t="s">
        <v>773</v>
      </c>
      <c r="SQ6" s="5" t="s">
        <v>773</v>
      </c>
      <c r="SR6" s="5" t="s">
        <v>773</v>
      </c>
      <c r="SS6" s="5" t="s">
        <v>773</v>
      </c>
      <c r="ST6" s="5" t="s">
        <v>773</v>
      </c>
      <c r="SU6" s="5" t="s">
        <v>773</v>
      </c>
      <c r="SV6" s="5" t="s">
        <v>773</v>
      </c>
      <c r="SW6" s="5" t="s">
        <v>773</v>
      </c>
      <c r="SX6" s="5" t="s">
        <v>773</v>
      </c>
      <c r="SY6" s="5" t="s">
        <v>773</v>
      </c>
      <c r="SZ6" s="5" t="s">
        <v>773</v>
      </c>
      <c r="TA6" s="5" t="s">
        <v>773</v>
      </c>
      <c r="TB6" s="5" t="s">
        <v>773</v>
      </c>
      <c r="TC6" s="5" t="s">
        <v>773</v>
      </c>
      <c r="TD6" s="5" t="s">
        <v>773</v>
      </c>
      <c r="TE6" s="5" t="s">
        <v>773</v>
      </c>
      <c r="TF6" s="5" t="s">
        <v>773</v>
      </c>
      <c r="TG6" s="5" t="s">
        <v>773</v>
      </c>
      <c r="TH6" s="5" t="s">
        <v>773</v>
      </c>
      <c r="TI6" s="5" t="s">
        <v>773</v>
      </c>
      <c r="TJ6" s="5" t="s">
        <v>773</v>
      </c>
      <c r="TK6" s="5" t="s">
        <v>773</v>
      </c>
      <c r="TL6" s="5" t="s">
        <v>773</v>
      </c>
      <c r="TM6" s="5" t="s">
        <v>773</v>
      </c>
      <c r="TN6" s="5" t="s">
        <v>773</v>
      </c>
      <c r="TO6" s="5" t="s">
        <v>773</v>
      </c>
      <c r="TP6" s="5" t="s">
        <v>773</v>
      </c>
      <c r="TQ6" s="5" t="s">
        <v>773</v>
      </c>
      <c r="TR6" s="5" t="s">
        <v>773</v>
      </c>
      <c r="TS6" s="5" t="s">
        <v>773</v>
      </c>
      <c r="TT6" s="5" t="s">
        <v>773</v>
      </c>
      <c r="TU6" s="5" t="s">
        <v>773</v>
      </c>
      <c r="TV6" s="5" t="s">
        <v>773</v>
      </c>
      <c r="TW6" s="5" t="s">
        <v>773</v>
      </c>
      <c r="TX6" s="5" t="s">
        <v>773</v>
      </c>
      <c r="TY6" s="5" t="s">
        <v>773</v>
      </c>
      <c r="TZ6" s="5" t="s">
        <v>773</v>
      </c>
      <c r="UA6" s="5" t="s">
        <v>773</v>
      </c>
      <c r="UB6" s="5" t="s">
        <v>773</v>
      </c>
      <c r="UC6" s="5" t="s">
        <v>773</v>
      </c>
      <c r="UD6" s="5" t="s">
        <v>773</v>
      </c>
      <c r="UE6" s="5" t="s">
        <v>773</v>
      </c>
      <c r="UF6" s="5" t="s">
        <v>773</v>
      </c>
      <c r="UG6" s="5" t="s">
        <v>773</v>
      </c>
      <c r="UH6" s="5" t="s">
        <v>773</v>
      </c>
      <c r="UI6" s="5" t="s">
        <v>773</v>
      </c>
      <c r="UJ6" s="5" t="s">
        <v>773</v>
      </c>
      <c r="UK6" s="5" t="s">
        <v>773</v>
      </c>
      <c r="UL6" s="5" t="s">
        <v>773</v>
      </c>
      <c r="UM6" s="5" t="s">
        <v>773</v>
      </c>
      <c r="UN6" s="5" t="s">
        <v>773</v>
      </c>
      <c r="UO6" s="5" t="s">
        <v>773</v>
      </c>
      <c r="UP6" s="5" t="s">
        <v>773</v>
      </c>
      <c r="UQ6" s="5" t="s">
        <v>773</v>
      </c>
      <c r="UR6" s="5" t="s">
        <v>773</v>
      </c>
      <c r="US6" s="5" t="s">
        <v>773</v>
      </c>
      <c r="UT6" s="5" t="s">
        <v>773</v>
      </c>
      <c r="UU6" s="5" t="s">
        <v>773</v>
      </c>
      <c r="UV6" s="5" t="s">
        <v>773</v>
      </c>
      <c r="UW6" s="5" t="s">
        <v>773</v>
      </c>
      <c r="UX6" s="5" t="s">
        <v>773</v>
      </c>
      <c r="UY6" s="5" t="s">
        <v>773</v>
      </c>
      <c r="UZ6" s="5" t="s">
        <v>773</v>
      </c>
      <c r="VA6" s="5" t="s">
        <v>773</v>
      </c>
      <c r="VB6" s="5" t="s">
        <v>773</v>
      </c>
      <c r="VC6" s="5" t="s">
        <v>773</v>
      </c>
      <c r="VD6" s="5" t="s">
        <v>773</v>
      </c>
      <c r="VE6" s="5" t="s">
        <v>773</v>
      </c>
      <c r="VF6" s="5" t="s">
        <v>773</v>
      </c>
      <c r="VG6" s="5" t="s">
        <v>773</v>
      </c>
      <c r="VH6" s="5" t="s">
        <v>773</v>
      </c>
      <c r="VI6" s="5" t="s">
        <v>773</v>
      </c>
      <c r="VJ6" s="5" t="s">
        <v>773</v>
      </c>
      <c r="VK6" s="5" t="s">
        <v>773</v>
      </c>
      <c r="VL6" s="5" t="s">
        <v>773</v>
      </c>
      <c r="VM6" s="5" t="s">
        <v>773</v>
      </c>
      <c r="VN6" s="5" t="s">
        <v>773</v>
      </c>
      <c r="VO6" s="5" t="s">
        <v>773</v>
      </c>
      <c r="VP6" s="5" t="s">
        <v>773</v>
      </c>
      <c r="VQ6" s="5" t="s">
        <v>773</v>
      </c>
      <c r="VR6" s="5" t="s">
        <v>773</v>
      </c>
      <c r="VS6" s="5" t="s">
        <v>773</v>
      </c>
      <c r="VT6" s="5" t="s">
        <v>773</v>
      </c>
      <c r="VU6" s="5" t="s">
        <v>773</v>
      </c>
      <c r="VV6" s="5" t="s">
        <v>773</v>
      </c>
      <c r="VW6" s="5" t="s">
        <v>773</v>
      </c>
      <c r="VX6" s="5" t="s">
        <v>773</v>
      </c>
      <c r="VY6" s="5" t="s">
        <v>773</v>
      </c>
      <c r="VZ6" s="5" t="s">
        <v>773</v>
      </c>
      <c r="WA6" s="5" t="s">
        <v>773</v>
      </c>
      <c r="WB6" s="5" t="s">
        <v>773</v>
      </c>
      <c r="WC6" s="5" t="s">
        <v>773</v>
      </c>
      <c r="WD6" s="5" t="s">
        <v>773</v>
      </c>
      <c r="WE6" s="5" t="s">
        <v>773</v>
      </c>
      <c r="WF6" s="5" t="s">
        <v>773</v>
      </c>
      <c r="WG6" s="5" t="s">
        <v>773</v>
      </c>
      <c r="WH6" s="5" t="s">
        <v>773</v>
      </c>
      <c r="WI6" s="5" t="s">
        <v>773</v>
      </c>
      <c r="WJ6" s="5" t="s">
        <v>773</v>
      </c>
      <c r="WK6" s="5" t="s">
        <v>773</v>
      </c>
      <c r="WL6" s="5" t="s">
        <v>773</v>
      </c>
      <c r="WM6" s="5" t="s">
        <v>773</v>
      </c>
      <c r="WN6" s="5" t="s">
        <v>773</v>
      </c>
      <c r="WO6" s="5" t="s">
        <v>773</v>
      </c>
      <c r="WP6" s="5" t="s">
        <v>773</v>
      </c>
      <c r="WQ6" s="5" t="s">
        <v>773</v>
      </c>
      <c r="WR6" s="5" t="s">
        <v>773</v>
      </c>
      <c r="WS6" s="5" t="s">
        <v>773</v>
      </c>
      <c r="WT6" s="5" t="s">
        <v>773</v>
      </c>
      <c r="WU6" s="5" t="s">
        <v>773</v>
      </c>
      <c r="WV6" s="5" t="s">
        <v>773</v>
      </c>
      <c r="WW6" s="5" t="s">
        <v>773</v>
      </c>
      <c r="WX6" s="5" t="s">
        <v>773</v>
      </c>
      <c r="WY6" s="5" t="s">
        <v>773</v>
      </c>
      <c r="WZ6" s="5" t="s">
        <v>773</v>
      </c>
      <c r="XA6" s="5" t="s">
        <v>773</v>
      </c>
      <c r="XB6" s="5" t="s">
        <v>773</v>
      </c>
      <c r="XC6" s="5" t="s">
        <v>773</v>
      </c>
      <c r="XD6" s="5" t="s">
        <v>773</v>
      </c>
      <c r="XE6" s="5" t="s">
        <v>773</v>
      </c>
      <c r="XF6" s="5" t="s">
        <v>773</v>
      </c>
      <c r="XG6" s="5" t="s">
        <v>773</v>
      </c>
      <c r="XH6" s="5" t="s">
        <v>773</v>
      </c>
      <c r="XI6" s="5" t="s">
        <v>773</v>
      </c>
      <c r="XJ6" s="5" t="s">
        <v>773</v>
      </c>
      <c r="XK6" s="5" t="s">
        <v>773</v>
      </c>
      <c r="XL6" s="5" t="s">
        <v>773</v>
      </c>
      <c r="XM6" s="5" t="s">
        <v>773</v>
      </c>
      <c r="XN6" s="5" t="s">
        <v>773</v>
      </c>
      <c r="XO6" s="5" t="s">
        <v>773</v>
      </c>
      <c r="XP6" s="5" t="s">
        <v>773</v>
      </c>
      <c r="XQ6" s="5" t="s">
        <v>773</v>
      </c>
      <c r="XR6" s="5" t="s">
        <v>773</v>
      </c>
      <c r="XS6" s="5" t="s">
        <v>773</v>
      </c>
      <c r="XT6" s="5" t="s">
        <v>773</v>
      </c>
      <c r="XU6" s="5" t="s">
        <v>773</v>
      </c>
      <c r="XV6" s="5" t="s">
        <v>773</v>
      </c>
      <c r="XW6" s="5" t="s">
        <v>773</v>
      </c>
      <c r="XX6" s="5" t="s">
        <v>773</v>
      </c>
      <c r="XY6" s="5" t="s">
        <v>773</v>
      </c>
      <c r="XZ6" s="5" t="s">
        <v>773</v>
      </c>
      <c r="YA6" s="5" t="s">
        <v>773</v>
      </c>
      <c r="YB6" s="5" t="s">
        <v>773</v>
      </c>
      <c r="YC6" s="5" t="s">
        <v>773</v>
      </c>
      <c r="YD6" s="5" t="s">
        <v>773</v>
      </c>
      <c r="YE6" s="5" t="s">
        <v>773</v>
      </c>
      <c r="YF6" s="5" t="s">
        <v>773</v>
      </c>
      <c r="YG6" s="5" t="s">
        <v>773</v>
      </c>
      <c r="YH6" s="5" t="s">
        <v>773</v>
      </c>
      <c r="YI6" s="5" t="s">
        <v>773</v>
      </c>
      <c r="YJ6" s="5" t="s">
        <v>773</v>
      </c>
      <c r="YK6" s="5" t="s">
        <v>773</v>
      </c>
      <c r="YL6" s="5" t="s">
        <v>773</v>
      </c>
      <c r="YM6" s="5" t="s">
        <v>773</v>
      </c>
      <c r="YN6" s="5" t="s">
        <v>773</v>
      </c>
      <c r="YO6" s="5" t="s">
        <v>773</v>
      </c>
      <c r="YP6" s="5" t="s">
        <v>773</v>
      </c>
      <c r="YQ6" s="5" t="s">
        <v>773</v>
      </c>
      <c r="YR6" s="5" t="s">
        <v>773</v>
      </c>
      <c r="YS6" s="5" t="s">
        <v>773</v>
      </c>
      <c r="YT6" s="5" t="s">
        <v>773</v>
      </c>
      <c r="YU6" s="5" t="s">
        <v>773</v>
      </c>
      <c r="YV6" s="5" t="s">
        <v>773</v>
      </c>
      <c r="YW6" s="5" t="s">
        <v>773</v>
      </c>
      <c r="YX6" s="5" t="s">
        <v>773</v>
      </c>
      <c r="YY6" s="5" t="s">
        <v>773</v>
      </c>
      <c r="YZ6" s="5" t="s">
        <v>773</v>
      </c>
      <c r="ZA6" s="5" t="s">
        <v>773</v>
      </c>
      <c r="ZB6" s="5" t="s">
        <v>774</v>
      </c>
      <c r="ZC6" s="5" t="s">
        <v>774</v>
      </c>
      <c r="ZD6" s="5" t="s">
        <v>774</v>
      </c>
      <c r="ZE6" s="5" t="s">
        <v>774</v>
      </c>
      <c r="ZF6" s="5" t="s">
        <v>774</v>
      </c>
      <c r="ZG6" s="5" t="s">
        <v>774</v>
      </c>
      <c r="ZH6" s="5" t="s">
        <v>774</v>
      </c>
      <c r="ZI6" s="5" t="s">
        <v>774</v>
      </c>
      <c r="ZJ6" s="5" t="s">
        <v>774</v>
      </c>
      <c r="ZK6" s="5" t="s">
        <v>774</v>
      </c>
      <c r="ZL6" s="5" t="s">
        <v>774</v>
      </c>
      <c r="ZM6" s="5" t="s">
        <v>774</v>
      </c>
      <c r="ZN6" s="5" t="s">
        <v>774</v>
      </c>
      <c r="ZO6" s="5" t="s">
        <v>774</v>
      </c>
      <c r="ZP6" s="5" t="s">
        <v>774</v>
      </c>
      <c r="ZQ6" s="5" t="s">
        <v>774</v>
      </c>
      <c r="ZR6" s="5" t="s">
        <v>774</v>
      </c>
      <c r="ZS6" s="5" t="s">
        <v>774</v>
      </c>
      <c r="ZT6" s="5" t="s">
        <v>774</v>
      </c>
      <c r="ZU6" s="5" t="s">
        <v>774</v>
      </c>
      <c r="ZV6" s="5" t="s">
        <v>774</v>
      </c>
      <c r="ZW6" s="5" t="s">
        <v>774</v>
      </c>
      <c r="ZX6" s="5" t="s">
        <v>774</v>
      </c>
      <c r="ZY6" s="5" t="s">
        <v>774</v>
      </c>
      <c r="ZZ6" s="5" t="s">
        <v>774</v>
      </c>
      <c r="AAA6" s="5" t="s">
        <v>774</v>
      </c>
      <c r="AAB6" s="5" t="s">
        <v>774</v>
      </c>
      <c r="AAC6" s="5" t="s">
        <v>774</v>
      </c>
      <c r="AAD6" s="5" t="s">
        <v>774</v>
      </c>
      <c r="AAE6" s="5" t="s">
        <v>774</v>
      </c>
      <c r="AAF6" s="5" t="s">
        <v>774</v>
      </c>
      <c r="AAG6" s="5" t="s">
        <v>774</v>
      </c>
      <c r="AAH6" s="5" t="s">
        <v>774</v>
      </c>
      <c r="AAI6" s="5" t="s">
        <v>774</v>
      </c>
      <c r="AAJ6" s="5" t="s">
        <v>774</v>
      </c>
      <c r="AAK6" s="5" t="s">
        <v>774</v>
      </c>
      <c r="AAL6" s="5" t="s">
        <v>774</v>
      </c>
      <c r="AAM6" s="5" t="s">
        <v>774</v>
      </c>
      <c r="AAN6" s="5" t="s">
        <v>774</v>
      </c>
      <c r="AAO6" s="5" t="s">
        <v>774</v>
      </c>
      <c r="AAP6" s="5" t="s">
        <v>774</v>
      </c>
      <c r="AAQ6" s="5" t="s">
        <v>774</v>
      </c>
      <c r="AAR6" s="5" t="s">
        <v>774</v>
      </c>
      <c r="AAS6" s="5" t="s">
        <v>774</v>
      </c>
      <c r="AAT6" s="5" t="s">
        <v>774</v>
      </c>
      <c r="AAU6" s="5" t="s">
        <v>774</v>
      </c>
      <c r="AAV6" s="5" t="s">
        <v>774</v>
      </c>
      <c r="AAW6" s="5" t="s">
        <v>774</v>
      </c>
      <c r="AAX6" s="5" t="s">
        <v>774</v>
      </c>
      <c r="AAY6" s="5" t="s">
        <v>774</v>
      </c>
      <c r="AAZ6" s="5" t="s">
        <v>774</v>
      </c>
      <c r="ABA6" s="5" t="s">
        <v>774</v>
      </c>
      <c r="ABB6" s="5" t="s">
        <v>774</v>
      </c>
      <c r="ABC6" s="5" t="s">
        <v>774</v>
      </c>
      <c r="ABD6" s="5" t="s">
        <v>774</v>
      </c>
      <c r="ABE6" s="5" t="s">
        <v>774</v>
      </c>
      <c r="ABF6" s="5" t="s">
        <v>774</v>
      </c>
      <c r="ABG6" s="5" t="s">
        <v>774</v>
      </c>
      <c r="ABH6" s="5" t="s">
        <v>774</v>
      </c>
      <c r="ABI6" s="5" t="s">
        <v>774</v>
      </c>
      <c r="ABJ6" s="5" t="s">
        <v>774</v>
      </c>
      <c r="ABK6" s="5" t="s">
        <v>774</v>
      </c>
      <c r="ABL6" s="5" t="s">
        <v>774</v>
      </c>
      <c r="ABM6" s="5" t="s">
        <v>774</v>
      </c>
      <c r="ABN6" s="5" t="s">
        <v>774</v>
      </c>
      <c r="ABO6" s="5" t="s">
        <v>774</v>
      </c>
      <c r="ABP6" s="5" t="s">
        <v>774</v>
      </c>
      <c r="ABQ6" s="5" t="s">
        <v>774</v>
      </c>
      <c r="ABR6" s="5" t="s">
        <v>774</v>
      </c>
      <c r="ABS6" s="5" t="s">
        <v>774</v>
      </c>
      <c r="ABT6" s="5" t="s">
        <v>774</v>
      </c>
      <c r="ABU6" s="5" t="s">
        <v>774</v>
      </c>
      <c r="ABV6" s="5" t="s">
        <v>774</v>
      </c>
      <c r="ABW6" s="5" t="s">
        <v>774</v>
      </c>
      <c r="ABX6" s="5" t="s">
        <v>774</v>
      </c>
      <c r="ABY6" s="5" t="s">
        <v>774</v>
      </c>
      <c r="ABZ6" s="5" t="s">
        <v>774</v>
      </c>
      <c r="ACA6" s="5" t="s">
        <v>774</v>
      </c>
      <c r="ACB6" s="5" t="s">
        <v>774</v>
      </c>
      <c r="ACC6" s="5" t="s">
        <v>774</v>
      </c>
      <c r="ACD6" s="5" t="s">
        <v>774</v>
      </c>
      <c r="ACE6" s="5" t="s">
        <v>774</v>
      </c>
      <c r="ACF6" s="5" t="s">
        <v>774</v>
      </c>
      <c r="ACG6" s="5" t="s">
        <v>774</v>
      </c>
      <c r="ACH6" s="5" t="s">
        <v>774</v>
      </c>
      <c r="ACI6" s="5" t="s">
        <v>774</v>
      </c>
      <c r="ACJ6" s="5" t="s">
        <v>774</v>
      </c>
      <c r="ACK6" s="5" t="s">
        <v>774</v>
      </c>
      <c r="ACL6" s="5" t="s">
        <v>774</v>
      </c>
      <c r="ACM6" s="5" t="s">
        <v>774</v>
      </c>
      <c r="ACN6" s="5" t="s">
        <v>774</v>
      </c>
      <c r="ACO6" s="5" t="s">
        <v>774</v>
      </c>
      <c r="ACP6" s="5" t="s">
        <v>774</v>
      </c>
      <c r="ACQ6" s="5" t="s">
        <v>774</v>
      </c>
      <c r="ACR6" s="5" t="s">
        <v>774</v>
      </c>
      <c r="ACS6" s="5" t="s">
        <v>774</v>
      </c>
      <c r="ACT6" s="5" t="s">
        <v>774</v>
      </c>
      <c r="ACU6" s="5" t="s">
        <v>774</v>
      </c>
      <c r="ACV6" s="5" t="s">
        <v>774</v>
      </c>
      <c r="ACW6" s="5" t="s">
        <v>774</v>
      </c>
      <c r="ACX6" s="5" t="s">
        <v>774</v>
      </c>
      <c r="ACY6" s="5" t="s">
        <v>774</v>
      </c>
      <c r="ACZ6" s="5" t="s">
        <v>774</v>
      </c>
      <c r="ADA6" s="5" t="s">
        <v>774</v>
      </c>
      <c r="ADB6" s="5" t="s">
        <v>774</v>
      </c>
      <c r="ADC6" s="5" t="s">
        <v>774</v>
      </c>
      <c r="ADD6" s="5" t="s">
        <v>774</v>
      </c>
      <c r="ADE6" s="5" t="s">
        <v>774</v>
      </c>
      <c r="ADF6" s="5" t="s">
        <v>774</v>
      </c>
      <c r="ADG6" s="5" t="s">
        <v>774</v>
      </c>
      <c r="ADH6" s="5" t="s">
        <v>774</v>
      </c>
      <c r="ADI6" s="5" t="s">
        <v>774</v>
      </c>
      <c r="ADJ6" s="5" t="s">
        <v>774</v>
      </c>
      <c r="ADK6" s="5" t="s">
        <v>774</v>
      </c>
      <c r="ADL6" s="5" t="s">
        <v>774</v>
      </c>
      <c r="ADM6" s="5" t="s">
        <v>774</v>
      </c>
      <c r="ADN6" s="5" t="s">
        <v>774</v>
      </c>
      <c r="ADO6" s="5" t="s">
        <v>774</v>
      </c>
      <c r="ADP6" s="5" t="s">
        <v>774</v>
      </c>
      <c r="ADQ6" s="5" t="s">
        <v>774</v>
      </c>
      <c r="ADR6" s="5" t="s">
        <v>774</v>
      </c>
      <c r="ADS6" s="5" t="s">
        <v>774</v>
      </c>
      <c r="ADT6" s="5" t="s">
        <v>774</v>
      </c>
      <c r="ADU6" s="5" t="s">
        <v>774</v>
      </c>
      <c r="ADV6" s="5" t="s">
        <v>774</v>
      </c>
      <c r="ADW6" s="5" t="s">
        <v>774</v>
      </c>
      <c r="ADX6" s="5" t="s">
        <v>774</v>
      </c>
      <c r="ADY6" s="5" t="s">
        <v>774</v>
      </c>
      <c r="ADZ6" s="5" t="s">
        <v>774</v>
      </c>
      <c r="AEA6" s="5" t="s">
        <v>774</v>
      </c>
      <c r="AEB6" s="5" t="s">
        <v>774</v>
      </c>
      <c r="AEC6" s="5" t="s">
        <v>774</v>
      </c>
      <c r="AED6" s="5" t="s">
        <v>774</v>
      </c>
      <c r="AEE6" s="5" t="s">
        <v>774</v>
      </c>
      <c r="AEF6" s="5" t="s">
        <v>774</v>
      </c>
      <c r="AEG6" s="5" t="s">
        <v>774</v>
      </c>
      <c r="AEH6" s="5" t="s">
        <v>774</v>
      </c>
      <c r="AEI6" s="5" t="s">
        <v>774</v>
      </c>
      <c r="AEJ6" s="5" t="s">
        <v>774</v>
      </c>
      <c r="AEK6" s="5" t="s">
        <v>774</v>
      </c>
      <c r="AEL6" s="5" t="s">
        <v>774</v>
      </c>
      <c r="AEM6" s="5" t="s">
        <v>774</v>
      </c>
      <c r="AEN6" s="5" t="s">
        <v>774</v>
      </c>
      <c r="AEO6" s="5" t="s">
        <v>774</v>
      </c>
      <c r="AEP6" s="5" t="s">
        <v>774</v>
      </c>
      <c r="AEQ6" s="5" t="s">
        <v>774</v>
      </c>
      <c r="AER6" s="5" t="s">
        <v>774</v>
      </c>
      <c r="AES6" s="5" t="s">
        <v>774</v>
      </c>
      <c r="AET6" s="5" t="s">
        <v>774</v>
      </c>
      <c r="AEU6" s="5" t="s">
        <v>774</v>
      </c>
      <c r="AEV6" s="5" t="s">
        <v>774</v>
      </c>
      <c r="AEW6" s="5" t="s">
        <v>774</v>
      </c>
      <c r="AEX6" s="5" t="s">
        <v>774</v>
      </c>
      <c r="AEY6" s="5" t="s">
        <v>774</v>
      </c>
      <c r="AEZ6" s="5" t="s">
        <v>774</v>
      </c>
      <c r="AFA6" s="5" t="s">
        <v>774</v>
      </c>
      <c r="AFB6" s="5" t="s">
        <v>774</v>
      </c>
      <c r="AFC6" s="5" t="s">
        <v>774</v>
      </c>
      <c r="AFD6" s="5" t="s">
        <v>774</v>
      </c>
      <c r="AFE6" s="5" t="s">
        <v>774</v>
      </c>
      <c r="AFF6" s="5" t="s">
        <v>774</v>
      </c>
      <c r="AFG6" s="5" t="s">
        <v>774</v>
      </c>
      <c r="AFH6" s="5" t="s">
        <v>774</v>
      </c>
      <c r="AFI6" s="5" t="s">
        <v>774</v>
      </c>
      <c r="AFJ6" s="5" t="s">
        <v>774</v>
      </c>
      <c r="AFK6" s="5" t="s">
        <v>774</v>
      </c>
      <c r="AFL6" s="5" t="s">
        <v>774</v>
      </c>
      <c r="AFM6" s="5" t="s">
        <v>774</v>
      </c>
      <c r="AFN6" s="5" t="s">
        <v>774</v>
      </c>
      <c r="AFO6" s="5" t="s">
        <v>774</v>
      </c>
      <c r="AFP6" s="5" t="s">
        <v>774</v>
      </c>
      <c r="AFQ6" s="5" t="s">
        <v>774</v>
      </c>
      <c r="AFR6" s="5" t="s">
        <v>774</v>
      </c>
      <c r="AFS6" s="5" t="s">
        <v>774</v>
      </c>
      <c r="AFT6" s="5" t="s">
        <v>774</v>
      </c>
      <c r="AFU6" s="5" t="s">
        <v>774</v>
      </c>
      <c r="AFV6" s="5" t="s">
        <v>774</v>
      </c>
      <c r="AFW6" s="5" t="s">
        <v>774</v>
      </c>
      <c r="AFX6" s="5" t="s">
        <v>774</v>
      </c>
      <c r="AFY6" s="5" t="s">
        <v>774</v>
      </c>
      <c r="AFZ6" s="5" t="s">
        <v>774</v>
      </c>
      <c r="AGA6" s="5" t="s">
        <v>774</v>
      </c>
      <c r="AGB6" s="5" t="s">
        <v>774</v>
      </c>
      <c r="AGC6" s="5" t="s">
        <v>774</v>
      </c>
      <c r="AGD6" s="5"/>
      <c r="AGE6" s="5"/>
      <c r="AGF6" s="5"/>
      <c r="AGG6" s="5"/>
      <c r="AGH6" s="13" t="s">
        <v>202</v>
      </c>
      <c r="AGI6" s="13" t="s">
        <v>204</v>
      </c>
      <c r="AGJ6" s="13" t="s">
        <v>204</v>
      </c>
      <c r="AGK6" s="13" t="s">
        <v>202</v>
      </c>
      <c r="AGL6" s="13" t="s">
        <v>773</v>
      </c>
      <c r="AGM6" s="5" t="s">
        <v>774</v>
      </c>
      <c r="AGN6" s="5" t="s">
        <v>204</v>
      </c>
      <c r="AGO6" s="5" t="s">
        <v>202</v>
      </c>
      <c r="AGP6" s="5" t="s">
        <v>773</v>
      </c>
      <c r="AGQ6" s="5" t="s">
        <v>774</v>
      </c>
      <c r="AGR6" s="5" t="s">
        <v>202</v>
      </c>
      <c r="AGS6" s="5" t="s">
        <v>202</v>
      </c>
      <c r="AGT6" s="5" t="s">
        <v>202</v>
      </c>
      <c r="AGU6" s="5" t="s">
        <v>202</v>
      </c>
      <c r="AGV6" s="5" t="s">
        <v>202</v>
      </c>
      <c r="AGW6" s="5" t="s">
        <v>202</v>
      </c>
      <c r="AGX6" s="5" t="s">
        <v>202</v>
      </c>
      <c r="AGY6" s="5" t="s">
        <v>202</v>
      </c>
      <c r="AGZ6" s="5" t="s">
        <v>202</v>
      </c>
      <c r="AHA6" s="5" t="s">
        <v>202</v>
      </c>
      <c r="AHB6" s="5" t="s">
        <v>202</v>
      </c>
      <c r="AHC6" s="5" t="s">
        <v>202</v>
      </c>
      <c r="AHD6" s="5" t="s">
        <v>202</v>
      </c>
      <c r="AHE6" s="5" t="s">
        <v>204</v>
      </c>
      <c r="AHF6" s="5" t="s">
        <v>204</v>
      </c>
      <c r="AHG6" s="5" t="s">
        <v>204</v>
      </c>
      <c r="AHH6" s="5" t="s">
        <v>204</v>
      </c>
      <c r="AHI6" s="5" t="s">
        <v>204</v>
      </c>
      <c r="AHJ6" s="5" t="s">
        <v>204</v>
      </c>
      <c r="AHK6" s="5" t="s">
        <v>204</v>
      </c>
      <c r="AHL6" s="5" t="s">
        <v>204</v>
      </c>
      <c r="AHM6" s="5" t="s">
        <v>204</v>
      </c>
      <c r="AHN6" s="5" t="s">
        <v>204</v>
      </c>
      <c r="AHO6" s="5" t="s">
        <v>204</v>
      </c>
      <c r="AHP6" s="5" t="s">
        <v>204</v>
      </c>
      <c r="AHQ6" s="5" t="s">
        <v>204</v>
      </c>
      <c r="AHR6" s="5" t="s">
        <v>204</v>
      </c>
      <c r="AHS6" s="5" t="s">
        <v>204</v>
      </c>
      <c r="AHT6" s="5" t="s">
        <v>773</v>
      </c>
      <c r="AHU6" s="5" t="s">
        <v>773</v>
      </c>
      <c r="AHV6" s="5" t="s">
        <v>773</v>
      </c>
      <c r="AHW6" s="5" t="s">
        <v>773</v>
      </c>
      <c r="AHX6" s="5" t="s">
        <v>773</v>
      </c>
      <c r="AHY6" s="5" t="s">
        <v>773</v>
      </c>
      <c r="AHZ6" s="5" t="s">
        <v>773</v>
      </c>
      <c r="AIA6" s="5" t="s">
        <v>773</v>
      </c>
      <c r="AIB6" s="5" t="s">
        <v>773</v>
      </c>
      <c r="AIC6" s="5" t="s">
        <v>773</v>
      </c>
      <c r="AID6" s="5" t="s">
        <v>773</v>
      </c>
      <c r="AIE6" s="5" t="s">
        <v>773</v>
      </c>
      <c r="AIF6" s="5" t="s">
        <v>773</v>
      </c>
      <c r="AIG6" s="5" t="s">
        <v>774</v>
      </c>
      <c r="AIH6" s="5" t="s">
        <v>774</v>
      </c>
      <c r="AII6" s="5" t="s">
        <v>774</v>
      </c>
      <c r="AIJ6" s="5" t="s">
        <v>774</v>
      </c>
      <c r="AIK6" s="5" t="s">
        <v>774</v>
      </c>
      <c r="AIL6" s="5" t="s">
        <v>774</v>
      </c>
      <c r="AIM6" s="5" t="s">
        <v>774</v>
      </c>
      <c r="AIN6" s="5" t="s">
        <v>774</v>
      </c>
      <c r="AIO6" s="5" t="s">
        <v>774</v>
      </c>
      <c r="AIP6" s="5" t="s">
        <v>774</v>
      </c>
      <c r="AIQ6" s="5" t="s">
        <v>774</v>
      </c>
      <c r="AIR6" s="5" t="s">
        <v>774</v>
      </c>
      <c r="AIS6" s="5" t="s">
        <v>774</v>
      </c>
    </row>
    <row r="7" spans="1:930" s="16" customFormat="1" ht="43.5" x14ac:dyDescent="0.35">
      <c r="A7" s="5" t="s">
        <v>205</v>
      </c>
      <c r="B7" s="12" t="s">
        <v>212</v>
      </c>
      <c r="C7" s="12" t="s">
        <v>212</v>
      </c>
      <c r="D7" s="12" t="s">
        <v>212</v>
      </c>
      <c r="E7" s="12" t="s">
        <v>212</v>
      </c>
      <c r="F7" s="12" t="s">
        <v>212</v>
      </c>
      <c r="G7" s="12" t="s">
        <v>212</v>
      </c>
      <c r="H7" s="12" t="s">
        <v>212</v>
      </c>
      <c r="I7" s="12" t="s">
        <v>212</v>
      </c>
      <c r="J7" s="12" t="s">
        <v>212</v>
      </c>
      <c r="K7" s="12" t="s">
        <v>212</v>
      </c>
      <c r="L7" s="12" t="s">
        <v>212</v>
      </c>
      <c r="M7" s="12" t="s">
        <v>212</v>
      </c>
      <c r="N7" s="12" t="s">
        <v>212</v>
      </c>
      <c r="O7" s="12" t="s">
        <v>212</v>
      </c>
      <c r="P7" s="12" t="s">
        <v>212</v>
      </c>
      <c r="Q7" s="12" t="s">
        <v>212</v>
      </c>
      <c r="R7" s="12" t="s">
        <v>212</v>
      </c>
      <c r="S7" s="12" t="s">
        <v>212</v>
      </c>
      <c r="T7" s="12" t="s">
        <v>212</v>
      </c>
      <c r="U7" s="12" t="s">
        <v>212</v>
      </c>
      <c r="V7" s="12" t="s">
        <v>212</v>
      </c>
      <c r="W7" s="12" t="s">
        <v>212</v>
      </c>
      <c r="X7" s="5" t="s">
        <v>776</v>
      </c>
      <c r="Y7" s="5" t="s">
        <v>776</v>
      </c>
      <c r="Z7" s="5" t="s">
        <v>776</v>
      </c>
      <c r="AA7" s="5" t="s">
        <v>776</v>
      </c>
      <c r="AB7" s="5" t="s">
        <v>776</v>
      </c>
      <c r="AC7" s="5" t="s">
        <v>776</v>
      </c>
      <c r="AD7" s="5" t="s">
        <v>776</v>
      </c>
      <c r="AE7" s="5" t="s">
        <v>776</v>
      </c>
      <c r="AF7" s="5" t="s">
        <v>776</v>
      </c>
      <c r="AG7" s="5" t="s">
        <v>776</v>
      </c>
      <c r="AH7" s="5" t="s">
        <v>776</v>
      </c>
      <c r="AI7" s="5" t="s">
        <v>776</v>
      </c>
      <c r="AJ7" s="5" t="s">
        <v>776</v>
      </c>
      <c r="AK7" s="5" t="s">
        <v>776</v>
      </c>
      <c r="AL7" s="5" t="s">
        <v>776</v>
      </c>
      <c r="AM7" s="5" t="s">
        <v>776</v>
      </c>
      <c r="AN7" s="5" t="s">
        <v>776</v>
      </c>
      <c r="AO7" s="5" t="s">
        <v>776</v>
      </c>
      <c r="AP7" s="5" t="s">
        <v>776</v>
      </c>
      <c r="AQ7" s="5" t="s">
        <v>776</v>
      </c>
      <c r="AR7" s="5" t="s">
        <v>210</v>
      </c>
      <c r="AS7" s="5" t="s">
        <v>210</v>
      </c>
      <c r="AT7" s="5" t="s">
        <v>210</v>
      </c>
      <c r="AU7" s="5" t="s">
        <v>210</v>
      </c>
      <c r="AV7" s="5" t="s">
        <v>210</v>
      </c>
      <c r="AW7" s="5" t="s">
        <v>210</v>
      </c>
      <c r="AX7" s="5" t="s">
        <v>210</v>
      </c>
      <c r="AY7" s="5" t="s">
        <v>210</v>
      </c>
      <c r="AZ7" s="5" t="s">
        <v>210</v>
      </c>
      <c r="BA7" s="5" t="s">
        <v>210</v>
      </c>
      <c r="BB7" s="5" t="s">
        <v>210</v>
      </c>
      <c r="BC7" s="5" t="s">
        <v>210</v>
      </c>
      <c r="BD7" s="5" t="s">
        <v>210</v>
      </c>
      <c r="BE7" s="5" t="s">
        <v>210</v>
      </c>
      <c r="BF7" s="5" t="s">
        <v>210</v>
      </c>
      <c r="BG7" s="5" t="s">
        <v>210</v>
      </c>
      <c r="BH7" s="5" t="s">
        <v>210</v>
      </c>
      <c r="BI7" s="5" t="s">
        <v>210</v>
      </c>
      <c r="BJ7" s="5" t="s">
        <v>210</v>
      </c>
      <c r="BK7" s="5" t="s">
        <v>210</v>
      </c>
      <c r="BL7" s="5" t="s">
        <v>209</v>
      </c>
      <c r="BM7" s="5" t="s">
        <v>209</v>
      </c>
      <c r="BN7" s="5" t="s">
        <v>209</v>
      </c>
      <c r="BO7" s="5" t="s">
        <v>209</v>
      </c>
      <c r="BP7" s="5" t="s">
        <v>209</v>
      </c>
      <c r="BQ7" s="5" t="s">
        <v>209</v>
      </c>
      <c r="BR7" s="5" t="s">
        <v>209</v>
      </c>
      <c r="BS7" s="5" t="s">
        <v>209</v>
      </c>
      <c r="BT7" s="5" t="s">
        <v>209</v>
      </c>
      <c r="BU7" s="5" t="s">
        <v>209</v>
      </c>
      <c r="BV7" s="5" t="s">
        <v>209</v>
      </c>
      <c r="BW7" s="5" t="s">
        <v>209</v>
      </c>
      <c r="BX7" s="5" t="s">
        <v>209</v>
      </c>
      <c r="BY7" s="5" t="s">
        <v>209</v>
      </c>
      <c r="BZ7" s="5" t="s">
        <v>209</v>
      </c>
      <c r="CA7" s="5" t="s">
        <v>209</v>
      </c>
      <c r="CB7" s="5" t="s">
        <v>209</v>
      </c>
      <c r="CC7" s="5" t="s">
        <v>209</v>
      </c>
      <c r="CD7" s="5" t="s">
        <v>209</v>
      </c>
      <c r="CE7" s="5" t="s">
        <v>209</v>
      </c>
      <c r="CF7" s="5" t="s">
        <v>206</v>
      </c>
      <c r="CG7" s="5" t="s">
        <v>206</v>
      </c>
      <c r="CH7" s="5" t="s">
        <v>206</v>
      </c>
      <c r="CI7" s="5" t="s">
        <v>206</v>
      </c>
      <c r="CJ7" s="5" t="s">
        <v>206</v>
      </c>
      <c r="CK7" s="5" t="s">
        <v>206</v>
      </c>
      <c r="CL7" s="5" t="s">
        <v>206</v>
      </c>
      <c r="CM7" s="5" t="s">
        <v>206</v>
      </c>
      <c r="CN7" s="5" t="s">
        <v>206</v>
      </c>
      <c r="CO7" s="5" t="s">
        <v>206</v>
      </c>
      <c r="CP7" s="5" t="s">
        <v>206</v>
      </c>
      <c r="CQ7" s="5" t="s">
        <v>206</v>
      </c>
      <c r="CR7" s="5" t="s">
        <v>206</v>
      </c>
      <c r="CS7" s="5" t="s">
        <v>206</v>
      </c>
      <c r="CT7" s="5" t="s">
        <v>206</v>
      </c>
      <c r="CU7" s="5" t="s">
        <v>206</v>
      </c>
      <c r="CV7" s="5" t="s">
        <v>206</v>
      </c>
      <c r="CW7" s="5" t="s">
        <v>206</v>
      </c>
      <c r="CX7" s="5" t="s">
        <v>206</v>
      </c>
      <c r="CY7" s="5" t="s">
        <v>206</v>
      </c>
      <c r="CZ7" s="5" t="s">
        <v>214</v>
      </c>
      <c r="DA7" s="5" t="s">
        <v>214</v>
      </c>
      <c r="DB7" s="5" t="s">
        <v>214</v>
      </c>
      <c r="DC7" s="5" t="s">
        <v>214</v>
      </c>
      <c r="DD7" s="5" t="s">
        <v>214</v>
      </c>
      <c r="DE7" s="12" t="s">
        <v>212</v>
      </c>
      <c r="DF7" s="12" t="s">
        <v>212</v>
      </c>
      <c r="DG7" s="5" t="s">
        <v>214</v>
      </c>
      <c r="DH7" s="5" t="s">
        <v>214</v>
      </c>
      <c r="DI7" s="5" t="s">
        <v>214</v>
      </c>
      <c r="DJ7" s="5" t="s">
        <v>214</v>
      </c>
      <c r="DK7" s="5" t="s">
        <v>214</v>
      </c>
      <c r="DL7" s="5" t="s">
        <v>214</v>
      </c>
      <c r="DM7" s="5" t="s">
        <v>214</v>
      </c>
      <c r="DN7" s="5" t="s">
        <v>214</v>
      </c>
      <c r="DO7" s="5" t="s">
        <v>214</v>
      </c>
      <c r="DP7" s="5" t="s">
        <v>214</v>
      </c>
      <c r="DQ7" s="5" t="s">
        <v>214</v>
      </c>
      <c r="DR7" s="5" t="s">
        <v>214</v>
      </c>
      <c r="DS7" s="5" t="s">
        <v>214</v>
      </c>
      <c r="DT7" s="5" t="s">
        <v>214</v>
      </c>
      <c r="DU7" s="5" t="s">
        <v>214</v>
      </c>
      <c r="DV7" s="12" t="s">
        <v>212</v>
      </c>
      <c r="DW7" s="12" t="s">
        <v>212</v>
      </c>
      <c r="DX7" s="12" t="s">
        <v>212</v>
      </c>
      <c r="DY7" s="12" t="s">
        <v>212</v>
      </c>
      <c r="DZ7" s="12" t="s">
        <v>212</v>
      </c>
      <c r="EA7" s="12" t="s">
        <v>212</v>
      </c>
      <c r="EB7" s="12" t="s">
        <v>212</v>
      </c>
      <c r="EC7" s="12" t="s">
        <v>212</v>
      </c>
      <c r="ED7" s="12" t="s">
        <v>212</v>
      </c>
      <c r="EE7" s="12" t="s">
        <v>212</v>
      </c>
      <c r="EF7" s="12" t="s">
        <v>212</v>
      </c>
      <c r="EG7" s="12" t="s">
        <v>212</v>
      </c>
      <c r="EH7" s="12" t="s">
        <v>212</v>
      </c>
      <c r="EI7" s="12" t="s">
        <v>212</v>
      </c>
      <c r="EJ7" s="12" t="s">
        <v>212</v>
      </c>
      <c r="EK7" s="5" t="s">
        <v>776</v>
      </c>
      <c r="EL7" s="5" t="s">
        <v>776</v>
      </c>
      <c r="EM7" s="5" t="s">
        <v>776</v>
      </c>
      <c r="EN7" s="5" t="s">
        <v>776</v>
      </c>
      <c r="EO7" s="5" t="s">
        <v>776</v>
      </c>
      <c r="EP7" s="5" t="s">
        <v>776</v>
      </c>
      <c r="EQ7" s="5" t="s">
        <v>776</v>
      </c>
      <c r="ER7" s="5" t="s">
        <v>776</v>
      </c>
      <c r="ES7" s="5" t="s">
        <v>776</v>
      </c>
      <c r="ET7" s="5" t="s">
        <v>776</v>
      </c>
      <c r="EU7" s="5" t="s">
        <v>776</v>
      </c>
      <c r="EV7" s="5" t="s">
        <v>776</v>
      </c>
      <c r="EW7" s="5" t="s">
        <v>776</v>
      </c>
      <c r="EX7" s="5" t="s">
        <v>776</v>
      </c>
      <c r="EY7" s="5" t="s">
        <v>776</v>
      </c>
      <c r="EZ7" s="5" t="s">
        <v>776</v>
      </c>
      <c r="FA7" s="5" t="s">
        <v>41</v>
      </c>
      <c r="FB7" s="5" t="s">
        <v>41</v>
      </c>
      <c r="FC7" s="5" t="s">
        <v>41</v>
      </c>
      <c r="FD7" s="5" t="s">
        <v>41</v>
      </c>
      <c r="FE7" s="5" t="s">
        <v>41</v>
      </c>
      <c r="FF7" s="5" t="s">
        <v>41</v>
      </c>
      <c r="FG7" s="5" t="s">
        <v>41</v>
      </c>
      <c r="FH7" s="5" t="s">
        <v>41</v>
      </c>
      <c r="FI7" s="5" t="s">
        <v>41</v>
      </c>
      <c r="FJ7" s="5" t="s">
        <v>41</v>
      </c>
      <c r="FK7" s="5" t="s">
        <v>41</v>
      </c>
      <c r="FL7" s="5" t="s">
        <v>41</v>
      </c>
      <c r="FM7" s="5" t="s">
        <v>41</v>
      </c>
      <c r="FN7" s="5" t="s">
        <v>41</v>
      </c>
      <c r="FO7" s="5" t="s">
        <v>41</v>
      </c>
      <c r="FP7" s="5" t="s">
        <v>41</v>
      </c>
      <c r="FQ7" s="5" t="s">
        <v>210</v>
      </c>
      <c r="FR7" s="5" t="s">
        <v>210</v>
      </c>
      <c r="FS7" s="5" t="s">
        <v>210</v>
      </c>
      <c r="FT7" s="5" t="s">
        <v>210</v>
      </c>
      <c r="FU7" s="5" t="s">
        <v>210</v>
      </c>
      <c r="FV7" s="5" t="s">
        <v>210</v>
      </c>
      <c r="FW7" s="5" t="s">
        <v>210</v>
      </c>
      <c r="FX7" s="5" t="s">
        <v>210</v>
      </c>
      <c r="FY7" s="5" t="s">
        <v>210</v>
      </c>
      <c r="FZ7" s="5" t="s">
        <v>210</v>
      </c>
      <c r="GA7" s="5" t="s">
        <v>210</v>
      </c>
      <c r="GB7" s="5" t="s">
        <v>210</v>
      </c>
      <c r="GC7" s="5" t="s">
        <v>210</v>
      </c>
      <c r="GD7" s="5" t="s">
        <v>210</v>
      </c>
      <c r="GE7" s="5" t="s">
        <v>210</v>
      </c>
      <c r="GF7" s="5" t="s">
        <v>214</v>
      </c>
      <c r="GG7" s="5" t="s">
        <v>214</v>
      </c>
      <c r="GH7" s="5" t="s">
        <v>214</v>
      </c>
      <c r="GI7" s="5" t="s">
        <v>214</v>
      </c>
      <c r="GJ7" s="5" t="s">
        <v>214</v>
      </c>
      <c r="GK7" s="5" t="s">
        <v>214</v>
      </c>
      <c r="GL7" s="5" t="s">
        <v>214</v>
      </c>
      <c r="GM7" s="5" t="s">
        <v>214</v>
      </c>
      <c r="GN7" s="5" t="s">
        <v>214</v>
      </c>
      <c r="GO7" s="5" t="s">
        <v>214</v>
      </c>
      <c r="GP7" s="5" t="s">
        <v>214</v>
      </c>
      <c r="GQ7" s="5" t="s">
        <v>214</v>
      </c>
      <c r="GR7" s="5" t="s">
        <v>214</v>
      </c>
      <c r="GS7" s="5" t="s">
        <v>214</v>
      </c>
      <c r="GT7" s="5" t="s">
        <v>214</v>
      </c>
      <c r="GU7" s="5" t="s">
        <v>207</v>
      </c>
      <c r="GV7" s="5" t="s">
        <v>207</v>
      </c>
      <c r="GW7" s="5" t="s">
        <v>207</v>
      </c>
      <c r="GX7" s="5" t="s">
        <v>207</v>
      </c>
      <c r="GY7" s="5" t="s">
        <v>207</v>
      </c>
      <c r="GZ7" s="5" t="s">
        <v>207</v>
      </c>
      <c r="HA7" s="5" t="s">
        <v>207</v>
      </c>
      <c r="HB7" s="5" t="s">
        <v>207</v>
      </c>
      <c r="HC7" s="5" t="s">
        <v>207</v>
      </c>
      <c r="HD7" s="5" t="s">
        <v>207</v>
      </c>
      <c r="HE7" s="5" t="s">
        <v>207</v>
      </c>
      <c r="HF7" s="5" t="s">
        <v>207</v>
      </c>
      <c r="HG7" s="5" t="s">
        <v>207</v>
      </c>
      <c r="HH7" s="5" t="s">
        <v>207</v>
      </c>
      <c r="HI7" s="5" t="s">
        <v>207</v>
      </c>
      <c r="HJ7" s="5" t="s">
        <v>207</v>
      </c>
      <c r="HK7" s="12" t="s">
        <v>212</v>
      </c>
      <c r="HL7" s="12" t="s">
        <v>212</v>
      </c>
      <c r="HM7" s="12" t="s">
        <v>212</v>
      </c>
      <c r="HN7" s="12" t="s">
        <v>212</v>
      </c>
      <c r="HO7" s="12" t="s">
        <v>212</v>
      </c>
      <c r="HP7" s="12" t="s">
        <v>212</v>
      </c>
      <c r="HQ7" s="12" t="s">
        <v>212</v>
      </c>
      <c r="HR7" s="12" t="s">
        <v>212</v>
      </c>
      <c r="HS7" s="12" t="s">
        <v>212</v>
      </c>
      <c r="HT7" s="12" t="s">
        <v>212</v>
      </c>
      <c r="HU7" s="12" t="s">
        <v>212</v>
      </c>
      <c r="HV7" s="12" t="s">
        <v>212</v>
      </c>
      <c r="HW7" s="12" t="s">
        <v>212</v>
      </c>
      <c r="HX7" s="12" t="s">
        <v>212</v>
      </c>
      <c r="HY7" s="5" t="s">
        <v>776</v>
      </c>
      <c r="HZ7" s="5" t="s">
        <v>776</v>
      </c>
      <c r="IA7" s="5" t="s">
        <v>776</v>
      </c>
      <c r="IB7" s="5" t="s">
        <v>776</v>
      </c>
      <c r="IC7" s="5" t="s">
        <v>776</v>
      </c>
      <c r="ID7" s="5" t="s">
        <v>776</v>
      </c>
      <c r="IE7" s="5" t="s">
        <v>776</v>
      </c>
      <c r="IF7" s="5" t="s">
        <v>776</v>
      </c>
      <c r="IG7" s="5" t="s">
        <v>776</v>
      </c>
      <c r="IH7" s="5" t="s">
        <v>776</v>
      </c>
      <c r="II7" s="5" t="s">
        <v>776</v>
      </c>
      <c r="IJ7" s="5" t="s">
        <v>776</v>
      </c>
      <c r="IK7" s="5" t="s">
        <v>776</v>
      </c>
      <c r="IL7" s="5" t="s">
        <v>776</v>
      </c>
      <c r="IM7" s="5" t="s">
        <v>776</v>
      </c>
      <c r="IN7" s="5" t="s">
        <v>776</v>
      </c>
      <c r="IO7" s="5" t="s">
        <v>41</v>
      </c>
      <c r="IP7" s="5" t="s">
        <v>41</v>
      </c>
      <c r="IQ7" s="5" t="s">
        <v>41</v>
      </c>
      <c r="IR7" s="5" t="s">
        <v>41</v>
      </c>
      <c r="IS7" s="5" t="s">
        <v>41</v>
      </c>
      <c r="IT7" s="5" t="s">
        <v>41</v>
      </c>
      <c r="IU7" s="5" t="s">
        <v>41</v>
      </c>
      <c r="IV7" s="5" t="s">
        <v>41</v>
      </c>
      <c r="IW7" s="5" t="s">
        <v>41</v>
      </c>
      <c r="IX7" s="5" t="s">
        <v>41</v>
      </c>
      <c r="IY7" s="5" t="s">
        <v>41</v>
      </c>
      <c r="IZ7" s="5" t="s">
        <v>41</v>
      </c>
      <c r="JA7" s="5" t="s">
        <v>41</v>
      </c>
      <c r="JB7" s="5" t="s">
        <v>41</v>
      </c>
      <c r="JC7" s="5" t="s">
        <v>41</v>
      </c>
      <c r="JD7" s="5" t="s">
        <v>41</v>
      </c>
      <c r="JE7" s="5" t="s">
        <v>210</v>
      </c>
      <c r="JF7" s="5" t="s">
        <v>210</v>
      </c>
      <c r="JG7" s="5" t="s">
        <v>210</v>
      </c>
      <c r="JH7" s="5" t="s">
        <v>210</v>
      </c>
      <c r="JI7" s="5" t="s">
        <v>210</v>
      </c>
      <c r="JJ7" s="5" t="s">
        <v>210</v>
      </c>
      <c r="JK7" s="5" t="s">
        <v>210</v>
      </c>
      <c r="JL7" s="5" t="s">
        <v>210</v>
      </c>
      <c r="JM7" s="5" t="s">
        <v>210</v>
      </c>
      <c r="JN7" s="5" t="s">
        <v>210</v>
      </c>
      <c r="JO7" s="5" t="s">
        <v>210</v>
      </c>
      <c r="JP7" s="5" t="s">
        <v>210</v>
      </c>
      <c r="JQ7" s="5" t="s">
        <v>210</v>
      </c>
      <c r="JR7" s="5" t="s">
        <v>210</v>
      </c>
      <c r="JS7" s="5" t="s">
        <v>210</v>
      </c>
      <c r="JT7" s="5" t="s">
        <v>214</v>
      </c>
      <c r="JU7" s="5" t="s">
        <v>214</v>
      </c>
      <c r="JV7" s="5" t="s">
        <v>214</v>
      </c>
      <c r="JW7" s="5" t="s">
        <v>214</v>
      </c>
      <c r="JX7" s="5" t="s">
        <v>214</v>
      </c>
      <c r="JY7" s="5" t="s">
        <v>214</v>
      </c>
      <c r="JZ7" s="5" t="s">
        <v>214</v>
      </c>
      <c r="KA7" s="5" t="s">
        <v>214</v>
      </c>
      <c r="KB7" s="5" t="s">
        <v>214</v>
      </c>
      <c r="KC7" s="5" t="s">
        <v>214</v>
      </c>
      <c r="KD7" s="5" t="s">
        <v>214</v>
      </c>
      <c r="KE7" s="5" t="s">
        <v>214</v>
      </c>
      <c r="KF7" s="5" t="s">
        <v>214</v>
      </c>
      <c r="KG7" s="5" t="s">
        <v>214</v>
      </c>
      <c r="KH7" s="5" t="s">
        <v>207</v>
      </c>
      <c r="KI7" s="5" t="s">
        <v>207</v>
      </c>
      <c r="KJ7" s="5" t="s">
        <v>207</v>
      </c>
      <c r="KK7" s="5" t="s">
        <v>207</v>
      </c>
      <c r="KL7" s="5" t="s">
        <v>207</v>
      </c>
      <c r="KM7" s="5" t="s">
        <v>207</v>
      </c>
      <c r="KN7" s="5" t="s">
        <v>207</v>
      </c>
      <c r="KO7" s="5" t="s">
        <v>207</v>
      </c>
      <c r="KP7" s="5" t="s">
        <v>207</v>
      </c>
      <c r="KQ7" s="5" t="s">
        <v>207</v>
      </c>
      <c r="KR7" s="5" t="s">
        <v>207</v>
      </c>
      <c r="KS7" s="5" t="s">
        <v>207</v>
      </c>
      <c r="KT7" s="5" t="s">
        <v>207</v>
      </c>
      <c r="KU7" s="5" t="s">
        <v>207</v>
      </c>
      <c r="KV7" s="5" t="s">
        <v>207</v>
      </c>
      <c r="KW7" s="5" t="s">
        <v>207</v>
      </c>
      <c r="KX7" s="12" t="s">
        <v>212</v>
      </c>
      <c r="KY7" s="12" t="s">
        <v>212</v>
      </c>
      <c r="KZ7" s="12" t="s">
        <v>212</v>
      </c>
      <c r="LA7" s="12" t="s">
        <v>212</v>
      </c>
      <c r="LB7" s="12" t="s">
        <v>212</v>
      </c>
      <c r="LC7" s="12" t="s">
        <v>212</v>
      </c>
      <c r="LD7" s="12" t="s">
        <v>212</v>
      </c>
      <c r="LE7" s="12" t="s">
        <v>212</v>
      </c>
      <c r="LF7" s="12" t="s">
        <v>212</v>
      </c>
      <c r="LG7" s="12" t="s">
        <v>212</v>
      </c>
      <c r="LH7" s="12" t="s">
        <v>212</v>
      </c>
      <c r="LI7" s="12" t="s">
        <v>212</v>
      </c>
      <c r="LJ7" s="12" t="s">
        <v>212</v>
      </c>
      <c r="LK7" s="12" t="s">
        <v>212</v>
      </c>
      <c r="LL7" s="12" t="s">
        <v>212</v>
      </c>
      <c r="LM7" s="5" t="s">
        <v>776</v>
      </c>
      <c r="LN7" s="5" t="s">
        <v>776</v>
      </c>
      <c r="LO7" s="5" t="s">
        <v>776</v>
      </c>
      <c r="LP7" s="5" t="s">
        <v>776</v>
      </c>
      <c r="LQ7" s="5" t="s">
        <v>776</v>
      </c>
      <c r="LR7" s="5" t="s">
        <v>776</v>
      </c>
      <c r="LS7" s="5" t="s">
        <v>776</v>
      </c>
      <c r="LT7" s="5" t="s">
        <v>776</v>
      </c>
      <c r="LU7" s="5" t="s">
        <v>776</v>
      </c>
      <c r="LV7" s="5" t="s">
        <v>776</v>
      </c>
      <c r="LW7" s="5" t="s">
        <v>776</v>
      </c>
      <c r="LX7" s="5" t="s">
        <v>776</v>
      </c>
      <c r="LY7" s="5" t="s">
        <v>776</v>
      </c>
      <c r="LZ7" s="5" t="s">
        <v>776</v>
      </c>
      <c r="MA7" s="5" t="s">
        <v>776</v>
      </c>
      <c r="MB7" s="5" t="s">
        <v>776</v>
      </c>
      <c r="MC7" s="5" t="s">
        <v>41</v>
      </c>
      <c r="MD7" s="5" t="s">
        <v>41</v>
      </c>
      <c r="ME7" s="5" t="s">
        <v>41</v>
      </c>
      <c r="MF7" s="5" t="s">
        <v>41</v>
      </c>
      <c r="MG7" s="5" t="s">
        <v>41</v>
      </c>
      <c r="MH7" s="5" t="s">
        <v>41</v>
      </c>
      <c r="MI7" s="5" t="s">
        <v>41</v>
      </c>
      <c r="MJ7" s="5" t="s">
        <v>41</v>
      </c>
      <c r="MK7" s="5" t="s">
        <v>41</v>
      </c>
      <c r="ML7" s="5" t="s">
        <v>41</v>
      </c>
      <c r="MM7" s="5" t="s">
        <v>41</v>
      </c>
      <c r="MN7" s="5" t="s">
        <v>41</v>
      </c>
      <c r="MO7" s="5" t="s">
        <v>41</v>
      </c>
      <c r="MP7" s="5" t="s">
        <v>41</v>
      </c>
      <c r="MQ7" s="5" t="s">
        <v>41</v>
      </c>
      <c r="MR7" s="5" t="s">
        <v>41</v>
      </c>
      <c r="MS7" s="5" t="s">
        <v>210</v>
      </c>
      <c r="MT7" s="5" t="s">
        <v>210</v>
      </c>
      <c r="MU7" s="5" t="s">
        <v>210</v>
      </c>
      <c r="MV7" s="5" t="s">
        <v>210</v>
      </c>
      <c r="MW7" s="5" t="s">
        <v>210</v>
      </c>
      <c r="MX7" s="5" t="s">
        <v>210</v>
      </c>
      <c r="MY7" s="5" t="s">
        <v>210</v>
      </c>
      <c r="MZ7" s="5" t="s">
        <v>210</v>
      </c>
      <c r="NA7" s="5" t="s">
        <v>210</v>
      </c>
      <c r="NB7" s="5" t="s">
        <v>210</v>
      </c>
      <c r="NC7" s="5" t="s">
        <v>210</v>
      </c>
      <c r="ND7" s="5" t="s">
        <v>210</v>
      </c>
      <c r="NE7" s="5" t="s">
        <v>210</v>
      </c>
      <c r="NF7" s="5" t="s">
        <v>210</v>
      </c>
      <c r="NG7" s="5" t="s">
        <v>210</v>
      </c>
      <c r="NH7" s="5" t="s">
        <v>214</v>
      </c>
      <c r="NI7" s="5" t="s">
        <v>214</v>
      </c>
      <c r="NJ7" s="5" t="s">
        <v>214</v>
      </c>
      <c r="NK7" s="5" t="s">
        <v>214</v>
      </c>
      <c r="NL7" s="5" t="s">
        <v>214</v>
      </c>
      <c r="NM7" s="5" t="s">
        <v>214</v>
      </c>
      <c r="NN7" s="5" t="s">
        <v>214</v>
      </c>
      <c r="NO7" s="5" t="s">
        <v>214</v>
      </c>
      <c r="NP7" s="5" t="s">
        <v>214</v>
      </c>
      <c r="NQ7" s="5" t="s">
        <v>214</v>
      </c>
      <c r="NR7" s="5" t="s">
        <v>214</v>
      </c>
      <c r="NS7" s="5" t="s">
        <v>214</v>
      </c>
      <c r="NT7" s="5" t="s">
        <v>214</v>
      </c>
      <c r="NU7" s="5" t="s">
        <v>214</v>
      </c>
      <c r="NV7" s="5" t="s">
        <v>214</v>
      </c>
      <c r="NW7" s="5" t="s">
        <v>207</v>
      </c>
      <c r="NX7" s="5" t="s">
        <v>207</v>
      </c>
      <c r="NY7" s="5" t="s">
        <v>207</v>
      </c>
      <c r="NZ7" s="5" t="s">
        <v>207</v>
      </c>
      <c r="OA7" s="5" t="s">
        <v>207</v>
      </c>
      <c r="OB7" s="5" t="s">
        <v>207</v>
      </c>
      <c r="OC7" s="5" t="s">
        <v>207</v>
      </c>
      <c r="OD7" s="5" t="s">
        <v>207</v>
      </c>
      <c r="OE7" s="5" t="s">
        <v>207</v>
      </c>
      <c r="OF7" s="5" t="s">
        <v>207</v>
      </c>
      <c r="OG7" s="5" t="s">
        <v>207</v>
      </c>
      <c r="OH7" s="5" t="s">
        <v>207</v>
      </c>
      <c r="OI7" s="5" t="s">
        <v>207</v>
      </c>
      <c r="OJ7" s="5" t="s">
        <v>207</v>
      </c>
      <c r="OK7" s="5" t="s">
        <v>207</v>
      </c>
      <c r="OL7" s="5" t="s">
        <v>207</v>
      </c>
      <c r="OM7" s="12" t="s">
        <v>212</v>
      </c>
      <c r="ON7" s="12" t="s">
        <v>212</v>
      </c>
      <c r="OO7" s="12" t="s">
        <v>212</v>
      </c>
      <c r="OP7" s="12" t="s">
        <v>212</v>
      </c>
      <c r="OQ7" s="12" t="s">
        <v>212</v>
      </c>
      <c r="OR7" s="12" t="s">
        <v>212</v>
      </c>
      <c r="OS7" s="12" t="s">
        <v>212</v>
      </c>
      <c r="OT7" s="12" t="s">
        <v>212</v>
      </c>
      <c r="OU7" s="12" t="s">
        <v>212</v>
      </c>
      <c r="OV7" s="12" t="s">
        <v>212</v>
      </c>
      <c r="OW7" s="12" t="s">
        <v>212</v>
      </c>
      <c r="OX7" s="12" t="s">
        <v>212</v>
      </c>
      <c r="OY7" s="12" t="s">
        <v>212</v>
      </c>
      <c r="OZ7" s="12" t="s">
        <v>212</v>
      </c>
      <c r="PA7" s="5" t="s">
        <v>776</v>
      </c>
      <c r="PB7" s="5" t="s">
        <v>776</v>
      </c>
      <c r="PC7" s="5" t="s">
        <v>776</v>
      </c>
      <c r="PD7" s="5" t="s">
        <v>776</v>
      </c>
      <c r="PE7" s="5" t="s">
        <v>776</v>
      </c>
      <c r="PF7" s="5" t="s">
        <v>776</v>
      </c>
      <c r="PG7" s="5" t="s">
        <v>776</v>
      </c>
      <c r="PH7" s="5" t="s">
        <v>776</v>
      </c>
      <c r="PI7" s="5" t="s">
        <v>776</v>
      </c>
      <c r="PJ7" s="5" t="s">
        <v>776</v>
      </c>
      <c r="PK7" s="5" t="s">
        <v>776</v>
      </c>
      <c r="PL7" s="5" t="s">
        <v>776</v>
      </c>
      <c r="PM7" s="5" t="s">
        <v>776</v>
      </c>
      <c r="PN7" s="5" t="s">
        <v>776</v>
      </c>
      <c r="PO7" s="5" t="s">
        <v>776</v>
      </c>
      <c r="PP7" s="5" t="s">
        <v>776</v>
      </c>
      <c r="PQ7" s="5" t="s">
        <v>41</v>
      </c>
      <c r="PR7" s="5" t="s">
        <v>41</v>
      </c>
      <c r="PS7" s="5" t="s">
        <v>41</v>
      </c>
      <c r="PT7" s="5" t="s">
        <v>41</v>
      </c>
      <c r="PU7" s="5" t="s">
        <v>41</v>
      </c>
      <c r="PV7" s="5" t="s">
        <v>41</v>
      </c>
      <c r="PW7" s="5" t="s">
        <v>41</v>
      </c>
      <c r="PX7" s="5" t="s">
        <v>41</v>
      </c>
      <c r="PY7" s="5" t="s">
        <v>41</v>
      </c>
      <c r="PZ7" s="5" t="s">
        <v>41</v>
      </c>
      <c r="QA7" s="5" t="s">
        <v>41</v>
      </c>
      <c r="QB7" s="5" t="s">
        <v>41</v>
      </c>
      <c r="QC7" s="5" t="s">
        <v>41</v>
      </c>
      <c r="QD7" s="5" t="s">
        <v>41</v>
      </c>
      <c r="QE7" s="5" t="s">
        <v>41</v>
      </c>
      <c r="QF7" s="5" t="s">
        <v>41</v>
      </c>
      <c r="QG7" s="5" t="s">
        <v>210</v>
      </c>
      <c r="QH7" s="5" t="s">
        <v>210</v>
      </c>
      <c r="QI7" s="5" t="s">
        <v>210</v>
      </c>
      <c r="QJ7" s="5" t="s">
        <v>210</v>
      </c>
      <c r="QK7" s="5" t="s">
        <v>210</v>
      </c>
      <c r="QL7" s="5" t="s">
        <v>210</v>
      </c>
      <c r="QM7" s="5" t="s">
        <v>210</v>
      </c>
      <c r="QN7" s="5" t="s">
        <v>210</v>
      </c>
      <c r="QO7" s="5" t="s">
        <v>210</v>
      </c>
      <c r="QP7" s="5" t="s">
        <v>210</v>
      </c>
      <c r="QQ7" s="5" t="s">
        <v>210</v>
      </c>
      <c r="QR7" s="5" t="s">
        <v>210</v>
      </c>
      <c r="QS7" s="5" t="s">
        <v>210</v>
      </c>
      <c r="QT7" s="5" t="s">
        <v>210</v>
      </c>
      <c r="QU7" s="5" t="s">
        <v>210</v>
      </c>
      <c r="QV7" s="5" t="s">
        <v>214</v>
      </c>
      <c r="QW7" s="5" t="s">
        <v>214</v>
      </c>
      <c r="QX7" s="5" t="s">
        <v>214</v>
      </c>
      <c r="QY7" s="5" t="s">
        <v>214</v>
      </c>
      <c r="QZ7" s="5" t="s">
        <v>214</v>
      </c>
      <c r="RA7" s="5" t="s">
        <v>214</v>
      </c>
      <c r="RB7" s="5" t="s">
        <v>214</v>
      </c>
      <c r="RC7" s="5" t="s">
        <v>214</v>
      </c>
      <c r="RD7" s="5" t="s">
        <v>214</v>
      </c>
      <c r="RE7" s="5" t="s">
        <v>214</v>
      </c>
      <c r="RF7" s="5" t="s">
        <v>214</v>
      </c>
      <c r="RG7" s="5" t="s">
        <v>214</v>
      </c>
      <c r="RH7" s="5" t="s">
        <v>214</v>
      </c>
      <c r="RI7" s="5" t="s">
        <v>214</v>
      </c>
      <c r="RJ7" s="5" t="s">
        <v>207</v>
      </c>
      <c r="RK7" s="5" t="s">
        <v>207</v>
      </c>
      <c r="RL7" s="5" t="s">
        <v>207</v>
      </c>
      <c r="RM7" s="5" t="s">
        <v>207</v>
      </c>
      <c r="RN7" s="5" t="s">
        <v>207</v>
      </c>
      <c r="RO7" s="5" t="s">
        <v>207</v>
      </c>
      <c r="RP7" s="5" t="s">
        <v>207</v>
      </c>
      <c r="RQ7" s="5" t="s">
        <v>207</v>
      </c>
      <c r="RR7" s="5" t="s">
        <v>207</v>
      </c>
      <c r="RS7" s="5" t="s">
        <v>207</v>
      </c>
      <c r="RT7" s="5" t="s">
        <v>207</v>
      </c>
      <c r="RU7" s="5" t="s">
        <v>207</v>
      </c>
      <c r="RV7" s="5" t="s">
        <v>207</v>
      </c>
      <c r="RW7" s="5" t="s">
        <v>207</v>
      </c>
      <c r="RX7" s="5" t="s">
        <v>207</v>
      </c>
      <c r="RY7" s="5" t="s">
        <v>207</v>
      </c>
      <c r="RZ7" s="12" t="s">
        <v>212</v>
      </c>
      <c r="SA7" s="12" t="s">
        <v>212</v>
      </c>
      <c r="SB7" s="12" t="s">
        <v>212</v>
      </c>
      <c r="SC7" s="12" t="s">
        <v>212</v>
      </c>
      <c r="SD7" s="12" t="s">
        <v>212</v>
      </c>
      <c r="SE7" s="12" t="s">
        <v>212</v>
      </c>
      <c r="SF7" s="12" t="s">
        <v>212</v>
      </c>
      <c r="SG7" s="12" t="s">
        <v>212</v>
      </c>
      <c r="SH7" s="12" t="s">
        <v>212</v>
      </c>
      <c r="SI7" s="12" t="s">
        <v>212</v>
      </c>
      <c r="SJ7" s="12" t="s">
        <v>212</v>
      </c>
      <c r="SK7" s="12" t="s">
        <v>212</v>
      </c>
      <c r="SL7" s="12" t="s">
        <v>212</v>
      </c>
      <c r="SM7" s="12" t="s">
        <v>212</v>
      </c>
      <c r="SN7" s="12" t="s">
        <v>212</v>
      </c>
      <c r="SO7" s="5" t="s">
        <v>776</v>
      </c>
      <c r="SP7" s="5" t="s">
        <v>776</v>
      </c>
      <c r="SQ7" s="5" t="s">
        <v>776</v>
      </c>
      <c r="SR7" s="5" t="s">
        <v>776</v>
      </c>
      <c r="SS7" s="5" t="s">
        <v>776</v>
      </c>
      <c r="ST7" s="5" t="s">
        <v>776</v>
      </c>
      <c r="SU7" s="5" t="s">
        <v>776</v>
      </c>
      <c r="SV7" s="5" t="s">
        <v>776</v>
      </c>
      <c r="SW7" s="5" t="s">
        <v>776</v>
      </c>
      <c r="SX7" s="5" t="s">
        <v>776</v>
      </c>
      <c r="SY7" s="5" t="s">
        <v>776</v>
      </c>
      <c r="SZ7" s="5" t="s">
        <v>776</v>
      </c>
      <c r="TA7" s="5" t="s">
        <v>776</v>
      </c>
      <c r="TB7" s="5" t="s">
        <v>776</v>
      </c>
      <c r="TC7" s="5" t="s">
        <v>776</v>
      </c>
      <c r="TD7" s="5" t="s">
        <v>776</v>
      </c>
      <c r="TE7" s="5" t="s">
        <v>41</v>
      </c>
      <c r="TF7" s="5" t="s">
        <v>41</v>
      </c>
      <c r="TG7" s="5" t="s">
        <v>41</v>
      </c>
      <c r="TH7" s="5" t="s">
        <v>41</v>
      </c>
      <c r="TI7" s="5" t="s">
        <v>41</v>
      </c>
      <c r="TJ7" s="5" t="s">
        <v>41</v>
      </c>
      <c r="TK7" s="5" t="s">
        <v>41</v>
      </c>
      <c r="TL7" s="5" t="s">
        <v>41</v>
      </c>
      <c r="TM7" s="5" t="s">
        <v>41</v>
      </c>
      <c r="TN7" s="5" t="s">
        <v>41</v>
      </c>
      <c r="TO7" s="5" t="s">
        <v>41</v>
      </c>
      <c r="TP7" s="5" t="s">
        <v>41</v>
      </c>
      <c r="TQ7" s="5" t="s">
        <v>41</v>
      </c>
      <c r="TR7" s="5" t="s">
        <v>41</v>
      </c>
      <c r="TS7" s="5" t="s">
        <v>41</v>
      </c>
      <c r="TT7" s="5" t="s">
        <v>41</v>
      </c>
      <c r="TU7" s="5" t="s">
        <v>210</v>
      </c>
      <c r="TV7" s="5" t="s">
        <v>210</v>
      </c>
      <c r="TW7" s="5" t="s">
        <v>210</v>
      </c>
      <c r="TX7" s="5" t="s">
        <v>210</v>
      </c>
      <c r="TY7" s="5" t="s">
        <v>210</v>
      </c>
      <c r="TZ7" s="5" t="s">
        <v>210</v>
      </c>
      <c r="UA7" s="5" t="s">
        <v>210</v>
      </c>
      <c r="UB7" s="5" t="s">
        <v>210</v>
      </c>
      <c r="UC7" s="5" t="s">
        <v>210</v>
      </c>
      <c r="UD7" s="5" t="s">
        <v>210</v>
      </c>
      <c r="UE7" s="5" t="s">
        <v>210</v>
      </c>
      <c r="UF7" s="5" t="s">
        <v>210</v>
      </c>
      <c r="UG7" s="5" t="s">
        <v>210</v>
      </c>
      <c r="UH7" s="5" t="s">
        <v>210</v>
      </c>
      <c r="UI7" s="5" t="s">
        <v>210</v>
      </c>
      <c r="UJ7" s="5" t="s">
        <v>214</v>
      </c>
      <c r="UK7" s="5" t="s">
        <v>214</v>
      </c>
      <c r="UL7" s="5" t="s">
        <v>214</v>
      </c>
      <c r="UM7" s="5" t="s">
        <v>214</v>
      </c>
      <c r="UN7" s="5" t="s">
        <v>214</v>
      </c>
      <c r="UO7" s="5" t="s">
        <v>214</v>
      </c>
      <c r="UP7" s="5" t="s">
        <v>214</v>
      </c>
      <c r="UQ7" s="5" t="s">
        <v>214</v>
      </c>
      <c r="UR7" s="5" t="s">
        <v>214</v>
      </c>
      <c r="US7" s="5" t="s">
        <v>214</v>
      </c>
      <c r="UT7" s="5" t="s">
        <v>214</v>
      </c>
      <c r="UU7" s="5" t="s">
        <v>214</v>
      </c>
      <c r="UV7" s="5" t="s">
        <v>214</v>
      </c>
      <c r="UW7" s="5" t="s">
        <v>214</v>
      </c>
      <c r="UX7" s="5" t="s">
        <v>214</v>
      </c>
      <c r="UY7" s="5" t="s">
        <v>207</v>
      </c>
      <c r="UZ7" s="5" t="s">
        <v>207</v>
      </c>
      <c r="VA7" s="5" t="s">
        <v>207</v>
      </c>
      <c r="VB7" s="5" t="s">
        <v>207</v>
      </c>
      <c r="VC7" s="5" t="s">
        <v>207</v>
      </c>
      <c r="VD7" s="5" t="s">
        <v>207</v>
      </c>
      <c r="VE7" s="5" t="s">
        <v>207</v>
      </c>
      <c r="VF7" s="5" t="s">
        <v>207</v>
      </c>
      <c r="VG7" s="5" t="s">
        <v>207</v>
      </c>
      <c r="VH7" s="5" t="s">
        <v>207</v>
      </c>
      <c r="VI7" s="5" t="s">
        <v>207</v>
      </c>
      <c r="VJ7" s="5" t="s">
        <v>207</v>
      </c>
      <c r="VK7" s="5" t="s">
        <v>207</v>
      </c>
      <c r="VL7" s="5" t="s">
        <v>207</v>
      </c>
      <c r="VM7" s="5" t="s">
        <v>207</v>
      </c>
      <c r="VN7" s="5" t="s">
        <v>207</v>
      </c>
      <c r="VO7" s="12" t="s">
        <v>212</v>
      </c>
      <c r="VP7" s="12" t="s">
        <v>212</v>
      </c>
      <c r="VQ7" s="12" t="s">
        <v>212</v>
      </c>
      <c r="VR7" s="12" t="s">
        <v>212</v>
      </c>
      <c r="VS7" s="12" t="s">
        <v>212</v>
      </c>
      <c r="VT7" s="12" t="s">
        <v>212</v>
      </c>
      <c r="VU7" s="12" t="s">
        <v>212</v>
      </c>
      <c r="VV7" s="12" t="s">
        <v>212</v>
      </c>
      <c r="VW7" s="12" t="s">
        <v>212</v>
      </c>
      <c r="VX7" s="12" t="s">
        <v>212</v>
      </c>
      <c r="VY7" s="12" t="s">
        <v>212</v>
      </c>
      <c r="VZ7" s="12" t="s">
        <v>212</v>
      </c>
      <c r="WA7" s="12" t="s">
        <v>212</v>
      </c>
      <c r="WB7" s="12" t="s">
        <v>212</v>
      </c>
      <c r="WC7" s="5" t="s">
        <v>776</v>
      </c>
      <c r="WD7" s="5" t="s">
        <v>776</v>
      </c>
      <c r="WE7" s="5" t="s">
        <v>776</v>
      </c>
      <c r="WF7" s="5" t="s">
        <v>776</v>
      </c>
      <c r="WG7" s="5" t="s">
        <v>776</v>
      </c>
      <c r="WH7" s="5" t="s">
        <v>776</v>
      </c>
      <c r="WI7" s="5" t="s">
        <v>776</v>
      </c>
      <c r="WJ7" s="5" t="s">
        <v>776</v>
      </c>
      <c r="WK7" s="5" t="s">
        <v>776</v>
      </c>
      <c r="WL7" s="5" t="s">
        <v>776</v>
      </c>
      <c r="WM7" s="5" t="s">
        <v>776</v>
      </c>
      <c r="WN7" s="5" t="s">
        <v>776</v>
      </c>
      <c r="WO7" s="5" t="s">
        <v>776</v>
      </c>
      <c r="WP7" s="5" t="s">
        <v>776</v>
      </c>
      <c r="WQ7" s="5" t="s">
        <v>776</v>
      </c>
      <c r="WR7" s="5" t="s">
        <v>776</v>
      </c>
      <c r="WS7" s="5" t="s">
        <v>41</v>
      </c>
      <c r="WT7" s="5" t="s">
        <v>41</v>
      </c>
      <c r="WU7" s="5" t="s">
        <v>41</v>
      </c>
      <c r="WV7" s="5" t="s">
        <v>41</v>
      </c>
      <c r="WW7" s="5" t="s">
        <v>41</v>
      </c>
      <c r="WX7" s="5" t="s">
        <v>41</v>
      </c>
      <c r="WY7" s="5" t="s">
        <v>41</v>
      </c>
      <c r="WZ7" s="5" t="s">
        <v>41</v>
      </c>
      <c r="XA7" s="5" t="s">
        <v>41</v>
      </c>
      <c r="XB7" s="5" t="s">
        <v>41</v>
      </c>
      <c r="XC7" s="5" t="s">
        <v>41</v>
      </c>
      <c r="XD7" s="5" t="s">
        <v>41</v>
      </c>
      <c r="XE7" s="5" t="s">
        <v>41</v>
      </c>
      <c r="XF7" s="5" t="s">
        <v>41</v>
      </c>
      <c r="XG7" s="5" t="s">
        <v>41</v>
      </c>
      <c r="XH7" s="5" t="s">
        <v>41</v>
      </c>
      <c r="XI7" s="5" t="s">
        <v>210</v>
      </c>
      <c r="XJ7" s="5" t="s">
        <v>210</v>
      </c>
      <c r="XK7" s="5" t="s">
        <v>210</v>
      </c>
      <c r="XL7" s="5" t="s">
        <v>210</v>
      </c>
      <c r="XM7" s="5" t="s">
        <v>210</v>
      </c>
      <c r="XN7" s="5" t="s">
        <v>210</v>
      </c>
      <c r="XO7" s="5" t="s">
        <v>210</v>
      </c>
      <c r="XP7" s="5" t="s">
        <v>210</v>
      </c>
      <c r="XQ7" s="5" t="s">
        <v>210</v>
      </c>
      <c r="XR7" s="5" t="s">
        <v>210</v>
      </c>
      <c r="XS7" s="5" t="s">
        <v>210</v>
      </c>
      <c r="XT7" s="5" t="s">
        <v>210</v>
      </c>
      <c r="XU7" s="5" t="s">
        <v>210</v>
      </c>
      <c r="XV7" s="5" t="s">
        <v>210</v>
      </c>
      <c r="XW7" s="5" t="s">
        <v>210</v>
      </c>
      <c r="XX7" s="5" t="s">
        <v>214</v>
      </c>
      <c r="XY7" s="5" t="s">
        <v>214</v>
      </c>
      <c r="XZ7" s="5" t="s">
        <v>214</v>
      </c>
      <c r="YA7" s="5" t="s">
        <v>214</v>
      </c>
      <c r="YB7" s="5" t="s">
        <v>214</v>
      </c>
      <c r="YC7" s="5" t="s">
        <v>214</v>
      </c>
      <c r="YD7" s="5" t="s">
        <v>214</v>
      </c>
      <c r="YE7" s="5" t="s">
        <v>214</v>
      </c>
      <c r="YF7" s="5" t="s">
        <v>214</v>
      </c>
      <c r="YG7" s="5" t="s">
        <v>214</v>
      </c>
      <c r="YH7" s="5" t="s">
        <v>214</v>
      </c>
      <c r="YI7" s="5" t="s">
        <v>214</v>
      </c>
      <c r="YJ7" s="5" t="s">
        <v>214</v>
      </c>
      <c r="YK7" s="5" t="s">
        <v>214</v>
      </c>
      <c r="YL7" s="5" t="s">
        <v>207</v>
      </c>
      <c r="YM7" s="5" t="s">
        <v>207</v>
      </c>
      <c r="YN7" s="5" t="s">
        <v>207</v>
      </c>
      <c r="YO7" s="5" t="s">
        <v>207</v>
      </c>
      <c r="YP7" s="5" t="s">
        <v>207</v>
      </c>
      <c r="YQ7" s="5" t="s">
        <v>207</v>
      </c>
      <c r="YR7" s="5" t="s">
        <v>207</v>
      </c>
      <c r="YS7" s="5" t="s">
        <v>207</v>
      </c>
      <c r="YT7" s="5" t="s">
        <v>207</v>
      </c>
      <c r="YU7" s="5" t="s">
        <v>207</v>
      </c>
      <c r="YV7" s="5" t="s">
        <v>207</v>
      </c>
      <c r="YW7" s="5" t="s">
        <v>207</v>
      </c>
      <c r="YX7" s="5" t="s">
        <v>207</v>
      </c>
      <c r="YY7" s="5" t="s">
        <v>207</v>
      </c>
      <c r="YZ7" s="5" t="s">
        <v>207</v>
      </c>
      <c r="ZA7" s="5" t="s">
        <v>207</v>
      </c>
      <c r="ZB7" s="12" t="s">
        <v>212</v>
      </c>
      <c r="ZC7" s="12" t="s">
        <v>212</v>
      </c>
      <c r="ZD7" s="12" t="s">
        <v>212</v>
      </c>
      <c r="ZE7" s="12" t="s">
        <v>212</v>
      </c>
      <c r="ZF7" s="12" t="s">
        <v>212</v>
      </c>
      <c r="ZG7" s="12" t="s">
        <v>212</v>
      </c>
      <c r="ZH7" s="12" t="s">
        <v>212</v>
      </c>
      <c r="ZI7" s="12" t="s">
        <v>212</v>
      </c>
      <c r="ZJ7" s="12" t="s">
        <v>212</v>
      </c>
      <c r="ZK7" s="12" t="s">
        <v>212</v>
      </c>
      <c r="ZL7" s="12" t="s">
        <v>212</v>
      </c>
      <c r="ZM7" s="12" t="s">
        <v>212</v>
      </c>
      <c r="ZN7" s="12" t="s">
        <v>212</v>
      </c>
      <c r="ZO7" s="12" t="s">
        <v>212</v>
      </c>
      <c r="ZP7" s="12" t="s">
        <v>212</v>
      </c>
      <c r="ZQ7" s="5" t="s">
        <v>776</v>
      </c>
      <c r="ZR7" s="5" t="s">
        <v>776</v>
      </c>
      <c r="ZS7" s="5" t="s">
        <v>776</v>
      </c>
      <c r="ZT7" s="5" t="s">
        <v>776</v>
      </c>
      <c r="ZU7" s="5" t="s">
        <v>776</v>
      </c>
      <c r="ZV7" s="5" t="s">
        <v>776</v>
      </c>
      <c r="ZW7" s="5" t="s">
        <v>776</v>
      </c>
      <c r="ZX7" s="5" t="s">
        <v>776</v>
      </c>
      <c r="ZY7" s="5" t="s">
        <v>776</v>
      </c>
      <c r="ZZ7" s="5" t="s">
        <v>776</v>
      </c>
      <c r="AAA7" s="5" t="s">
        <v>776</v>
      </c>
      <c r="AAB7" s="5" t="s">
        <v>776</v>
      </c>
      <c r="AAC7" s="5" t="s">
        <v>776</v>
      </c>
      <c r="AAD7" s="5" t="s">
        <v>776</v>
      </c>
      <c r="AAE7" s="5" t="s">
        <v>776</v>
      </c>
      <c r="AAF7" s="5" t="s">
        <v>776</v>
      </c>
      <c r="AAG7" s="5" t="s">
        <v>41</v>
      </c>
      <c r="AAH7" s="5" t="s">
        <v>41</v>
      </c>
      <c r="AAI7" s="5" t="s">
        <v>41</v>
      </c>
      <c r="AAJ7" s="5" t="s">
        <v>41</v>
      </c>
      <c r="AAK7" s="5" t="s">
        <v>41</v>
      </c>
      <c r="AAL7" s="5" t="s">
        <v>41</v>
      </c>
      <c r="AAM7" s="5" t="s">
        <v>41</v>
      </c>
      <c r="AAN7" s="5" t="s">
        <v>41</v>
      </c>
      <c r="AAO7" s="5" t="s">
        <v>41</v>
      </c>
      <c r="AAP7" s="5" t="s">
        <v>41</v>
      </c>
      <c r="AAQ7" s="5" t="s">
        <v>41</v>
      </c>
      <c r="AAR7" s="5" t="s">
        <v>41</v>
      </c>
      <c r="AAS7" s="5" t="s">
        <v>41</v>
      </c>
      <c r="AAT7" s="5" t="s">
        <v>41</v>
      </c>
      <c r="AAU7" s="5" t="s">
        <v>41</v>
      </c>
      <c r="AAV7" s="5" t="s">
        <v>41</v>
      </c>
      <c r="AAW7" s="5" t="s">
        <v>210</v>
      </c>
      <c r="AAX7" s="5" t="s">
        <v>210</v>
      </c>
      <c r="AAY7" s="5" t="s">
        <v>210</v>
      </c>
      <c r="AAZ7" s="5" t="s">
        <v>210</v>
      </c>
      <c r="ABA7" s="5" t="s">
        <v>210</v>
      </c>
      <c r="ABB7" s="5" t="s">
        <v>210</v>
      </c>
      <c r="ABC7" s="5" t="s">
        <v>210</v>
      </c>
      <c r="ABD7" s="5" t="s">
        <v>210</v>
      </c>
      <c r="ABE7" s="5" t="s">
        <v>210</v>
      </c>
      <c r="ABF7" s="5" t="s">
        <v>210</v>
      </c>
      <c r="ABG7" s="5" t="s">
        <v>210</v>
      </c>
      <c r="ABH7" s="5" t="s">
        <v>210</v>
      </c>
      <c r="ABI7" s="5" t="s">
        <v>210</v>
      </c>
      <c r="ABJ7" s="5" t="s">
        <v>210</v>
      </c>
      <c r="ABK7" s="5" t="s">
        <v>210</v>
      </c>
      <c r="ABL7" s="5" t="s">
        <v>214</v>
      </c>
      <c r="ABM7" s="5" t="s">
        <v>214</v>
      </c>
      <c r="ABN7" s="5" t="s">
        <v>214</v>
      </c>
      <c r="ABO7" s="5" t="s">
        <v>214</v>
      </c>
      <c r="ABP7" s="5" t="s">
        <v>214</v>
      </c>
      <c r="ABQ7" s="5" t="s">
        <v>214</v>
      </c>
      <c r="ABR7" s="5" t="s">
        <v>214</v>
      </c>
      <c r="ABS7" s="5" t="s">
        <v>214</v>
      </c>
      <c r="ABT7" s="5" t="s">
        <v>214</v>
      </c>
      <c r="ABU7" s="5" t="s">
        <v>214</v>
      </c>
      <c r="ABV7" s="5" t="s">
        <v>214</v>
      </c>
      <c r="ABW7" s="5" t="s">
        <v>214</v>
      </c>
      <c r="ABX7" s="5" t="s">
        <v>214</v>
      </c>
      <c r="ABY7" s="5" t="s">
        <v>214</v>
      </c>
      <c r="ABZ7" s="5" t="s">
        <v>214</v>
      </c>
      <c r="ACA7" s="5" t="s">
        <v>207</v>
      </c>
      <c r="ACB7" s="5" t="s">
        <v>207</v>
      </c>
      <c r="ACC7" s="5" t="s">
        <v>207</v>
      </c>
      <c r="ACD7" s="5" t="s">
        <v>207</v>
      </c>
      <c r="ACE7" s="5" t="s">
        <v>207</v>
      </c>
      <c r="ACF7" s="5" t="s">
        <v>207</v>
      </c>
      <c r="ACG7" s="5" t="s">
        <v>207</v>
      </c>
      <c r="ACH7" s="5" t="s">
        <v>207</v>
      </c>
      <c r="ACI7" s="5" t="s">
        <v>207</v>
      </c>
      <c r="ACJ7" s="5" t="s">
        <v>207</v>
      </c>
      <c r="ACK7" s="5" t="s">
        <v>207</v>
      </c>
      <c r="ACL7" s="5" t="s">
        <v>207</v>
      </c>
      <c r="ACM7" s="5" t="s">
        <v>207</v>
      </c>
      <c r="ACN7" s="5" t="s">
        <v>207</v>
      </c>
      <c r="ACO7" s="5" t="s">
        <v>207</v>
      </c>
      <c r="ACP7" s="5" t="s">
        <v>207</v>
      </c>
      <c r="ACQ7" s="12" t="s">
        <v>212</v>
      </c>
      <c r="ACR7" s="12" t="s">
        <v>212</v>
      </c>
      <c r="ACS7" s="12" t="s">
        <v>212</v>
      </c>
      <c r="ACT7" s="12" t="s">
        <v>212</v>
      </c>
      <c r="ACU7" s="12" t="s">
        <v>212</v>
      </c>
      <c r="ACV7" s="12" t="s">
        <v>212</v>
      </c>
      <c r="ACW7" s="12" t="s">
        <v>212</v>
      </c>
      <c r="ACX7" s="12" t="s">
        <v>212</v>
      </c>
      <c r="ACY7" s="12" t="s">
        <v>212</v>
      </c>
      <c r="ACZ7" s="12" t="s">
        <v>212</v>
      </c>
      <c r="ADA7" s="12" t="s">
        <v>212</v>
      </c>
      <c r="ADB7" s="12" t="s">
        <v>212</v>
      </c>
      <c r="ADC7" s="12" t="s">
        <v>212</v>
      </c>
      <c r="ADD7" s="12" t="s">
        <v>212</v>
      </c>
      <c r="ADE7" s="5" t="s">
        <v>776</v>
      </c>
      <c r="ADF7" s="5" t="s">
        <v>776</v>
      </c>
      <c r="ADG7" s="5" t="s">
        <v>776</v>
      </c>
      <c r="ADH7" s="5" t="s">
        <v>776</v>
      </c>
      <c r="ADI7" s="5" t="s">
        <v>776</v>
      </c>
      <c r="ADJ7" s="5" t="s">
        <v>776</v>
      </c>
      <c r="ADK7" s="5" t="s">
        <v>776</v>
      </c>
      <c r="ADL7" s="5" t="s">
        <v>776</v>
      </c>
      <c r="ADM7" s="5" t="s">
        <v>776</v>
      </c>
      <c r="ADN7" s="5" t="s">
        <v>776</v>
      </c>
      <c r="ADO7" s="5" t="s">
        <v>776</v>
      </c>
      <c r="ADP7" s="5" t="s">
        <v>776</v>
      </c>
      <c r="ADQ7" s="5" t="s">
        <v>776</v>
      </c>
      <c r="ADR7" s="5" t="s">
        <v>776</v>
      </c>
      <c r="ADS7" s="5" t="s">
        <v>776</v>
      </c>
      <c r="ADT7" s="5" t="s">
        <v>776</v>
      </c>
      <c r="ADU7" s="5" t="s">
        <v>41</v>
      </c>
      <c r="ADV7" s="5" t="s">
        <v>41</v>
      </c>
      <c r="ADW7" s="5" t="s">
        <v>41</v>
      </c>
      <c r="ADX7" s="5" t="s">
        <v>41</v>
      </c>
      <c r="ADY7" s="5" t="s">
        <v>41</v>
      </c>
      <c r="ADZ7" s="5" t="s">
        <v>41</v>
      </c>
      <c r="AEA7" s="5" t="s">
        <v>41</v>
      </c>
      <c r="AEB7" s="5" t="s">
        <v>41</v>
      </c>
      <c r="AEC7" s="5" t="s">
        <v>41</v>
      </c>
      <c r="AED7" s="5" t="s">
        <v>41</v>
      </c>
      <c r="AEE7" s="5" t="s">
        <v>41</v>
      </c>
      <c r="AEF7" s="5" t="s">
        <v>41</v>
      </c>
      <c r="AEG7" s="5" t="s">
        <v>41</v>
      </c>
      <c r="AEH7" s="5" t="s">
        <v>41</v>
      </c>
      <c r="AEI7" s="5" t="s">
        <v>41</v>
      </c>
      <c r="AEJ7" s="5" t="s">
        <v>41</v>
      </c>
      <c r="AEK7" s="5" t="s">
        <v>210</v>
      </c>
      <c r="AEL7" s="5" t="s">
        <v>210</v>
      </c>
      <c r="AEM7" s="5" t="s">
        <v>210</v>
      </c>
      <c r="AEN7" s="5" t="s">
        <v>210</v>
      </c>
      <c r="AEO7" s="5" t="s">
        <v>210</v>
      </c>
      <c r="AEP7" s="5" t="s">
        <v>210</v>
      </c>
      <c r="AEQ7" s="5" t="s">
        <v>210</v>
      </c>
      <c r="AER7" s="5" t="s">
        <v>210</v>
      </c>
      <c r="AES7" s="5" t="s">
        <v>210</v>
      </c>
      <c r="AET7" s="5" t="s">
        <v>210</v>
      </c>
      <c r="AEU7" s="5" t="s">
        <v>210</v>
      </c>
      <c r="AEV7" s="5" t="s">
        <v>210</v>
      </c>
      <c r="AEW7" s="5" t="s">
        <v>210</v>
      </c>
      <c r="AEX7" s="5" t="s">
        <v>210</v>
      </c>
      <c r="AEY7" s="5" t="s">
        <v>210</v>
      </c>
      <c r="AEZ7" s="5" t="s">
        <v>214</v>
      </c>
      <c r="AFA7" s="5" t="s">
        <v>214</v>
      </c>
      <c r="AFB7" s="5" t="s">
        <v>214</v>
      </c>
      <c r="AFC7" s="5" t="s">
        <v>214</v>
      </c>
      <c r="AFD7" s="5" t="s">
        <v>214</v>
      </c>
      <c r="AFE7" s="5" t="s">
        <v>214</v>
      </c>
      <c r="AFF7" s="5" t="s">
        <v>214</v>
      </c>
      <c r="AFG7" s="5" t="s">
        <v>214</v>
      </c>
      <c r="AFH7" s="5" t="s">
        <v>214</v>
      </c>
      <c r="AFI7" s="5" t="s">
        <v>214</v>
      </c>
      <c r="AFJ7" s="5" t="s">
        <v>214</v>
      </c>
      <c r="AFK7" s="5" t="s">
        <v>214</v>
      </c>
      <c r="AFL7" s="5" t="s">
        <v>214</v>
      </c>
      <c r="AFM7" s="5" t="s">
        <v>214</v>
      </c>
      <c r="AFN7" s="5" t="s">
        <v>207</v>
      </c>
      <c r="AFO7" s="5" t="s">
        <v>207</v>
      </c>
      <c r="AFP7" s="5" t="s">
        <v>207</v>
      </c>
      <c r="AFQ7" s="5" t="s">
        <v>207</v>
      </c>
      <c r="AFR7" s="5" t="s">
        <v>207</v>
      </c>
      <c r="AFS7" s="5" t="s">
        <v>207</v>
      </c>
      <c r="AFT7" s="5" t="s">
        <v>207</v>
      </c>
      <c r="AFU7" s="5" t="s">
        <v>207</v>
      </c>
      <c r="AFV7" s="5" t="s">
        <v>207</v>
      </c>
      <c r="AFW7" s="5" t="s">
        <v>207</v>
      </c>
      <c r="AFX7" s="5" t="s">
        <v>207</v>
      </c>
      <c r="AFY7" s="5" t="s">
        <v>207</v>
      </c>
      <c r="AFZ7" s="5" t="s">
        <v>207</v>
      </c>
      <c r="AGA7" s="5" t="s">
        <v>207</v>
      </c>
      <c r="AGB7" s="5" t="s">
        <v>207</v>
      </c>
      <c r="AGC7" s="5" t="s">
        <v>207</v>
      </c>
      <c r="AGD7" s="5"/>
      <c r="AGE7" s="5"/>
      <c r="AGF7" s="5"/>
      <c r="AGG7" s="5"/>
      <c r="AGH7" s="5" t="s">
        <v>41</v>
      </c>
      <c r="AGI7" s="5" t="s">
        <v>41</v>
      </c>
      <c r="AGJ7" s="5" t="s">
        <v>41</v>
      </c>
      <c r="AGK7" s="5" t="s">
        <v>41</v>
      </c>
      <c r="AGL7" s="5" t="s">
        <v>41</v>
      </c>
      <c r="AGM7" s="5" t="s">
        <v>41</v>
      </c>
      <c r="AGN7" s="5" t="s">
        <v>41</v>
      </c>
      <c r="AGO7" s="5" t="s">
        <v>41</v>
      </c>
      <c r="AGP7" s="5" t="s">
        <v>41</v>
      </c>
      <c r="AGQ7" s="5" t="s">
        <v>41</v>
      </c>
      <c r="AGR7" s="12" t="s">
        <v>212</v>
      </c>
      <c r="AGS7" s="5" t="s">
        <v>776</v>
      </c>
      <c r="AGT7" s="5" t="s">
        <v>41</v>
      </c>
      <c r="AGU7" s="5" t="s">
        <v>214</v>
      </c>
      <c r="AGV7" s="5" t="s">
        <v>207</v>
      </c>
      <c r="AGW7" s="5" t="s">
        <v>210</v>
      </c>
      <c r="AGX7" s="12" t="s">
        <v>212</v>
      </c>
      <c r="AGY7" s="5" t="s">
        <v>776</v>
      </c>
      <c r="AGZ7" s="5" t="s">
        <v>776</v>
      </c>
      <c r="AHA7" s="5" t="s">
        <v>41</v>
      </c>
      <c r="AHB7" s="5" t="s">
        <v>210</v>
      </c>
      <c r="AHC7" s="5" t="s">
        <v>214</v>
      </c>
      <c r="AHD7" s="5" t="s">
        <v>207</v>
      </c>
      <c r="AHE7" s="12" t="s">
        <v>212</v>
      </c>
      <c r="AHF7" s="5" t="s">
        <v>776</v>
      </c>
      <c r="AHG7" s="5" t="s">
        <v>41</v>
      </c>
      <c r="AHH7" s="5" t="s">
        <v>214</v>
      </c>
      <c r="AHI7" s="5" t="s">
        <v>207</v>
      </c>
      <c r="AHJ7" s="5" t="s">
        <v>210</v>
      </c>
      <c r="AHK7" s="12" t="s">
        <v>212</v>
      </c>
      <c r="AHL7" s="5" t="s">
        <v>776</v>
      </c>
      <c r="AHM7" s="5" t="s">
        <v>776</v>
      </c>
      <c r="AHN7" s="5" t="s">
        <v>776</v>
      </c>
      <c r="AHO7" s="5" t="s">
        <v>776</v>
      </c>
      <c r="AHP7" s="5" t="s">
        <v>41</v>
      </c>
      <c r="AHQ7" s="5" t="s">
        <v>210</v>
      </c>
      <c r="AHR7" s="5" t="s">
        <v>214</v>
      </c>
      <c r="AHS7" s="5" t="s">
        <v>207</v>
      </c>
      <c r="AHT7" s="12" t="s">
        <v>212</v>
      </c>
      <c r="AHU7" s="5" t="s">
        <v>776</v>
      </c>
      <c r="AHV7" s="5" t="s">
        <v>41</v>
      </c>
      <c r="AHW7" s="5" t="s">
        <v>214</v>
      </c>
      <c r="AHX7" s="5" t="s">
        <v>207</v>
      </c>
      <c r="AHY7" s="5" t="s">
        <v>210</v>
      </c>
      <c r="AHZ7" s="12" t="s">
        <v>212</v>
      </c>
      <c r="AIA7" s="5" t="s">
        <v>776</v>
      </c>
      <c r="AIB7" s="5" t="s">
        <v>776</v>
      </c>
      <c r="AIC7" s="5" t="s">
        <v>41</v>
      </c>
      <c r="AID7" s="5" t="s">
        <v>210</v>
      </c>
      <c r="AIE7" s="5" t="s">
        <v>214</v>
      </c>
      <c r="AIF7" s="5" t="s">
        <v>207</v>
      </c>
      <c r="AIG7" s="12" t="s">
        <v>212</v>
      </c>
      <c r="AIH7" s="5" t="s">
        <v>776</v>
      </c>
      <c r="AII7" s="5" t="s">
        <v>41</v>
      </c>
      <c r="AIJ7" s="5" t="s">
        <v>214</v>
      </c>
      <c r="AIK7" s="5" t="s">
        <v>207</v>
      </c>
      <c r="AIL7" s="5" t="s">
        <v>210</v>
      </c>
      <c r="AIM7" s="12" t="s">
        <v>212</v>
      </c>
      <c r="AIN7" s="5" t="s">
        <v>776</v>
      </c>
      <c r="AIO7" s="5" t="s">
        <v>776</v>
      </c>
      <c r="AIP7" s="5" t="s">
        <v>41</v>
      </c>
      <c r="AIQ7" s="5" t="s">
        <v>210</v>
      </c>
      <c r="AIR7" s="5" t="s">
        <v>214</v>
      </c>
      <c r="AIS7" s="5" t="s">
        <v>207</v>
      </c>
    </row>
    <row r="8" spans="1:930" s="16" customFormat="1" ht="21" customHeight="1" x14ac:dyDescent="0.35">
      <c r="A8" s="5" t="s">
        <v>226</v>
      </c>
      <c r="B8" s="5" t="s">
        <v>777</v>
      </c>
      <c r="C8" s="5" t="s">
        <v>777</v>
      </c>
      <c r="D8" s="5" t="s">
        <v>777</v>
      </c>
      <c r="E8" s="5" t="s">
        <v>777</v>
      </c>
      <c r="F8" s="5" t="s">
        <v>777</v>
      </c>
      <c r="G8" s="5" t="s">
        <v>777</v>
      </c>
      <c r="H8" s="5" t="s">
        <v>777</v>
      </c>
      <c r="I8" s="5" t="s">
        <v>777</v>
      </c>
      <c r="J8" s="5" t="s">
        <v>777</v>
      </c>
      <c r="K8" s="5" t="s">
        <v>777</v>
      </c>
      <c r="L8" s="5" t="s">
        <v>777</v>
      </c>
      <c r="M8" s="5" t="s">
        <v>777</v>
      </c>
      <c r="N8" s="5" t="s">
        <v>777</v>
      </c>
      <c r="O8" s="5" t="s">
        <v>203</v>
      </c>
      <c r="P8" s="5" t="s">
        <v>203</v>
      </c>
      <c r="Q8" s="5" t="s">
        <v>777</v>
      </c>
      <c r="R8" s="5" t="s">
        <v>777</v>
      </c>
      <c r="S8" s="5" t="s">
        <v>777</v>
      </c>
      <c r="T8" s="5" t="s">
        <v>777</v>
      </c>
      <c r="U8" s="5" t="s">
        <v>777</v>
      </c>
      <c r="V8" s="5" t="s">
        <v>777</v>
      </c>
      <c r="W8" s="5" t="s">
        <v>777</v>
      </c>
      <c r="X8" s="5" t="s">
        <v>777</v>
      </c>
      <c r="Y8" s="5" t="s">
        <v>777</v>
      </c>
      <c r="Z8" s="5" t="s">
        <v>777</v>
      </c>
      <c r="AA8" s="5" t="s">
        <v>777</v>
      </c>
      <c r="AB8" s="5" t="s">
        <v>777</v>
      </c>
      <c r="AC8" s="5" t="s">
        <v>777</v>
      </c>
      <c r="AD8" s="5" t="s">
        <v>777</v>
      </c>
      <c r="AE8" s="5" t="s">
        <v>777</v>
      </c>
      <c r="AF8" s="5" t="s">
        <v>777</v>
      </c>
      <c r="AG8" s="5" t="s">
        <v>777</v>
      </c>
      <c r="AH8" s="5" t="s">
        <v>777</v>
      </c>
      <c r="AI8" s="5" t="s">
        <v>777</v>
      </c>
      <c r="AJ8" s="5" t="s">
        <v>777</v>
      </c>
      <c r="AK8" s="5" t="s">
        <v>777</v>
      </c>
      <c r="AL8" s="5" t="s">
        <v>777</v>
      </c>
      <c r="AM8" s="5" t="s">
        <v>777</v>
      </c>
      <c r="AN8" s="5" t="s">
        <v>777</v>
      </c>
      <c r="AO8" s="5" t="s">
        <v>777</v>
      </c>
      <c r="AP8" s="5" t="s">
        <v>777</v>
      </c>
      <c r="AQ8" s="5" t="s">
        <v>777</v>
      </c>
      <c r="AR8" s="5" t="s">
        <v>777</v>
      </c>
      <c r="AS8" s="5" t="s">
        <v>777</v>
      </c>
      <c r="AT8" s="5" t="s">
        <v>777</v>
      </c>
      <c r="AU8" s="5" t="s">
        <v>777</v>
      </c>
      <c r="AV8" s="5" t="s">
        <v>777</v>
      </c>
      <c r="AW8" s="5" t="s">
        <v>777</v>
      </c>
      <c r="AX8" s="5" t="s">
        <v>777</v>
      </c>
      <c r="AY8" s="5" t="s">
        <v>777</v>
      </c>
      <c r="AZ8" s="5" t="s">
        <v>777</v>
      </c>
      <c r="BA8" s="5" t="s">
        <v>777</v>
      </c>
      <c r="BB8" s="5" t="s">
        <v>777</v>
      </c>
      <c r="BC8" s="5" t="s">
        <v>777</v>
      </c>
      <c r="BD8" s="5" t="s">
        <v>777</v>
      </c>
      <c r="BE8" s="5" t="s">
        <v>777</v>
      </c>
      <c r="BF8" s="5" t="s">
        <v>777</v>
      </c>
      <c r="BG8" s="5" t="s">
        <v>777</v>
      </c>
      <c r="BH8" s="5" t="s">
        <v>777</v>
      </c>
      <c r="BI8" s="5" t="s">
        <v>777</v>
      </c>
      <c r="BJ8" s="5" t="s">
        <v>777</v>
      </c>
      <c r="BK8" s="5" t="s">
        <v>777</v>
      </c>
      <c r="BL8" s="5" t="s">
        <v>777</v>
      </c>
      <c r="BM8" s="5" t="s">
        <v>777</v>
      </c>
      <c r="BN8" s="5" t="s">
        <v>777</v>
      </c>
      <c r="BO8" s="5" t="s">
        <v>777</v>
      </c>
      <c r="BP8" s="5" t="s">
        <v>777</v>
      </c>
      <c r="BQ8" s="5" t="s">
        <v>777</v>
      </c>
      <c r="BR8" s="5" t="s">
        <v>777</v>
      </c>
      <c r="BS8" s="5" t="s">
        <v>777</v>
      </c>
      <c r="BT8" s="5" t="s">
        <v>777</v>
      </c>
      <c r="BU8" s="5" t="s">
        <v>777</v>
      </c>
      <c r="BV8" s="5" t="s">
        <v>777</v>
      </c>
      <c r="BW8" s="5" t="s">
        <v>777</v>
      </c>
      <c r="BX8" s="5" t="s">
        <v>777</v>
      </c>
      <c r="BY8" s="5" t="s">
        <v>777</v>
      </c>
      <c r="BZ8" s="5" t="s">
        <v>777</v>
      </c>
      <c r="CA8" s="5" t="s">
        <v>777</v>
      </c>
      <c r="CB8" s="5" t="s">
        <v>777</v>
      </c>
      <c r="CC8" s="5" t="s">
        <v>777</v>
      </c>
      <c r="CD8" s="5" t="s">
        <v>777</v>
      </c>
      <c r="CE8" s="5" t="s">
        <v>777</v>
      </c>
      <c r="CF8" s="5" t="s">
        <v>777</v>
      </c>
      <c r="CG8" s="5" t="s">
        <v>777</v>
      </c>
      <c r="CH8" s="5" t="s">
        <v>777</v>
      </c>
      <c r="CI8" s="5" t="s">
        <v>777</v>
      </c>
      <c r="CJ8" s="5" t="s">
        <v>777</v>
      </c>
      <c r="CK8" s="5" t="s">
        <v>777</v>
      </c>
      <c r="CL8" s="5" t="s">
        <v>777</v>
      </c>
      <c r="CM8" s="5" t="s">
        <v>777</v>
      </c>
      <c r="CN8" s="5" t="s">
        <v>777</v>
      </c>
      <c r="CO8" s="5" t="s">
        <v>777</v>
      </c>
      <c r="CP8" s="5" t="s">
        <v>777</v>
      </c>
      <c r="CQ8" s="5" t="s">
        <v>777</v>
      </c>
      <c r="CR8" s="5" t="s">
        <v>777</v>
      </c>
      <c r="CS8" s="5" t="s">
        <v>777</v>
      </c>
      <c r="CT8" s="5" t="s">
        <v>777</v>
      </c>
      <c r="CU8" s="5" t="s">
        <v>777</v>
      </c>
      <c r="CV8" s="5" t="s">
        <v>777</v>
      </c>
      <c r="CW8" s="5" t="s">
        <v>777</v>
      </c>
      <c r="CX8" s="5" t="s">
        <v>777</v>
      </c>
      <c r="CY8" s="5" t="s">
        <v>777</v>
      </c>
      <c r="CZ8" s="5" t="s">
        <v>777</v>
      </c>
      <c r="DA8" s="5" t="s">
        <v>777</v>
      </c>
      <c r="DB8" s="5" t="s">
        <v>777</v>
      </c>
      <c r="DC8" s="5" t="s">
        <v>777</v>
      </c>
      <c r="DD8" s="5" t="s">
        <v>777</v>
      </c>
      <c r="DE8" s="5" t="s">
        <v>203</v>
      </c>
      <c r="DF8" s="5" t="s">
        <v>203</v>
      </c>
      <c r="DG8" s="5" t="s">
        <v>777</v>
      </c>
      <c r="DH8" s="5" t="s">
        <v>777</v>
      </c>
      <c r="DI8" s="5" t="s">
        <v>777</v>
      </c>
      <c r="DJ8" s="5" t="s">
        <v>777</v>
      </c>
      <c r="DK8" s="5" t="s">
        <v>777</v>
      </c>
      <c r="DL8" s="5" t="s">
        <v>777</v>
      </c>
      <c r="DM8" s="5" t="s">
        <v>777</v>
      </c>
      <c r="DN8" s="5" t="s">
        <v>777</v>
      </c>
      <c r="DO8" s="5" t="s">
        <v>777</v>
      </c>
      <c r="DP8" s="5" t="s">
        <v>777</v>
      </c>
      <c r="DQ8" s="5" t="s">
        <v>777</v>
      </c>
      <c r="DR8" s="5" t="s">
        <v>777</v>
      </c>
      <c r="DS8" s="5" t="s">
        <v>777</v>
      </c>
      <c r="DT8" s="5" t="s">
        <v>777</v>
      </c>
      <c r="DU8" s="5" t="s">
        <v>777</v>
      </c>
      <c r="DV8" s="5" t="s">
        <v>777</v>
      </c>
      <c r="DW8" s="5" t="s">
        <v>777</v>
      </c>
      <c r="DX8" s="5" t="s">
        <v>777</v>
      </c>
      <c r="DY8" s="5" t="s">
        <v>777</v>
      </c>
      <c r="DZ8" s="5" t="s">
        <v>777</v>
      </c>
      <c r="EA8" s="5" t="s">
        <v>777</v>
      </c>
      <c r="EB8" s="5" t="s">
        <v>777</v>
      </c>
      <c r="EC8" s="5" t="s">
        <v>777</v>
      </c>
      <c r="ED8" s="5" t="s">
        <v>777</v>
      </c>
      <c r="EE8" s="5" t="s">
        <v>777</v>
      </c>
      <c r="EF8" s="5" t="s">
        <v>777</v>
      </c>
      <c r="EG8" s="5" t="s">
        <v>777</v>
      </c>
      <c r="EH8" s="5" t="s">
        <v>777</v>
      </c>
      <c r="EI8" s="5" t="s">
        <v>777</v>
      </c>
      <c r="EJ8" s="5" t="s">
        <v>777</v>
      </c>
      <c r="EK8" s="5" t="s">
        <v>777</v>
      </c>
      <c r="EL8" s="5" t="s">
        <v>777</v>
      </c>
      <c r="EM8" s="5" t="s">
        <v>777</v>
      </c>
      <c r="EN8" s="5" t="s">
        <v>777</v>
      </c>
      <c r="EO8" s="5" t="s">
        <v>777</v>
      </c>
      <c r="EP8" s="5" t="s">
        <v>777</v>
      </c>
      <c r="EQ8" s="5" t="s">
        <v>777</v>
      </c>
      <c r="ER8" s="5" t="s">
        <v>777</v>
      </c>
      <c r="ES8" s="5" t="s">
        <v>777</v>
      </c>
      <c r="ET8" s="5" t="s">
        <v>777</v>
      </c>
      <c r="EU8" s="5" t="s">
        <v>777</v>
      </c>
      <c r="EV8" s="5" t="s">
        <v>777</v>
      </c>
      <c r="EW8" s="5" t="s">
        <v>777</v>
      </c>
      <c r="EX8" s="5" t="s">
        <v>777</v>
      </c>
      <c r="EY8" s="5" t="s">
        <v>777</v>
      </c>
      <c r="EZ8" s="5" t="s">
        <v>777</v>
      </c>
      <c r="FA8" s="5" t="s">
        <v>777</v>
      </c>
      <c r="FB8" s="5" t="s">
        <v>777</v>
      </c>
      <c r="FC8" s="5" t="s">
        <v>777</v>
      </c>
      <c r="FD8" s="5" t="s">
        <v>777</v>
      </c>
      <c r="FE8" s="5" t="s">
        <v>777</v>
      </c>
      <c r="FF8" s="5" t="s">
        <v>777</v>
      </c>
      <c r="FG8" s="5" t="s">
        <v>777</v>
      </c>
      <c r="FH8" s="5" t="s">
        <v>777</v>
      </c>
      <c r="FI8" s="5" t="s">
        <v>777</v>
      </c>
      <c r="FJ8" s="5" t="s">
        <v>777</v>
      </c>
      <c r="FK8" s="5" t="s">
        <v>777</v>
      </c>
      <c r="FL8" s="5" t="s">
        <v>777</v>
      </c>
      <c r="FM8" s="5" t="s">
        <v>777</v>
      </c>
      <c r="FN8" s="5" t="s">
        <v>777</v>
      </c>
      <c r="FO8" s="5" t="s">
        <v>777</v>
      </c>
      <c r="FP8" s="5" t="s">
        <v>777</v>
      </c>
      <c r="FQ8" s="5" t="s">
        <v>777</v>
      </c>
      <c r="FR8" s="5" t="s">
        <v>777</v>
      </c>
      <c r="FS8" s="5" t="s">
        <v>777</v>
      </c>
      <c r="FT8" s="5" t="s">
        <v>777</v>
      </c>
      <c r="FU8" s="5" t="s">
        <v>777</v>
      </c>
      <c r="FV8" s="5" t="s">
        <v>777</v>
      </c>
      <c r="FW8" s="5" t="s">
        <v>777</v>
      </c>
      <c r="FX8" s="5" t="s">
        <v>777</v>
      </c>
      <c r="FY8" s="5" t="s">
        <v>777</v>
      </c>
      <c r="FZ8" s="5" t="s">
        <v>777</v>
      </c>
      <c r="GA8" s="5" t="s">
        <v>777</v>
      </c>
      <c r="GB8" s="5" t="s">
        <v>777</v>
      </c>
      <c r="GC8" s="5" t="s">
        <v>777</v>
      </c>
      <c r="GD8" s="5" t="s">
        <v>777</v>
      </c>
      <c r="GE8" s="5" t="s">
        <v>777</v>
      </c>
      <c r="GF8" s="5" t="s">
        <v>777</v>
      </c>
      <c r="GG8" s="5" t="s">
        <v>777</v>
      </c>
      <c r="GH8" s="5" t="s">
        <v>777</v>
      </c>
      <c r="GI8" s="5" t="s">
        <v>777</v>
      </c>
      <c r="GJ8" s="5" t="s">
        <v>777</v>
      </c>
      <c r="GK8" s="5" t="s">
        <v>777</v>
      </c>
      <c r="GL8" s="5" t="s">
        <v>777</v>
      </c>
      <c r="GM8" s="5" t="s">
        <v>777</v>
      </c>
      <c r="GN8" s="5" t="s">
        <v>777</v>
      </c>
      <c r="GO8" s="5" t="s">
        <v>777</v>
      </c>
      <c r="GP8" s="5" t="s">
        <v>777</v>
      </c>
      <c r="GQ8" s="5" t="s">
        <v>777</v>
      </c>
      <c r="GR8" s="5" t="s">
        <v>777</v>
      </c>
      <c r="GS8" s="5" t="s">
        <v>777</v>
      </c>
      <c r="GT8" s="5" t="s">
        <v>777</v>
      </c>
      <c r="GU8" s="5" t="s">
        <v>777</v>
      </c>
      <c r="GV8" s="5" t="s">
        <v>777</v>
      </c>
      <c r="GW8" s="5" t="s">
        <v>777</v>
      </c>
      <c r="GX8" s="5" t="s">
        <v>777</v>
      </c>
      <c r="GY8" s="5" t="s">
        <v>777</v>
      </c>
      <c r="GZ8" s="5" t="s">
        <v>777</v>
      </c>
      <c r="HA8" s="5" t="s">
        <v>777</v>
      </c>
      <c r="HB8" s="5" t="s">
        <v>777</v>
      </c>
      <c r="HC8" s="5" t="s">
        <v>777</v>
      </c>
      <c r="HD8" s="5" t="s">
        <v>777</v>
      </c>
      <c r="HE8" s="5" t="s">
        <v>777</v>
      </c>
      <c r="HF8" s="5" t="s">
        <v>777</v>
      </c>
      <c r="HG8" s="5" t="s">
        <v>777</v>
      </c>
      <c r="HH8" s="5" t="s">
        <v>777</v>
      </c>
      <c r="HI8" s="5" t="s">
        <v>777</v>
      </c>
      <c r="HJ8" s="5" t="s">
        <v>777</v>
      </c>
      <c r="HK8" s="5" t="s">
        <v>777</v>
      </c>
      <c r="HL8" s="5" t="s">
        <v>777</v>
      </c>
      <c r="HM8" s="5" t="s">
        <v>777</v>
      </c>
      <c r="HN8" s="5" t="s">
        <v>777</v>
      </c>
      <c r="HO8" s="5" t="s">
        <v>777</v>
      </c>
      <c r="HP8" s="5" t="s">
        <v>777</v>
      </c>
      <c r="HQ8" s="5" t="s">
        <v>777</v>
      </c>
      <c r="HR8" s="5" t="s">
        <v>777</v>
      </c>
      <c r="HS8" s="5" t="s">
        <v>777</v>
      </c>
      <c r="HT8" s="5" t="s">
        <v>777</v>
      </c>
      <c r="HU8" s="5" t="s">
        <v>777</v>
      </c>
      <c r="HV8" s="5" t="s">
        <v>777</v>
      </c>
      <c r="HW8" s="5" t="s">
        <v>777</v>
      </c>
      <c r="HX8" s="5" t="s">
        <v>777</v>
      </c>
      <c r="HY8" s="5" t="s">
        <v>777</v>
      </c>
      <c r="HZ8" s="5" t="s">
        <v>777</v>
      </c>
      <c r="IA8" s="5" t="s">
        <v>777</v>
      </c>
      <c r="IB8" s="5" t="s">
        <v>777</v>
      </c>
      <c r="IC8" s="5" t="s">
        <v>777</v>
      </c>
      <c r="ID8" s="5" t="s">
        <v>777</v>
      </c>
      <c r="IE8" s="5" t="s">
        <v>777</v>
      </c>
      <c r="IF8" s="5" t="s">
        <v>777</v>
      </c>
      <c r="IG8" s="5" t="s">
        <v>777</v>
      </c>
      <c r="IH8" s="5" t="s">
        <v>777</v>
      </c>
      <c r="II8" s="5" t="s">
        <v>777</v>
      </c>
      <c r="IJ8" s="5" t="s">
        <v>777</v>
      </c>
      <c r="IK8" s="5" t="s">
        <v>777</v>
      </c>
      <c r="IL8" s="5" t="s">
        <v>777</v>
      </c>
      <c r="IM8" s="5" t="s">
        <v>777</v>
      </c>
      <c r="IN8" s="5" t="s">
        <v>777</v>
      </c>
      <c r="IO8" s="5" t="s">
        <v>777</v>
      </c>
      <c r="IP8" s="5" t="s">
        <v>777</v>
      </c>
      <c r="IQ8" s="5" t="s">
        <v>777</v>
      </c>
      <c r="IR8" s="5" t="s">
        <v>777</v>
      </c>
      <c r="IS8" s="5" t="s">
        <v>777</v>
      </c>
      <c r="IT8" s="5" t="s">
        <v>777</v>
      </c>
      <c r="IU8" s="5" t="s">
        <v>777</v>
      </c>
      <c r="IV8" s="5" t="s">
        <v>777</v>
      </c>
      <c r="IW8" s="5" t="s">
        <v>777</v>
      </c>
      <c r="IX8" s="5" t="s">
        <v>777</v>
      </c>
      <c r="IY8" s="5" t="s">
        <v>777</v>
      </c>
      <c r="IZ8" s="5" t="s">
        <v>777</v>
      </c>
      <c r="JA8" s="5" t="s">
        <v>777</v>
      </c>
      <c r="JB8" s="5" t="s">
        <v>777</v>
      </c>
      <c r="JC8" s="5" t="s">
        <v>777</v>
      </c>
      <c r="JD8" s="5" t="s">
        <v>777</v>
      </c>
      <c r="JE8" s="5" t="s">
        <v>777</v>
      </c>
      <c r="JF8" s="5" t="s">
        <v>777</v>
      </c>
      <c r="JG8" s="5" t="s">
        <v>777</v>
      </c>
      <c r="JH8" s="5" t="s">
        <v>777</v>
      </c>
      <c r="JI8" s="5" t="s">
        <v>777</v>
      </c>
      <c r="JJ8" s="5" t="s">
        <v>777</v>
      </c>
      <c r="JK8" s="5" t="s">
        <v>777</v>
      </c>
      <c r="JL8" s="5" t="s">
        <v>777</v>
      </c>
      <c r="JM8" s="5" t="s">
        <v>777</v>
      </c>
      <c r="JN8" s="5" t="s">
        <v>777</v>
      </c>
      <c r="JO8" s="5" t="s">
        <v>777</v>
      </c>
      <c r="JP8" s="5" t="s">
        <v>777</v>
      </c>
      <c r="JQ8" s="5" t="s">
        <v>777</v>
      </c>
      <c r="JR8" s="5" t="s">
        <v>777</v>
      </c>
      <c r="JS8" s="5" t="s">
        <v>777</v>
      </c>
      <c r="JT8" s="5" t="s">
        <v>777</v>
      </c>
      <c r="JU8" s="5" t="s">
        <v>777</v>
      </c>
      <c r="JV8" s="5" t="s">
        <v>777</v>
      </c>
      <c r="JW8" s="5" t="s">
        <v>777</v>
      </c>
      <c r="JX8" s="5" t="s">
        <v>777</v>
      </c>
      <c r="JY8" s="5" t="s">
        <v>777</v>
      </c>
      <c r="JZ8" s="5" t="s">
        <v>777</v>
      </c>
      <c r="KA8" s="5" t="s">
        <v>777</v>
      </c>
      <c r="KB8" s="5" t="s">
        <v>777</v>
      </c>
      <c r="KC8" s="5" t="s">
        <v>777</v>
      </c>
      <c r="KD8" s="5" t="s">
        <v>777</v>
      </c>
      <c r="KE8" s="5" t="s">
        <v>777</v>
      </c>
      <c r="KF8" s="5" t="s">
        <v>777</v>
      </c>
      <c r="KG8" s="5" t="s">
        <v>777</v>
      </c>
      <c r="KH8" s="5" t="s">
        <v>777</v>
      </c>
      <c r="KI8" s="5" t="s">
        <v>777</v>
      </c>
      <c r="KJ8" s="5" t="s">
        <v>777</v>
      </c>
      <c r="KK8" s="5" t="s">
        <v>777</v>
      </c>
      <c r="KL8" s="5" t="s">
        <v>777</v>
      </c>
      <c r="KM8" s="5" t="s">
        <v>777</v>
      </c>
      <c r="KN8" s="5" t="s">
        <v>777</v>
      </c>
      <c r="KO8" s="5" t="s">
        <v>777</v>
      </c>
      <c r="KP8" s="5" t="s">
        <v>777</v>
      </c>
      <c r="KQ8" s="5" t="s">
        <v>777</v>
      </c>
      <c r="KR8" s="5" t="s">
        <v>777</v>
      </c>
      <c r="KS8" s="5" t="s">
        <v>777</v>
      </c>
      <c r="KT8" s="5" t="s">
        <v>777</v>
      </c>
      <c r="KU8" s="5" t="s">
        <v>777</v>
      </c>
      <c r="KV8" s="5" t="s">
        <v>777</v>
      </c>
      <c r="KW8" s="5" t="s">
        <v>777</v>
      </c>
      <c r="KX8" s="5" t="s">
        <v>777</v>
      </c>
      <c r="KY8" s="5" t="s">
        <v>777</v>
      </c>
      <c r="KZ8" s="5" t="s">
        <v>777</v>
      </c>
      <c r="LA8" s="5" t="s">
        <v>777</v>
      </c>
      <c r="LB8" s="5" t="s">
        <v>777</v>
      </c>
      <c r="LC8" s="5" t="s">
        <v>777</v>
      </c>
      <c r="LD8" s="5" t="s">
        <v>777</v>
      </c>
      <c r="LE8" s="5" t="s">
        <v>777</v>
      </c>
      <c r="LF8" s="5" t="s">
        <v>777</v>
      </c>
      <c r="LG8" s="5" t="s">
        <v>777</v>
      </c>
      <c r="LH8" s="5" t="s">
        <v>777</v>
      </c>
      <c r="LI8" s="5" t="s">
        <v>777</v>
      </c>
      <c r="LJ8" s="5" t="s">
        <v>777</v>
      </c>
      <c r="LK8" s="5" t="s">
        <v>777</v>
      </c>
      <c r="LL8" s="5" t="s">
        <v>777</v>
      </c>
      <c r="LM8" s="5" t="s">
        <v>777</v>
      </c>
      <c r="LN8" s="5" t="s">
        <v>777</v>
      </c>
      <c r="LO8" s="5" t="s">
        <v>777</v>
      </c>
      <c r="LP8" s="5" t="s">
        <v>777</v>
      </c>
      <c r="LQ8" s="5" t="s">
        <v>777</v>
      </c>
      <c r="LR8" s="5" t="s">
        <v>777</v>
      </c>
      <c r="LS8" s="5" t="s">
        <v>777</v>
      </c>
      <c r="LT8" s="5" t="s">
        <v>777</v>
      </c>
      <c r="LU8" s="5" t="s">
        <v>777</v>
      </c>
      <c r="LV8" s="5" t="s">
        <v>777</v>
      </c>
      <c r="LW8" s="5" t="s">
        <v>777</v>
      </c>
      <c r="LX8" s="5" t="s">
        <v>777</v>
      </c>
      <c r="LY8" s="5" t="s">
        <v>777</v>
      </c>
      <c r="LZ8" s="5" t="s">
        <v>777</v>
      </c>
      <c r="MA8" s="5" t="s">
        <v>777</v>
      </c>
      <c r="MB8" s="5" t="s">
        <v>777</v>
      </c>
      <c r="MC8" s="5" t="s">
        <v>777</v>
      </c>
      <c r="MD8" s="5" t="s">
        <v>777</v>
      </c>
      <c r="ME8" s="5" t="s">
        <v>777</v>
      </c>
      <c r="MF8" s="5" t="s">
        <v>777</v>
      </c>
      <c r="MG8" s="5" t="s">
        <v>777</v>
      </c>
      <c r="MH8" s="5" t="s">
        <v>777</v>
      </c>
      <c r="MI8" s="5" t="s">
        <v>777</v>
      </c>
      <c r="MJ8" s="5" t="s">
        <v>777</v>
      </c>
      <c r="MK8" s="5" t="s">
        <v>777</v>
      </c>
      <c r="ML8" s="5" t="s">
        <v>777</v>
      </c>
      <c r="MM8" s="5" t="s">
        <v>777</v>
      </c>
      <c r="MN8" s="5" t="s">
        <v>777</v>
      </c>
      <c r="MO8" s="5" t="s">
        <v>777</v>
      </c>
      <c r="MP8" s="5" t="s">
        <v>777</v>
      </c>
      <c r="MQ8" s="5" t="s">
        <v>777</v>
      </c>
      <c r="MR8" s="5" t="s">
        <v>777</v>
      </c>
      <c r="MS8" s="5" t="s">
        <v>777</v>
      </c>
      <c r="MT8" s="5" t="s">
        <v>777</v>
      </c>
      <c r="MU8" s="5" t="s">
        <v>777</v>
      </c>
      <c r="MV8" s="5" t="s">
        <v>777</v>
      </c>
      <c r="MW8" s="5" t="s">
        <v>777</v>
      </c>
      <c r="MX8" s="5" t="s">
        <v>777</v>
      </c>
      <c r="MY8" s="5" t="s">
        <v>777</v>
      </c>
      <c r="MZ8" s="5" t="s">
        <v>777</v>
      </c>
      <c r="NA8" s="5" t="s">
        <v>777</v>
      </c>
      <c r="NB8" s="5" t="s">
        <v>777</v>
      </c>
      <c r="NC8" s="5" t="s">
        <v>777</v>
      </c>
      <c r="ND8" s="5" t="s">
        <v>777</v>
      </c>
      <c r="NE8" s="5" t="s">
        <v>777</v>
      </c>
      <c r="NF8" s="5" t="s">
        <v>777</v>
      </c>
      <c r="NG8" s="5" t="s">
        <v>777</v>
      </c>
      <c r="NH8" s="5" t="s">
        <v>777</v>
      </c>
      <c r="NI8" s="5" t="s">
        <v>777</v>
      </c>
      <c r="NJ8" s="5" t="s">
        <v>777</v>
      </c>
      <c r="NK8" s="5" t="s">
        <v>777</v>
      </c>
      <c r="NL8" s="5" t="s">
        <v>777</v>
      </c>
      <c r="NM8" s="5" t="s">
        <v>777</v>
      </c>
      <c r="NN8" s="5" t="s">
        <v>777</v>
      </c>
      <c r="NO8" s="5" t="s">
        <v>777</v>
      </c>
      <c r="NP8" s="5" t="s">
        <v>777</v>
      </c>
      <c r="NQ8" s="5" t="s">
        <v>777</v>
      </c>
      <c r="NR8" s="5" t="s">
        <v>777</v>
      </c>
      <c r="NS8" s="5" t="s">
        <v>777</v>
      </c>
      <c r="NT8" s="5" t="s">
        <v>777</v>
      </c>
      <c r="NU8" s="5" t="s">
        <v>777</v>
      </c>
      <c r="NV8" s="5" t="s">
        <v>777</v>
      </c>
      <c r="NW8" s="5" t="s">
        <v>777</v>
      </c>
      <c r="NX8" s="5" t="s">
        <v>777</v>
      </c>
      <c r="NY8" s="5" t="s">
        <v>777</v>
      </c>
      <c r="NZ8" s="5" t="s">
        <v>777</v>
      </c>
      <c r="OA8" s="5" t="s">
        <v>777</v>
      </c>
      <c r="OB8" s="5" t="s">
        <v>777</v>
      </c>
      <c r="OC8" s="5" t="s">
        <v>777</v>
      </c>
      <c r="OD8" s="5" t="s">
        <v>777</v>
      </c>
      <c r="OE8" s="5" t="s">
        <v>777</v>
      </c>
      <c r="OF8" s="5" t="s">
        <v>777</v>
      </c>
      <c r="OG8" s="5" t="s">
        <v>777</v>
      </c>
      <c r="OH8" s="5" t="s">
        <v>777</v>
      </c>
      <c r="OI8" s="5" t="s">
        <v>777</v>
      </c>
      <c r="OJ8" s="5" t="s">
        <v>777</v>
      </c>
      <c r="OK8" s="5" t="s">
        <v>777</v>
      </c>
      <c r="OL8" s="5" t="s">
        <v>777</v>
      </c>
      <c r="OM8" s="5" t="s">
        <v>777</v>
      </c>
      <c r="ON8" s="5" t="s">
        <v>777</v>
      </c>
      <c r="OO8" s="5" t="s">
        <v>777</v>
      </c>
      <c r="OP8" s="5" t="s">
        <v>777</v>
      </c>
      <c r="OQ8" s="5" t="s">
        <v>777</v>
      </c>
      <c r="OR8" s="5" t="s">
        <v>777</v>
      </c>
      <c r="OS8" s="5" t="s">
        <v>777</v>
      </c>
      <c r="OT8" s="5" t="s">
        <v>777</v>
      </c>
      <c r="OU8" s="5" t="s">
        <v>777</v>
      </c>
      <c r="OV8" s="5" t="s">
        <v>777</v>
      </c>
      <c r="OW8" s="5" t="s">
        <v>777</v>
      </c>
      <c r="OX8" s="5" t="s">
        <v>777</v>
      </c>
      <c r="OY8" s="5" t="s">
        <v>777</v>
      </c>
      <c r="OZ8" s="5" t="s">
        <v>777</v>
      </c>
      <c r="PA8" s="5" t="s">
        <v>777</v>
      </c>
      <c r="PB8" s="5" t="s">
        <v>777</v>
      </c>
      <c r="PC8" s="5" t="s">
        <v>777</v>
      </c>
      <c r="PD8" s="5" t="s">
        <v>777</v>
      </c>
      <c r="PE8" s="5" t="s">
        <v>777</v>
      </c>
      <c r="PF8" s="5" t="s">
        <v>777</v>
      </c>
      <c r="PG8" s="5" t="s">
        <v>777</v>
      </c>
      <c r="PH8" s="5" t="s">
        <v>777</v>
      </c>
      <c r="PI8" s="5" t="s">
        <v>777</v>
      </c>
      <c r="PJ8" s="5" t="s">
        <v>777</v>
      </c>
      <c r="PK8" s="5" t="s">
        <v>777</v>
      </c>
      <c r="PL8" s="5" t="s">
        <v>777</v>
      </c>
      <c r="PM8" s="5" t="s">
        <v>777</v>
      </c>
      <c r="PN8" s="5" t="s">
        <v>777</v>
      </c>
      <c r="PO8" s="5" t="s">
        <v>777</v>
      </c>
      <c r="PP8" s="5" t="s">
        <v>777</v>
      </c>
      <c r="PQ8" s="5" t="s">
        <v>777</v>
      </c>
      <c r="PR8" s="5" t="s">
        <v>777</v>
      </c>
      <c r="PS8" s="5" t="s">
        <v>777</v>
      </c>
      <c r="PT8" s="5" t="s">
        <v>777</v>
      </c>
      <c r="PU8" s="5" t="s">
        <v>777</v>
      </c>
      <c r="PV8" s="5" t="s">
        <v>777</v>
      </c>
      <c r="PW8" s="5" t="s">
        <v>777</v>
      </c>
      <c r="PX8" s="5" t="s">
        <v>777</v>
      </c>
      <c r="PY8" s="5" t="s">
        <v>777</v>
      </c>
      <c r="PZ8" s="5" t="s">
        <v>777</v>
      </c>
      <c r="QA8" s="5" t="s">
        <v>777</v>
      </c>
      <c r="QB8" s="5" t="s">
        <v>777</v>
      </c>
      <c r="QC8" s="5" t="s">
        <v>777</v>
      </c>
      <c r="QD8" s="5" t="s">
        <v>777</v>
      </c>
      <c r="QE8" s="5" t="s">
        <v>777</v>
      </c>
      <c r="QF8" s="5" t="s">
        <v>777</v>
      </c>
      <c r="QG8" s="5" t="s">
        <v>777</v>
      </c>
      <c r="QH8" s="5" t="s">
        <v>777</v>
      </c>
      <c r="QI8" s="5" t="s">
        <v>777</v>
      </c>
      <c r="QJ8" s="5" t="s">
        <v>777</v>
      </c>
      <c r="QK8" s="5" t="s">
        <v>777</v>
      </c>
      <c r="QL8" s="5" t="s">
        <v>777</v>
      </c>
      <c r="QM8" s="5" t="s">
        <v>777</v>
      </c>
      <c r="QN8" s="5" t="s">
        <v>777</v>
      </c>
      <c r="QO8" s="5" t="s">
        <v>777</v>
      </c>
      <c r="QP8" s="5" t="s">
        <v>777</v>
      </c>
      <c r="QQ8" s="5" t="s">
        <v>777</v>
      </c>
      <c r="QR8" s="5" t="s">
        <v>777</v>
      </c>
      <c r="QS8" s="5" t="s">
        <v>777</v>
      </c>
      <c r="QT8" s="5" t="s">
        <v>777</v>
      </c>
      <c r="QU8" s="5" t="s">
        <v>777</v>
      </c>
      <c r="QV8" s="5" t="s">
        <v>777</v>
      </c>
      <c r="QW8" s="5" t="s">
        <v>777</v>
      </c>
      <c r="QX8" s="5" t="s">
        <v>777</v>
      </c>
      <c r="QY8" s="5" t="s">
        <v>777</v>
      </c>
      <c r="QZ8" s="5" t="s">
        <v>777</v>
      </c>
      <c r="RA8" s="5" t="s">
        <v>777</v>
      </c>
      <c r="RB8" s="5" t="s">
        <v>777</v>
      </c>
      <c r="RC8" s="5" t="s">
        <v>777</v>
      </c>
      <c r="RD8" s="5" t="s">
        <v>777</v>
      </c>
      <c r="RE8" s="5" t="s">
        <v>777</v>
      </c>
      <c r="RF8" s="5" t="s">
        <v>777</v>
      </c>
      <c r="RG8" s="5" t="s">
        <v>777</v>
      </c>
      <c r="RH8" s="5" t="s">
        <v>777</v>
      </c>
      <c r="RI8" s="5" t="s">
        <v>777</v>
      </c>
      <c r="RJ8" s="5" t="s">
        <v>777</v>
      </c>
      <c r="RK8" s="5" t="s">
        <v>777</v>
      </c>
      <c r="RL8" s="5" t="s">
        <v>777</v>
      </c>
      <c r="RM8" s="5" t="s">
        <v>777</v>
      </c>
      <c r="RN8" s="5" t="s">
        <v>777</v>
      </c>
      <c r="RO8" s="5" t="s">
        <v>777</v>
      </c>
      <c r="RP8" s="5" t="s">
        <v>777</v>
      </c>
      <c r="RQ8" s="5" t="s">
        <v>777</v>
      </c>
      <c r="RR8" s="5" t="s">
        <v>777</v>
      </c>
      <c r="RS8" s="5" t="s">
        <v>777</v>
      </c>
      <c r="RT8" s="5" t="s">
        <v>777</v>
      </c>
      <c r="RU8" s="5" t="s">
        <v>777</v>
      </c>
      <c r="RV8" s="5" t="s">
        <v>777</v>
      </c>
      <c r="RW8" s="5" t="s">
        <v>777</v>
      </c>
      <c r="RX8" s="5" t="s">
        <v>777</v>
      </c>
      <c r="RY8" s="5" t="s">
        <v>777</v>
      </c>
      <c r="RZ8" s="5" t="s">
        <v>777</v>
      </c>
      <c r="SA8" s="5" t="s">
        <v>777</v>
      </c>
      <c r="SB8" s="5" t="s">
        <v>777</v>
      </c>
      <c r="SC8" s="5" t="s">
        <v>777</v>
      </c>
      <c r="SD8" s="5" t="s">
        <v>777</v>
      </c>
      <c r="SE8" s="5" t="s">
        <v>777</v>
      </c>
      <c r="SF8" s="5" t="s">
        <v>777</v>
      </c>
      <c r="SG8" s="5" t="s">
        <v>777</v>
      </c>
      <c r="SH8" s="5" t="s">
        <v>777</v>
      </c>
      <c r="SI8" s="5" t="s">
        <v>777</v>
      </c>
      <c r="SJ8" s="5" t="s">
        <v>777</v>
      </c>
      <c r="SK8" s="5" t="s">
        <v>777</v>
      </c>
      <c r="SL8" s="5" t="s">
        <v>777</v>
      </c>
      <c r="SM8" s="5" t="s">
        <v>777</v>
      </c>
      <c r="SN8" s="5" t="s">
        <v>777</v>
      </c>
      <c r="SO8" s="5" t="s">
        <v>777</v>
      </c>
      <c r="SP8" s="5" t="s">
        <v>777</v>
      </c>
      <c r="SQ8" s="5" t="s">
        <v>777</v>
      </c>
      <c r="SR8" s="5" t="s">
        <v>777</v>
      </c>
      <c r="SS8" s="5" t="s">
        <v>777</v>
      </c>
      <c r="ST8" s="5" t="s">
        <v>777</v>
      </c>
      <c r="SU8" s="5" t="s">
        <v>777</v>
      </c>
      <c r="SV8" s="5" t="s">
        <v>777</v>
      </c>
      <c r="SW8" s="5" t="s">
        <v>777</v>
      </c>
      <c r="SX8" s="5" t="s">
        <v>777</v>
      </c>
      <c r="SY8" s="5" t="s">
        <v>777</v>
      </c>
      <c r="SZ8" s="5" t="s">
        <v>777</v>
      </c>
      <c r="TA8" s="5" t="s">
        <v>777</v>
      </c>
      <c r="TB8" s="5" t="s">
        <v>777</v>
      </c>
      <c r="TC8" s="5" t="s">
        <v>777</v>
      </c>
      <c r="TD8" s="5" t="s">
        <v>777</v>
      </c>
      <c r="TE8" s="5" t="s">
        <v>777</v>
      </c>
      <c r="TF8" s="5" t="s">
        <v>777</v>
      </c>
      <c r="TG8" s="5" t="s">
        <v>777</v>
      </c>
      <c r="TH8" s="5" t="s">
        <v>777</v>
      </c>
      <c r="TI8" s="5" t="s">
        <v>777</v>
      </c>
      <c r="TJ8" s="5" t="s">
        <v>777</v>
      </c>
      <c r="TK8" s="5" t="s">
        <v>777</v>
      </c>
      <c r="TL8" s="5" t="s">
        <v>777</v>
      </c>
      <c r="TM8" s="5" t="s">
        <v>777</v>
      </c>
      <c r="TN8" s="5" t="s">
        <v>777</v>
      </c>
      <c r="TO8" s="5" t="s">
        <v>777</v>
      </c>
      <c r="TP8" s="5" t="s">
        <v>777</v>
      </c>
      <c r="TQ8" s="5" t="s">
        <v>777</v>
      </c>
      <c r="TR8" s="5" t="s">
        <v>777</v>
      </c>
      <c r="TS8" s="5" t="s">
        <v>777</v>
      </c>
      <c r="TT8" s="5" t="s">
        <v>777</v>
      </c>
      <c r="TU8" s="5" t="s">
        <v>777</v>
      </c>
      <c r="TV8" s="5" t="s">
        <v>777</v>
      </c>
      <c r="TW8" s="5" t="s">
        <v>777</v>
      </c>
      <c r="TX8" s="5" t="s">
        <v>777</v>
      </c>
      <c r="TY8" s="5" t="s">
        <v>777</v>
      </c>
      <c r="TZ8" s="5" t="s">
        <v>777</v>
      </c>
      <c r="UA8" s="5" t="s">
        <v>777</v>
      </c>
      <c r="UB8" s="5" t="s">
        <v>777</v>
      </c>
      <c r="UC8" s="5" t="s">
        <v>777</v>
      </c>
      <c r="UD8" s="5" t="s">
        <v>777</v>
      </c>
      <c r="UE8" s="5" t="s">
        <v>777</v>
      </c>
      <c r="UF8" s="5" t="s">
        <v>777</v>
      </c>
      <c r="UG8" s="5" t="s">
        <v>777</v>
      </c>
      <c r="UH8" s="5" t="s">
        <v>777</v>
      </c>
      <c r="UI8" s="5" t="s">
        <v>777</v>
      </c>
      <c r="UJ8" s="5" t="s">
        <v>777</v>
      </c>
      <c r="UK8" s="5" t="s">
        <v>777</v>
      </c>
      <c r="UL8" s="5" t="s">
        <v>777</v>
      </c>
      <c r="UM8" s="5" t="s">
        <v>777</v>
      </c>
      <c r="UN8" s="5" t="s">
        <v>777</v>
      </c>
      <c r="UO8" s="5" t="s">
        <v>777</v>
      </c>
      <c r="UP8" s="5" t="s">
        <v>777</v>
      </c>
      <c r="UQ8" s="5" t="s">
        <v>777</v>
      </c>
      <c r="UR8" s="5" t="s">
        <v>777</v>
      </c>
      <c r="US8" s="5" t="s">
        <v>777</v>
      </c>
      <c r="UT8" s="5" t="s">
        <v>777</v>
      </c>
      <c r="UU8" s="5" t="s">
        <v>777</v>
      </c>
      <c r="UV8" s="5" t="s">
        <v>777</v>
      </c>
      <c r="UW8" s="5" t="s">
        <v>777</v>
      </c>
      <c r="UX8" s="5" t="s">
        <v>777</v>
      </c>
      <c r="UY8" s="5" t="s">
        <v>777</v>
      </c>
      <c r="UZ8" s="5" t="s">
        <v>777</v>
      </c>
      <c r="VA8" s="5" t="s">
        <v>777</v>
      </c>
      <c r="VB8" s="5" t="s">
        <v>777</v>
      </c>
      <c r="VC8" s="5" t="s">
        <v>777</v>
      </c>
      <c r="VD8" s="5" t="s">
        <v>777</v>
      </c>
      <c r="VE8" s="5" t="s">
        <v>777</v>
      </c>
      <c r="VF8" s="5" t="s">
        <v>777</v>
      </c>
      <c r="VG8" s="5" t="s">
        <v>777</v>
      </c>
      <c r="VH8" s="5" t="s">
        <v>777</v>
      </c>
      <c r="VI8" s="5" t="s">
        <v>777</v>
      </c>
      <c r="VJ8" s="5" t="s">
        <v>777</v>
      </c>
      <c r="VK8" s="5" t="s">
        <v>777</v>
      </c>
      <c r="VL8" s="5" t="s">
        <v>777</v>
      </c>
      <c r="VM8" s="5" t="s">
        <v>777</v>
      </c>
      <c r="VN8" s="5" t="s">
        <v>777</v>
      </c>
      <c r="VO8" s="5" t="s">
        <v>777</v>
      </c>
      <c r="VP8" s="5" t="s">
        <v>777</v>
      </c>
      <c r="VQ8" s="5" t="s">
        <v>777</v>
      </c>
      <c r="VR8" s="5" t="s">
        <v>777</v>
      </c>
      <c r="VS8" s="5" t="s">
        <v>777</v>
      </c>
      <c r="VT8" s="5" t="s">
        <v>777</v>
      </c>
      <c r="VU8" s="5" t="s">
        <v>777</v>
      </c>
      <c r="VV8" s="5" t="s">
        <v>777</v>
      </c>
      <c r="VW8" s="5" t="s">
        <v>777</v>
      </c>
      <c r="VX8" s="5" t="s">
        <v>777</v>
      </c>
      <c r="VY8" s="5" t="s">
        <v>777</v>
      </c>
      <c r="VZ8" s="5" t="s">
        <v>777</v>
      </c>
      <c r="WA8" s="5" t="s">
        <v>777</v>
      </c>
      <c r="WB8" s="5" t="s">
        <v>777</v>
      </c>
      <c r="WC8" s="5" t="s">
        <v>777</v>
      </c>
      <c r="WD8" s="5" t="s">
        <v>777</v>
      </c>
      <c r="WE8" s="5" t="s">
        <v>777</v>
      </c>
      <c r="WF8" s="5" t="s">
        <v>777</v>
      </c>
      <c r="WG8" s="5" t="s">
        <v>777</v>
      </c>
      <c r="WH8" s="5" t="s">
        <v>777</v>
      </c>
      <c r="WI8" s="5" t="s">
        <v>777</v>
      </c>
      <c r="WJ8" s="5" t="s">
        <v>777</v>
      </c>
      <c r="WK8" s="5" t="s">
        <v>777</v>
      </c>
      <c r="WL8" s="5" t="s">
        <v>777</v>
      </c>
      <c r="WM8" s="5" t="s">
        <v>777</v>
      </c>
      <c r="WN8" s="5" t="s">
        <v>777</v>
      </c>
      <c r="WO8" s="5" t="s">
        <v>777</v>
      </c>
      <c r="WP8" s="5" t="s">
        <v>777</v>
      </c>
      <c r="WQ8" s="5" t="s">
        <v>777</v>
      </c>
      <c r="WR8" s="5" t="s">
        <v>777</v>
      </c>
      <c r="WS8" s="5" t="s">
        <v>777</v>
      </c>
      <c r="WT8" s="5" t="s">
        <v>777</v>
      </c>
      <c r="WU8" s="5" t="s">
        <v>777</v>
      </c>
      <c r="WV8" s="5" t="s">
        <v>777</v>
      </c>
      <c r="WW8" s="5" t="s">
        <v>777</v>
      </c>
      <c r="WX8" s="5" t="s">
        <v>777</v>
      </c>
      <c r="WY8" s="5" t="s">
        <v>777</v>
      </c>
      <c r="WZ8" s="5" t="s">
        <v>777</v>
      </c>
      <c r="XA8" s="5" t="s">
        <v>777</v>
      </c>
      <c r="XB8" s="5" t="s">
        <v>777</v>
      </c>
      <c r="XC8" s="5" t="s">
        <v>777</v>
      </c>
      <c r="XD8" s="5" t="s">
        <v>777</v>
      </c>
      <c r="XE8" s="5" t="s">
        <v>777</v>
      </c>
      <c r="XF8" s="5" t="s">
        <v>777</v>
      </c>
      <c r="XG8" s="5" t="s">
        <v>777</v>
      </c>
      <c r="XH8" s="5" t="s">
        <v>777</v>
      </c>
      <c r="XI8" s="5" t="s">
        <v>777</v>
      </c>
      <c r="XJ8" s="5" t="s">
        <v>777</v>
      </c>
      <c r="XK8" s="5" t="s">
        <v>777</v>
      </c>
      <c r="XL8" s="5" t="s">
        <v>777</v>
      </c>
      <c r="XM8" s="5" t="s">
        <v>777</v>
      </c>
      <c r="XN8" s="5" t="s">
        <v>777</v>
      </c>
      <c r="XO8" s="5" t="s">
        <v>777</v>
      </c>
      <c r="XP8" s="5" t="s">
        <v>777</v>
      </c>
      <c r="XQ8" s="5" t="s">
        <v>777</v>
      </c>
      <c r="XR8" s="5" t="s">
        <v>777</v>
      </c>
      <c r="XS8" s="5" t="s">
        <v>777</v>
      </c>
      <c r="XT8" s="5" t="s">
        <v>777</v>
      </c>
      <c r="XU8" s="5" t="s">
        <v>777</v>
      </c>
      <c r="XV8" s="5" t="s">
        <v>777</v>
      </c>
      <c r="XW8" s="5" t="s">
        <v>777</v>
      </c>
      <c r="XX8" s="5" t="s">
        <v>777</v>
      </c>
      <c r="XY8" s="5" t="s">
        <v>777</v>
      </c>
      <c r="XZ8" s="5" t="s">
        <v>777</v>
      </c>
      <c r="YA8" s="5" t="s">
        <v>777</v>
      </c>
      <c r="YB8" s="5" t="s">
        <v>777</v>
      </c>
      <c r="YC8" s="5" t="s">
        <v>777</v>
      </c>
      <c r="YD8" s="5" t="s">
        <v>777</v>
      </c>
      <c r="YE8" s="5" t="s">
        <v>777</v>
      </c>
      <c r="YF8" s="5" t="s">
        <v>777</v>
      </c>
      <c r="YG8" s="5" t="s">
        <v>777</v>
      </c>
      <c r="YH8" s="5" t="s">
        <v>777</v>
      </c>
      <c r="YI8" s="5" t="s">
        <v>777</v>
      </c>
      <c r="YJ8" s="5" t="s">
        <v>777</v>
      </c>
      <c r="YK8" s="5" t="s">
        <v>777</v>
      </c>
      <c r="YL8" s="5" t="s">
        <v>777</v>
      </c>
      <c r="YM8" s="5" t="s">
        <v>777</v>
      </c>
      <c r="YN8" s="5" t="s">
        <v>777</v>
      </c>
      <c r="YO8" s="5" t="s">
        <v>777</v>
      </c>
      <c r="YP8" s="5" t="s">
        <v>777</v>
      </c>
      <c r="YQ8" s="5" t="s">
        <v>777</v>
      </c>
      <c r="YR8" s="5" t="s">
        <v>777</v>
      </c>
      <c r="YS8" s="5" t="s">
        <v>777</v>
      </c>
      <c r="YT8" s="5" t="s">
        <v>777</v>
      </c>
      <c r="YU8" s="5" t="s">
        <v>777</v>
      </c>
      <c r="YV8" s="5" t="s">
        <v>777</v>
      </c>
      <c r="YW8" s="5" t="s">
        <v>777</v>
      </c>
      <c r="YX8" s="5" t="s">
        <v>777</v>
      </c>
      <c r="YY8" s="5" t="s">
        <v>777</v>
      </c>
      <c r="YZ8" s="5" t="s">
        <v>777</v>
      </c>
      <c r="ZA8" s="5" t="s">
        <v>777</v>
      </c>
      <c r="ZB8" s="5" t="s">
        <v>777</v>
      </c>
      <c r="ZC8" s="5" t="s">
        <v>777</v>
      </c>
      <c r="ZD8" s="5" t="s">
        <v>777</v>
      </c>
      <c r="ZE8" s="5" t="s">
        <v>777</v>
      </c>
      <c r="ZF8" s="5" t="s">
        <v>777</v>
      </c>
      <c r="ZG8" s="5" t="s">
        <v>777</v>
      </c>
      <c r="ZH8" s="5" t="s">
        <v>777</v>
      </c>
      <c r="ZI8" s="5" t="s">
        <v>777</v>
      </c>
      <c r="ZJ8" s="5" t="s">
        <v>777</v>
      </c>
      <c r="ZK8" s="5" t="s">
        <v>777</v>
      </c>
      <c r="ZL8" s="5" t="s">
        <v>777</v>
      </c>
      <c r="ZM8" s="5" t="s">
        <v>777</v>
      </c>
      <c r="ZN8" s="5" t="s">
        <v>777</v>
      </c>
      <c r="ZO8" s="5" t="s">
        <v>777</v>
      </c>
      <c r="ZP8" s="5" t="s">
        <v>777</v>
      </c>
      <c r="ZQ8" s="5" t="s">
        <v>777</v>
      </c>
      <c r="ZR8" s="5" t="s">
        <v>777</v>
      </c>
      <c r="ZS8" s="5" t="s">
        <v>777</v>
      </c>
      <c r="ZT8" s="5" t="s">
        <v>777</v>
      </c>
      <c r="ZU8" s="5" t="s">
        <v>777</v>
      </c>
      <c r="ZV8" s="5" t="s">
        <v>777</v>
      </c>
      <c r="ZW8" s="5" t="s">
        <v>777</v>
      </c>
      <c r="ZX8" s="5" t="s">
        <v>777</v>
      </c>
      <c r="ZY8" s="5" t="s">
        <v>777</v>
      </c>
      <c r="ZZ8" s="5" t="s">
        <v>777</v>
      </c>
      <c r="AAA8" s="5" t="s">
        <v>777</v>
      </c>
      <c r="AAB8" s="5" t="s">
        <v>777</v>
      </c>
      <c r="AAC8" s="5" t="s">
        <v>777</v>
      </c>
      <c r="AAD8" s="5" t="s">
        <v>777</v>
      </c>
      <c r="AAE8" s="5" t="s">
        <v>777</v>
      </c>
      <c r="AAF8" s="5" t="s">
        <v>777</v>
      </c>
      <c r="AAG8" s="5" t="s">
        <v>777</v>
      </c>
      <c r="AAH8" s="5" t="s">
        <v>777</v>
      </c>
      <c r="AAI8" s="5" t="s">
        <v>777</v>
      </c>
      <c r="AAJ8" s="5" t="s">
        <v>777</v>
      </c>
      <c r="AAK8" s="5" t="s">
        <v>777</v>
      </c>
      <c r="AAL8" s="5" t="s">
        <v>777</v>
      </c>
      <c r="AAM8" s="5" t="s">
        <v>777</v>
      </c>
      <c r="AAN8" s="5" t="s">
        <v>777</v>
      </c>
      <c r="AAO8" s="5" t="s">
        <v>777</v>
      </c>
      <c r="AAP8" s="5" t="s">
        <v>777</v>
      </c>
      <c r="AAQ8" s="5" t="s">
        <v>777</v>
      </c>
      <c r="AAR8" s="5" t="s">
        <v>777</v>
      </c>
      <c r="AAS8" s="5" t="s">
        <v>777</v>
      </c>
      <c r="AAT8" s="5" t="s">
        <v>777</v>
      </c>
      <c r="AAU8" s="5" t="s">
        <v>777</v>
      </c>
      <c r="AAV8" s="5" t="s">
        <v>777</v>
      </c>
      <c r="AAW8" s="5" t="s">
        <v>777</v>
      </c>
      <c r="AAX8" s="5" t="s">
        <v>777</v>
      </c>
      <c r="AAY8" s="5" t="s">
        <v>777</v>
      </c>
      <c r="AAZ8" s="5" t="s">
        <v>777</v>
      </c>
      <c r="ABA8" s="5" t="s">
        <v>777</v>
      </c>
      <c r="ABB8" s="5" t="s">
        <v>777</v>
      </c>
      <c r="ABC8" s="5" t="s">
        <v>777</v>
      </c>
      <c r="ABD8" s="5" t="s">
        <v>777</v>
      </c>
      <c r="ABE8" s="5" t="s">
        <v>777</v>
      </c>
      <c r="ABF8" s="5" t="s">
        <v>777</v>
      </c>
      <c r="ABG8" s="5" t="s">
        <v>777</v>
      </c>
      <c r="ABH8" s="5" t="s">
        <v>777</v>
      </c>
      <c r="ABI8" s="5" t="s">
        <v>777</v>
      </c>
      <c r="ABJ8" s="5" t="s">
        <v>777</v>
      </c>
      <c r="ABK8" s="5" t="s">
        <v>777</v>
      </c>
      <c r="ABL8" s="5" t="s">
        <v>777</v>
      </c>
      <c r="ABM8" s="5" t="s">
        <v>777</v>
      </c>
      <c r="ABN8" s="5" t="s">
        <v>777</v>
      </c>
      <c r="ABO8" s="5" t="s">
        <v>777</v>
      </c>
      <c r="ABP8" s="5" t="s">
        <v>777</v>
      </c>
      <c r="ABQ8" s="5" t="s">
        <v>777</v>
      </c>
      <c r="ABR8" s="5" t="s">
        <v>777</v>
      </c>
      <c r="ABS8" s="5" t="s">
        <v>777</v>
      </c>
      <c r="ABT8" s="5" t="s">
        <v>777</v>
      </c>
      <c r="ABU8" s="5" t="s">
        <v>777</v>
      </c>
      <c r="ABV8" s="5" t="s">
        <v>777</v>
      </c>
      <c r="ABW8" s="5" t="s">
        <v>777</v>
      </c>
      <c r="ABX8" s="5" t="s">
        <v>777</v>
      </c>
      <c r="ABY8" s="5" t="s">
        <v>777</v>
      </c>
      <c r="ABZ8" s="5" t="s">
        <v>777</v>
      </c>
      <c r="ACA8" s="5" t="s">
        <v>777</v>
      </c>
      <c r="ACB8" s="5" t="s">
        <v>777</v>
      </c>
      <c r="ACC8" s="5" t="s">
        <v>777</v>
      </c>
      <c r="ACD8" s="5" t="s">
        <v>777</v>
      </c>
      <c r="ACE8" s="5" t="s">
        <v>777</v>
      </c>
      <c r="ACF8" s="5" t="s">
        <v>777</v>
      </c>
      <c r="ACG8" s="5" t="s">
        <v>777</v>
      </c>
      <c r="ACH8" s="5" t="s">
        <v>777</v>
      </c>
      <c r="ACI8" s="5" t="s">
        <v>777</v>
      </c>
      <c r="ACJ8" s="5" t="s">
        <v>777</v>
      </c>
      <c r="ACK8" s="5" t="s">
        <v>777</v>
      </c>
      <c r="ACL8" s="5" t="s">
        <v>777</v>
      </c>
      <c r="ACM8" s="5" t="s">
        <v>777</v>
      </c>
      <c r="ACN8" s="5" t="s">
        <v>777</v>
      </c>
      <c r="ACO8" s="5" t="s">
        <v>777</v>
      </c>
      <c r="ACP8" s="5" t="s">
        <v>777</v>
      </c>
      <c r="ACQ8" s="5" t="s">
        <v>777</v>
      </c>
      <c r="ACR8" s="5" t="s">
        <v>777</v>
      </c>
      <c r="ACS8" s="5" t="s">
        <v>777</v>
      </c>
      <c r="ACT8" s="5" t="s">
        <v>777</v>
      </c>
      <c r="ACU8" s="5" t="s">
        <v>777</v>
      </c>
      <c r="ACV8" s="5" t="s">
        <v>777</v>
      </c>
      <c r="ACW8" s="5" t="s">
        <v>777</v>
      </c>
      <c r="ACX8" s="5" t="s">
        <v>777</v>
      </c>
      <c r="ACY8" s="5" t="s">
        <v>777</v>
      </c>
      <c r="ACZ8" s="5" t="s">
        <v>777</v>
      </c>
      <c r="ADA8" s="5" t="s">
        <v>777</v>
      </c>
      <c r="ADB8" s="5" t="s">
        <v>777</v>
      </c>
      <c r="ADC8" s="5" t="s">
        <v>777</v>
      </c>
      <c r="ADD8" s="5" t="s">
        <v>777</v>
      </c>
      <c r="ADE8" s="5" t="s">
        <v>777</v>
      </c>
      <c r="ADF8" s="5" t="s">
        <v>777</v>
      </c>
      <c r="ADG8" s="5" t="s">
        <v>777</v>
      </c>
      <c r="ADH8" s="5" t="s">
        <v>777</v>
      </c>
      <c r="ADI8" s="5" t="s">
        <v>777</v>
      </c>
      <c r="ADJ8" s="5" t="s">
        <v>777</v>
      </c>
      <c r="ADK8" s="5" t="s">
        <v>777</v>
      </c>
      <c r="ADL8" s="5" t="s">
        <v>777</v>
      </c>
      <c r="ADM8" s="5" t="s">
        <v>777</v>
      </c>
      <c r="ADN8" s="5" t="s">
        <v>777</v>
      </c>
      <c r="ADO8" s="5" t="s">
        <v>777</v>
      </c>
      <c r="ADP8" s="5" t="s">
        <v>777</v>
      </c>
      <c r="ADQ8" s="5" t="s">
        <v>777</v>
      </c>
      <c r="ADR8" s="5" t="s">
        <v>777</v>
      </c>
      <c r="ADS8" s="5" t="s">
        <v>777</v>
      </c>
      <c r="ADT8" s="5" t="s">
        <v>777</v>
      </c>
      <c r="ADU8" s="5" t="s">
        <v>777</v>
      </c>
      <c r="ADV8" s="5" t="s">
        <v>777</v>
      </c>
      <c r="ADW8" s="5" t="s">
        <v>777</v>
      </c>
      <c r="ADX8" s="5" t="s">
        <v>777</v>
      </c>
      <c r="ADY8" s="5" t="s">
        <v>777</v>
      </c>
      <c r="ADZ8" s="5" t="s">
        <v>777</v>
      </c>
      <c r="AEA8" s="5" t="s">
        <v>777</v>
      </c>
      <c r="AEB8" s="5" t="s">
        <v>777</v>
      </c>
      <c r="AEC8" s="5" t="s">
        <v>777</v>
      </c>
      <c r="AED8" s="5" t="s">
        <v>777</v>
      </c>
      <c r="AEE8" s="5" t="s">
        <v>777</v>
      </c>
      <c r="AEF8" s="5" t="s">
        <v>777</v>
      </c>
      <c r="AEG8" s="5" t="s">
        <v>777</v>
      </c>
      <c r="AEH8" s="5" t="s">
        <v>777</v>
      </c>
      <c r="AEI8" s="5" t="s">
        <v>777</v>
      </c>
      <c r="AEJ8" s="5" t="s">
        <v>777</v>
      </c>
      <c r="AEK8" s="5" t="s">
        <v>777</v>
      </c>
      <c r="AEL8" s="5" t="s">
        <v>777</v>
      </c>
      <c r="AEM8" s="5" t="s">
        <v>777</v>
      </c>
      <c r="AEN8" s="5" t="s">
        <v>777</v>
      </c>
      <c r="AEO8" s="5" t="s">
        <v>777</v>
      </c>
      <c r="AEP8" s="5" t="s">
        <v>777</v>
      </c>
      <c r="AEQ8" s="5" t="s">
        <v>777</v>
      </c>
      <c r="AER8" s="5" t="s">
        <v>777</v>
      </c>
      <c r="AES8" s="5" t="s">
        <v>777</v>
      </c>
      <c r="AET8" s="5" t="s">
        <v>777</v>
      </c>
      <c r="AEU8" s="5" t="s">
        <v>777</v>
      </c>
      <c r="AEV8" s="5" t="s">
        <v>777</v>
      </c>
      <c r="AEW8" s="5" t="s">
        <v>777</v>
      </c>
      <c r="AEX8" s="5" t="s">
        <v>777</v>
      </c>
      <c r="AEY8" s="5" t="s">
        <v>777</v>
      </c>
      <c r="AEZ8" s="5" t="s">
        <v>777</v>
      </c>
      <c r="AFA8" s="5" t="s">
        <v>777</v>
      </c>
      <c r="AFB8" s="5" t="s">
        <v>777</v>
      </c>
      <c r="AFC8" s="5" t="s">
        <v>777</v>
      </c>
      <c r="AFD8" s="5" t="s">
        <v>777</v>
      </c>
      <c r="AFE8" s="5" t="s">
        <v>777</v>
      </c>
      <c r="AFF8" s="5" t="s">
        <v>777</v>
      </c>
      <c r="AFG8" s="5" t="s">
        <v>777</v>
      </c>
      <c r="AFH8" s="5" t="s">
        <v>777</v>
      </c>
      <c r="AFI8" s="5" t="s">
        <v>777</v>
      </c>
      <c r="AFJ8" s="5" t="s">
        <v>777</v>
      </c>
      <c r="AFK8" s="5" t="s">
        <v>777</v>
      </c>
      <c r="AFL8" s="5" t="s">
        <v>777</v>
      </c>
      <c r="AFM8" s="5" t="s">
        <v>777</v>
      </c>
      <c r="AFN8" s="5" t="s">
        <v>777</v>
      </c>
      <c r="AFO8" s="5" t="s">
        <v>777</v>
      </c>
      <c r="AFP8" s="5" t="s">
        <v>777</v>
      </c>
      <c r="AFQ8" s="5" t="s">
        <v>777</v>
      </c>
      <c r="AFR8" s="5" t="s">
        <v>777</v>
      </c>
      <c r="AFS8" s="5" t="s">
        <v>777</v>
      </c>
      <c r="AFT8" s="5" t="s">
        <v>777</v>
      </c>
      <c r="AFU8" s="5" t="s">
        <v>777</v>
      </c>
      <c r="AFV8" s="5" t="s">
        <v>777</v>
      </c>
      <c r="AFW8" s="5" t="s">
        <v>777</v>
      </c>
      <c r="AFX8" s="5" t="s">
        <v>777</v>
      </c>
      <c r="AFY8" s="5" t="s">
        <v>777</v>
      </c>
      <c r="AFZ8" s="5" t="s">
        <v>777</v>
      </c>
      <c r="AGA8" s="5" t="s">
        <v>777</v>
      </c>
      <c r="AGB8" s="5" t="s">
        <v>777</v>
      </c>
      <c r="AGC8" s="5" t="s">
        <v>777</v>
      </c>
      <c r="AGD8" s="5" t="s">
        <v>777</v>
      </c>
      <c r="AGE8" s="5" t="s">
        <v>777</v>
      </c>
      <c r="AGF8" s="5" t="s">
        <v>777</v>
      </c>
      <c r="AGG8" s="5" t="s">
        <v>777</v>
      </c>
      <c r="AGH8" s="5" t="s">
        <v>228</v>
      </c>
      <c r="AGI8" s="5" t="s">
        <v>228</v>
      </c>
      <c r="AGJ8" s="5" t="s">
        <v>228</v>
      </c>
      <c r="AGK8" s="5" t="s">
        <v>228</v>
      </c>
      <c r="AGL8" s="5" t="s">
        <v>777</v>
      </c>
      <c r="AGM8" s="5" t="s">
        <v>777</v>
      </c>
      <c r="AGN8" s="5" t="s">
        <v>777</v>
      </c>
      <c r="AGO8" s="5" t="s">
        <v>777</v>
      </c>
      <c r="AGP8" s="5" t="s">
        <v>777</v>
      </c>
      <c r="AGQ8" s="5" t="s">
        <v>777</v>
      </c>
      <c r="AGR8" s="5" t="s">
        <v>777</v>
      </c>
      <c r="AGS8" s="5" t="s">
        <v>777</v>
      </c>
      <c r="AGT8" s="5" t="s">
        <v>777</v>
      </c>
      <c r="AGU8" s="5" t="s">
        <v>777</v>
      </c>
      <c r="AGV8" s="5" t="s">
        <v>777</v>
      </c>
      <c r="AGW8" s="5" t="s">
        <v>777</v>
      </c>
      <c r="AGX8" s="5" t="s">
        <v>777</v>
      </c>
      <c r="AGY8" s="5" t="s">
        <v>777</v>
      </c>
      <c r="AGZ8" s="5" t="s">
        <v>777</v>
      </c>
      <c r="AHA8" s="5" t="s">
        <v>777</v>
      </c>
      <c r="AHB8" s="5" t="s">
        <v>777</v>
      </c>
      <c r="AHC8" s="5" t="s">
        <v>777</v>
      </c>
      <c r="AHD8" s="5" t="s">
        <v>777</v>
      </c>
      <c r="AHE8" s="5" t="s">
        <v>777</v>
      </c>
      <c r="AHF8" s="5" t="s">
        <v>777</v>
      </c>
      <c r="AHG8" s="5" t="s">
        <v>777</v>
      </c>
      <c r="AHH8" s="5" t="s">
        <v>777</v>
      </c>
      <c r="AHI8" s="5" t="s">
        <v>777</v>
      </c>
      <c r="AHJ8" s="5" t="s">
        <v>777</v>
      </c>
      <c r="AHK8" s="5" t="s">
        <v>777</v>
      </c>
      <c r="AHL8" s="5" t="s">
        <v>777</v>
      </c>
      <c r="AHM8" s="5" t="s">
        <v>777</v>
      </c>
      <c r="AHN8" s="5" t="s">
        <v>203</v>
      </c>
      <c r="AHO8" s="5" t="s">
        <v>203</v>
      </c>
      <c r="AHP8" s="5" t="s">
        <v>777</v>
      </c>
      <c r="AHQ8" s="5" t="s">
        <v>777</v>
      </c>
      <c r="AHR8" s="5" t="s">
        <v>777</v>
      </c>
      <c r="AHS8" s="5" t="s">
        <v>777</v>
      </c>
      <c r="AHT8" s="5" t="s">
        <v>777</v>
      </c>
      <c r="AHU8" s="5" t="s">
        <v>777</v>
      </c>
      <c r="AHV8" s="5" t="s">
        <v>777</v>
      </c>
      <c r="AHW8" s="5" t="s">
        <v>777</v>
      </c>
      <c r="AHX8" s="5" t="s">
        <v>777</v>
      </c>
      <c r="AHY8" s="5" t="s">
        <v>777</v>
      </c>
      <c r="AHZ8" s="5" t="s">
        <v>777</v>
      </c>
      <c r="AIA8" s="5" t="s">
        <v>777</v>
      </c>
      <c r="AIB8" s="5" t="s">
        <v>777</v>
      </c>
      <c r="AIC8" s="5" t="s">
        <v>777</v>
      </c>
      <c r="AID8" s="5" t="s">
        <v>777</v>
      </c>
      <c r="AIE8" s="5" t="s">
        <v>777</v>
      </c>
      <c r="AIF8" s="5" t="s">
        <v>777</v>
      </c>
      <c r="AIG8" s="5" t="s">
        <v>777</v>
      </c>
      <c r="AIH8" s="5" t="s">
        <v>777</v>
      </c>
      <c r="AII8" s="5" t="s">
        <v>777</v>
      </c>
      <c r="AIJ8" s="5" t="s">
        <v>777</v>
      </c>
      <c r="AIK8" s="5" t="s">
        <v>777</v>
      </c>
      <c r="AIL8" s="5" t="s">
        <v>777</v>
      </c>
      <c r="AIM8" s="5" t="s">
        <v>777</v>
      </c>
      <c r="AIN8" s="5" t="s">
        <v>777</v>
      </c>
      <c r="AIO8" s="5" t="s">
        <v>777</v>
      </c>
      <c r="AIP8" s="5" t="s">
        <v>777</v>
      </c>
      <c r="AIQ8" s="5" t="s">
        <v>777</v>
      </c>
      <c r="AIR8" s="5" t="s">
        <v>777</v>
      </c>
      <c r="AIS8" s="5" t="s">
        <v>777</v>
      </c>
    </row>
    <row r="9" spans="1:930" s="16" customFormat="1" ht="40.5" customHeight="1" x14ac:dyDescent="0.35">
      <c r="A9" s="5" t="s">
        <v>229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 t="s">
        <v>256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 t="s">
        <v>256</v>
      </c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 t="s">
        <v>778</v>
      </c>
      <c r="DZ9" s="5"/>
      <c r="EA9" s="5"/>
      <c r="EB9" s="5"/>
      <c r="EC9" s="5"/>
      <c r="ED9" s="5"/>
      <c r="EE9" s="5"/>
      <c r="EF9" s="5"/>
      <c r="EG9" s="5"/>
      <c r="EH9" s="5"/>
      <c r="EI9" s="5" t="s">
        <v>779</v>
      </c>
      <c r="EJ9" s="5" t="s">
        <v>779</v>
      </c>
      <c r="EK9" s="5" t="s">
        <v>780</v>
      </c>
      <c r="EL9" s="5" t="s">
        <v>780</v>
      </c>
      <c r="EM9" s="5" t="s">
        <v>780</v>
      </c>
      <c r="EN9" s="5" t="s">
        <v>781</v>
      </c>
      <c r="EO9" s="5" t="s">
        <v>782</v>
      </c>
      <c r="EP9" s="5" t="s">
        <v>783</v>
      </c>
      <c r="EQ9" s="5" t="s">
        <v>783</v>
      </c>
      <c r="ER9" s="5" t="s">
        <v>783</v>
      </c>
      <c r="ES9" s="5" t="s">
        <v>783</v>
      </c>
      <c r="ET9" s="5" t="s">
        <v>784</v>
      </c>
      <c r="EU9" s="5" t="s">
        <v>783</v>
      </c>
      <c r="EV9" s="5" t="s">
        <v>783</v>
      </c>
      <c r="EW9" s="5" t="s">
        <v>783</v>
      </c>
      <c r="EX9" s="5" t="s">
        <v>785</v>
      </c>
      <c r="EY9" s="5" t="s">
        <v>785</v>
      </c>
      <c r="EZ9" s="5" t="s">
        <v>784</v>
      </c>
      <c r="FA9" s="5" t="s">
        <v>786</v>
      </c>
      <c r="FB9" s="5" t="s">
        <v>786</v>
      </c>
      <c r="FC9" s="5" t="s">
        <v>786</v>
      </c>
      <c r="FD9" s="5" t="s">
        <v>787</v>
      </c>
      <c r="FE9" s="5" t="s">
        <v>785</v>
      </c>
      <c r="FF9" s="5" t="s">
        <v>786</v>
      </c>
      <c r="FG9" s="5"/>
      <c r="FH9" s="5"/>
      <c r="FI9" s="5"/>
      <c r="FJ9" s="5" t="s">
        <v>786</v>
      </c>
      <c r="FK9" s="5"/>
      <c r="FL9" s="5"/>
      <c r="FM9" s="5"/>
      <c r="FN9" s="5"/>
      <c r="FO9" s="5" t="s">
        <v>788</v>
      </c>
      <c r="FP9" s="5" t="s">
        <v>786</v>
      </c>
      <c r="FQ9" s="5"/>
      <c r="FR9" s="5"/>
      <c r="FS9" s="5"/>
      <c r="FT9" s="5" t="s">
        <v>789</v>
      </c>
      <c r="FU9" s="5" t="s">
        <v>790</v>
      </c>
      <c r="FV9" s="5"/>
      <c r="FW9" s="5"/>
      <c r="FX9" s="5"/>
      <c r="FY9" s="5" t="s">
        <v>785</v>
      </c>
      <c r="FZ9" s="5" t="s">
        <v>786</v>
      </c>
      <c r="GA9" s="5" t="s">
        <v>786</v>
      </c>
      <c r="GB9" s="5" t="s">
        <v>786</v>
      </c>
      <c r="GC9" s="5" t="s">
        <v>786</v>
      </c>
      <c r="GD9" s="5" t="s">
        <v>786</v>
      </c>
      <c r="GE9" s="5" t="s">
        <v>786</v>
      </c>
      <c r="GF9" s="5"/>
      <c r="GG9" s="5"/>
      <c r="GH9" s="5"/>
      <c r="GI9" s="5" t="s">
        <v>791</v>
      </c>
      <c r="GJ9" s="5"/>
      <c r="GK9" s="5"/>
      <c r="GL9" s="5"/>
      <c r="GM9" s="5"/>
      <c r="GN9" s="5" t="s">
        <v>785</v>
      </c>
      <c r="GO9" s="5" t="s">
        <v>786</v>
      </c>
      <c r="GP9" s="5" t="s">
        <v>786</v>
      </c>
      <c r="GQ9" s="5" t="s">
        <v>786</v>
      </c>
      <c r="GR9" s="5"/>
      <c r="GS9" s="342"/>
      <c r="GT9" s="5" t="s">
        <v>786</v>
      </c>
      <c r="GU9" s="5"/>
      <c r="GV9" s="5"/>
      <c r="GW9" s="5" t="s">
        <v>785</v>
      </c>
      <c r="GX9" s="5" t="s">
        <v>792</v>
      </c>
      <c r="GY9" s="5" t="s">
        <v>786</v>
      </c>
      <c r="GZ9" s="5" t="s">
        <v>785</v>
      </c>
      <c r="HA9" s="5"/>
      <c r="HB9" s="5"/>
      <c r="HC9" s="5"/>
      <c r="HD9" s="5" t="s">
        <v>793</v>
      </c>
      <c r="HE9" s="5" t="s">
        <v>794</v>
      </c>
      <c r="HF9" s="5" t="s">
        <v>786</v>
      </c>
      <c r="HG9" s="5" t="s">
        <v>785</v>
      </c>
      <c r="HH9" s="5" t="s">
        <v>786</v>
      </c>
      <c r="HI9" s="5" t="s">
        <v>785</v>
      </c>
      <c r="HJ9" s="5" t="s">
        <v>786</v>
      </c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 t="s">
        <v>795</v>
      </c>
      <c r="HX9" s="5" t="s">
        <v>795</v>
      </c>
      <c r="HY9" s="5" t="s">
        <v>783</v>
      </c>
      <c r="HZ9" s="5" t="s">
        <v>783</v>
      </c>
      <c r="IA9" s="5" t="s">
        <v>783</v>
      </c>
      <c r="IB9" s="5" t="s">
        <v>796</v>
      </c>
      <c r="IC9" s="5" t="s">
        <v>795</v>
      </c>
      <c r="ID9" s="5" t="s">
        <v>797</v>
      </c>
      <c r="IE9" s="5" t="s">
        <v>783</v>
      </c>
      <c r="IF9" s="5" t="s">
        <v>783</v>
      </c>
      <c r="IG9" s="5" t="s">
        <v>783</v>
      </c>
      <c r="IH9" s="5" t="s">
        <v>795</v>
      </c>
      <c r="II9" s="5" t="s">
        <v>783</v>
      </c>
      <c r="IJ9" s="5" t="s">
        <v>783</v>
      </c>
      <c r="IK9" s="5" t="s">
        <v>783</v>
      </c>
      <c r="IL9" s="5" t="s">
        <v>797</v>
      </c>
      <c r="IM9" s="5" t="s">
        <v>797</v>
      </c>
      <c r="IN9" s="5" t="s">
        <v>795</v>
      </c>
      <c r="IO9" s="5"/>
      <c r="IP9" s="5"/>
      <c r="IQ9" s="5" t="s">
        <v>795</v>
      </c>
      <c r="IR9" s="5" t="s">
        <v>798</v>
      </c>
      <c r="IS9" s="5" t="s">
        <v>799</v>
      </c>
      <c r="IT9" s="5" t="s">
        <v>795</v>
      </c>
      <c r="IU9" s="5"/>
      <c r="IV9" s="5"/>
      <c r="IW9" s="5"/>
      <c r="IX9" s="5" t="s">
        <v>795</v>
      </c>
      <c r="IY9" s="5"/>
      <c r="IZ9" s="5"/>
      <c r="JA9" s="5"/>
      <c r="JB9" s="5"/>
      <c r="JC9" s="5" t="s">
        <v>800</v>
      </c>
      <c r="JD9" s="5" t="s">
        <v>795</v>
      </c>
      <c r="JE9" s="5"/>
      <c r="JF9" s="5"/>
      <c r="JG9" s="5"/>
      <c r="JH9" s="5"/>
      <c r="JI9" s="5" t="s">
        <v>801</v>
      </c>
      <c r="JJ9" s="5"/>
      <c r="JK9" s="5"/>
      <c r="JL9" s="5"/>
      <c r="JM9" s="5" t="s">
        <v>799</v>
      </c>
      <c r="JN9" s="5" t="s">
        <v>795</v>
      </c>
      <c r="JO9" s="5" t="s">
        <v>795</v>
      </c>
      <c r="JP9" s="5" t="s">
        <v>795</v>
      </c>
      <c r="JQ9" s="5" t="s">
        <v>795</v>
      </c>
      <c r="JR9" s="5" t="s">
        <v>795</v>
      </c>
      <c r="JS9" s="5" t="s">
        <v>795</v>
      </c>
      <c r="JT9" s="5"/>
      <c r="JU9" s="5"/>
      <c r="JV9" s="5"/>
      <c r="JW9" s="5"/>
      <c r="JX9" s="5"/>
      <c r="JY9" s="5"/>
      <c r="JZ9" s="5"/>
      <c r="KA9" s="5" t="s">
        <v>799</v>
      </c>
      <c r="KB9" s="5" t="s">
        <v>795</v>
      </c>
      <c r="KC9" s="5" t="s">
        <v>795</v>
      </c>
      <c r="KD9" s="5" t="s">
        <v>795</v>
      </c>
      <c r="KE9" s="5"/>
      <c r="KF9" s="5"/>
      <c r="KG9" s="5" t="s">
        <v>795</v>
      </c>
      <c r="KH9" s="5"/>
      <c r="KI9" s="5"/>
      <c r="KJ9" s="5" t="s">
        <v>799</v>
      </c>
      <c r="KK9" s="5" t="s">
        <v>802</v>
      </c>
      <c r="KL9" s="5" t="s">
        <v>795</v>
      </c>
      <c r="KM9" s="5" t="s">
        <v>799</v>
      </c>
      <c r="KN9" s="5"/>
      <c r="KO9" s="5"/>
      <c r="KP9" s="5"/>
      <c r="KQ9" s="5" t="s">
        <v>803</v>
      </c>
      <c r="KR9" s="5"/>
      <c r="KS9" s="5" t="s">
        <v>795</v>
      </c>
      <c r="KT9" s="5"/>
      <c r="KU9" s="5" t="s">
        <v>795</v>
      </c>
      <c r="KV9" s="5" t="s">
        <v>799</v>
      </c>
      <c r="KW9" s="5" t="s">
        <v>795</v>
      </c>
      <c r="KX9" s="5"/>
      <c r="KY9" s="5"/>
      <c r="KZ9" s="5"/>
      <c r="LA9" s="5" t="s">
        <v>778</v>
      </c>
      <c r="LB9" s="5"/>
      <c r="LC9" s="5"/>
      <c r="LD9" s="5"/>
      <c r="LE9" s="5"/>
      <c r="LF9" s="5"/>
      <c r="LG9" s="5"/>
      <c r="LH9" s="5"/>
      <c r="LI9" s="5"/>
      <c r="LJ9" s="5"/>
      <c r="LK9" s="5" t="s">
        <v>786</v>
      </c>
      <c r="LL9" s="5" t="s">
        <v>786</v>
      </c>
      <c r="LM9" s="5"/>
      <c r="LN9" s="5"/>
      <c r="LO9" s="5" t="s">
        <v>783</v>
      </c>
      <c r="LP9" s="5" t="s">
        <v>804</v>
      </c>
      <c r="LQ9" s="5" t="s">
        <v>784</v>
      </c>
      <c r="LR9" s="5" t="s">
        <v>805</v>
      </c>
      <c r="LS9" s="5" t="s">
        <v>806</v>
      </c>
      <c r="LT9" s="5" t="s">
        <v>806</v>
      </c>
      <c r="LU9" s="5" t="s">
        <v>783</v>
      </c>
      <c r="LV9" s="5" t="s">
        <v>784</v>
      </c>
      <c r="LW9" s="5" t="s">
        <v>783</v>
      </c>
      <c r="LX9" s="5" t="s">
        <v>783</v>
      </c>
      <c r="LY9" s="5" t="s">
        <v>783</v>
      </c>
      <c r="LZ9" s="5" t="s">
        <v>805</v>
      </c>
      <c r="MA9" s="5" t="s">
        <v>805</v>
      </c>
      <c r="MB9" s="5" t="s">
        <v>784</v>
      </c>
      <c r="MC9" s="5"/>
      <c r="MD9" s="5"/>
      <c r="ME9" s="5" t="s">
        <v>786</v>
      </c>
      <c r="MF9" s="5" t="s">
        <v>807</v>
      </c>
      <c r="MG9" s="5" t="s">
        <v>808</v>
      </c>
      <c r="MH9" s="5" t="s">
        <v>786</v>
      </c>
      <c r="MI9" s="5"/>
      <c r="MJ9" s="5"/>
      <c r="MK9" s="5"/>
      <c r="ML9" s="5" t="s">
        <v>786</v>
      </c>
      <c r="MM9" s="5"/>
      <c r="MN9" s="5"/>
      <c r="MO9" s="5"/>
      <c r="MP9" s="5"/>
      <c r="MQ9" s="5" t="s">
        <v>788</v>
      </c>
      <c r="MR9" s="5" t="s">
        <v>786</v>
      </c>
      <c r="MS9" s="5"/>
      <c r="MT9" s="5"/>
      <c r="MU9" s="5"/>
      <c r="MV9" s="5" t="s">
        <v>809</v>
      </c>
      <c r="MW9" s="5" t="s">
        <v>808</v>
      </c>
      <c r="MX9" s="5"/>
      <c r="MY9" s="5"/>
      <c r="MZ9" s="5"/>
      <c r="NA9" s="5" t="s">
        <v>808</v>
      </c>
      <c r="NB9" s="5" t="s">
        <v>786</v>
      </c>
      <c r="NC9" s="5" t="s">
        <v>786</v>
      </c>
      <c r="ND9" s="5" t="s">
        <v>786</v>
      </c>
      <c r="NE9" s="5" t="s">
        <v>786</v>
      </c>
      <c r="NF9" s="5" t="s">
        <v>786</v>
      </c>
      <c r="NG9" s="5" t="s">
        <v>786</v>
      </c>
      <c r="NH9" s="5"/>
      <c r="NI9" s="5"/>
      <c r="NJ9" s="5"/>
      <c r="NK9" s="5" t="s">
        <v>778</v>
      </c>
      <c r="NL9" s="5"/>
      <c r="NM9" s="5"/>
      <c r="NN9" s="5"/>
      <c r="NO9" s="5"/>
      <c r="NP9" s="5" t="s">
        <v>808</v>
      </c>
      <c r="NQ9" s="5" t="s">
        <v>786</v>
      </c>
      <c r="NR9" s="5" t="s">
        <v>786</v>
      </c>
      <c r="NS9" s="5" t="s">
        <v>786</v>
      </c>
      <c r="NT9" s="5"/>
      <c r="NU9" s="5" t="s">
        <v>810</v>
      </c>
      <c r="NV9" s="5" t="s">
        <v>786</v>
      </c>
      <c r="NW9" s="5"/>
      <c r="NX9" s="5"/>
      <c r="NY9" s="5" t="s">
        <v>808</v>
      </c>
      <c r="NZ9" s="5" t="s">
        <v>811</v>
      </c>
      <c r="OA9" s="5" t="s">
        <v>786</v>
      </c>
      <c r="OB9" s="5" t="s">
        <v>808</v>
      </c>
      <c r="OC9" s="5"/>
      <c r="OD9" s="5"/>
      <c r="OE9" s="5"/>
      <c r="OF9" s="5" t="s">
        <v>793</v>
      </c>
      <c r="OG9" s="5"/>
      <c r="OH9" s="5" t="s">
        <v>812</v>
      </c>
      <c r="OI9" s="5" t="s">
        <v>813</v>
      </c>
      <c r="OJ9" s="5" t="s">
        <v>786</v>
      </c>
      <c r="OK9" s="5" t="s">
        <v>808</v>
      </c>
      <c r="OL9" s="5" t="s">
        <v>786</v>
      </c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 t="s">
        <v>795</v>
      </c>
      <c r="OZ9" s="5" t="s">
        <v>795</v>
      </c>
      <c r="PA9" s="5" t="s">
        <v>783</v>
      </c>
      <c r="PB9" s="5"/>
      <c r="PC9" s="5" t="s">
        <v>783</v>
      </c>
      <c r="PD9" s="5" t="s">
        <v>814</v>
      </c>
      <c r="PE9" s="5" t="s">
        <v>795</v>
      </c>
      <c r="PF9" s="5" t="s">
        <v>797</v>
      </c>
      <c r="PG9" s="5" t="s">
        <v>783</v>
      </c>
      <c r="PH9" s="5" t="s">
        <v>783</v>
      </c>
      <c r="PI9" s="5" t="s">
        <v>783</v>
      </c>
      <c r="PJ9" s="5" t="s">
        <v>795</v>
      </c>
      <c r="PK9" s="5" t="s">
        <v>783</v>
      </c>
      <c r="PL9" s="5" t="s">
        <v>783</v>
      </c>
      <c r="PM9" s="5" t="s">
        <v>783</v>
      </c>
      <c r="PN9" s="5" t="s">
        <v>797</v>
      </c>
      <c r="PO9" s="5" t="s">
        <v>797</v>
      </c>
      <c r="PP9" s="5" t="s">
        <v>795</v>
      </c>
      <c r="PQ9" s="5"/>
      <c r="PR9" s="5"/>
      <c r="PS9" s="5" t="s">
        <v>795</v>
      </c>
      <c r="PT9" s="5" t="s">
        <v>815</v>
      </c>
      <c r="PU9" s="5" t="s">
        <v>816</v>
      </c>
      <c r="PV9" s="5" t="s">
        <v>795</v>
      </c>
      <c r="PW9" s="5"/>
      <c r="PX9" s="5"/>
      <c r="PY9" s="5"/>
      <c r="PZ9" s="5" t="s">
        <v>795</v>
      </c>
      <c r="QA9" s="5"/>
      <c r="QB9" s="5"/>
      <c r="QC9" s="5"/>
      <c r="QD9" s="5" t="s">
        <v>817</v>
      </c>
      <c r="QE9" s="5" t="s">
        <v>817</v>
      </c>
      <c r="QF9" s="5" t="s">
        <v>795</v>
      </c>
      <c r="QG9" s="5"/>
      <c r="QH9" s="5"/>
      <c r="QI9" s="5"/>
      <c r="QJ9" s="5" t="s">
        <v>818</v>
      </c>
      <c r="QK9" s="5" t="s">
        <v>795</v>
      </c>
      <c r="QL9" s="5"/>
      <c r="QM9" s="5"/>
      <c r="QN9" s="5"/>
      <c r="QO9" s="5" t="s">
        <v>799</v>
      </c>
      <c r="QP9" s="5" t="s">
        <v>795</v>
      </c>
      <c r="QQ9" s="5" t="s">
        <v>795</v>
      </c>
      <c r="QR9" s="5" t="s">
        <v>795</v>
      </c>
      <c r="QS9" s="5" t="s">
        <v>795</v>
      </c>
      <c r="QT9" s="5" t="s">
        <v>795</v>
      </c>
      <c r="QU9" s="5" t="s">
        <v>795</v>
      </c>
      <c r="QV9" s="5"/>
      <c r="QW9" s="5"/>
      <c r="QX9" s="5"/>
      <c r="QY9" s="5"/>
      <c r="QZ9" s="5"/>
      <c r="RA9" s="5"/>
      <c r="RB9" s="5"/>
      <c r="RC9" s="5" t="s">
        <v>799</v>
      </c>
      <c r="RD9" s="5" t="s">
        <v>795</v>
      </c>
      <c r="RE9" s="5" t="s">
        <v>795</v>
      </c>
      <c r="RF9" s="5" t="s">
        <v>795</v>
      </c>
      <c r="RG9" s="5"/>
      <c r="RH9" s="5"/>
      <c r="RI9" s="5" t="s">
        <v>795</v>
      </c>
      <c r="RJ9" s="5"/>
      <c r="RK9" s="5"/>
      <c r="RL9" s="5" t="s">
        <v>799</v>
      </c>
      <c r="RM9" s="5" t="s">
        <v>802</v>
      </c>
      <c r="RN9" s="5" t="s">
        <v>795</v>
      </c>
      <c r="RO9" s="5" t="s">
        <v>799</v>
      </c>
      <c r="RP9" s="5"/>
      <c r="RQ9" s="5"/>
      <c r="RR9" s="5"/>
      <c r="RS9" s="5" t="s">
        <v>803</v>
      </c>
      <c r="RT9" s="5"/>
      <c r="RU9" s="5" t="s">
        <v>795</v>
      </c>
      <c r="RV9" s="5"/>
      <c r="RW9" s="5" t="s">
        <v>795</v>
      </c>
      <c r="RX9" s="5" t="s">
        <v>799</v>
      </c>
      <c r="RY9" s="5" t="s">
        <v>795</v>
      </c>
      <c r="RZ9" s="5"/>
      <c r="SA9" s="5"/>
      <c r="SB9" s="5"/>
      <c r="SC9" s="5" t="s">
        <v>778</v>
      </c>
      <c r="SD9" s="5"/>
      <c r="SE9" s="5"/>
      <c r="SF9" s="5"/>
      <c r="SG9" s="5"/>
      <c r="SH9" s="5"/>
      <c r="SI9" s="5"/>
      <c r="SJ9" s="5"/>
      <c r="SK9" s="5"/>
      <c r="SL9" s="5" t="s">
        <v>819</v>
      </c>
      <c r="SM9" s="5" t="s">
        <v>779</v>
      </c>
      <c r="SN9" s="5" t="s">
        <v>779</v>
      </c>
      <c r="SO9" s="5" t="s">
        <v>780</v>
      </c>
      <c r="SP9" s="5" t="s">
        <v>780</v>
      </c>
      <c r="SQ9" s="5" t="s">
        <v>780</v>
      </c>
      <c r="SR9" s="5" t="s">
        <v>781</v>
      </c>
      <c r="SS9" s="5" t="s">
        <v>782</v>
      </c>
      <c r="ST9" s="5" t="s">
        <v>783</v>
      </c>
      <c r="SU9" s="5" t="s">
        <v>783</v>
      </c>
      <c r="SV9" s="5" t="s">
        <v>783</v>
      </c>
      <c r="SW9" s="5" t="s">
        <v>783</v>
      </c>
      <c r="SX9" s="5" t="s">
        <v>784</v>
      </c>
      <c r="SY9" s="5" t="s">
        <v>783</v>
      </c>
      <c r="SZ9" s="5" t="s">
        <v>783</v>
      </c>
      <c r="TA9" s="5" t="s">
        <v>783</v>
      </c>
      <c r="TB9" s="5" t="s">
        <v>785</v>
      </c>
      <c r="TC9" s="5" t="s">
        <v>785</v>
      </c>
      <c r="TD9" s="5" t="s">
        <v>784</v>
      </c>
      <c r="TE9" s="5" t="s">
        <v>786</v>
      </c>
      <c r="TF9" s="5" t="s">
        <v>786</v>
      </c>
      <c r="TG9" s="5" t="s">
        <v>786</v>
      </c>
      <c r="TH9" s="5" t="s">
        <v>787</v>
      </c>
      <c r="TI9" s="5" t="s">
        <v>785</v>
      </c>
      <c r="TJ9" s="5" t="s">
        <v>786</v>
      </c>
      <c r="TK9" s="5"/>
      <c r="TL9" s="5"/>
      <c r="TM9" s="5"/>
      <c r="TN9" s="5" t="s">
        <v>786</v>
      </c>
      <c r="TO9" s="5"/>
      <c r="TP9" s="5"/>
      <c r="TQ9" s="5"/>
      <c r="TR9" s="5"/>
      <c r="TS9" s="5" t="s">
        <v>788</v>
      </c>
      <c r="TT9" s="5" t="s">
        <v>786</v>
      </c>
      <c r="TU9" s="5"/>
      <c r="TV9" s="5"/>
      <c r="TW9" s="5"/>
      <c r="TX9" s="5" t="s">
        <v>789</v>
      </c>
      <c r="TY9" s="5" t="s">
        <v>790</v>
      </c>
      <c r="TZ9" s="5"/>
      <c r="UA9" s="5"/>
      <c r="UB9" s="5"/>
      <c r="UC9" s="5" t="s">
        <v>785</v>
      </c>
      <c r="UD9" s="5" t="s">
        <v>786</v>
      </c>
      <c r="UE9" s="5" t="s">
        <v>786</v>
      </c>
      <c r="UF9" s="5" t="s">
        <v>786</v>
      </c>
      <c r="UG9" s="5" t="s">
        <v>786</v>
      </c>
      <c r="UH9" s="5" t="s">
        <v>786</v>
      </c>
      <c r="UI9" s="5" t="s">
        <v>786</v>
      </c>
      <c r="UJ9" s="5"/>
      <c r="UK9" s="5"/>
      <c r="UL9" s="5"/>
      <c r="UM9" s="5" t="s">
        <v>791</v>
      </c>
      <c r="UN9" s="5"/>
      <c r="UO9" s="5"/>
      <c r="UP9" s="5"/>
      <c r="UQ9" s="5"/>
      <c r="UR9" s="5" t="s">
        <v>785</v>
      </c>
      <c r="US9" s="5" t="s">
        <v>786</v>
      </c>
      <c r="UT9" s="5" t="s">
        <v>786</v>
      </c>
      <c r="UU9" s="5" t="s">
        <v>786</v>
      </c>
      <c r="UV9" s="5"/>
      <c r="UW9" s="5"/>
      <c r="UX9" s="5" t="s">
        <v>786</v>
      </c>
      <c r="UY9" s="5"/>
      <c r="UZ9" s="5"/>
      <c r="VA9" s="5" t="s">
        <v>785</v>
      </c>
      <c r="VB9" s="5" t="s">
        <v>792</v>
      </c>
      <c r="VC9" s="5" t="s">
        <v>786</v>
      </c>
      <c r="VD9" s="5" t="s">
        <v>785</v>
      </c>
      <c r="VE9" s="5"/>
      <c r="VF9" s="5"/>
      <c r="VG9" s="5"/>
      <c r="VH9" s="5" t="s">
        <v>793</v>
      </c>
      <c r="VI9" s="5" t="s">
        <v>794</v>
      </c>
      <c r="VJ9" s="5" t="s">
        <v>786</v>
      </c>
      <c r="VK9" s="5" t="s">
        <v>785</v>
      </c>
      <c r="VL9" s="5" t="s">
        <v>786</v>
      </c>
      <c r="VM9" s="5" t="s">
        <v>785</v>
      </c>
      <c r="VN9" s="5" t="s">
        <v>786</v>
      </c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 t="s">
        <v>795</v>
      </c>
      <c r="WB9" s="5" t="s">
        <v>795</v>
      </c>
      <c r="WC9" s="5" t="s">
        <v>783</v>
      </c>
      <c r="WD9" s="5" t="s">
        <v>783</v>
      </c>
      <c r="WE9" s="5" t="s">
        <v>783</v>
      </c>
      <c r="WF9" s="5" t="s">
        <v>796</v>
      </c>
      <c r="WG9" s="5" t="s">
        <v>795</v>
      </c>
      <c r="WH9" s="5" t="s">
        <v>797</v>
      </c>
      <c r="WI9" s="5" t="s">
        <v>783</v>
      </c>
      <c r="WJ9" s="5" t="s">
        <v>783</v>
      </c>
      <c r="WK9" s="5" t="s">
        <v>783</v>
      </c>
      <c r="WL9" s="5" t="s">
        <v>795</v>
      </c>
      <c r="WM9" s="5" t="s">
        <v>783</v>
      </c>
      <c r="WN9" s="5" t="s">
        <v>783</v>
      </c>
      <c r="WO9" s="5" t="s">
        <v>783</v>
      </c>
      <c r="WP9" s="5" t="s">
        <v>820</v>
      </c>
      <c r="WQ9" s="5" t="s">
        <v>797</v>
      </c>
      <c r="WR9" s="5" t="s">
        <v>795</v>
      </c>
      <c r="WS9" s="5"/>
      <c r="WT9" s="5"/>
      <c r="WU9" s="5" t="s">
        <v>795</v>
      </c>
      <c r="WV9" s="5" t="s">
        <v>798</v>
      </c>
      <c r="WW9" s="5" t="s">
        <v>799</v>
      </c>
      <c r="WX9" s="5" t="s">
        <v>795</v>
      </c>
      <c r="WY9" s="5"/>
      <c r="WZ9" s="5"/>
      <c r="XA9" s="5"/>
      <c r="XB9" s="5" t="s">
        <v>795</v>
      </c>
      <c r="XC9" s="5"/>
      <c r="XD9" s="5"/>
      <c r="XE9" s="5"/>
      <c r="XF9" s="5"/>
      <c r="XG9" s="5" t="s">
        <v>800</v>
      </c>
      <c r="XH9" s="5" t="s">
        <v>795</v>
      </c>
      <c r="XI9" s="5"/>
      <c r="XJ9" s="5"/>
      <c r="XK9" s="5"/>
      <c r="XL9" s="5"/>
      <c r="XM9" s="5" t="s">
        <v>801</v>
      </c>
      <c r="XN9" s="5"/>
      <c r="XO9" s="5"/>
      <c r="XP9" s="5"/>
      <c r="XQ9" s="5" t="s">
        <v>799</v>
      </c>
      <c r="XR9" s="5" t="s">
        <v>795</v>
      </c>
      <c r="XS9" s="5" t="s">
        <v>795</v>
      </c>
      <c r="XT9" s="5" t="s">
        <v>795</v>
      </c>
      <c r="XU9" s="5" t="s">
        <v>795</v>
      </c>
      <c r="XV9" s="5" t="s">
        <v>795</v>
      </c>
      <c r="XW9" s="5" t="s">
        <v>795</v>
      </c>
      <c r="XX9" s="5"/>
      <c r="XY9" s="5"/>
      <c r="XZ9" s="5"/>
      <c r="YA9" s="5"/>
      <c r="YB9" s="5"/>
      <c r="YC9" s="5"/>
      <c r="YD9" s="5"/>
      <c r="YE9" s="5" t="s">
        <v>799</v>
      </c>
      <c r="YF9" s="5" t="s">
        <v>795</v>
      </c>
      <c r="YG9" s="5" t="s">
        <v>795</v>
      </c>
      <c r="YH9" s="5" t="s">
        <v>795</v>
      </c>
      <c r="YI9" s="5"/>
      <c r="YJ9" s="5"/>
      <c r="YK9" s="5" t="s">
        <v>795</v>
      </c>
      <c r="YL9" s="5"/>
      <c r="YM9" s="5"/>
      <c r="YN9" s="5" t="s">
        <v>799</v>
      </c>
      <c r="YO9" s="5" t="s">
        <v>802</v>
      </c>
      <c r="YP9" s="5" t="s">
        <v>795</v>
      </c>
      <c r="YQ9" s="5" t="s">
        <v>799</v>
      </c>
      <c r="YR9" s="5"/>
      <c r="YS9" s="5"/>
      <c r="YT9" s="5"/>
      <c r="YU9" s="5" t="s">
        <v>803</v>
      </c>
      <c r="YV9" s="5"/>
      <c r="YW9" s="5" t="s">
        <v>795</v>
      </c>
      <c r="YX9" s="5"/>
      <c r="YY9" s="5" t="s">
        <v>795</v>
      </c>
      <c r="YZ9" s="5" t="s">
        <v>799</v>
      </c>
      <c r="ZA9" s="5" t="s">
        <v>795</v>
      </c>
      <c r="ZB9" s="5"/>
      <c r="ZC9" s="5"/>
      <c r="ZD9" s="5"/>
      <c r="ZE9" s="5" t="s">
        <v>778</v>
      </c>
      <c r="ZF9" s="5"/>
      <c r="ZG9" s="5"/>
      <c r="ZH9" s="5"/>
      <c r="ZI9" s="5"/>
      <c r="ZJ9" s="5"/>
      <c r="ZK9" s="5"/>
      <c r="ZL9" s="5"/>
      <c r="ZM9" s="5"/>
      <c r="ZN9" s="5"/>
      <c r="ZO9" s="5" t="s">
        <v>779</v>
      </c>
      <c r="ZP9" s="5" t="s">
        <v>779</v>
      </c>
      <c r="ZQ9" s="5" t="s">
        <v>780</v>
      </c>
      <c r="ZR9" s="5" t="s">
        <v>780</v>
      </c>
      <c r="ZS9" s="5" t="s">
        <v>780</v>
      </c>
      <c r="ZT9" s="5" t="s">
        <v>781</v>
      </c>
      <c r="ZU9" s="5" t="s">
        <v>782</v>
      </c>
      <c r="ZV9" s="5" t="s">
        <v>783</v>
      </c>
      <c r="ZW9" s="5" t="s">
        <v>783</v>
      </c>
      <c r="ZX9" s="5" t="s">
        <v>783</v>
      </c>
      <c r="ZY9" s="5" t="s">
        <v>783</v>
      </c>
      <c r="ZZ9" s="5" t="s">
        <v>784</v>
      </c>
      <c r="AAA9" s="5" t="s">
        <v>783</v>
      </c>
      <c r="AAB9" s="5" t="s">
        <v>783</v>
      </c>
      <c r="AAC9" s="5" t="s">
        <v>783</v>
      </c>
      <c r="AAD9" s="5" t="s">
        <v>785</v>
      </c>
      <c r="AAE9" s="5" t="s">
        <v>785</v>
      </c>
      <c r="AAF9" s="5" t="s">
        <v>784</v>
      </c>
      <c r="AAG9" s="5" t="s">
        <v>786</v>
      </c>
      <c r="AAH9" s="5" t="s">
        <v>786</v>
      </c>
      <c r="AAI9" s="5" t="s">
        <v>786</v>
      </c>
      <c r="AAJ9" s="5" t="s">
        <v>787</v>
      </c>
      <c r="AAK9" s="5" t="s">
        <v>785</v>
      </c>
      <c r="AAL9" s="5" t="s">
        <v>786</v>
      </c>
      <c r="AAM9" s="5"/>
      <c r="AAN9" s="5"/>
      <c r="AAO9" s="5"/>
      <c r="AAP9" s="5" t="s">
        <v>786</v>
      </c>
      <c r="AAQ9" s="5"/>
      <c r="AAR9" s="5"/>
      <c r="AAS9" s="5"/>
      <c r="AAT9" s="5"/>
      <c r="AAU9" s="5" t="s">
        <v>788</v>
      </c>
      <c r="AAV9" s="5" t="s">
        <v>786</v>
      </c>
      <c r="AAW9" s="5"/>
      <c r="AAX9" s="5"/>
      <c r="AAY9" s="5"/>
      <c r="AAZ9" s="5" t="s">
        <v>789</v>
      </c>
      <c r="ABA9" s="5" t="s">
        <v>790</v>
      </c>
      <c r="ABB9" s="5"/>
      <c r="ABC9" s="5"/>
      <c r="ABD9" s="5"/>
      <c r="ABE9" s="5" t="s">
        <v>785</v>
      </c>
      <c r="ABF9" s="5" t="s">
        <v>786</v>
      </c>
      <c r="ABG9" s="5" t="s">
        <v>786</v>
      </c>
      <c r="ABH9" s="5" t="s">
        <v>786</v>
      </c>
      <c r="ABI9" s="5" t="s">
        <v>786</v>
      </c>
      <c r="ABJ9" s="5" t="s">
        <v>786</v>
      </c>
      <c r="ABK9" s="5" t="s">
        <v>786</v>
      </c>
      <c r="ABL9" s="5"/>
      <c r="ABM9" s="5"/>
      <c r="ABN9" s="5"/>
      <c r="ABO9" s="5" t="s">
        <v>791</v>
      </c>
      <c r="ABP9" s="5"/>
      <c r="ABQ9" s="5"/>
      <c r="ABR9" s="5"/>
      <c r="ABS9" s="5"/>
      <c r="ABT9" s="5" t="s">
        <v>785</v>
      </c>
      <c r="ABU9" s="5" t="s">
        <v>786</v>
      </c>
      <c r="ABV9" s="5" t="s">
        <v>786</v>
      </c>
      <c r="ABW9" s="5" t="s">
        <v>786</v>
      </c>
      <c r="ABX9" s="5"/>
      <c r="ABY9" s="5"/>
      <c r="ABZ9" s="5" t="s">
        <v>786</v>
      </c>
      <c r="ACA9" s="5"/>
      <c r="ACB9" s="5"/>
      <c r="ACC9" s="5" t="s">
        <v>785</v>
      </c>
      <c r="ACD9" s="5" t="s">
        <v>792</v>
      </c>
      <c r="ACE9" s="5" t="s">
        <v>786</v>
      </c>
      <c r="ACF9" s="5" t="s">
        <v>785</v>
      </c>
      <c r="ACG9" s="5"/>
      <c r="ACH9" s="5"/>
      <c r="ACI9" s="5"/>
      <c r="ACJ9" s="5" t="s">
        <v>793</v>
      </c>
      <c r="ACK9" s="5" t="s">
        <v>794</v>
      </c>
      <c r="ACL9" s="5" t="s">
        <v>786</v>
      </c>
      <c r="ACM9" s="5" t="s">
        <v>785</v>
      </c>
      <c r="ACN9" s="5" t="s">
        <v>786</v>
      </c>
      <c r="ACO9" s="5" t="s">
        <v>785</v>
      </c>
      <c r="ACP9" s="5" t="s">
        <v>786</v>
      </c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 t="s">
        <v>795</v>
      </c>
      <c r="ADD9" s="5" t="s">
        <v>795</v>
      </c>
      <c r="ADE9" s="5" t="s">
        <v>783</v>
      </c>
      <c r="ADF9" s="5" t="s">
        <v>783</v>
      </c>
      <c r="ADG9" s="5" t="s">
        <v>783</v>
      </c>
      <c r="ADH9" s="5" t="s">
        <v>796</v>
      </c>
      <c r="ADI9" s="5" t="s">
        <v>795</v>
      </c>
      <c r="ADJ9" s="5" t="s">
        <v>797</v>
      </c>
      <c r="ADK9" s="5" t="s">
        <v>783</v>
      </c>
      <c r="ADL9" s="5" t="s">
        <v>783</v>
      </c>
      <c r="ADM9" s="5" t="s">
        <v>783</v>
      </c>
      <c r="ADN9" s="5" t="s">
        <v>795</v>
      </c>
      <c r="ADO9" s="5" t="s">
        <v>783</v>
      </c>
      <c r="ADP9" s="5" t="s">
        <v>783</v>
      </c>
      <c r="ADQ9" s="5" t="s">
        <v>783</v>
      </c>
      <c r="ADR9" s="5" t="s">
        <v>797</v>
      </c>
      <c r="ADS9" s="5" t="s">
        <v>797</v>
      </c>
      <c r="ADT9" s="5" t="s">
        <v>795</v>
      </c>
      <c r="ADU9" s="5"/>
      <c r="ADV9" s="5"/>
      <c r="ADW9" s="5" t="s">
        <v>795</v>
      </c>
      <c r="ADX9" s="5" t="s">
        <v>798</v>
      </c>
      <c r="ADY9" s="5" t="s">
        <v>799</v>
      </c>
      <c r="ADZ9" s="5" t="s">
        <v>795</v>
      </c>
      <c r="AEA9" s="5"/>
      <c r="AEB9" s="5"/>
      <c r="AEC9" s="5"/>
      <c r="AED9" s="5" t="s">
        <v>795</v>
      </c>
      <c r="AEE9" s="5"/>
      <c r="AEF9" s="5"/>
      <c r="AEG9" s="5"/>
      <c r="AEH9" s="5"/>
      <c r="AEI9" s="5" t="s">
        <v>800</v>
      </c>
      <c r="AEJ9" s="5" t="s">
        <v>795</v>
      </c>
      <c r="AEK9" s="5"/>
      <c r="AEL9" s="5"/>
      <c r="AEM9" s="5"/>
      <c r="AEN9" s="5"/>
      <c r="AEO9" s="5" t="s">
        <v>801</v>
      </c>
      <c r="AEP9" s="5"/>
      <c r="AEQ9" s="5"/>
      <c r="AER9" s="5"/>
      <c r="AES9" s="5" t="s">
        <v>799</v>
      </c>
      <c r="AET9" s="5" t="s">
        <v>795</v>
      </c>
      <c r="AEU9" s="5" t="s">
        <v>795</v>
      </c>
      <c r="AEV9" s="5" t="s">
        <v>795</v>
      </c>
      <c r="AEW9" s="5" t="s">
        <v>795</v>
      </c>
      <c r="AEX9" s="5" t="s">
        <v>795</v>
      </c>
      <c r="AEY9" s="5" t="s">
        <v>795</v>
      </c>
      <c r="AEZ9" s="5"/>
      <c r="AFA9" s="5"/>
      <c r="AFB9" s="5"/>
      <c r="AFC9" s="5"/>
      <c r="AFD9" s="5"/>
      <c r="AFE9" s="5"/>
      <c r="AFF9" s="5"/>
      <c r="AFG9" s="5" t="s">
        <v>799</v>
      </c>
      <c r="AFH9" s="5" t="s">
        <v>795</v>
      </c>
      <c r="AFI9" s="5" t="s">
        <v>795</v>
      </c>
      <c r="AFJ9" s="5" t="s">
        <v>795</v>
      </c>
      <c r="AFK9" s="5"/>
      <c r="AFL9" s="5"/>
      <c r="AFM9" s="5" t="s">
        <v>795</v>
      </c>
      <c r="AFN9" s="5"/>
      <c r="AFO9" s="5"/>
      <c r="AFP9" s="5" t="s">
        <v>799</v>
      </c>
      <c r="AFQ9" s="5" t="s">
        <v>802</v>
      </c>
      <c r="AFR9" s="5" t="s">
        <v>795</v>
      </c>
      <c r="AFS9" s="5" t="s">
        <v>799</v>
      </c>
      <c r="AFT9" s="5"/>
      <c r="AFU9" s="5"/>
      <c r="AFV9" s="5"/>
      <c r="AFW9" s="5" t="s">
        <v>803</v>
      </c>
      <c r="AFX9" s="5"/>
      <c r="AFY9" s="5" t="s">
        <v>795</v>
      </c>
      <c r="AFZ9" s="5"/>
      <c r="AGA9" s="5" t="s">
        <v>795</v>
      </c>
      <c r="AGB9" s="5" t="s">
        <v>799</v>
      </c>
      <c r="AGC9" s="5" t="s">
        <v>795</v>
      </c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 t="s">
        <v>821</v>
      </c>
      <c r="AGS9" s="5" t="s">
        <v>822</v>
      </c>
      <c r="AGT9" s="5"/>
      <c r="AGU9" s="5" t="s">
        <v>823</v>
      </c>
      <c r="AGV9" s="5" t="s">
        <v>824</v>
      </c>
      <c r="AGW9" s="5" t="s">
        <v>825</v>
      </c>
      <c r="AGX9" s="5" t="s">
        <v>826</v>
      </c>
      <c r="AGY9" s="5" t="s">
        <v>827</v>
      </c>
      <c r="AGZ9" s="5" t="s">
        <v>828</v>
      </c>
      <c r="AHA9" s="5" t="s">
        <v>827</v>
      </c>
      <c r="AHB9" s="5" t="s">
        <v>829</v>
      </c>
      <c r="AHC9" s="5" t="s">
        <v>830</v>
      </c>
      <c r="AHD9" s="5" t="s">
        <v>831</v>
      </c>
      <c r="AHE9" s="5" t="s">
        <v>821</v>
      </c>
      <c r="AHF9" s="5" t="s">
        <v>822</v>
      </c>
      <c r="AHG9" s="5"/>
      <c r="AHH9" s="5" t="s">
        <v>823</v>
      </c>
      <c r="AHI9" s="5" t="s">
        <v>824</v>
      </c>
      <c r="AHJ9" s="5" t="s">
        <v>825</v>
      </c>
      <c r="AHK9" s="5" t="s">
        <v>826</v>
      </c>
      <c r="AHL9" s="5" t="s">
        <v>827</v>
      </c>
      <c r="AHM9" s="5" t="s">
        <v>828</v>
      </c>
      <c r="AHN9" s="5"/>
      <c r="AHO9" s="5"/>
      <c r="AHP9" s="5" t="s">
        <v>827</v>
      </c>
      <c r="AHQ9" s="5" t="s">
        <v>829</v>
      </c>
      <c r="AHR9" s="5" t="s">
        <v>830</v>
      </c>
      <c r="AHS9" s="5" t="s">
        <v>831</v>
      </c>
      <c r="AHT9" s="5" t="s">
        <v>821</v>
      </c>
      <c r="AHU9" s="5" t="s">
        <v>822</v>
      </c>
      <c r="AHV9" s="5"/>
      <c r="AHW9" s="5" t="s">
        <v>823</v>
      </c>
      <c r="AHX9" s="5" t="s">
        <v>824</v>
      </c>
      <c r="AHY9" s="5" t="s">
        <v>825</v>
      </c>
      <c r="AHZ9" s="5" t="s">
        <v>826</v>
      </c>
      <c r="AIA9" s="5" t="s">
        <v>827</v>
      </c>
      <c r="AIB9" s="5" t="s">
        <v>828</v>
      </c>
      <c r="AIC9" s="5" t="s">
        <v>827</v>
      </c>
      <c r="AID9" s="5" t="s">
        <v>829</v>
      </c>
      <c r="AIE9" s="5" t="s">
        <v>830</v>
      </c>
      <c r="AIF9" s="5" t="s">
        <v>831</v>
      </c>
      <c r="AIG9" s="5" t="s">
        <v>821</v>
      </c>
      <c r="AIH9" s="5" t="s">
        <v>822</v>
      </c>
      <c r="AII9" s="5"/>
      <c r="AIJ9" s="5" t="s">
        <v>823</v>
      </c>
      <c r="AIK9" s="5" t="s">
        <v>824</v>
      </c>
      <c r="AIL9" s="5" t="s">
        <v>825</v>
      </c>
      <c r="AIM9" s="5" t="s">
        <v>826</v>
      </c>
      <c r="AIN9" s="5" t="s">
        <v>827</v>
      </c>
      <c r="AIO9" s="5" t="s">
        <v>828</v>
      </c>
      <c r="AIP9" s="5" t="s">
        <v>827</v>
      </c>
      <c r="AIQ9" s="5" t="s">
        <v>829</v>
      </c>
      <c r="AIR9" s="5" t="s">
        <v>830</v>
      </c>
      <c r="AIS9" s="5" t="s">
        <v>831</v>
      </c>
    </row>
    <row r="10" spans="1:930" x14ac:dyDescent="0.35">
      <c r="A10" s="3" t="s">
        <v>257</v>
      </c>
      <c r="B10" s="1" t="s">
        <v>832</v>
      </c>
      <c r="C10" s="1" t="s">
        <v>833</v>
      </c>
      <c r="D10" s="1" t="s">
        <v>834</v>
      </c>
      <c r="E10" s="1" t="s">
        <v>835</v>
      </c>
      <c r="F10" s="1" t="s">
        <v>836</v>
      </c>
      <c r="G10" s="1" t="s">
        <v>837</v>
      </c>
      <c r="H10" s="1" t="s">
        <v>838</v>
      </c>
      <c r="I10" s="1" t="s">
        <v>839</v>
      </c>
      <c r="J10" s="1" t="s">
        <v>840</v>
      </c>
      <c r="K10" s="1" t="s">
        <v>841</v>
      </c>
      <c r="L10" s="1" t="s">
        <v>842</v>
      </c>
      <c r="M10" s="1" t="s">
        <v>843</v>
      </c>
      <c r="N10" s="1" t="s">
        <v>844</v>
      </c>
      <c r="O10" s="1" t="s">
        <v>845</v>
      </c>
      <c r="P10" s="1" t="s">
        <v>846</v>
      </c>
      <c r="Q10" s="1" t="s">
        <v>847</v>
      </c>
      <c r="R10" s="1" t="s">
        <v>848</v>
      </c>
      <c r="S10" s="1" t="s">
        <v>849</v>
      </c>
      <c r="T10" s="1" t="s">
        <v>850</v>
      </c>
      <c r="U10" s="1" t="s">
        <v>851</v>
      </c>
      <c r="V10" s="1" t="s">
        <v>852</v>
      </c>
      <c r="W10" s="1" t="s">
        <v>853</v>
      </c>
      <c r="X10" s="1" t="s">
        <v>854</v>
      </c>
      <c r="Y10" s="1" t="s">
        <v>855</v>
      </c>
      <c r="Z10" s="1" t="s">
        <v>856</v>
      </c>
      <c r="AA10" s="1" t="s">
        <v>857</v>
      </c>
      <c r="AB10" s="1" t="s">
        <v>858</v>
      </c>
      <c r="AC10" s="1" t="s">
        <v>859</v>
      </c>
      <c r="AD10" s="1" t="s">
        <v>860</v>
      </c>
      <c r="AE10" s="1" t="s">
        <v>861</v>
      </c>
      <c r="AF10" s="1" t="s">
        <v>862</v>
      </c>
      <c r="AG10" s="1" t="s">
        <v>863</v>
      </c>
      <c r="AH10" s="1" t="s">
        <v>864</v>
      </c>
      <c r="AI10" s="1" t="s">
        <v>865</v>
      </c>
      <c r="AJ10" s="1" t="s">
        <v>866</v>
      </c>
      <c r="AK10" s="1" t="s">
        <v>867</v>
      </c>
      <c r="AL10" s="1" t="s">
        <v>868</v>
      </c>
      <c r="AM10" s="1" t="s">
        <v>869</v>
      </c>
      <c r="AN10" s="1" t="s">
        <v>870</v>
      </c>
      <c r="AO10" s="1" t="s">
        <v>871</v>
      </c>
      <c r="AP10" s="1" t="s">
        <v>872</v>
      </c>
      <c r="AQ10" s="1" t="s">
        <v>873</v>
      </c>
      <c r="AR10" s="1" t="s">
        <v>874</v>
      </c>
      <c r="AS10" s="1" t="s">
        <v>875</v>
      </c>
      <c r="AT10" s="1" t="s">
        <v>876</v>
      </c>
      <c r="AU10" s="1" t="s">
        <v>877</v>
      </c>
      <c r="AV10" s="1" t="s">
        <v>878</v>
      </c>
      <c r="AW10" s="1" t="s">
        <v>879</v>
      </c>
      <c r="AX10" s="1" t="s">
        <v>880</v>
      </c>
      <c r="AY10" s="1" t="s">
        <v>881</v>
      </c>
      <c r="AZ10" s="1" t="s">
        <v>882</v>
      </c>
      <c r="BA10" s="1" t="s">
        <v>883</v>
      </c>
      <c r="BB10" s="1" t="s">
        <v>884</v>
      </c>
      <c r="BC10" s="1" t="s">
        <v>885</v>
      </c>
      <c r="BD10" s="1" t="s">
        <v>886</v>
      </c>
      <c r="BE10" s="1" t="s">
        <v>887</v>
      </c>
      <c r="BF10" s="1" t="s">
        <v>888</v>
      </c>
      <c r="BG10" s="1" t="s">
        <v>889</v>
      </c>
      <c r="BH10" s="1" t="s">
        <v>890</v>
      </c>
      <c r="BI10" s="1" t="s">
        <v>891</v>
      </c>
      <c r="BJ10" s="1" t="s">
        <v>892</v>
      </c>
      <c r="BK10" s="1" t="s">
        <v>893</v>
      </c>
      <c r="BL10" s="1" t="s">
        <v>894</v>
      </c>
      <c r="BM10" s="1" t="s">
        <v>895</v>
      </c>
      <c r="BN10" s="1" t="s">
        <v>896</v>
      </c>
      <c r="BO10" s="1" t="s">
        <v>897</v>
      </c>
      <c r="BP10" s="1" t="s">
        <v>898</v>
      </c>
      <c r="BQ10" s="1" t="s">
        <v>899</v>
      </c>
      <c r="BR10" s="1" t="s">
        <v>900</v>
      </c>
      <c r="BS10" s="1" t="s">
        <v>901</v>
      </c>
      <c r="BT10" s="1" t="s">
        <v>902</v>
      </c>
      <c r="BU10" s="1" t="s">
        <v>903</v>
      </c>
      <c r="BV10" s="1" t="s">
        <v>904</v>
      </c>
      <c r="BW10" s="1" t="s">
        <v>905</v>
      </c>
      <c r="BX10" s="1" t="s">
        <v>906</v>
      </c>
      <c r="BY10" s="1" t="s">
        <v>907</v>
      </c>
      <c r="BZ10" s="1" t="s">
        <v>908</v>
      </c>
      <c r="CA10" s="1" t="s">
        <v>909</v>
      </c>
      <c r="CB10" s="1" t="s">
        <v>910</v>
      </c>
      <c r="CC10" s="1" t="s">
        <v>911</v>
      </c>
      <c r="CD10" s="1" t="s">
        <v>912</v>
      </c>
      <c r="CE10" s="1" t="s">
        <v>913</v>
      </c>
      <c r="CF10" s="1" t="s">
        <v>914</v>
      </c>
      <c r="CG10" s="1" t="s">
        <v>915</v>
      </c>
      <c r="CH10" s="1" t="s">
        <v>916</v>
      </c>
      <c r="CI10" s="1" t="s">
        <v>917</v>
      </c>
      <c r="CJ10" s="1" t="s">
        <v>918</v>
      </c>
      <c r="CK10" s="1" t="s">
        <v>919</v>
      </c>
      <c r="CL10" s="1" t="s">
        <v>920</v>
      </c>
      <c r="CM10" s="1" t="s">
        <v>921</v>
      </c>
      <c r="CN10" s="1" t="s">
        <v>922</v>
      </c>
      <c r="CO10" s="1" t="s">
        <v>923</v>
      </c>
      <c r="CP10" s="1" t="s">
        <v>924</v>
      </c>
      <c r="CQ10" s="1" t="s">
        <v>925</v>
      </c>
      <c r="CR10" s="1" t="s">
        <v>926</v>
      </c>
      <c r="CS10" s="1" t="s">
        <v>927</v>
      </c>
      <c r="CT10" s="1" t="s">
        <v>928</v>
      </c>
      <c r="CU10" s="1" t="s">
        <v>929</v>
      </c>
      <c r="CV10" s="1" t="s">
        <v>930</v>
      </c>
      <c r="CW10" s="1" t="s">
        <v>931</v>
      </c>
      <c r="CX10" s="1" t="s">
        <v>932</v>
      </c>
      <c r="CY10" s="1" t="s">
        <v>933</v>
      </c>
      <c r="CZ10" s="1" t="s">
        <v>934</v>
      </c>
      <c r="DA10" s="1" t="s">
        <v>935</v>
      </c>
      <c r="DB10" s="1" t="s">
        <v>936</v>
      </c>
      <c r="DC10" s="1" t="s">
        <v>937</v>
      </c>
      <c r="DD10" s="1" t="s">
        <v>938</v>
      </c>
      <c r="DE10" s="1" t="s">
        <v>939</v>
      </c>
      <c r="DF10" s="1" t="s">
        <v>940</v>
      </c>
      <c r="DG10" s="1" t="s">
        <v>941</v>
      </c>
      <c r="DH10" s="1" t="s">
        <v>942</v>
      </c>
      <c r="DI10" s="1" t="s">
        <v>943</v>
      </c>
      <c r="DJ10" s="1" t="s">
        <v>944</v>
      </c>
      <c r="DK10" s="1" t="s">
        <v>945</v>
      </c>
      <c r="DL10" s="1" t="s">
        <v>946</v>
      </c>
      <c r="DM10" s="1" t="s">
        <v>947</v>
      </c>
      <c r="DN10" s="1" t="s">
        <v>948</v>
      </c>
      <c r="DO10" s="1" t="s">
        <v>949</v>
      </c>
      <c r="DP10" s="1" t="s">
        <v>950</v>
      </c>
      <c r="DQ10" s="1" t="s">
        <v>951</v>
      </c>
      <c r="DR10" s="1" t="s">
        <v>952</v>
      </c>
      <c r="DS10" s="1" t="s">
        <v>953</v>
      </c>
      <c r="DT10" s="1" t="s">
        <v>954</v>
      </c>
      <c r="DU10" s="1" t="s">
        <v>955</v>
      </c>
      <c r="DV10" s="1" t="s">
        <v>956</v>
      </c>
      <c r="DW10" s="1" t="s">
        <v>957</v>
      </c>
      <c r="DX10" s="1" t="s">
        <v>958</v>
      </c>
      <c r="DY10" s="1" t="s">
        <v>959</v>
      </c>
      <c r="DZ10" s="1" t="s">
        <v>960</v>
      </c>
      <c r="EA10" s="1" t="s">
        <v>961</v>
      </c>
      <c r="EB10" s="1" t="s">
        <v>962</v>
      </c>
      <c r="EC10" s="1" t="s">
        <v>963</v>
      </c>
      <c r="ED10" s="1" t="s">
        <v>964</v>
      </c>
      <c r="EE10" s="1" t="s">
        <v>965</v>
      </c>
      <c r="EF10" s="1" t="s">
        <v>966</v>
      </c>
      <c r="EG10" s="1" t="s">
        <v>967</v>
      </c>
      <c r="EH10" s="1" t="s">
        <v>968</v>
      </c>
      <c r="EI10" s="1" t="s">
        <v>969</v>
      </c>
      <c r="EJ10" s="1" t="s">
        <v>970</v>
      </c>
      <c r="EK10" s="1" t="s">
        <v>971</v>
      </c>
      <c r="EL10" s="1" t="s">
        <v>972</v>
      </c>
      <c r="EM10" s="1" t="s">
        <v>973</v>
      </c>
      <c r="EN10" s="1" t="s">
        <v>974</v>
      </c>
      <c r="EO10" s="1" t="s">
        <v>975</v>
      </c>
      <c r="EP10" s="1" t="s">
        <v>976</v>
      </c>
      <c r="EQ10" s="1" t="s">
        <v>977</v>
      </c>
      <c r="ER10" s="1" t="s">
        <v>978</v>
      </c>
      <c r="ES10" s="1" t="s">
        <v>979</v>
      </c>
      <c r="ET10" s="1" t="s">
        <v>980</v>
      </c>
      <c r="EU10" s="1" t="s">
        <v>981</v>
      </c>
      <c r="EV10" s="1" t="s">
        <v>982</v>
      </c>
      <c r="EW10" s="1" t="s">
        <v>983</v>
      </c>
      <c r="EX10" s="1" t="s">
        <v>984</v>
      </c>
      <c r="EY10" s="1" t="s">
        <v>985</v>
      </c>
      <c r="EZ10" s="1" t="s">
        <v>986</v>
      </c>
      <c r="FA10" s="1" t="s">
        <v>987</v>
      </c>
      <c r="FB10" s="1" t="s">
        <v>988</v>
      </c>
      <c r="FC10" s="1" t="s">
        <v>989</v>
      </c>
      <c r="FD10" s="1" t="s">
        <v>990</v>
      </c>
      <c r="FE10" s="1" t="s">
        <v>991</v>
      </c>
      <c r="FF10" s="1" t="s">
        <v>992</v>
      </c>
      <c r="FG10" s="1" t="s">
        <v>993</v>
      </c>
      <c r="FH10" s="1" t="s">
        <v>994</v>
      </c>
      <c r="FI10" s="1" t="s">
        <v>995</v>
      </c>
      <c r="FJ10" s="1" t="s">
        <v>996</v>
      </c>
      <c r="FK10" s="1" t="s">
        <v>997</v>
      </c>
      <c r="FL10" s="1" t="s">
        <v>998</v>
      </c>
      <c r="FM10" s="1" t="s">
        <v>999</v>
      </c>
      <c r="FN10" s="1" t="s">
        <v>1000</v>
      </c>
      <c r="FO10" s="1" t="s">
        <v>1001</v>
      </c>
      <c r="FP10" s="1" t="s">
        <v>1002</v>
      </c>
      <c r="FQ10" s="1" t="s">
        <v>1003</v>
      </c>
      <c r="FR10" s="1" t="s">
        <v>1004</v>
      </c>
      <c r="FS10" s="1" t="s">
        <v>1005</v>
      </c>
      <c r="FT10" s="1" t="s">
        <v>1006</v>
      </c>
      <c r="FU10" s="1" t="s">
        <v>1007</v>
      </c>
      <c r="FV10" s="1" t="s">
        <v>1008</v>
      </c>
      <c r="FW10" s="1" t="s">
        <v>1009</v>
      </c>
      <c r="FX10" s="1" t="s">
        <v>1010</v>
      </c>
      <c r="FY10" s="1" t="s">
        <v>1011</v>
      </c>
      <c r="FZ10" s="1" t="s">
        <v>1012</v>
      </c>
      <c r="GA10" s="1" t="s">
        <v>1013</v>
      </c>
      <c r="GB10" s="1" t="s">
        <v>1014</v>
      </c>
      <c r="GC10" s="1" t="s">
        <v>1015</v>
      </c>
      <c r="GD10" s="1" t="s">
        <v>1016</v>
      </c>
      <c r="GE10" s="1" t="s">
        <v>1017</v>
      </c>
      <c r="GF10" s="1" t="s">
        <v>1018</v>
      </c>
      <c r="GG10" s="1" t="s">
        <v>1019</v>
      </c>
      <c r="GH10" s="1" t="s">
        <v>1020</v>
      </c>
      <c r="GI10" s="1" t="s">
        <v>1021</v>
      </c>
      <c r="GJ10" s="1" t="s">
        <v>1022</v>
      </c>
      <c r="GK10" s="1" t="s">
        <v>1023</v>
      </c>
      <c r="GL10" s="1" t="s">
        <v>1024</v>
      </c>
      <c r="GM10" s="1" t="s">
        <v>1025</v>
      </c>
      <c r="GN10" s="1" t="s">
        <v>1026</v>
      </c>
      <c r="GO10" s="1" t="s">
        <v>1027</v>
      </c>
      <c r="GP10" s="1" t="s">
        <v>1028</v>
      </c>
      <c r="GQ10" s="1" t="s">
        <v>1029</v>
      </c>
      <c r="GR10" s="1" t="s">
        <v>1030</v>
      </c>
      <c r="GS10" s="1" t="s">
        <v>1031</v>
      </c>
      <c r="GT10" s="1" t="s">
        <v>1032</v>
      </c>
      <c r="GU10" s="1" t="s">
        <v>1033</v>
      </c>
      <c r="GV10" s="1" t="s">
        <v>1034</v>
      </c>
      <c r="GW10" s="1" t="s">
        <v>1035</v>
      </c>
      <c r="GX10" s="1" t="s">
        <v>1036</v>
      </c>
      <c r="GY10" s="1" t="s">
        <v>1037</v>
      </c>
      <c r="GZ10" s="1" t="s">
        <v>1038</v>
      </c>
      <c r="HA10" s="1" t="s">
        <v>1039</v>
      </c>
      <c r="HB10" s="1" t="s">
        <v>1040</v>
      </c>
      <c r="HC10" s="1" t="s">
        <v>1041</v>
      </c>
      <c r="HD10" s="1" t="s">
        <v>1042</v>
      </c>
      <c r="HE10" s="1" t="s">
        <v>1043</v>
      </c>
      <c r="HF10" s="1" t="s">
        <v>1044</v>
      </c>
      <c r="HG10" s="1" t="s">
        <v>1045</v>
      </c>
      <c r="HH10" s="1" t="s">
        <v>1046</v>
      </c>
      <c r="HI10" s="1" t="s">
        <v>1047</v>
      </c>
      <c r="HJ10" s="1" t="s">
        <v>1048</v>
      </c>
      <c r="HK10" s="1" t="s">
        <v>1049</v>
      </c>
      <c r="HL10" s="1" t="s">
        <v>1050</v>
      </c>
      <c r="HM10" s="1" t="s">
        <v>1051</v>
      </c>
      <c r="HN10" s="1" t="s">
        <v>1052</v>
      </c>
      <c r="HO10" s="1" t="s">
        <v>1053</v>
      </c>
      <c r="HP10" s="1" t="s">
        <v>1054</v>
      </c>
      <c r="HQ10" s="1" t="s">
        <v>1055</v>
      </c>
      <c r="HR10" s="1" t="s">
        <v>1056</v>
      </c>
      <c r="HS10" s="1" t="s">
        <v>1057</v>
      </c>
      <c r="HT10" s="1" t="s">
        <v>1058</v>
      </c>
      <c r="HU10" s="1" t="s">
        <v>1059</v>
      </c>
      <c r="HV10" s="1" t="s">
        <v>1060</v>
      </c>
      <c r="HW10" s="1" t="s">
        <v>1061</v>
      </c>
      <c r="HX10" s="1" t="s">
        <v>1062</v>
      </c>
      <c r="HY10" s="1" t="s">
        <v>1063</v>
      </c>
      <c r="HZ10" s="1" t="s">
        <v>1064</v>
      </c>
      <c r="IA10" s="1" t="s">
        <v>1065</v>
      </c>
      <c r="IB10" s="1" t="s">
        <v>1066</v>
      </c>
      <c r="IC10" s="1" t="s">
        <v>1067</v>
      </c>
      <c r="ID10" s="1" t="s">
        <v>1068</v>
      </c>
      <c r="IE10" s="1" t="s">
        <v>1069</v>
      </c>
      <c r="IF10" s="1" t="s">
        <v>1070</v>
      </c>
      <c r="IG10" s="1" t="s">
        <v>1071</v>
      </c>
      <c r="IH10" s="1" t="s">
        <v>1072</v>
      </c>
      <c r="II10" s="1" t="s">
        <v>1073</v>
      </c>
      <c r="IJ10" s="1" t="s">
        <v>1074</v>
      </c>
      <c r="IK10" s="1" t="s">
        <v>1075</v>
      </c>
      <c r="IL10" s="1" t="s">
        <v>1076</v>
      </c>
      <c r="IM10" s="1" t="s">
        <v>1077</v>
      </c>
      <c r="IN10" s="1" t="s">
        <v>1078</v>
      </c>
      <c r="IO10" s="1" t="s">
        <v>1079</v>
      </c>
      <c r="IP10" s="1" t="s">
        <v>1080</v>
      </c>
      <c r="IQ10" s="1" t="s">
        <v>1081</v>
      </c>
      <c r="IR10" s="1" t="s">
        <v>1082</v>
      </c>
      <c r="IS10" s="1" t="s">
        <v>1083</v>
      </c>
      <c r="IT10" s="1" t="s">
        <v>1084</v>
      </c>
      <c r="IU10" s="1" t="s">
        <v>1085</v>
      </c>
      <c r="IV10" s="1" t="s">
        <v>1086</v>
      </c>
      <c r="IW10" s="1" t="s">
        <v>1087</v>
      </c>
      <c r="IX10" s="1" t="s">
        <v>1088</v>
      </c>
      <c r="IY10" s="1" t="s">
        <v>1089</v>
      </c>
      <c r="IZ10" s="1" t="s">
        <v>1090</v>
      </c>
      <c r="JA10" s="1" t="s">
        <v>1091</v>
      </c>
      <c r="JB10" s="1" t="s">
        <v>1092</v>
      </c>
      <c r="JC10" s="1" t="s">
        <v>1093</v>
      </c>
      <c r="JD10" s="1" t="s">
        <v>1094</v>
      </c>
      <c r="JE10" s="1" t="s">
        <v>1095</v>
      </c>
      <c r="JF10" s="1" t="s">
        <v>1096</v>
      </c>
      <c r="JG10" s="1" t="s">
        <v>1097</v>
      </c>
      <c r="JH10" s="1" t="s">
        <v>1098</v>
      </c>
      <c r="JI10" s="1" t="s">
        <v>1099</v>
      </c>
      <c r="JJ10" s="1" t="s">
        <v>1100</v>
      </c>
      <c r="JK10" s="1" t="s">
        <v>1101</v>
      </c>
      <c r="JL10" s="1" t="s">
        <v>1102</v>
      </c>
      <c r="JM10" s="1" t="s">
        <v>1103</v>
      </c>
      <c r="JN10" s="1" t="s">
        <v>1104</v>
      </c>
      <c r="JO10" s="1" t="s">
        <v>1105</v>
      </c>
      <c r="JP10" s="1" t="s">
        <v>1106</v>
      </c>
      <c r="JQ10" s="1" t="s">
        <v>1107</v>
      </c>
      <c r="JR10" s="1" t="s">
        <v>1108</v>
      </c>
      <c r="JS10" s="1" t="s">
        <v>1109</v>
      </c>
      <c r="JT10" s="1" t="s">
        <v>1110</v>
      </c>
      <c r="JU10" s="1" t="s">
        <v>1111</v>
      </c>
      <c r="JV10" s="1" t="s">
        <v>1112</v>
      </c>
      <c r="JW10" s="1" t="s">
        <v>1113</v>
      </c>
      <c r="JX10" s="1" t="s">
        <v>1114</v>
      </c>
      <c r="JY10" s="1" t="s">
        <v>1115</v>
      </c>
      <c r="JZ10" s="1" t="s">
        <v>1116</v>
      </c>
      <c r="KA10" s="1" t="s">
        <v>1117</v>
      </c>
      <c r="KB10" s="1" t="s">
        <v>1118</v>
      </c>
      <c r="KC10" s="1" t="s">
        <v>1119</v>
      </c>
      <c r="KD10" s="1" t="s">
        <v>1120</v>
      </c>
      <c r="KE10" s="1" t="s">
        <v>1121</v>
      </c>
      <c r="KF10" s="1" t="s">
        <v>1122</v>
      </c>
      <c r="KG10" s="1" t="s">
        <v>1123</v>
      </c>
      <c r="KH10" s="1" t="s">
        <v>1124</v>
      </c>
      <c r="KI10" s="1" t="s">
        <v>1125</v>
      </c>
      <c r="KJ10" s="1" t="s">
        <v>1126</v>
      </c>
      <c r="KK10" s="1" t="s">
        <v>1127</v>
      </c>
      <c r="KL10" s="1" t="s">
        <v>1128</v>
      </c>
      <c r="KM10" s="1" t="s">
        <v>1129</v>
      </c>
      <c r="KN10" s="1" t="s">
        <v>1130</v>
      </c>
      <c r="KO10" s="1" t="s">
        <v>1131</v>
      </c>
      <c r="KP10" s="1" t="s">
        <v>1132</v>
      </c>
      <c r="KQ10" s="1" t="s">
        <v>1133</v>
      </c>
      <c r="KR10" s="1" t="s">
        <v>1134</v>
      </c>
      <c r="KS10" s="1" t="s">
        <v>1135</v>
      </c>
      <c r="KT10" s="1" t="s">
        <v>1136</v>
      </c>
      <c r="KU10" s="1" t="s">
        <v>1137</v>
      </c>
      <c r="KV10" s="1" t="s">
        <v>1138</v>
      </c>
      <c r="KW10" s="1" t="s">
        <v>1139</v>
      </c>
      <c r="KX10" s="1" t="s">
        <v>1140</v>
      </c>
      <c r="KY10" s="1" t="s">
        <v>1141</v>
      </c>
      <c r="KZ10" s="1" t="s">
        <v>1142</v>
      </c>
      <c r="LA10" s="1" t="s">
        <v>1143</v>
      </c>
      <c r="LB10" s="1" t="s">
        <v>1144</v>
      </c>
      <c r="LC10" s="1" t="s">
        <v>1145</v>
      </c>
      <c r="LD10" s="1" t="s">
        <v>1146</v>
      </c>
      <c r="LE10" s="1" t="s">
        <v>1147</v>
      </c>
      <c r="LF10" s="1" t="s">
        <v>1148</v>
      </c>
      <c r="LG10" s="1" t="s">
        <v>1149</v>
      </c>
      <c r="LH10" s="1" t="s">
        <v>1150</v>
      </c>
      <c r="LI10" s="1" t="s">
        <v>1151</v>
      </c>
      <c r="LJ10" s="1" t="s">
        <v>1152</v>
      </c>
      <c r="LK10" s="1" t="s">
        <v>1153</v>
      </c>
      <c r="LL10" s="1" t="s">
        <v>1154</v>
      </c>
      <c r="LM10" s="1" t="s">
        <v>1155</v>
      </c>
      <c r="LN10" s="1" t="s">
        <v>1156</v>
      </c>
      <c r="LO10" s="1" t="s">
        <v>1157</v>
      </c>
      <c r="LP10" s="1" t="s">
        <v>1158</v>
      </c>
      <c r="LQ10" s="1" t="s">
        <v>1159</v>
      </c>
      <c r="LR10" s="1" t="s">
        <v>1160</v>
      </c>
      <c r="LS10" s="1" t="s">
        <v>1161</v>
      </c>
      <c r="LT10" s="1" t="s">
        <v>1162</v>
      </c>
      <c r="LU10" s="1" t="s">
        <v>1163</v>
      </c>
      <c r="LV10" s="1" t="s">
        <v>1164</v>
      </c>
      <c r="LW10" s="1" t="s">
        <v>1165</v>
      </c>
      <c r="LX10" s="1" t="s">
        <v>1166</v>
      </c>
      <c r="LY10" s="1" t="s">
        <v>1167</v>
      </c>
      <c r="LZ10" s="1" t="s">
        <v>1168</v>
      </c>
      <c r="MA10" s="1" t="s">
        <v>1169</v>
      </c>
      <c r="MB10" s="1" t="s">
        <v>1170</v>
      </c>
      <c r="MC10" s="1" t="s">
        <v>1171</v>
      </c>
      <c r="MD10" s="1" t="s">
        <v>1172</v>
      </c>
      <c r="ME10" s="1" t="s">
        <v>1173</v>
      </c>
      <c r="MF10" s="1" t="s">
        <v>1174</v>
      </c>
      <c r="MG10" s="1" t="s">
        <v>1175</v>
      </c>
      <c r="MH10" s="1" t="s">
        <v>1176</v>
      </c>
      <c r="MI10" s="1" t="s">
        <v>1177</v>
      </c>
      <c r="MJ10" s="1" t="s">
        <v>1178</v>
      </c>
      <c r="MK10" s="1" t="s">
        <v>1179</v>
      </c>
      <c r="ML10" s="1" t="s">
        <v>1180</v>
      </c>
      <c r="MM10" s="1" t="s">
        <v>1181</v>
      </c>
      <c r="MN10" s="1" t="s">
        <v>1182</v>
      </c>
      <c r="MO10" s="1" t="s">
        <v>1183</v>
      </c>
      <c r="MP10" s="1" t="s">
        <v>1184</v>
      </c>
      <c r="MQ10" s="1" t="s">
        <v>1185</v>
      </c>
      <c r="MR10" s="1" t="s">
        <v>1186</v>
      </c>
      <c r="MS10" s="1" t="s">
        <v>1187</v>
      </c>
      <c r="MT10" s="1" t="s">
        <v>1188</v>
      </c>
      <c r="MU10" s="1" t="s">
        <v>1189</v>
      </c>
      <c r="MV10" s="1" t="s">
        <v>1190</v>
      </c>
      <c r="MW10" s="1" t="s">
        <v>1191</v>
      </c>
      <c r="MX10" s="1" t="s">
        <v>1192</v>
      </c>
      <c r="MY10" s="1" t="s">
        <v>1193</v>
      </c>
      <c r="MZ10" s="1" t="s">
        <v>1194</v>
      </c>
      <c r="NA10" s="1" t="s">
        <v>1195</v>
      </c>
      <c r="NB10" s="1" t="s">
        <v>1196</v>
      </c>
      <c r="NC10" s="1" t="s">
        <v>1197</v>
      </c>
      <c r="ND10" s="1" t="s">
        <v>1198</v>
      </c>
      <c r="NE10" s="1" t="s">
        <v>1199</v>
      </c>
      <c r="NF10" s="1" t="s">
        <v>1200</v>
      </c>
      <c r="NG10" s="1" t="s">
        <v>1201</v>
      </c>
      <c r="NH10" s="1" t="s">
        <v>1202</v>
      </c>
      <c r="NI10" s="1" t="s">
        <v>1203</v>
      </c>
      <c r="NJ10" s="1" t="s">
        <v>1204</v>
      </c>
      <c r="NK10" s="1" t="s">
        <v>1205</v>
      </c>
      <c r="NL10" s="1" t="s">
        <v>1206</v>
      </c>
      <c r="NM10" s="1" t="s">
        <v>1207</v>
      </c>
      <c r="NN10" s="1" t="s">
        <v>1208</v>
      </c>
      <c r="NO10" s="1" t="s">
        <v>1209</v>
      </c>
      <c r="NP10" s="1" t="s">
        <v>1210</v>
      </c>
      <c r="NQ10" s="1" t="s">
        <v>1211</v>
      </c>
      <c r="NR10" s="1" t="s">
        <v>1212</v>
      </c>
      <c r="NS10" s="1" t="s">
        <v>1213</v>
      </c>
      <c r="NT10" s="1" t="s">
        <v>1214</v>
      </c>
      <c r="NU10" s="1" t="s">
        <v>1215</v>
      </c>
      <c r="NV10" s="1" t="s">
        <v>1216</v>
      </c>
      <c r="NW10" s="1" t="s">
        <v>1217</v>
      </c>
      <c r="NX10" s="1" t="s">
        <v>1218</v>
      </c>
      <c r="NY10" s="1" t="s">
        <v>1219</v>
      </c>
      <c r="NZ10" s="1" t="s">
        <v>1220</v>
      </c>
      <c r="OA10" s="1" t="s">
        <v>1221</v>
      </c>
      <c r="OB10" s="1" t="s">
        <v>1222</v>
      </c>
      <c r="OC10" s="1" t="s">
        <v>1223</v>
      </c>
      <c r="OD10" s="1" t="s">
        <v>1224</v>
      </c>
      <c r="OE10" s="1" t="s">
        <v>1225</v>
      </c>
      <c r="OF10" s="1" t="s">
        <v>1226</v>
      </c>
      <c r="OG10" s="1" t="s">
        <v>1227</v>
      </c>
      <c r="OH10" s="1" t="s">
        <v>1228</v>
      </c>
      <c r="OI10" s="1" t="s">
        <v>1229</v>
      </c>
      <c r="OJ10" s="1" t="s">
        <v>1230</v>
      </c>
      <c r="OK10" s="1" t="s">
        <v>1231</v>
      </c>
      <c r="OL10" s="1" t="s">
        <v>1232</v>
      </c>
      <c r="OM10" s="1" t="s">
        <v>1233</v>
      </c>
      <c r="ON10" s="1" t="s">
        <v>1234</v>
      </c>
      <c r="OO10" s="1" t="s">
        <v>1235</v>
      </c>
      <c r="OP10" s="1" t="s">
        <v>1236</v>
      </c>
      <c r="OQ10" s="1" t="s">
        <v>1237</v>
      </c>
      <c r="OR10" s="1" t="s">
        <v>1238</v>
      </c>
      <c r="OS10" s="1" t="s">
        <v>1239</v>
      </c>
      <c r="OT10" s="1" t="s">
        <v>1240</v>
      </c>
      <c r="OU10" s="1" t="s">
        <v>1241</v>
      </c>
      <c r="OV10" s="1" t="s">
        <v>1242</v>
      </c>
      <c r="OW10" s="1" t="s">
        <v>1243</v>
      </c>
      <c r="OX10" s="1" t="s">
        <v>1244</v>
      </c>
      <c r="OY10" s="1" t="s">
        <v>1245</v>
      </c>
      <c r="OZ10" s="1" t="s">
        <v>1246</v>
      </c>
      <c r="PA10" s="1" t="s">
        <v>1247</v>
      </c>
      <c r="PB10" s="1" t="s">
        <v>1248</v>
      </c>
      <c r="PC10" s="1" t="s">
        <v>1249</v>
      </c>
      <c r="PD10" s="1" t="s">
        <v>1250</v>
      </c>
      <c r="PE10" s="1" t="s">
        <v>1251</v>
      </c>
      <c r="PF10" s="1" t="s">
        <v>1252</v>
      </c>
      <c r="PG10" s="1" t="s">
        <v>1253</v>
      </c>
      <c r="PH10" s="1" t="s">
        <v>1254</v>
      </c>
      <c r="PI10" s="1" t="s">
        <v>1255</v>
      </c>
      <c r="PJ10" s="1" t="s">
        <v>1256</v>
      </c>
      <c r="PK10" s="1" t="s">
        <v>1257</v>
      </c>
      <c r="PL10" s="1" t="s">
        <v>1258</v>
      </c>
      <c r="PM10" s="1" t="s">
        <v>1259</v>
      </c>
      <c r="PN10" s="1" t="s">
        <v>1260</v>
      </c>
      <c r="PO10" s="1" t="s">
        <v>1261</v>
      </c>
      <c r="PP10" s="1" t="s">
        <v>1262</v>
      </c>
      <c r="PQ10" s="1" t="s">
        <v>1263</v>
      </c>
      <c r="PR10" s="1" t="s">
        <v>1264</v>
      </c>
      <c r="PS10" s="1" t="s">
        <v>1265</v>
      </c>
      <c r="PT10" s="1" t="s">
        <v>1266</v>
      </c>
      <c r="PU10" s="1" t="s">
        <v>1267</v>
      </c>
      <c r="PV10" s="1" t="s">
        <v>1268</v>
      </c>
      <c r="PW10" s="1" t="s">
        <v>1269</v>
      </c>
      <c r="PX10" s="1" t="s">
        <v>1270</v>
      </c>
      <c r="PY10" s="1" t="s">
        <v>1271</v>
      </c>
      <c r="PZ10" s="1" t="s">
        <v>1272</v>
      </c>
      <c r="QA10" s="1" t="s">
        <v>1273</v>
      </c>
      <c r="QB10" s="1" t="s">
        <v>1274</v>
      </c>
      <c r="QC10" s="1" t="s">
        <v>1275</v>
      </c>
      <c r="QD10" s="1" t="s">
        <v>1276</v>
      </c>
      <c r="QE10" s="1" t="s">
        <v>1277</v>
      </c>
      <c r="QF10" s="1" t="s">
        <v>1278</v>
      </c>
      <c r="QG10" s="1" t="s">
        <v>1279</v>
      </c>
      <c r="QH10" s="1" t="s">
        <v>1280</v>
      </c>
      <c r="QI10" s="1" t="s">
        <v>1281</v>
      </c>
      <c r="QJ10" s="1" t="s">
        <v>1282</v>
      </c>
      <c r="QK10" s="1" t="s">
        <v>1283</v>
      </c>
      <c r="QL10" s="1" t="s">
        <v>1284</v>
      </c>
      <c r="QM10" s="1" t="s">
        <v>1285</v>
      </c>
      <c r="QN10" s="1" t="s">
        <v>1286</v>
      </c>
      <c r="QO10" s="1" t="s">
        <v>1287</v>
      </c>
      <c r="QP10" s="1" t="s">
        <v>1288</v>
      </c>
      <c r="QQ10" s="1" t="s">
        <v>1289</v>
      </c>
      <c r="QR10" s="1" t="s">
        <v>1290</v>
      </c>
      <c r="QS10" s="1" t="s">
        <v>1291</v>
      </c>
      <c r="QT10" s="1" t="s">
        <v>1292</v>
      </c>
      <c r="QU10" s="1" t="s">
        <v>1293</v>
      </c>
      <c r="QV10" s="1" t="s">
        <v>1294</v>
      </c>
      <c r="QW10" s="1" t="s">
        <v>1295</v>
      </c>
      <c r="QX10" s="1" t="s">
        <v>1296</v>
      </c>
      <c r="QY10" s="1" t="s">
        <v>1297</v>
      </c>
      <c r="QZ10" s="1" t="s">
        <v>1298</v>
      </c>
      <c r="RA10" s="1" t="s">
        <v>1299</v>
      </c>
      <c r="RB10" s="1" t="s">
        <v>1300</v>
      </c>
      <c r="RC10" s="1" t="s">
        <v>1301</v>
      </c>
      <c r="RD10" s="1" t="s">
        <v>1302</v>
      </c>
      <c r="RE10" s="1" t="s">
        <v>1303</v>
      </c>
      <c r="RF10" s="1" t="s">
        <v>1304</v>
      </c>
      <c r="RG10" s="1" t="s">
        <v>1305</v>
      </c>
      <c r="RH10" s="1" t="s">
        <v>1306</v>
      </c>
      <c r="RI10" s="1" t="s">
        <v>1307</v>
      </c>
      <c r="RJ10" s="1" t="s">
        <v>1308</v>
      </c>
      <c r="RK10" s="1" t="s">
        <v>1309</v>
      </c>
      <c r="RL10" s="1" t="s">
        <v>1310</v>
      </c>
      <c r="RM10" s="1" t="s">
        <v>1311</v>
      </c>
      <c r="RN10" s="1" t="s">
        <v>1312</v>
      </c>
      <c r="RO10" s="1" t="s">
        <v>1313</v>
      </c>
      <c r="RP10" s="1" t="s">
        <v>1314</v>
      </c>
      <c r="RQ10" s="1" t="s">
        <v>1315</v>
      </c>
      <c r="RR10" s="1" t="s">
        <v>1316</v>
      </c>
      <c r="RS10" s="1" t="s">
        <v>1317</v>
      </c>
      <c r="RT10" s="1" t="s">
        <v>1318</v>
      </c>
      <c r="RU10" s="1" t="s">
        <v>1319</v>
      </c>
      <c r="RV10" s="1" t="s">
        <v>1320</v>
      </c>
      <c r="RW10" s="1" t="s">
        <v>1321</v>
      </c>
      <c r="RX10" s="1" t="s">
        <v>1322</v>
      </c>
      <c r="RY10" s="1" t="s">
        <v>1323</v>
      </c>
      <c r="RZ10" s="1" t="s">
        <v>1324</v>
      </c>
      <c r="SA10" s="1" t="s">
        <v>1325</v>
      </c>
      <c r="SB10" s="1" t="s">
        <v>1326</v>
      </c>
      <c r="SC10" s="1" t="s">
        <v>1327</v>
      </c>
      <c r="SD10" s="1" t="s">
        <v>1328</v>
      </c>
      <c r="SE10" s="1" t="s">
        <v>1329</v>
      </c>
      <c r="SF10" s="1" t="s">
        <v>1330</v>
      </c>
      <c r="SG10" s="1" t="s">
        <v>1331</v>
      </c>
      <c r="SH10" s="1" t="s">
        <v>1332</v>
      </c>
      <c r="SI10" s="1" t="s">
        <v>1333</v>
      </c>
      <c r="SJ10" s="1" t="s">
        <v>1334</v>
      </c>
      <c r="SK10" s="1" t="s">
        <v>1335</v>
      </c>
      <c r="SL10" s="1" t="s">
        <v>1336</v>
      </c>
      <c r="SM10" s="1" t="s">
        <v>1337</v>
      </c>
      <c r="SN10" s="1" t="s">
        <v>1338</v>
      </c>
      <c r="SO10" s="1" t="s">
        <v>1339</v>
      </c>
      <c r="SP10" s="1" t="s">
        <v>1340</v>
      </c>
      <c r="SQ10" s="1" t="s">
        <v>1341</v>
      </c>
      <c r="SR10" s="1" t="s">
        <v>1342</v>
      </c>
      <c r="SS10" s="1" t="s">
        <v>1343</v>
      </c>
      <c r="ST10" s="1" t="s">
        <v>1344</v>
      </c>
      <c r="SU10" s="1" t="s">
        <v>1345</v>
      </c>
      <c r="SV10" s="1" t="s">
        <v>1346</v>
      </c>
      <c r="SW10" s="1" t="s">
        <v>1347</v>
      </c>
      <c r="SX10" s="1" t="s">
        <v>1348</v>
      </c>
      <c r="SY10" s="1" t="s">
        <v>1349</v>
      </c>
      <c r="SZ10" s="1" t="s">
        <v>1350</v>
      </c>
      <c r="TA10" s="1" t="s">
        <v>1351</v>
      </c>
      <c r="TB10" s="1" t="s">
        <v>1352</v>
      </c>
      <c r="TC10" s="1" t="s">
        <v>1353</v>
      </c>
      <c r="TD10" s="1" t="s">
        <v>1354</v>
      </c>
      <c r="TE10" s="1" t="s">
        <v>1355</v>
      </c>
      <c r="TF10" s="1" t="s">
        <v>1356</v>
      </c>
      <c r="TG10" s="1" t="s">
        <v>1357</v>
      </c>
      <c r="TH10" s="1" t="s">
        <v>1358</v>
      </c>
      <c r="TI10" s="1" t="s">
        <v>1359</v>
      </c>
      <c r="TJ10" s="1" t="s">
        <v>1360</v>
      </c>
      <c r="TK10" s="1" t="s">
        <v>1361</v>
      </c>
      <c r="TL10" s="1" t="s">
        <v>1362</v>
      </c>
      <c r="TM10" s="1" t="s">
        <v>1363</v>
      </c>
      <c r="TN10" s="1" t="s">
        <v>1364</v>
      </c>
      <c r="TO10" s="1" t="s">
        <v>1365</v>
      </c>
      <c r="TP10" s="1" t="s">
        <v>1366</v>
      </c>
      <c r="TQ10" s="1" t="s">
        <v>1367</v>
      </c>
      <c r="TR10" s="1" t="s">
        <v>1368</v>
      </c>
      <c r="TS10" s="1" t="s">
        <v>1369</v>
      </c>
      <c r="TT10" s="1" t="s">
        <v>1370</v>
      </c>
      <c r="TU10" s="1" t="s">
        <v>1371</v>
      </c>
      <c r="TV10" s="1" t="s">
        <v>1372</v>
      </c>
      <c r="TW10" s="1" t="s">
        <v>1373</v>
      </c>
      <c r="TX10" s="1" t="s">
        <v>1374</v>
      </c>
      <c r="TY10" s="1" t="s">
        <v>1375</v>
      </c>
      <c r="TZ10" s="1" t="s">
        <v>1376</v>
      </c>
      <c r="UA10" s="1" t="s">
        <v>1377</v>
      </c>
      <c r="UB10" s="1" t="s">
        <v>1378</v>
      </c>
      <c r="UC10" s="1" t="s">
        <v>1379</v>
      </c>
      <c r="UD10" s="1" t="s">
        <v>1380</v>
      </c>
      <c r="UE10" s="1" t="s">
        <v>1381</v>
      </c>
      <c r="UF10" s="1" t="s">
        <v>1382</v>
      </c>
      <c r="UG10" s="1" t="s">
        <v>1383</v>
      </c>
      <c r="UH10" s="1" t="s">
        <v>1384</v>
      </c>
      <c r="UI10" s="1" t="s">
        <v>1385</v>
      </c>
      <c r="UJ10" s="1" t="s">
        <v>1386</v>
      </c>
      <c r="UK10" s="1" t="s">
        <v>1387</v>
      </c>
      <c r="UL10" s="1" t="s">
        <v>1388</v>
      </c>
      <c r="UM10" s="1" t="s">
        <v>1389</v>
      </c>
      <c r="UN10" s="1" t="s">
        <v>1390</v>
      </c>
      <c r="UO10" s="1" t="s">
        <v>1391</v>
      </c>
      <c r="UP10" s="1" t="s">
        <v>1392</v>
      </c>
      <c r="UQ10" s="1" t="s">
        <v>1393</v>
      </c>
      <c r="UR10" s="1" t="s">
        <v>1394</v>
      </c>
      <c r="US10" s="1" t="s">
        <v>1395</v>
      </c>
      <c r="UT10" s="1" t="s">
        <v>1396</v>
      </c>
      <c r="UU10" s="1" t="s">
        <v>1397</v>
      </c>
      <c r="UV10" s="1" t="s">
        <v>1398</v>
      </c>
      <c r="UW10" s="1" t="s">
        <v>1399</v>
      </c>
      <c r="UX10" s="1" t="s">
        <v>1400</v>
      </c>
      <c r="UY10" s="1" t="s">
        <v>1401</v>
      </c>
      <c r="UZ10" s="1" t="s">
        <v>1402</v>
      </c>
      <c r="VA10" s="1" t="s">
        <v>1403</v>
      </c>
      <c r="VB10" s="1" t="s">
        <v>1404</v>
      </c>
      <c r="VC10" s="1" t="s">
        <v>1405</v>
      </c>
      <c r="VD10" s="1" t="s">
        <v>1406</v>
      </c>
      <c r="VE10" s="1" t="s">
        <v>1407</v>
      </c>
      <c r="VF10" s="1" t="s">
        <v>1408</v>
      </c>
      <c r="VG10" s="1" t="s">
        <v>1409</v>
      </c>
      <c r="VH10" s="1" t="s">
        <v>1410</v>
      </c>
      <c r="VI10" s="1" t="s">
        <v>1411</v>
      </c>
      <c r="VJ10" s="1" t="s">
        <v>1412</v>
      </c>
      <c r="VK10" s="1" t="s">
        <v>1413</v>
      </c>
      <c r="VL10" s="1" t="s">
        <v>1414</v>
      </c>
      <c r="VM10" s="1" t="s">
        <v>1415</v>
      </c>
      <c r="VN10" s="1" t="s">
        <v>1416</v>
      </c>
      <c r="VO10" s="1" t="s">
        <v>1417</v>
      </c>
      <c r="VP10" s="1" t="s">
        <v>1418</v>
      </c>
      <c r="VQ10" s="1" t="s">
        <v>1419</v>
      </c>
      <c r="VR10" s="1" t="s">
        <v>1420</v>
      </c>
      <c r="VS10" s="1" t="s">
        <v>1421</v>
      </c>
      <c r="VT10" s="1" t="s">
        <v>1422</v>
      </c>
      <c r="VU10" s="1" t="s">
        <v>1423</v>
      </c>
      <c r="VV10" s="1" t="s">
        <v>1424</v>
      </c>
      <c r="VW10" s="1" t="s">
        <v>1425</v>
      </c>
      <c r="VX10" s="1" t="s">
        <v>1426</v>
      </c>
      <c r="VY10" s="1" t="s">
        <v>1427</v>
      </c>
      <c r="VZ10" s="1" t="s">
        <v>1428</v>
      </c>
      <c r="WA10" s="1" t="s">
        <v>1429</v>
      </c>
      <c r="WB10" s="1" t="s">
        <v>1430</v>
      </c>
      <c r="WC10" s="1" t="s">
        <v>1431</v>
      </c>
      <c r="WD10" s="1" t="s">
        <v>1432</v>
      </c>
      <c r="WE10" s="1" t="s">
        <v>1433</v>
      </c>
      <c r="WF10" s="1" t="s">
        <v>1434</v>
      </c>
      <c r="WG10" s="1" t="s">
        <v>1435</v>
      </c>
      <c r="WH10" s="1" t="s">
        <v>1436</v>
      </c>
      <c r="WI10" s="1" t="s">
        <v>1437</v>
      </c>
      <c r="WJ10" s="1" t="s">
        <v>1438</v>
      </c>
      <c r="WK10" s="1" t="s">
        <v>1439</v>
      </c>
      <c r="WL10" s="1" t="s">
        <v>1440</v>
      </c>
      <c r="WM10" s="1" t="s">
        <v>1441</v>
      </c>
      <c r="WN10" s="1" t="s">
        <v>1442</v>
      </c>
      <c r="WO10" s="1" t="s">
        <v>1443</v>
      </c>
      <c r="WP10" s="1" t="s">
        <v>1444</v>
      </c>
      <c r="WQ10" s="1" t="s">
        <v>1445</v>
      </c>
      <c r="WR10" s="1" t="s">
        <v>1446</v>
      </c>
      <c r="WS10" s="1" t="s">
        <v>1447</v>
      </c>
      <c r="WT10" s="1" t="s">
        <v>1448</v>
      </c>
      <c r="WU10" s="1" t="s">
        <v>1449</v>
      </c>
      <c r="WV10" s="1" t="s">
        <v>1450</v>
      </c>
      <c r="WW10" s="1" t="s">
        <v>1451</v>
      </c>
      <c r="WX10" s="1" t="s">
        <v>1452</v>
      </c>
      <c r="WY10" s="1" t="s">
        <v>1453</v>
      </c>
      <c r="WZ10" s="1" t="s">
        <v>1454</v>
      </c>
      <c r="XA10" s="1" t="s">
        <v>1455</v>
      </c>
      <c r="XB10" s="1" t="s">
        <v>1456</v>
      </c>
      <c r="XC10" s="1" t="s">
        <v>1457</v>
      </c>
      <c r="XD10" s="1" t="s">
        <v>1458</v>
      </c>
      <c r="XE10" s="1" t="s">
        <v>1459</v>
      </c>
      <c r="XF10" s="1" t="s">
        <v>1460</v>
      </c>
      <c r="XG10" s="1" t="s">
        <v>1461</v>
      </c>
      <c r="XH10" s="1" t="s">
        <v>1462</v>
      </c>
      <c r="XI10" s="1" t="s">
        <v>1463</v>
      </c>
      <c r="XJ10" s="1" t="s">
        <v>1464</v>
      </c>
      <c r="XK10" s="1" t="s">
        <v>1465</v>
      </c>
      <c r="XL10" s="1" t="s">
        <v>1466</v>
      </c>
      <c r="XM10" s="1" t="s">
        <v>1467</v>
      </c>
      <c r="XN10" s="1" t="s">
        <v>1468</v>
      </c>
      <c r="XO10" s="1" t="s">
        <v>1469</v>
      </c>
      <c r="XP10" s="1" t="s">
        <v>1470</v>
      </c>
      <c r="XQ10" s="1" t="s">
        <v>1471</v>
      </c>
      <c r="XR10" s="1" t="s">
        <v>1472</v>
      </c>
      <c r="XS10" s="1" t="s">
        <v>1473</v>
      </c>
      <c r="XT10" s="1" t="s">
        <v>1474</v>
      </c>
      <c r="XU10" s="1" t="s">
        <v>1475</v>
      </c>
      <c r="XV10" s="1" t="s">
        <v>1476</v>
      </c>
      <c r="XW10" s="1" t="s">
        <v>1477</v>
      </c>
      <c r="XX10" s="1" t="s">
        <v>1478</v>
      </c>
      <c r="XY10" s="1" t="s">
        <v>1479</v>
      </c>
      <c r="XZ10" s="1" t="s">
        <v>1480</v>
      </c>
      <c r="YA10" s="1" t="s">
        <v>1481</v>
      </c>
      <c r="YB10" s="1" t="s">
        <v>1482</v>
      </c>
      <c r="YC10" s="1" t="s">
        <v>1483</v>
      </c>
      <c r="YD10" s="1" t="s">
        <v>1484</v>
      </c>
      <c r="YE10" s="1" t="s">
        <v>1485</v>
      </c>
      <c r="YF10" s="1" t="s">
        <v>1486</v>
      </c>
      <c r="YG10" s="1" t="s">
        <v>1487</v>
      </c>
      <c r="YH10" s="1" t="s">
        <v>1488</v>
      </c>
      <c r="YI10" s="1" t="s">
        <v>1489</v>
      </c>
      <c r="YJ10" s="1" t="s">
        <v>1490</v>
      </c>
      <c r="YK10" s="1" t="s">
        <v>1491</v>
      </c>
      <c r="YL10" s="1" t="s">
        <v>1492</v>
      </c>
      <c r="YM10" s="1" t="s">
        <v>1493</v>
      </c>
      <c r="YN10" s="1" t="s">
        <v>1494</v>
      </c>
      <c r="YO10" s="1" t="s">
        <v>1495</v>
      </c>
      <c r="YP10" s="1" t="s">
        <v>1496</v>
      </c>
      <c r="YQ10" s="1" t="s">
        <v>1497</v>
      </c>
      <c r="YR10" s="1" t="s">
        <v>1498</v>
      </c>
      <c r="YS10" s="1" t="s">
        <v>1499</v>
      </c>
      <c r="YT10" s="1" t="s">
        <v>1500</v>
      </c>
      <c r="YU10" s="1" t="s">
        <v>1501</v>
      </c>
      <c r="YV10" s="1" t="s">
        <v>1502</v>
      </c>
      <c r="YW10" s="1" t="s">
        <v>1503</v>
      </c>
      <c r="YX10" s="1" t="s">
        <v>1504</v>
      </c>
      <c r="YY10" s="1" t="s">
        <v>1505</v>
      </c>
      <c r="YZ10" s="1" t="s">
        <v>1506</v>
      </c>
      <c r="ZA10" s="1" t="s">
        <v>1507</v>
      </c>
      <c r="ZB10" s="1" t="s">
        <v>1508</v>
      </c>
      <c r="ZC10" s="1" t="s">
        <v>1509</v>
      </c>
      <c r="ZD10" s="1" t="s">
        <v>1510</v>
      </c>
      <c r="ZE10" s="1" t="s">
        <v>1511</v>
      </c>
      <c r="ZF10" s="1" t="s">
        <v>1512</v>
      </c>
      <c r="ZG10" s="1" t="s">
        <v>1513</v>
      </c>
      <c r="ZH10" s="1" t="s">
        <v>1514</v>
      </c>
      <c r="ZI10" s="1" t="s">
        <v>1515</v>
      </c>
      <c r="ZJ10" s="1" t="s">
        <v>1516</v>
      </c>
      <c r="ZK10" s="1" t="s">
        <v>1517</v>
      </c>
      <c r="ZL10" s="1" t="s">
        <v>1518</v>
      </c>
      <c r="ZM10" s="1" t="s">
        <v>1519</v>
      </c>
      <c r="ZN10" s="1" t="s">
        <v>1520</v>
      </c>
      <c r="ZO10" s="1" t="s">
        <v>1521</v>
      </c>
      <c r="ZP10" s="1" t="s">
        <v>1522</v>
      </c>
      <c r="ZQ10" s="1" t="s">
        <v>1523</v>
      </c>
      <c r="ZR10" s="1" t="s">
        <v>1524</v>
      </c>
      <c r="ZS10" s="1" t="s">
        <v>1525</v>
      </c>
      <c r="ZT10" s="1" t="s">
        <v>1526</v>
      </c>
      <c r="ZU10" s="1" t="s">
        <v>1527</v>
      </c>
      <c r="ZV10" s="1" t="s">
        <v>1528</v>
      </c>
      <c r="ZW10" s="1" t="s">
        <v>1529</v>
      </c>
      <c r="ZX10" s="1" t="s">
        <v>1530</v>
      </c>
      <c r="ZY10" s="1" t="s">
        <v>1531</v>
      </c>
      <c r="ZZ10" s="1" t="s">
        <v>1532</v>
      </c>
      <c r="AAA10" s="1" t="s">
        <v>1533</v>
      </c>
      <c r="AAB10" s="1" t="s">
        <v>1534</v>
      </c>
      <c r="AAC10" s="1" t="s">
        <v>1535</v>
      </c>
      <c r="AAD10" s="1" t="s">
        <v>1536</v>
      </c>
      <c r="AAE10" s="1" t="s">
        <v>1537</v>
      </c>
      <c r="AAF10" s="1" t="s">
        <v>1538</v>
      </c>
      <c r="AAG10" s="1" t="s">
        <v>1539</v>
      </c>
      <c r="AAH10" s="1" t="s">
        <v>1540</v>
      </c>
      <c r="AAI10" s="1" t="s">
        <v>1541</v>
      </c>
      <c r="AAJ10" s="1" t="s">
        <v>1542</v>
      </c>
      <c r="AAK10" s="1" t="s">
        <v>1543</v>
      </c>
      <c r="AAL10" s="1" t="s">
        <v>1544</v>
      </c>
      <c r="AAM10" s="1" t="s">
        <v>1545</v>
      </c>
      <c r="AAN10" s="1" t="s">
        <v>1546</v>
      </c>
      <c r="AAO10" s="1" t="s">
        <v>1547</v>
      </c>
      <c r="AAP10" s="1" t="s">
        <v>1548</v>
      </c>
      <c r="AAQ10" s="1" t="s">
        <v>1549</v>
      </c>
      <c r="AAR10" s="1" t="s">
        <v>1550</v>
      </c>
      <c r="AAS10" s="1" t="s">
        <v>1551</v>
      </c>
      <c r="AAT10" s="1" t="s">
        <v>1552</v>
      </c>
      <c r="AAU10" s="1" t="s">
        <v>1553</v>
      </c>
      <c r="AAV10" s="1" t="s">
        <v>1554</v>
      </c>
      <c r="AAW10" s="1" t="s">
        <v>1555</v>
      </c>
      <c r="AAX10" s="1" t="s">
        <v>1556</v>
      </c>
      <c r="AAY10" s="1" t="s">
        <v>1557</v>
      </c>
      <c r="AAZ10" s="1" t="s">
        <v>1558</v>
      </c>
      <c r="ABA10" s="1" t="s">
        <v>1559</v>
      </c>
      <c r="ABB10" s="1" t="s">
        <v>1560</v>
      </c>
      <c r="ABC10" s="1" t="s">
        <v>1561</v>
      </c>
      <c r="ABD10" s="1" t="s">
        <v>1562</v>
      </c>
      <c r="ABE10" s="1" t="s">
        <v>1563</v>
      </c>
      <c r="ABF10" s="1" t="s">
        <v>1564</v>
      </c>
      <c r="ABG10" s="1" t="s">
        <v>1565</v>
      </c>
      <c r="ABH10" s="1" t="s">
        <v>1566</v>
      </c>
      <c r="ABI10" s="1" t="s">
        <v>1567</v>
      </c>
      <c r="ABJ10" s="1" t="s">
        <v>1568</v>
      </c>
      <c r="ABK10" s="1" t="s">
        <v>1569</v>
      </c>
      <c r="ABL10" s="1" t="s">
        <v>1570</v>
      </c>
      <c r="ABM10" s="1" t="s">
        <v>1571</v>
      </c>
      <c r="ABN10" s="1" t="s">
        <v>1572</v>
      </c>
      <c r="ABO10" s="1" t="s">
        <v>1573</v>
      </c>
      <c r="ABP10" s="1" t="s">
        <v>1574</v>
      </c>
      <c r="ABQ10" s="1" t="s">
        <v>1575</v>
      </c>
      <c r="ABR10" s="1" t="s">
        <v>1576</v>
      </c>
      <c r="ABS10" s="1" t="s">
        <v>1577</v>
      </c>
      <c r="ABT10" s="1" t="s">
        <v>1578</v>
      </c>
      <c r="ABU10" s="1" t="s">
        <v>1579</v>
      </c>
      <c r="ABV10" s="1" t="s">
        <v>1580</v>
      </c>
      <c r="ABW10" s="1" t="s">
        <v>1581</v>
      </c>
      <c r="ABX10" s="1" t="s">
        <v>1582</v>
      </c>
      <c r="ABY10" s="1" t="s">
        <v>1583</v>
      </c>
      <c r="ABZ10" s="1" t="s">
        <v>1584</v>
      </c>
      <c r="ACA10" s="1" t="s">
        <v>1585</v>
      </c>
      <c r="ACB10" s="1" t="s">
        <v>1586</v>
      </c>
      <c r="ACC10" s="1" t="s">
        <v>1587</v>
      </c>
      <c r="ACD10" s="1" t="s">
        <v>1588</v>
      </c>
      <c r="ACE10" s="1" t="s">
        <v>1589</v>
      </c>
      <c r="ACF10" s="1" t="s">
        <v>1590</v>
      </c>
      <c r="ACG10" s="1" t="s">
        <v>1591</v>
      </c>
      <c r="ACH10" s="1" t="s">
        <v>1592</v>
      </c>
      <c r="ACI10" s="1" t="s">
        <v>1593</v>
      </c>
      <c r="ACJ10" s="1" t="s">
        <v>1594</v>
      </c>
      <c r="ACK10" s="1" t="s">
        <v>1595</v>
      </c>
      <c r="ACL10" s="1" t="s">
        <v>1596</v>
      </c>
      <c r="ACM10" s="1" t="s">
        <v>1597</v>
      </c>
      <c r="ACN10" s="1" t="s">
        <v>1598</v>
      </c>
      <c r="ACO10" s="1" t="s">
        <v>1599</v>
      </c>
      <c r="ACP10" s="1" t="s">
        <v>1600</v>
      </c>
      <c r="ACQ10" s="1" t="s">
        <v>1601</v>
      </c>
      <c r="ACR10" s="1" t="s">
        <v>1602</v>
      </c>
      <c r="ACS10" s="1" t="s">
        <v>1603</v>
      </c>
      <c r="ACT10" s="1" t="s">
        <v>1604</v>
      </c>
      <c r="ACU10" s="1" t="s">
        <v>1605</v>
      </c>
      <c r="ACV10" s="1" t="s">
        <v>1606</v>
      </c>
      <c r="ACW10" s="1" t="s">
        <v>1607</v>
      </c>
      <c r="ACX10" s="1" t="s">
        <v>1608</v>
      </c>
      <c r="ACY10" s="1" t="s">
        <v>1609</v>
      </c>
      <c r="ACZ10" s="1" t="s">
        <v>1610</v>
      </c>
      <c r="ADA10" s="1" t="s">
        <v>1611</v>
      </c>
      <c r="ADB10" s="1" t="s">
        <v>1612</v>
      </c>
      <c r="ADC10" s="1" t="s">
        <v>1613</v>
      </c>
      <c r="ADD10" s="1" t="s">
        <v>1614</v>
      </c>
      <c r="ADE10" s="1" t="s">
        <v>1615</v>
      </c>
      <c r="ADF10" s="1" t="s">
        <v>1616</v>
      </c>
      <c r="ADG10" s="1" t="s">
        <v>1617</v>
      </c>
      <c r="ADH10" s="1" t="s">
        <v>1618</v>
      </c>
      <c r="ADI10" s="1" t="s">
        <v>1619</v>
      </c>
      <c r="ADJ10" s="1" t="s">
        <v>1620</v>
      </c>
      <c r="ADK10" s="1" t="s">
        <v>1621</v>
      </c>
      <c r="ADL10" s="1" t="s">
        <v>1622</v>
      </c>
      <c r="ADM10" s="1" t="s">
        <v>1623</v>
      </c>
      <c r="ADN10" s="1" t="s">
        <v>1624</v>
      </c>
      <c r="ADO10" s="1" t="s">
        <v>1625</v>
      </c>
      <c r="ADP10" s="1" t="s">
        <v>1626</v>
      </c>
      <c r="ADQ10" s="1" t="s">
        <v>1627</v>
      </c>
      <c r="ADR10" s="1" t="s">
        <v>1628</v>
      </c>
      <c r="ADS10" s="1" t="s">
        <v>1629</v>
      </c>
      <c r="ADT10" s="1" t="s">
        <v>1630</v>
      </c>
      <c r="ADU10" s="1" t="s">
        <v>1631</v>
      </c>
      <c r="ADV10" s="1" t="s">
        <v>1632</v>
      </c>
      <c r="ADW10" s="1" t="s">
        <v>1633</v>
      </c>
      <c r="ADX10" s="1" t="s">
        <v>1634</v>
      </c>
      <c r="ADY10" s="1" t="s">
        <v>1635</v>
      </c>
      <c r="ADZ10" s="1" t="s">
        <v>1636</v>
      </c>
      <c r="AEA10" s="1" t="s">
        <v>1637</v>
      </c>
      <c r="AEB10" s="1" t="s">
        <v>1638</v>
      </c>
      <c r="AEC10" s="1" t="s">
        <v>1639</v>
      </c>
      <c r="AED10" s="1" t="s">
        <v>1640</v>
      </c>
      <c r="AEE10" s="1" t="s">
        <v>1641</v>
      </c>
      <c r="AEF10" s="1" t="s">
        <v>1642</v>
      </c>
      <c r="AEG10" s="1" t="s">
        <v>1643</v>
      </c>
      <c r="AEH10" s="1" t="s">
        <v>1644</v>
      </c>
      <c r="AEI10" s="1" t="s">
        <v>1645</v>
      </c>
      <c r="AEJ10" s="1" t="s">
        <v>1646</v>
      </c>
      <c r="AEK10" s="1" t="s">
        <v>1647</v>
      </c>
      <c r="AEL10" s="1" t="s">
        <v>1648</v>
      </c>
      <c r="AEM10" s="1" t="s">
        <v>1649</v>
      </c>
      <c r="AEN10" s="1" t="s">
        <v>1650</v>
      </c>
      <c r="AEO10" s="1" t="s">
        <v>1651</v>
      </c>
      <c r="AEP10" s="1" t="s">
        <v>1652</v>
      </c>
      <c r="AEQ10" s="1" t="s">
        <v>1653</v>
      </c>
      <c r="AER10" s="1" t="s">
        <v>1654</v>
      </c>
      <c r="AES10" s="1" t="s">
        <v>1655</v>
      </c>
      <c r="AET10" s="1" t="s">
        <v>1656</v>
      </c>
      <c r="AEU10" s="1" t="s">
        <v>1657</v>
      </c>
      <c r="AEV10" s="1" t="s">
        <v>1658</v>
      </c>
      <c r="AEW10" s="1" t="s">
        <v>1659</v>
      </c>
      <c r="AEX10" s="1" t="s">
        <v>1660</v>
      </c>
      <c r="AEY10" s="1" t="s">
        <v>1661</v>
      </c>
      <c r="AEZ10" s="1" t="s">
        <v>1662</v>
      </c>
      <c r="AFA10" s="1" t="s">
        <v>1663</v>
      </c>
      <c r="AFB10" s="1" t="s">
        <v>1664</v>
      </c>
      <c r="AFC10" s="1" t="s">
        <v>1665</v>
      </c>
      <c r="AFD10" s="1" t="s">
        <v>1666</v>
      </c>
      <c r="AFE10" s="1" t="s">
        <v>1667</v>
      </c>
      <c r="AFF10" s="1" t="s">
        <v>1668</v>
      </c>
      <c r="AFG10" s="1" t="s">
        <v>1669</v>
      </c>
      <c r="AFH10" s="1" t="s">
        <v>1670</v>
      </c>
      <c r="AFI10" s="1" t="s">
        <v>1671</v>
      </c>
      <c r="AFJ10" s="1" t="s">
        <v>1672</v>
      </c>
      <c r="AFK10" s="1" t="s">
        <v>1673</v>
      </c>
      <c r="AFL10" s="1" t="s">
        <v>1674</v>
      </c>
      <c r="AFM10" s="1" t="s">
        <v>1675</v>
      </c>
      <c r="AFN10" s="1" t="s">
        <v>1676</v>
      </c>
      <c r="AFO10" s="1" t="s">
        <v>1677</v>
      </c>
      <c r="AFP10" s="1" t="s">
        <v>1678</v>
      </c>
      <c r="AFQ10" s="1" t="s">
        <v>1679</v>
      </c>
      <c r="AFR10" s="1" t="s">
        <v>1680</v>
      </c>
      <c r="AFS10" s="1" t="s">
        <v>1681</v>
      </c>
      <c r="AFT10" s="1" t="s">
        <v>1682</v>
      </c>
      <c r="AFU10" s="1" t="s">
        <v>1683</v>
      </c>
      <c r="AFV10" s="1" t="s">
        <v>1684</v>
      </c>
      <c r="AFW10" s="1" t="s">
        <v>1685</v>
      </c>
      <c r="AFX10" s="1" t="s">
        <v>1686</v>
      </c>
      <c r="AFY10" s="1" t="s">
        <v>1687</v>
      </c>
      <c r="AFZ10" s="1" t="s">
        <v>1688</v>
      </c>
      <c r="AGA10" s="1" t="s">
        <v>1689</v>
      </c>
      <c r="AGB10" s="1" t="s">
        <v>1690</v>
      </c>
      <c r="AGC10" s="1" t="s">
        <v>1691</v>
      </c>
      <c r="AGD10" s="1" t="s">
        <v>273</v>
      </c>
      <c r="AGE10" s="1" t="s">
        <v>683</v>
      </c>
      <c r="AGF10" s="1" t="s">
        <v>1692</v>
      </c>
      <c r="AGG10" s="1" t="s">
        <v>1693</v>
      </c>
      <c r="AGH10" s="1" t="s">
        <v>1694</v>
      </c>
      <c r="AGI10" s="1" t="s">
        <v>1695</v>
      </c>
      <c r="AGJ10" s="1" t="s">
        <v>1696</v>
      </c>
      <c r="AGK10" s="1" t="s">
        <v>1697</v>
      </c>
      <c r="AGL10" s="1" t="s">
        <v>1698</v>
      </c>
      <c r="AGM10" s="1" t="s">
        <v>1699</v>
      </c>
      <c r="AGN10" s="1" t="s">
        <v>1700</v>
      </c>
      <c r="AGO10" s="1" t="s">
        <v>1701</v>
      </c>
      <c r="AGP10" s="1" t="s">
        <v>1702</v>
      </c>
      <c r="AGQ10" s="1" t="s">
        <v>1703</v>
      </c>
      <c r="AGR10" s="1" t="s">
        <v>1704</v>
      </c>
      <c r="AGS10" s="1" t="s">
        <v>1705</v>
      </c>
      <c r="AGT10" s="1" t="s">
        <v>1706</v>
      </c>
      <c r="AGU10" s="1" t="s">
        <v>1707</v>
      </c>
      <c r="AGV10" s="1" t="s">
        <v>1708</v>
      </c>
      <c r="AGW10" s="1" t="s">
        <v>1709</v>
      </c>
      <c r="AGX10" s="1" t="s">
        <v>1710</v>
      </c>
      <c r="AGY10" s="1" t="s">
        <v>1711</v>
      </c>
      <c r="AGZ10" s="1" t="s">
        <v>1712</v>
      </c>
      <c r="AHA10" s="1" t="s">
        <v>1713</v>
      </c>
      <c r="AHB10" s="1" t="s">
        <v>1714</v>
      </c>
      <c r="AHC10" s="1" t="s">
        <v>1715</v>
      </c>
      <c r="AHD10" s="1" t="s">
        <v>1716</v>
      </c>
      <c r="AHE10" s="1" t="s">
        <v>1717</v>
      </c>
      <c r="AHF10" s="1" t="s">
        <v>1718</v>
      </c>
      <c r="AHG10" s="1" t="s">
        <v>1719</v>
      </c>
      <c r="AHH10" s="1" t="s">
        <v>1720</v>
      </c>
      <c r="AHI10" s="1" t="s">
        <v>1721</v>
      </c>
      <c r="AHJ10" s="1" t="s">
        <v>1722</v>
      </c>
      <c r="AHK10" s="1" t="s">
        <v>1723</v>
      </c>
      <c r="AHL10" s="1" t="s">
        <v>1724</v>
      </c>
      <c r="AHM10" s="1" t="s">
        <v>1725</v>
      </c>
      <c r="AHN10" s="1" t="s">
        <v>1726</v>
      </c>
      <c r="AHO10" s="1" t="s">
        <v>1727</v>
      </c>
      <c r="AHP10" s="1" t="s">
        <v>1728</v>
      </c>
      <c r="AHQ10" s="1" t="s">
        <v>1729</v>
      </c>
      <c r="AHR10" s="1" t="s">
        <v>1730</v>
      </c>
      <c r="AHS10" s="1" t="s">
        <v>1731</v>
      </c>
      <c r="AHT10" s="1" t="s">
        <v>1732</v>
      </c>
      <c r="AHU10" s="1" t="s">
        <v>1733</v>
      </c>
      <c r="AHV10" s="1" t="s">
        <v>1734</v>
      </c>
      <c r="AHW10" s="1" t="s">
        <v>1735</v>
      </c>
      <c r="AHX10" s="1" t="s">
        <v>1736</v>
      </c>
      <c r="AHY10" s="1" t="s">
        <v>1737</v>
      </c>
      <c r="AHZ10" s="1" t="s">
        <v>1738</v>
      </c>
      <c r="AIA10" s="1" t="s">
        <v>1739</v>
      </c>
      <c r="AIB10" s="1" t="s">
        <v>1740</v>
      </c>
      <c r="AIC10" s="1" t="s">
        <v>1741</v>
      </c>
      <c r="AID10" s="1" t="s">
        <v>1742</v>
      </c>
      <c r="AIE10" s="1" t="s">
        <v>1743</v>
      </c>
      <c r="AIF10" s="1" t="s">
        <v>1744</v>
      </c>
      <c r="AIG10" s="1" t="s">
        <v>1745</v>
      </c>
      <c r="AIH10" s="1" t="s">
        <v>1746</v>
      </c>
      <c r="AII10" s="1" t="s">
        <v>1747</v>
      </c>
      <c r="AIJ10" s="1" t="s">
        <v>1748</v>
      </c>
      <c r="AIK10" s="1" t="s">
        <v>1749</v>
      </c>
      <c r="AIL10" s="1" t="s">
        <v>1750</v>
      </c>
      <c r="AIM10" s="1" t="s">
        <v>1751</v>
      </c>
      <c r="AIN10" s="1" t="s">
        <v>1752</v>
      </c>
      <c r="AIO10" s="1" t="s">
        <v>1753</v>
      </c>
      <c r="AIP10" s="1" t="s">
        <v>1754</v>
      </c>
      <c r="AIQ10" s="1" t="s">
        <v>1755</v>
      </c>
      <c r="AIR10" s="1" t="s">
        <v>1756</v>
      </c>
      <c r="AIS10" s="1" t="s">
        <v>1757</v>
      </c>
      <c r="AIT10" s="14"/>
    </row>
    <row r="11" spans="1:930" x14ac:dyDescent="0.35">
      <c r="A11" s="1">
        <v>1949</v>
      </c>
      <c r="B11" s="203"/>
      <c r="C11" s="203"/>
      <c r="D11" s="203"/>
      <c r="E11" s="203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203"/>
      <c r="T11" s="203"/>
      <c r="U11" s="203"/>
      <c r="V11" s="203"/>
      <c r="W11" s="203"/>
      <c r="X11" s="203"/>
      <c r="Y11" s="203"/>
      <c r="Z11" s="203"/>
      <c r="AA11" s="203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  <c r="AZ11" s="203"/>
      <c r="BA11" s="203"/>
      <c r="BB11" s="203"/>
      <c r="BC11" s="203"/>
      <c r="BD11" s="203"/>
      <c r="BE11" s="203"/>
      <c r="BF11" s="203"/>
      <c r="BG11" s="203"/>
      <c r="BH11" s="203"/>
      <c r="BI11" s="203"/>
      <c r="BJ11" s="203"/>
      <c r="BK11" s="203"/>
      <c r="BL11" s="203"/>
      <c r="BM11" s="203"/>
      <c r="BN11" s="203"/>
      <c r="BO11" s="203"/>
      <c r="BP11" s="203"/>
      <c r="BQ11" s="203"/>
      <c r="BR11" s="203"/>
      <c r="BS11" s="203"/>
      <c r="BT11" s="203"/>
      <c r="BU11" s="203"/>
      <c r="BV11" s="203"/>
      <c r="BW11" s="203"/>
      <c r="BX11" s="203"/>
      <c r="BY11" s="203"/>
      <c r="BZ11" s="203"/>
      <c r="CA11" s="203"/>
      <c r="CB11" s="203"/>
      <c r="CC11" s="203"/>
      <c r="CD11" s="203"/>
      <c r="CE11" s="203"/>
      <c r="CF11" s="203"/>
      <c r="CG11" s="203"/>
      <c r="CH11" s="203"/>
      <c r="CI11" s="203"/>
      <c r="CJ11" s="203"/>
      <c r="CK11" s="203"/>
      <c r="CL11" s="203"/>
      <c r="CM11" s="203"/>
      <c r="CN11" s="203"/>
      <c r="CO11" s="203"/>
      <c r="CP11" s="203"/>
      <c r="CQ11" s="203"/>
      <c r="CR11" s="203"/>
      <c r="CS11" s="203"/>
      <c r="CT11" s="203"/>
      <c r="CU11" s="203"/>
      <c r="CV11" s="203"/>
      <c r="CW11" s="203"/>
      <c r="CX11" s="203"/>
      <c r="CY11" s="203"/>
      <c r="CZ11" s="203"/>
      <c r="DA11" s="203"/>
      <c r="DB11" s="203"/>
      <c r="DC11" s="203"/>
      <c r="DD11" s="203"/>
      <c r="DE11" s="203"/>
      <c r="DF11" s="203"/>
      <c r="DG11" s="203"/>
      <c r="DH11" s="203"/>
      <c r="DI11" s="203"/>
      <c r="DJ11" s="203"/>
      <c r="DK11" s="203"/>
      <c r="DL11" s="203"/>
      <c r="DM11" s="203"/>
      <c r="DN11" s="203"/>
      <c r="DO11" s="203"/>
      <c r="DP11" s="203"/>
      <c r="DQ11" s="203"/>
      <c r="DR11" s="203"/>
      <c r="DS11" s="203"/>
      <c r="DT11" s="203"/>
      <c r="DU11" s="203"/>
      <c r="DV11" s="203"/>
      <c r="DW11" s="203"/>
      <c r="DX11" s="203"/>
      <c r="DY11" s="203"/>
      <c r="DZ11" s="203"/>
      <c r="EA11" s="203"/>
      <c r="EB11" s="203"/>
      <c r="EC11" s="203"/>
      <c r="ED11" s="203"/>
      <c r="EE11" s="203"/>
      <c r="EF11" s="203"/>
      <c r="EG11" s="203"/>
      <c r="EH11" s="203"/>
      <c r="EI11" s="203"/>
      <c r="EJ11" s="203"/>
      <c r="EK11" s="203"/>
      <c r="EL11" s="203"/>
      <c r="EM11" s="203"/>
      <c r="EN11" s="203"/>
      <c r="EO11" s="203"/>
      <c r="EP11" s="203"/>
      <c r="EQ11" s="203"/>
      <c r="ER11" s="203"/>
      <c r="ES11" s="203"/>
      <c r="ET11" s="203"/>
      <c r="EU11" s="203"/>
      <c r="EV11" s="203"/>
      <c r="EW11" s="203"/>
      <c r="EX11" s="203"/>
      <c r="EY11" s="203"/>
      <c r="EZ11" s="203"/>
      <c r="FA11" s="203"/>
      <c r="FB11" s="203"/>
      <c r="FC11" s="203"/>
      <c r="FD11" s="203"/>
      <c r="FE11" s="203"/>
      <c r="FF11" s="203"/>
      <c r="FG11" s="203"/>
      <c r="FH11" s="203"/>
      <c r="FI11" s="203"/>
      <c r="FJ11" s="203"/>
      <c r="FK11" s="203"/>
      <c r="FL11" s="203"/>
      <c r="FM11" s="203"/>
      <c r="FN11" s="203"/>
      <c r="FO11" s="203"/>
      <c r="FP11" s="203"/>
      <c r="FQ11" s="203"/>
      <c r="FR11" s="203"/>
      <c r="FS11" s="203"/>
      <c r="FT11" s="203"/>
      <c r="FU11" s="203"/>
      <c r="FV11" s="203"/>
      <c r="FW11" s="203"/>
      <c r="FX11" s="203"/>
      <c r="FY11" s="203"/>
      <c r="FZ11" s="203"/>
      <c r="GA11" s="203"/>
      <c r="GB11" s="203"/>
      <c r="GC11" s="203"/>
      <c r="GD11" s="203"/>
      <c r="GE11" s="203"/>
      <c r="GF11" s="203"/>
      <c r="GG11" s="203"/>
      <c r="GH11" s="203"/>
      <c r="GI11" s="203"/>
      <c r="GJ11" s="203"/>
      <c r="GK11" s="203"/>
      <c r="GL11" s="203"/>
      <c r="GM11" s="203"/>
      <c r="GN11" s="203"/>
      <c r="GO11" s="203"/>
      <c r="GP11" s="203"/>
      <c r="GQ11" s="203"/>
      <c r="GR11" s="203"/>
      <c r="GS11" s="203"/>
      <c r="GT11" s="203"/>
      <c r="GU11" s="203"/>
      <c r="GV11" s="203"/>
      <c r="GW11" s="203"/>
      <c r="GX11" s="203"/>
      <c r="GY11" s="203"/>
      <c r="GZ11" s="203"/>
      <c r="HA11" s="203"/>
      <c r="HB11" s="203"/>
      <c r="HC11" s="203"/>
      <c r="HD11" s="203"/>
      <c r="HE11" s="203"/>
      <c r="HF11" s="203"/>
      <c r="HG11" s="203"/>
      <c r="HH11" s="203"/>
      <c r="HI11" s="203"/>
      <c r="HJ11" s="203"/>
      <c r="HK11" s="203"/>
      <c r="HL11" s="203"/>
      <c r="HM11" s="203"/>
      <c r="HN11" s="203"/>
      <c r="HO11" s="203"/>
      <c r="HP11" s="203"/>
      <c r="HQ11" s="203"/>
      <c r="HR11" s="203"/>
      <c r="HS11" s="203"/>
      <c r="HT11" s="203"/>
      <c r="HU11" s="203"/>
      <c r="HV11" s="203"/>
      <c r="HW11" s="203"/>
      <c r="HX11" s="203"/>
      <c r="HY11" s="203"/>
      <c r="HZ11" s="203"/>
      <c r="IA11" s="203"/>
      <c r="IB11" s="203"/>
      <c r="IC11" s="203"/>
      <c r="ID11" s="203"/>
      <c r="IE11" s="203"/>
      <c r="IF11" s="203"/>
      <c r="IG11" s="203"/>
      <c r="IH11" s="203"/>
      <c r="II11" s="203"/>
      <c r="IJ11" s="203"/>
      <c r="IK11" s="203"/>
      <c r="IL11" s="203"/>
      <c r="IM11" s="203"/>
      <c r="IN11" s="203"/>
      <c r="IO11" s="203"/>
      <c r="IP11" s="203"/>
      <c r="IQ11" s="203"/>
      <c r="IR11" s="203"/>
      <c r="IS11" s="203"/>
      <c r="IT11" s="203"/>
      <c r="IU11" s="203"/>
      <c r="IV11" s="203"/>
      <c r="IW11" s="203"/>
      <c r="IX11" s="203"/>
      <c r="IY11" s="203"/>
      <c r="IZ11" s="203"/>
      <c r="JA11" s="203"/>
      <c r="JB11" s="203"/>
      <c r="JC11" s="203"/>
      <c r="JD11" s="203"/>
      <c r="JE11" s="203"/>
      <c r="JF11" s="203"/>
      <c r="JG11" s="203"/>
      <c r="JH11" s="203"/>
      <c r="JI11" s="203"/>
      <c r="JJ11" s="203"/>
      <c r="JK11" s="203"/>
      <c r="JL11" s="203"/>
      <c r="JM11" s="203"/>
      <c r="JN11" s="203"/>
      <c r="JO11" s="203"/>
      <c r="JP11" s="203"/>
      <c r="JQ11" s="203"/>
      <c r="JR11" s="203"/>
      <c r="JS11" s="203"/>
      <c r="JT11" s="203"/>
      <c r="JU11" s="203"/>
      <c r="JV11" s="203"/>
      <c r="JW11" s="203"/>
      <c r="JX11" s="203"/>
      <c r="JY11" s="203"/>
      <c r="JZ11" s="203"/>
      <c r="KA11" s="203"/>
      <c r="KB11" s="203"/>
      <c r="KC11" s="203"/>
      <c r="KD11" s="203"/>
      <c r="KE11" s="203"/>
      <c r="KF11" s="203"/>
      <c r="KG11" s="203"/>
      <c r="KH11" s="203"/>
      <c r="KI11" s="203"/>
      <c r="KJ11" s="203"/>
      <c r="KK11" s="203"/>
      <c r="KL11" s="203"/>
      <c r="KM11" s="203"/>
      <c r="KN11" s="203"/>
      <c r="KO11" s="203"/>
      <c r="KP11" s="203"/>
      <c r="KQ11" s="203"/>
      <c r="KR11" s="203"/>
      <c r="KS11" s="203"/>
      <c r="KT11" s="203"/>
      <c r="KU11" s="203"/>
      <c r="KV11" s="203"/>
      <c r="KW11" s="203"/>
      <c r="KX11" s="203"/>
      <c r="KY11" s="203"/>
      <c r="KZ11" s="203"/>
      <c r="LA11" s="203"/>
      <c r="LB11" s="203"/>
      <c r="LC11" s="203"/>
      <c r="LD11" s="203"/>
      <c r="LE11" s="203"/>
      <c r="LF11" s="203"/>
      <c r="LG11" s="203"/>
      <c r="LH11" s="203"/>
      <c r="LI11" s="203"/>
      <c r="LJ11" s="203"/>
      <c r="LK11" s="203"/>
      <c r="LL11" s="203"/>
      <c r="LM11" s="203"/>
      <c r="LN11" s="203"/>
      <c r="LO11" s="203"/>
      <c r="LP11" s="203"/>
      <c r="LQ11" s="203"/>
      <c r="LR11" s="203"/>
      <c r="LS11" s="203"/>
      <c r="LT11" s="203"/>
      <c r="LU11" s="203"/>
      <c r="LV11" s="203"/>
      <c r="LW11" s="203"/>
      <c r="LX11" s="203"/>
      <c r="LY11" s="203"/>
      <c r="LZ11" s="203"/>
      <c r="MA11" s="203"/>
      <c r="MB11" s="203"/>
      <c r="MC11" s="203"/>
      <c r="MD11" s="203"/>
      <c r="ME11" s="203"/>
      <c r="MF11" s="203"/>
      <c r="MG11" s="203"/>
      <c r="MH11" s="203"/>
      <c r="MI11" s="203"/>
      <c r="MJ11" s="203"/>
      <c r="MK11" s="203"/>
      <c r="ML11" s="203"/>
      <c r="MM11" s="203"/>
      <c r="MN11" s="203"/>
      <c r="MO11" s="203"/>
      <c r="MP11" s="203"/>
      <c r="MQ11" s="203"/>
      <c r="MR11" s="203"/>
      <c r="MS11" s="203"/>
      <c r="MT11" s="203"/>
      <c r="MU11" s="203"/>
      <c r="MV11" s="203"/>
      <c r="MW11" s="203"/>
      <c r="MX11" s="203"/>
      <c r="MY11" s="203"/>
      <c r="MZ11" s="203"/>
      <c r="NA11" s="203"/>
      <c r="NB11" s="203"/>
      <c r="NC11" s="203"/>
      <c r="ND11" s="203"/>
      <c r="NE11" s="203"/>
      <c r="NF11" s="203"/>
      <c r="NG11" s="203"/>
      <c r="NH11" s="203"/>
      <c r="NI11" s="203"/>
      <c r="NJ11" s="203"/>
      <c r="NK11" s="203"/>
      <c r="NL11" s="203"/>
      <c r="NM11" s="203"/>
      <c r="NN11" s="203"/>
      <c r="NO11" s="203"/>
      <c r="NP11" s="203"/>
      <c r="NQ11" s="203"/>
      <c r="NR11" s="203"/>
      <c r="NS11" s="203"/>
      <c r="NT11" s="203"/>
      <c r="NU11" s="203"/>
      <c r="NV11" s="203"/>
      <c r="NW11" s="203"/>
      <c r="NX11" s="203"/>
      <c r="NY11" s="203"/>
      <c r="NZ11" s="203"/>
      <c r="OA11" s="203"/>
      <c r="OB11" s="203"/>
      <c r="OC11" s="203"/>
      <c r="OD11" s="203"/>
      <c r="OE11" s="203"/>
      <c r="OF11" s="203"/>
      <c r="OG11" s="203"/>
      <c r="OH11" s="203"/>
      <c r="OI11" s="203"/>
      <c r="OJ11" s="203"/>
      <c r="OK11" s="203"/>
      <c r="OL11" s="203"/>
      <c r="OM11" s="203"/>
      <c r="ON11" s="203"/>
      <c r="OO11" s="203"/>
      <c r="OP11" s="203"/>
      <c r="OQ11" s="203"/>
      <c r="OR11" s="203"/>
      <c r="OS11" s="203"/>
      <c r="OT11" s="203"/>
      <c r="OU11" s="203"/>
      <c r="OV11" s="203"/>
      <c r="OW11" s="203"/>
      <c r="OX11" s="203"/>
      <c r="OY11" s="203"/>
      <c r="OZ11" s="203"/>
      <c r="PA11" s="203"/>
      <c r="PB11" s="203"/>
      <c r="PC11" s="203"/>
      <c r="PD11" s="203"/>
      <c r="PE11" s="203"/>
      <c r="PF11" s="203"/>
      <c r="PG11" s="203"/>
      <c r="PH11" s="203"/>
      <c r="PI11" s="203"/>
      <c r="PJ11" s="203"/>
      <c r="PK11" s="203"/>
      <c r="PL11" s="203"/>
      <c r="PM11" s="203"/>
      <c r="PN11" s="203"/>
      <c r="PO11" s="203"/>
      <c r="PP11" s="203"/>
      <c r="PQ11" s="203"/>
      <c r="PR11" s="203"/>
      <c r="PS11" s="203"/>
      <c r="PT11" s="203"/>
      <c r="PU11" s="203"/>
      <c r="PV11" s="203"/>
      <c r="PW11" s="203"/>
      <c r="PX11" s="203"/>
      <c r="PY11" s="203"/>
      <c r="PZ11" s="203"/>
      <c r="QA11" s="203"/>
      <c r="QB11" s="203"/>
      <c r="QC11" s="203"/>
      <c r="QD11" s="203"/>
      <c r="QE11" s="203"/>
      <c r="QF11" s="203"/>
      <c r="QG11" s="203"/>
      <c r="QH11" s="203"/>
      <c r="QI11" s="203"/>
      <c r="QJ11" s="203"/>
      <c r="QK11" s="203"/>
      <c r="QL11" s="203"/>
      <c r="QM11" s="203"/>
      <c r="QN11" s="203"/>
      <c r="QO11" s="203"/>
      <c r="QP11" s="203"/>
      <c r="QQ11" s="203"/>
      <c r="QR11" s="203"/>
      <c r="QS11" s="203"/>
      <c r="QT11" s="203"/>
      <c r="QU11" s="203"/>
      <c r="QV11" s="203"/>
      <c r="QW11" s="203"/>
      <c r="QX11" s="203"/>
      <c r="QY11" s="203"/>
      <c r="QZ11" s="203"/>
      <c r="RA11" s="203"/>
      <c r="RB11" s="203"/>
      <c r="RC11" s="203"/>
      <c r="RD11" s="203"/>
      <c r="RE11" s="203"/>
      <c r="RF11" s="203"/>
      <c r="RG11" s="203"/>
      <c r="RH11" s="203"/>
      <c r="RI11" s="203"/>
      <c r="RJ11" s="203"/>
      <c r="RK11" s="203"/>
      <c r="RL11" s="203"/>
      <c r="RM11" s="203"/>
      <c r="RN11" s="203"/>
      <c r="RO11" s="203"/>
      <c r="RP11" s="203"/>
      <c r="RQ11" s="203"/>
      <c r="RR11" s="203"/>
      <c r="RS11" s="203"/>
      <c r="RT11" s="203"/>
      <c r="RU11" s="203"/>
      <c r="RV11" s="203"/>
      <c r="RW11" s="203"/>
      <c r="RX11" s="203"/>
      <c r="RY11" s="203"/>
      <c r="RZ11" s="203"/>
      <c r="SA11" s="203"/>
      <c r="SB11" s="203"/>
      <c r="SC11" s="203"/>
      <c r="SD11" s="203"/>
      <c r="SE11" s="203"/>
      <c r="SF11" s="203"/>
      <c r="SG11" s="203"/>
      <c r="SH11" s="203"/>
      <c r="SI11" s="203"/>
      <c r="SJ11" s="203"/>
      <c r="SK11" s="203"/>
      <c r="SL11" s="203"/>
      <c r="SM11" s="203"/>
      <c r="SN11" s="203"/>
      <c r="SO11" s="203"/>
      <c r="SP11" s="203"/>
      <c r="SQ11" s="203"/>
      <c r="SR11" s="203"/>
      <c r="SS11" s="203"/>
      <c r="ST11" s="203"/>
      <c r="SU11" s="203"/>
      <c r="SV11" s="203"/>
      <c r="SW11" s="203"/>
      <c r="SX11" s="203"/>
      <c r="SY11" s="203"/>
      <c r="SZ11" s="203"/>
      <c r="TA11" s="203"/>
      <c r="TB11" s="203"/>
      <c r="TC11" s="203"/>
      <c r="TD11" s="203"/>
      <c r="TE11" s="203"/>
      <c r="TF11" s="203"/>
      <c r="TG11" s="203"/>
      <c r="TH11" s="203"/>
      <c r="TI11" s="203"/>
      <c r="TJ11" s="203"/>
      <c r="TK11" s="203"/>
      <c r="TL11" s="203"/>
      <c r="TM11" s="203"/>
      <c r="TN11" s="203"/>
      <c r="TO11" s="203"/>
      <c r="TP11" s="203"/>
      <c r="TQ11" s="203"/>
      <c r="TR11" s="203"/>
      <c r="TS11" s="203"/>
      <c r="TT11" s="203"/>
      <c r="TU11" s="203"/>
      <c r="TV11" s="203"/>
      <c r="TW11" s="203"/>
      <c r="TX11" s="203"/>
      <c r="TY11" s="203"/>
      <c r="TZ11" s="203"/>
      <c r="UA11" s="203"/>
      <c r="UB11" s="203"/>
      <c r="UC11" s="203"/>
      <c r="UD11" s="203"/>
      <c r="UE11" s="203"/>
      <c r="UF11" s="203"/>
      <c r="UG11" s="203"/>
      <c r="UH11" s="203"/>
      <c r="UI11" s="203"/>
      <c r="UJ11" s="203"/>
      <c r="UK11" s="203"/>
      <c r="UL11" s="203"/>
      <c r="UM11" s="203"/>
      <c r="UN11" s="203"/>
      <c r="UO11" s="203"/>
      <c r="UP11" s="203"/>
      <c r="UQ11" s="203"/>
      <c r="UR11" s="203"/>
      <c r="US11" s="203"/>
      <c r="UT11" s="203"/>
      <c r="UU11" s="203"/>
      <c r="UV11" s="203"/>
      <c r="UW11" s="203"/>
      <c r="UX11" s="203"/>
      <c r="UY11" s="203"/>
      <c r="UZ11" s="203"/>
      <c r="VA11" s="203"/>
      <c r="VB11" s="203"/>
      <c r="VC11" s="203"/>
      <c r="VD11" s="203"/>
      <c r="VE11" s="203"/>
      <c r="VF11" s="203"/>
      <c r="VG11" s="203"/>
      <c r="VH11" s="203"/>
      <c r="VI11" s="203"/>
      <c r="VJ11" s="203"/>
      <c r="VK11" s="203"/>
      <c r="VL11" s="203"/>
      <c r="VM11" s="203"/>
      <c r="VN11" s="203"/>
      <c r="VO11" s="203"/>
      <c r="VP11" s="203"/>
      <c r="VQ11" s="203"/>
      <c r="VR11" s="203"/>
      <c r="VS11" s="203"/>
      <c r="VT11" s="203"/>
      <c r="VU11" s="203"/>
      <c r="VV11" s="203"/>
      <c r="VW11" s="203"/>
      <c r="VX11" s="203"/>
      <c r="VY11" s="203"/>
      <c r="VZ11" s="203"/>
      <c r="WA11" s="203"/>
      <c r="WB11" s="203"/>
      <c r="WC11" s="203"/>
      <c r="WD11" s="203"/>
      <c r="WE11" s="203"/>
      <c r="WF11" s="203"/>
      <c r="WG11" s="203"/>
      <c r="WH11" s="203"/>
      <c r="WI11" s="203"/>
      <c r="WJ11" s="203"/>
      <c r="WK11" s="203"/>
      <c r="WL11" s="203"/>
      <c r="WM11" s="203"/>
      <c r="WN11" s="203"/>
      <c r="WO11" s="203"/>
      <c r="WP11" s="203"/>
      <c r="WQ11" s="203"/>
      <c r="WR11" s="203"/>
      <c r="WS11" s="203"/>
      <c r="WT11" s="203"/>
      <c r="WU11" s="203"/>
      <c r="WV11" s="203"/>
      <c r="WW11" s="203"/>
      <c r="WX11" s="203"/>
      <c r="WY11" s="203"/>
      <c r="WZ11" s="203"/>
      <c r="XA11" s="203"/>
      <c r="XB11" s="203"/>
      <c r="XC11" s="203"/>
      <c r="XD11" s="203"/>
      <c r="XE11" s="203"/>
      <c r="XF11" s="203"/>
      <c r="XG11" s="203"/>
      <c r="XH11" s="203"/>
      <c r="XI11" s="203"/>
      <c r="XJ11" s="203"/>
      <c r="XK11" s="203"/>
      <c r="XL11" s="203"/>
      <c r="XM11" s="203"/>
      <c r="XN11" s="203"/>
      <c r="XO11" s="203"/>
      <c r="XP11" s="203"/>
      <c r="XQ11" s="203"/>
      <c r="XR11" s="203"/>
      <c r="XS11" s="203"/>
      <c r="XT11" s="203"/>
      <c r="XU11" s="203"/>
      <c r="XV11" s="203"/>
      <c r="XW11" s="203"/>
      <c r="XX11" s="203"/>
      <c r="XY11" s="203"/>
      <c r="XZ11" s="203"/>
      <c r="YA11" s="203"/>
      <c r="YB11" s="203"/>
      <c r="YC11" s="203"/>
      <c r="YD11" s="203"/>
      <c r="YE11" s="203"/>
      <c r="YF11" s="203"/>
      <c r="YG11" s="203"/>
      <c r="YH11" s="203"/>
      <c r="YI11" s="203"/>
      <c r="YJ11" s="203"/>
      <c r="YK11" s="203"/>
      <c r="YL11" s="203"/>
      <c r="YM11" s="203"/>
      <c r="YN11" s="203"/>
      <c r="YO11" s="203"/>
      <c r="YP11" s="203"/>
      <c r="YQ11" s="203"/>
      <c r="YR11" s="203"/>
      <c r="YS11" s="203"/>
      <c r="YT11" s="203"/>
      <c r="YU11" s="203"/>
      <c r="YV11" s="203"/>
      <c r="YW11" s="203"/>
      <c r="YX11" s="203"/>
      <c r="YY11" s="203"/>
      <c r="YZ11" s="203"/>
      <c r="ZA11" s="203"/>
      <c r="ZB11" s="203"/>
      <c r="ZC11" s="203"/>
      <c r="ZD11" s="203"/>
      <c r="ZE11" s="203"/>
      <c r="ZF11" s="203"/>
      <c r="ZG11" s="203"/>
      <c r="ZH11" s="203"/>
      <c r="ZI11" s="203"/>
      <c r="ZJ11" s="203"/>
      <c r="ZK11" s="203"/>
      <c r="ZL11" s="203"/>
      <c r="ZM11" s="203"/>
      <c r="ZN11" s="203"/>
      <c r="ZO11" s="203"/>
      <c r="ZP11" s="203"/>
      <c r="ZQ11" s="203"/>
      <c r="ZR11" s="203"/>
      <c r="ZS11" s="203"/>
      <c r="ZT11" s="203"/>
      <c r="ZU11" s="203"/>
      <c r="ZV11" s="203"/>
      <c r="ZW11" s="203"/>
      <c r="ZX11" s="203"/>
      <c r="ZY11" s="203"/>
      <c r="ZZ11" s="203"/>
      <c r="AAA11" s="203"/>
      <c r="AAB11" s="203"/>
      <c r="AAC11" s="203"/>
      <c r="AAD11" s="203"/>
      <c r="AAE11" s="203"/>
      <c r="AAF11" s="203"/>
      <c r="AAG11" s="203"/>
      <c r="AAH11" s="203"/>
      <c r="AAI11" s="203"/>
      <c r="AAJ11" s="203"/>
      <c r="AAK11" s="203"/>
      <c r="AAL11" s="203"/>
      <c r="AAM11" s="203"/>
      <c r="AAN11" s="203"/>
      <c r="AAO11" s="203"/>
      <c r="AAP11" s="203"/>
      <c r="AAQ11" s="203"/>
      <c r="AAR11" s="203"/>
      <c r="AAS11" s="203"/>
      <c r="AAT11" s="203"/>
      <c r="AAU11" s="203"/>
      <c r="AAV11" s="203"/>
      <c r="AAW11" s="203"/>
      <c r="AAX11" s="203"/>
      <c r="AAY11" s="203"/>
      <c r="AAZ11" s="203"/>
      <c r="ABA11" s="203"/>
      <c r="ABB11" s="203"/>
      <c r="ABC11" s="203"/>
      <c r="ABD11" s="203"/>
      <c r="ABE11" s="203"/>
      <c r="ABF11" s="203"/>
      <c r="ABG11" s="203"/>
      <c r="ABH11" s="203"/>
      <c r="ABI11" s="203"/>
      <c r="ABJ11" s="203"/>
      <c r="ABK11" s="203"/>
      <c r="ABL11" s="203"/>
      <c r="ABM11" s="203"/>
      <c r="ABN11" s="203"/>
      <c r="ABO11" s="203"/>
      <c r="ABP11" s="203"/>
      <c r="ABQ11" s="203"/>
      <c r="ABR11" s="203"/>
      <c r="ABS11" s="203"/>
      <c r="ABT11" s="203"/>
      <c r="ABU11" s="203"/>
      <c r="ABV11" s="203"/>
      <c r="ABW11" s="203"/>
      <c r="ABX11" s="203"/>
      <c r="ABY11" s="203"/>
      <c r="ABZ11" s="203"/>
      <c r="ACA11" s="203"/>
      <c r="ACB11" s="203"/>
      <c r="ACC11" s="203"/>
      <c r="ACD11" s="203"/>
      <c r="ACE11" s="203"/>
      <c r="ACF11" s="203"/>
      <c r="ACG11" s="203"/>
      <c r="ACH11" s="203"/>
      <c r="ACI11" s="203"/>
      <c r="ACJ11" s="203"/>
      <c r="ACK11" s="203"/>
      <c r="ACL11" s="203"/>
      <c r="ACM11" s="203"/>
      <c r="ACN11" s="203"/>
      <c r="ACO11" s="203"/>
      <c r="ACP11" s="203"/>
      <c r="ACQ11" s="203"/>
      <c r="ACR11" s="203"/>
      <c r="ACS11" s="203"/>
      <c r="ACT11" s="203"/>
      <c r="ACU11" s="203"/>
      <c r="ACV11" s="203"/>
      <c r="ACW11" s="203"/>
      <c r="ACX11" s="203"/>
      <c r="ACY11" s="203"/>
      <c r="ACZ11" s="203"/>
      <c r="ADA11" s="203"/>
      <c r="ADB11" s="203"/>
      <c r="ADC11" s="203"/>
      <c r="ADD11" s="203"/>
      <c r="ADE11" s="203"/>
      <c r="ADF11" s="203"/>
      <c r="ADG11" s="203"/>
      <c r="ADH11" s="203"/>
      <c r="ADI11" s="203"/>
      <c r="ADJ11" s="203"/>
      <c r="ADK11" s="203"/>
      <c r="ADL11" s="203"/>
      <c r="ADM11" s="203"/>
      <c r="ADN11" s="203"/>
      <c r="ADO11" s="203"/>
      <c r="ADP11" s="203"/>
      <c r="ADQ11" s="203"/>
      <c r="ADR11" s="203"/>
      <c r="ADS11" s="203"/>
      <c r="ADT11" s="203"/>
      <c r="ADU11" s="203"/>
      <c r="ADV11" s="203"/>
      <c r="ADW11" s="203"/>
      <c r="ADX11" s="203"/>
      <c r="ADY11" s="203"/>
      <c r="ADZ11" s="203"/>
      <c r="AEA11" s="203"/>
      <c r="AEB11" s="203"/>
      <c r="AEC11" s="203"/>
      <c r="AED11" s="203"/>
      <c r="AEE11" s="203"/>
      <c r="AEF11" s="203"/>
      <c r="AEG11" s="203"/>
      <c r="AEH11" s="203"/>
      <c r="AEI11" s="203"/>
      <c r="AEJ11" s="203"/>
      <c r="AEK11" s="203"/>
      <c r="AEL11" s="203"/>
      <c r="AEM11" s="203"/>
      <c r="AEN11" s="203"/>
      <c r="AEO11" s="203"/>
      <c r="AEP11" s="203"/>
      <c r="AEQ11" s="203"/>
      <c r="AER11" s="203"/>
      <c r="AES11" s="203"/>
      <c r="AET11" s="203"/>
      <c r="AEU11" s="203"/>
      <c r="AEV11" s="203"/>
      <c r="AEW11" s="203"/>
      <c r="AEX11" s="203"/>
      <c r="AEY11" s="203"/>
      <c r="AEZ11" s="203"/>
      <c r="AFA11" s="203"/>
      <c r="AFB11" s="203"/>
      <c r="AFC11" s="203"/>
      <c r="AFD11" s="203"/>
      <c r="AFE11" s="203"/>
      <c r="AFF11" s="203"/>
      <c r="AFG11" s="203"/>
      <c r="AFH11" s="203"/>
      <c r="AFI11" s="203"/>
      <c r="AFJ11" s="203"/>
      <c r="AFK11" s="203"/>
      <c r="AFL11" s="203"/>
      <c r="AFM11" s="203"/>
      <c r="AFN11" s="203"/>
      <c r="AFO11" s="203"/>
      <c r="AFP11" s="203"/>
      <c r="AFQ11" s="203"/>
      <c r="AFR11" s="203"/>
      <c r="AFS11" s="203"/>
      <c r="AFT11" s="203"/>
      <c r="AFU11" s="203"/>
      <c r="AFV11" s="203"/>
      <c r="AFW11" s="203"/>
      <c r="AFX11" s="203"/>
      <c r="AFY11" s="203"/>
      <c r="AFZ11" s="203"/>
      <c r="AGA11" s="203"/>
      <c r="AGB11" s="203"/>
      <c r="AGC11" s="203"/>
      <c r="AGD11" s="203"/>
      <c r="AGE11" s="203"/>
      <c r="AGF11" s="203"/>
      <c r="AGG11" s="203"/>
      <c r="AGH11" s="203"/>
      <c r="AGI11" s="203"/>
      <c r="AGJ11" s="203"/>
      <c r="AGK11" s="203"/>
      <c r="AGL11" s="203"/>
      <c r="AGM11" s="203"/>
      <c r="AGN11" s="203"/>
      <c r="AGO11" s="203"/>
      <c r="AGP11" s="203"/>
      <c r="AGQ11" s="203"/>
      <c r="AGR11" s="203"/>
      <c r="AGS11" s="203"/>
      <c r="AGT11" s="203"/>
      <c r="AGU11" s="203"/>
      <c r="AGV11" s="203"/>
      <c r="AGW11" s="203"/>
      <c r="AGX11" s="203"/>
      <c r="AGY11" s="203"/>
      <c r="AGZ11" s="203"/>
      <c r="AHA11" s="203"/>
      <c r="AHB11" s="203"/>
      <c r="AHC11" s="203"/>
      <c r="AHD11" s="203"/>
      <c r="AHE11" s="203"/>
      <c r="AHF11" s="203"/>
      <c r="AHG11" s="203"/>
      <c r="AHH11" s="203"/>
      <c r="AHI11" s="203"/>
      <c r="AHJ11" s="203"/>
      <c r="AHK11" s="203"/>
      <c r="AHL11" s="203"/>
      <c r="AHM11" s="203"/>
      <c r="AHN11" s="203"/>
      <c r="AHO11" s="203"/>
      <c r="AHP11" s="203"/>
      <c r="AHQ11" s="203"/>
      <c r="AHR11" s="203"/>
      <c r="AHS11" s="203"/>
      <c r="AHT11" s="203"/>
      <c r="AHU11" s="203"/>
      <c r="AHV11" s="203"/>
      <c r="AHW11" s="203"/>
      <c r="AHX11" s="203"/>
      <c r="AHY11" s="203"/>
      <c r="AHZ11" s="203"/>
      <c r="AIA11" s="203"/>
      <c r="AIB11" s="203"/>
      <c r="AIC11" s="203"/>
      <c r="AID11" s="203"/>
      <c r="AIE11" s="203"/>
      <c r="AIF11" s="203"/>
      <c r="AIG11" s="203"/>
      <c r="AIH11" s="203"/>
      <c r="AII11" s="203"/>
      <c r="AIJ11" s="203"/>
      <c r="AIK11" s="203"/>
      <c r="AIL11" s="203"/>
      <c r="AIM11" s="203"/>
      <c r="AIN11" s="203"/>
      <c r="AIO11" s="203"/>
      <c r="AIP11" s="203"/>
      <c r="AIQ11" s="203"/>
      <c r="AIR11" s="203"/>
      <c r="AIS11" s="203"/>
    </row>
    <row r="12" spans="1:930" x14ac:dyDescent="0.35">
      <c r="A12" s="1">
        <v>1950</v>
      </c>
      <c r="B12" s="203"/>
      <c r="C12" s="203"/>
      <c r="D12" s="203"/>
      <c r="E12" s="203"/>
      <c r="F12" s="203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203"/>
      <c r="T12" s="203"/>
      <c r="U12" s="203"/>
      <c r="V12" s="203"/>
      <c r="W12" s="203"/>
      <c r="X12" s="203"/>
      <c r="Y12" s="203"/>
      <c r="Z12" s="203"/>
      <c r="AA12" s="203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  <c r="AZ12" s="203"/>
      <c r="BA12" s="203"/>
      <c r="BB12" s="203"/>
      <c r="BC12" s="203"/>
      <c r="BD12" s="203"/>
      <c r="BE12" s="203"/>
      <c r="BF12" s="203"/>
      <c r="BG12" s="203"/>
      <c r="BH12" s="203"/>
      <c r="BI12" s="203"/>
      <c r="BJ12" s="203"/>
      <c r="BK12" s="203"/>
      <c r="BL12" s="203"/>
      <c r="BM12" s="203"/>
      <c r="BN12" s="203"/>
      <c r="BO12" s="203"/>
      <c r="BP12" s="203"/>
      <c r="BQ12" s="203"/>
      <c r="BR12" s="203"/>
      <c r="BS12" s="203"/>
      <c r="BT12" s="203"/>
      <c r="BU12" s="203"/>
      <c r="BV12" s="203"/>
      <c r="BW12" s="203"/>
      <c r="BX12" s="203"/>
      <c r="BY12" s="203"/>
      <c r="BZ12" s="203"/>
      <c r="CA12" s="203"/>
      <c r="CB12" s="203"/>
      <c r="CC12" s="203"/>
      <c r="CD12" s="203"/>
      <c r="CE12" s="203"/>
      <c r="CF12" s="203"/>
      <c r="CG12" s="203"/>
      <c r="CH12" s="203"/>
      <c r="CI12" s="203"/>
      <c r="CJ12" s="203"/>
      <c r="CK12" s="203"/>
      <c r="CL12" s="203"/>
      <c r="CM12" s="203"/>
      <c r="CN12" s="203"/>
      <c r="CO12" s="203"/>
      <c r="CP12" s="203"/>
      <c r="CQ12" s="203"/>
      <c r="CR12" s="203"/>
      <c r="CS12" s="203"/>
      <c r="CT12" s="203"/>
      <c r="CU12" s="203"/>
      <c r="CV12" s="203"/>
      <c r="CW12" s="203"/>
      <c r="CX12" s="203"/>
      <c r="CY12" s="203"/>
      <c r="CZ12" s="203"/>
      <c r="DA12" s="203"/>
      <c r="DB12" s="203"/>
      <c r="DC12" s="203"/>
      <c r="DD12" s="203"/>
      <c r="DE12" s="203"/>
      <c r="DF12" s="203"/>
      <c r="DG12" s="203"/>
      <c r="DH12" s="203"/>
      <c r="DI12" s="203"/>
      <c r="DJ12" s="203"/>
      <c r="DK12" s="203"/>
      <c r="DL12" s="203"/>
      <c r="DM12" s="203"/>
      <c r="DN12" s="203"/>
      <c r="DO12" s="203"/>
      <c r="DP12" s="203"/>
      <c r="DQ12" s="203"/>
      <c r="DR12" s="203"/>
      <c r="DS12" s="203"/>
      <c r="DT12" s="203"/>
      <c r="DU12" s="203"/>
      <c r="DV12" s="203"/>
      <c r="DW12" s="203"/>
      <c r="DX12" s="203"/>
      <c r="DY12" s="203"/>
      <c r="DZ12" s="203"/>
      <c r="EA12" s="203"/>
      <c r="EB12" s="203"/>
      <c r="EC12" s="203"/>
      <c r="ED12" s="203"/>
      <c r="EE12" s="203"/>
      <c r="EF12" s="203"/>
      <c r="EG12" s="203"/>
      <c r="EH12" s="203"/>
      <c r="EI12" s="203"/>
      <c r="EJ12" s="203"/>
      <c r="EK12" s="203"/>
      <c r="EL12" s="203"/>
      <c r="EM12" s="203"/>
      <c r="EN12" s="203"/>
      <c r="EO12" s="203"/>
      <c r="EP12" s="203"/>
      <c r="EQ12" s="203"/>
      <c r="ER12" s="203"/>
      <c r="ES12" s="203"/>
      <c r="ET12" s="203"/>
      <c r="EU12" s="203"/>
      <c r="EV12" s="203"/>
      <c r="EW12" s="203"/>
      <c r="EX12" s="203"/>
      <c r="EY12" s="203"/>
      <c r="EZ12" s="203"/>
      <c r="FA12" s="203"/>
      <c r="FB12" s="203"/>
      <c r="FC12" s="203"/>
      <c r="FD12" s="203"/>
      <c r="FE12" s="203"/>
      <c r="FF12" s="203"/>
      <c r="FG12" s="203"/>
      <c r="FH12" s="203"/>
      <c r="FI12" s="203"/>
      <c r="FJ12" s="203"/>
      <c r="FK12" s="203"/>
      <c r="FL12" s="203"/>
      <c r="FM12" s="203"/>
      <c r="FN12" s="203"/>
      <c r="FO12" s="203"/>
      <c r="FP12" s="203"/>
      <c r="FQ12" s="203"/>
      <c r="FR12" s="203"/>
      <c r="FS12" s="203"/>
      <c r="FT12" s="203"/>
      <c r="FU12" s="203"/>
      <c r="FV12" s="203"/>
      <c r="FW12" s="203"/>
      <c r="FX12" s="203"/>
      <c r="FY12" s="203"/>
      <c r="FZ12" s="203"/>
      <c r="GA12" s="203"/>
      <c r="GB12" s="203"/>
      <c r="GC12" s="203"/>
      <c r="GD12" s="203"/>
      <c r="GE12" s="203"/>
      <c r="GF12" s="203"/>
      <c r="GG12" s="203"/>
      <c r="GH12" s="203"/>
      <c r="GI12" s="203"/>
      <c r="GJ12" s="203"/>
      <c r="GK12" s="203"/>
      <c r="GL12" s="203"/>
      <c r="GM12" s="203"/>
      <c r="GN12" s="203"/>
      <c r="GO12" s="203"/>
      <c r="GP12" s="203"/>
      <c r="GQ12" s="203"/>
      <c r="GR12" s="203"/>
      <c r="GS12" s="203"/>
      <c r="GT12" s="203"/>
      <c r="GU12" s="203"/>
      <c r="GV12" s="203"/>
      <c r="GW12" s="203"/>
      <c r="GX12" s="203"/>
      <c r="GY12" s="203"/>
      <c r="GZ12" s="203"/>
      <c r="HA12" s="203"/>
      <c r="HB12" s="203"/>
      <c r="HC12" s="203"/>
      <c r="HD12" s="203"/>
      <c r="HE12" s="203"/>
      <c r="HF12" s="203"/>
      <c r="HG12" s="203"/>
      <c r="HH12" s="203"/>
      <c r="HI12" s="203"/>
      <c r="HJ12" s="203"/>
      <c r="HK12" s="203"/>
      <c r="HL12" s="203"/>
      <c r="HM12" s="203"/>
      <c r="HN12" s="203"/>
      <c r="HO12" s="203"/>
      <c r="HP12" s="203"/>
      <c r="HQ12" s="203"/>
      <c r="HR12" s="203"/>
      <c r="HS12" s="203"/>
      <c r="HT12" s="203"/>
      <c r="HU12" s="203"/>
      <c r="HV12" s="203"/>
      <c r="HW12" s="203"/>
      <c r="HX12" s="203"/>
      <c r="HY12" s="203"/>
      <c r="HZ12" s="203"/>
      <c r="IA12" s="203"/>
      <c r="IB12" s="203"/>
      <c r="IC12" s="203"/>
      <c r="ID12" s="203"/>
      <c r="IE12" s="203"/>
      <c r="IF12" s="203"/>
      <c r="IG12" s="203"/>
      <c r="IH12" s="203"/>
      <c r="II12" s="203"/>
      <c r="IJ12" s="203"/>
      <c r="IK12" s="203"/>
      <c r="IL12" s="203"/>
      <c r="IM12" s="203"/>
      <c r="IN12" s="203"/>
      <c r="IO12" s="203"/>
      <c r="IP12" s="203"/>
      <c r="IQ12" s="203"/>
      <c r="IR12" s="203"/>
      <c r="IS12" s="203"/>
      <c r="IT12" s="203"/>
      <c r="IU12" s="203"/>
      <c r="IV12" s="203"/>
      <c r="IW12" s="203"/>
      <c r="IX12" s="203"/>
      <c r="IY12" s="203"/>
      <c r="IZ12" s="203"/>
      <c r="JA12" s="203"/>
      <c r="JB12" s="203"/>
      <c r="JC12" s="203"/>
      <c r="JD12" s="203"/>
      <c r="JE12" s="203"/>
      <c r="JF12" s="203"/>
      <c r="JG12" s="203"/>
      <c r="JH12" s="203"/>
      <c r="JI12" s="203"/>
      <c r="JJ12" s="203"/>
      <c r="JK12" s="203"/>
      <c r="JL12" s="203"/>
      <c r="JM12" s="203"/>
      <c r="JN12" s="203"/>
      <c r="JO12" s="203"/>
      <c r="JP12" s="203"/>
      <c r="JQ12" s="203"/>
      <c r="JR12" s="203"/>
      <c r="JS12" s="203"/>
      <c r="JT12" s="203"/>
      <c r="JU12" s="203"/>
      <c r="JV12" s="203"/>
      <c r="JW12" s="203"/>
      <c r="JX12" s="203"/>
      <c r="JY12" s="203"/>
      <c r="JZ12" s="203"/>
      <c r="KA12" s="203"/>
      <c r="KB12" s="203"/>
      <c r="KC12" s="203"/>
      <c r="KD12" s="203"/>
      <c r="KE12" s="203"/>
      <c r="KF12" s="203"/>
      <c r="KG12" s="203"/>
      <c r="KH12" s="203"/>
      <c r="KI12" s="203"/>
      <c r="KJ12" s="203"/>
      <c r="KK12" s="203"/>
      <c r="KL12" s="203"/>
      <c r="KM12" s="203"/>
      <c r="KN12" s="203"/>
      <c r="KO12" s="203"/>
      <c r="KP12" s="203"/>
      <c r="KQ12" s="203"/>
      <c r="KR12" s="203"/>
      <c r="KS12" s="203"/>
      <c r="KT12" s="203"/>
      <c r="KU12" s="203"/>
      <c r="KV12" s="203"/>
      <c r="KW12" s="203"/>
      <c r="KX12" s="203"/>
      <c r="KY12" s="203"/>
      <c r="KZ12" s="203"/>
      <c r="LA12" s="203"/>
      <c r="LB12" s="203"/>
      <c r="LC12" s="203"/>
      <c r="LD12" s="203"/>
      <c r="LE12" s="203"/>
      <c r="LF12" s="203"/>
      <c r="LG12" s="203"/>
      <c r="LH12" s="203"/>
      <c r="LI12" s="203"/>
      <c r="LJ12" s="203"/>
      <c r="LK12" s="203"/>
      <c r="LL12" s="203"/>
      <c r="LM12" s="203"/>
      <c r="LN12" s="203"/>
      <c r="LO12" s="203"/>
      <c r="LP12" s="203"/>
      <c r="LQ12" s="203"/>
      <c r="LR12" s="203"/>
      <c r="LS12" s="203"/>
      <c r="LT12" s="203"/>
      <c r="LU12" s="203"/>
      <c r="LV12" s="203"/>
      <c r="LW12" s="203"/>
      <c r="LX12" s="203"/>
      <c r="LY12" s="203"/>
      <c r="LZ12" s="203"/>
      <c r="MA12" s="203"/>
      <c r="MB12" s="203"/>
      <c r="MC12" s="203"/>
      <c r="MD12" s="203"/>
      <c r="ME12" s="203"/>
      <c r="MF12" s="203"/>
      <c r="MG12" s="203"/>
      <c r="MH12" s="203"/>
      <c r="MI12" s="203"/>
      <c r="MJ12" s="203"/>
      <c r="MK12" s="203"/>
      <c r="ML12" s="203"/>
      <c r="MM12" s="203"/>
      <c r="MN12" s="203"/>
      <c r="MO12" s="203"/>
      <c r="MP12" s="203"/>
      <c r="MQ12" s="203"/>
      <c r="MR12" s="203"/>
      <c r="MS12" s="203"/>
      <c r="MT12" s="203"/>
      <c r="MU12" s="203"/>
      <c r="MV12" s="203"/>
      <c r="MW12" s="203"/>
      <c r="MX12" s="203"/>
      <c r="MY12" s="203"/>
      <c r="MZ12" s="203"/>
      <c r="NA12" s="203"/>
      <c r="NB12" s="203"/>
      <c r="NC12" s="203"/>
      <c r="ND12" s="203"/>
      <c r="NE12" s="203"/>
      <c r="NF12" s="203"/>
      <c r="NG12" s="203"/>
      <c r="NH12" s="203"/>
      <c r="NI12" s="203"/>
      <c r="NJ12" s="203"/>
      <c r="NK12" s="203"/>
      <c r="NL12" s="203"/>
      <c r="NM12" s="203"/>
      <c r="NN12" s="203"/>
      <c r="NO12" s="203"/>
      <c r="NP12" s="203"/>
      <c r="NQ12" s="203"/>
      <c r="NR12" s="203"/>
      <c r="NS12" s="203"/>
      <c r="NT12" s="203"/>
      <c r="NU12" s="203"/>
      <c r="NV12" s="203"/>
      <c r="NW12" s="203"/>
      <c r="NX12" s="203"/>
      <c r="NY12" s="203"/>
      <c r="NZ12" s="203"/>
      <c r="OA12" s="203"/>
      <c r="OB12" s="203"/>
      <c r="OC12" s="203"/>
      <c r="OD12" s="203"/>
      <c r="OE12" s="203"/>
      <c r="OF12" s="203"/>
      <c r="OG12" s="203"/>
      <c r="OH12" s="203"/>
      <c r="OI12" s="203"/>
      <c r="OJ12" s="203"/>
      <c r="OK12" s="203"/>
      <c r="OL12" s="203"/>
      <c r="OM12" s="203"/>
      <c r="ON12" s="203"/>
      <c r="OO12" s="203"/>
      <c r="OP12" s="203"/>
      <c r="OQ12" s="203"/>
      <c r="OR12" s="203"/>
      <c r="OS12" s="203"/>
      <c r="OT12" s="203"/>
      <c r="OU12" s="203"/>
      <c r="OV12" s="203"/>
      <c r="OW12" s="203"/>
      <c r="OX12" s="203"/>
      <c r="OY12" s="203"/>
      <c r="OZ12" s="203"/>
      <c r="PA12" s="203"/>
      <c r="PB12" s="203"/>
      <c r="PC12" s="203"/>
      <c r="PD12" s="203"/>
      <c r="PE12" s="203"/>
      <c r="PF12" s="203"/>
      <c r="PG12" s="203"/>
      <c r="PH12" s="203"/>
      <c r="PI12" s="203"/>
      <c r="PJ12" s="203"/>
      <c r="PK12" s="203"/>
      <c r="PL12" s="203"/>
      <c r="PM12" s="203"/>
      <c r="PN12" s="203"/>
      <c r="PO12" s="203"/>
      <c r="PP12" s="203"/>
      <c r="PQ12" s="203"/>
      <c r="PR12" s="203"/>
      <c r="PS12" s="203"/>
      <c r="PT12" s="203"/>
      <c r="PU12" s="203"/>
      <c r="PV12" s="203"/>
      <c r="PW12" s="203"/>
      <c r="PX12" s="203"/>
      <c r="PY12" s="203"/>
      <c r="PZ12" s="203"/>
      <c r="QA12" s="203"/>
      <c r="QB12" s="203"/>
      <c r="QC12" s="203"/>
      <c r="QD12" s="203"/>
      <c r="QE12" s="203"/>
      <c r="QF12" s="203"/>
      <c r="QG12" s="203"/>
      <c r="QH12" s="203"/>
      <c r="QI12" s="203"/>
      <c r="QJ12" s="203"/>
      <c r="QK12" s="203"/>
      <c r="QL12" s="203"/>
      <c r="QM12" s="203"/>
      <c r="QN12" s="203"/>
      <c r="QO12" s="203"/>
      <c r="QP12" s="203"/>
      <c r="QQ12" s="203"/>
      <c r="QR12" s="203"/>
      <c r="QS12" s="203"/>
      <c r="QT12" s="203"/>
      <c r="QU12" s="203"/>
      <c r="QV12" s="203"/>
      <c r="QW12" s="203"/>
      <c r="QX12" s="203"/>
      <c r="QY12" s="203"/>
      <c r="QZ12" s="203"/>
      <c r="RA12" s="203"/>
      <c r="RB12" s="203"/>
      <c r="RC12" s="203"/>
      <c r="RD12" s="203"/>
      <c r="RE12" s="203"/>
      <c r="RF12" s="203"/>
      <c r="RG12" s="203"/>
      <c r="RH12" s="203"/>
      <c r="RI12" s="203"/>
      <c r="RJ12" s="203"/>
      <c r="RK12" s="203"/>
      <c r="RL12" s="203"/>
      <c r="RM12" s="203"/>
      <c r="RN12" s="203"/>
      <c r="RO12" s="203"/>
      <c r="RP12" s="203"/>
      <c r="RQ12" s="203"/>
      <c r="RR12" s="203"/>
      <c r="RS12" s="203"/>
      <c r="RT12" s="203"/>
      <c r="RU12" s="203"/>
      <c r="RV12" s="203"/>
      <c r="RW12" s="203"/>
      <c r="RX12" s="203"/>
      <c r="RY12" s="203"/>
      <c r="RZ12" s="203"/>
      <c r="SA12" s="203"/>
      <c r="SB12" s="203"/>
      <c r="SC12" s="203"/>
      <c r="SD12" s="203"/>
      <c r="SE12" s="203"/>
      <c r="SF12" s="203"/>
      <c r="SG12" s="203"/>
      <c r="SH12" s="203"/>
      <c r="SI12" s="203"/>
      <c r="SJ12" s="203"/>
      <c r="SK12" s="203"/>
      <c r="SL12" s="203"/>
      <c r="SM12" s="203"/>
      <c r="SN12" s="203"/>
      <c r="SO12" s="203"/>
      <c r="SP12" s="203"/>
      <c r="SQ12" s="203"/>
      <c r="SR12" s="203"/>
      <c r="SS12" s="203"/>
      <c r="ST12" s="203"/>
      <c r="SU12" s="203"/>
      <c r="SV12" s="203"/>
      <c r="SW12" s="203"/>
      <c r="SX12" s="203"/>
      <c r="SY12" s="203"/>
      <c r="SZ12" s="203"/>
      <c r="TA12" s="203"/>
      <c r="TB12" s="203"/>
      <c r="TC12" s="203"/>
      <c r="TD12" s="203"/>
      <c r="TE12" s="203"/>
      <c r="TF12" s="203"/>
      <c r="TG12" s="203"/>
      <c r="TH12" s="203"/>
      <c r="TI12" s="203"/>
      <c r="TJ12" s="203"/>
      <c r="TK12" s="203"/>
      <c r="TL12" s="203"/>
      <c r="TM12" s="203"/>
      <c r="TN12" s="203"/>
      <c r="TO12" s="203"/>
      <c r="TP12" s="203"/>
      <c r="TQ12" s="203"/>
      <c r="TR12" s="203"/>
      <c r="TS12" s="203"/>
      <c r="TT12" s="203"/>
      <c r="TU12" s="203"/>
      <c r="TV12" s="203"/>
      <c r="TW12" s="203"/>
      <c r="TX12" s="203"/>
      <c r="TY12" s="203"/>
      <c r="TZ12" s="203"/>
      <c r="UA12" s="203"/>
      <c r="UB12" s="203"/>
      <c r="UC12" s="203"/>
      <c r="UD12" s="203"/>
      <c r="UE12" s="203"/>
      <c r="UF12" s="203"/>
      <c r="UG12" s="203"/>
      <c r="UH12" s="203"/>
      <c r="UI12" s="203"/>
      <c r="UJ12" s="203"/>
      <c r="UK12" s="203"/>
      <c r="UL12" s="203"/>
      <c r="UM12" s="203"/>
      <c r="UN12" s="203"/>
      <c r="UO12" s="203"/>
      <c r="UP12" s="203"/>
      <c r="UQ12" s="203"/>
      <c r="UR12" s="203"/>
      <c r="US12" s="203"/>
      <c r="UT12" s="203"/>
      <c r="UU12" s="203"/>
      <c r="UV12" s="203"/>
      <c r="UW12" s="203"/>
      <c r="UX12" s="203"/>
      <c r="UY12" s="203"/>
      <c r="UZ12" s="203"/>
      <c r="VA12" s="203"/>
      <c r="VB12" s="203"/>
      <c r="VC12" s="203"/>
      <c r="VD12" s="203"/>
      <c r="VE12" s="203"/>
      <c r="VF12" s="203"/>
      <c r="VG12" s="203"/>
      <c r="VH12" s="203"/>
      <c r="VI12" s="203"/>
      <c r="VJ12" s="203"/>
      <c r="VK12" s="203"/>
      <c r="VL12" s="203"/>
      <c r="VM12" s="203"/>
      <c r="VN12" s="203"/>
      <c r="VO12" s="203"/>
      <c r="VP12" s="203"/>
      <c r="VQ12" s="203"/>
      <c r="VR12" s="203"/>
      <c r="VS12" s="203"/>
      <c r="VT12" s="203"/>
      <c r="VU12" s="203"/>
      <c r="VV12" s="203"/>
      <c r="VW12" s="203"/>
      <c r="VX12" s="203"/>
      <c r="VY12" s="203"/>
      <c r="VZ12" s="203"/>
      <c r="WA12" s="203"/>
      <c r="WB12" s="203"/>
      <c r="WC12" s="203"/>
      <c r="WD12" s="203"/>
      <c r="WE12" s="203"/>
      <c r="WF12" s="203"/>
      <c r="WG12" s="203"/>
      <c r="WH12" s="203"/>
      <c r="WI12" s="203"/>
      <c r="WJ12" s="203"/>
      <c r="WK12" s="203"/>
      <c r="WL12" s="203"/>
      <c r="WM12" s="203"/>
      <c r="WN12" s="203"/>
      <c r="WO12" s="203"/>
      <c r="WP12" s="203"/>
      <c r="WQ12" s="203"/>
      <c r="WR12" s="203"/>
      <c r="WS12" s="203"/>
      <c r="WT12" s="203"/>
      <c r="WU12" s="203"/>
      <c r="WV12" s="203"/>
      <c r="WW12" s="203"/>
      <c r="WX12" s="203"/>
      <c r="WY12" s="203"/>
      <c r="WZ12" s="203"/>
      <c r="XA12" s="203"/>
      <c r="XB12" s="203"/>
      <c r="XC12" s="203"/>
      <c r="XD12" s="203"/>
      <c r="XE12" s="203"/>
      <c r="XF12" s="203"/>
      <c r="XG12" s="203"/>
      <c r="XH12" s="203"/>
      <c r="XI12" s="203"/>
      <c r="XJ12" s="203"/>
      <c r="XK12" s="203"/>
      <c r="XL12" s="203"/>
      <c r="XM12" s="203"/>
      <c r="XN12" s="203"/>
      <c r="XO12" s="203"/>
      <c r="XP12" s="203"/>
      <c r="XQ12" s="203"/>
      <c r="XR12" s="203"/>
      <c r="XS12" s="203"/>
      <c r="XT12" s="203"/>
      <c r="XU12" s="203"/>
      <c r="XV12" s="203"/>
      <c r="XW12" s="203"/>
      <c r="XX12" s="203"/>
      <c r="XY12" s="203"/>
      <c r="XZ12" s="203"/>
      <c r="YA12" s="203"/>
      <c r="YB12" s="203"/>
      <c r="YC12" s="203"/>
      <c r="YD12" s="203"/>
      <c r="YE12" s="203"/>
      <c r="YF12" s="203"/>
      <c r="YG12" s="203"/>
      <c r="YH12" s="203"/>
      <c r="YI12" s="203"/>
      <c r="YJ12" s="203"/>
      <c r="YK12" s="203"/>
      <c r="YL12" s="203"/>
      <c r="YM12" s="203"/>
      <c r="YN12" s="203"/>
      <c r="YO12" s="203"/>
      <c r="YP12" s="203"/>
      <c r="YQ12" s="203"/>
      <c r="YR12" s="203"/>
      <c r="YS12" s="203"/>
      <c r="YT12" s="203"/>
      <c r="YU12" s="203"/>
      <c r="YV12" s="203"/>
      <c r="YW12" s="203"/>
      <c r="YX12" s="203"/>
      <c r="YY12" s="203"/>
      <c r="YZ12" s="203"/>
      <c r="ZA12" s="203"/>
      <c r="ZB12" s="203"/>
      <c r="ZC12" s="203"/>
      <c r="ZD12" s="203"/>
      <c r="ZE12" s="203"/>
      <c r="ZF12" s="203"/>
      <c r="ZG12" s="203"/>
      <c r="ZH12" s="203"/>
      <c r="ZI12" s="203"/>
      <c r="ZJ12" s="203"/>
      <c r="ZK12" s="203"/>
      <c r="ZL12" s="203"/>
      <c r="ZM12" s="203"/>
      <c r="ZN12" s="203"/>
      <c r="ZO12" s="203"/>
      <c r="ZP12" s="203"/>
      <c r="ZQ12" s="203"/>
      <c r="ZR12" s="203"/>
      <c r="ZS12" s="203"/>
      <c r="ZT12" s="203"/>
      <c r="ZU12" s="203"/>
      <c r="ZV12" s="203"/>
      <c r="ZW12" s="203"/>
      <c r="ZX12" s="203"/>
      <c r="ZY12" s="203"/>
      <c r="ZZ12" s="203"/>
      <c r="AAA12" s="203"/>
      <c r="AAB12" s="203"/>
      <c r="AAC12" s="203"/>
      <c r="AAD12" s="203"/>
      <c r="AAE12" s="203"/>
      <c r="AAF12" s="203"/>
      <c r="AAG12" s="203"/>
      <c r="AAH12" s="203"/>
      <c r="AAI12" s="203"/>
      <c r="AAJ12" s="203"/>
      <c r="AAK12" s="203"/>
      <c r="AAL12" s="203"/>
      <c r="AAM12" s="203"/>
      <c r="AAN12" s="203"/>
      <c r="AAO12" s="203"/>
      <c r="AAP12" s="203"/>
      <c r="AAQ12" s="203"/>
      <c r="AAR12" s="203"/>
      <c r="AAS12" s="203"/>
      <c r="AAT12" s="203"/>
      <c r="AAU12" s="203"/>
      <c r="AAV12" s="203"/>
      <c r="AAW12" s="203"/>
      <c r="AAX12" s="203"/>
      <c r="AAY12" s="203"/>
      <c r="AAZ12" s="203"/>
      <c r="ABA12" s="203"/>
      <c r="ABB12" s="203"/>
      <c r="ABC12" s="203"/>
      <c r="ABD12" s="203"/>
      <c r="ABE12" s="203"/>
      <c r="ABF12" s="203"/>
      <c r="ABG12" s="203"/>
      <c r="ABH12" s="203"/>
      <c r="ABI12" s="203"/>
      <c r="ABJ12" s="203"/>
      <c r="ABK12" s="203"/>
      <c r="ABL12" s="203"/>
      <c r="ABM12" s="203"/>
      <c r="ABN12" s="203"/>
      <c r="ABO12" s="203"/>
      <c r="ABP12" s="203"/>
      <c r="ABQ12" s="203"/>
      <c r="ABR12" s="203"/>
      <c r="ABS12" s="203"/>
      <c r="ABT12" s="203"/>
      <c r="ABU12" s="203"/>
      <c r="ABV12" s="203"/>
      <c r="ABW12" s="203"/>
      <c r="ABX12" s="203"/>
      <c r="ABY12" s="203"/>
      <c r="ABZ12" s="203"/>
      <c r="ACA12" s="203"/>
      <c r="ACB12" s="203"/>
      <c r="ACC12" s="203"/>
      <c r="ACD12" s="203"/>
      <c r="ACE12" s="203"/>
      <c r="ACF12" s="203"/>
      <c r="ACG12" s="203"/>
      <c r="ACH12" s="203"/>
      <c r="ACI12" s="203"/>
      <c r="ACJ12" s="203"/>
      <c r="ACK12" s="203"/>
      <c r="ACL12" s="203"/>
      <c r="ACM12" s="203"/>
      <c r="ACN12" s="203"/>
      <c r="ACO12" s="203"/>
      <c r="ACP12" s="203"/>
      <c r="ACQ12" s="203"/>
      <c r="ACR12" s="203"/>
      <c r="ACS12" s="203"/>
      <c r="ACT12" s="203"/>
      <c r="ACU12" s="203"/>
      <c r="ACV12" s="203"/>
      <c r="ACW12" s="203"/>
      <c r="ACX12" s="203"/>
      <c r="ACY12" s="203"/>
      <c r="ACZ12" s="203"/>
      <c r="ADA12" s="203"/>
      <c r="ADB12" s="203"/>
      <c r="ADC12" s="203"/>
      <c r="ADD12" s="203"/>
      <c r="ADE12" s="203"/>
      <c r="ADF12" s="203"/>
      <c r="ADG12" s="203"/>
      <c r="ADH12" s="203"/>
      <c r="ADI12" s="203"/>
      <c r="ADJ12" s="203"/>
      <c r="ADK12" s="203"/>
      <c r="ADL12" s="203"/>
      <c r="ADM12" s="203"/>
      <c r="ADN12" s="203"/>
      <c r="ADO12" s="203"/>
      <c r="ADP12" s="203"/>
      <c r="ADQ12" s="203"/>
      <c r="ADR12" s="203"/>
      <c r="ADS12" s="203"/>
      <c r="ADT12" s="203"/>
      <c r="ADU12" s="203"/>
      <c r="ADV12" s="203"/>
      <c r="ADW12" s="203"/>
      <c r="ADX12" s="203"/>
      <c r="ADY12" s="203"/>
      <c r="ADZ12" s="203"/>
      <c r="AEA12" s="203"/>
      <c r="AEB12" s="203"/>
      <c r="AEC12" s="203"/>
      <c r="AED12" s="203"/>
      <c r="AEE12" s="203"/>
      <c r="AEF12" s="203"/>
      <c r="AEG12" s="203"/>
      <c r="AEH12" s="203"/>
      <c r="AEI12" s="203"/>
      <c r="AEJ12" s="203"/>
      <c r="AEK12" s="203"/>
      <c r="AEL12" s="203"/>
      <c r="AEM12" s="203"/>
      <c r="AEN12" s="203"/>
      <c r="AEO12" s="203"/>
      <c r="AEP12" s="203"/>
      <c r="AEQ12" s="203"/>
      <c r="AER12" s="203"/>
      <c r="AES12" s="203"/>
      <c r="AET12" s="203"/>
      <c r="AEU12" s="203"/>
      <c r="AEV12" s="203"/>
      <c r="AEW12" s="203"/>
      <c r="AEX12" s="203"/>
      <c r="AEY12" s="203"/>
      <c r="AEZ12" s="203"/>
      <c r="AFA12" s="203"/>
      <c r="AFB12" s="203"/>
      <c r="AFC12" s="203"/>
      <c r="AFD12" s="203"/>
      <c r="AFE12" s="203"/>
      <c r="AFF12" s="203"/>
      <c r="AFG12" s="203"/>
      <c r="AFH12" s="203"/>
      <c r="AFI12" s="203"/>
      <c r="AFJ12" s="203"/>
      <c r="AFK12" s="203"/>
      <c r="AFL12" s="203"/>
      <c r="AFM12" s="203"/>
      <c r="AFN12" s="203"/>
      <c r="AFO12" s="203"/>
      <c r="AFP12" s="203"/>
      <c r="AFQ12" s="203"/>
      <c r="AFR12" s="203"/>
      <c r="AFS12" s="203"/>
      <c r="AFT12" s="203"/>
      <c r="AFU12" s="203"/>
      <c r="AFV12" s="203"/>
      <c r="AFW12" s="203"/>
      <c r="AFX12" s="203"/>
      <c r="AFY12" s="203"/>
      <c r="AFZ12" s="203"/>
      <c r="AGA12" s="203"/>
      <c r="AGB12" s="203"/>
      <c r="AGC12" s="203"/>
      <c r="AGD12" s="203"/>
      <c r="AGE12" s="203"/>
      <c r="AGF12" s="203"/>
      <c r="AGG12" s="203"/>
      <c r="AGH12" s="203"/>
      <c r="AGI12" s="203"/>
      <c r="AGJ12" s="203"/>
      <c r="AGK12" s="203"/>
      <c r="AGL12" s="203"/>
      <c r="AGM12" s="203"/>
      <c r="AGN12" s="203"/>
      <c r="AGO12" s="203"/>
      <c r="AGP12" s="203"/>
      <c r="AGQ12" s="203"/>
      <c r="AGR12" s="203"/>
      <c r="AGS12" s="203"/>
      <c r="AGT12" s="203"/>
      <c r="AGU12" s="203"/>
      <c r="AGV12" s="203"/>
      <c r="AGW12" s="203"/>
      <c r="AGX12" s="203"/>
      <c r="AGY12" s="203"/>
      <c r="AGZ12" s="203"/>
      <c r="AHA12" s="203"/>
      <c r="AHB12" s="203"/>
      <c r="AHC12" s="203"/>
      <c r="AHD12" s="203"/>
      <c r="AHE12" s="203"/>
      <c r="AHF12" s="203"/>
      <c r="AHG12" s="203"/>
      <c r="AHH12" s="203"/>
      <c r="AHI12" s="203"/>
      <c r="AHJ12" s="203"/>
      <c r="AHK12" s="203"/>
      <c r="AHL12" s="203"/>
      <c r="AHM12" s="203"/>
      <c r="AHN12" s="203"/>
      <c r="AHO12" s="203"/>
      <c r="AHP12" s="203"/>
      <c r="AHQ12" s="203"/>
      <c r="AHR12" s="203"/>
      <c r="AHS12" s="203"/>
      <c r="AHT12" s="203"/>
      <c r="AHU12" s="203"/>
      <c r="AHV12" s="203"/>
      <c r="AHW12" s="203"/>
      <c r="AHX12" s="203"/>
      <c r="AHY12" s="203"/>
      <c r="AHZ12" s="203"/>
      <c r="AIA12" s="203"/>
      <c r="AIB12" s="203"/>
      <c r="AIC12" s="203"/>
      <c r="AID12" s="203"/>
      <c r="AIE12" s="203"/>
      <c r="AIF12" s="203"/>
      <c r="AIG12" s="203"/>
      <c r="AIH12" s="203"/>
      <c r="AII12" s="203"/>
      <c r="AIJ12" s="203"/>
      <c r="AIK12" s="203"/>
      <c r="AIL12" s="203"/>
      <c r="AIM12" s="203"/>
      <c r="AIN12" s="203"/>
      <c r="AIO12" s="203"/>
      <c r="AIP12" s="203"/>
      <c r="AIQ12" s="203"/>
      <c r="AIR12" s="203"/>
      <c r="AIS12" s="203"/>
    </row>
    <row r="13" spans="1:930" x14ac:dyDescent="0.35">
      <c r="A13" s="1">
        <v>1951</v>
      </c>
      <c r="B13" s="203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203"/>
      <c r="T13" s="203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  <c r="AE13" s="203"/>
      <c r="AF13" s="203"/>
      <c r="AG13" s="203"/>
      <c r="AH13" s="203"/>
      <c r="AI13" s="203"/>
      <c r="AJ13" s="203"/>
      <c r="AK13" s="203"/>
      <c r="AL13" s="203"/>
      <c r="AM13" s="203"/>
      <c r="AN13" s="203"/>
      <c r="AO13" s="203"/>
      <c r="AP13" s="203"/>
      <c r="AQ13" s="203"/>
      <c r="AR13" s="203"/>
      <c r="AS13" s="203"/>
      <c r="AT13" s="203"/>
      <c r="AU13" s="203"/>
      <c r="AV13" s="203"/>
      <c r="AW13" s="203"/>
      <c r="AX13" s="203"/>
      <c r="AY13" s="203"/>
      <c r="AZ13" s="203"/>
      <c r="BA13" s="203"/>
      <c r="BB13" s="203"/>
      <c r="BC13" s="203"/>
      <c r="BD13" s="203"/>
      <c r="BE13" s="203"/>
      <c r="BF13" s="203"/>
      <c r="BG13" s="203"/>
      <c r="BH13" s="203"/>
      <c r="BI13" s="203"/>
      <c r="BJ13" s="203"/>
      <c r="BK13" s="203"/>
      <c r="BL13" s="203"/>
      <c r="BM13" s="203"/>
      <c r="BN13" s="203"/>
      <c r="BO13" s="203"/>
      <c r="BP13" s="203"/>
      <c r="BQ13" s="203"/>
      <c r="BR13" s="203"/>
      <c r="BS13" s="203"/>
      <c r="BT13" s="203"/>
      <c r="BU13" s="203"/>
      <c r="BV13" s="203"/>
      <c r="BW13" s="203"/>
      <c r="BX13" s="203"/>
      <c r="BY13" s="203"/>
      <c r="BZ13" s="203"/>
      <c r="CA13" s="203"/>
      <c r="CB13" s="203"/>
      <c r="CC13" s="203"/>
      <c r="CD13" s="203"/>
      <c r="CE13" s="203"/>
      <c r="CF13" s="203"/>
      <c r="CG13" s="203"/>
      <c r="CH13" s="203"/>
      <c r="CI13" s="203"/>
      <c r="CJ13" s="203"/>
      <c r="CK13" s="203"/>
      <c r="CL13" s="203"/>
      <c r="CM13" s="203"/>
      <c r="CN13" s="203"/>
      <c r="CO13" s="203"/>
      <c r="CP13" s="203"/>
      <c r="CQ13" s="203"/>
      <c r="CR13" s="203"/>
      <c r="CS13" s="203"/>
      <c r="CT13" s="203"/>
      <c r="CU13" s="203"/>
      <c r="CV13" s="203"/>
      <c r="CW13" s="203"/>
      <c r="CX13" s="203"/>
      <c r="CY13" s="203"/>
      <c r="CZ13" s="203"/>
      <c r="DA13" s="203"/>
      <c r="DB13" s="203"/>
      <c r="DC13" s="203"/>
      <c r="DD13" s="203"/>
      <c r="DE13" s="203"/>
      <c r="DF13" s="203"/>
      <c r="DG13" s="203"/>
      <c r="DH13" s="203"/>
      <c r="DI13" s="203"/>
      <c r="DJ13" s="203"/>
      <c r="DK13" s="203"/>
      <c r="DL13" s="203"/>
      <c r="DM13" s="203"/>
      <c r="DN13" s="203"/>
      <c r="DO13" s="203"/>
      <c r="DP13" s="203"/>
      <c r="DQ13" s="203"/>
      <c r="DR13" s="203"/>
      <c r="DS13" s="203"/>
      <c r="DT13" s="203"/>
      <c r="DU13" s="203"/>
      <c r="DV13" s="203"/>
      <c r="DW13" s="203"/>
      <c r="DX13" s="203"/>
      <c r="DY13" s="203"/>
      <c r="DZ13" s="203"/>
      <c r="EA13" s="203"/>
      <c r="EB13" s="203"/>
      <c r="EC13" s="203"/>
      <c r="ED13" s="203"/>
      <c r="EE13" s="203"/>
      <c r="EF13" s="203"/>
      <c r="EG13" s="203"/>
      <c r="EH13" s="203"/>
      <c r="EI13" s="203"/>
      <c r="EJ13" s="203"/>
      <c r="EK13" s="203"/>
      <c r="EL13" s="203"/>
      <c r="EM13" s="203"/>
      <c r="EN13" s="203"/>
      <c r="EO13" s="203"/>
      <c r="EP13" s="203"/>
      <c r="EQ13" s="203"/>
      <c r="ER13" s="203"/>
      <c r="ES13" s="203"/>
      <c r="ET13" s="203"/>
      <c r="EU13" s="203"/>
      <c r="EV13" s="203"/>
      <c r="EW13" s="203"/>
      <c r="EX13" s="203"/>
      <c r="EY13" s="203"/>
      <c r="EZ13" s="203"/>
      <c r="FA13" s="203"/>
      <c r="FB13" s="203"/>
      <c r="FC13" s="203"/>
      <c r="FD13" s="203"/>
      <c r="FE13" s="203"/>
      <c r="FF13" s="203"/>
      <c r="FG13" s="203"/>
      <c r="FH13" s="203"/>
      <c r="FI13" s="203"/>
      <c r="FJ13" s="203"/>
      <c r="FK13" s="203"/>
      <c r="FL13" s="203"/>
      <c r="FM13" s="203"/>
      <c r="FN13" s="203"/>
      <c r="FO13" s="203"/>
      <c r="FP13" s="203"/>
      <c r="FQ13" s="203"/>
      <c r="FR13" s="203"/>
      <c r="FS13" s="203"/>
      <c r="FT13" s="203"/>
      <c r="FU13" s="203"/>
      <c r="FV13" s="203"/>
      <c r="FW13" s="203"/>
      <c r="FX13" s="203"/>
      <c r="FY13" s="203"/>
      <c r="FZ13" s="203"/>
      <c r="GA13" s="203"/>
      <c r="GB13" s="203"/>
      <c r="GC13" s="203"/>
      <c r="GD13" s="203"/>
      <c r="GE13" s="203"/>
      <c r="GF13" s="203"/>
      <c r="GG13" s="203"/>
      <c r="GH13" s="203"/>
      <c r="GI13" s="203"/>
      <c r="GJ13" s="203"/>
      <c r="GK13" s="203"/>
      <c r="GL13" s="203"/>
      <c r="GM13" s="203"/>
      <c r="GN13" s="203"/>
      <c r="GO13" s="203"/>
      <c r="GP13" s="203"/>
      <c r="GQ13" s="203"/>
      <c r="GR13" s="203"/>
      <c r="GS13" s="203"/>
      <c r="GT13" s="203"/>
      <c r="GU13" s="203"/>
      <c r="GV13" s="203"/>
      <c r="GW13" s="203"/>
      <c r="GX13" s="203"/>
      <c r="GY13" s="203"/>
      <c r="GZ13" s="203"/>
      <c r="HA13" s="203"/>
      <c r="HB13" s="203"/>
      <c r="HC13" s="203"/>
      <c r="HD13" s="203"/>
      <c r="HE13" s="203"/>
      <c r="HF13" s="203"/>
      <c r="HG13" s="203"/>
      <c r="HH13" s="203"/>
      <c r="HI13" s="203"/>
      <c r="HJ13" s="203"/>
      <c r="HK13" s="203"/>
      <c r="HL13" s="203"/>
      <c r="HM13" s="203"/>
      <c r="HN13" s="203"/>
      <c r="HO13" s="203"/>
      <c r="HP13" s="203"/>
      <c r="HQ13" s="203"/>
      <c r="HR13" s="203"/>
      <c r="HS13" s="203"/>
      <c r="HT13" s="203"/>
      <c r="HU13" s="203"/>
      <c r="HV13" s="203"/>
      <c r="HW13" s="203"/>
      <c r="HX13" s="203"/>
      <c r="HY13" s="203"/>
      <c r="HZ13" s="203"/>
      <c r="IA13" s="203"/>
      <c r="IB13" s="203"/>
      <c r="IC13" s="203"/>
      <c r="ID13" s="203"/>
      <c r="IE13" s="203"/>
      <c r="IF13" s="203"/>
      <c r="IG13" s="203"/>
      <c r="IH13" s="203"/>
      <c r="II13" s="203"/>
      <c r="IJ13" s="203"/>
      <c r="IK13" s="203"/>
      <c r="IL13" s="203"/>
      <c r="IM13" s="203"/>
      <c r="IN13" s="203"/>
      <c r="IO13" s="203"/>
      <c r="IP13" s="203"/>
      <c r="IQ13" s="203"/>
      <c r="IR13" s="203"/>
      <c r="IS13" s="203"/>
      <c r="IT13" s="203"/>
      <c r="IU13" s="203"/>
      <c r="IV13" s="203"/>
      <c r="IW13" s="203"/>
      <c r="IX13" s="203"/>
      <c r="IY13" s="203"/>
      <c r="IZ13" s="203"/>
      <c r="JA13" s="203"/>
      <c r="JB13" s="203"/>
      <c r="JC13" s="203"/>
      <c r="JD13" s="203"/>
      <c r="JE13" s="203"/>
      <c r="JF13" s="203"/>
      <c r="JG13" s="203"/>
      <c r="JH13" s="203"/>
      <c r="JI13" s="203"/>
      <c r="JJ13" s="203"/>
      <c r="JK13" s="203"/>
      <c r="JL13" s="203"/>
      <c r="JM13" s="203"/>
      <c r="JN13" s="203"/>
      <c r="JO13" s="203"/>
      <c r="JP13" s="203"/>
      <c r="JQ13" s="203"/>
      <c r="JR13" s="203"/>
      <c r="JS13" s="203"/>
      <c r="JT13" s="203"/>
      <c r="JU13" s="203"/>
      <c r="JV13" s="203"/>
      <c r="JW13" s="203"/>
      <c r="JX13" s="203"/>
      <c r="JY13" s="203"/>
      <c r="JZ13" s="203"/>
      <c r="KA13" s="203"/>
      <c r="KB13" s="203"/>
      <c r="KC13" s="203"/>
      <c r="KD13" s="203"/>
      <c r="KE13" s="203"/>
      <c r="KF13" s="203"/>
      <c r="KG13" s="203"/>
      <c r="KH13" s="203"/>
      <c r="KI13" s="203"/>
      <c r="KJ13" s="203"/>
      <c r="KK13" s="203"/>
      <c r="KL13" s="203"/>
      <c r="KM13" s="203"/>
      <c r="KN13" s="203"/>
      <c r="KO13" s="203"/>
      <c r="KP13" s="203"/>
      <c r="KQ13" s="203"/>
      <c r="KR13" s="203"/>
      <c r="KS13" s="203"/>
      <c r="KT13" s="203"/>
      <c r="KU13" s="203"/>
      <c r="KV13" s="203"/>
      <c r="KW13" s="203"/>
      <c r="KX13" s="203"/>
      <c r="KY13" s="203"/>
      <c r="KZ13" s="203"/>
      <c r="LA13" s="203"/>
      <c r="LB13" s="203"/>
      <c r="LC13" s="203"/>
      <c r="LD13" s="203"/>
      <c r="LE13" s="203"/>
      <c r="LF13" s="203"/>
      <c r="LG13" s="203"/>
      <c r="LH13" s="203"/>
      <c r="LI13" s="203"/>
      <c r="LJ13" s="203"/>
      <c r="LK13" s="203"/>
      <c r="LL13" s="203"/>
      <c r="LM13" s="203"/>
      <c r="LN13" s="203"/>
      <c r="LO13" s="203"/>
      <c r="LP13" s="203"/>
      <c r="LQ13" s="203"/>
      <c r="LR13" s="203"/>
      <c r="LS13" s="203"/>
      <c r="LT13" s="203"/>
      <c r="LU13" s="203"/>
      <c r="LV13" s="203"/>
      <c r="LW13" s="203"/>
      <c r="LX13" s="203"/>
      <c r="LY13" s="203"/>
      <c r="LZ13" s="203"/>
      <c r="MA13" s="203"/>
      <c r="MB13" s="203"/>
      <c r="MC13" s="203"/>
      <c r="MD13" s="203"/>
      <c r="ME13" s="203"/>
      <c r="MF13" s="203"/>
      <c r="MG13" s="203"/>
      <c r="MH13" s="203"/>
      <c r="MI13" s="203"/>
      <c r="MJ13" s="203"/>
      <c r="MK13" s="203"/>
      <c r="ML13" s="203"/>
      <c r="MM13" s="203"/>
      <c r="MN13" s="203"/>
      <c r="MO13" s="203"/>
      <c r="MP13" s="203"/>
      <c r="MQ13" s="203"/>
      <c r="MR13" s="203"/>
      <c r="MS13" s="203"/>
      <c r="MT13" s="203"/>
      <c r="MU13" s="203"/>
      <c r="MV13" s="203"/>
      <c r="MW13" s="203"/>
      <c r="MX13" s="203"/>
      <c r="MY13" s="203"/>
      <c r="MZ13" s="203"/>
      <c r="NA13" s="203"/>
      <c r="NB13" s="203"/>
      <c r="NC13" s="203"/>
      <c r="ND13" s="203"/>
      <c r="NE13" s="203"/>
      <c r="NF13" s="203"/>
      <c r="NG13" s="203"/>
      <c r="NH13" s="203"/>
      <c r="NI13" s="203"/>
      <c r="NJ13" s="203"/>
      <c r="NK13" s="203"/>
      <c r="NL13" s="203"/>
      <c r="NM13" s="203"/>
      <c r="NN13" s="203"/>
      <c r="NO13" s="203"/>
      <c r="NP13" s="203"/>
      <c r="NQ13" s="203"/>
      <c r="NR13" s="203"/>
      <c r="NS13" s="203"/>
      <c r="NT13" s="203"/>
      <c r="NU13" s="203"/>
      <c r="NV13" s="203"/>
      <c r="NW13" s="203"/>
      <c r="NX13" s="203"/>
      <c r="NY13" s="203"/>
      <c r="NZ13" s="203"/>
      <c r="OA13" s="203"/>
      <c r="OB13" s="203"/>
      <c r="OC13" s="203"/>
      <c r="OD13" s="203"/>
      <c r="OE13" s="203"/>
      <c r="OF13" s="203"/>
      <c r="OG13" s="203"/>
      <c r="OH13" s="203"/>
      <c r="OI13" s="203"/>
      <c r="OJ13" s="203"/>
      <c r="OK13" s="203"/>
      <c r="OL13" s="203"/>
      <c r="OM13" s="203"/>
      <c r="ON13" s="203"/>
      <c r="OO13" s="203"/>
      <c r="OP13" s="203"/>
      <c r="OQ13" s="203"/>
      <c r="OR13" s="203"/>
      <c r="OS13" s="203"/>
      <c r="OT13" s="203"/>
      <c r="OU13" s="203"/>
      <c r="OV13" s="203"/>
      <c r="OW13" s="203"/>
      <c r="OX13" s="203"/>
      <c r="OY13" s="203"/>
      <c r="OZ13" s="203"/>
      <c r="PA13" s="203"/>
      <c r="PB13" s="203"/>
      <c r="PC13" s="203"/>
      <c r="PD13" s="203"/>
      <c r="PE13" s="203"/>
      <c r="PF13" s="203"/>
      <c r="PG13" s="203"/>
      <c r="PH13" s="203"/>
      <c r="PI13" s="203"/>
      <c r="PJ13" s="203"/>
      <c r="PK13" s="203"/>
      <c r="PL13" s="203"/>
      <c r="PM13" s="203"/>
      <c r="PN13" s="203"/>
      <c r="PO13" s="203"/>
      <c r="PP13" s="203"/>
      <c r="PQ13" s="203"/>
      <c r="PR13" s="203"/>
      <c r="PS13" s="203"/>
      <c r="PT13" s="203"/>
      <c r="PU13" s="203"/>
      <c r="PV13" s="203"/>
      <c r="PW13" s="203"/>
      <c r="PX13" s="203"/>
      <c r="PY13" s="203"/>
      <c r="PZ13" s="203"/>
      <c r="QA13" s="203"/>
      <c r="QB13" s="203"/>
      <c r="QC13" s="203"/>
      <c r="QD13" s="203"/>
      <c r="QE13" s="203"/>
      <c r="QF13" s="203"/>
      <c r="QG13" s="203"/>
      <c r="QH13" s="203"/>
      <c r="QI13" s="203"/>
      <c r="QJ13" s="203"/>
      <c r="QK13" s="203"/>
      <c r="QL13" s="203"/>
      <c r="QM13" s="203"/>
      <c r="QN13" s="203"/>
      <c r="QO13" s="203"/>
      <c r="QP13" s="203"/>
      <c r="QQ13" s="203"/>
      <c r="QR13" s="203"/>
      <c r="QS13" s="203"/>
      <c r="QT13" s="203"/>
      <c r="QU13" s="203"/>
      <c r="QV13" s="203"/>
      <c r="QW13" s="203"/>
      <c r="QX13" s="203"/>
      <c r="QY13" s="203"/>
      <c r="QZ13" s="203"/>
      <c r="RA13" s="203"/>
      <c r="RB13" s="203"/>
      <c r="RC13" s="203"/>
      <c r="RD13" s="203"/>
      <c r="RE13" s="203"/>
      <c r="RF13" s="203"/>
      <c r="RG13" s="203"/>
      <c r="RH13" s="203"/>
      <c r="RI13" s="203"/>
      <c r="RJ13" s="203"/>
      <c r="RK13" s="203"/>
      <c r="RL13" s="203"/>
      <c r="RM13" s="203"/>
      <c r="RN13" s="203"/>
      <c r="RO13" s="203"/>
      <c r="RP13" s="203"/>
      <c r="RQ13" s="203"/>
      <c r="RR13" s="203"/>
      <c r="RS13" s="203"/>
      <c r="RT13" s="203"/>
      <c r="RU13" s="203"/>
      <c r="RV13" s="203"/>
      <c r="RW13" s="203"/>
      <c r="RX13" s="203"/>
      <c r="RY13" s="203"/>
      <c r="RZ13" s="203"/>
      <c r="SA13" s="203"/>
      <c r="SB13" s="203"/>
      <c r="SC13" s="203"/>
      <c r="SD13" s="203"/>
      <c r="SE13" s="203"/>
      <c r="SF13" s="203"/>
      <c r="SG13" s="203"/>
      <c r="SH13" s="203"/>
      <c r="SI13" s="203"/>
      <c r="SJ13" s="203"/>
      <c r="SK13" s="203"/>
      <c r="SL13" s="203"/>
      <c r="SM13" s="203"/>
      <c r="SN13" s="203"/>
      <c r="SO13" s="203"/>
      <c r="SP13" s="203"/>
      <c r="SQ13" s="203"/>
      <c r="SR13" s="203"/>
      <c r="SS13" s="203"/>
      <c r="ST13" s="203"/>
      <c r="SU13" s="203"/>
      <c r="SV13" s="203"/>
      <c r="SW13" s="203"/>
      <c r="SX13" s="203"/>
      <c r="SY13" s="203"/>
      <c r="SZ13" s="203"/>
      <c r="TA13" s="203"/>
      <c r="TB13" s="203"/>
      <c r="TC13" s="203"/>
      <c r="TD13" s="203"/>
      <c r="TE13" s="203"/>
      <c r="TF13" s="203"/>
      <c r="TG13" s="203"/>
      <c r="TH13" s="203"/>
      <c r="TI13" s="203"/>
      <c r="TJ13" s="203"/>
      <c r="TK13" s="203"/>
      <c r="TL13" s="203"/>
      <c r="TM13" s="203"/>
      <c r="TN13" s="203"/>
      <c r="TO13" s="203"/>
      <c r="TP13" s="203"/>
      <c r="TQ13" s="203"/>
      <c r="TR13" s="203"/>
      <c r="TS13" s="203"/>
      <c r="TT13" s="203"/>
      <c r="TU13" s="203"/>
      <c r="TV13" s="203"/>
      <c r="TW13" s="203"/>
      <c r="TX13" s="203"/>
      <c r="TY13" s="203"/>
      <c r="TZ13" s="203"/>
      <c r="UA13" s="203"/>
      <c r="UB13" s="203"/>
      <c r="UC13" s="203"/>
      <c r="UD13" s="203"/>
      <c r="UE13" s="203"/>
      <c r="UF13" s="203"/>
      <c r="UG13" s="203"/>
      <c r="UH13" s="203"/>
      <c r="UI13" s="203"/>
      <c r="UJ13" s="203"/>
      <c r="UK13" s="203"/>
      <c r="UL13" s="203"/>
      <c r="UM13" s="203"/>
      <c r="UN13" s="203"/>
      <c r="UO13" s="203"/>
      <c r="UP13" s="203"/>
      <c r="UQ13" s="203"/>
      <c r="UR13" s="203"/>
      <c r="US13" s="203"/>
      <c r="UT13" s="203"/>
      <c r="UU13" s="203"/>
      <c r="UV13" s="203"/>
      <c r="UW13" s="203"/>
      <c r="UX13" s="203"/>
      <c r="UY13" s="203"/>
      <c r="UZ13" s="203"/>
      <c r="VA13" s="203"/>
      <c r="VB13" s="203"/>
      <c r="VC13" s="203"/>
      <c r="VD13" s="203"/>
      <c r="VE13" s="203"/>
      <c r="VF13" s="203"/>
      <c r="VG13" s="203"/>
      <c r="VH13" s="203"/>
      <c r="VI13" s="203"/>
      <c r="VJ13" s="203"/>
      <c r="VK13" s="203"/>
      <c r="VL13" s="203"/>
      <c r="VM13" s="203"/>
      <c r="VN13" s="203"/>
      <c r="VO13" s="203"/>
      <c r="VP13" s="203"/>
      <c r="VQ13" s="203"/>
      <c r="VR13" s="203"/>
      <c r="VS13" s="203"/>
      <c r="VT13" s="203"/>
      <c r="VU13" s="203"/>
      <c r="VV13" s="203"/>
      <c r="VW13" s="203"/>
      <c r="VX13" s="203"/>
      <c r="VY13" s="203"/>
      <c r="VZ13" s="203"/>
      <c r="WA13" s="203"/>
      <c r="WB13" s="203"/>
      <c r="WC13" s="203"/>
      <c r="WD13" s="203"/>
      <c r="WE13" s="203"/>
      <c r="WF13" s="203"/>
      <c r="WG13" s="203"/>
      <c r="WH13" s="203"/>
      <c r="WI13" s="203"/>
      <c r="WJ13" s="203"/>
      <c r="WK13" s="203"/>
      <c r="WL13" s="203"/>
      <c r="WM13" s="203"/>
      <c r="WN13" s="203"/>
      <c r="WO13" s="203"/>
      <c r="WP13" s="203"/>
      <c r="WQ13" s="203"/>
      <c r="WR13" s="203"/>
      <c r="WS13" s="203"/>
      <c r="WT13" s="203"/>
      <c r="WU13" s="203"/>
      <c r="WV13" s="203"/>
      <c r="WW13" s="203"/>
      <c r="WX13" s="203"/>
      <c r="WY13" s="203"/>
      <c r="WZ13" s="203"/>
      <c r="XA13" s="203"/>
      <c r="XB13" s="203"/>
      <c r="XC13" s="203"/>
      <c r="XD13" s="203"/>
      <c r="XE13" s="203"/>
      <c r="XF13" s="203"/>
      <c r="XG13" s="203"/>
      <c r="XH13" s="203"/>
      <c r="XI13" s="203"/>
      <c r="XJ13" s="203"/>
      <c r="XK13" s="203"/>
      <c r="XL13" s="203"/>
      <c r="XM13" s="203"/>
      <c r="XN13" s="203"/>
      <c r="XO13" s="203"/>
      <c r="XP13" s="203"/>
      <c r="XQ13" s="203"/>
      <c r="XR13" s="203"/>
      <c r="XS13" s="203"/>
      <c r="XT13" s="203"/>
      <c r="XU13" s="203"/>
      <c r="XV13" s="203"/>
      <c r="XW13" s="203"/>
      <c r="XX13" s="203"/>
      <c r="XY13" s="203"/>
      <c r="XZ13" s="203"/>
      <c r="YA13" s="203"/>
      <c r="YB13" s="203"/>
      <c r="YC13" s="203"/>
      <c r="YD13" s="203"/>
      <c r="YE13" s="203"/>
      <c r="YF13" s="203"/>
      <c r="YG13" s="203"/>
      <c r="YH13" s="203"/>
      <c r="YI13" s="203"/>
      <c r="YJ13" s="203"/>
      <c r="YK13" s="203"/>
      <c r="YL13" s="203"/>
      <c r="YM13" s="203"/>
      <c r="YN13" s="203"/>
      <c r="YO13" s="203"/>
      <c r="YP13" s="203"/>
      <c r="YQ13" s="203"/>
      <c r="YR13" s="203"/>
      <c r="YS13" s="203"/>
      <c r="YT13" s="203"/>
      <c r="YU13" s="203"/>
      <c r="YV13" s="203"/>
      <c r="YW13" s="203"/>
      <c r="YX13" s="203"/>
      <c r="YY13" s="203"/>
      <c r="YZ13" s="203"/>
      <c r="ZA13" s="203"/>
      <c r="ZB13" s="203"/>
      <c r="ZC13" s="203"/>
      <c r="ZD13" s="203"/>
      <c r="ZE13" s="203"/>
      <c r="ZF13" s="203"/>
      <c r="ZG13" s="203"/>
      <c r="ZH13" s="203"/>
      <c r="ZI13" s="203"/>
      <c r="ZJ13" s="203"/>
      <c r="ZK13" s="203"/>
      <c r="ZL13" s="203"/>
      <c r="ZM13" s="203"/>
      <c r="ZN13" s="203"/>
      <c r="ZO13" s="203"/>
      <c r="ZP13" s="203"/>
      <c r="ZQ13" s="203"/>
      <c r="ZR13" s="203"/>
      <c r="ZS13" s="203"/>
      <c r="ZT13" s="203"/>
      <c r="ZU13" s="203"/>
      <c r="ZV13" s="203"/>
      <c r="ZW13" s="203"/>
      <c r="ZX13" s="203"/>
      <c r="ZY13" s="203"/>
      <c r="ZZ13" s="203"/>
      <c r="AAA13" s="203"/>
      <c r="AAB13" s="203"/>
      <c r="AAC13" s="203"/>
      <c r="AAD13" s="203"/>
      <c r="AAE13" s="203"/>
      <c r="AAF13" s="203"/>
      <c r="AAG13" s="203"/>
      <c r="AAH13" s="203"/>
      <c r="AAI13" s="203"/>
      <c r="AAJ13" s="203"/>
      <c r="AAK13" s="203"/>
      <c r="AAL13" s="203"/>
      <c r="AAM13" s="203"/>
      <c r="AAN13" s="203"/>
      <c r="AAO13" s="203"/>
      <c r="AAP13" s="203"/>
      <c r="AAQ13" s="203"/>
      <c r="AAR13" s="203"/>
      <c r="AAS13" s="203"/>
      <c r="AAT13" s="203"/>
      <c r="AAU13" s="203"/>
      <c r="AAV13" s="203"/>
      <c r="AAW13" s="203"/>
      <c r="AAX13" s="203"/>
      <c r="AAY13" s="203"/>
      <c r="AAZ13" s="203"/>
      <c r="ABA13" s="203"/>
      <c r="ABB13" s="203"/>
      <c r="ABC13" s="203"/>
      <c r="ABD13" s="203"/>
      <c r="ABE13" s="203"/>
      <c r="ABF13" s="203"/>
      <c r="ABG13" s="203"/>
      <c r="ABH13" s="203"/>
      <c r="ABI13" s="203"/>
      <c r="ABJ13" s="203"/>
      <c r="ABK13" s="203"/>
      <c r="ABL13" s="203"/>
      <c r="ABM13" s="203"/>
      <c r="ABN13" s="203"/>
      <c r="ABO13" s="203"/>
      <c r="ABP13" s="203"/>
      <c r="ABQ13" s="203"/>
      <c r="ABR13" s="203"/>
      <c r="ABS13" s="203"/>
      <c r="ABT13" s="203"/>
      <c r="ABU13" s="203"/>
      <c r="ABV13" s="203"/>
      <c r="ABW13" s="203"/>
      <c r="ABX13" s="203"/>
      <c r="ABY13" s="203"/>
      <c r="ABZ13" s="203"/>
      <c r="ACA13" s="203"/>
      <c r="ACB13" s="203"/>
      <c r="ACC13" s="203"/>
      <c r="ACD13" s="203"/>
      <c r="ACE13" s="203"/>
      <c r="ACF13" s="203"/>
      <c r="ACG13" s="203"/>
      <c r="ACH13" s="203"/>
      <c r="ACI13" s="203"/>
      <c r="ACJ13" s="203"/>
      <c r="ACK13" s="203"/>
      <c r="ACL13" s="203"/>
      <c r="ACM13" s="203"/>
      <c r="ACN13" s="203"/>
      <c r="ACO13" s="203"/>
      <c r="ACP13" s="203"/>
      <c r="ACQ13" s="203"/>
      <c r="ACR13" s="203"/>
      <c r="ACS13" s="203"/>
      <c r="ACT13" s="203"/>
      <c r="ACU13" s="203"/>
      <c r="ACV13" s="203"/>
      <c r="ACW13" s="203"/>
      <c r="ACX13" s="203"/>
      <c r="ACY13" s="203"/>
      <c r="ACZ13" s="203"/>
      <c r="ADA13" s="203"/>
      <c r="ADB13" s="203"/>
      <c r="ADC13" s="203"/>
      <c r="ADD13" s="203"/>
      <c r="ADE13" s="203"/>
      <c r="ADF13" s="203"/>
      <c r="ADG13" s="203"/>
      <c r="ADH13" s="203"/>
      <c r="ADI13" s="203"/>
      <c r="ADJ13" s="203"/>
      <c r="ADK13" s="203"/>
      <c r="ADL13" s="203"/>
      <c r="ADM13" s="203"/>
      <c r="ADN13" s="203"/>
      <c r="ADO13" s="203"/>
      <c r="ADP13" s="203"/>
      <c r="ADQ13" s="203"/>
      <c r="ADR13" s="203"/>
      <c r="ADS13" s="203"/>
      <c r="ADT13" s="203"/>
      <c r="ADU13" s="203"/>
      <c r="ADV13" s="203"/>
      <c r="ADW13" s="203"/>
      <c r="ADX13" s="203"/>
      <c r="ADY13" s="203"/>
      <c r="ADZ13" s="203"/>
      <c r="AEA13" s="203"/>
      <c r="AEB13" s="203"/>
      <c r="AEC13" s="203"/>
      <c r="AED13" s="203"/>
      <c r="AEE13" s="203"/>
      <c r="AEF13" s="203"/>
      <c r="AEG13" s="203"/>
      <c r="AEH13" s="203"/>
      <c r="AEI13" s="203"/>
      <c r="AEJ13" s="203"/>
      <c r="AEK13" s="203"/>
      <c r="AEL13" s="203"/>
      <c r="AEM13" s="203"/>
      <c r="AEN13" s="203"/>
      <c r="AEO13" s="203"/>
      <c r="AEP13" s="203"/>
      <c r="AEQ13" s="203"/>
      <c r="AER13" s="203"/>
      <c r="AES13" s="203"/>
      <c r="AET13" s="203"/>
      <c r="AEU13" s="203"/>
      <c r="AEV13" s="203"/>
      <c r="AEW13" s="203"/>
      <c r="AEX13" s="203"/>
      <c r="AEY13" s="203"/>
      <c r="AEZ13" s="203"/>
      <c r="AFA13" s="203"/>
      <c r="AFB13" s="203"/>
      <c r="AFC13" s="203"/>
      <c r="AFD13" s="203"/>
      <c r="AFE13" s="203"/>
      <c r="AFF13" s="203"/>
      <c r="AFG13" s="203"/>
      <c r="AFH13" s="203"/>
      <c r="AFI13" s="203"/>
      <c r="AFJ13" s="203"/>
      <c r="AFK13" s="203"/>
      <c r="AFL13" s="203"/>
      <c r="AFM13" s="203"/>
      <c r="AFN13" s="203"/>
      <c r="AFO13" s="203"/>
      <c r="AFP13" s="203"/>
      <c r="AFQ13" s="203"/>
      <c r="AFR13" s="203"/>
      <c r="AFS13" s="203"/>
      <c r="AFT13" s="203"/>
      <c r="AFU13" s="203"/>
      <c r="AFV13" s="203"/>
      <c r="AFW13" s="203"/>
      <c r="AFX13" s="203"/>
      <c r="AFY13" s="203"/>
      <c r="AFZ13" s="203"/>
      <c r="AGA13" s="203"/>
      <c r="AGB13" s="203"/>
      <c r="AGC13" s="203"/>
      <c r="AGD13" s="203"/>
      <c r="AGE13" s="203"/>
      <c r="AGF13" s="203"/>
      <c r="AGG13" s="203"/>
      <c r="AGH13" s="203"/>
      <c r="AGI13" s="203"/>
      <c r="AGJ13" s="203"/>
      <c r="AGK13" s="203"/>
      <c r="AGL13" s="203"/>
      <c r="AGM13" s="203"/>
      <c r="AGN13" s="203"/>
      <c r="AGO13" s="203"/>
      <c r="AGP13" s="203"/>
      <c r="AGQ13" s="203"/>
      <c r="AGR13" s="203"/>
      <c r="AGS13" s="203"/>
      <c r="AGT13" s="203"/>
      <c r="AGU13" s="203"/>
      <c r="AGV13" s="203"/>
      <c r="AGW13" s="203"/>
      <c r="AGX13" s="203"/>
      <c r="AGY13" s="203"/>
      <c r="AGZ13" s="203"/>
      <c r="AHA13" s="203"/>
      <c r="AHB13" s="203"/>
      <c r="AHC13" s="203"/>
      <c r="AHD13" s="203"/>
      <c r="AHE13" s="203"/>
      <c r="AHF13" s="203"/>
      <c r="AHG13" s="203"/>
      <c r="AHH13" s="203"/>
      <c r="AHI13" s="203"/>
      <c r="AHJ13" s="203"/>
      <c r="AHK13" s="203"/>
      <c r="AHL13" s="203"/>
      <c r="AHM13" s="203"/>
      <c r="AHN13" s="203"/>
      <c r="AHO13" s="203"/>
      <c r="AHP13" s="203"/>
      <c r="AHQ13" s="203"/>
      <c r="AHR13" s="203"/>
      <c r="AHS13" s="203"/>
      <c r="AHT13" s="203"/>
      <c r="AHU13" s="203"/>
      <c r="AHV13" s="203"/>
      <c r="AHW13" s="203"/>
      <c r="AHX13" s="203"/>
      <c r="AHY13" s="203"/>
      <c r="AHZ13" s="203"/>
      <c r="AIA13" s="203"/>
      <c r="AIB13" s="203"/>
      <c r="AIC13" s="203"/>
      <c r="AID13" s="203"/>
      <c r="AIE13" s="203"/>
      <c r="AIF13" s="203"/>
      <c r="AIG13" s="203"/>
      <c r="AIH13" s="203"/>
      <c r="AII13" s="203"/>
      <c r="AIJ13" s="203"/>
      <c r="AIK13" s="203"/>
      <c r="AIL13" s="203"/>
      <c r="AIM13" s="203"/>
      <c r="AIN13" s="203"/>
      <c r="AIO13" s="203"/>
      <c r="AIP13" s="203"/>
      <c r="AIQ13" s="203"/>
      <c r="AIR13" s="203"/>
      <c r="AIS13" s="203"/>
    </row>
    <row r="14" spans="1:930" x14ac:dyDescent="0.35">
      <c r="A14" s="1">
        <v>1952</v>
      </c>
      <c r="B14" s="203"/>
      <c r="C14" s="203"/>
      <c r="D14" s="203"/>
      <c r="E14" s="203"/>
      <c r="F14" s="203"/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03"/>
      <c r="R14" s="203"/>
      <c r="S14" s="203"/>
      <c r="T14" s="203"/>
      <c r="U14" s="203"/>
      <c r="V14" s="203"/>
      <c r="W14" s="203"/>
      <c r="X14" s="203"/>
      <c r="Y14" s="203"/>
      <c r="Z14" s="203"/>
      <c r="AA14" s="203"/>
      <c r="AB14" s="203"/>
      <c r="AC14" s="203"/>
      <c r="AD14" s="203"/>
      <c r="AE14" s="203"/>
      <c r="AF14" s="203"/>
      <c r="AG14" s="203"/>
      <c r="AH14" s="203"/>
      <c r="AI14" s="203"/>
      <c r="AJ14" s="203"/>
      <c r="AK14" s="203"/>
      <c r="AL14" s="20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203"/>
      <c r="BB14" s="203"/>
      <c r="BC14" s="203"/>
      <c r="BD14" s="203"/>
      <c r="BE14" s="203"/>
      <c r="BF14" s="203"/>
      <c r="BG14" s="203"/>
      <c r="BH14" s="203"/>
      <c r="BI14" s="203"/>
      <c r="BJ14" s="203"/>
      <c r="BK14" s="203"/>
      <c r="BL14" s="203"/>
      <c r="BM14" s="203"/>
      <c r="BN14" s="203"/>
      <c r="BO14" s="203"/>
      <c r="BP14" s="203"/>
      <c r="BQ14" s="203"/>
      <c r="BR14" s="203"/>
      <c r="BS14" s="203"/>
      <c r="BT14" s="203"/>
      <c r="BU14" s="203"/>
      <c r="BV14" s="203"/>
      <c r="BW14" s="203"/>
      <c r="BX14" s="203"/>
      <c r="BY14" s="203"/>
      <c r="BZ14" s="203"/>
      <c r="CA14" s="203"/>
      <c r="CB14" s="203"/>
      <c r="CC14" s="203"/>
      <c r="CD14" s="203"/>
      <c r="CE14" s="203"/>
      <c r="CF14" s="203"/>
      <c r="CG14" s="203"/>
      <c r="CH14" s="203"/>
      <c r="CI14" s="203"/>
      <c r="CJ14" s="203"/>
      <c r="CK14" s="203"/>
      <c r="CL14" s="203"/>
      <c r="CM14" s="203"/>
      <c r="CN14" s="203"/>
      <c r="CO14" s="203"/>
      <c r="CP14" s="203"/>
      <c r="CQ14" s="203"/>
      <c r="CR14" s="203"/>
      <c r="CS14" s="203"/>
      <c r="CT14" s="203"/>
      <c r="CU14" s="203"/>
      <c r="CV14" s="203"/>
      <c r="CW14" s="203"/>
      <c r="CX14" s="203"/>
      <c r="CY14" s="203"/>
      <c r="CZ14" s="203"/>
      <c r="DA14" s="203"/>
      <c r="DB14" s="203"/>
      <c r="DC14" s="203"/>
      <c r="DD14" s="203"/>
      <c r="DE14" s="203"/>
      <c r="DF14" s="203"/>
      <c r="DG14" s="203"/>
      <c r="DH14" s="203"/>
      <c r="DI14" s="203"/>
      <c r="DJ14" s="203"/>
      <c r="DK14" s="203"/>
      <c r="DL14" s="203"/>
      <c r="DM14" s="203"/>
      <c r="DN14" s="203"/>
      <c r="DO14" s="203"/>
      <c r="DP14" s="203"/>
      <c r="DQ14" s="203"/>
      <c r="DR14" s="203"/>
      <c r="DS14" s="203"/>
      <c r="DT14" s="203"/>
      <c r="DU14" s="203"/>
      <c r="DV14" s="203"/>
      <c r="DW14" s="203"/>
      <c r="DX14" s="203"/>
      <c r="DY14" s="203"/>
      <c r="DZ14" s="203"/>
      <c r="EA14" s="203"/>
      <c r="EB14" s="203"/>
      <c r="EC14" s="203"/>
      <c r="ED14" s="203"/>
      <c r="EE14" s="203"/>
      <c r="EF14" s="203"/>
      <c r="EG14" s="203"/>
      <c r="EH14" s="203"/>
      <c r="EI14" s="203"/>
      <c r="EJ14" s="203"/>
      <c r="EK14" s="203"/>
      <c r="EL14" s="203"/>
      <c r="EM14" s="203"/>
      <c r="EN14" s="203"/>
      <c r="EO14" s="203"/>
      <c r="EP14" s="203"/>
      <c r="EQ14" s="203"/>
      <c r="ER14" s="203"/>
      <c r="ES14" s="203"/>
      <c r="ET14" s="203"/>
      <c r="EU14" s="203"/>
      <c r="EV14" s="203"/>
      <c r="EW14" s="203"/>
      <c r="EX14" s="203"/>
      <c r="EY14" s="203"/>
      <c r="EZ14" s="203"/>
      <c r="FA14" s="203"/>
      <c r="FB14" s="203"/>
      <c r="FC14" s="203"/>
      <c r="FD14" s="203"/>
      <c r="FE14" s="203"/>
      <c r="FF14" s="203"/>
      <c r="FG14" s="203"/>
      <c r="FH14" s="203"/>
      <c r="FI14" s="203"/>
      <c r="FJ14" s="203"/>
      <c r="FK14" s="203"/>
      <c r="FL14" s="203"/>
      <c r="FM14" s="203"/>
      <c r="FN14" s="203"/>
      <c r="FO14" s="203"/>
      <c r="FP14" s="203"/>
      <c r="FQ14" s="203"/>
      <c r="FR14" s="203"/>
      <c r="FS14" s="203"/>
      <c r="FT14" s="203"/>
      <c r="FU14" s="203"/>
      <c r="FV14" s="203"/>
      <c r="FW14" s="203"/>
      <c r="FX14" s="203"/>
      <c r="FY14" s="203"/>
      <c r="FZ14" s="203"/>
      <c r="GA14" s="203"/>
      <c r="GB14" s="203"/>
      <c r="GC14" s="203"/>
      <c r="GD14" s="203"/>
      <c r="GE14" s="203"/>
      <c r="GF14" s="203"/>
      <c r="GG14" s="203"/>
      <c r="GH14" s="203"/>
      <c r="GI14" s="203"/>
      <c r="GJ14" s="203"/>
      <c r="GK14" s="203"/>
      <c r="GL14" s="203"/>
      <c r="GM14" s="203"/>
      <c r="GN14" s="203"/>
      <c r="GO14" s="203"/>
      <c r="GP14" s="203"/>
      <c r="GQ14" s="203"/>
      <c r="GR14" s="203"/>
      <c r="GS14" s="203"/>
      <c r="GT14" s="203"/>
      <c r="GU14" s="203"/>
      <c r="GV14" s="203"/>
      <c r="GW14" s="203"/>
      <c r="GX14" s="203"/>
      <c r="GY14" s="203"/>
      <c r="GZ14" s="203"/>
      <c r="HA14" s="203"/>
      <c r="HB14" s="203"/>
      <c r="HC14" s="203"/>
      <c r="HD14" s="203"/>
      <c r="HE14" s="203"/>
      <c r="HF14" s="203"/>
      <c r="HG14" s="203"/>
      <c r="HH14" s="203"/>
      <c r="HI14" s="203"/>
      <c r="HJ14" s="203"/>
      <c r="HK14" s="203"/>
      <c r="HL14" s="203"/>
      <c r="HM14" s="203"/>
      <c r="HN14" s="203"/>
      <c r="HO14" s="203"/>
      <c r="HP14" s="203"/>
      <c r="HQ14" s="203"/>
      <c r="HR14" s="203"/>
      <c r="HS14" s="203"/>
      <c r="HT14" s="203"/>
      <c r="HU14" s="203"/>
      <c r="HV14" s="203"/>
      <c r="HW14" s="203"/>
      <c r="HX14" s="203"/>
      <c r="HY14" s="203"/>
      <c r="HZ14" s="203"/>
      <c r="IA14" s="203"/>
      <c r="IB14" s="203"/>
      <c r="IC14" s="203"/>
      <c r="ID14" s="203"/>
      <c r="IE14" s="203"/>
      <c r="IF14" s="203"/>
      <c r="IG14" s="203"/>
      <c r="IH14" s="203"/>
      <c r="II14" s="203"/>
      <c r="IJ14" s="203"/>
      <c r="IK14" s="203"/>
      <c r="IL14" s="203"/>
      <c r="IM14" s="203"/>
      <c r="IN14" s="203"/>
      <c r="IO14" s="203"/>
      <c r="IP14" s="203"/>
      <c r="IQ14" s="203"/>
      <c r="IR14" s="203"/>
      <c r="IS14" s="203"/>
      <c r="IT14" s="203"/>
      <c r="IU14" s="203"/>
      <c r="IV14" s="203"/>
      <c r="IW14" s="203"/>
      <c r="IX14" s="203"/>
      <c r="IY14" s="203"/>
      <c r="IZ14" s="203"/>
      <c r="JA14" s="203"/>
      <c r="JB14" s="203"/>
      <c r="JC14" s="203"/>
      <c r="JD14" s="203"/>
      <c r="JE14" s="203"/>
      <c r="JF14" s="203"/>
      <c r="JG14" s="203"/>
      <c r="JH14" s="203"/>
      <c r="JI14" s="203"/>
      <c r="JJ14" s="203"/>
      <c r="JK14" s="203"/>
      <c r="JL14" s="203"/>
      <c r="JM14" s="203"/>
      <c r="JN14" s="203"/>
      <c r="JO14" s="203"/>
      <c r="JP14" s="203"/>
      <c r="JQ14" s="203"/>
      <c r="JR14" s="203"/>
      <c r="JS14" s="203"/>
      <c r="JT14" s="203"/>
      <c r="JU14" s="203"/>
      <c r="JV14" s="203"/>
      <c r="JW14" s="203"/>
      <c r="JX14" s="203"/>
      <c r="JY14" s="203"/>
      <c r="JZ14" s="203"/>
      <c r="KA14" s="203"/>
      <c r="KB14" s="203"/>
      <c r="KC14" s="203"/>
      <c r="KD14" s="203"/>
      <c r="KE14" s="203"/>
      <c r="KF14" s="203"/>
      <c r="KG14" s="203"/>
      <c r="KH14" s="203"/>
      <c r="KI14" s="203"/>
      <c r="KJ14" s="203"/>
      <c r="KK14" s="203"/>
      <c r="KL14" s="203"/>
      <c r="KM14" s="203"/>
      <c r="KN14" s="203"/>
      <c r="KO14" s="203"/>
      <c r="KP14" s="203"/>
      <c r="KQ14" s="203"/>
      <c r="KR14" s="203"/>
      <c r="KS14" s="203"/>
      <c r="KT14" s="203"/>
      <c r="KU14" s="203"/>
      <c r="KV14" s="203"/>
      <c r="KW14" s="203"/>
      <c r="KX14" s="203"/>
      <c r="KY14" s="203"/>
      <c r="KZ14" s="203"/>
      <c r="LA14" s="203"/>
      <c r="LB14" s="203"/>
      <c r="LC14" s="203"/>
      <c r="LD14" s="203"/>
      <c r="LE14" s="203"/>
      <c r="LF14" s="203"/>
      <c r="LG14" s="203"/>
      <c r="LH14" s="203"/>
      <c r="LI14" s="203"/>
      <c r="LJ14" s="203"/>
      <c r="LK14" s="203"/>
      <c r="LL14" s="203"/>
      <c r="LM14" s="203"/>
      <c r="LN14" s="203"/>
      <c r="LO14" s="203"/>
      <c r="LP14" s="203"/>
      <c r="LQ14" s="203"/>
      <c r="LR14" s="203"/>
      <c r="LS14" s="203"/>
      <c r="LT14" s="203"/>
      <c r="LU14" s="203"/>
      <c r="LV14" s="203"/>
      <c r="LW14" s="203"/>
      <c r="LX14" s="203"/>
      <c r="LY14" s="203"/>
      <c r="LZ14" s="203"/>
      <c r="MA14" s="203"/>
      <c r="MB14" s="203"/>
      <c r="MC14" s="203"/>
      <c r="MD14" s="203"/>
      <c r="ME14" s="203"/>
      <c r="MF14" s="203"/>
      <c r="MG14" s="203"/>
      <c r="MH14" s="203"/>
      <c r="MI14" s="203"/>
      <c r="MJ14" s="203"/>
      <c r="MK14" s="203"/>
      <c r="ML14" s="203"/>
      <c r="MM14" s="203"/>
      <c r="MN14" s="203"/>
      <c r="MO14" s="203"/>
      <c r="MP14" s="203"/>
      <c r="MQ14" s="203"/>
      <c r="MR14" s="203"/>
      <c r="MS14" s="203"/>
      <c r="MT14" s="203"/>
      <c r="MU14" s="203"/>
      <c r="MV14" s="203"/>
      <c r="MW14" s="203"/>
      <c r="MX14" s="203"/>
      <c r="MY14" s="203"/>
      <c r="MZ14" s="203"/>
      <c r="NA14" s="203"/>
      <c r="NB14" s="203"/>
      <c r="NC14" s="203"/>
      <c r="ND14" s="203"/>
      <c r="NE14" s="203"/>
      <c r="NF14" s="203"/>
      <c r="NG14" s="203"/>
      <c r="NH14" s="203"/>
      <c r="NI14" s="203"/>
      <c r="NJ14" s="203"/>
      <c r="NK14" s="203"/>
      <c r="NL14" s="203"/>
      <c r="NM14" s="203"/>
      <c r="NN14" s="203"/>
      <c r="NO14" s="203"/>
      <c r="NP14" s="203"/>
      <c r="NQ14" s="203"/>
      <c r="NR14" s="203"/>
      <c r="NS14" s="203"/>
      <c r="NT14" s="203"/>
      <c r="NU14" s="203"/>
      <c r="NV14" s="203"/>
      <c r="NW14" s="203"/>
      <c r="NX14" s="203"/>
      <c r="NY14" s="203"/>
      <c r="NZ14" s="203"/>
      <c r="OA14" s="203"/>
      <c r="OB14" s="203"/>
      <c r="OC14" s="203"/>
      <c r="OD14" s="203"/>
      <c r="OE14" s="203"/>
      <c r="OF14" s="203"/>
      <c r="OG14" s="203"/>
      <c r="OH14" s="203"/>
      <c r="OI14" s="203"/>
      <c r="OJ14" s="203"/>
      <c r="OK14" s="203"/>
      <c r="OL14" s="203"/>
      <c r="OM14" s="203"/>
      <c r="ON14" s="203"/>
      <c r="OO14" s="203"/>
      <c r="OP14" s="203"/>
      <c r="OQ14" s="203"/>
      <c r="OR14" s="203"/>
      <c r="OS14" s="203"/>
      <c r="OT14" s="203"/>
      <c r="OU14" s="203"/>
      <c r="OV14" s="203"/>
      <c r="OW14" s="203"/>
      <c r="OX14" s="203"/>
      <c r="OY14" s="203"/>
      <c r="OZ14" s="203"/>
      <c r="PA14" s="203"/>
      <c r="PB14" s="203"/>
      <c r="PC14" s="203"/>
      <c r="PD14" s="203"/>
      <c r="PE14" s="203"/>
      <c r="PF14" s="203"/>
      <c r="PG14" s="203"/>
      <c r="PH14" s="203"/>
      <c r="PI14" s="203"/>
      <c r="PJ14" s="203"/>
      <c r="PK14" s="203"/>
      <c r="PL14" s="203"/>
      <c r="PM14" s="203"/>
      <c r="PN14" s="203"/>
      <c r="PO14" s="203"/>
      <c r="PP14" s="203"/>
      <c r="PQ14" s="203"/>
      <c r="PR14" s="203"/>
      <c r="PS14" s="203"/>
      <c r="PT14" s="203"/>
      <c r="PU14" s="203"/>
      <c r="PV14" s="203"/>
      <c r="PW14" s="203"/>
      <c r="PX14" s="203"/>
      <c r="PY14" s="203"/>
      <c r="PZ14" s="203"/>
      <c r="QA14" s="203"/>
      <c r="QB14" s="203"/>
      <c r="QC14" s="203"/>
      <c r="QD14" s="203"/>
      <c r="QE14" s="203"/>
      <c r="QF14" s="203"/>
      <c r="QG14" s="203"/>
      <c r="QH14" s="203"/>
      <c r="QI14" s="203"/>
      <c r="QJ14" s="203"/>
      <c r="QK14" s="203"/>
      <c r="QL14" s="203"/>
      <c r="QM14" s="203"/>
      <c r="QN14" s="203"/>
      <c r="QO14" s="203"/>
      <c r="QP14" s="203"/>
      <c r="QQ14" s="203"/>
      <c r="QR14" s="203"/>
      <c r="QS14" s="203"/>
      <c r="QT14" s="203"/>
      <c r="QU14" s="203"/>
      <c r="QV14" s="203"/>
      <c r="QW14" s="203"/>
      <c r="QX14" s="203"/>
      <c r="QY14" s="203"/>
      <c r="QZ14" s="203"/>
      <c r="RA14" s="203"/>
      <c r="RB14" s="203"/>
      <c r="RC14" s="203"/>
      <c r="RD14" s="203"/>
      <c r="RE14" s="203"/>
      <c r="RF14" s="203"/>
      <c r="RG14" s="203"/>
      <c r="RH14" s="203"/>
      <c r="RI14" s="203"/>
      <c r="RJ14" s="203"/>
      <c r="RK14" s="203"/>
      <c r="RL14" s="203"/>
      <c r="RM14" s="203"/>
      <c r="RN14" s="203"/>
      <c r="RO14" s="203"/>
      <c r="RP14" s="203"/>
      <c r="RQ14" s="203"/>
      <c r="RR14" s="203"/>
      <c r="RS14" s="203"/>
      <c r="RT14" s="203"/>
      <c r="RU14" s="203"/>
      <c r="RV14" s="203"/>
      <c r="RW14" s="203"/>
      <c r="RX14" s="203"/>
      <c r="RY14" s="203"/>
      <c r="RZ14" s="203"/>
      <c r="SA14" s="203"/>
      <c r="SB14" s="203"/>
      <c r="SC14" s="203"/>
      <c r="SD14" s="203"/>
      <c r="SE14" s="203"/>
      <c r="SF14" s="203"/>
      <c r="SG14" s="203"/>
      <c r="SH14" s="203"/>
      <c r="SI14" s="203"/>
      <c r="SJ14" s="203"/>
      <c r="SK14" s="203"/>
      <c r="SL14" s="203"/>
      <c r="SM14" s="203"/>
      <c r="SN14" s="203"/>
      <c r="SO14" s="203"/>
      <c r="SP14" s="203"/>
      <c r="SQ14" s="203"/>
      <c r="SR14" s="203"/>
      <c r="SS14" s="203"/>
      <c r="ST14" s="203"/>
      <c r="SU14" s="203"/>
      <c r="SV14" s="203"/>
      <c r="SW14" s="203"/>
      <c r="SX14" s="203"/>
      <c r="SY14" s="203"/>
      <c r="SZ14" s="203"/>
      <c r="TA14" s="203"/>
      <c r="TB14" s="203"/>
      <c r="TC14" s="203"/>
      <c r="TD14" s="203"/>
      <c r="TE14" s="203"/>
      <c r="TF14" s="203"/>
      <c r="TG14" s="203"/>
      <c r="TH14" s="203"/>
      <c r="TI14" s="203"/>
      <c r="TJ14" s="203"/>
      <c r="TK14" s="203"/>
      <c r="TL14" s="203"/>
      <c r="TM14" s="203"/>
      <c r="TN14" s="203"/>
      <c r="TO14" s="203"/>
      <c r="TP14" s="203"/>
      <c r="TQ14" s="203"/>
      <c r="TR14" s="203"/>
      <c r="TS14" s="203"/>
      <c r="TT14" s="203"/>
      <c r="TU14" s="203"/>
      <c r="TV14" s="203"/>
      <c r="TW14" s="203"/>
      <c r="TX14" s="203"/>
      <c r="TY14" s="203"/>
      <c r="TZ14" s="203"/>
      <c r="UA14" s="203"/>
      <c r="UB14" s="203"/>
      <c r="UC14" s="203"/>
      <c r="UD14" s="203"/>
      <c r="UE14" s="203"/>
      <c r="UF14" s="203"/>
      <c r="UG14" s="203"/>
      <c r="UH14" s="203"/>
      <c r="UI14" s="203"/>
      <c r="UJ14" s="203"/>
      <c r="UK14" s="203"/>
      <c r="UL14" s="203"/>
      <c r="UM14" s="203"/>
      <c r="UN14" s="203"/>
      <c r="UO14" s="203"/>
      <c r="UP14" s="203"/>
      <c r="UQ14" s="203"/>
      <c r="UR14" s="203"/>
      <c r="US14" s="203"/>
      <c r="UT14" s="203"/>
      <c r="UU14" s="203"/>
      <c r="UV14" s="203"/>
      <c r="UW14" s="203"/>
      <c r="UX14" s="203"/>
      <c r="UY14" s="203"/>
      <c r="UZ14" s="203"/>
      <c r="VA14" s="203"/>
      <c r="VB14" s="203"/>
      <c r="VC14" s="203"/>
      <c r="VD14" s="203"/>
      <c r="VE14" s="203"/>
      <c r="VF14" s="203"/>
      <c r="VG14" s="203"/>
      <c r="VH14" s="203"/>
      <c r="VI14" s="203"/>
      <c r="VJ14" s="203"/>
      <c r="VK14" s="203"/>
      <c r="VL14" s="203"/>
      <c r="VM14" s="203"/>
      <c r="VN14" s="203"/>
      <c r="VO14" s="203"/>
      <c r="VP14" s="203"/>
      <c r="VQ14" s="203"/>
      <c r="VR14" s="203"/>
      <c r="VS14" s="203"/>
      <c r="VT14" s="203"/>
      <c r="VU14" s="203"/>
      <c r="VV14" s="203"/>
      <c r="VW14" s="203"/>
      <c r="VX14" s="203"/>
      <c r="VY14" s="203"/>
      <c r="VZ14" s="203"/>
      <c r="WA14" s="203"/>
      <c r="WB14" s="203"/>
      <c r="WC14" s="203"/>
      <c r="WD14" s="203"/>
      <c r="WE14" s="203"/>
      <c r="WF14" s="203"/>
      <c r="WG14" s="203"/>
      <c r="WH14" s="203"/>
      <c r="WI14" s="203"/>
      <c r="WJ14" s="203"/>
      <c r="WK14" s="203"/>
      <c r="WL14" s="203"/>
      <c r="WM14" s="203"/>
      <c r="WN14" s="203"/>
      <c r="WO14" s="203"/>
      <c r="WP14" s="203"/>
      <c r="WQ14" s="203"/>
      <c r="WR14" s="203"/>
      <c r="WS14" s="203"/>
      <c r="WT14" s="203"/>
      <c r="WU14" s="203"/>
      <c r="WV14" s="203"/>
      <c r="WW14" s="203"/>
      <c r="WX14" s="203"/>
      <c r="WY14" s="203"/>
      <c r="WZ14" s="203"/>
      <c r="XA14" s="203"/>
      <c r="XB14" s="203"/>
      <c r="XC14" s="203"/>
      <c r="XD14" s="203"/>
      <c r="XE14" s="203"/>
      <c r="XF14" s="203"/>
      <c r="XG14" s="203"/>
      <c r="XH14" s="203"/>
      <c r="XI14" s="203"/>
      <c r="XJ14" s="203"/>
      <c r="XK14" s="203"/>
      <c r="XL14" s="203"/>
      <c r="XM14" s="203"/>
      <c r="XN14" s="203"/>
      <c r="XO14" s="203"/>
      <c r="XP14" s="203"/>
      <c r="XQ14" s="203"/>
      <c r="XR14" s="203"/>
      <c r="XS14" s="203"/>
      <c r="XT14" s="203"/>
      <c r="XU14" s="203"/>
      <c r="XV14" s="203"/>
      <c r="XW14" s="203"/>
      <c r="XX14" s="203"/>
      <c r="XY14" s="203"/>
      <c r="XZ14" s="203"/>
      <c r="YA14" s="203"/>
      <c r="YB14" s="203"/>
      <c r="YC14" s="203"/>
      <c r="YD14" s="203"/>
      <c r="YE14" s="203"/>
      <c r="YF14" s="203"/>
      <c r="YG14" s="203"/>
      <c r="YH14" s="203"/>
      <c r="YI14" s="203"/>
      <c r="YJ14" s="203"/>
      <c r="YK14" s="203"/>
      <c r="YL14" s="203"/>
      <c r="YM14" s="203"/>
      <c r="YN14" s="203"/>
      <c r="YO14" s="203"/>
      <c r="YP14" s="203"/>
      <c r="YQ14" s="203"/>
      <c r="YR14" s="203"/>
      <c r="YS14" s="203"/>
      <c r="YT14" s="203"/>
      <c r="YU14" s="203"/>
      <c r="YV14" s="203"/>
      <c r="YW14" s="203"/>
      <c r="YX14" s="203"/>
      <c r="YY14" s="203"/>
      <c r="YZ14" s="203"/>
      <c r="ZA14" s="203"/>
      <c r="ZB14" s="203"/>
      <c r="ZC14" s="203"/>
      <c r="ZD14" s="203"/>
      <c r="ZE14" s="203"/>
      <c r="ZF14" s="203"/>
      <c r="ZG14" s="203"/>
      <c r="ZH14" s="203"/>
      <c r="ZI14" s="203"/>
      <c r="ZJ14" s="203"/>
      <c r="ZK14" s="203"/>
      <c r="ZL14" s="203"/>
      <c r="ZM14" s="203"/>
      <c r="ZN14" s="203"/>
      <c r="ZO14" s="203"/>
      <c r="ZP14" s="203"/>
      <c r="ZQ14" s="203"/>
      <c r="ZR14" s="203"/>
      <c r="ZS14" s="203"/>
      <c r="ZT14" s="203"/>
      <c r="ZU14" s="203"/>
      <c r="ZV14" s="203"/>
      <c r="ZW14" s="203"/>
      <c r="ZX14" s="203"/>
      <c r="ZY14" s="203"/>
      <c r="ZZ14" s="203"/>
      <c r="AAA14" s="203"/>
      <c r="AAB14" s="203"/>
      <c r="AAC14" s="203"/>
      <c r="AAD14" s="203"/>
      <c r="AAE14" s="203"/>
      <c r="AAF14" s="203"/>
      <c r="AAG14" s="203"/>
      <c r="AAH14" s="203"/>
      <c r="AAI14" s="203"/>
      <c r="AAJ14" s="203"/>
      <c r="AAK14" s="203"/>
      <c r="AAL14" s="203"/>
      <c r="AAM14" s="203"/>
      <c r="AAN14" s="203"/>
      <c r="AAO14" s="203"/>
      <c r="AAP14" s="203"/>
      <c r="AAQ14" s="203"/>
      <c r="AAR14" s="203"/>
      <c r="AAS14" s="203"/>
      <c r="AAT14" s="203"/>
      <c r="AAU14" s="203"/>
      <c r="AAV14" s="203"/>
      <c r="AAW14" s="203"/>
      <c r="AAX14" s="203"/>
      <c r="AAY14" s="203"/>
      <c r="AAZ14" s="203"/>
      <c r="ABA14" s="203"/>
      <c r="ABB14" s="203"/>
      <c r="ABC14" s="203"/>
      <c r="ABD14" s="203"/>
      <c r="ABE14" s="203"/>
      <c r="ABF14" s="203"/>
      <c r="ABG14" s="203"/>
      <c r="ABH14" s="203"/>
      <c r="ABI14" s="203"/>
      <c r="ABJ14" s="203"/>
      <c r="ABK14" s="203"/>
      <c r="ABL14" s="203"/>
      <c r="ABM14" s="203"/>
      <c r="ABN14" s="203"/>
      <c r="ABO14" s="203"/>
      <c r="ABP14" s="203"/>
      <c r="ABQ14" s="203"/>
      <c r="ABR14" s="203"/>
      <c r="ABS14" s="203"/>
      <c r="ABT14" s="203"/>
      <c r="ABU14" s="203"/>
      <c r="ABV14" s="203"/>
      <c r="ABW14" s="203"/>
      <c r="ABX14" s="203"/>
      <c r="ABY14" s="203"/>
      <c r="ABZ14" s="203"/>
      <c r="ACA14" s="203"/>
      <c r="ACB14" s="203"/>
      <c r="ACC14" s="203"/>
      <c r="ACD14" s="203"/>
      <c r="ACE14" s="203"/>
      <c r="ACF14" s="203"/>
      <c r="ACG14" s="203"/>
      <c r="ACH14" s="203"/>
      <c r="ACI14" s="203"/>
      <c r="ACJ14" s="203"/>
      <c r="ACK14" s="203"/>
      <c r="ACL14" s="203"/>
      <c r="ACM14" s="203"/>
      <c r="ACN14" s="203"/>
      <c r="ACO14" s="203"/>
      <c r="ACP14" s="203"/>
      <c r="ACQ14" s="203"/>
      <c r="ACR14" s="203"/>
      <c r="ACS14" s="203"/>
      <c r="ACT14" s="203"/>
      <c r="ACU14" s="203"/>
      <c r="ACV14" s="203"/>
      <c r="ACW14" s="203"/>
      <c r="ACX14" s="203"/>
      <c r="ACY14" s="203"/>
      <c r="ACZ14" s="203"/>
      <c r="ADA14" s="203"/>
      <c r="ADB14" s="203"/>
      <c r="ADC14" s="203"/>
      <c r="ADD14" s="203"/>
      <c r="ADE14" s="203"/>
      <c r="ADF14" s="203"/>
      <c r="ADG14" s="203"/>
      <c r="ADH14" s="203"/>
      <c r="ADI14" s="203"/>
      <c r="ADJ14" s="203"/>
      <c r="ADK14" s="203"/>
      <c r="ADL14" s="203"/>
      <c r="ADM14" s="203"/>
      <c r="ADN14" s="203"/>
      <c r="ADO14" s="203"/>
      <c r="ADP14" s="203"/>
      <c r="ADQ14" s="203"/>
      <c r="ADR14" s="203"/>
      <c r="ADS14" s="203"/>
      <c r="ADT14" s="203"/>
      <c r="ADU14" s="203"/>
      <c r="ADV14" s="203"/>
      <c r="ADW14" s="203"/>
      <c r="ADX14" s="203"/>
      <c r="ADY14" s="203"/>
      <c r="ADZ14" s="203"/>
      <c r="AEA14" s="203"/>
      <c r="AEB14" s="203"/>
      <c r="AEC14" s="203"/>
      <c r="AED14" s="203"/>
      <c r="AEE14" s="203"/>
      <c r="AEF14" s="203"/>
      <c r="AEG14" s="203"/>
      <c r="AEH14" s="203"/>
      <c r="AEI14" s="203"/>
      <c r="AEJ14" s="203"/>
      <c r="AEK14" s="203"/>
      <c r="AEL14" s="203"/>
      <c r="AEM14" s="203"/>
      <c r="AEN14" s="203"/>
      <c r="AEO14" s="203"/>
      <c r="AEP14" s="203"/>
      <c r="AEQ14" s="203"/>
      <c r="AER14" s="203"/>
      <c r="AES14" s="203"/>
      <c r="AET14" s="203"/>
      <c r="AEU14" s="203"/>
      <c r="AEV14" s="203"/>
      <c r="AEW14" s="203"/>
      <c r="AEX14" s="203"/>
      <c r="AEY14" s="203"/>
      <c r="AEZ14" s="203"/>
      <c r="AFA14" s="203"/>
      <c r="AFB14" s="203"/>
      <c r="AFC14" s="203"/>
      <c r="AFD14" s="203"/>
      <c r="AFE14" s="203"/>
      <c r="AFF14" s="203"/>
      <c r="AFG14" s="203"/>
      <c r="AFH14" s="203"/>
      <c r="AFI14" s="203"/>
      <c r="AFJ14" s="203"/>
      <c r="AFK14" s="203"/>
      <c r="AFL14" s="203"/>
      <c r="AFM14" s="203"/>
      <c r="AFN14" s="203"/>
      <c r="AFO14" s="203"/>
      <c r="AFP14" s="203"/>
      <c r="AFQ14" s="203"/>
      <c r="AFR14" s="203"/>
      <c r="AFS14" s="203"/>
      <c r="AFT14" s="203"/>
      <c r="AFU14" s="203"/>
      <c r="AFV14" s="203"/>
      <c r="AFW14" s="203"/>
      <c r="AFX14" s="203"/>
      <c r="AFY14" s="203"/>
      <c r="AFZ14" s="203"/>
      <c r="AGA14" s="203"/>
      <c r="AGB14" s="203"/>
      <c r="AGC14" s="203"/>
      <c r="AGD14" s="203"/>
      <c r="AGE14" s="203"/>
      <c r="AGF14" s="203"/>
      <c r="AGG14" s="203"/>
      <c r="AGH14" s="203"/>
      <c r="AGI14" s="203"/>
      <c r="AGJ14" s="203"/>
      <c r="AGK14" s="203"/>
      <c r="AGL14" s="203"/>
      <c r="AGM14" s="203"/>
      <c r="AGN14" s="203"/>
      <c r="AGO14" s="203"/>
      <c r="AGP14" s="203"/>
      <c r="AGQ14" s="203"/>
      <c r="AGR14" s="203"/>
      <c r="AGS14" s="203"/>
      <c r="AGT14" s="203"/>
      <c r="AGU14" s="203"/>
      <c r="AGV14" s="203"/>
      <c r="AGW14" s="203"/>
      <c r="AGX14" s="203"/>
      <c r="AGY14" s="203"/>
      <c r="AGZ14" s="203"/>
      <c r="AHA14" s="203"/>
      <c r="AHB14" s="203"/>
      <c r="AHC14" s="203"/>
      <c r="AHD14" s="203"/>
      <c r="AHE14" s="203"/>
      <c r="AHF14" s="203"/>
      <c r="AHG14" s="203"/>
      <c r="AHH14" s="203"/>
      <c r="AHI14" s="203"/>
      <c r="AHJ14" s="203"/>
      <c r="AHK14" s="203"/>
      <c r="AHL14" s="203"/>
      <c r="AHM14" s="203"/>
      <c r="AHN14" s="203"/>
      <c r="AHO14" s="203"/>
      <c r="AHP14" s="203"/>
      <c r="AHQ14" s="203"/>
      <c r="AHR14" s="203"/>
      <c r="AHS14" s="203"/>
      <c r="AHT14" s="203"/>
      <c r="AHU14" s="203"/>
      <c r="AHV14" s="203"/>
      <c r="AHW14" s="203"/>
      <c r="AHX14" s="203"/>
      <c r="AHY14" s="203"/>
      <c r="AHZ14" s="203"/>
      <c r="AIA14" s="203"/>
      <c r="AIB14" s="203"/>
      <c r="AIC14" s="203"/>
      <c r="AID14" s="203"/>
      <c r="AIE14" s="203"/>
      <c r="AIF14" s="203"/>
      <c r="AIG14" s="203"/>
      <c r="AIH14" s="203"/>
      <c r="AII14" s="203"/>
      <c r="AIJ14" s="203"/>
      <c r="AIK14" s="203"/>
      <c r="AIL14" s="203"/>
      <c r="AIM14" s="203"/>
      <c r="AIN14" s="203"/>
      <c r="AIO14" s="203"/>
      <c r="AIP14" s="203"/>
      <c r="AIQ14" s="203"/>
      <c r="AIR14" s="203"/>
      <c r="AIS14" s="203"/>
    </row>
    <row r="15" spans="1:930" x14ac:dyDescent="0.35">
      <c r="A15" s="1">
        <v>1953</v>
      </c>
      <c r="B15" s="203"/>
      <c r="C15" s="203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203"/>
      <c r="T15" s="203"/>
      <c r="U15" s="203"/>
      <c r="V15" s="203"/>
      <c r="W15" s="203"/>
      <c r="X15" s="203"/>
      <c r="Y15" s="203"/>
      <c r="Z15" s="203"/>
      <c r="AA15" s="203"/>
      <c r="AB15" s="203"/>
      <c r="AC15" s="203"/>
      <c r="AD15" s="203"/>
      <c r="AE15" s="203"/>
      <c r="AF15" s="203"/>
      <c r="AG15" s="203"/>
      <c r="AH15" s="203"/>
      <c r="AI15" s="203"/>
      <c r="AJ15" s="203"/>
      <c r="AK15" s="203"/>
      <c r="AL15" s="203"/>
      <c r="AM15" s="203"/>
      <c r="AN15" s="203"/>
      <c r="AO15" s="203"/>
      <c r="AP15" s="203"/>
      <c r="AQ15" s="203"/>
      <c r="AR15" s="203"/>
      <c r="AS15" s="203"/>
      <c r="AT15" s="203"/>
      <c r="AU15" s="203"/>
      <c r="AV15" s="203"/>
      <c r="AW15" s="203"/>
      <c r="AX15" s="203"/>
      <c r="AY15" s="203"/>
      <c r="AZ15" s="203"/>
      <c r="BA15" s="203"/>
      <c r="BB15" s="203"/>
      <c r="BC15" s="203"/>
      <c r="BD15" s="203"/>
      <c r="BE15" s="203"/>
      <c r="BF15" s="203"/>
      <c r="BG15" s="203"/>
      <c r="BH15" s="203"/>
      <c r="BI15" s="203"/>
      <c r="BJ15" s="203"/>
      <c r="BK15" s="203"/>
      <c r="BL15" s="203"/>
      <c r="BM15" s="203"/>
      <c r="BN15" s="203"/>
      <c r="BO15" s="203"/>
      <c r="BP15" s="203"/>
      <c r="BQ15" s="203"/>
      <c r="BR15" s="203"/>
      <c r="BS15" s="203"/>
      <c r="BT15" s="203"/>
      <c r="BU15" s="203"/>
      <c r="BV15" s="203"/>
      <c r="BW15" s="203"/>
      <c r="BX15" s="203"/>
      <c r="BY15" s="203"/>
      <c r="BZ15" s="203"/>
      <c r="CA15" s="203"/>
      <c r="CB15" s="203"/>
      <c r="CC15" s="203"/>
      <c r="CD15" s="203"/>
      <c r="CE15" s="203"/>
      <c r="CF15" s="203"/>
      <c r="CG15" s="203"/>
      <c r="CH15" s="203"/>
      <c r="CI15" s="203"/>
      <c r="CJ15" s="203"/>
      <c r="CK15" s="203"/>
      <c r="CL15" s="203"/>
      <c r="CM15" s="203"/>
      <c r="CN15" s="203"/>
      <c r="CO15" s="203"/>
      <c r="CP15" s="203"/>
      <c r="CQ15" s="203"/>
      <c r="CR15" s="203"/>
      <c r="CS15" s="203"/>
      <c r="CT15" s="203"/>
      <c r="CU15" s="203"/>
      <c r="CV15" s="203"/>
      <c r="CW15" s="203"/>
      <c r="CX15" s="203"/>
      <c r="CY15" s="203"/>
      <c r="CZ15" s="203"/>
      <c r="DA15" s="203"/>
      <c r="DB15" s="203"/>
      <c r="DC15" s="203"/>
      <c r="DD15" s="203"/>
      <c r="DE15" s="203"/>
      <c r="DF15" s="203"/>
      <c r="DG15" s="203"/>
      <c r="DH15" s="203"/>
      <c r="DI15" s="203"/>
      <c r="DJ15" s="203"/>
      <c r="DK15" s="203"/>
      <c r="DL15" s="203"/>
      <c r="DM15" s="203"/>
      <c r="DN15" s="203"/>
      <c r="DO15" s="203"/>
      <c r="DP15" s="203"/>
      <c r="DQ15" s="203"/>
      <c r="DR15" s="203"/>
      <c r="DS15" s="203"/>
      <c r="DT15" s="203"/>
      <c r="DU15" s="203"/>
      <c r="DV15" s="203"/>
      <c r="DW15" s="203"/>
      <c r="DX15" s="203"/>
      <c r="DY15" s="203"/>
      <c r="DZ15" s="203"/>
      <c r="EA15" s="203"/>
      <c r="EB15" s="203"/>
      <c r="EC15" s="203"/>
      <c r="ED15" s="203"/>
      <c r="EE15" s="203"/>
      <c r="EF15" s="203"/>
      <c r="EG15" s="203"/>
      <c r="EH15" s="203"/>
      <c r="EI15" s="203"/>
      <c r="EJ15" s="203"/>
      <c r="EK15" s="203"/>
      <c r="EL15" s="203"/>
      <c r="EM15" s="203"/>
      <c r="EN15" s="203"/>
      <c r="EO15" s="203"/>
      <c r="EP15" s="203"/>
      <c r="EQ15" s="203"/>
      <c r="ER15" s="203"/>
      <c r="ES15" s="203"/>
      <c r="ET15" s="203"/>
      <c r="EU15" s="203"/>
      <c r="EV15" s="203"/>
      <c r="EW15" s="203"/>
      <c r="EX15" s="203"/>
      <c r="EY15" s="203"/>
      <c r="EZ15" s="203"/>
      <c r="FA15" s="203"/>
      <c r="FB15" s="203"/>
      <c r="FC15" s="203"/>
      <c r="FD15" s="203"/>
      <c r="FE15" s="203"/>
      <c r="FF15" s="203"/>
      <c r="FG15" s="203"/>
      <c r="FH15" s="203"/>
      <c r="FI15" s="203"/>
      <c r="FJ15" s="203"/>
      <c r="FK15" s="203"/>
      <c r="FL15" s="203"/>
      <c r="FM15" s="203"/>
      <c r="FN15" s="203"/>
      <c r="FO15" s="203"/>
      <c r="FP15" s="203"/>
      <c r="FQ15" s="203"/>
      <c r="FR15" s="203"/>
      <c r="FS15" s="203"/>
      <c r="FT15" s="203"/>
      <c r="FU15" s="203"/>
      <c r="FV15" s="203"/>
      <c r="FW15" s="203"/>
      <c r="FX15" s="203"/>
      <c r="FY15" s="203"/>
      <c r="FZ15" s="203"/>
      <c r="GA15" s="203"/>
      <c r="GB15" s="203"/>
      <c r="GC15" s="203"/>
      <c r="GD15" s="203"/>
      <c r="GE15" s="203"/>
      <c r="GF15" s="203"/>
      <c r="GG15" s="203"/>
      <c r="GH15" s="203"/>
      <c r="GI15" s="203"/>
      <c r="GJ15" s="203"/>
      <c r="GK15" s="203"/>
      <c r="GL15" s="203"/>
      <c r="GM15" s="203"/>
      <c r="GN15" s="203"/>
      <c r="GO15" s="203"/>
      <c r="GP15" s="203"/>
      <c r="GQ15" s="203"/>
      <c r="GR15" s="203"/>
      <c r="GS15" s="203"/>
      <c r="GT15" s="203"/>
      <c r="GU15" s="203"/>
      <c r="GV15" s="203"/>
      <c r="GW15" s="203"/>
      <c r="GX15" s="203"/>
      <c r="GY15" s="203"/>
      <c r="GZ15" s="203"/>
      <c r="HA15" s="203"/>
      <c r="HB15" s="203"/>
      <c r="HC15" s="203"/>
      <c r="HD15" s="203"/>
      <c r="HE15" s="203"/>
      <c r="HF15" s="203"/>
      <c r="HG15" s="203"/>
      <c r="HH15" s="203"/>
      <c r="HI15" s="203"/>
      <c r="HJ15" s="203"/>
      <c r="HK15" s="203"/>
      <c r="HL15" s="203"/>
      <c r="HM15" s="203"/>
      <c r="HN15" s="203"/>
      <c r="HO15" s="203"/>
      <c r="HP15" s="203"/>
      <c r="HQ15" s="203"/>
      <c r="HR15" s="203"/>
      <c r="HS15" s="203"/>
      <c r="HT15" s="203"/>
      <c r="HU15" s="203"/>
      <c r="HV15" s="203"/>
      <c r="HW15" s="203"/>
      <c r="HX15" s="203"/>
      <c r="HY15" s="203"/>
      <c r="HZ15" s="203"/>
      <c r="IA15" s="203"/>
      <c r="IB15" s="203"/>
      <c r="IC15" s="203"/>
      <c r="ID15" s="203"/>
      <c r="IE15" s="203"/>
      <c r="IF15" s="203"/>
      <c r="IG15" s="203"/>
      <c r="IH15" s="203"/>
      <c r="II15" s="203"/>
      <c r="IJ15" s="203"/>
      <c r="IK15" s="203"/>
      <c r="IL15" s="203"/>
      <c r="IM15" s="203"/>
      <c r="IN15" s="203"/>
      <c r="IO15" s="203"/>
      <c r="IP15" s="203"/>
      <c r="IQ15" s="203"/>
      <c r="IR15" s="203"/>
      <c r="IS15" s="203"/>
      <c r="IT15" s="203"/>
      <c r="IU15" s="203"/>
      <c r="IV15" s="203"/>
      <c r="IW15" s="203"/>
      <c r="IX15" s="203"/>
      <c r="IY15" s="203"/>
      <c r="IZ15" s="203"/>
      <c r="JA15" s="203"/>
      <c r="JB15" s="203"/>
      <c r="JC15" s="203"/>
      <c r="JD15" s="203"/>
      <c r="JE15" s="203"/>
      <c r="JF15" s="203"/>
      <c r="JG15" s="203"/>
      <c r="JH15" s="203"/>
      <c r="JI15" s="203"/>
      <c r="JJ15" s="203"/>
      <c r="JK15" s="203"/>
      <c r="JL15" s="203"/>
      <c r="JM15" s="203"/>
      <c r="JN15" s="203"/>
      <c r="JO15" s="203"/>
      <c r="JP15" s="203"/>
      <c r="JQ15" s="203"/>
      <c r="JR15" s="203"/>
      <c r="JS15" s="203"/>
      <c r="JT15" s="203"/>
      <c r="JU15" s="203"/>
      <c r="JV15" s="203"/>
      <c r="JW15" s="203"/>
      <c r="JX15" s="203"/>
      <c r="JY15" s="203"/>
      <c r="JZ15" s="203"/>
      <c r="KA15" s="203"/>
      <c r="KB15" s="203"/>
      <c r="KC15" s="203"/>
      <c r="KD15" s="203"/>
      <c r="KE15" s="203"/>
      <c r="KF15" s="203"/>
      <c r="KG15" s="203"/>
      <c r="KH15" s="203"/>
      <c r="KI15" s="203"/>
      <c r="KJ15" s="203"/>
      <c r="KK15" s="203"/>
      <c r="KL15" s="203"/>
      <c r="KM15" s="203"/>
      <c r="KN15" s="203"/>
      <c r="KO15" s="203"/>
      <c r="KP15" s="203"/>
      <c r="KQ15" s="203"/>
      <c r="KR15" s="203"/>
      <c r="KS15" s="203"/>
      <c r="KT15" s="203"/>
      <c r="KU15" s="203"/>
      <c r="KV15" s="203"/>
      <c r="KW15" s="203"/>
      <c r="KX15" s="203"/>
      <c r="KY15" s="203"/>
      <c r="KZ15" s="203"/>
      <c r="LA15" s="203"/>
      <c r="LB15" s="203"/>
      <c r="LC15" s="203"/>
      <c r="LD15" s="203"/>
      <c r="LE15" s="203"/>
      <c r="LF15" s="203"/>
      <c r="LG15" s="203"/>
      <c r="LH15" s="203"/>
      <c r="LI15" s="203"/>
      <c r="LJ15" s="203"/>
      <c r="LK15" s="203"/>
      <c r="LL15" s="203"/>
      <c r="LM15" s="203"/>
      <c r="LN15" s="203"/>
      <c r="LO15" s="203"/>
      <c r="LP15" s="203"/>
      <c r="LQ15" s="203"/>
      <c r="LR15" s="203"/>
      <c r="LS15" s="203"/>
      <c r="LT15" s="203"/>
      <c r="LU15" s="203"/>
      <c r="LV15" s="203"/>
      <c r="LW15" s="203"/>
      <c r="LX15" s="203"/>
      <c r="LY15" s="203"/>
      <c r="LZ15" s="203"/>
      <c r="MA15" s="203"/>
      <c r="MB15" s="203"/>
      <c r="MC15" s="203"/>
      <c r="MD15" s="203"/>
      <c r="ME15" s="203"/>
      <c r="MF15" s="203"/>
      <c r="MG15" s="203"/>
      <c r="MH15" s="203"/>
      <c r="MI15" s="203"/>
      <c r="MJ15" s="203"/>
      <c r="MK15" s="203"/>
      <c r="ML15" s="203"/>
      <c r="MM15" s="203"/>
      <c r="MN15" s="203"/>
      <c r="MO15" s="203"/>
      <c r="MP15" s="203"/>
      <c r="MQ15" s="203"/>
      <c r="MR15" s="203"/>
      <c r="MS15" s="203"/>
      <c r="MT15" s="203"/>
      <c r="MU15" s="203"/>
      <c r="MV15" s="203"/>
      <c r="MW15" s="203"/>
      <c r="MX15" s="203"/>
      <c r="MY15" s="203"/>
      <c r="MZ15" s="203"/>
      <c r="NA15" s="203"/>
      <c r="NB15" s="203"/>
      <c r="NC15" s="203"/>
      <c r="ND15" s="203"/>
      <c r="NE15" s="203"/>
      <c r="NF15" s="203"/>
      <c r="NG15" s="203"/>
      <c r="NH15" s="203"/>
      <c r="NI15" s="203"/>
      <c r="NJ15" s="203"/>
      <c r="NK15" s="203"/>
      <c r="NL15" s="203"/>
      <c r="NM15" s="203"/>
      <c r="NN15" s="203"/>
      <c r="NO15" s="203"/>
      <c r="NP15" s="203"/>
      <c r="NQ15" s="203"/>
      <c r="NR15" s="203"/>
      <c r="NS15" s="203"/>
      <c r="NT15" s="203"/>
      <c r="NU15" s="203"/>
      <c r="NV15" s="203"/>
      <c r="NW15" s="203"/>
      <c r="NX15" s="203"/>
      <c r="NY15" s="203"/>
      <c r="NZ15" s="203"/>
      <c r="OA15" s="203"/>
      <c r="OB15" s="203"/>
      <c r="OC15" s="203"/>
      <c r="OD15" s="203"/>
      <c r="OE15" s="203"/>
      <c r="OF15" s="203"/>
      <c r="OG15" s="203"/>
      <c r="OH15" s="203"/>
      <c r="OI15" s="203"/>
      <c r="OJ15" s="203"/>
      <c r="OK15" s="203"/>
      <c r="OL15" s="203"/>
      <c r="OM15" s="203"/>
      <c r="ON15" s="203"/>
      <c r="OO15" s="203"/>
      <c r="OP15" s="203"/>
      <c r="OQ15" s="203"/>
      <c r="OR15" s="203"/>
      <c r="OS15" s="203"/>
      <c r="OT15" s="203"/>
      <c r="OU15" s="203"/>
      <c r="OV15" s="203"/>
      <c r="OW15" s="203"/>
      <c r="OX15" s="203"/>
      <c r="OY15" s="203"/>
      <c r="OZ15" s="203"/>
      <c r="PA15" s="203"/>
      <c r="PB15" s="203"/>
      <c r="PC15" s="203"/>
      <c r="PD15" s="203"/>
      <c r="PE15" s="203"/>
      <c r="PF15" s="203"/>
      <c r="PG15" s="203"/>
      <c r="PH15" s="203"/>
      <c r="PI15" s="203"/>
      <c r="PJ15" s="203"/>
      <c r="PK15" s="203"/>
      <c r="PL15" s="203"/>
      <c r="PM15" s="203"/>
      <c r="PN15" s="203"/>
      <c r="PO15" s="203"/>
      <c r="PP15" s="203"/>
      <c r="PQ15" s="203"/>
      <c r="PR15" s="203"/>
      <c r="PS15" s="203"/>
      <c r="PT15" s="203"/>
      <c r="PU15" s="203"/>
      <c r="PV15" s="203"/>
      <c r="PW15" s="203"/>
      <c r="PX15" s="203"/>
      <c r="PY15" s="203"/>
      <c r="PZ15" s="203"/>
      <c r="QA15" s="203"/>
      <c r="QB15" s="203"/>
      <c r="QC15" s="203"/>
      <c r="QD15" s="203"/>
      <c r="QE15" s="203"/>
      <c r="QF15" s="203"/>
      <c r="QG15" s="203"/>
      <c r="QH15" s="203"/>
      <c r="QI15" s="203"/>
      <c r="QJ15" s="203"/>
      <c r="QK15" s="203"/>
      <c r="QL15" s="203"/>
      <c r="QM15" s="203"/>
      <c r="QN15" s="203"/>
      <c r="QO15" s="203"/>
      <c r="QP15" s="203"/>
      <c r="QQ15" s="203"/>
      <c r="QR15" s="203"/>
      <c r="QS15" s="203"/>
      <c r="QT15" s="203"/>
      <c r="QU15" s="203"/>
      <c r="QV15" s="203"/>
      <c r="QW15" s="203"/>
      <c r="QX15" s="203"/>
      <c r="QY15" s="203"/>
      <c r="QZ15" s="203"/>
      <c r="RA15" s="203"/>
      <c r="RB15" s="203"/>
      <c r="RC15" s="203"/>
      <c r="RD15" s="203"/>
      <c r="RE15" s="203"/>
      <c r="RF15" s="203"/>
      <c r="RG15" s="203"/>
      <c r="RH15" s="203"/>
      <c r="RI15" s="203"/>
      <c r="RJ15" s="203"/>
      <c r="RK15" s="203"/>
      <c r="RL15" s="203"/>
      <c r="RM15" s="203"/>
      <c r="RN15" s="203"/>
      <c r="RO15" s="203"/>
      <c r="RP15" s="203"/>
      <c r="RQ15" s="203"/>
      <c r="RR15" s="203"/>
      <c r="RS15" s="203"/>
      <c r="RT15" s="203"/>
      <c r="RU15" s="203"/>
      <c r="RV15" s="203"/>
      <c r="RW15" s="203"/>
      <c r="RX15" s="203"/>
      <c r="RY15" s="203"/>
      <c r="RZ15" s="203"/>
      <c r="SA15" s="203"/>
      <c r="SB15" s="203"/>
      <c r="SC15" s="203"/>
      <c r="SD15" s="203"/>
      <c r="SE15" s="203"/>
      <c r="SF15" s="203"/>
      <c r="SG15" s="203"/>
      <c r="SH15" s="203"/>
      <c r="SI15" s="203"/>
      <c r="SJ15" s="203"/>
      <c r="SK15" s="203"/>
      <c r="SL15" s="203"/>
      <c r="SM15" s="203"/>
      <c r="SN15" s="203"/>
      <c r="SO15" s="203"/>
      <c r="SP15" s="203"/>
      <c r="SQ15" s="203"/>
      <c r="SR15" s="203"/>
      <c r="SS15" s="203"/>
      <c r="ST15" s="203"/>
      <c r="SU15" s="203"/>
      <c r="SV15" s="203"/>
      <c r="SW15" s="203"/>
      <c r="SX15" s="203"/>
      <c r="SY15" s="203"/>
      <c r="SZ15" s="203"/>
      <c r="TA15" s="203"/>
      <c r="TB15" s="203"/>
      <c r="TC15" s="203"/>
      <c r="TD15" s="203"/>
      <c r="TE15" s="203"/>
      <c r="TF15" s="203"/>
      <c r="TG15" s="203"/>
      <c r="TH15" s="203"/>
      <c r="TI15" s="203"/>
      <c r="TJ15" s="203"/>
      <c r="TK15" s="203"/>
      <c r="TL15" s="203"/>
      <c r="TM15" s="203"/>
      <c r="TN15" s="203"/>
      <c r="TO15" s="203"/>
      <c r="TP15" s="203"/>
      <c r="TQ15" s="203"/>
      <c r="TR15" s="203"/>
      <c r="TS15" s="203"/>
      <c r="TT15" s="203"/>
      <c r="TU15" s="203"/>
      <c r="TV15" s="203"/>
      <c r="TW15" s="203"/>
      <c r="TX15" s="203"/>
      <c r="TY15" s="203"/>
      <c r="TZ15" s="203"/>
      <c r="UA15" s="203"/>
      <c r="UB15" s="203"/>
      <c r="UC15" s="203"/>
      <c r="UD15" s="203"/>
      <c r="UE15" s="203"/>
      <c r="UF15" s="203"/>
      <c r="UG15" s="203"/>
      <c r="UH15" s="203"/>
      <c r="UI15" s="203"/>
      <c r="UJ15" s="203"/>
      <c r="UK15" s="203"/>
      <c r="UL15" s="203"/>
      <c r="UM15" s="203"/>
      <c r="UN15" s="203"/>
      <c r="UO15" s="203"/>
      <c r="UP15" s="203"/>
      <c r="UQ15" s="203"/>
      <c r="UR15" s="203"/>
      <c r="US15" s="203"/>
      <c r="UT15" s="203"/>
      <c r="UU15" s="203"/>
      <c r="UV15" s="203"/>
      <c r="UW15" s="203"/>
      <c r="UX15" s="203"/>
      <c r="UY15" s="203"/>
      <c r="UZ15" s="203"/>
      <c r="VA15" s="203"/>
      <c r="VB15" s="203"/>
      <c r="VC15" s="203"/>
      <c r="VD15" s="203"/>
      <c r="VE15" s="203"/>
      <c r="VF15" s="203"/>
      <c r="VG15" s="203"/>
      <c r="VH15" s="203"/>
      <c r="VI15" s="203"/>
      <c r="VJ15" s="203"/>
      <c r="VK15" s="203"/>
      <c r="VL15" s="203"/>
      <c r="VM15" s="203"/>
      <c r="VN15" s="203"/>
      <c r="VO15" s="203"/>
      <c r="VP15" s="203"/>
      <c r="VQ15" s="203"/>
      <c r="VR15" s="203"/>
      <c r="VS15" s="203"/>
      <c r="VT15" s="203"/>
      <c r="VU15" s="203"/>
      <c r="VV15" s="203"/>
      <c r="VW15" s="203"/>
      <c r="VX15" s="203"/>
      <c r="VY15" s="203"/>
      <c r="VZ15" s="203"/>
      <c r="WA15" s="203"/>
      <c r="WB15" s="203"/>
      <c r="WC15" s="203"/>
      <c r="WD15" s="203"/>
      <c r="WE15" s="203"/>
      <c r="WF15" s="203"/>
      <c r="WG15" s="203"/>
      <c r="WH15" s="203"/>
      <c r="WI15" s="203"/>
      <c r="WJ15" s="203"/>
      <c r="WK15" s="203"/>
      <c r="WL15" s="203"/>
      <c r="WM15" s="203"/>
      <c r="WN15" s="203"/>
      <c r="WO15" s="203"/>
      <c r="WP15" s="203"/>
      <c r="WQ15" s="203"/>
      <c r="WR15" s="203"/>
      <c r="WS15" s="203"/>
      <c r="WT15" s="203"/>
      <c r="WU15" s="203"/>
      <c r="WV15" s="203"/>
      <c r="WW15" s="203"/>
      <c r="WX15" s="203"/>
      <c r="WY15" s="203"/>
      <c r="WZ15" s="203"/>
      <c r="XA15" s="203"/>
      <c r="XB15" s="203"/>
      <c r="XC15" s="203"/>
      <c r="XD15" s="203"/>
      <c r="XE15" s="203"/>
      <c r="XF15" s="203"/>
      <c r="XG15" s="203"/>
      <c r="XH15" s="203"/>
      <c r="XI15" s="203"/>
      <c r="XJ15" s="203"/>
      <c r="XK15" s="203"/>
      <c r="XL15" s="203"/>
      <c r="XM15" s="203"/>
      <c r="XN15" s="203"/>
      <c r="XO15" s="203"/>
      <c r="XP15" s="203"/>
      <c r="XQ15" s="203"/>
      <c r="XR15" s="203"/>
      <c r="XS15" s="203"/>
      <c r="XT15" s="203"/>
      <c r="XU15" s="203"/>
      <c r="XV15" s="203"/>
      <c r="XW15" s="203"/>
      <c r="XX15" s="203"/>
      <c r="XY15" s="203"/>
      <c r="XZ15" s="203"/>
      <c r="YA15" s="203"/>
      <c r="YB15" s="203"/>
      <c r="YC15" s="203"/>
      <c r="YD15" s="203"/>
      <c r="YE15" s="203"/>
      <c r="YF15" s="203"/>
      <c r="YG15" s="203"/>
      <c r="YH15" s="203"/>
      <c r="YI15" s="203"/>
      <c r="YJ15" s="203"/>
      <c r="YK15" s="203"/>
      <c r="YL15" s="203"/>
      <c r="YM15" s="203"/>
      <c r="YN15" s="203"/>
      <c r="YO15" s="203"/>
      <c r="YP15" s="203"/>
      <c r="YQ15" s="203"/>
      <c r="YR15" s="203"/>
      <c r="YS15" s="203"/>
      <c r="YT15" s="203"/>
      <c r="YU15" s="203"/>
      <c r="YV15" s="203"/>
      <c r="YW15" s="203"/>
      <c r="YX15" s="203"/>
      <c r="YY15" s="203"/>
      <c r="YZ15" s="203"/>
      <c r="ZA15" s="203"/>
      <c r="ZB15" s="203"/>
      <c r="ZC15" s="203"/>
      <c r="ZD15" s="203"/>
      <c r="ZE15" s="203"/>
      <c r="ZF15" s="203"/>
      <c r="ZG15" s="203"/>
      <c r="ZH15" s="203"/>
      <c r="ZI15" s="203"/>
      <c r="ZJ15" s="203"/>
      <c r="ZK15" s="203"/>
      <c r="ZL15" s="203"/>
      <c r="ZM15" s="203"/>
      <c r="ZN15" s="203"/>
      <c r="ZO15" s="203"/>
      <c r="ZP15" s="203"/>
      <c r="ZQ15" s="203"/>
      <c r="ZR15" s="203"/>
      <c r="ZS15" s="203"/>
      <c r="ZT15" s="203"/>
      <c r="ZU15" s="203"/>
      <c r="ZV15" s="203"/>
      <c r="ZW15" s="203"/>
      <c r="ZX15" s="203"/>
      <c r="ZY15" s="203"/>
      <c r="ZZ15" s="203"/>
      <c r="AAA15" s="203"/>
      <c r="AAB15" s="203"/>
      <c r="AAC15" s="203"/>
      <c r="AAD15" s="203"/>
      <c r="AAE15" s="203"/>
      <c r="AAF15" s="203"/>
      <c r="AAG15" s="203"/>
      <c r="AAH15" s="203"/>
      <c r="AAI15" s="203"/>
      <c r="AAJ15" s="203"/>
      <c r="AAK15" s="203"/>
      <c r="AAL15" s="203"/>
      <c r="AAM15" s="203"/>
      <c r="AAN15" s="203"/>
      <c r="AAO15" s="203"/>
      <c r="AAP15" s="203"/>
      <c r="AAQ15" s="203"/>
      <c r="AAR15" s="203"/>
      <c r="AAS15" s="203"/>
      <c r="AAT15" s="203"/>
      <c r="AAU15" s="203"/>
      <c r="AAV15" s="203"/>
      <c r="AAW15" s="203"/>
      <c r="AAX15" s="203"/>
      <c r="AAY15" s="203"/>
      <c r="AAZ15" s="203"/>
      <c r="ABA15" s="203"/>
      <c r="ABB15" s="203"/>
      <c r="ABC15" s="203"/>
      <c r="ABD15" s="203"/>
      <c r="ABE15" s="203"/>
      <c r="ABF15" s="203"/>
      <c r="ABG15" s="203"/>
      <c r="ABH15" s="203"/>
      <c r="ABI15" s="203"/>
      <c r="ABJ15" s="203"/>
      <c r="ABK15" s="203"/>
      <c r="ABL15" s="203"/>
      <c r="ABM15" s="203"/>
      <c r="ABN15" s="203"/>
      <c r="ABO15" s="203"/>
      <c r="ABP15" s="203"/>
      <c r="ABQ15" s="203"/>
      <c r="ABR15" s="203"/>
      <c r="ABS15" s="203"/>
      <c r="ABT15" s="203"/>
      <c r="ABU15" s="203"/>
      <c r="ABV15" s="203"/>
      <c r="ABW15" s="203"/>
      <c r="ABX15" s="203"/>
      <c r="ABY15" s="203"/>
      <c r="ABZ15" s="203"/>
      <c r="ACA15" s="203"/>
      <c r="ACB15" s="203"/>
      <c r="ACC15" s="203"/>
      <c r="ACD15" s="203"/>
      <c r="ACE15" s="203"/>
      <c r="ACF15" s="203"/>
      <c r="ACG15" s="203"/>
      <c r="ACH15" s="203"/>
      <c r="ACI15" s="203"/>
      <c r="ACJ15" s="203"/>
      <c r="ACK15" s="203"/>
      <c r="ACL15" s="203"/>
      <c r="ACM15" s="203"/>
      <c r="ACN15" s="203"/>
      <c r="ACO15" s="203"/>
      <c r="ACP15" s="203"/>
      <c r="ACQ15" s="203"/>
      <c r="ACR15" s="203"/>
      <c r="ACS15" s="203"/>
      <c r="ACT15" s="203"/>
      <c r="ACU15" s="203"/>
      <c r="ACV15" s="203"/>
      <c r="ACW15" s="203"/>
      <c r="ACX15" s="203"/>
      <c r="ACY15" s="203"/>
      <c r="ACZ15" s="203"/>
      <c r="ADA15" s="203"/>
      <c r="ADB15" s="203"/>
      <c r="ADC15" s="203"/>
      <c r="ADD15" s="203"/>
      <c r="ADE15" s="203"/>
      <c r="ADF15" s="203"/>
      <c r="ADG15" s="203"/>
      <c r="ADH15" s="203"/>
      <c r="ADI15" s="203"/>
      <c r="ADJ15" s="203"/>
      <c r="ADK15" s="203"/>
      <c r="ADL15" s="203"/>
      <c r="ADM15" s="203"/>
      <c r="ADN15" s="203"/>
      <c r="ADO15" s="203"/>
      <c r="ADP15" s="203"/>
      <c r="ADQ15" s="203"/>
      <c r="ADR15" s="203"/>
      <c r="ADS15" s="203"/>
      <c r="ADT15" s="203"/>
      <c r="ADU15" s="203"/>
      <c r="ADV15" s="203"/>
      <c r="ADW15" s="203"/>
      <c r="ADX15" s="203"/>
      <c r="ADY15" s="203"/>
      <c r="ADZ15" s="203"/>
      <c r="AEA15" s="203"/>
      <c r="AEB15" s="203"/>
      <c r="AEC15" s="203"/>
      <c r="AED15" s="203"/>
      <c r="AEE15" s="203"/>
      <c r="AEF15" s="203"/>
      <c r="AEG15" s="203"/>
      <c r="AEH15" s="203"/>
      <c r="AEI15" s="203"/>
      <c r="AEJ15" s="203"/>
      <c r="AEK15" s="203"/>
      <c r="AEL15" s="203"/>
      <c r="AEM15" s="203"/>
      <c r="AEN15" s="203"/>
      <c r="AEO15" s="203"/>
      <c r="AEP15" s="203"/>
      <c r="AEQ15" s="203"/>
      <c r="AER15" s="203"/>
      <c r="AES15" s="203"/>
      <c r="AET15" s="203"/>
      <c r="AEU15" s="203"/>
      <c r="AEV15" s="203"/>
      <c r="AEW15" s="203"/>
      <c r="AEX15" s="203"/>
      <c r="AEY15" s="203"/>
      <c r="AEZ15" s="203"/>
      <c r="AFA15" s="203"/>
      <c r="AFB15" s="203"/>
      <c r="AFC15" s="203"/>
      <c r="AFD15" s="203"/>
      <c r="AFE15" s="203"/>
      <c r="AFF15" s="203"/>
      <c r="AFG15" s="203"/>
      <c r="AFH15" s="203"/>
      <c r="AFI15" s="203"/>
      <c r="AFJ15" s="203"/>
      <c r="AFK15" s="203"/>
      <c r="AFL15" s="203"/>
      <c r="AFM15" s="203"/>
      <c r="AFN15" s="203"/>
      <c r="AFO15" s="203"/>
      <c r="AFP15" s="203"/>
      <c r="AFQ15" s="203"/>
      <c r="AFR15" s="203"/>
      <c r="AFS15" s="203"/>
      <c r="AFT15" s="203"/>
      <c r="AFU15" s="203"/>
      <c r="AFV15" s="203"/>
      <c r="AFW15" s="203"/>
      <c r="AFX15" s="203"/>
      <c r="AFY15" s="203"/>
      <c r="AFZ15" s="203"/>
      <c r="AGA15" s="203"/>
      <c r="AGB15" s="203"/>
      <c r="AGC15" s="203"/>
      <c r="AGD15" s="203"/>
      <c r="AGE15" s="203"/>
      <c r="AGF15" s="203"/>
      <c r="AGG15" s="203"/>
      <c r="AGH15" s="203"/>
      <c r="AGI15" s="203"/>
      <c r="AGJ15" s="203"/>
      <c r="AGK15" s="203"/>
      <c r="AGL15" s="203"/>
      <c r="AGM15" s="203"/>
      <c r="AGN15" s="203"/>
      <c r="AGO15" s="203"/>
      <c r="AGP15" s="203"/>
      <c r="AGQ15" s="203"/>
      <c r="AGR15" s="203"/>
      <c r="AGS15" s="203"/>
      <c r="AGT15" s="203"/>
      <c r="AGU15" s="203"/>
      <c r="AGV15" s="203"/>
      <c r="AGW15" s="203"/>
      <c r="AGX15" s="203"/>
      <c r="AGY15" s="203"/>
      <c r="AGZ15" s="203"/>
      <c r="AHA15" s="203"/>
      <c r="AHB15" s="203"/>
      <c r="AHC15" s="203"/>
      <c r="AHD15" s="203"/>
      <c r="AHE15" s="203"/>
      <c r="AHF15" s="203"/>
      <c r="AHG15" s="203"/>
      <c r="AHH15" s="203"/>
      <c r="AHI15" s="203"/>
      <c r="AHJ15" s="203"/>
      <c r="AHK15" s="203"/>
      <c r="AHL15" s="203"/>
      <c r="AHM15" s="203"/>
      <c r="AHN15" s="203"/>
      <c r="AHO15" s="203"/>
      <c r="AHP15" s="203"/>
      <c r="AHQ15" s="203"/>
      <c r="AHR15" s="203"/>
      <c r="AHS15" s="203"/>
      <c r="AHT15" s="203"/>
      <c r="AHU15" s="203"/>
      <c r="AHV15" s="203"/>
      <c r="AHW15" s="203"/>
      <c r="AHX15" s="203"/>
      <c r="AHY15" s="203"/>
      <c r="AHZ15" s="203"/>
      <c r="AIA15" s="203"/>
      <c r="AIB15" s="203"/>
      <c r="AIC15" s="203"/>
      <c r="AID15" s="203"/>
      <c r="AIE15" s="203"/>
      <c r="AIF15" s="203"/>
      <c r="AIG15" s="203"/>
      <c r="AIH15" s="203"/>
      <c r="AII15" s="203"/>
      <c r="AIJ15" s="203"/>
      <c r="AIK15" s="203"/>
      <c r="AIL15" s="203"/>
      <c r="AIM15" s="203"/>
      <c r="AIN15" s="203"/>
      <c r="AIO15" s="203"/>
      <c r="AIP15" s="203"/>
      <c r="AIQ15" s="203"/>
      <c r="AIR15" s="203"/>
      <c r="AIS15" s="203"/>
    </row>
    <row r="16" spans="1:930" x14ac:dyDescent="0.35">
      <c r="A16" s="1">
        <v>1954</v>
      </c>
      <c r="B16" s="203"/>
      <c r="C16" s="203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203"/>
      <c r="T16" s="203"/>
      <c r="U16" s="203"/>
      <c r="V16" s="203"/>
      <c r="W16" s="203"/>
      <c r="X16" s="203"/>
      <c r="Y16" s="203"/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  <c r="BJ16" s="203"/>
      <c r="BK16" s="203"/>
      <c r="BL16" s="203"/>
      <c r="BM16" s="203"/>
      <c r="BN16" s="203"/>
      <c r="BO16" s="203"/>
      <c r="BP16" s="203"/>
      <c r="BQ16" s="203"/>
      <c r="BR16" s="203"/>
      <c r="BS16" s="203"/>
      <c r="BT16" s="203"/>
      <c r="BU16" s="203"/>
      <c r="BV16" s="203"/>
      <c r="BW16" s="203"/>
      <c r="BX16" s="203"/>
      <c r="BY16" s="203"/>
      <c r="BZ16" s="203"/>
      <c r="CA16" s="203"/>
      <c r="CB16" s="203"/>
      <c r="CC16" s="203"/>
      <c r="CD16" s="203"/>
      <c r="CE16" s="203"/>
      <c r="CF16" s="203"/>
      <c r="CG16" s="203"/>
      <c r="CH16" s="203"/>
      <c r="CI16" s="203"/>
      <c r="CJ16" s="203"/>
      <c r="CK16" s="203"/>
      <c r="CL16" s="203"/>
      <c r="CM16" s="203"/>
      <c r="CN16" s="203"/>
      <c r="CO16" s="203"/>
      <c r="CP16" s="203"/>
      <c r="CQ16" s="203"/>
      <c r="CR16" s="203"/>
      <c r="CS16" s="203"/>
      <c r="CT16" s="203"/>
      <c r="CU16" s="203"/>
      <c r="CV16" s="203"/>
      <c r="CW16" s="203"/>
      <c r="CX16" s="203"/>
      <c r="CY16" s="203"/>
      <c r="CZ16" s="203"/>
      <c r="DA16" s="203"/>
      <c r="DB16" s="203"/>
      <c r="DC16" s="203"/>
      <c r="DD16" s="203"/>
      <c r="DE16" s="203"/>
      <c r="DF16" s="203"/>
      <c r="DG16" s="203"/>
      <c r="DH16" s="203"/>
      <c r="DI16" s="203"/>
      <c r="DJ16" s="203"/>
      <c r="DK16" s="203"/>
      <c r="DL16" s="203"/>
      <c r="DM16" s="203"/>
      <c r="DN16" s="203"/>
      <c r="DO16" s="203"/>
      <c r="DP16" s="203"/>
      <c r="DQ16" s="203"/>
      <c r="DR16" s="203"/>
      <c r="DS16" s="203"/>
      <c r="DT16" s="203"/>
      <c r="DU16" s="203"/>
      <c r="DV16" s="203"/>
      <c r="DW16" s="203"/>
      <c r="DX16" s="203"/>
      <c r="DY16" s="203"/>
      <c r="DZ16" s="203"/>
      <c r="EA16" s="203"/>
      <c r="EB16" s="203"/>
      <c r="EC16" s="203"/>
      <c r="ED16" s="203"/>
      <c r="EE16" s="203"/>
      <c r="EF16" s="203"/>
      <c r="EG16" s="203"/>
      <c r="EH16" s="203"/>
      <c r="EI16" s="203"/>
      <c r="EJ16" s="203"/>
      <c r="EK16" s="203"/>
      <c r="EL16" s="203"/>
      <c r="EM16" s="203"/>
      <c r="EN16" s="203"/>
      <c r="EO16" s="203"/>
      <c r="EP16" s="203"/>
      <c r="EQ16" s="203"/>
      <c r="ER16" s="203"/>
      <c r="ES16" s="203"/>
      <c r="ET16" s="203"/>
      <c r="EU16" s="203"/>
      <c r="EV16" s="203"/>
      <c r="EW16" s="203"/>
      <c r="EX16" s="203"/>
      <c r="EY16" s="203"/>
      <c r="EZ16" s="203"/>
      <c r="FA16" s="203"/>
      <c r="FB16" s="203"/>
      <c r="FC16" s="203"/>
      <c r="FD16" s="203"/>
      <c r="FE16" s="203"/>
      <c r="FF16" s="203"/>
      <c r="FG16" s="203"/>
      <c r="FH16" s="203"/>
      <c r="FI16" s="203"/>
      <c r="FJ16" s="203"/>
      <c r="FK16" s="203"/>
      <c r="FL16" s="203"/>
      <c r="FM16" s="203"/>
      <c r="FN16" s="203"/>
      <c r="FO16" s="203"/>
      <c r="FP16" s="203"/>
      <c r="FQ16" s="203"/>
      <c r="FR16" s="203"/>
      <c r="FS16" s="203"/>
      <c r="FT16" s="203"/>
      <c r="FU16" s="203"/>
      <c r="FV16" s="203"/>
      <c r="FW16" s="203"/>
      <c r="FX16" s="203"/>
      <c r="FY16" s="203"/>
      <c r="FZ16" s="203"/>
      <c r="GA16" s="203"/>
      <c r="GB16" s="203"/>
      <c r="GC16" s="203"/>
      <c r="GD16" s="203"/>
      <c r="GE16" s="203"/>
      <c r="GF16" s="203"/>
      <c r="GG16" s="203"/>
      <c r="GH16" s="203"/>
      <c r="GI16" s="203"/>
      <c r="GJ16" s="203"/>
      <c r="GK16" s="203"/>
      <c r="GL16" s="203"/>
      <c r="GM16" s="203"/>
      <c r="GN16" s="203"/>
      <c r="GO16" s="203"/>
      <c r="GP16" s="203"/>
      <c r="GQ16" s="203"/>
      <c r="GR16" s="203"/>
      <c r="GS16" s="203"/>
      <c r="GT16" s="203"/>
      <c r="GU16" s="203"/>
      <c r="GV16" s="203"/>
      <c r="GW16" s="203"/>
      <c r="GX16" s="203"/>
      <c r="GY16" s="203"/>
      <c r="GZ16" s="203"/>
      <c r="HA16" s="203"/>
      <c r="HB16" s="203"/>
      <c r="HC16" s="203"/>
      <c r="HD16" s="203"/>
      <c r="HE16" s="203"/>
      <c r="HF16" s="203"/>
      <c r="HG16" s="203"/>
      <c r="HH16" s="203"/>
      <c r="HI16" s="203"/>
      <c r="HJ16" s="203"/>
      <c r="HK16" s="203"/>
      <c r="HL16" s="203"/>
      <c r="HM16" s="203"/>
      <c r="HN16" s="203"/>
      <c r="HO16" s="203"/>
      <c r="HP16" s="203"/>
      <c r="HQ16" s="203"/>
      <c r="HR16" s="203"/>
      <c r="HS16" s="203"/>
      <c r="HT16" s="203"/>
      <c r="HU16" s="203"/>
      <c r="HV16" s="203"/>
      <c r="HW16" s="203"/>
      <c r="HX16" s="203"/>
      <c r="HY16" s="203"/>
      <c r="HZ16" s="203"/>
      <c r="IA16" s="203"/>
      <c r="IB16" s="203"/>
      <c r="IC16" s="203"/>
      <c r="ID16" s="203"/>
      <c r="IE16" s="203"/>
      <c r="IF16" s="203"/>
      <c r="IG16" s="203"/>
      <c r="IH16" s="203"/>
      <c r="II16" s="203"/>
      <c r="IJ16" s="203"/>
      <c r="IK16" s="203"/>
      <c r="IL16" s="203"/>
      <c r="IM16" s="203"/>
      <c r="IN16" s="203"/>
      <c r="IO16" s="203"/>
      <c r="IP16" s="203"/>
      <c r="IQ16" s="203"/>
      <c r="IR16" s="203"/>
      <c r="IS16" s="203"/>
      <c r="IT16" s="203"/>
      <c r="IU16" s="203"/>
      <c r="IV16" s="203"/>
      <c r="IW16" s="203"/>
      <c r="IX16" s="203"/>
      <c r="IY16" s="203"/>
      <c r="IZ16" s="203"/>
      <c r="JA16" s="203"/>
      <c r="JB16" s="203"/>
      <c r="JC16" s="203"/>
      <c r="JD16" s="203"/>
      <c r="JE16" s="203"/>
      <c r="JF16" s="203"/>
      <c r="JG16" s="203"/>
      <c r="JH16" s="203"/>
      <c r="JI16" s="203"/>
      <c r="JJ16" s="203"/>
      <c r="JK16" s="203"/>
      <c r="JL16" s="203"/>
      <c r="JM16" s="203"/>
      <c r="JN16" s="203"/>
      <c r="JO16" s="203"/>
      <c r="JP16" s="203"/>
      <c r="JQ16" s="203"/>
      <c r="JR16" s="203"/>
      <c r="JS16" s="203"/>
      <c r="JT16" s="203"/>
      <c r="JU16" s="203"/>
      <c r="JV16" s="203"/>
      <c r="JW16" s="203"/>
      <c r="JX16" s="203"/>
      <c r="JY16" s="203"/>
      <c r="JZ16" s="203"/>
      <c r="KA16" s="203"/>
      <c r="KB16" s="203"/>
      <c r="KC16" s="203"/>
      <c r="KD16" s="203"/>
      <c r="KE16" s="203"/>
      <c r="KF16" s="203"/>
      <c r="KG16" s="203"/>
      <c r="KH16" s="203"/>
      <c r="KI16" s="203"/>
      <c r="KJ16" s="203"/>
      <c r="KK16" s="203"/>
      <c r="KL16" s="203"/>
      <c r="KM16" s="203"/>
      <c r="KN16" s="203"/>
      <c r="KO16" s="203"/>
      <c r="KP16" s="203"/>
      <c r="KQ16" s="203"/>
      <c r="KR16" s="203"/>
      <c r="KS16" s="203"/>
      <c r="KT16" s="203"/>
      <c r="KU16" s="203"/>
      <c r="KV16" s="203"/>
      <c r="KW16" s="203"/>
      <c r="KX16" s="203"/>
      <c r="KY16" s="203"/>
      <c r="KZ16" s="203"/>
      <c r="LA16" s="203"/>
      <c r="LB16" s="203"/>
      <c r="LC16" s="203"/>
      <c r="LD16" s="203"/>
      <c r="LE16" s="203"/>
      <c r="LF16" s="203"/>
      <c r="LG16" s="203"/>
      <c r="LH16" s="203"/>
      <c r="LI16" s="203"/>
      <c r="LJ16" s="203"/>
      <c r="LK16" s="203"/>
      <c r="LL16" s="203"/>
      <c r="LM16" s="203"/>
      <c r="LN16" s="203"/>
      <c r="LO16" s="203"/>
      <c r="LP16" s="203"/>
      <c r="LQ16" s="203"/>
      <c r="LR16" s="203"/>
      <c r="LS16" s="203"/>
      <c r="LT16" s="203"/>
      <c r="LU16" s="203"/>
      <c r="LV16" s="203"/>
      <c r="LW16" s="203"/>
      <c r="LX16" s="203"/>
      <c r="LY16" s="203"/>
      <c r="LZ16" s="203"/>
      <c r="MA16" s="203"/>
      <c r="MB16" s="203"/>
      <c r="MC16" s="203"/>
      <c r="MD16" s="203"/>
      <c r="ME16" s="203"/>
      <c r="MF16" s="203"/>
      <c r="MG16" s="203"/>
      <c r="MH16" s="203"/>
      <c r="MI16" s="203"/>
      <c r="MJ16" s="203"/>
      <c r="MK16" s="203"/>
      <c r="ML16" s="203"/>
      <c r="MM16" s="203"/>
      <c r="MN16" s="203"/>
      <c r="MO16" s="203"/>
      <c r="MP16" s="203"/>
      <c r="MQ16" s="203"/>
      <c r="MR16" s="203"/>
      <c r="MS16" s="203"/>
      <c r="MT16" s="203"/>
      <c r="MU16" s="203"/>
      <c r="MV16" s="203"/>
      <c r="MW16" s="203"/>
      <c r="MX16" s="203"/>
      <c r="MY16" s="203"/>
      <c r="MZ16" s="203"/>
      <c r="NA16" s="203"/>
      <c r="NB16" s="203"/>
      <c r="NC16" s="203"/>
      <c r="ND16" s="203"/>
      <c r="NE16" s="203"/>
      <c r="NF16" s="203"/>
      <c r="NG16" s="203"/>
      <c r="NH16" s="203"/>
      <c r="NI16" s="203"/>
      <c r="NJ16" s="203"/>
      <c r="NK16" s="203"/>
      <c r="NL16" s="203"/>
      <c r="NM16" s="203"/>
      <c r="NN16" s="203"/>
      <c r="NO16" s="203"/>
      <c r="NP16" s="203"/>
      <c r="NQ16" s="203"/>
      <c r="NR16" s="203"/>
      <c r="NS16" s="203"/>
      <c r="NT16" s="203"/>
      <c r="NU16" s="203"/>
      <c r="NV16" s="203"/>
      <c r="NW16" s="203"/>
      <c r="NX16" s="203"/>
      <c r="NY16" s="203"/>
      <c r="NZ16" s="203"/>
      <c r="OA16" s="203"/>
      <c r="OB16" s="203"/>
      <c r="OC16" s="203"/>
      <c r="OD16" s="203"/>
      <c r="OE16" s="203"/>
      <c r="OF16" s="203"/>
      <c r="OG16" s="203"/>
      <c r="OH16" s="203"/>
      <c r="OI16" s="203"/>
      <c r="OJ16" s="203"/>
      <c r="OK16" s="203"/>
      <c r="OL16" s="203"/>
      <c r="OM16" s="203"/>
      <c r="ON16" s="203"/>
      <c r="OO16" s="203"/>
      <c r="OP16" s="203"/>
      <c r="OQ16" s="203"/>
      <c r="OR16" s="203"/>
      <c r="OS16" s="203"/>
      <c r="OT16" s="203"/>
      <c r="OU16" s="203"/>
      <c r="OV16" s="203"/>
      <c r="OW16" s="203"/>
      <c r="OX16" s="203"/>
      <c r="OY16" s="203"/>
      <c r="OZ16" s="203"/>
      <c r="PA16" s="203"/>
      <c r="PB16" s="203"/>
      <c r="PC16" s="203"/>
      <c r="PD16" s="203"/>
      <c r="PE16" s="203"/>
      <c r="PF16" s="203"/>
      <c r="PG16" s="203"/>
      <c r="PH16" s="203"/>
      <c r="PI16" s="203"/>
      <c r="PJ16" s="203"/>
      <c r="PK16" s="203"/>
      <c r="PL16" s="203"/>
      <c r="PM16" s="203"/>
      <c r="PN16" s="203"/>
      <c r="PO16" s="203"/>
      <c r="PP16" s="203"/>
      <c r="PQ16" s="203"/>
      <c r="PR16" s="203"/>
      <c r="PS16" s="203"/>
      <c r="PT16" s="203"/>
      <c r="PU16" s="203"/>
      <c r="PV16" s="203"/>
      <c r="PW16" s="203"/>
      <c r="PX16" s="203"/>
      <c r="PY16" s="203"/>
      <c r="PZ16" s="203"/>
      <c r="QA16" s="203"/>
      <c r="QB16" s="203"/>
      <c r="QC16" s="203"/>
      <c r="QD16" s="203"/>
      <c r="QE16" s="203"/>
      <c r="QF16" s="203"/>
      <c r="QG16" s="203"/>
      <c r="QH16" s="203"/>
      <c r="QI16" s="203"/>
      <c r="QJ16" s="203"/>
      <c r="QK16" s="203"/>
      <c r="QL16" s="203"/>
      <c r="QM16" s="203"/>
      <c r="QN16" s="203"/>
      <c r="QO16" s="203"/>
      <c r="QP16" s="203"/>
      <c r="QQ16" s="203"/>
      <c r="QR16" s="203"/>
      <c r="QS16" s="203"/>
      <c r="QT16" s="203"/>
      <c r="QU16" s="203"/>
      <c r="QV16" s="203"/>
      <c r="QW16" s="203"/>
      <c r="QX16" s="203"/>
      <c r="QY16" s="203"/>
      <c r="QZ16" s="203"/>
      <c r="RA16" s="203"/>
      <c r="RB16" s="203"/>
      <c r="RC16" s="203"/>
      <c r="RD16" s="203"/>
      <c r="RE16" s="203"/>
      <c r="RF16" s="203"/>
      <c r="RG16" s="203"/>
      <c r="RH16" s="203"/>
      <c r="RI16" s="203"/>
      <c r="RJ16" s="203"/>
      <c r="RK16" s="203"/>
      <c r="RL16" s="203"/>
      <c r="RM16" s="203"/>
      <c r="RN16" s="203"/>
      <c r="RO16" s="203"/>
      <c r="RP16" s="203"/>
      <c r="RQ16" s="203"/>
      <c r="RR16" s="203"/>
      <c r="RS16" s="203"/>
      <c r="RT16" s="203"/>
      <c r="RU16" s="203"/>
      <c r="RV16" s="203"/>
      <c r="RW16" s="203"/>
      <c r="RX16" s="203"/>
      <c r="RY16" s="203"/>
      <c r="RZ16" s="203"/>
      <c r="SA16" s="203"/>
      <c r="SB16" s="203"/>
      <c r="SC16" s="203"/>
      <c r="SD16" s="203"/>
      <c r="SE16" s="203"/>
      <c r="SF16" s="203"/>
      <c r="SG16" s="203"/>
      <c r="SH16" s="203"/>
      <c r="SI16" s="203"/>
      <c r="SJ16" s="203"/>
      <c r="SK16" s="203"/>
      <c r="SL16" s="203"/>
      <c r="SM16" s="203"/>
      <c r="SN16" s="203"/>
      <c r="SO16" s="203"/>
      <c r="SP16" s="203"/>
      <c r="SQ16" s="203"/>
      <c r="SR16" s="203"/>
      <c r="SS16" s="203"/>
      <c r="ST16" s="203"/>
      <c r="SU16" s="203"/>
      <c r="SV16" s="203"/>
      <c r="SW16" s="203"/>
      <c r="SX16" s="203"/>
      <c r="SY16" s="203"/>
      <c r="SZ16" s="203"/>
      <c r="TA16" s="203"/>
      <c r="TB16" s="203"/>
      <c r="TC16" s="203"/>
      <c r="TD16" s="203"/>
      <c r="TE16" s="203"/>
      <c r="TF16" s="203"/>
      <c r="TG16" s="203"/>
      <c r="TH16" s="203"/>
      <c r="TI16" s="203"/>
      <c r="TJ16" s="203"/>
      <c r="TK16" s="203"/>
      <c r="TL16" s="203"/>
      <c r="TM16" s="203"/>
      <c r="TN16" s="203"/>
      <c r="TO16" s="203"/>
      <c r="TP16" s="203"/>
      <c r="TQ16" s="203"/>
      <c r="TR16" s="203"/>
      <c r="TS16" s="203"/>
      <c r="TT16" s="203"/>
      <c r="TU16" s="203"/>
      <c r="TV16" s="203"/>
      <c r="TW16" s="203"/>
      <c r="TX16" s="203"/>
      <c r="TY16" s="203"/>
      <c r="TZ16" s="203"/>
      <c r="UA16" s="203"/>
      <c r="UB16" s="203"/>
      <c r="UC16" s="203"/>
      <c r="UD16" s="203"/>
      <c r="UE16" s="203"/>
      <c r="UF16" s="203"/>
      <c r="UG16" s="203"/>
      <c r="UH16" s="203"/>
      <c r="UI16" s="203"/>
      <c r="UJ16" s="203"/>
      <c r="UK16" s="203"/>
      <c r="UL16" s="203"/>
      <c r="UM16" s="203"/>
      <c r="UN16" s="203"/>
      <c r="UO16" s="203"/>
      <c r="UP16" s="203"/>
      <c r="UQ16" s="203"/>
      <c r="UR16" s="203"/>
      <c r="US16" s="203"/>
      <c r="UT16" s="203"/>
      <c r="UU16" s="203"/>
      <c r="UV16" s="203"/>
      <c r="UW16" s="203"/>
      <c r="UX16" s="203"/>
      <c r="UY16" s="203"/>
      <c r="UZ16" s="203"/>
      <c r="VA16" s="203"/>
      <c r="VB16" s="203"/>
      <c r="VC16" s="203"/>
      <c r="VD16" s="203"/>
      <c r="VE16" s="203"/>
      <c r="VF16" s="203"/>
      <c r="VG16" s="203"/>
      <c r="VH16" s="203"/>
      <c r="VI16" s="203"/>
      <c r="VJ16" s="203"/>
      <c r="VK16" s="203"/>
      <c r="VL16" s="203"/>
      <c r="VM16" s="203"/>
      <c r="VN16" s="203"/>
      <c r="VO16" s="203"/>
      <c r="VP16" s="203"/>
      <c r="VQ16" s="203"/>
      <c r="VR16" s="203"/>
      <c r="VS16" s="203"/>
      <c r="VT16" s="203"/>
      <c r="VU16" s="203"/>
      <c r="VV16" s="203"/>
      <c r="VW16" s="203"/>
      <c r="VX16" s="203"/>
      <c r="VY16" s="203"/>
      <c r="VZ16" s="203"/>
      <c r="WA16" s="203"/>
      <c r="WB16" s="203"/>
      <c r="WC16" s="203"/>
      <c r="WD16" s="203"/>
      <c r="WE16" s="203"/>
      <c r="WF16" s="203"/>
      <c r="WG16" s="203"/>
      <c r="WH16" s="203"/>
      <c r="WI16" s="203"/>
      <c r="WJ16" s="203"/>
      <c r="WK16" s="203"/>
      <c r="WL16" s="203"/>
      <c r="WM16" s="203"/>
      <c r="WN16" s="203"/>
      <c r="WO16" s="203"/>
      <c r="WP16" s="203"/>
      <c r="WQ16" s="203"/>
      <c r="WR16" s="203"/>
      <c r="WS16" s="203"/>
      <c r="WT16" s="203"/>
      <c r="WU16" s="203"/>
      <c r="WV16" s="203"/>
      <c r="WW16" s="203"/>
      <c r="WX16" s="203"/>
      <c r="WY16" s="203"/>
      <c r="WZ16" s="203"/>
      <c r="XA16" s="203"/>
      <c r="XB16" s="203"/>
      <c r="XC16" s="203"/>
      <c r="XD16" s="203"/>
      <c r="XE16" s="203"/>
      <c r="XF16" s="203"/>
      <c r="XG16" s="203"/>
      <c r="XH16" s="203"/>
      <c r="XI16" s="203"/>
      <c r="XJ16" s="203"/>
      <c r="XK16" s="203"/>
      <c r="XL16" s="203"/>
      <c r="XM16" s="203"/>
      <c r="XN16" s="203"/>
      <c r="XO16" s="203"/>
      <c r="XP16" s="203"/>
      <c r="XQ16" s="203"/>
      <c r="XR16" s="203"/>
      <c r="XS16" s="203"/>
      <c r="XT16" s="203"/>
      <c r="XU16" s="203"/>
      <c r="XV16" s="203"/>
      <c r="XW16" s="203"/>
      <c r="XX16" s="203"/>
      <c r="XY16" s="203"/>
      <c r="XZ16" s="203"/>
      <c r="YA16" s="203"/>
      <c r="YB16" s="203"/>
      <c r="YC16" s="203"/>
      <c r="YD16" s="203"/>
      <c r="YE16" s="203"/>
      <c r="YF16" s="203"/>
      <c r="YG16" s="203"/>
      <c r="YH16" s="203"/>
      <c r="YI16" s="203"/>
      <c r="YJ16" s="203"/>
      <c r="YK16" s="203"/>
      <c r="YL16" s="203"/>
      <c r="YM16" s="203"/>
      <c r="YN16" s="203"/>
      <c r="YO16" s="203"/>
      <c r="YP16" s="203"/>
      <c r="YQ16" s="203"/>
      <c r="YR16" s="203"/>
      <c r="YS16" s="203"/>
      <c r="YT16" s="203"/>
      <c r="YU16" s="203"/>
      <c r="YV16" s="203"/>
      <c r="YW16" s="203"/>
      <c r="YX16" s="203"/>
      <c r="YY16" s="203"/>
      <c r="YZ16" s="203"/>
      <c r="ZA16" s="203"/>
      <c r="ZB16" s="203"/>
      <c r="ZC16" s="203"/>
      <c r="ZD16" s="203"/>
      <c r="ZE16" s="203"/>
      <c r="ZF16" s="203"/>
      <c r="ZG16" s="203"/>
      <c r="ZH16" s="203"/>
      <c r="ZI16" s="203"/>
      <c r="ZJ16" s="203"/>
      <c r="ZK16" s="203"/>
      <c r="ZL16" s="203"/>
      <c r="ZM16" s="203"/>
      <c r="ZN16" s="203"/>
      <c r="ZO16" s="203"/>
      <c r="ZP16" s="203"/>
      <c r="ZQ16" s="203"/>
      <c r="ZR16" s="203"/>
      <c r="ZS16" s="203"/>
      <c r="ZT16" s="203"/>
      <c r="ZU16" s="203"/>
      <c r="ZV16" s="203"/>
      <c r="ZW16" s="203"/>
      <c r="ZX16" s="203"/>
      <c r="ZY16" s="203"/>
      <c r="ZZ16" s="203"/>
      <c r="AAA16" s="203"/>
      <c r="AAB16" s="203"/>
      <c r="AAC16" s="203"/>
      <c r="AAD16" s="203"/>
      <c r="AAE16" s="203"/>
      <c r="AAF16" s="203"/>
      <c r="AAG16" s="203"/>
      <c r="AAH16" s="203"/>
      <c r="AAI16" s="203"/>
      <c r="AAJ16" s="203"/>
      <c r="AAK16" s="203"/>
      <c r="AAL16" s="203"/>
      <c r="AAM16" s="203"/>
      <c r="AAN16" s="203"/>
      <c r="AAO16" s="203"/>
      <c r="AAP16" s="203"/>
      <c r="AAQ16" s="203"/>
      <c r="AAR16" s="203"/>
      <c r="AAS16" s="203"/>
      <c r="AAT16" s="203"/>
      <c r="AAU16" s="203"/>
      <c r="AAV16" s="203"/>
      <c r="AAW16" s="203"/>
      <c r="AAX16" s="203"/>
      <c r="AAY16" s="203"/>
      <c r="AAZ16" s="203"/>
      <c r="ABA16" s="203"/>
      <c r="ABB16" s="203"/>
      <c r="ABC16" s="203"/>
      <c r="ABD16" s="203"/>
      <c r="ABE16" s="203"/>
      <c r="ABF16" s="203"/>
      <c r="ABG16" s="203"/>
      <c r="ABH16" s="203"/>
      <c r="ABI16" s="203"/>
      <c r="ABJ16" s="203"/>
      <c r="ABK16" s="203"/>
      <c r="ABL16" s="203"/>
      <c r="ABM16" s="203"/>
      <c r="ABN16" s="203"/>
      <c r="ABO16" s="203"/>
      <c r="ABP16" s="203"/>
      <c r="ABQ16" s="203"/>
      <c r="ABR16" s="203"/>
      <c r="ABS16" s="203"/>
      <c r="ABT16" s="203"/>
      <c r="ABU16" s="203"/>
      <c r="ABV16" s="203"/>
      <c r="ABW16" s="203"/>
      <c r="ABX16" s="203"/>
      <c r="ABY16" s="203"/>
      <c r="ABZ16" s="203"/>
      <c r="ACA16" s="203"/>
      <c r="ACB16" s="203"/>
      <c r="ACC16" s="203"/>
      <c r="ACD16" s="203"/>
      <c r="ACE16" s="203"/>
      <c r="ACF16" s="203"/>
      <c r="ACG16" s="203"/>
      <c r="ACH16" s="203"/>
      <c r="ACI16" s="203"/>
      <c r="ACJ16" s="203"/>
      <c r="ACK16" s="203"/>
      <c r="ACL16" s="203"/>
      <c r="ACM16" s="203"/>
      <c r="ACN16" s="203"/>
      <c r="ACO16" s="203"/>
      <c r="ACP16" s="203"/>
      <c r="ACQ16" s="203"/>
      <c r="ACR16" s="203"/>
      <c r="ACS16" s="203"/>
      <c r="ACT16" s="203"/>
      <c r="ACU16" s="203"/>
      <c r="ACV16" s="203"/>
      <c r="ACW16" s="203"/>
      <c r="ACX16" s="203"/>
      <c r="ACY16" s="203"/>
      <c r="ACZ16" s="203"/>
      <c r="ADA16" s="203"/>
      <c r="ADB16" s="203"/>
      <c r="ADC16" s="203"/>
      <c r="ADD16" s="203"/>
      <c r="ADE16" s="203"/>
      <c r="ADF16" s="203"/>
      <c r="ADG16" s="203"/>
      <c r="ADH16" s="203"/>
      <c r="ADI16" s="203"/>
      <c r="ADJ16" s="203"/>
      <c r="ADK16" s="203"/>
      <c r="ADL16" s="203"/>
      <c r="ADM16" s="203"/>
      <c r="ADN16" s="203"/>
      <c r="ADO16" s="203"/>
      <c r="ADP16" s="203"/>
      <c r="ADQ16" s="203"/>
      <c r="ADR16" s="203"/>
      <c r="ADS16" s="203"/>
      <c r="ADT16" s="203"/>
      <c r="ADU16" s="203"/>
      <c r="ADV16" s="203"/>
      <c r="ADW16" s="203"/>
      <c r="ADX16" s="203"/>
      <c r="ADY16" s="203"/>
      <c r="ADZ16" s="203"/>
      <c r="AEA16" s="203"/>
      <c r="AEB16" s="203"/>
      <c r="AEC16" s="203"/>
      <c r="AED16" s="203"/>
      <c r="AEE16" s="203"/>
      <c r="AEF16" s="203"/>
      <c r="AEG16" s="203"/>
      <c r="AEH16" s="203"/>
      <c r="AEI16" s="203"/>
      <c r="AEJ16" s="203"/>
      <c r="AEK16" s="203"/>
      <c r="AEL16" s="203"/>
      <c r="AEM16" s="203"/>
      <c r="AEN16" s="203"/>
      <c r="AEO16" s="203"/>
      <c r="AEP16" s="203"/>
      <c r="AEQ16" s="203"/>
      <c r="AER16" s="203"/>
      <c r="AES16" s="203"/>
      <c r="AET16" s="203"/>
      <c r="AEU16" s="203"/>
      <c r="AEV16" s="203"/>
      <c r="AEW16" s="203"/>
      <c r="AEX16" s="203"/>
      <c r="AEY16" s="203"/>
      <c r="AEZ16" s="203"/>
      <c r="AFA16" s="203"/>
      <c r="AFB16" s="203"/>
      <c r="AFC16" s="203"/>
      <c r="AFD16" s="203"/>
      <c r="AFE16" s="203"/>
      <c r="AFF16" s="203"/>
      <c r="AFG16" s="203"/>
      <c r="AFH16" s="203"/>
      <c r="AFI16" s="203"/>
      <c r="AFJ16" s="203"/>
      <c r="AFK16" s="203"/>
      <c r="AFL16" s="203"/>
      <c r="AFM16" s="203"/>
      <c r="AFN16" s="203"/>
      <c r="AFO16" s="203"/>
      <c r="AFP16" s="203"/>
      <c r="AFQ16" s="203"/>
      <c r="AFR16" s="203"/>
      <c r="AFS16" s="203"/>
      <c r="AFT16" s="203"/>
      <c r="AFU16" s="203"/>
      <c r="AFV16" s="203"/>
      <c r="AFW16" s="203"/>
      <c r="AFX16" s="203"/>
      <c r="AFY16" s="203"/>
      <c r="AFZ16" s="203"/>
      <c r="AGA16" s="203"/>
      <c r="AGB16" s="203"/>
      <c r="AGC16" s="203"/>
      <c r="AGD16" s="203"/>
      <c r="AGE16" s="203"/>
      <c r="AGF16" s="203"/>
      <c r="AGG16" s="203"/>
      <c r="AGH16" s="203"/>
      <c r="AGI16" s="203"/>
      <c r="AGJ16" s="203"/>
      <c r="AGK16" s="203"/>
      <c r="AGL16" s="203"/>
      <c r="AGM16" s="203"/>
      <c r="AGN16" s="203"/>
      <c r="AGO16" s="203"/>
      <c r="AGP16" s="203"/>
      <c r="AGQ16" s="203"/>
      <c r="AGR16" s="203"/>
      <c r="AGS16" s="203"/>
      <c r="AGT16" s="203"/>
      <c r="AGU16" s="203"/>
      <c r="AGV16" s="203"/>
      <c r="AGW16" s="203"/>
      <c r="AGX16" s="203"/>
      <c r="AGY16" s="203"/>
      <c r="AGZ16" s="203"/>
      <c r="AHA16" s="203"/>
      <c r="AHB16" s="203"/>
      <c r="AHC16" s="203"/>
      <c r="AHD16" s="203"/>
      <c r="AHE16" s="203"/>
      <c r="AHF16" s="203"/>
      <c r="AHG16" s="203"/>
      <c r="AHH16" s="203"/>
      <c r="AHI16" s="203"/>
      <c r="AHJ16" s="203"/>
      <c r="AHK16" s="203"/>
      <c r="AHL16" s="203"/>
      <c r="AHM16" s="203"/>
      <c r="AHN16" s="203"/>
      <c r="AHO16" s="203"/>
      <c r="AHP16" s="203"/>
      <c r="AHQ16" s="203"/>
      <c r="AHR16" s="203"/>
      <c r="AHS16" s="203"/>
      <c r="AHT16" s="203"/>
      <c r="AHU16" s="203"/>
      <c r="AHV16" s="203"/>
      <c r="AHW16" s="203"/>
      <c r="AHX16" s="203"/>
      <c r="AHY16" s="203"/>
      <c r="AHZ16" s="203"/>
      <c r="AIA16" s="203"/>
      <c r="AIB16" s="203"/>
      <c r="AIC16" s="203"/>
      <c r="AID16" s="203"/>
      <c r="AIE16" s="203"/>
      <c r="AIF16" s="203"/>
      <c r="AIG16" s="203"/>
      <c r="AIH16" s="203"/>
      <c r="AII16" s="203"/>
      <c r="AIJ16" s="203"/>
      <c r="AIK16" s="203"/>
      <c r="AIL16" s="203"/>
      <c r="AIM16" s="203"/>
      <c r="AIN16" s="203"/>
      <c r="AIO16" s="203"/>
      <c r="AIP16" s="203"/>
      <c r="AIQ16" s="203"/>
      <c r="AIR16" s="203"/>
      <c r="AIS16" s="203"/>
    </row>
    <row r="17" spans="1:929" x14ac:dyDescent="0.35">
      <c r="A17" s="1">
        <v>1955</v>
      </c>
      <c r="B17" s="203"/>
      <c r="C17" s="203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203"/>
      <c r="P17" s="203"/>
      <c r="Q17" s="203"/>
      <c r="R17" s="203"/>
      <c r="S17" s="203"/>
      <c r="T17" s="203"/>
      <c r="U17" s="203"/>
      <c r="V17" s="203"/>
      <c r="W17" s="203"/>
      <c r="X17" s="203"/>
      <c r="Y17" s="203"/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3"/>
      <c r="AL17" s="203"/>
      <c r="AM17" s="203"/>
      <c r="AN17" s="203"/>
      <c r="AO17" s="203"/>
      <c r="AP17" s="203"/>
      <c r="AQ17" s="203"/>
      <c r="AR17" s="203"/>
      <c r="AS17" s="203"/>
      <c r="AT17" s="203"/>
      <c r="AU17" s="203"/>
      <c r="AV17" s="203"/>
      <c r="AW17" s="203"/>
      <c r="AX17" s="203"/>
      <c r="AY17" s="203"/>
      <c r="AZ17" s="203"/>
      <c r="BA17" s="203"/>
      <c r="BB17" s="203"/>
      <c r="BC17" s="203"/>
      <c r="BD17" s="203"/>
      <c r="BE17" s="203"/>
      <c r="BF17" s="203"/>
      <c r="BG17" s="203"/>
      <c r="BH17" s="203"/>
      <c r="BI17" s="203"/>
      <c r="BJ17" s="203"/>
      <c r="BK17" s="203"/>
      <c r="BL17" s="203"/>
      <c r="BM17" s="203"/>
      <c r="BN17" s="203"/>
      <c r="BO17" s="203"/>
      <c r="BP17" s="203"/>
      <c r="BQ17" s="203"/>
      <c r="BR17" s="203"/>
      <c r="BS17" s="203"/>
      <c r="BT17" s="203"/>
      <c r="BU17" s="203"/>
      <c r="BV17" s="203"/>
      <c r="BW17" s="203"/>
      <c r="BX17" s="203"/>
      <c r="BY17" s="203"/>
      <c r="BZ17" s="203"/>
      <c r="CA17" s="203"/>
      <c r="CB17" s="203"/>
      <c r="CC17" s="203"/>
      <c r="CD17" s="203"/>
      <c r="CE17" s="203"/>
      <c r="CF17" s="203"/>
      <c r="CG17" s="203"/>
      <c r="CH17" s="203"/>
      <c r="CI17" s="203"/>
      <c r="CJ17" s="203"/>
      <c r="CK17" s="203"/>
      <c r="CL17" s="203"/>
      <c r="CM17" s="203"/>
      <c r="CN17" s="203"/>
      <c r="CO17" s="203"/>
      <c r="CP17" s="203"/>
      <c r="CQ17" s="203"/>
      <c r="CR17" s="203"/>
      <c r="CS17" s="203"/>
      <c r="CT17" s="203"/>
      <c r="CU17" s="203"/>
      <c r="CV17" s="203"/>
      <c r="CW17" s="203"/>
      <c r="CX17" s="203"/>
      <c r="CY17" s="203"/>
      <c r="CZ17" s="203"/>
      <c r="DA17" s="203"/>
      <c r="DB17" s="203"/>
      <c r="DC17" s="203"/>
      <c r="DD17" s="203"/>
      <c r="DE17" s="203"/>
      <c r="DF17" s="203"/>
      <c r="DG17" s="203"/>
      <c r="DH17" s="203"/>
      <c r="DI17" s="203"/>
      <c r="DJ17" s="203"/>
      <c r="DK17" s="203"/>
      <c r="DL17" s="203"/>
      <c r="DM17" s="203"/>
      <c r="DN17" s="203"/>
      <c r="DO17" s="203"/>
      <c r="DP17" s="203"/>
      <c r="DQ17" s="203"/>
      <c r="DR17" s="203"/>
      <c r="DS17" s="203"/>
      <c r="DT17" s="203"/>
      <c r="DU17" s="203"/>
      <c r="DV17" s="203"/>
      <c r="DW17" s="203"/>
      <c r="DX17" s="203"/>
      <c r="DY17" s="203"/>
      <c r="DZ17" s="203"/>
      <c r="EA17" s="203"/>
      <c r="EB17" s="203"/>
      <c r="EC17" s="203"/>
      <c r="ED17" s="203"/>
      <c r="EE17" s="203"/>
      <c r="EF17" s="203"/>
      <c r="EG17" s="203"/>
      <c r="EH17" s="203"/>
      <c r="EI17" s="203"/>
      <c r="EJ17" s="203"/>
      <c r="EK17" s="203"/>
      <c r="EL17" s="203"/>
      <c r="EM17" s="203"/>
      <c r="EN17" s="203"/>
      <c r="EO17" s="203"/>
      <c r="EP17" s="203"/>
      <c r="EQ17" s="203"/>
      <c r="ER17" s="203"/>
      <c r="ES17" s="203"/>
      <c r="ET17" s="203"/>
      <c r="EU17" s="203"/>
      <c r="EV17" s="203"/>
      <c r="EW17" s="203"/>
      <c r="EX17" s="203"/>
      <c r="EY17" s="203"/>
      <c r="EZ17" s="203"/>
      <c r="FA17" s="203"/>
      <c r="FB17" s="203"/>
      <c r="FC17" s="203"/>
      <c r="FD17" s="203"/>
      <c r="FE17" s="203"/>
      <c r="FF17" s="203"/>
      <c r="FG17" s="203"/>
      <c r="FH17" s="203"/>
      <c r="FI17" s="203"/>
      <c r="FJ17" s="203"/>
      <c r="FK17" s="203"/>
      <c r="FL17" s="203"/>
      <c r="FM17" s="203"/>
      <c r="FN17" s="203"/>
      <c r="FO17" s="203"/>
      <c r="FP17" s="203"/>
      <c r="FQ17" s="203"/>
      <c r="FR17" s="203"/>
      <c r="FS17" s="203"/>
      <c r="FT17" s="203"/>
      <c r="FU17" s="203"/>
      <c r="FV17" s="203"/>
      <c r="FW17" s="203"/>
      <c r="FX17" s="203"/>
      <c r="FY17" s="203"/>
      <c r="FZ17" s="203"/>
      <c r="GA17" s="203"/>
      <c r="GB17" s="203"/>
      <c r="GC17" s="203"/>
      <c r="GD17" s="203"/>
      <c r="GE17" s="203"/>
      <c r="GF17" s="203"/>
      <c r="GG17" s="203"/>
      <c r="GH17" s="203"/>
      <c r="GI17" s="203"/>
      <c r="GJ17" s="203"/>
      <c r="GK17" s="203"/>
      <c r="GL17" s="203"/>
      <c r="GM17" s="203"/>
      <c r="GN17" s="203"/>
      <c r="GO17" s="203"/>
      <c r="GP17" s="203"/>
      <c r="GQ17" s="203"/>
      <c r="GR17" s="203"/>
      <c r="GS17" s="203"/>
      <c r="GT17" s="203"/>
      <c r="GU17" s="203"/>
      <c r="GV17" s="203"/>
      <c r="GW17" s="203"/>
      <c r="GX17" s="203"/>
      <c r="GY17" s="203"/>
      <c r="GZ17" s="203"/>
      <c r="HA17" s="203"/>
      <c r="HB17" s="203"/>
      <c r="HC17" s="203"/>
      <c r="HD17" s="203"/>
      <c r="HE17" s="203"/>
      <c r="HF17" s="203"/>
      <c r="HG17" s="203"/>
      <c r="HH17" s="203"/>
      <c r="HI17" s="203"/>
      <c r="HJ17" s="203"/>
      <c r="HK17" s="203"/>
      <c r="HL17" s="203"/>
      <c r="HM17" s="203"/>
      <c r="HN17" s="203"/>
      <c r="HO17" s="203"/>
      <c r="HP17" s="203"/>
      <c r="HQ17" s="203"/>
      <c r="HR17" s="203"/>
      <c r="HS17" s="203"/>
      <c r="HT17" s="203"/>
      <c r="HU17" s="203"/>
      <c r="HV17" s="203"/>
      <c r="HW17" s="203"/>
      <c r="HX17" s="203"/>
      <c r="HY17" s="203"/>
      <c r="HZ17" s="203"/>
      <c r="IA17" s="203"/>
      <c r="IB17" s="203"/>
      <c r="IC17" s="203"/>
      <c r="ID17" s="203"/>
      <c r="IE17" s="203"/>
      <c r="IF17" s="203"/>
      <c r="IG17" s="203"/>
      <c r="IH17" s="203"/>
      <c r="II17" s="203"/>
      <c r="IJ17" s="203"/>
      <c r="IK17" s="203"/>
      <c r="IL17" s="203"/>
      <c r="IM17" s="203"/>
      <c r="IN17" s="203"/>
      <c r="IO17" s="203"/>
      <c r="IP17" s="203"/>
      <c r="IQ17" s="203"/>
      <c r="IR17" s="203"/>
      <c r="IS17" s="203"/>
      <c r="IT17" s="203"/>
      <c r="IU17" s="203"/>
      <c r="IV17" s="203"/>
      <c r="IW17" s="203"/>
      <c r="IX17" s="203"/>
      <c r="IY17" s="203"/>
      <c r="IZ17" s="203"/>
      <c r="JA17" s="203"/>
      <c r="JB17" s="203"/>
      <c r="JC17" s="203"/>
      <c r="JD17" s="203"/>
      <c r="JE17" s="203"/>
      <c r="JF17" s="203"/>
      <c r="JG17" s="203"/>
      <c r="JH17" s="203"/>
      <c r="JI17" s="203"/>
      <c r="JJ17" s="203"/>
      <c r="JK17" s="203"/>
      <c r="JL17" s="203"/>
      <c r="JM17" s="203"/>
      <c r="JN17" s="203"/>
      <c r="JO17" s="203"/>
      <c r="JP17" s="203"/>
      <c r="JQ17" s="203"/>
      <c r="JR17" s="203"/>
      <c r="JS17" s="203"/>
      <c r="JT17" s="203"/>
      <c r="JU17" s="203"/>
      <c r="JV17" s="203"/>
      <c r="JW17" s="203"/>
      <c r="JX17" s="203"/>
      <c r="JY17" s="203"/>
      <c r="JZ17" s="203"/>
      <c r="KA17" s="203"/>
      <c r="KB17" s="203"/>
      <c r="KC17" s="203"/>
      <c r="KD17" s="203"/>
      <c r="KE17" s="203"/>
      <c r="KF17" s="203"/>
      <c r="KG17" s="203"/>
      <c r="KH17" s="203"/>
      <c r="KI17" s="203"/>
      <c r="KJ17" s="203"/>
      <c r="KK17" s="203"/>
      <c r="KL17" s="203"/>
      <c r="KM17" s="203"/>
      <c r="KN17" s="203"/>
      <c r="KO17" s="203"/>
      <c r="KP17" s="203"/>
      <c r="KQ17" s="203"/>
      <c r="KR17" s="203"/>
      <c r="KS17" s="203"/>
      <c r="KT17" s="203"/>
      <c r="KU17" s="203"/>
      <c r="KV17" s="203"/>
      <c r="KW17" s="203"/>
      <c r="KX17" s="203"/>
      <c r="KY17" s="203"/>
      <c r="KZ17" s="203"/>
      <c r="LA17" s="203"/>
      <c r="LB17" s="203"/>
      <c r="LC17" s="203"/>
      <c r="LD17" s="203"/>
      <c r="LE17" s="203"/>
      <c r="LF17" s="203"/>
      <c r="LG17" s="203"/>
      <c r="LH17" s="203"/>
      <c r="LI17" s="203"/>
      <c r="LJ17" s="203"/>
      <c r="LK17" s="203"/>
      <c r="LL17" s="203"/>
      <c r="LM17" s="203"/>
      <c r="LN17" s="203"/>
      <c r="LO17" s="203"/>
      <c r="LP17" s="203"/>
      <c r="LQ17" s="203"/>
      <c r="LR17" s="203"/>
      <c r="LS17" s="203"/>
      <c r="LT17" s="203"/>
      <c r="LU17" s="203"/>
      <c r="LV17" s="203"/>
      <c r="LW17" s="203"/>
      <c r="LX17" s="203"/>
      <c r="LY17" s="203"/>
      <c r="LZ17" s="203"/>
      <c r="MA17" s="203"/>
      <c r="MB17" s="203"/>
      <c r="MC17" s="203"/>
      <c r="MD17" s="203"/>
      <c r="ME17" s="203"/>
      <c r="MF17" s="203"/>
      <c r="MG17" s="203"/>
      <c r="MH17" s="203"/>
      <c r="MI17" s="203"/>
      <c r="MJ17" s="203"/>
      <c r="MK17" s="203"/>
      <c r="ML17" s="203"/>
      <c r="MM17" s="203"/>
      <c r="MN17" s="203"/>
      <c r="MO17" s="203"/>
      <c r="MP17" s="203"/>
      <c r="MQ17" s="203"/>
      <c r="MR17" s="203"/>
      <c r="MS17" s="203"/>
      <c r="MT17" s="203"/>
      <c r="MU17" s="203"/>
      <c r="MV17" s="203"/>
      <c r="MW17" s="203"/>
      <c r="MX17" s="203"/>
      <c r="MY17" s="203"/>
      <c r="MZ17" s="203"/>
      <c r="NA17" s="203"/>
      <c r="NB17" s="203"/>
      <c r="NC17" s="203"/>
      <c r="ND17" s="203"/>
      <c r="NE17" s="203"/>
      <c r="NF17" s="203"/>
      <c r="NG17" s="203"/>
      <c r="NH17" s="203"/>
      <c r="NI17" s="203"/>
      <c r="NJ17" s="203"/>
      <c r="NK17" s="203"/>
      <c r="NL17" s="203"/>
      <c r="NM17" s="203"/>
      <c r="NN17" s="203"/>
      <c r="NO17" s="203"/>
      <c r="NP17" s="203"/>
      <c r="NQ17" s="203"/>
      <c r="NR17" s="203"/>
      <c r="NS17" s="203"/>
      <c r="NT17" s="203"/>
      <c r="NU17" s="203"/>
      <c r="NV17" s="203"/>
      <c r="NW17" s="203"/>
      <c r="NX17" s="203"/>
      <c r="NY17" s="203"/>
      <c r="NZ17" s="203"/>
      <c r="OA17" s="203"/>
      <c r="OB17" s="203"/>
      <c r="OC17" s="203"/>
      <c r="OD17" s="203"/>
      <c r="OE17" s="203"/>
      <c r="OF17" s="203"/>
      <c r="OG17" s="203"/>
      <c r="OH17" s="203"/>
      <c r="OI17" s="203"/>
      <c r="OJ17" s="203"/>
      <c r="OK17" s="203"/>
      <c r="OL17" s="203"/>
      <c r="OM17" s="203"/>
      <c r="ON17" s="203"/>
      <c r="OO17" s="203"/>
      <c r="OP17" s="203"/>
      <c r="OQ17" s="203"/>
      <c r="OR17" s="203"/>
      <c r="OS17" s="203"/>
      <c r="OT17" s="203"/>
      <c r="OU17" s="203"/>
      <c r="OV17" s="203"/>
      <c r="OW17" s="203"/>
      <c r="OX17" s="203"/>
      <c r="OY17" s="203"/>
      <c r="OZ17" s="203"/>
      <c r="PA17" s="203"/>
      <c r="PB17" s="203"/>
      <c r="PC17" s="203"/>
      <c r="PD17" s="203"/>
      <c r="PE17" s="203"/>
      <c r="PF17" s="203"/>
      <c r="PG17" s="203"/>
      <c r="PH17" s="203"/>
      <c r="PI17" s="203"/>
      <c r="PJ17" s="203"/>
      <c r="PK17" s="203"/>
      <c r="PL17" s="203"/>
      <c r="PM17" s="203"/>
      <c r="PN17" s="203"/>
      <c r="PO17" s="203"/>
      <c r="PP17" s="203"/>
      <c r="PQ17" s="203"/>
      <c r="PR17" s="203"/>
      <c r="PS17" s="203"/>
      <c r="PT17" s="203"/>
      <c r="PU17" s="203"/>
      <c r="PV17" s="203"/>
      <c r="PW17" s="203"/>
      <c r="PX17" s="203"/>
      <c r="PY17" s="203"/>
      <c r="PZ17" s="203"/>
      <c r="QA17" s="203"/>
      <c r="QB17" s="203"/>
      <c r="QC17" s="203"/>
      <c r="QD17" s="203"/>
      <c r="QE17" s="203"/>
      <c r="QF17" s="203"/>
      <c r="QG17" s="203"/>
      <c r="QH17" s="203"/>
      <c r="QI17" s="203"/>
      <c r="QJ17" s="203"/>
      <c r="QK17" s="203"/>
      <c r="QL17" s="203"/>
      <c r="QM17" s="203"/>
      <c r="QN17" s="203"/>
      <c r="QO17" s="203"/>
      <c r="QP17" s="203"/>
      <c r="QQ17" s="203"/>
      <c r="QR17" s="203"/>
      <c r="QS17" s="203"/>
      <c r="QT17" s="203"/>
      <c r="QU17" s="203"/>
      <c r="QV17" s="203"/>
      <c r="QW17" s="203"/>
      <c r="QX17" s="203"/>
      <c r="QY17" s="203"/>
      <c r="QZ17" s="203"/>
      <c r="RA17" s="203"/>
      <c r="RB17" s="203"/>
      <c r="RC17" s="203"/>
      <c r="RD17" s="203"/>
      <c r="RE17" s="203"/>
      <c r="RF17" s="203"/>
      <c r="RG17" s="203"/>
      <c r="RH17" s="203"/>
      <c r="RI17" s="203"/>
      <c r="RJ17" s="203"/>
      <c r="RK17" s="203"/>
      <c r="RL17" s="203"/>
      <c r="RM17" s="203"/>
      <c r="RN17" s="203"/>
      <c r="RO17" s="203"/>
      <c r="RP17" s="203"/>
      <c r="RQ17" s="203"/>
      <c r="RR17" s="203"/>
      <c r="RS17" s="203"/>
      <c r="RT17" s="203"/>
      <c r="RU17" s="203"/>
      <c r="RV17" s="203"/>
      <c r="RW17" s="203"/>
      <c r="RX17" s="203"/>
      <c r="RY17" s="203"/>
      <c r="RZ17" s="203"/>
      <c r="SA17" s="203"/>
      <c r="SB17" s="203"/>
      <c r="SC17" s="203"/>
      <c r="SD17" s="203"/>
      <c r="SE17" s="203"/>
      <c r="SF17" s="203"/>
      <c r="SG17" s="203"/>
      <c r="SH17" s="203"/>
      <c r="SI17" s="203"/>
      <c r="SJ17" s="203"/>
      <c r="SK17" s="203"/>
      <c r="SL17" s="203"/>
      <c r="SM17" s="203"/>
      <c r="SN17" s="203"/>
      <c r="SO17" s="203"/>
      <c r="SP17" s="203"/>
      <c r="SQ17" s="203"/>
      <c r="SR17" s="203"/>
      <c r="SS17" s="203"/>
      <c r="ST17" s="203"/>
      <c r="SU17" s="203"/>
      <c r="SV17" s="203"/>
      <c r="SW17" s="203"/>
      <c r="SX17" s="203"/>
      <c r="SY17" s="203"/>
      <c r="SZ17" s="203"/>
      <c r="TA17" s="203"/>
      <c r="TB17" s="203"/>
      <c r="TC17" s="203"/>
      <c r="TD17" s="203"/>
      <c r="TE17" s="203"/>
      <c r="TF17" s="203"/>
      <c r="TG17" s="203"/>
      <c r="TH17" s="203"/>
      <c r="TI17" s="203"/>
      <c r="TJ17" s="203"/>
      <c r="TK17" s="203"/>
      <c r="TL17" s="203"/>
      <c r="TM17" s="203"/>
      <c r="TN17" s="203"/>
      <c r="TO17" s="203"/>
      <c r="TP17" s="203"/>
      <c r="TQ17" s="203"/>
      <c r="TR17" s="203"/>
      <c r="TS17" s="203"/>
      <c r="TT17" s="203"/>
      <c r="TU17" s="203"/>
      <c r="TV17" s="203"/>
      <c r="TW17" s="203"/>
      <c r="TX17" s="203"/>
      <c r="TY17" s="203"/>
      <c r="TZ17" s="203"/>
      <c r="UA17" s="203"/>
      <c r="UB17" s="203"/>
      <c r="UC17" s="203"/>
      <c r="UD17" s="203"/>
      <c r="UE17" s="203"/>
      <c r="UF17" s="203"/>
      <c r="UG17" s="203"/>
      <c r="UH17" s="203"/>
      <c r="UI17" s="203"/>
      <c r="UJ17" s="203"/>
      <c r="UK17" s="203"/>
      <c r="UL17" s="203"/>
      <c r="UM17" s="203"/>
      <c r="UN17" s="203"/>
      <c r="UO17" s="203"/>
      <c r="UP17" s="203"/>
      <c r="UQ17" s="203"/>
      <c r="UR17" s="203"/>
      <c r="US17" s="203"/>
      <c r="UT17" s="203"/>
      <c r="UU17" s="203"/>
      <c r="UV17" s="203"/>
      <c r="UW17" s="203"/>
      <c r="UX17" s="203"/>
      <c r="UY17" s="203"/>
      <c r="UZ17" s="203"/>
      <c r="VA17" s="203"/>
      <c r="VB17" s="203"/>
      <c r="VC17" s="203"/>
      <c r="VD17" s="203"/>
      <c r="VE17" s="203"/>
      <c r="VF17" s="203"/>
      <c r="VG17" s="203"/>
      <c r="VH17" s="203"/>
      <c r="VI17" s="203"/>
      <c r="VJ17" s="203"/>
      <c r="VK17" s="203"/>
      <c r="VL17" s="203"/>
      <c r="VM17" s="203"/>
      <c r="VN17" s="203"/>
      <c r="VO17" s="203"/>
      <c r="VP17" s="203"/>
      <c r="VQ17" s="203"/>
      <c r="VR17" s="203"/>
      <c r="VS17" s="203"/>
      <c r="VT17" s="203"/>
      <c r="VU17" s="203"/>
      <c r="VV17" s="203"/>
      <c r="VW17" s="203"/>
      <c r="VX17" s="203"/>
      <c r="VY17" s="203"/>
      <c r="VZ17" s="203"/>
      <c r="WA17" s="203"/>
      <c r="WB17" s="203"/>
      <c r="WC17" s="203"/>
      <c r="WD17" s="203"/>
      <c r="WE17" s="203"/>
      <c r="WF17" s="203"/>
      <c r="WG17" s="203"/>
      <c r="WH17" s="203"/>
      <c r="WI17" s="203"/>
      <c r="WJ17" s="203"/>
      <c r="WK17" s="203"/>
      <c r="WL17" s="203"/>
      <c r="WM17" s="203"/>
      <c r="WN17" s="203"/>
      <c r="WO17" s="203"/>
      <c r="WP17" s="203"/>
      <c r="WQ17" s="203"/>
      <c r="WR17" s="203"/>
      <c r="WS17" s="203"/>
      <c r="WT17" s="203"/>
      <c r="WU17" s="203"/>
      <c r="WV17" s="203"/>
      <c r="WW17" s="203"/>
      <c r="WX17" s="203"/>
      <c r="WY17" s="203"/>
      <c r="WZ17" s="203"/>
      <c r="XA17" s="203"/>
      <c r="XB17" s="203"/>
      <c r="XC17" s="203"/>
      <c r="XD17" s="203"/>
      <c r="XE17" s="203"/>
      <c r="XF17" s="203"/>
      <c r="XG17" s="203"/>
      <c r="XH17" s="203"/>
      <c r="XI17" s="203"/>
      <c r="XJ17" s="203"/>
      <c r="XK17" s="203"/>
      <c r="XL17" s="203"/>
      <c r="XM17" s="203"/>
      <c r="XN17" s="203"/>
      <c r="XO17" s="203"/>
      <c r="XP17" s="203"/>
      <c r="XQ17" s="203"/>
      <c r="XR17" s="203"/>
      <c r="XS17" s="203"/>
      <c r="XT17" s="203"/>
      <c r="XU17" s="203"/>
      <c r="XV17" s="203"/>
      <c r="XW17" s="203"/>
      <c r="XX17" s="203"/>
      <c r="XY17" s="203"/>
      <c r="XZ17" s="203"/>
      <c r="YA17" s="203"/>
      <c r="YB17" s="203"/>
      <c r="YC17" s="203"/>
      <c r="YD17" s="203"/>
      <c r="YE17" s="203"/>
      <c r="YF17" s="203"/>
      <c r="YG17" s="203"/>
      <c r="YH17" s="203"/>
      <c r="YI17" s="203"/>
      <c r="YJ17" s="203"/>
      <c r="YK17" s="203"/>
      <c r="YL17" s="203"/>
      <c r="YM17" s="203"/>
      <c r="YN17" s="203"/>
      <c r="YO17" s="203"/>
      <c r="YP17" s="203"/>
      <c r="YQ17" s="203"/>
      <c r="YR17" s="203"/>
      <c r="YS17" s="203"/>
      <c r="YT17" s="203"/>
      <c r="YU17" s="203"/>
      <c r="YV17" s="203"/>
      <c r="YW17" s="203"/>
      <c r="YX17" s="203"/>
      <c r="YY17" s="203"/>
      <c r="YZ17" s="203"/>
      <c r="ZA17" s="203"/>
      <c r="ZB17" s="203"/>
      <c r="ZC17" s="203"/>
      <c r="ZD17" s="203"/>
      <c r="ZE17" s="203"/>
      <c r="ZF17" s="203"/>
      <c r="ZG17" s="203"/>
      <c r="ZH17" s="203"/>
      <c r="ZI17" s="203"/>
      <c r="ZJ17" s="203"/>
      <c r="ZK17" s="203"/>
      <c r="ZL17" s="203"/>
      <c r="ZM17" s="203"/>
      <c r="ZN17" s="203"/>
      <c r="ZO17" s="203"/>
      <c r="ZP17" s="203"/>
      <c r="ZQ17" s="203"/>
      <c r="ZR17" s="203"/>
      <c r="ZS17" s="203"/>
      <c r="ZT17" s="203"/>
      <c r="ZU17" s="203"/>
      <c r="ZV17" s="203"/>
      <c r="ZW17" s="203"/>
      <c r="ZX17" s="203"/>
      <c r="ZY17" s="203"/>
      <c r="ZZ17" s="203"/>
      <c r="AAA17" s="203"/>
      <c r="AAB17" s="203"/>
      <c r="AAC17" s="203"/>
      <c r="AAD17" s="203"/>
      <c r="AAE17" s="203"/>
      <c r="AAF17" s="203"/>
      <c r="AAG17" s="203"/>
      <c r="AAH17" s="203"/>
      <c r="AAI17" s="203"/>
      <c r="AAJ17" s="203"/>
      <c r="AAK17" s="203"/>
      <c r="AAL17" s="203"/>
      <c r="AAM17" s="203"/>
      <c r="AAN17" s="203"/>
      <c r="AAO17" s="203"/>
      <c r="AAP17" s="203"/>
      <c r="AAQ17" s="203"/>
      <c r="AAR17" s="203"/>
      <c r="AAS17" s="203"/>
      <c r="AAT17" s="203"/>
      <c r="AAU17" s="203"/>
      <c r="AAV17" s="203"/>
      <c r="AAW17" s="203"/>
      <c r="AAX17" s="203"/>
      <c r="AAY17" s="203"/>
      <c r="AAZ17" s="203"/>
      <c r="ABA17" s="203"/>
      <c r="ABB17" s="203"/>
      <c r="ABC17" s="203"/>
      <c r="ABD17" s="203"/>
      <c r="ABE17" s="203"/>
      <c r="ABF17" s="203"/>
      <c r="ABG17" s="203"/>
      <c r="ABH17" s="203"/>
      <c r="ABI17" s="203"/>
      <c r="ABJ17" s="203"/>
      <c r="ABK17" s="203"/>
      <c r="ABL17" s="203"/>
      <c r="ABM17" s="203"/>
      <c r="ABN17" s="203"/>
      <c r="ABO17" s="203"/>
      <c r="ABP17" s="203"/>
      <c r="ABQ17" s="203"/>
      <c r="ABR17" s="203"/>
      <c r="ABS17" s="203"/>
      <c r="ABT17" s="203"/>
      <c r="ABU17" s="203"/>
      <c r="ABV17" s="203"/>
      <c r="ABW17" s="203"/>
      <c r="ABX17" s="203"/>
      <c r="ABY17" s="203"/>
      <c r="ABZ17" s="203"/>
      <c r="ACA17" s="203"/>
      <c r="ACB17" s="203"/>
      <c r="ACC17" s="203"/>
      <c r="ACD17" s="203"/>
      <c r="ACE17" s="203"/>
      <c r="ACF17" s="203"/>
      <c r="ACG17" s="203"/>
      <c r="ACH17" s="203"/>
      <c r="ACI17" s="203"/>
      <c r="ACJ17" s="203"/>
      <c r="ACK17" s="203"/>
      <c r="ACL17" s="203"/>
      <c r="ACM17" s="203"/>
      <c r="ACN17" s="203"/>
      <c r="ACO17" s="203"/>
      <c r="ACP17" s="203"/>
      <c r="ACQ17" s="203"/>
      <c r="ACR17" s="203"/>
      <c r="ACS17" s="203"/>
      <c r="ACT17" s="203"/>
      <c r="ACU17" s="203"/>
      <c r="ACV17" s="203"/>
      <c r="ACW17" s="203"/>
      <c r="ACX17" s="203"/>
      <c r="ACY17" s="203"/>
      <c r="ACZ17" s="203"/>
      <c r="ADA17" s="203"/>
      <c r="ADB17" s="203"/>
      <c r="ADC17" s="203"/>
      <c r="ADD17" s="203"/>
      <c r="ADE17" s="203"/>
      <c r="ADF17" s="203"/>
      <c r="ADG17" s="203"/>
      <c r="ADH17" s="203"/>
      <c r="ADI17" s="203"/>
      <c r="ADJ17" s="203"/>
      <c r="ADK17" s="203"/>
      <c r="ADL17" s="203"/>
      <c r="ADM17" s="203"/>
      <c r="ADN17" s="203"/>
      <c r="ADO17" s="203"/>
      <c r="ADP17" s="203"/>
      <c r="ADQ17" s="203"/>
      <c r="ADR17" s="203"/>
      <c r="ADS17" s="203"/>
      <c r="ADT17" s="203"/>
      <c r="ADU17" s="203"/>
      <c r="ADV17" s="203"/>
      <c r="ADW17" s="203"/>
      <c r="ADX17" s="203"/>
      <c r="ADY17" s="203"/>
      <c r="ADZ17" s="203"/>
      <c r="AEA17" s="203"/>
      <c r="AEB17" s="203"/>
      <c r="AEC17" s="203"/>
      <c r="AED17" s="203"/>
      <c r="AEE17" s="203"/>
      <c r="AEF17" s="203"/>
      <c r="AEG17" s="203"/>
      <c r="AEH17" s="203"/>
      <c r="AEI17" s="203"/>
      <c r="AEJ17" s="203"/>
      <c r="AEK17" s="203"/>
      <c r="AEL17" s="203"/>
      <c r="AEM17" s="203"/>
      <c r="AEN17" s="203"/>
      <c r="AEO17" s="203"/>
      <c r="AEP17" s="203"/>
      <c r="AEQ17" s="203"/>
      <c r="AER17" s="203"/>
      <c r="AES17" s="203"/>
      <c r="AET17" s="203"/>
      <c r="AEU17" s="203"/>
      <c r="AEV17" s="203"/>
      <c r="AEW17" s="203"/>
      <c r="AEX17" s="203"/>
      <c r="AEY17" s="203"/>
      <c r="AEZ17" s="203"/>
      <c r="AFA17" s="203"/>
      <c r="AFB17" s="203"/>
      <c r="AFC17" s="203"/>
      <c r="AFD17" s="203"/>
      <c r="AFE17" s="203"/>
      <c r="AFF17" s="203"/>
      <c r="AFG17" s="203"/>
      <c r="AFH17" s="203"/>
      <c r="AFI17" s="203"/>
      <c r="AFJ17" s="203"/>
      <c r="AFK17" s="203"/>
      <c r="AFL17" s="203"/>
      <c r="AFM17" s="203"/>
      <c r="AFN17" s="203"/>
      <c r="AFO17" s="203"/>
      <c r="AFP17" s="203"/>
      <c r="AFQ17" s="203"/>
      <c r="AFR17" s="203"/>
      <c r="AFS17" s="203"/>
      <c r="AFT17" s="203"/>
      <c r="AFU17" s="203"/>
      <c r="AFV17" s="203"/>
      <c r="AFW17" s="203"/>
      <c r="AFX17" s="203"/>
      <c r="AFY17" s="203"/>
      <c r="AFZ17" s="203"/>
      <c r="AGA17" s="203"/>
      <c r="AGB17" s="203"/>
      <c r="AGC17" s="203"/>
      <c r="AGD17" s="203"/>
      <c r="AGE17" s="203"/>
      <c r="AGF17" s="203"/>
      <c r="AGG17" s="203"/>
      <c r="AGH17" s="203"/>
      <c r="AGI17" s="203"/>
      <c r="AGJ17" s="203"/>
      <c r="AGK17" s="203"/>
      <c r="AGL17" s="203"/>
      <c r="AGM17" s="203"/>
      <c r="AGN17" s="203"/>
      <c r="AGO17" s="203"/>
      <c r="AGP17" s="203"/>
      <c r="AGQ17" s="203"/>
      <c r="AGR17" s="203"/>
      <c r="AGS17" s="203"/>
      <c r="AGT17" s="203"/>
      <c r="AGU17" s="203"/>
      <c r="AGV17" s="203"/>
      <c r="AGW17" s="203"/>
      <c r="AGX17" s="203"/>
      <c r="AGY17" s="203"/>
      <c r="AGZ17" s="203"/>
      <c r="AHA17" s="203"/>
      <c r="AHB17" s="203"/>
      <c r="AHC17" s="203"/>
      <c r="AHD17" s="203"/>
      <c r="AHE17" s="203"/>
      <c r="AHF17" s="203"/>
      <c r="AHG17" s="203"/>
      <c r="AHH17" s="203"/>
      <c r="AHI17" s="203"/>
      <c r="AHJ17" s="203"/>
      <c r="AHK17" s="203"/>
      <c r="AHL17" s="203"/>
      <c r="AHM17" s="203"/>
      <c r="AHN17" s="203"/>
      <c r="AHO17" s="203"/>
      <c r="AHP17" s="203"/>
      <c r="AHQ17" s="203"/>
      <c r="AHR17" s="203"/>
      <c r="AHS17" s="203"/>
      <c r="AHT17" s="203"/>
      <c r="AHU17" s="203"/>
      <c r="AHV17" s="203"/>
      <c r="AHW17" s="203"/>
      <c r="AHX17" s="203"/>
      <c r="AHY17" s="203"/>
      <c r="AHZ17" s="203"/>
      <c r="AIA17" s="203"/>
      <c r="AIB17" s="203"/>
      <c r="AIC17" s="203"/>
      <c r="AID17" s="203"/>
      <c r="AIE17" s="203"/>
      <c r="AIF17" s="203"/>
      <c r="AIG17" s="203"/>
      <c r="AIH17" s="203"/>
      <c r="AII17" s="203"/>
      <c r="AIJ17" s="203"/>
      <c r="AIK17" s="203"/>
      <c r="AIL17" s="203"/>
      <c r="AIM17" s="203"/>
      <c r="AIN17" s="203"/>
      <c r="AIO17" s="203"/>
      <c r="AIP17" s="203"/>
      <c r="AIQ17" s="203"/>
      <c r="AIR17" s="203"/>
      <c r="AIS17" s="203"/>
    </row>
    <row r="18" spans="1:929" x14ac:dyDescent="0.35">
      <c r="A18" s="1">
        <v>1956</v>
      </c>
      <c r="B18" s="203"/>
      <c r="C18" s="203"/>
      <c r="D18" s="203"/>
      <c r="E18" s="203"/>
      <c r="F18" s="203"/>
      <c r="G18" s="203"/>
      <c r="H18" s="203"/>
      <c r="I18" s="203"/>
      <c r="J18" s="203"/>
      <c r="K18" s="203"/>
      <c r="L18" s="203"/>
      <c r="M18" s="203"/>
      <c r="N18" s="203"/>
      <c r="O18" s="203"/>
      <c r="P18" s="203"/>
      <c r="Q18" s="203"/>
      <c r="R18" s="203"/>
      <c r="S18" s="203"/>
      <c r="T18" s="203"/>
      <c r="U18" s="203"/>
      <c r="V18" s="203"/>
      <c r="W18" s="203"/>
      <c r="X18" s="203"/>
      <c r="Y18" s="203"/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  <c r="BJ18" s="203"/>
      <c r="BK18" s="203"/>
      <c r="BL18" s="203"/>
      <c r="BM18" s="203"/>
      <c r="BN18" s="203"/>
      <c r="BO18" s="203"/>
      <c r="BP18" s="203"/>
      <c r="BQ18" s="203"/>
      <c r="BR18" s="203"/>
      <c r="BS18" s="203"/>
      <c r="BT18" s="203"/>
      <c r="BU18" s="203"/>
      <c r="BV18" s="203"/>
      <c r="BW18" s="203"/>
      <c r="BX18" s="203"/>
      <c r="BY18" s="203"/>
      <c r="BZ18" s="203"/>
      <c r="CA18" s="203"/>
      <c r="CB18" s="203"/>
      <c r="CC18" s="203"/>
      <c r="CD18" s="203"/>
      <c r="CE18" s="203"/>
      <c r="CF18" s="203"/>
      <c r="CG18" s="203"/>
      <c r="CH18" s="203"/>
      <c r="CI18" s="203"/>
      <c r="CJ18" s="203"/>
      <c r="CK18" s="203"/>
      <c r="CL18" s="203"/>
      <c r="CM18" s="203"/>
      <c r="CN18" s="203"/>
      <c r="CO18" s="203"/>
      <c r="CP18" s="203"/>
      <c r="CQ18" s="203"/>
      <c r="CR18" s="203"/>
      <c r="CS18" s="203"/>
      <c r="CT18" s="203"/>
      <c r="CU18" s="203"/>
      <c r="CV18" s="203"/>
      <c r="CW18" s="203"/>
      <c r="CX18" s="203"/>
      <c r="CY18" s="203"/>
      <c r="CZ18" s="203"/>
      <c r="DA18" s="203"/>
      <c r="DB18" s="203"/>
      <c r="DC18" s="203"/>
      <c r="DD18" s="203"/>
      <c r="DE18" s="203"/>
      <c r="DF18" s="203"/>
      <c r="DG18" s="203"/>
      <c r="DH18" s="203"/>
      <c r="DI18" s="203"/>
      <c r="DJ18" s="203"/>
      <c r="DK18" s="203"/>
      <c r="DL18" s="203"/>
      <c r="DM18" s="203"/>
      <c r="DN18" s="203"/>
      <c r="DO18" s="203"/>
      <c r="DP18" s="203"/>
      <c r="DQ18" s="203"/>
      <c r="DR18" s="203"/>
      <c r="DS18" s="203"/>
      <c r="DT18" s="203"/>
      <c r="DU18" s="203"/>
      <c r="DV18" s="203"/>
      <c r="DW18" s="203"/>
      <c r="DX18" s="203"/>
      <c r="DY18" s="203"/>
      <c r="DZ18" s="203"/>
      <c r="EA18" s="203"/>
      <c r="EB18" s="203"/>
      <c r="EC18" s="203"/>
      <c r="ED18" s="203"/>
      <c r="EE18" s="203"/>
      <c r="EF18" s="203"/>
      <c r="EG18" s="203"/>
      <c r="EH18" s="203"/>
      <c r="EI18" s="203"/>
      <c r="EJ18" s="203"/>
      <c r="EK18" s="203"/>
      <c r="EL18" s="203"/>
      <c r="EM18" s="203"/>
      <c r="EN18" s="203"/>
      <c r="EO18" s="203"/>
      <c r="EP18" s="203"/>
      <c r="EQ18" s="203"/>
      <c r="ER18" s="203"/>
      <c r="ES18" s="203"/>
      <c r="ET18" s="203"/>
      <c r="EU18" s="203"/>
      <c r="EV18" s="203"/>
      <c r="EW18" s="203"/>
      <c r="EX18" s="203"/>
      <c r="EY18" s="203"/>
      <c r="EZ18" s="203"/>
      <c r="FA18" s="203"/>
      <c r="FB18" s="203"/>
      <c r="FC18" s="203"/>
      <c r="FD18" s="203"/>
      <c r="FE18" s="203"/>
      <c r="FF18" s="203"/>
      <c r="FG18" s="203"/>
      <c r="FH18" s="203"/>
      <c r="FI18" s="203"/>
      <c r="FJ18" s="203"/>
      <c r="FK18" s="203"/>
      <c r="FL18" s="203"/>
      <c r="FM18" s="203"/>
      <c r="FN18" s="203"/>
      <c r="FO18" s="203"/>
      <c r="FP18" s="203"/>
      <c r="FQ18" s="203"/>
      <c r="FR18" s="203"/>
      <c r="FS18" s="203"/>
      <c r="FT18" s="203"/>
      <c r="FU18" s="203"/>
      <c r="FV18" s="203"/>
      <c r="FW18" s="203"/>
      <c r="FX18" s="203"/>
      <c r="FY18" s="203"/>
      <c r="FZ18" s="203"/>
      <c r="GA18" s="203"/>
      <c r="GB18" s="203"/>
      <c r="GC18" s="203"/>
      <c r="GD18" s="203"/>
      <c r="GE18" s="203"/>
      <c r="GF18" s="203"/>
      <c r="GG18" s="203"/>
      <c r="GH18" s="203"/>
      <c r="GI18" s="203"/>
      <c r="GJ18" s="203"/>
      <c r="GK18" s="203"/>
      <c r="GL18" s="203"/>
      <c r="GM18" s="203"/>
      <c r="GN18" s="203"/>
      <c r="GO18" s="203"/>
      <c r="GP18" s="203"/>
      <c r="GQ18" s="203"/>
      <c r="GR18" s="203"/>
      <c r="GS18" s="203"/>
      <c r="GT18" s="203"/>
      <c r="GU18" s="203"/>
      <c r="GV18" s="203"/>
      <c r="GW18" s="203"/>
      <c r="GX18" s="203"/>
      <c r="GY18" s="203"/>
      <c r="GZ18" s="203"/>
      <c r="HA18" s="203"/>
      <c r="HB18" s="203"/>
      <c r="HC18" s="203"/>
      <c r="HD18" s="203"/>
      <c r="HE18" s="203"/>
      <c r="HF18" s="203"/>
      <c r="HG18" s="203"/>
      <c r="HH18" s="203"/>
      <c r="HI18" s="203"/>
      <c r="HJ18" s="203"/>
      <c r="HK18" s="203"/>
      <c r="HL18" s="203"/>
      <c r="HM18" s="203"/>
      <c r="HN18" s="203"/>
      <c r="HO18" s="203"/>
      <c r="HP18" s="203"/>
      <c r="HQ18" s="203"/>
      <c r="HR18" s="203"/>
      <c r="HS18" s="203"/>
      <c r="HT18" s="203"/>
      <c r="HU18" s="203"/>
      <c r="HV18" s="203"/>
      <c r="HW18" s="203"/>
      <c r="HX18" s="203"/>
      <c r="HY18" s="203"/>
      <c r="HZ18" s="203"/>
      <c r="IA18" s="203"/>
      <c r="IB18" s="203"/>
      <c r="IC18" s="203"/>
      <c r="ID18" s="203"/>
      <c r="IE18" s="203"/>
      <c r="IF18" s="203"/>
      <c r="IG18" s="203"/>
      <c r="IH18" s="203"/>
      <c r="II18" s="203"/>
      <c r="IJ18" s="203"/>
      <c r="IK18" s="203"/>
      <c r="IL18" s="203"/>
      <c r="IM18" s="203"/>
      <c r="IN18" s="203"/>
      <c r="IO18" s="203"/>
      <c r="IP18" s="203"/>
      <c r="IQ18" s="203"/>
      <c r="IR18" s="203"/>
      <c r="IS18" s="203"/>
      <c r="IT18" s="203"/>
      <c r="IU18" s="203"/>
      <c r="IV18" s="203"/>
      <c r="IW18" s="203"/>
      <c r="IX18" s="203"/>
      <c r="IY18" s="203"/>
      <c r="IZ18" s="203"/>
      <c r="JA18" s="203"/>
      <c r="JB18" s="203"/>
      <c r="JC18" s="203"/>
      <c r="JD18" s="203"/>
      <c r="JE18" s="203"/>
      <c r="JF18" s="203"/>
      <c r="JG18" s="203"/>
      <c r="JH18" s="203"/>
      <c r="JI18" s="203"/>
      <c r="JJ18" s="203"/>
      <c r="JK18" s="203"/>
      <c r="JL18" s="203"/>
      <c r="JM18" s="203"/>
      <c r="JN18" s="203"/>
      <c r="JO18" s="203"/>
      <c r="JP18" s="203"/>
      <c r="JQ18" s="203"/>
      <c r="JR18" s="203"/>
      <c r="JS18" s="203"/>
      <c r="JT18" s="203"/>
      <c r="JU18" s="203"/>
      <c r="JV18" s="203"/>
      <c r="JW18" s="203"/>
      <c r="JX18" s="203"/>
      <c r="JY18" s="203"/>
      <c r="JZ18" s="203"/>
      <c r="KA18" s="203"/>
      <c r="KB18" s="203"/>
      <c r="KC18" s="203"/>
      <c r="KD18" s="203"/>
      <c r="KE18" s="203"/>
      <c r="KF18" s="203"/>
      <c r="KG18" s="203"/>
      <c r="KH18" s="203"/>
      <c r="KI18" s="203"/>
      <c r="KJ18" s="203"/>
      <c r="KK18" s="203"/>
      <c r="KL18" s="203"/>
      <c r="KM18" s="203"/>
      <c r="KN18" s="203"/>
      <c r="KO18" s="203"/>
      <c r="KP18" s="203"/>
      <c r="KQ18" s="203"/>
      <c r="KR18" s="203"/>
      <c r="KS18" s="203"/>
      <c r="KT18" s="203"/>
      <c r="KU18" s="203"/>
      <c r="KV18" s="203"/>
      <c r="KW18" s="203"/>
      <c r="KX18" s="203"/>
      <c r="KY18" s="203"/>
      <c r="KZ18" s="203"/>
      <c r="LA18" s="203"/>
      <c r="LB18" s="203"/>
      <c r="LC18" s="203"/>
      <c r="LD18" s="203"/>
      <c r="LE18" s="203"/>
      <c r="LF18" s="203"/>
      <c r="LG18" s="203"/>
      <c r="LH18" s="203"/>
      <c r="LI18" s="203"/>
      <c r="LJ18" s="203"/>
      <c r="LK18" s="203"/>
      <c r="LL18" s="203"/>
      <c r="LM18" s="203"/>
      <c r="LN18" s="203"/>
      <c r="LO18" s="203"/>
      <c r="LP18" s="203"/>
      <c r="LQ18" s="203"/>
      <c r="LR18" s="203"/>
      <c r="LS18" s="203"/>
      <c r="LT18" s="203"/>
      <c r="LU18" s="203"/>
      <c r="LV18" s="203"/>
      <c r="LW18" s="203"/>
      <c r="LX18" s="203"/>
      <c r="LY18" s="203"/>
      <c r="LZ18" s="203"/>
      <c r="MA18" s="203"/>
      <c r="MB18" s="203"/>
      <c r="MC18" s="203"/>
      <c r="MD18" s="203"/>
      <c r="ME18" s="203"/>
      <c r="MF18" s="203"/>
      <c r="MG18" s="203"/>
      <c r="MH18" s="203"/>
      <c r="MI18" s="203"/>
      <c r="MJ18" s="203"/>
      <c r="MK18" s="203"/>
      <c r="ML18" s="203"/>
      <c r="MM18" s="203"/>
      <c r="MN18" s="203"/>
      <c r="MO18" s="203"/>
      <c r="MP18" s="203"/>
      <c r="MQ18" s="203"/>
      <c r="MR18" s="203"/>
      <c r="MS18" s="203"/>
      <c r="MT18" s="203"/>
      <c r="MU18" s="203"/>
      <c r="MV18" s="203"/>
      <c r="MW18" s="203"/>
      <c r="MX18" s="203"/>
      <c r="MY18" s="203"/>
      <c r="MZ18" s="203"/>
      <c r="NA18" s="203"/>
      <c r="NB18" s="203"/>
      <c r="NC18" s="203"/>
      <c r="ND18" s="203"/>
      <c r="NE18" s="203"/>
      <c r="NF18" s="203"/>
      <c r="NG18" s="203"/>
      <c r="NH18" s="203"/>
      <c r="NI18" s="203"/>
      <c r="NJ18" s="203"/>
      <c r="NK18" s="203"/>
      <c r="NL18" s="203"/>
      <c r="NM18" s="203"/>
      <c r="NN18" s="203"/>
      <c r="NO18" s="203"/>
      <c r="NP18" s="203"/>
      <c r="NQ18" s="203"/>
      <c r="NR18" s="203"/>
      <c r="NS18" s="203"/>
      <c r="NT18" s="203"/>
      <c r="NU18" s="203"/>
      <c r="NV18" s="203"/>
      <c r="NW18" s="203"/>
      <c r="NX18" s="203"/>
      <c r="NY18" s="203"/>
      <c r="NZ18" s="203"/>
      <c r="OA18" s="203"/>
      <c r="OB18" s="203"/>
      <c r="OC18" s="203"/>
      <c r="OD18" s="203"/>
      <c r="OE18" s="203"/>
      <c r="OF18" s="203"/>
      <c r="OG18" s="203"/>
      <c r="OH18" s="203"/>
      <c r="OI18" s="203"/>
      <c r="OJ18" s="203"/>
      <c r="OK18" s="203"/>
      <c r="OL18" s="203"/>
      <c r="OM18" s="203"/>
      <c r="ON18" s="203"/>
      <c r="OO18" s="203"/>
      <c r="OP18" s="203"/>
      <c r="OQ18" s="203"/>
      <c r="OR18" s="203"/>
      <c r="OS18" s="203"/>
      <c r="OT18" s="203"/>
      <c r="OU18" s="203"/>
      <c r="OV18" s="203"/>
      <c r="OW18" s="203"/>
      <c r="OX18" s="203"/>
      <c r="OY18" s="203"/>
      <c r="OZ18" s="203"/>
      <c r="PA18" s="203"/>
      <c r="PB18" s="203"/>
      <c r="PC18" s="203"/>
      <c r="PD18" s="203"/>
      <c r="PE18" s="203"/>
      <c r="PF18" s="203"/>
      <c r="PG18" s="203"/>
      <c r="PH18" s="203"/>
      <c r="PI18" s="203"/>
      <c r="PJ18" s="203"/>
      <c r="PK18" s="203"/>
      <c r="PL18" s="203"/>
      <c r="PM18" s="203"/>
      <c r="PN18" s="203"/>
      <c r="PO18" s="203"/>
      <c r="PP18" s="203"/>
      <c r="PQ18" s="203"/>
      <c r="PR18" s="203"/>
      <c r="PS18" s="203"/>
      <c r="PT18" s="203"/>
      <c r="PU18" s="203"/>
      <c r="PV18" s="203"/>
      <c r="PW18" s="203"/>
      <c r="PX18" s="203"/>
      <c r="PY18" s="203"/>
      <c r="PZ18" s="203"/>
      <c r="QA18" s="203"/>
      <c r="QB18" s="203"/>
      <c r="QC18" s="203"/>
      <c r="QD18" s="203"/>
      <c r="QE18" s="203"/>
      <c r="QF18" s="203"/>
      <c r="QG18" s="203"/>
      <c r="QH18" s="203"/>
      <c r="QI18" s="203"/>
      <c r="QJ18" s="203"/>
      <c r="QK18" s="203"/>
      <c r="QL18" s="203"/>
      <c r="QM18" s="203"/>
      <c r="QN18" s="203"/>
      <c r="QO18" s="203"/>
      <c r="QP18" s="203"/>
      <c r="QQ18" s="203"/>
      <c r="QR18" s="203"/>
      <c r="QS18" s="203"/>
      <c r="QT18" s="203"/>
      <c r="QU18" s="203"/>
      <c r="QV18" s="203"/>
      <c r="QW18" s="203"/>
      <c r="QX18" s="203"/>
      <c r="QY18" s="203"/>
      <c r="QZ18" s="203"/>
      <c r="RA18" s="203"/>
      <c r="RB18" s="203"/>
      <c r="RC18" s="203"/>
      <c r="RD18" s="203"/>
      <c r="RE18" s="203"/>
      <c r="RF18" s="203"/>
      <c r="RG18" s="203"/>
      <c r="RH18" s="203"/>
      <c r="RI18" s="203"/>
      <c r="RJ18" s="203"/>
      <c r="RK18" s="203"/>
      <c r="RL18" s="203"/>
      <c r="RM18" s="203"/>
      <c r="RN18" s="203"/>
      <c r="RO18" s="203"/>
      <c r="RP18" s="203"/>
      <c r="RQ18" s="203"/>
      <c r="RR18" s="203"/>
      <c r="RS18" s="203"/>
      <c r="RT18" s="203"/>
      <c r="RU18" s="203"/>
      <c r="RV18" s="203"/>
      <c r="RW18" s="203"/>
      <c r="RX18" s="203"/>
      <c r="RY18" s="203"/>
      <c r="RZ18" s="203"/>
      <c r="SA18" s="203"/>
      <c r="SB18" s="203"/>
      <c r="SC18" s="203"/>
      <c r="SD18" s="203"/>
      <c r="SE18" s="203"/>
      <c r="SF18" s="203"/>
      <c r="SG18" s="203"/>
      <c r="SH18" s="203"/>
      <c r="SI18" s="203"/>
      <c r="SJ18" s="203"/>
      <c r="SK18" s="203"/>
      <c r="SL18" s="203"/>
      <c r="SM18" s="203"/>
      <c r="SN18" s="203"/>
      <c r="SO18" s="203"/>
      <c r="SP18" s="203"/>
      <c r="SQ18" s="203"/>
      <c r="SR18" s="203"/>
      <c r="SS18" s="203"/>
      <c r="ST18" s="203"/>
      <c r="SU18" s="203"/>
      <c r="SV18" s="203"/>
      <c r="SW18" s="203"/>
      <c r="SX18" s="203"/>
      <c r="SY18" s="203"/>
      <c r="SZ18" s="203"/>
      <c r="TA18" s="203"/>
      <c r="TB18" s="203"/>
      <c r="TC18" s="203"/>
      <c r="TD18" s="203"/>
      <c r="TE18" s="203"/>
      <c r="TF18" s="203"/>
      <c r="TG18" s="203"/>
      <c r="TH18" s="203"/>
      <c r="TI18" s="203"/>
      <c r="TJ18" s="203"/>
      <c r="TK18" s="203"/>
      <c r="TL18" s="203"/>
      <c r="TM18" s="203"/>
      <c r="TN18" s="203"/>
      <c r="TO18" s="203"/>
      <c r="TP18" s="203"/>
      <c r="TQ18" s="203"/>
      <c r="TR18" s="203"/>
      <c r="TS18" s="203"/>
      <c r="TT18" s="203"/>
      <c r="TU18" s="203"/>
      <c r="TV18" s="203"/>
      <c r="TW18" s="203"/>
      <c r="TX18" s="203"/>
      <c r="TY18" s="203"/>
      <c r="TZ18" s="203"/>
      <c r="UA18" s="203"/>
      <c r="UB18" s="203"/>
      <c r="UC18" s="203"/>
      <c r="UD18" s="203"/>
      <c r="UE18" s="203"/>
      <c r="UF18" s="203"/>
      <c r="UG18" s="203"/>
      <c r="UH18" s="203"/>
      <c r="UI18" s="203"/>
      <c r="UJ18" s="203"/>
      <c r="UK18" s="203"/>
      <c r="UL18" s="203"/>
      <c r="UM18" s="203"/>
      <c r="UN18" s="203"/>
      <c r="UO18" s="203"/>
      <c r="UP18" s="203"/>
      <c r="UQ18" s="203"/>
      <c r="UR18" s="203"/>
      <c r="US18" s="203"/>
      <c r="UT18" s="203"/>
      <c r="UU18" s="203"/>
      <c r="UV18" s="203"/>
      <c r="UW18" s="203"/>
      <c r="UX18" s="203"/>
      <c r="UY18" s="203"/>
      <c r="UZ18" s="203"/>
      <c r="VA18" s="203"/>
      <c r="VB18" s="203"/>
      <c r="VC18" s="203"/>
      <c r="VD18" s="203"/>
      <c r="VE18" s="203"/>
      <c r="VF18" s="203"/>
      <c r="VG18" s="203"/>
      <c r="VH18" s="203"/>
      <c r="VI18" s="203"/>
      <c r="VJ18" s="203"/>
      <c r="VK18" s="203"/>
      <c r="VL18" s="203"/>
      <c r="VM18" s="203"/>
      <c r="VN18" s="203"/>
      <c r="VO18" s="203"/>
      <c r="VP18" s="203"/>
      <c r="VQ18" s="203"/>
      <c r="VR18" s="203"/>
      <c r="VS18" s="203"/>
      <c r="VT18" s="203"/>
      <c r="VU18" s="203"/>
      <c r="VV18" s="203"/>
      <c r="VW18" s="203"/>
      <c r="VX18" s="203"/>
      <c r="VY18" s="203"/>
      <c r="VZ18" s="203"/>
      <c r="WA18" s="203"/>
      <c r="WB18" s="203"/>
      <c r="WC18" s="203"/>
      <c r="WD18" s="203"/>
      <c r="WE18" s="203"/>
      <c r="WF18" s="203"/>
      <c r="WG18" s="203"/>
      <c r="WH18" s="203"/>
      <c r="WI18" s="203"/>
      <c r="WJ18" s="203"/>
      <c r="WK18" s="203"/>
      <c r="WL18" s="203"/>
      <c r="WM18" s="203"/>
      <c r="WN18" s="203"/>
      <c r="WO18" s="203"/>
      <c r="WP18" s="203"/>
      <c r="WQ18" s="203"/>
      <c r="WR18" s="203"/>
      <c r="WS18" s="203"/>
      <c r="WT18" s="203"/>
      <c r="WU18" s="203"/>
      <c r="WV18" s="203"/>
      <c r="WW18" s="203"/>
      <c r="WX18" s="203"/>
      <c r="WY18" s="203"/>
      <c r="WZ18" s="203"/>
      <c r="XA18" s="203"/>
      <c r="XB18" s="203"/>
      <c r="XC18" s="203"/>
      <c r="XD18" s="203"/>
      <c r="XE18" s="203"/>
      <c r="XF18" s="203"/>
      <c r="XG18" s="203"/>
      <c r="XH18" s="203"/>
      <c r="XI18" s="203"/>
      <c r="XJ18" s="203"/>
      <c r="XK18" s="203"/>
      <c r="XL18" s="203"/>
      <c r="XM18" s="203"/>
      <c r="XN18" s="203"/>
      <c r="XO18" s="203"/>
      <c r="XP18" s="203"/>
      <c r="XQ18" s="203"/>
      <c r="XR18" s="203"/>
      <c r="XS18" s="203"/>
      <c r="XT18" s="203"/>
      <c r="XU18" s="203"/>
      <c r="XV18" s="203"/>
      <c r="XW18" s="203"/>
      <c r="XX18" s="203"/>
      <c r="XY18" s="203"/>
      <c r="XZ18" s="203"/>
      <c r="YA18" s="203"/>
      <c r="YB18" s="203"/>
      <c r="YC18" s="203"/>
      <c r="YD18" s="203"/>
      <c r="YE18" s="203"/>
      <c r="YF18" s="203"/>
      <c r="YG18" s="203"/>
      <c r="YH18" s="203"/>
      <c r="YI18" s="203"/>
      <c r="YJ18" s="203"/>
      <c r="YK18" s="203"/>
      <c r="YL18" s="203"/>
      <c r="YM18" s="203"/>
      <c r="YN18" s="203"/>
      <c r="YO18" s="203"/>
      <c r="YP18" s="203"/>
      <c r="YQ18" s="203"/>
      <c r="YR18" s="203"/>
      <c r="YS18" s="203"/>
      <c r="YT18" s="203"/>
      <c r="YU18" s="203"/>
      <c r="YV18" s="203"/>
      <c r="YW18" s="203"/>
      <c r="YX18" s="203"/>
      <c r="YY18" s="203"/>
      <c r="YZ18" s="203"/>
      <c r="ZA18" s="203"/>
      <c r="ZB18" s="203"/>
      <c r="ZC18" s="203"/>
      <c r="ZD18" s="203"/>
      <c r="ZE18" s="203"/>
      <c r="ZF18" s="203"/>
      <c r="ZG18" s="203"/>
      <c r="ZH18" s="203"/>
      <c r="ZI18" s="203"/>
      <c r="ZJ18" s="203"/>
      <c r="ZK18" s="203"/>
      <c r="ZL18" s="203"/>
      <c r="ZM18" s="203"/>
      <c r="ZN18" s="203"/>
      <c r="ZO18" s="203"/>
      <c r="ZP18" s="203"/>
      <c r="ZQ18" s="203"/>
      <c r="ZR18" s="203"/>
      <c r="ZS18" s="203"/>
      <c r="ZT18" s="203"/>
      <c r="ZU18" s="203"/>
      <c r="ZV18" s="203"/>
      <c r="ZW18" s="203"/>
      <c r="ZX18" s="203"/>
      <c r="ZY18" s="203"/>
      <c r="ZZ18" s="203"/>
      <c r="AAA18" s="203"/>
      <c r="AAB18" s="203"/>
      <c r="AAC18" s="203"/>
      <c r="AAD18" s="203"/>
      <c r="AAE18" s="203"/>
      <c r="AAF18" s="203"/>
      <c r="AAG18" s="203"/>
      <c r="AAH18" s="203"/>
      <c r="AAI18" s="203"/>
      <c r="AAJ18" s="203"/>
      <c r="AAK18" s="203"/>
      <c r="AAL18" s="203"/>
      <c r="AAM18" s="203"/>
      <c r="AAN18" s="203"/>
      <c r="AAO18" s="203"/>
      <c r="AAP18" s="203"/>
      <c r="AAQ18" s="203"/>
      <c r="AAR18" s="203"/>
      <c r="AAS18" s="203"/>
      <c r="AAT18" s="203"/>
      <c r="AAU18" s="203"/>
      <c r="AAV18" s="203"/>
      <c r="AAW18" s="203"/>
      <c r="AAX18" s="203"/>
      <c r="AAY18" s="203"/>
      <c r="AAZ18" s="203"/>
      <c r="ABA18" s="203"/>
      <c r="ABB18" s="203"/>
      <c r="ABC18" s="203"/>
      <c r="ABD18" s="203"/>
      <c r="ABE18" s="203"/>
      <c r="ABF18" s="203"/>
      <c r="ABG18" s="203"/>
      <c r="ABH18" s="203"/>
      <c r="ABI18" s="203"/>
      <c r="ABJ18" s="203"/>
      <c r="ABK18" s="203"/>
      <c r="ABL18" s="203"/>
      <c r="ABM18" s="203"/>
      <c r="ABN18" s="203"/>
      <c r="ABO18" s="203"/>
      <c r="ABP18" s="203"/>
      <c r="ABQ18" s="203"/>
      <c r="ABR18" s="203"/>
      <c r="ABS18" s="203"/>
      <c r="ABT18" s="203"/>
      <c r="ABU18" s="203"/>
      <c r="ABV18" s="203"/>
      <c r="ABW18" s="203"/>
      <c r="ABX18" s="203"/>
      <c r="ABY18" s="203"/>
      <c r="ABZ18" s="203"/>
      <c r="ACA18" s="203"/>
      <c r="ACB18" s="203"/>
      <c r="ACC18" s="203"/>
      <c r="ACD18" s="203"/>
      <c r="ACE18" s="203"/>
      <c r="ACF18" s="203"/>
      <c r="ACG18" s="203"/>
      <c r="ACH18" s="203"/>
      <c r="ACI18" s="203"/>
      <c r="ACJ18" s="203"/>
      <c r="ACK18" s="203"/>
      <c r="ACL18" s="203"/>
      <c r="ACM18" s="203"/>
      <c r="ACN18" s="203"/>
      <c r="ACO18" s="203"/>
      <c r="ACP18" s="203"/>
      <c r="ACQ18" s="203"/>
      <c r="ACR18" s="203"/>
      <c r="ACS18" s="203"/>
      <c r="ACT18" s="203"/>
      <c r="ACU18" s="203"/>
      <c r="ACV18" s="203"/>
      <c r="ACW18" s="203"/>
      <c r="ACX18" s="203"/>
      <c r="ACY18" s="203"/>
      <c r="ACZ18" s="203"/>
      <c r="ADA18" s="203"/>
      <c r="ADB18" s="203"/>
      <c r="ADC18" s="203"/>
      <c r="ADD18" s="203"/>
      <c r="ADE18" s="203"/>
      <c r="ADF18" s="203"/>
      <c r="ADG18" s="203"/>
      <c r="ADH18" s="203"/>
      <c r="ADI18" s="203"/>
      <c r="ADJ18" s="203"/>
      <c r="ADK18" s="203"/>
      <c r="ADL18" s="203"/>
      <c r="ADM18" s="203"/>
      <c r="ADN18" s="203"/>
      <c r="ADO18" s="203"/>
      <c r="ADP18" s="203"/>
      <c r="ADQ18" s="203"/>
      <c r="ADR18" s="203"/>
      <c r="ADS18" s="203"/>
      <c r="ADT18" s="203"/>
      <c r="ADU18" s="203"/>
      <c r="ADV18" s="203"/>
      <c r="ADW18" s="203"/>
      <c r="ADX18" s="203"/>
      <c r="ADY18" s="203"/>
      <c r="ADZ18" s="203"/>
      <c r="AEA18" s="203"/>
      <c r="AEB18" s="203"/>
      <c r="AEC18" s="203"/>
      <c r="AED18" s="203"/>
      <c r="AEE18" s="203"/>
      <c r="AEF18" s="203"/>
      <c r="AEG18" s="203"/>
      <c r="AEH18" s="203"/>
      <c r="AEI18" s="203"/>
      <c r="AEJ18" s="203"/>
      <c r="AEK18" s="203"/>
      <c r="AEL18" s="203"/>
      <c r="AEM18" s="203"/>
      <c r="AEN18" s="203"/>
      <c r="AEO18" s="203"/>
      <c r="AEP18" s="203"/>
      <c r="AEQ18" s="203"/>
      <c r="AER18" s="203"/>
      <c r="AES18" s="203"/>
      <c r="AET18" s="203"/>
      <c r="AEU18" s="203"/>
      <c r="AEV18" s="203"/>
      <c r="AEW18" s="203"/>
      <c r="AEX18" s="203"/>
      <c r="AEY18" s="203"/>
      <c r="AEZ18" s="203"/>
      <c r="AFA18" s="203"/>
      <c r="AFB18" s="203"/>
      <c r="AFC18" s="203"/>
      <c r="AFD18" s="203"/>
      <c r="AFE18" s="203"/>
      <c r="AFF18" s="203"/>
      <c r="AFG18" s="203"/>
      <c r="AFH18" s="203"/>
      <c r="AFI18" s="203"/>
      <c r="AFJ18" s="203"/>
      <c r="AFK18" s="203"/>
      <c r="AFL18" s="203"/>
      <c r="AFM18" s="203"/>
      <c r="AFN18" s="203"/>
      <c r="AFO18" s="203"/>
      <c r="AFP18" s="203"/>
      <c r="AFQ18" s="203"/>
      <c r="AFR18" s="203"/>
      <c r="AFS18" s="203"/>
      <c r="AFT18" s="203"/>
      <c r="AFU18" s="203"/>
      <c r="AFV18" s="203"/>
      <c r="AFW18" s="203"/>
      <c r="AFX18" s="203"/>
      <c r="AFY18" s="203"/>
      <c r="AFZ18" s="203"/>
      <c r="AGA18" s="203"/>
      <c r="AGB18" s="203"/>
      <c r="AGC18" s="203"/>
      <c r="AGD18" s="203"/>
      <c r="AGE18" s="203"/>
      <c r="AGF18" s="203"/>
      <c r="AGG18" s="203"/>
      <c r="AGH18" s="203"/>
      <c r="AGI18" s="203"/>
      <c r="AGJ18" s="203"/>
      <c r="AGK18" s="203"/>
      <c r="AGL18" s="203"/>
      <c r="AGM18" s="203"/>
      <c r="AGN18" s="203"/>
      <c r="AGO18" s="203"/>
      <c r="AGP18" s="203"/>
      <c r="AGQ18" s="203"/>
      <c r="AGR18" s="203"/>
      <c r="AGS18" s="203"/>
      <c r="AGT18" s="203"/>
      <c r="AGU18" s="203"/>
      <c r="AGV18" s="203"/>
      <c r="AGW18" s="203"/>
      <c r="AGX18" s="203"/>
      <c r="AGY18" s="203"/>
      <c r="AGZ18" s="203"/>
      <c r="AHA18" s="203"/>
      <c r="AHB18" s="203"/>
      <c r="AHC18" s="203"/>
      <c r="AHD18" s="203"/>
      <c r="AHE18" s="203"/>
      <c r="AHF18" s="203"/>
      <c r="AHG18" s="203"/>
      <c r="AHH18" s="203"/>
      <c r="AHI18" s="203"/>
      <c r="AHJ18" s="203"/>
      <c r="AHK18" s="203"/>
      <c r="AHL18" s="203"/>
      <c r="AHM18" s="203"/>
      <c r="AHN18" s="203"/>
      <c r="AHO18" s="203"/>
      <c r="AHP18" s="203"/>
      <c r="AHQ18" s="203"/>
      <c r="AHR18" s="203"/>
      <c r="AHS18" s="203"/>
      <c r="AHT18" s="203"/>
      <c r="AHU18" s="203"/>
      <c r="AHV18" s="203"/>
      <c r="AHW18" s="203"/>
      <c r="AHX18" s="203"/>
      <c r="AHY18" s="203"/>
      <c r="AHZ18" s="203"/>
      <c r="AIA18" s="203"/>
      <c r="AIB18" s="203"/>
      <c r="AIC18" s="203"/>
      <c r="AID18" s="203"/>
      <c r="AIE18" s="203"/>
      <c r="AIF18" s="203"/>
      <c r="AIG18" s="203"/>
      <c r="AIH18" s="203"/>
      <c r="AII18" s="203"/>
      <c r="AIJ18" s="203"/>
      <c r="AIK18" s="203"/>
      <c r="AIL18" s="203"/>
      <c r="AIM18" s="203"/>
      <c r="AIN18" s="203"/>
      <c r="AIO18" s="203"/>
      <c r="AIP18" s="203"/>
      <c r="AIQ18" s="203"/>
      <c r="AIR18" s="203"/>
      <c r="AIS18" s="203"/>
    </row>
    <row r="19" spans="1:929" x14ac:dyDescent="0.35">
      <c r="A19" s="1">
        <v>1957</v>
      </c>
      <c r="B19" s="203"/>
      <c r="C19" s="203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203"/>
      <c r="P19" s="203"/>
      <c r="Q19" s="203"/>
      <c r="R19" s="203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  <c r="BJ19" s="203"/>
      <c r="BK19" s="203"/>
      <c r="BL19" s="203"/>
      <c r="BM19" s="203"/>
      <c r="BN19" s="203"/>
      <c r="BO19" s="203"/>
      <c r="BP19" s="203"/>
      <c r="BQ19" s="203"/>
      <c r="BR19" s="203"/>
      <c r="BS19" s="203"/>
      <c r="BT19" s="203"/>
      <c r="BU19" s="203"/>
      <c r="BV19" s="203"/>
      <c r="BW19" s="203"/>
      <c r="BX19" s="203"/>
      <c r="BY19" s="203"/>
      <c r="BZ19" s="203"/>
      <c r="CA19" s="203"/>
      <c r="CB19" s="203"/>
      <c r="CC19" s="203"/>
      <c r="CD19" s="203"/>
      <c r="CE19" s="203"/>
      <c r="CF19" s="203"/>
      <c r="CG19" s="203"/>
      <c r="CH19" s="203"/>
      <c r="CI19" s="203"/>
      <c r="CJ19" s="203"/>
      <c r="CK19" s="203"/>
      <c r="CL19" s="203"/>
      <c r="CM19" s="203"/>
      <c r="CN19" s="203"/>
      <c r="CO19" s="203"/>
      <c r="CP19" s="203"/>
      <c r="CQ19" s="203"/>
      <c r="CR19" s="203"/>
      <c r="CS19" s="203"/>
      <c r="CT19" s="203"/>
      <c r="CU19" s="203"/>
      <c r="CV19" s="203"/>
      <c r="CW19" s="203"/>
      <c r="CX19" s="203"/>
      <c r="CY19" s="203"/>
      <c r="CZ19" s="203"/>
      <c r="DA19" s="203"/>
      <c r="DB19" s="203"/>
      <c r="DC19" s="203"/>
      <c r="DD19" s="203"/>
      <c r="DE19" s="203"/>
      <c r="DF19" s="203"/>
      <c r="DG19" s="203"/>
      <c r="DH19" s="203"/>
      <c r="DI19" s="203"/>
      <c r="DJ19" s="203"/>
      <c r="DK19" s="203"/>
      <c r="DL19" s="203"/>
      <c r="DM19" s="203"/>
      <c r="DN19" s="203"/>
      <c r="DO19" s="203"/>
      <c r="DP19" s="203"/>
      <c r="DQ19" s="203"/>
      <c r="DR19" s="203"/>
      <c r="DS19" s="203"/>
      <c r="DT19" s="203"/>
      <c r="DU19" s="203"/>
      <c r="DV19" s="203"/>
      <c r="DW19" s="203"/>
      <c r="DX19" s="203"/>
      <c r="DY19" s="203"/>
      <c r="DZ19" s="203"/>
      <c r="EA19" s="203"/>
      <c r="EB19" s="203"/>
      <c r="EC19" s="203"/>
      <c r="ED19" s="203"/>
      <c r="EE19" s="203"/>
      <c r="EF19" s="203"/>
      <c r="EG19" s="203"/>
      <c r="EH19" s="203"/>
      <c r="EI19" s="203"/>
      <c r="EJ19" s="203"/>
      <c r="EK19" s="203"/>
      <c r="EL19" s="203"/>
      <c r="EM19" s="203"/>
      <c r="EN19" s="203"/>
      <c r="EO19" s="203"/>
      <c r="EP19" s="203"/>
      <c r="EQ19" s="203"/>
      <c r="ER19" s="203"/>
      <c r="ES19" s="203"/>
      <c r="ET19" s="203"/>
      <c r="EU19" s="203"/>
      <c r="EV19" s="203"/>
      <c r="EW19" s="203"/>
      <c r="EX19" s="203"/>
      <c r="EY19" s="203"/>
      <c r="EZ19" s="203"/>
      <c r="FA19" s="203"/>
      <c r="FB19" s="203"/>
      <c r="FC19" s="203"/>
      <c r="FD19" s="203"/>
      <c r="FE19" s="203"/>
      <c r="FF19" s="203"/>
      <c r="FG19" s="203"/>
      <c r="FH19" s="203"/>
      <c r="FI19" s="203"/>
      <c r="FJ19" s="203"/>
      <c r="FK19" s="203"/>
      <c r="FL19" s="203"/>
      <c r="FM19" s="203"/>
      <c r="FN19" s="203"/>
      <c r="FO19" s="203"/>
      <c r="FP19" s="203"/>
      <c r="FQ19" s="203"/>
      <c r="FR19" s="203"/>
      <c r="FS19" s="203"/>
      <c r="FT19" s="203"/>
      <c r="FU19" s="203"/>
      <c r="FV19" s="203"/>
      <c r="FW19" s="203"/>
      <c r="FX19" s="203"/>
      <c r="FY19" s="203"/>
      <c r="FZ19" s="203"/>
      <c r="GA19" s="203"/>
      <c r="GB19" s="203"/>
      <c r="GC19" s="203"/>
      <c r="GD19" s="203"/>
      <c r="GE19" s="203"/>
      <c r="GF19" s="203"/>
      <c r="GG19" s="203"/>
      <c r="GH19" s="203"/>
      <c r="GI19" s="203"/>
      <c r="GJ19" s="203"/>
      <c r="GK19" s="203"/>
      <c r="GL19" s="203"/>
      <c r="GM19" s="203"/>
      <c r="GN19" s="203"/>
      <c r="GO19" s="203"/>
      <c r="GP19" s="203"/>
      <c r="GQ19" s="203"/>
      <c r="GR19" s="203"/>
      <c r="GS19" s="203"/>
      <c r="GT19" s="203"/>
      <c r="GU19" s="203"/>
      <c r="GV19" s="203"/>
      <c r="GW19" s="203"/>
      <c r="GX19" s="203"/>
      <c r="GY19" s="203"/>
      <c r="GZ19" s="203"/>
      <c r="HA19" s="203"/>
      <c r="HB19" s="203"/>
      <c r="HC19" s="203"/>
      <c r="HD19" s="203"/>
      <c r="HE19" s="203"/>
      <c r="HF19" s="203"/>
      <c r="HG19" s="203"/>
      <c r="HH19" s="203"/>
      <c r="HI19" s="203"/>
      <c r="HJ19" s="203"/>
      <c r="HK19" s="203"/>
      <c r="HL19" s="203"/>
      <c r="HM19" s="203"/>
      <c r="HN19" s="203"/>
      <c r="HO19" s="203"/>
      <c r="HP19" s="203"/>
      <c r="HQ19" s="203"/>
      <c r="HR19" s="203"/>
      <c r="HS19" s="203"/>
      <c r="HT19" s="203"/>
      <c r="HU19" s="203"/>
      <c r="HV19" s="203"/>
      <c r="HW19" s="203"/>
      <c r="HX19" s="203"/>
      <c r="HY19" s="203"/>
      <c r="HZ19" s="203"/>
      <c r="IA19" s="203"/>
      <c r="IB19" s="203"/>
      <c r="IC19" s="203"/>
      <c r="ID19" s="203"/>
      <c r="IE19" s="203"/>
      <c r="IF19" s="203"/>
      <c r="IG19" s="203"/>
      <c r="IH19" s="203"/>
      <c r="II19" s="203"/>
      <c r="IJ19" s="203"/>
      <c r="IK19" s="203"/>
      <c r="IL19" s="203"/>
      <c r="IM19" s="203"/>
      <c r="IN19" s="203"/>
      <c r="IO19" s="203"/>
      <c r="IP19" s="203"/>
      <c r="IQ19" s="203"/>
      <c r="IR19" s="203"/>
      <c r="IS19" s="203"/>
      <c r="IT19" s="203"/>
      <c r="IU19" s="203"/>
      <c r="IV19" s="203"/>
      <c r="IW19" s="203"/>
      <c r="IX19" s="203"/>
      <c r="IY19" s="203"/>
      <c r="IZ19" s="203"/>
      <c r="JA19" s="203"/>
      <c r="JB19" s="203"/>
      <c r="JC19" s="203"/>
      <c r="JD19" s="203"/>
      <c r="JE19" s="203"/>
      <c r="JF19" s="203"/>
      <c r="JG19" s="203"/>
      <c r="JH19" s="203"/>
      <c r="JI19" s="203"/>
      <c r="JJ19" s="203"/>
      <c r="JK19" s="203"/>
      <c r="JL19" s="203"/>
      <c r="JM19" s="203"/>
      <c r="JN19" s="203"/>
      <c r="JO19" s="203"/>
      <c r="JP19" s="203"/>
      <c r="JQ19" s="203"/>
      <c r="JR19" s="203"/>
      <c r="JS19" s="203"/>
      <c r="JT19" s="203"/>
      <c r="JU19" s="203"/>
      <c r="JV19" s="203"/>
      <c r="JW19" s="203"/>
      <c r="JX19" s="203"/>
      <c r="JY19" s="203"/>
      <c r="JZ19" s="203"/>
      <c r="KA19" s="203"/>
      <c r="KB19" s="203"/>
      <c r="KC19" s="203"/>
      <c r="KD19" s="203"/>
      <c r="KE19" s="203"/>
      <c r="KF19" s="203"/>
      <c r="KG19" s="203"/>
      <c r="KH19" s="203"/>
      <c r="KI19" s="203"/>
      <c r="KJ19" s="203"/>
      <c r="KK19" s="203"/>
      <c r="KL19" s="203"/>
      <c r="KM19" s="203"/>
      <c r="KN19" s="203"/>
      <c r="KO19" s="203"/>
      <c r="KP19" s="203"/>
      <c r="KQ19" s="203"/>
      <c r="KR19" s="203"/>
      <c r="KS19" s="203"/>
      <c r="KT19" s="203"/>
      <c r="KU19" s="203"/>
      <c r="KV19" s="203"/>
      <c r="KW19" s="203"/>
      <c r="KX19" s="203"/>
      <c r="KY19" s="203"/>
      <c r="KZ19" s="203"/>
      <c r="LA19" s="203"/>
      <c r="LB19" s="203"/>
      <c r="LC19" s="203"/>
      <c r="LD19" s="203"/>
      <c r="LE19" s="203"/>
      <c r="LF19" s="203"/>
      <c r="LG19" s="203"/>
      <c r="LH19" s="203"/>
      <c r="LI19" s="203"/>
      <c r="LJ19" s="203"/>
      <c r="LK19" s="203"/>
      <c r="LL19" s="203"/>
      <c r="LM19" s="203"/>
      <c r="LN19" s="203"/>
      <c r="LO19" s="203"/>
      <c r="LP19" s="203"/>
      <c r="LQ19" s="203"/>
      <c r="LR19" s="203"/>
      <c r="LS19" s="203"/>
      <c r="LT19" s="203"/>
      <c r="LU19" s="203"/>
      <c r="LV19" s="203"/>
      <c r="LW19" s="203"/>
      <c r="LX19" s="203"/>
      <c r="LY19" s="203"/>
      <c r="LZ19" s="203"/>
      <c r="MA19" s="203"/>
      <c r="MB19" s="203"/>
      <c r="MC19" s="203"/>
      <c r="MD19" s="203"/>
      <c r="ME19" s="203"/>
      <c r="MF19" s="203"/>
      <c r="MG19" s="203"/>
      <c r="MH19" s="203"/>
      <c r="MI19" s="203"/>
      <c r="MJ19" s="203"/>
      <c r="MK19" s="203"/>
      <c r="ML19" s="203"/>
      <c r="MM19" s="203"/>
      <c r="MN19" s="203"/>
      <c r="MO19" s="203"/>
      <c r="MP19" s="203"/>
      <c r="MQ19" s="203"/>
      <c r="MR19" s="203"/>
      <c r="MS19" s="203"/>
      <c r="MT19" s="203"/>
      <c r="MU19" s="203"/>
      <c r="MV19" s="203"/>
      <c r="MW19" s="203"/>
      <c r="MX19" s="203"/>
      <c r="MY19" s="203"/>
      <c r="MZ19" s="203"/>
      <c r="NA19" s="203"/>
      <c r="NB19" s="203"/>
      <c r="NC19" s="203"/>
      <c r="ND19" s="203"/>
      <c r="NE19" s="203"/>
      <c r="NF19" s="203"/>
      <c r="NG19" s="203"/>
      <c r="NH19" s="203"/>
      <c r="NI19" s="203"/>
      <c r="NJ19" s="203"/>
      <c r="NK19" s="203"/>
      <c r="NL19" s="203"/>
      <c r="NM19" s="203"/>
      <c r="NN19" s="203"/>
      <c r="NO19" s="203"/>
      <c r="NP19" s="203"/>
      <c r="NQ19" s="203"/>
      <c r="NR19" s="203"/>
      <c r="NS19" s="203"/>
      <c r="NT19" s="203"/>
      <c r="NU19" s="203"/>
      <c r="NV19" s="203"/>
      <c r="NW19" s="203"/>
      <c r="NX19" s="203"/>
      <c r="NY19" s="203"/>
      <c r="NZ19" s="203"/>
      <c r="OA19" s="203"/>
      <c r="OB19" s="203"/>
      <c r="OC19" s="203"/>
      <c r="OD19" s="203"/>
      <c r="OE19" s="203"/>
      <c r="OF19" s="203"/>
      <c r="OG19" s="203"/>
      <c r="OH19" s="203"/>
      <c r="OI19" s="203"/>
      <c r="OJ19" s="203"/>
      <c r="OK19" s="203"/>
      <c r="OL19" s="203"/>
      <c r="OM19" s="203"/>
      <c r="ON19" s="203"/>
      <c r="OO19" s="203"/>
      <c r="OP19" s="203"/>
      <c r="OQ19" s="203"/>
      <c r="OR19" s="203"/>
      <c r="OS19" s="203"/>
      <c r="OT19" s="203"/>
      <c r="OU19" s="203"/>
      <c r="OV19" s="203"/>
      <c r="OW19" s="203"/>
      <c r="OX19" s="203"/>
      <c r="OY19" s="203"/>
      <c r="OZ19" s="203"/>
      <c r="PA19" s="203"/>
      <c r="PB19" s="203"/>
      <c r="PC19" s="203"/>
      <c r="PD19" s="203"/>
      <c r="PE19" s="203"/>
      <c r="PF19" s="203"/>
      <c r="PG19" s="203"/>
      <c r="PH19" s="203"/>
      <c r="PI19" s="203"/>
      <c r="PJ19" s="203"/>
      <c r="PK19" s="203"/>
      <c r="PL19" s="203"/>
      <c r="PM19" s="203"/>
      <c r="PN19" s="203"/>
      <c r="PO19" s="203"/>
      <c r="PP19" s="203"/>
      <c r="PQ19" s="203"/>
      <c r="PR19" s="203"/>
      <c r="PS19" s="203"/>
      <c r="PT19" s="203"/>
      <c r="PU19" s="203"/>
      <c r="PV19" s="203"/>
      <c r="PW19" s="203"/>
      <c r="PX19" s="203"/>
      <c r="PY19" s="203"/>
      <c r="PZ19" s="203"/>
      <c r="QA19" s="203"/>
      <c r="QB19" s="203"/>
      <c r="QC19" s="203"/>
      <c r="QD19" s="203"/>
      <c r="QE19" s="203"/>
      <c r="QF19" s="203"/>
      <c r="QG19" s="203"/>
      <c r="QH19" s="203"/>
      <c r="QI19" s="203"/>
      <c r="QJ19" s="203"/>
      <c r="QK19" s="203"/>
      <c r="QL19" s="203"/>
      <c r="QM19" s="203"/>
      <c r="QN19" s="203"/>
      <c r="QO19" s="203"/>
      <c r="QP19" s="203"/>
      <c r="QQ19" s="203"/>
      <c r="QR19" s="203"/>
      <c r="QS19" s="203"/>
      <c r="QT19" s="203"/>
      <c r="QU19" s="203"/>
      <c r="QV19" s="203"/>
      <c r="QW19" s="203"/>
      <c r="QX19" s="203"/>
      <c r="QY19" s="203"/>
      <c r="QZ19" s="203"/>
      <c r="RA19" s="203"/>
      <c r="RB19" s="203"/>
      <c r="RC19" s="203"/>
      <c r="RD19" s="203"/>
      <c r="RE19" s="203"/>
      <c r="RF19" s="203"/>
      <c r="RG19" s="203"/>
      <c r="RH19" s="203"/>
      <c r="RI19" s="203"/>
      <c r="RJ19" s="203"/>
      <c r="RK19" s="203"/>
      <c r="RL19" s="203"/>
      <c r="RM19" s="203"/>
      <c r="RN19" s="203"/>
      <c r="RO19" s="203"/>
      <c r="RP19" s="203"/>
      <c r="RQ19" s="203"/>
      <c r="RR19" s="203"/>
      <c r="RS19" s="203"/>
      <c r="RT19" s="203"/>
      <c r="RU19" s="203"/>
      <c r="RV19" s="203"/>
      <c r="RW19" s="203"/>
      <c r="RX19" s="203"/>
      <c r="RY19" s="203"/>
      <c r="RZ19" s="203"/>
      <c r="SA19" s="203"/>
      <c r="SB19" s="203"/>
      <c r="SC19" s="203"/>
      <c r="SD19" s="203"/>
      <c r="SE19" s="203"/>
      <c r="SF19" s="203"/>
      <c r="SG19" s="203"/>
      <c r="SH19" s="203"/>
      <c r="SI19" s="203"/>
      <c r="SJ19" s="203"/>
      <c r="SK19" s="203"/>
      <c r="SL19" s="203"/>
      <c r="SM19" s="203"/>
      <c r="SN19" s="203"/>
      <c r="SO19" s="203"/>
      <c r="SP19" s="203"/>
      <c r="SQ19" s="203"/>
      <c r="SR19" s="203"/>
      <c r="SS19" s="203"/>
      <c r="ST19" s="203"/>
      <c r="SU19" s="203"/>
      <c r="SV19" s="203"/>
      <c r="SW19" s="203"/>
      <c r="SX19" s="203"/>
      <c r="SY19" s="203"/>
      <c r="SZ19" s="203"/>
      <c r="TA19" s="203"/>
      <c r="TB19" s="203"/>
      <c r="TC19" s="203"/>
      <c r="TD19" s="203"/>
      <c r="TE19" s="203"/>
      <c r="TF19" s="203"/>
      <c r="TG19" s="203"/>
      <c r="TH19" s="203"/>
      <c r="TI19" s="203"/>
      <c r="TJ19" s="203"/>
      <c r="TK19" s="203"/>
      <c r="TL19" s="203"/>
      <c r="TM19" s="203"/>
      <c r="TN19" s="203"/>
      <c r="TO19" s="203"/>
      <c r="TP19" s="203"/>
      <c r="TQ19" s="203"/>
      <c r="TR19" s="203"/>
      <c r="TS19" s="203"/>
      <c r="TT19" s="203"/>
      <c r="TU19" s="203"/>
      <c r="TV19" s="203"/>
      <c r="TW19" s="203"/>
      <c r="TX19" s="203"/>
      <c r="TY19" s="203"/>
      <c r="TZ19" s="203"/>
      <c r="UA19" s="203"/>
      <c r="UB19" s="203"/>
      <c r="UC19" s="203"/>
      <c r="UD19" s="203"/>
      <c r="UE19" s="203"/>
      <c r="UF19" s="203"/>
      <c r="UG19" s="203"/>
      <c r="UH19" s="203"/>
      <c r="UI19" s="203"/>
      <c r="UJ19" s="203"/>
      <c r="UK19" s="203"/>
      <c r="UL19" s="203"/>
      <c r="UM19" s="203"/>
      <c r="UN19" s="203"/>
      <c r="UO19" s="203"/>
      <c r="UP19" s="203"/>
      <c r="UQ19" s="203"/>
      <c r="UR19" s="203"/>
      <c r="US19" s="203"/>
      <c r="UT19" s="203"/>
      <c r="UU19" s="203"/>
      <c r="UV19" s="203"/>
      <c r="UW19" s="203"/>
      <c r="UX19" s="203"/>
      <c r="UY19" s="203"/>
      <c r="UZ19" s="203"/>
      <c r="VA19" s="203"/>
      <c r="VB19" s="203"/>
      <c r="VC19" s="203"/>
      <c r="VD19" s="203"/>
      <c r="VE19" s="203"/>
      <c r="VF19" s="203"/>
      <c r="VG19" s="203"/>
      <c r="VH19" s="203"/>
      <c r="VI19" s="203"/>
      <c r="VJ19" s="203"/>
      <c r="VK19" s="203"/>
      <c r="VL19" s="203"/>
      <c r="VM19" s="203"/>
      <c r="VN19" s="203"/>
      <c r="VO19" s="203"/>
      <c r="VP19" s="203"/>
      <c r="VQ19" s="203"/>
      <c r="VR19" s="203"/>
      <c r="VS19" s="203"/>
      <c r="VT19" s="203"/>
      <c r="VU19" s="203"/>
      <c r="VV19" s="203"/>
      <c r="VW19" s="203"/>
      <c r="VX19" s="203"/>
      <c r="VY19" s="203"/>
      <c r="VZ19" s="203"/>
      <c r="WA19" s="203"/>
      <c r="WB19" s="203"/>
      <c r="WC19" s="203"/>
      <c r="WD19" s="203"/>
      <c r="WE19" s="203"/>
      <c r="WF19" s="203"/>
      <c r="WG19" s="203"/>
      <c r="WH19" s="203"/>
      <c r="WI19" s="203"/>
      <c r="WJ19" s="203"/>
      <c r="WK19" s="203"/>
      <c r="WL19" s="203"/>
      <c r="WM19" s="203"/>
      <c r="WN19" s="203"/>
      <c r="WO19" s="203"/>
      <c r="WP19" s="203"/>
      <c r="WQ19" s="203"/>
      <c r="WR19" s="203"/>
      <c r="WS19" s="203"/>
      <c r="WT19" s="203"/>
      <c r="WU19" s="203"/>
      <c r="WV19" s="203"/>
      <c r="WW19" s="203"/>
      <c r="WX19" s="203"/>
      <c r="WY19" s="203"/>
      <c r="WZ19" s="203"/>
      <c r="XA19" s="203"/>
      <c r="XB19" s="203"/>
      <c r="XC19" s="203"/>
      <c r="XD19" s="203"/>
      <c r="XE19" s="203"/>
      <c r="XF19" s="203"/>
      <c r="XG19" s="203"/>
      <c r="XH19" s="203"/>
      <c r="XI19" s="203"/>
      <c r="XJ19" s="203"/>
      <c r="XK19" s="203"/>
      <c r="XL19" s="203"/>
      <c r="XM19" s="203"/>
      <c r="XN19" s="203"/>
      <c r="XO19" s="203"/>
      <c r="XP19" s="203"/>
      <c r="XQ19" s="203"/>
      <c r="XR19" s="203"/>
      <c r="XS19" s="203"/>
      <c r="XT19" s="203"/>
      <c r="XU19" s="203"/>
      <c r="XV19" s="203"/>
      <c r="XW19" s="203"/>
      <c r="XX19" s="203"/>
      <c r="XY19" s="203"/>
      <c r="XZ19" s="203"/>
      <c r="YA19" s="203"/>
      <c r="YB19" s="203"/>
      <c r="YC19" s="203"/>
      <c r="YD19" s="203"/>
      <c r="YE19" s="203"/>
      <c r="YF19" s="203"/>
      <c r="YG19" s="203"/>
      <c r="YH19" s="203"/>
      <c r="YI19" s="203"/>
      <c r="YJ19" s="203"/>
      <c r="YK19" s="203"/>
      <c r="YL19" s="203"/>
      <c r="YM19" s="203"/>
      <c r="YN19" s="203"/>
      <c r="YO19" s="203"/>
      <c r="YP19" s="203"/>
      <c r="YQ19" s="203"/>
      <c r="YR19" s="203"/>
      <c r="YS19" s="203"/>
      <c r="YT19" s="203"/>
      <c r="YU19" s="203"/>
      <c r="YV19" s="203"/>
      <c r="YW19" s="203"/>
      <c r="YX19" s="203"/>
      <c r="YY19" s="203"/>
      <c r="YZ19" s="203"/>
      <c r="ZA19" s="203"/>
      <c r="ZB19" s="203"/>
      <c r="ZC19" s="203"/>
      <c r="ZD19" s="203"/>
      <c r="ZE19" s="203"/>
      <c r="ZF19" s="203"/>
      <c r="ZG19" s="203"/>
      <c r="ZH19" s="203"/>
      <c r="ZI19" s="203"/>
      <c r="ZJ19" s="203"/>
      <c r="ZK19" s="203"/>
      <c r="ZL19" s="203"/>
      <c r="ZM19" s="203"/>
      <c r="ZN19" s="203"/>
      <c r="ZO19" s="203"/>
      <c r="ZP19" s="203"/>
      <c r="ZQ19" s="203"/>
      <c r="ZR19" s="203"/>
      <c r="ZS19" s="203"/>
      <c r="ZT19" s="203"/>
      <c r="ZU19" s="203"/>
      <c r="ZV19" s="203"/>
      <c r="ZW19" s="203"/>
      <c r="ZX19" s="203"/>
      <c r="ZY19" s="203"/>
      <c r="ZZ19" s="203"/>
      <c r="AAA19" s="203"/>
      <c r="AAB19" s="203"/>
      <c r="AAC19" s="203"/>
      <c r="AAD19" s="203"/>
      <c r="AAE19" s="203"/>
      <c r="AAF19" s="203"/>
      <c r="AAG19" s="203"/>
      <c r="AAH19" s="203"/>
      <c r="AAI19" s="203"/>
      <c r="AAJ19" s="203"/>
      <c r="AAK19" s="203"/>
      <c r="AAL19" s="203"/>
      <c r="AAM19" s="203"/>
      <c r="AAN19" s="203"/>
      <c r="AAO19" s="203"/>
      <c r="AAP19" s="203"/>
      <c r="AAQ19" s="203"/>
      <c r="AAR19" s="203"/>
      <c r="AAS19" s="203"/>
      <c r="AAT19" s="203"/>
      <c r="AAU19" s="203"/>
      <c r="AAV19" s="203"/>
      <c r="AAW19" s="203"/>
      <c r="AAX19" s="203"/>
      <c r="AAY19" s="203"/>
      <c r="AAZ19" s="203"/>
      <c r="ABA19" s="203"/>
      <c r="ABB19" s="203"/>
      <c r="ABC19" s="203"/>
      <c r="ABD19" s="203"/>
      <c r="ABE19" s="203"/>
      <c r="ABF19" s="203"/>
      <c r="ABG19" s="203"/>
      <c r="ABH19" s="203"/>
      <c r="ABI19" s="203"/>
      <c r="ABJ19" s="203"/>
      <c r="ABK19" s="203"/>
      <c r="ABL19" s="203"/>
      <c r="ABM19" s="203"/>
      <c r="ABN19" s="203"/>
      <c r="ABO19" s="203"/>
      <c r="ABP19" s="203"/>
      <c r="ABQ19" s="203"/>
      <c r="ABR19" s="203"/>
      <c r="ABS19" s="203"/>
      <c r="ABT19" s="203"/>
      <c r="ABU19" s="203"/>
      <c r="ABV19" s="203"/>
      <c r="ABW19" s="203"/>
      <c r="ABX19" s="203"/>
      <c r="ABY19" s="203"/>
      <c r="ABZ19" s="203"/>
      <c r="ACA19" s="203"/>
      <c r="ACB19" s="203"/>
      <c r="ACC19" s="203"/>
      <c r="ACD19" s="203"/>
      <c r="ACE19" s="203"/>
      <c r="ACF19" s="203"/>
      <c r="ACG19" s="203"/>
      <c r="ACH19" s="203"/>
      <c r="ACI19" s="203"/>
      <c r="ACJ19" s="203"/>
      <c r="ACK19" s="203"/>
      <c r="ACL19" s="203"/>
      <c r="ACM19" s="203"/>
      <c r="ACN19" s="203"/>
      <c r="ACO19" s="203"/>
      <c r="ACP19" s="203"/>
      <c r="ACQ19" s="203"/>
      <c r="ACR19" s="203"/>
      <c r="ACS19" s="203"/>
      <c r="ACT19" s="203"/>
      <c r="ACU19" s="203"/>
      <c r="ACV19" s="203"/>
      <c r="ACW19" s="203"/>
      <c r="ACX19" s="203"/>
      <c r="ACY19" s="203"/>
      <c r="ACZ19" s="203"/>
      <c r="ADA19" s="203"/>
      <c r="ADB19" s="203"/>
      <c r="ADC19" s="203"/>
      <c r="ADD19" s="203"/>
      <c r="ADE19" s="203"/>
      <c r="ADF19" s="203"/>
      <c r="ADG19" s="203"/>
      <c r="ADH19" s="203"/>
      <c r="ADI19" s="203"/>
      <c r="ADJ19" s="203"/>
      <c r="ADK19" s="203"/>
      <c r="ADL19" s="203"/>
      <c r="ADM19" s="203"/>
      <c r="ADN19" s="203"/>
      <c r="ADO19" s="203"/>
      <c r="ADP19" s="203"/>
      <c r="ADQ19" s="203"/>
      <c r="ADR19" s="203"/>
      <c r="ADS19" s="203"/>
      <c r="ADT19" s="203"/>
      <c r="ADU19" s="203"/>
      <c r="ADV19" s="203"/>
      <c r="ADW19" s="203"/>
      <c r="ADX19" s="203"/>
      <c r="ADY19" s="203"/>
      <c r="ADZ19" s="203"/>
      <c r="AEA19" s="203"/>
      <c r="AEB19" s="203"/>
      <c r="AEC19" s="203"/>
      <c r="AED19" s="203"/>
      <c r="AEE19" s="203"/>
      <c r="AEF19" s="203"/>
      <c r="AEG19" s="203"/>
      <c r="AEH19" s="203"/>
      <c r="AEI19" s="203"/>
      <c r="AEJ19" s="203"/>
      <c r="AEK19" s="203"/>
      <c r="AEL19" s="203"/>
      <c r="AEM19" s="203"/>
      <c r="AEN19" s="203"/>
      <c r="AEO19" s="203"/>
      <c r="AEP19" s="203"/>
      <c r="AEQ19" s="203"/>
      <c r="AER19" s="203"/>
      <c r="AES19" s="203"/>
      <c r="AET19" s="203"/>
      <c r="AEU19" s="203"/>
      <c r="AEV19" s="203"/>
      <c r="AEW19" s="203"/>
      <c r="AEX19" s="203"/>
      <c r="AEY19" s="203"/>
      <c r="AEZ19" s="203"/>
      <c r="AFA19" s="203"/>
      <c r="AFB19" s="203"/>
      <c r="AFC19" s="203"/>
      <c r="AFD19" s="203"/>
      <c r="AFE19" s="203"/>
      <c r="AFF19" s="203"/>
      <c r="AFG19" s="203"/>
      <c r="AFH19" s="203"/>
      <c r="AFI19" s="203"/>
      <c r="AFJ19" s="203"/>
      <c r="AFK19" s="203"/>
      <c r="AFL19" s="203"/>
      <c r="AFM19" s="203"/>
      <c r="AFN19" s="203"/>
      <c r="AFO19" s="203"/>
      <c r="AFP19" s="203"/>
      <c r="AFQ19" s="203"/>
      <c r="AFR19" s="203"/>
      <c r="AFS19" s="203"/>
      <c r="AFT19" s="203"/>
      <c r="AFU19" s="203"/>
      <c r="AFV19" s="203"/>
      <c r="AFW19" s="203"/>
      <c r="AFX19" s="203"/>
      <c r="AFY19" s="203"/>
      <c r="AFZ19" s="203"/>
      <c r="AGA19" s="203"/>
      <c r="AGB19" s="203"/>
      <c r="AGC19" s="203"/>
      <c r="AGD19" s="203"/>
      <c r="AGE19" s="203"/>
      <c r="AGF19" s="203"/>
      <c r="AGG19" s="203"/>
      <c r="AGH19" s="203"/>
      <c r="AGI19" s="203"/>
      <c r="AGJ19" s="203"/>
      <c r="AGK19" s="203"/>
      <c r="AGL19" s="203"/>
      <c r="AGM19" s="203"/>
      <c r="AGN19" s="203"/>
      <c r="AGO19" s="203"/>
      <c r="AGP19" s="203"/>
      <c r="AGQ19" s="203"/>
      <c r="AGR19" s="203"/>
      <c r="AGS19" s="203"/>
      <c r="AGT19" s="203"/>
      <c r="AGU19" s="203"/>
      <c r="AGV19" s="203"/>
      <c r="AGW19" s="203"/>
      <c r="AGX19" s="203"/>
      <c r="AGY19" s="203"/>
      <c r="AGZ19" s="203"/>
      <c r="AHA19" s="203"/>
      <c r="AHB19" s="203"/>
      <c r="AHC19" s="203"/>
      <c r="AHD19" s="203"/>
      <c r="AHE19" s="203"/>
      <c r="AHF19" s="203"/>
      <c r="AHG19" s="203"/>
      <c r="AHH19" s="203"/>
      <c r="AHI19" s="203"/>
      <c r="AHJ19" s="203"/>
      <c r="AHK19" s="203"/>
      <c r="AHL19" s="203"/>
      <c r="AHM19" s="203"/>
      <c r="AHN19" s="203"/>
      <c r="AHO19" s="203"/>
      <c r="AHP19" s="203"/>
      <c r="AHQ19" s="203"/>
      <c r="AHR19" s="203"/>
      <c r="AHS19" s="203"/>
      <c r="AHT19" s="203"/>
      <c r="AHU19" s="203"/>
      <c r="AHV19" s="203"/>
      <c r="AHW19" s="203"/>
      <c r="AHX19" s="203"/>
      <c r="AHY19" s="203"/>
      <c r="AHZ19" s="203"/>
      <c r="AIA19" s="203"/>
      <c r="AIB19" s="203"/>
      <c r="AIC19" s="203"/>
      <c r="AID19" s="203"/>
      <c r="AIE19" s="203"/>
      <c r="AIF19" s="203"/>
      <c r="AIG19" s="203"/>
      <c r="AIH19" s="203"/>
      <c r="AII19" s="203"/>
      <c r="AIJ19" s="203"/>
      <c r="AIK19" s="203"/>
      <c r="AIL19" s="203"/>
      <c r="AIM19" s="203"/>
      <c r="AIN19" s="203"/>
      <c r="AIO19" s="203"/>
      <c r="AIP19" s="203"/>
      <c r="AIQ19" s="203"/>
      <c r="AIR19" s="203"/>
      <c r="AIS19" s="203"/>
    </row>
    <row r="20" spans="1:929" x14ac:dyDescent="0.35">
      <c r="A20" s="1">
        <v>1958</v>
      </c>
      <c r="B20" s="203"/>
      <c r="C20" s="203"/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3"/>
      <c r="O20" s="203"/>
      <c r="P20" s="203"/>
      <c r="Q20" s="203"/>
      <c r="R20" s="203"/>
      <c r="S20" s="203"/>
      <c r="T20" s="203"/>
      <c r="U20" s="203"/>
      <c r="V20" s="203"/>
      <c r="W20" s="203"/>
      <c r="X20" s="203"/>
      <c r="Y20" s="203"/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3"/>
      <c r="BP20" s="203"/>
      <c r="BQ20" s="203"/>
      <c r="BR20" s="203"/>
      <c r="BS20" s="203"/>
      <c r="BT20" s="203"/>
      <c r="BU20" s="203"/>
      <c r="BV20" s="203"/>
      <c r="BW20" s="203"/>
      <c r="BX20" s="203"/>
      <c r="BY20" s="203"/>
      <c r="BZ20" s="203"/>
      <c r="CA20" s="203"/>
      <c r="CB20" s="203"/>
      <c r="CC20" s="203"/>
      <c r="CD20" s="203"/>
      <c r="CE20" s="203"/>
      <c r="CF20" s="203"/>
      <c r="CG20" s="203"/>
      <c r="CH20" s="203"/>
      <c r="CI20" s="203"/>
      <c r="CJ20" s="203"/>
      <c r="CK20" s="203"/>
      <c r="CL20" s="203"/>
      <c r="CM20" s="203"/>
      <c r="CN20" s="203"/>
      <c r="CO20" s="203"/>
      <c r="CP20" s="203"/>
      <c r="CQ20" s="203"/>
      <c r="CR20" s="203"/>
      <c r="CS20" s="203"/>
      <c r="CT20" s="203"/>
      <c r="CU20" s="203"/>
      <c r="CV20" s="203"/>
      <c r="CW20" s="203"/>
      <c r="CX20" s="203"/>
      <c r="CY20" s="203"/>
      <c r="CZ20" s="203"/>
      <c r="DA20" s="203"/>
      <c r="DB20" s="203"/>
      <c r="DC20" s="203"/>
      <c r="DD20" s="203"/>
      <c r="DE20" s="203"/>
      <c r="DF20" s="203"/>
      <c r="DG20" s="203"/>
      <c r="DH20" s="203"/>
      <c r="DI20" s="203"/>
      <c r="DJ20" s="203"/>
      <c r="DK20" s="203"/>
      <c r="DL20" s="203"/>
      <c r="DM20" s="203"/>
      <c r="DN20" s="203"/>
      <c r="DO20" s="203"/>
      <c r="DP20" s="203"/>
      <c r="DQ20" s="203"/>
      <c r="DR20" s="203"/>
      <c r="DS20" s="203"/>
      <c r="DT20" s="203"/>
      <c r="DU20" s="203"/>
      <c r="DV20" s="203"/>
      <c r="DW20" s="203"/>
      <c r="DX20" s="203"/>
      <c r="DY20" s="203"/>
      <c r="DZ20" s="203"/>
      <c r="EA20" s="203"/>
      <c r="EB20" s="203"/>
      <c r="EC20" s="203"/>
      <c r="ED20" s="203"/>
      <c r="EE20" s="203"/>
      <c r="EF20" s="203"/>
      <c r="EG20" s="203"/>
      <c r="EH20" s="203"/>
      <c r="EI20" s="203"/>
      <c r="EJ20" s="203"/>
      <c r="EK20" s="203"/>
      <c r="EL20" s="203"/>
      <c r="EM20" s="203"/>
      <c r="EN20" s="203"/>
      <c r="EO20" s="203"/>
      <c r="EP20" s="203"/>
      <c r="EQ20" s="203"/>
      <c r="ER20" s="203"/>
      <c r="ES20" s="203"/>
      <c r="ET20" s="203"/>
      <c r="EU20" s="203"/>
      <c r="EV20" s="203"/>
      <c r="EW20" s="203"/>
      <c r="EX20" s="203"/>
      <c r="EY20" s="203"/>
      <c r="EZ20" s="203"/>
      <c r="FA20" s="203"/>
      <c r="FB20" s="203"/>
      <c r="FC20" s="203"/>
      <c r="FD20" s="203"/>
      <c r="FE20" s="203"/>
      <c r="FF20" s="203"/>
      <c r="FG20" s="203"/>
      <c r="FH20" s="203"/>
      <c r="FI20" s="203"/>
      <c r="FJ20" s="203"/>
      <c r="FK20" s="203"/>
      <c r="FL20" s="203"/>
      <c r="FM20" s="203"/>
      <c r="FN20" s="203"/>
      <c r="FO20" s="203"/>
      <c r="FP20" s="203"/>
      <c r="FQ20" s="203"/>
      <c r="FR20" s="203"/>
      <c r="FS20" s="203"/>
      <c r="FT20" s="203"/>
      <c r="FU20" s="203"/>
      <c r="FV20" s="203"/>
      <c r="FW20" s="203"/>
      <c r="FX20" s="203"/>
      <c r="FY20" s="203"/>
      <c r="FZ20" s="203"/>
      <c r="GA20" s="203"/>
      <c r="GB20" s="203"/>
      <c r="GC20" s="203"/>
      <c r="GD20" s="203"/>
      <c r="GE20" s="203"/>
      <c r="GF20" s="203"/>
      <c r="GG20" s="203"/>
      <c r="GH20" s="203"/>
      <c r="GI20" s="203"/>
      <c r="GJ20" s="203"/>
      <c r="GK20" s="203"/>
      <c r="GL20" s="203"/>
      <c r="GM20" s="203"/>
      <c r="GN20" s="203"/>
      <c r="GO20" s="203"/>
      <c r="GP20" s="203"/>
      <c r="GQ20" s="203"/>
      <c r="GR20" s="203"/>
      <c r="GS20" s="203"/>
      <c r="GT20" s="203"/>
      <c r="GU20" s="203"/>
      <c r="GV20" s="203"/>
      <c r="GW20" s="203"/>
      <c r="GX20" s="203"/>
      <c r="GY20" s="203"/>
      <c r="GZ20" s="203"/>
      <c r="HA20" s="203"/>
      <c r="HB20" s="203"/>
      <c r="HC20" s="203"/>
      <c r="HD20" s="203"/>
      <c r="HE20" s="203"/>
      <c r="HF20" s="203"/>
      <c r="HG20" s="203"/>
      <c r="HH20" s="203"/>
      <c r="HI20" s="203"/>
      <c r="HJ20" s="203"/>
      <c r="HK20" s="203"/>
      <c r="HL20" s="203"/>
      <c r="HM20" s="203"/>
      <c r="HN20" s="203"/>
      <c r="HO20" s="203"/>
      <c r="HP20" s="203"/>
      <c r="HQ20" s="203"/>
      <c r="HR20" s="203"/>
      <c r="HS20" s="203"/>
      <c r="HT20" s="203"/>
      <c r="HU20" s="203"/>
      <c r="HV20" s="203"/>
      <c r="HW20" s="203"/>
      <c r="HX20" s="203"/>
      <c r="HY20" s="203"/>
      <c r="HZ20" s="203"/>
      <c r="IA20" s="203"/>
      <c r="IB20" s="203"/>
      <c r="IC20" s="203"/>
      <c r="ID20" s="203"/>
      <c r="IE20" s="203"/>
      <c r="IF20" s="203"/>
      <c r="IG20" s="203"/>
      <c r="IH20" s="203"/>
      <c r="II20" s="203"/>
      <c r="IJ20" s="203"/>
      <c r="IK20" s="203"/>
      <c r="IL20" s="203"/>
      <c r="IM20" s="203"/>
      <c r="IN20" s="203"/>
      <c r="IO20" s="203"/>
      <c r="IP20" s="203"/>
      <c r="IQ20" s="203"/>
      <c r="IR20" s="203"/>
      <c r="IS20" s="203"/>
      <c r="IT20" s="203"/>
      <c r="IU20" s="203"/>
      <c r="IV20" s="203"/>
      <c r="IW20" s="203"/>
      <c r="IX20" s="203"/>
      <c r="IY20" s="203"/>
      <c r="IZ20" s="203"/>
      <c r="JA20" s="203"/>
      <c r="JB20" s="203"/>
      <c r="JC20" s="203"/>
      <c r="JD20" s="203"/>
      <c r="JE20" s="203"/>
      <c r="JF20" s="203"/>
      <c r="JG20" s="203"/>
      <c r="JH20" s="203"/>
      <c r="JI20" s="203"/>
      <c r="JJ20" s="203"/>
      <c r="JK20" s="203"/>
      <c r="JL20" s="203"/>
      <c r="JM20" s="203"/>
      <c r="JN20" s="203"/>
      <c r="JO20" s="203"/>
      <c r="JP20" s="203"/>
      <c r="JQ20" s="203"/>
      <c r="JR20" s="203"/>
      <c r="JS20" s="203"/>
      <c r="JT20" s="203"/>
      <c r="JU20" s="203"/>
      <c r="JV20" s="203"/>
      <c r="JW20" s="203"/>
      <c r="JX20" s="203"/>
      <c r="JY20" s="203"/>
      <c r="JZ20" s="203"/>
      <c r="KA20" s="203"/>
      <c r="KB20" s="203"/>
      <c r="KC20" s="203"/>
      <c r="KD20" s="203"/>
      <c r="KE20" s="203"/>
      <c r="KF20" s="203"/>
      <c r="KG20" s="203"/>
      <c r="KH20" s="203"/>
      <c r="KI20" s="203"/>
      <c r="KJ20" s="203"/>
      <c r="KK20" s="203"/>
      <c r="KL20" s="203"/>
      <c r="KM20" s="203"/>
      <c r="KN20" s="203"/>
      <c r="KO20" s="203"/>
      <c r="KP20" s="203"/>
      <c r="KQ20" s="203"/>
      <c r="KR20" s="203"/>
      <c r="KS20" s="203"/>
      <c r="KT20" s="203"/>
      <c r="KU20" s="203"/>
      <c r="KV20" s="203"/>
      <c r="KW20" s="203"/>
      <c r="KX20" s="203"/>
      <c r="KY20" s="203"/>
      <c r="KZ20" s="203"/>
      <c r="LA20" s="203"/>
      <c r="LB20" s="203"/>
      <c r="LC20" s="203"/>
      <c r="LD20" s="203"/>
      <c r="LE20" s="203"/>
      <c r="LF20" s="203"/>
      <c r="LG20" s="203"/>
      <c r="LH20" s="203"/>
      <c r="LI20" s="203"/>
      <c r="LJ20" s="203"/>
      <c r="LK20" s="203"/>
      <c r="LL20" s="203"/>
      <c r="LM20" s="203"/>
      <c r="LN20" s="203"/>
      <c r="LO20" s="203"/>
      <c r="LP20" s="203"/>
      <c r="LQ20" s="203"/>
      <c r="LR20" s="203"/>
      <c r="LS20" s="203"/>
      <c r="LT20" s="203"/>
      <c r="LU20" s="203"/>
      <c r="LV20" s="203"/>
      <c r="LW20" s="203"/>
      <c r="LX20" s="203"/>
      <c r="LY20" s="203"/>
      <c r="LZ20" s="203"/>
      <c r="MA20" s="203"/>
      <c r="MB20" s="203"/>
      <c r="MC20" s="203"/>
      <c r="MD20" s="203"/>
      <c r="ME20" s="203"/>
      <c r="MF20" s="203"/>
      <c r="MG20" s="203"/>
      <c r="MH20" s="203"/>
      <c r="MI20" s="203"/>
      <c r="MJ20" s="203"/>
      <c r="MK20" s="203"/>
      <c r="ML20" s="203"/>
      <c r="MM20" s="203"/>
      <c r="MN20" s="203"/>
      <c r="MO20" s="203"/>
      <c r="MP20" s="203"/>
      <c r="MQ20" s="203"/>
      <c r="MR20" s="203"/>
      <c r="MS20" s="203"/>
      <c r="MT20" s="203"/>
      <c r="MU20" s="203"/>
      <c r="MV20" s="203"/>
      <c r="MW20" s="203"/>
      <c r="MX20" s="203"/>
      <c r="MY20" s="203"/>
      <c r="MZ20" s="203"/>
      <c r="NA20" s="203"/>
      <c r="NB20" s="203"/>
      <c r="NC20" s="203"/>
      <c r="ND20" s="203"/>
      <c r="NE20" s="203"/>
      <c r="NF20" s="203"/>
      <c r="NG20" s="203"/>
      <c r="NH20" s="203"/>
      <c r="NI20" s="203"/>
      <c r="NJ20" s="203"/>
      <c r="NK20" s="203"/>
      <c r="NL20" s="203"/>
      <c r="NM20" s="203"/>
      <c r="NN20" s="203"/>
      <c r="NO20" s="203"/>
      <c r="NP20" s="203"/>
      <c r="NQ20" s="203"/>
      <c r="NR20" s="203"/>
      <c r="NS20" s="203"/>
      <c r="NT20" s="203"/>
      <c r="NU20" s="203"/>
      <c r="NV20" s="203"/>
      <c r="NW20" s="203"/>
      <c r="NX20" s="203"/>
      <c r="NY20" s="203"/>
      <c r="NZ20" s="203"/>
      <c r="OA20" s="203"/>
      <c r="OB20" s="203"/>
      <c r="OC20" s="203"/>
      <c r="OD20" s="203"/>
      <c r="OE20" s="203"/>
      <c r="OF20" s="203"/>
      <c r="OG20" s="203"/>
      <c r="OH20" s="203"/>
      <c r="OI20" s="203"/>
      <c r="OJ20" s="203"/>
      <c r="OK20" s="203"/>
      <c r="OL20" s="203"/>
      <c r="OM20" s="203"/>
      <c r="ON20" s="203"/>
      <c r="OO20" s="203"/>
      <c r="OP20" s="203"/>
      <c r="OQ20" s="203"/>
      <c r="OR20" s="203"/>
      <c r="OS20" s="203"/>
      <c r="OT20" s="203"/>
      <c r="OU20" s="203"/>
      <c r="OV20" s="203"/>
      <c r="OW20" s="203"/>
      <c r="OX20" s="203"/>
      <c r="OY20" s="203"/>
      <c r="OZ20" s="203"/>
      <c r="PA20" s="203"/>
      <c r="PB20" s="203"/>
      <c r="PC20" s="203"/>
      <c r="PD20" s="203"/>
      <c r="PE20" s="203"/>
      <c r="PF20" s="203"/>
      <c r="PG20" s="203"/>
      <c r="PH20" s="203"/>
      <c r="PI20" s="203"/>
      <c r="PJ20" s="203"/>
      <c r="PK20" s="203"/>
      <c r="PL20" s="203"/>
      <c r="PM20" s="203"/>
      <c r="PN20" s="203"/>
      <c r="PO20" s="203"/>
      <c r="PP20" s="203"/>
      <c r="PQ20" s="203"/>
      <c r="PR20" s="203"/>
      <c r="PS20" s="203"/>
      <c r="PT20" s="203"/>
      <c r="PU20" s="203"/>
      <c r="PV20" s="203"/>
      <c r="PW20" s="203"/>
      <c r="PX20" s="203"/>
      <c r="PY20" s="203"/>
      <c r="PZ20" s="203"/>
      <c r="QA20" s="203"/>
      <c r="QB20" s="203"/>
      <c r="QC20" s="203"/>
      <c r="QD20" s="203"/>
      <c r="QE20" s="203"/>
      <c r="QF20" s="203"/>
      <c r="QG20" s="203"/>
      <c r="QH20" s="203"/>
      <c r="QI20" s="203"/>
      <c r="QJ20" s="203"/>
      <c r="QK20" s="203"/>
      <c r="QL20" s="203"/>
      <c r="QM20" s="203"/>
      <c r="QN20" s="203"/>
      <c r="QO20" s="203"/>
      <c r="QP20" s="203"/>
      <c r="QQ20" s="203"/>
      <c r="QR20" s="203"/>
      <c r="QS20" s="203"/>
      <c r="QT20" s="203"/>
      <c r="QU20" s="203"/>
      <c r="QV20" s="203"/>
      <c r="QW20" s="203"/>
      <c r="QX20" s="203"/>
      <c r="QY20" s="203"/>
      <c r="QZ20" s="203"/>
      <c r="RA20" s="203"/>
      <c r="RB20" s="203"/>
      <c r="RC20" s="203"/>
      <c r="RD20" s="203"/>
      <c r="RE20" s="203"/>
      <c r="RF20" s="203"/>
      <c r="RG20" s="203"/>
      <c r="RH20" s="203"/>
      <c r="RI20" s="203"/>
      <c r="RJ20" s="203"/>
      <c r="RK20" s="203"/>
      <c r="RL20" s="203"/>
      <c r="RM20" s="203"/>
      <c r="RN20" s="203"/>
      <c r="RO20" s="203"/>
      <c r="RP20" s="203"/>
      <c r="RQ20" s="203"/>
      <c r="RR20" s="203"/>
      <c r="RS20" s="203"/>
      <c r="RT20" s="203"/>
      <c r="RU20" s="203"/>
      <c r="RV20" s="203"/>
      <c r="RW20" s="203"/>
      <c r="RX20" s="203"/>
      <c r="RY20" s="203"/>
      <c r="RZ20" s="203"/>
      <c r="SA20" s="203"/>
      <c r="SB20" s="203"/>
      <c r="SC20" s="203"/>
      <c r="SD20" s="203"/>
      <c r="SE20" s="203"/>
      <c r="SF20" s="203"/>
      <c r="SG20" s="203"/>
      <c r="SH20" s="203"/>
      <c r="SI20" s="203"/>
      <c r="SJ20" s="203"/>
      <c r="SK20" s="203"/>
      <c r="SL20" s="203"/>
      <c r="SM20" s="203"/>
      <c r="SN20" s="203"/>
      <c r="SO20" s="203"/>
      <c r="SP20" s="203"/>
      <c r="SQ20" s="203"/>
      <c r="SR20" s="203"/>
      <c r="SS20" s="203"/>
      <c r="ST20" s="203"/>
      <c r="SU20" s="203"/>
      <c r="SV20" s="203"/>
      <c r="SW20" s="203"/>
      <c r="SX20" s="203"/>
      <c r="SY20" s="203"/>
      <c r="SZ20" s="203"/>
      <c r="TA20" s="203"/>
      <c r="TB20" s="203"/>
      <c r="TC20" s="203"/>
      <c r="TD20" s="203"/>
      <c r="TE20" s="203"/>
      <c r="TF20" s="203"/>
      <c r="TG20" s="203"/>
      <c r="TH20" s="203"/>
      <c r="TI20" s="203"/>
      <c r="TJ20" s="203"/>
      <c r="TK20" s="203"/>
      <c r="TL20" s="203"/>
      <c r="TM20" s="203"/>
      <c r="TN20" s="203"/>
      <c r="TO20" s="203"/>
      <c r="TP20" s="203"/>
      <c r="TQ20" s="203"/>
      <c r="TR20" s="203"/>
      <c r="TS20" s="203"/>
      <c r="TT20" s="203"/>
      <c r="TU20" s="203"/>
      <c r="TV20" s="203"/>
      <c r="TW20" s="203"/>
      <c r="TX20" s="203"/>
      <c r="TY20" s="203"/>
      <c r="TZ20" s="203"/>
      <c r="UA20" s="203"/>
      <c r="UB20" s="203"/>
      <c r="UC20" s="203"/>
      <c r="UD20" s="203"/>
      <c r="UE20" s="203"/>
      <c r="UF20" s="203"/>
      <c r="UG20" s="203"/>
      <c r="UH20" s="203"/>
      <c r="UI20" s="203"/>
      <c r="UJ20" s="203"/>
      <c r="UK20" s="203"/>
      <c r="UL20" s="203"/>
      <c r="UM20" s="203"/>
      <c r="UN20" s="203"/>
      <c r="UO20" s="203"/>
      <c r="UP20" s="203"/>
      <c r="UQ20" s="203"/>
      <c r="UR20" s="203"/>
      <c r="US20" s="203"/>
      <c r="UT20" s="203"/>
      <c r="UU20" s="203"/>
      <c r="UV20" s="203"/>
      <c r="UW20" s="203"/>
      <c r="UX20" s="203"/>
      <c r="UY20" s="203"/>
      <c r="UZ20" s="203"/>
      <c r="VA20" s="203"/>
      <c r="VB20" s="203"/>
      <c r="VC20" s="203"/>
      <c r="VD20" s="203"/>
      <c r="VE20" s="203"/>
      <c r="VF20" s="203"/>
      <c r="VG20" s="203"/>
      <c r="VH20" s="203"/>
      <c r="VI20" s="203"/>
      <c r="VJ20" s="203"/>
      <c r="VK20" s="203"/>
      <c r="VL20" s="203"/>
      <c r="VM20" s="203"/>
      <c r="VN20" s="203"/>
      <c r="VO20" s="203"/>
      <c r="VP20" s="203"/>
      <c r="VQ20" s="203"/>
      <c r="VR20" s="203"/>
      <c r="VS20" s="203"/>
      <c r="VT20" s="203"/>
      <c r="VU20" s="203"/>
      <c r="VV20" s="203"/>
      <c r="VW20" s="203"/>
      <c r="VX20" s="203"/>
      <c r="VY20" s="203"/>
      <c r="VZ20" s="203"/>
      <c r="WA20" s="203"/>
      <c r="WB20" s="203"/>
      <c r="WC20" s="203"/>
      <c r="WD20" s="203"/>
      <c r="WE20" s="203"/>
      <c r="WF20" s="203"/>
      <c r="WG20" s="203"/>
      <c r="WH20" s="203"/>
      <c r="WI20" s="203"/>
      <c r="WJ20" s="203"/>
      <c r="WK20" s="203"/>
      <c r="WL20" s="203"/>
      <c r="WM20" s="203"/>
      <c r="WN20" s="203"/>
      <c r="WO20" s="203"/>
      <c r="WP20" s="203"/>
      <c r="WQ20" s="203"/>
      <c r="WR20" s="203"/>
      <c r="WS20" s="203"/>
      <c r="WT20" s="203"/>
      <c r="WU20" s="203"/>
      <c r="WV20" s="203"/>
      <c r="WW20" s="203"/>
      <c r="WX20" s="203"/>
      <c r="WY20" s="203"/>
      <c r="WZ20" s="203"/>
      <c r="XA20" s="203"/>
      <c r="XB20" s="203"/>
      <c r="XC20" s="203"/>
      <c r="XD20" s="203"/>
      <c r="XE20" s="203"/>
      <c r="XF20" s="203"/>
      <c r="XG20" s="203"/>
      <c r="XH20" s="203"/>
      <c r="XI20" s="203"/>
      <c r="XJ20" s="203"/>
      <c r="XK20" s="203"/>
      <c r="XL20" s="203"/>
      <c r="XM20" s="203"/>
      <c r="XN20" s="203"/>
      <c r="XO20" s="203"/>
      <c r="XP20" s="203"/>
      <c r="XQ20" s="203"/>
      <c r="XR20" s="203"/>
      <c r="XS20" s="203"/>
      <c r="XT20" s="203"/>
      <c r="XU20" s="203"/>
      <c r="XV20" s="203"/>
      <c r="XW20" s="203"/>
      <c r="XX20" s="203"/>
      <c r="XY20" s="203"/>
      <c r="XZ20" s="203"/>
      <c r="YA20" s="203"/>
      <c r="YB20" s="203"/>
      <c r="YC20" s="203"/>
      <c r="YD20" s="203"/>
      <c r="YE20" s="203"/>
      <c r="YF20" s="203"/>
      <c r="YG20" s="203"/>
      <c r="YH20" s="203"/>
      <c r="YI20" s="203"/>
      <c r="YJ20" s="203"/>
      <c r="YK20" s="203"/>
      <c r="YL20" s="203"/>
      <c r="YM20" s="203"/>
      <c r="YN20" s="203"/>
      <c r="YO20" s="203"/>
      <c r="YP20" s="203"/>
      <c r="YQ20" s="203"/>
      <c r="YR20" s="203"/>
      <c r="YS20" s="203"/>
      <c r="YT20" s="203"/>
      <c r="YU20" s="203"/>
      <c r="YV20" s="203"/>
      <c r="YW20" s="203"/>
      <c r="YX20" s="203"/>
      <c r="YY20" s="203"/>
      <c r="YZ20" s="203"/>
      <c r="ZA20" s="203"/>
      <c r="ZB20" s="203"/>
      <c r="ZC20" s="203"/>
      <c r="ZD20" s="203"/>
      <c r="ZE20" s="203"/>
      <c r="ZF20" s="203"/>
      <c r="ZG20" s="203"/>
      <c r="ZH20" s="203"/>
      <c r="ZI20" s="203"/>
      <c r="ZJ20" s="203"/>
      <c r="ZK20" s="203"/>
      <c r="ZL20" s="203"/>
      <c r="ZM20" s="203"/>
      <c r="ZN20" s="203"/>
      <c r="ZO20" s="203"/>
      <c r="ZP20" s="203"/>
      <c r="ZQ20" s="203"/>
      <c r="ZR20" s="203"/>
      <c r="ZS20" s="203"/>
      <c r="ZT20" s="203"/>
      <c r="ZU20" s="203"/>
      <c r="ZV20" s="203"/>
      <c r="ZW20" s="203"/>
      <c r="ZX20" s="203"/>
      <c r="ZY20" s="203"/>
      <c r="ZZ20" s="203"/>
      <c r="AAA20" s="203"/>
      <c r="AAB20" s="203"/>
      <c r="AAC20" s="203"/>
      <c r="AAD20" s="203"/>
      <c r="AAE20" s="203"/>
      <c r="AAF20" s="203"/>
      <c r="AAG20" s="203"/>
      <c r="AAH20" s="203"/>
      <c r="AAI20" s="203"/>
      <c r="AAJ20" s="203"/>
      <c r="AAK20" s="203"/>
      <c r="AAL20" s="203"/>
      <c r="AAM20" s="203"/>
      <c r="AAN20" s="203"/>
      <c r="AAO20" s="203"/>
      <c r="AAP20" s="203"/>
      <c r="AAQ20" s="203"/>
      <c r="AAR20" s="203"/>
      <c r="AAS20" s="203"/>
      <c r="AAT20" s="203"/>
      <c r="AAU20" s="203"/>
      <c r="AAV20" s="203"/>
      <c r="AAW20" s="203"/>
      <c r="AAX20" s="203"/>
      <c r="AAY20" s="203"/>
      <c r="AAZ20" s="203"/>
      <c r="ABA20" s="203"/>
      <c r="ABB20" s="203"/>
      <c r="ABC20" s="203"/>
      <c r="ABD20" s="203"/>
      <c r="ABE20" s="203"/>
      <c r="ABF20" s="203"/>
      <c r="ABG20" s="203"/>
      <c r="ABH20" s="203"/>
      <c r="ABI20" s="203"/>
      <c r="ABJ20" s="203"/>
      <c r="ABK20" s="203"/>
      <c r="ABL20" s="203"/>
      <c r="ABM20" s="203"/>
      <c r="ABN20" s="203"/>
      <c r="ABO20" s="203"/>
      <c r="ABP20" s="203"/>
      <c r="ABQ20" s="203"/>
      <c r="ABR20" s="203"/>
      <c r="ABS20" s="203"/>
      <c r="ABT20" s="203"/>
      <c r="ABU20" s="203"/>
      <c r="ABV20" s="203"/>
      <c r="ABW20" s="203"/>
      <c r="ABX20" s="203"/>
      <c r="ABY20" s="203"/>
      <c r="ABZ20" s="203"/>
      <c r="ACA20" s="203"/>
      <c r="ACB20" s="203"/>
      <c r="ACC20" s="203"/>
      <c r="ACD20" s="203"/>
      <c r="ACE20" s="203"/>
      <c r="ACF20" s="203"/>
      <c r="ACG20" s="203"/>
      <c r="ACH20" s="203"/>
      <c r="ACI20" s="203"/>
      <c r="ACJ20" s="203"/>
      <c r="ACK20" s="203"/>
      <c r="ACL20" s="203"/>
      <c r="ACM20" s="203"/>
      <c r="ACN20" s="203"/>
      <c r="ACO20" s="203"/>
      <c r="ACP20" s="203"/>
      <c r="ACQ20" s="203"/>
      <c r="ACR20" s="203"/>
      <c r="ACS20" s="203"/>
      <c r="ACT20" s="203"/>
      <c r="ACU20" s="203"/>
      <c r="ACV20" s="203"/>
      <c r="ACW20" s="203"/>
      <c r="ACX20" s="203"/>
      <c r="ACY20" s="203"/>
      <c r="ACZ20" s="203"/>
      <c r="ADA20" s="203"/>
      <c r="ADB20" s="203"/>
      <c r="ADC20" s="203"/>
      <c r="ADD20" s="203"/>
      <c r="ADE20" s="203"/>
      <c r="ADF20" s="203"/>
      <c r="ADG20" s="203"/>
      <c r="ADH20" s="203"/>
      <c r="ADI20" s="203"/>
      <c r="ADJ20" s="203"/>
      <c r="ADK20" s="203"/>
      <c r="ADL20" s="203"/>
      <c r="ADM20" s="203"/>
      <c r="ADN20" s="203"/>
      <c r="ADO20" s="203"/>
      <c r="ADP20" s="203"/>
      <c r="ADQ20" s="203"/>
      <c r="ADR20" s="203"/>
      <c r="ADS20" s="203"/>
      <c r="ADT20" s="203"/>
      <c r="ADU20" s="203"/>
      <c r="ADV20" s="203"/>
      <c r="ADW20" s="203"/>
      <c r="ADX20" s="203"/>
      <c r="ADY20" s="203"/>
      <c r="ADZ20" s="203"/>
      <c r="AEA20" s="203"/>
      <c r="AEB20" s="203"/>
      <c r="AEC20" s="203"/>
      <c r="AED20" s="203"/>
      <c r="AEE20" s="203"/>
      <c r="AEF20" s="203"/>
      <c r="AEG20" s="203"/>
      <c r="AEH20" s="203"/>
      <c r="AEI20" s="203"/>
      <c r="AEJ20" s="203"/>
      <c r="AEK20" s="203"/>
      <c r="AEL20" s="203"/>
      <c r="AEM20" s="203"/>
      <c r="AEN20" s="203"/>
      <c r="AEO20" s="203"/>
      <c r="AEP20" s="203"/>
      <c r="AEQ20" s="203"/>
      <c r="AER20" s="203"/>
      <c r="AES20" s="203"/>
      <c r="AET20" s="203"/>
      <c r="AEU20" s="203"/>
      <c r="AEV20" s="203"/>
      <c r="AEW20" s="203"/>
      <c r="AEX20" s="203"/>
      <c r="AEY20" s="203"/>
      <c r="AEZ20" s="203"/>
      <c r="AFA20" s="203"/>
      <c r="AFB20" s="203"/>
      <c r="AFC20" s="203"/>
      <c r="AFD20" s="203"/>
      <c r="AFE20" s="203"/>
      <c r="AFF20" s="203"/>
      <c r="AFG20" s="203"/>
      <c r="AFH20" s="203"/>
      <c r="AFI20" s="203"/>
      <c r="AFJ20" s="203"/>
      <c r="AFK20" s="203"/>
      <c r="AFL20" s="203"/>
      <c r="AFM20" s="203"/>
      <c r="AFN20" s="203"/>
      <c r="AFO20" s="203"/>
      <c r="AFP20" s="203"/>
      <c r="AFQ20" s="203"/>
      <c r="AFR20" s="203"/>
      <c r="AFS20" s="203"/>
      <c r="AFT20" s="203"/>
      <c r="AFU20" s="203"/>
      <c r="AFV20" s="203"/>
      <c r="AFW20" s="203"/>
      <c r="AFX20" s="203"/>
      <c r="AFY20" s="203"/>
      <c r="AFZ20" s="203"/>
      <c r="AGA20" s="203"/>
      <c r="AGB20" s="203"/>
      <c r="AGC20" s="203"/>
      <c r="AGD20" s="203"/>
      <c r="AGE20" s="203"/>
      <c r="AGF20" s="203"/>
      <c r="AGG20" s="203"/>
      <c r="AGH20" s="203"/>
      <c r="AGI20" s="203"/>
      <c r="AGJ20" s="203"/>
      <c r="AGK20" s="203"/>
      <c r="AGL20" s="203"/>
      <c r="AGM20" s="203"/>
      <c r="AGN20" s="203"/>
      <c r="AGO20" s="203"/>
      <c r="AGP20" s="203"/>
      <c r="AGQ20" s="203"/>
      <c r="AGR20" s="203"/>
      <c r="AGS20" s="203"/>
      <c r="AGT20" s="203"/>
      <c r="AGU20" s="203"/>
      <c r="AGV20" s="203"/>
      <c r="AGW20" s="203"/>
      <c r="AGX20" s="203"/>
      <c r="AGY20" s="203"/>
      <c r="AGZ20" s="203"/>
      <c r="AHA20" s="203"/>
      <c r="AHB20" s="203"/>
      <c r="AHC20" s="203"/>
      <c r="AHD20" s="203"/>
      <c r="AHE20" s="203"/>
      <c r="AHF20" s="203"/>
      <c r="AHG20" s="203"/>
      <c r="AHH20" s="203"/>
      <c r="AHI20" s="203"/>
      <c r="AHJ20" s="203"/>
      <c r="AHK20" s="203"/>
      <c r="AHL20" s="203"/>
      <c r="AHM20" s="203"/>
      <c r="AHN20" s="203"/>
      <c r="AHO20" s="203"/>
      <c r="AHP20" s="203"/>
      <c r="AHQ20" s="203"/>
      <c r="AHR20" s="203"/>
      <c r="AHS20" s="203"/>
      <c r="AHT20" s="203"/>
      <c r="AHU20" s="203"/>
      <c r="AHV20" s="203"/>
      <c r="AHW20" s="203"/>
      <c r="AHX20" s="203"/>
      <c r="AHY20" s="203"/>
      <c r="AHZ20" s="203"/>
      <c r="AIA20" s="203"/>
      <c r="AIB20" s="203"/>
      <c r="AIC20" s="203"/>
      <c r="AID20" s="203"/>
      <c r="AIE20" s="203"/>
      <c r="AIF20" s="203"/>
      <c r="AIG20" s="203"/>
      <c r="AIH20" s="203"/>
      <c r="AII20" s="203"/>
      <c r="AIJ20" s="203"/>
      <c r="AIK20" s="203"/>
      <c r="AIL20" s="203"/>
      <c r="AIM20" s="203"/>
      <c r="AIN20" s="203"/>
      <c r="AIO20" s="203"/>
      <c r="AIP20" s="203"/>
      <c r="AIQ20" s="203"/>
      <c r="AIR20" s="203"/>
      <c r="AIS20" s="203"/>
    </row>
    <row r="21" spans="1:929" x14ac:dyDescent="0.35">
      <c r="A21" s="1">
        <v>1959</v>
      </c>
      <c r="B21" s="203"/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  <c r="V21" s="203"/>
      <c r="W21" s="203"/>
      <c r="X21" s="203"/>
      <c r="Y21" s="203"/>
      <c r="Z21" s="203"/>
      <c r="AA21" s="203"/>
      <c r="AB21" s="203"/>
      <c r="AC21" s="203"/>
      <c r="AD21" s="203"/>
      <c r="AE21" s="203"/>
      <c r="AF21" s="203"/>
      <c r="AG21" s="203"/>
      <c r="AH21" s="203"/>
      <c r="AI21" s="203"/>
      <c r="AJ21" s="203"/>
      <c r="AK21" s="203"/>
      <c r="AL21" s="203"/>
      <c r="AM21" s="203"/>
      <c r="AN21" s="203"/>
      <c r="AO21" s="203"/>
      <c r="AP21" s="203"/>
      <c r="AQ21" s="203"/>
      <c r="AR21" s="203"/>
      <c r="AS21" s="203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  <c r="BJ21" s="203"/>
      <c r="BK21" s="203"/>
      <c r="BL21" s="203"/>
      <c r="BM21" s="203"/>
      <c r="BN21" s="203"/>
      <c r="BO21" s="203"/>
      <c r="BP21" s="203"/>
      <c r="BQ21" s="203"/>
      <c r="BR21" s="203"/>
      <c r="BS21" s="203"/>
      <c r="BT21" s="203"/>
      <c r="BU21" s="203"/>
      <c r="BV21" s="203"/>
      <c r="BW21" s="203"/>
      <c r="BX21" s="203"/>
      <c r="BY21" s="203"/>
      <c r="BZ21" s="203"/>
      <c r="CA21" s="203"/>
      <c r="CB21" s="203"/>
      <c r="CC21" s="203"/>
      <c r="CD21" s="203"/>
      <c r="CE21" s="203"/>
      <c r="CF21" s="203"/>
      <c r="CG21" s="203"/>
      <c r="CH21" s="203"/>
      <c r="CI21" s="203"/>
      <c r="CJ21" s="203"/>
      <c r="CK21" s="203"/>
      <c r="CL21" s="203"/>
      <c r="CM21" s="203"/>
      <c r="CN21" s="203"/>
      <c r="CO21" s="203"/>
      <c r="CP21" s="203"/>
      <c r="CQ21" s="203"/>
      <c r="CR21" s="203"/>
      <c r="CS21" s="203"/>
      <c r="CT21" s="203"/>
      <c r="CU21" s="203"/>
      <c r="CV21" s="203"/>
      <c r="CW21" s="203"/>
      <c r="CX21" s="203"/>
      <c r="CY21" s="203"/>
      <c r="CZ21" s="203"/>
      <c r="DA21" s="203"/>
      <c r="DB21" s="203"/>
      <c r="DC21" s="203"/>
      <c r="DD21" s="203"/>
      <c r="DE21" s="203"/>
      <c r="DF21" s="203"/>
      <c r="DG21" s="203"/>
      <c r="DH21" s="203"/>
      <c r="DI21" s="203"/>
      <c r="DJ21" s="203"/>
      <c r="DK21" s="203"/>
      <c r="DL21" s="203"/>
      <c r="DM21" s="203"/>
      <c r="DN21" s="203"/>
      <c r="DO21" s="203"/>
      <c r="DP21" s="203"/>
      <c r="DQ21" s="203"/>
      <c r="DR21" s="203"/>
      <c r="DS21" s="203"/>
      <c r="DT21" s="203"/>
      <c r="DU21" s="203"/>
      <c r="DV21" s="203"/>
      <c r="DW21" s="203"/>
      <c r="DX21" s="203"/>
      <c r="DY21" s="203"/>
      <c r="DZ21" s="203"/>
      <c r="EA21" s="203"/>
      <c r="EB21" s="203"/>
      <c r="EC21" s="203"/>
      <c r="ED21" s="203"/>
      <c r="EE21" s="203"/>
      <c r="EF21" s="203"/>
      <c r="EG21" s="203"/>
      <c r="EH21" s="203"/>
      <c r="EI21" s="203"/>
      <c r="EJ21" s="203"/>
      <c r="EK21" s="203"/>
      <c r="EL21" s="203"/>
      <c r="EM21" s="203"/>
      <c r="EN21" s="203"/>
      <c r="EO21" s="203"/>
      <c r="EP21" s="203"/>
      <c r="EQ21" s="203"/>
      <c r="ER21" s="203"/>
      <c r="ES21" s="203"/>
      <c r="ET21" s="203"/>
      <c r="EU21" s="203"/>
      <c r="EV21" s="203"/>
      <c r="EW21" s="203"/>
      <c r="EX21" s="203"/>
      <c r="EY21" s="203"/>
      <c r="EZ21" s="203"/>
      <c r="FA21" s="203"/>
      <c r="FB21" s="203"/>
      <c r="FC21" s="203"/>
      <c r="FD21" s="203"/>
      <c r="FE21" s="203"/>
      <c r="FF21" s="203"/>
      <c r="FG21" s="203"/>
      <c r="FH21" s="203"/>
      <c r="FI21" s="203"/>
      <c r="FJ21" s="203"/>
      <c r="FK21" s="203"/>
      <c r="FL21" s="203"/>
      <c r="FM21" s="203"/>
      <c r="FN21" s="203"/>
      <c r="FO21" s="203"/>
      <c r="FP21" s="203"/>
      <c r="FQ21" s="203"/>
      <c r="FR21" s="203"/>
      <c r="FS21" s="203"/>
      <c r="FT21" s="203"/>
      <c r="FU21" s="203"/>
      <c r="FV21" s="203"/>
      <c r="FW21" s="203"/>
      <c r="FX21" s="203"/>
      <c r="FY21" s="203"/>
      <c r="FZ21" s="203"/>
      <c r="GA21" s="203"/>
      <c r="GB21" s="203"/>
      <c r="GC21" s="203"/>
      <c r="GD21" s="203"/>
      <c r="GE21" s="203"/>
      <c r="GF21" s="203"/>
      <c r="GG21" s="203"/>
      <c r="GH21" s="203"/>
      <c r="GI21" s="203"/>
      <c r="GJ21" s="203"/>
      <c r="GK21" s="203"/>
      <c r="GL21" s="203"/>
      <c r="GM21" s="203"/>
      <c r="GN21" s="203"/>
      <c r="GO21" s="203"/>
      <c r="GP21" s="203"/>
      <c r="GQ21" s="203"/>
      <c r="GR21" s="203"/>
      <c r="GS21" s="203"/>
      <c r="GT21" s="203"/>
      <c r="GU21" s="203"/>
      <c r="GV21" s="203"/>
      <c r="GW21" s="203"/>
      <c r="GX21" s="203"/>
      <c r="GY21" s="203"/>
      <c r="GZ21" s="203"/>
      <c r="HA21" s="203"/>
      <c r="HB21" s="203"/>
      <c r="HC21" s="203"/>
      <c r="HD21" s="203"/>
      <c r="HE21" s="203"/>
      <c r="HF21" s="203"/>
      <c r="HG21" s="203"/>
      <c r="HH21" s="203"/>
      <c r="HI21" s="203"/>
      <c r="HJ21" s="203"/>
      <c r="HK21" s="203"/>
      <c r="HL21" s="203"/>
      <c r="HM21" s="203"/>
      <c r="HN21" s="203"/>
      <c r="HO21" s="203"/>
      <c r="HP21" s="203"/>
      <c r="HQ21" s="203"/>
      <c r="HR21" s="203"/>
      <c r="HS21" s="203"/>
      <c r="HT21" s="203"/>
      <c r="HU21" s="203"/>
      <c r="HV21" s="203"/>
      <c r="HW21" s="203"/>
      <c r="HX21" s="203"/>
      <c r="HY21" s="203"/>
      <c r="HZ21" s="203"/>
      <c r="IA21" s="203"/>
      <c r="IB21" s="203"/>
      <c r="IC21" s="203"/>
      <c r="ID21" s="203"/>
      <c r="IE21" s="203"/>
      <c r="IF21" s="203"/>
      <c r="IG21" s="203"/>
      <c r="IH21" s="203"/>
      <c r="II21" s="203"/>
      <c r="IJ21" s="203"/>
      <c r="IK21" s="203"/>
      <c r="IL21" s="203"/>
      <c r="IM21" s="203"/>
      <c r="IN21" s="203"/>
      <c r="IO21" s="203"/>
      <c r="IP21" s="203"/>
      <c r="IQ21" s="203"/>
      <c r="IR21" s="203"/>
      <c r="IS21" s="203"/>
      <c r="IT21" s="203"/>
      <c r="IU21" s="203"/>
      <c r="IV21" s="203"/>
      <c r="IW21" s="203"/>
      <c r="IX21" s="203"/>
      <c r="IY21" s="203"/>
      <c r="IZ21" s="203"/>
      <c r="JA21" s="203"/>
      <c r="JB21" s="203"/>
      <c r="JC21" s="203"/>
      <c r="JD21" s="203"/>
      <c r="JE21" s="203"/>
      <c r="JF21" s="203"/>
      <c r="JG21" s="203"/>
      <c r="JH21" s="203"/>
      <c r="JI21" s="203"/>
      <c r="JJ21" s="203"/>
      <c r="JK21" s="203"/>
      <c r="JL21" s="203"/>
      <c r="JM21" s="203"/>
      <c r="JN21" s="203"/>
      <c r="JO21" s="203"/>
      <c r="JP21" s="203"/>
      <c r="JQ21" s="203"/>
      <c r="JR21" s="203"/>
      <c r="JS21" s="203"/>
      <c r="JT21" s="203"/>
      <c r="JU21" s="203"/>
      <c r="JV21" s="203"/>
      <c r="JW21" s="203"/>
      <c r="JX21" s="203"/>
      <c r="JY21" s="203"/>
      <c r="JZ21" s="203"/>
      <c r="KA21" s="203"/>
      <c r="KB21" s="203"/>
      <c r="KC21" s="203"/>
      <c r="KD21" s="203"/>
      <c r="KE21" s="203"/>
      <c r="KF21" s="203"/>
      <c r="KG21" s="203"/>
      <c r="KH21" s="203"/>
      <c r="KI21" s="203"/>
      <c r="KJ21" s="203"/>
      <c r="KK21" s="203"/>
      <c r="KL21" s="203"/>
      <c r="KM21" s="203"/>
      <c r="KN21" s="203"/>
      <c r="KO21" s="203"/>
      <c r="KP21" s="203"/>
      <c r="KQ21" s="203"/>
      <c r="KR21" s="203"/>
      <c r="KS21" s="203"/>
      <c r="KT21" s="203"/>
      <c r="KU21" s="203"/>
      <c r="KV21" s="203"/>
      <c r="KW21" s="203"/>
      <c r="KX21" s="203"/>
      <c r="KY21" s="203"/>
      <c r="KZ21" s="203"/>
      <c r="LA21" s="203"/>
      <c r="LB21" s="203"/>
      <c r="LC21" s="203"/>
      <c r="LD21" s="203"/>
      <c r="LE21" s="203"/>
      <c r="LF21" s="203"/>
      <c r="LG21" s="203"/>
      <c r="LH21" s="203"/>
      <c r="LI21" s="203"/>
      <c r="LJ21" s="203"/>
      <c r="LK21" s="203"/>
      <c r="LL21" s="203"/>
      <c r="LM21" s="203"/>
      <c r="LN21" s="203"/>
      <c r="LO21" s="203"/>
      <c r="LP21" s="203"/>
      <c r="LQ21" s="203"/>
      <c r="LR21" s="203"/>
      <c r="LS21" s="203"/>
      <c r="LT21" s="203"/>
      <c r="LU21" s="203"/>
      <c r="LV21" s="203"/>
      <c r="LW21" s="203"/>
      <c r="LX21" s="203"/>
      <c r="LY21" s="203"/>
      <c r="LZ21" s="203"/>
      <c r="MA21" s="203"/>
      <c r="MB21" s="203"/>
      <c r="MC21" s="203"/>
      <c r="MD21" s="203"/>
      <c r="ME21" s="203"/>
      <c r="MF21" s="203"/>
      <c r="MG21" s="203"/>
      <c r="MH21" s="203"/>
      <c r="MI21" s="203"/>
      <c r="MJ21" s="203"/>
      <c r="MK21" s="203"/>
      <c r="ML21" s="203"/>
      <c r="MM21" s="203"/>
      <c r="MN21" s="203"/>
      <c r="MO21" s="203"/>
      <c r="MP21" s="203"/>
      <c r="MQ21" s="203"/>
      <c r="MR21" s="203"/>
      <c r="MS21" s="203"/>
      <c r="MT21" s="203"/>
      <c r="MU21" s="203"/>
      <c r="MV21" s="203"/>
      <c r="MW21" s="203"/>
      <c r="MX21" s="203"/>
      <c r="MY21" s="203"/>
      <c r="MZ21" s="203"/>
      <c r="NA21" s="203"/>
      <c r="NB21" s="203"/>
      <c r="NC21" s="203"/>
      <c r="ND21" s="203"/>
      <c r="NE21" s="203"/>
      <c r="NF21" s="203"/>
      <c r="NG21" s="203"/>
      <c r="NH21" s="203"/>
      <c r="NI21" s="203"/>
      <c r="NJ21" s="203"/>
      <c r="NK21" s="203"/>
      <c r="NL21" s="203"/>
      <c r="NM21" s="203"/>
      <c r="NN21" s="203"/>
      <c r="NO21" s="203"/>
      <c r="NP21" s="203"/>
      <c r="NQ21" s="203"/>
      <c r="NR21" s="203"/>
      <c r="NS21" s="203"/>
      <c r="NT21" s="203"/>
      <c r="NU21" s="203"/>
      <c r="NV21" s="203"/>
      <c r="NW21" s="203"/>
      <c r="NX21" s="203"/>
      <c r="NY21" s="203"/>
      <c r="NZ21" s="203"/>
      <c r="OA21" s="203"/>
      <c r="OB21" s="203"/>
      <c r="OC21" s="203"/>
      <c r="OD21" s="203"/>
      <c r="OE21" s="203"/>
      <c r="OF21" s="203"/>
      <c r="OG21" s="203"/>
      <c r="OH21" s="203"/>
      <c r="OI21" s="203"/>
      <c r="OJ21" s="203"/>
      <c r="OK21" s="203"/>
      <c r="OL21" s="203"/>
      <c r="OM21" s="203"/>
      <c r="ON21" s="203"/>
      <c r="OO21" s="203"/>
      <c r="OP21" s="203"/>
      <c r="OQ21" s="203"/>
      <c r="OR21" s="203"/>
      <c r="OS21" s="203"/>
      <c r="OT21" s="203"/>
      <c r="OU21" s="203"/>
      <c r="OV21" s="203"/>
      <c r="OW21" s="203"/>
      <c r="OX21" s="203"/>
      <c r="OY21" s="203"/>
      <c r="OZ21" s="203"/>
      <c r="PA21" s="203"/>
      <c r="PB21" s="203"/>
      <c r="PC21" s="203"/>
      <c r="PD21" s="203"/>
      <c r="PE21" s="203"/>
      <c r="PF21" s="203"/>
      <c r="PG21" s="203"/>
      <c r="PH21" s="203"/>
      <c r="PI21" s="203"/>
      <c r="PJ21" s="203"/>
      <c r="PK21" s="203"/>
      <c r="PL21" s="203"/>
      <c r="PM21" s="203"/>
      <c r="PN21" s="203"/>
      <c r="PO21" s="203"/>
      <c r="PP21" s="203"/>
      <c r="PQ21" s="203"/>
      <c r="PR21" s="203"/>
      <c r="PS21" s="203"/>
      <c r="PT21" s="203"/>
      <c r="PU21" s="203"/>
      <c r="PV21" s="203"/>
      <c r="PW21" s="203"/>
      <c r="PX21" s="203"/>
      <c r="PY21" s="203"/>
      <c r="PZ21" s="203"/>
      <c r="QA21" s="203"/>
      <c r="QB21" s="203"/>
      <c r="QC21" s="203"/>
      <c r="QD21" s="203"/>
      <c r="QE21" s="203"/>
      <c r="QF21" s="203"/>
      <c r="QG21" s="203"/>
      <c r="QH21" s="203"/>
      <c r="QI21" s="203"/>
      <c r="QJ21" s="203"/>
      <c r="QK21" s="203"/>
      <c r="QL21" s="203"/>
      <c r="QM21" s="203"/>
      <c r="QN21" s="203"/>
      <c r="QO21" s="203"/>
      <c r="QP21" s="203"/>
      <c r="QQ21" s="203"/>
      <c r="QR21" s="203"/>
      <c r="QS21" s="203"/>
      <c r="QT21" s="203"/>
      <c r="QU21" s="203"/>
      <c r="QV21" s="203"/>
      <c r="QW21" s="203"/>
      <c r="QX21" s="203"/>
      <c r="QY21" s="203"/>
      <c r="QZ21" s="203"/>
      <c r="RA21" s="203"/>
      <c r="RB21" s="203"/>
      <c r="RC21" s="203"/>
      <c r="RD21" s="203"/>
      <c r="RE21" s="203"/>
      <c r="RF21" s="203"/>
      <c r="RG21" s="203"/>
      <c r="RH21" s="203"/>
      <c r="RI21" s="203"/>
      <c r="RJ21" s="203"/>
      <c r="RK21" s="203"/>
      <c r="RL21" s="203"/>
      <c r="RM21" s="203"/>
      <c r="RN21" s="203"/>
      <c r="RO21" s="203"/>
      <c r="RP21" s="203"/>
      <c r="RQ21" s="203"/>
      <c r="RR21" s="203"/>
      <c r="RS21" s="203"/>
      <c r="RT21" s="203"/>
      <c r="RU21" s="203"/>
      <c r="RV21" s="203"/>
      <c r="RW21" s="203"/>
      <c r="RX21" s="203"/>
      <c r="RY21" s="203"/>
      <c r="RZ21" s="203"/>
      <c r="SA21" s="203"/>
      <c r="SB21" s="203"/>
      <c r="SC21" s="203"/>
      <c r="SD21" s="203"/>
      <c r="SE21" s="203"/>
      <c r="SF21" s="203"/>
      <c r="SG21" s="203"/>
      <c r="SH21" s="203"/>
      <c r="SI21" s="203"/>
      <c r="SJ21" s="203"/>
      <c r="SK21" s="203"/>
      <c r="SL21" s="203"/>
      <c r="SM21" s="203"/>
      <c r="SN21" s="203"/>
      <c r="SO21" s="203"/>
      <c r="SP21" s="203"/>
      <c r="SQ21" s="203"/>
      <c r="SR21" s="203"/>
      <c r="SS21" s="203"/>
      <c r="ST21" s="203"/>
      <c r="SU21" s="203"/>
      <c r="SV21" s="203"/>
      <c r="SW21" s="203"/>
      <c r="SX21" s="203"/>
      <c r="SY21" s="203"/>
      <c r="SZ21" s="203"/>
      <c r="TA21" s="203"/>
      <c r="TB21" s="203"/>
      <c r="TC21" s="203"/>
      <c r="TD21" s="203"/>
      <c r="TE21" s="203"/>
      <c r="TF21" s="203"/>
      <c r="TG21" s="203"/>
      <c r="TH21" s="203"/>
      <c r="TI21" s="203"/>
      <c r="TJ21" s="203"/>
      <c r="TK21" s="203"/>
      <c r="TL21" s="203"/>
      <c r="TM21" s="203"/>
      <c r="TN21" s="203"/>
      <c r="TO21" s="203"/>
      <c r="TP21" s="203"/>
      <c r="TQ21" s="203"/>
      <c r="TR21" s="203"/>
      <c r="TS21" s="203"/>
      <c r="TT21" s="203"/>
      <c r="TU21" s="203"/>
      <c r="TV21" s="203"/>
      <c r="TW21" s="203"/>
      <c r="TX21" s="203"/>
      <c r="TY21" s="203"/>
      <c r="TZ21" s="203"/>
      <c r="UA21" s="203"/>
      <c r="UB21" s="203"/>
      <c r="UC21" s="203"/>
      <c r="UD21" s="203"/>
      <c r="UE21" s="203"/>
      <c r="UF21" s="203"/>
      <c r="UG21" s="203"/>
      <c r="UH21" s="203"/>
      <c r="UI21" s="203"/>
      <c r="UJ21" s="203"/>
      <c r="UK21" s="203"/>
      <c r="UL21" s="203"/>
      <c r="UM21" s="203"/>
      <c r="UN21" s="203"/>
      <c r="UO21" s="203"/>
      <c r="UP21" s="203"/>
      <c r="UQ21" s="203"/>
      <c r="UR21" s="203"/>
      <c r="US21" s="203"/>
      <c r="UT21" s="203"/>
      <c r="UU21" s="203"/>
      <c r="UV21" s="203"/>
      <c r="UW21" s="203"/>
      <c r="UX21" s="203"/>
      <c r="UY21" s="203"/>
      <c r="UZ21" s="203"/>
      <c r="VA21" s="203"/>
      <c r="VB21" s="203"/>
      <c r="VC21" s="203"/>
      <c r="VD21" s="203"/>
      <c r="VE21" s="203"/>
      <c r="VF21" s="203"/>
      <c r="VG21" s="203"/>
      <c r="VH21" s="203"/>
      <c r="VI21" s="203"/>
      <c r="VJ21" s="203"/>
      <c r="VK21" s="203"/>
      <c r="VL21" s="203"/>
      <c r="VM21" s="203"/>
      <c r="VN21" s="203"/>
      <c r="VO21" s="203"/>
      <c r="VP21" s="203"/>
      <c r="VQ21" s="203"/>
      <c r="VR21" s="203"/>
      <c r="VS21" s="203"/>
      <c r="VT21" s="203"/>
      <c r="VU21" s="203"/>
      <c r="VV21" s="203"/>
      <c r="VW21" s="203"/>
      <c r="VX21" s="203"/>
      <c r="VY21" s="203"/>
      <c r="VZ21" s="203"/>
      <c r="WA21" s="203"/>
      <c r="WB21" s="203"/>
      <c r="WC21" s="203"/>
      <c r="WD21" s="203"/>
      <c r="WE21" s="203"/>
      <c r="WF21" s="203"/>
      <c r="WG21" s="203"/>
      <c r="WH21" s="203"/>
      <c r="WI21" s="203"/>
      <c r="WJ21" s="203"/>
      <c r="WK21" s="203"/>
      <c r="WL21" s="203"/>
      <c r="WM21" s="203"/>
      <c r="WN21" s="203"/>
      <c r="WO21" s="203"/>
      <c r="WP21" s="203"/>
      <c r="WQ21" s="203"/>
      <c r="WR21" s="203"/>
      <c r="WS21" s="203"/>
      <c r="WT21" s="203"/>
      <c r="WU21" s="203"/>
      <c r="WV21" s="203"/>
      <c r="WW21" s="203"/>
      <c r="WX21" s="203"/>
      <c r="WY21" s="203"/>
      <c r="WZ21" s="203"/>
      <c r="XA21" s="203"/>
      <c r="XB21" s="203"/>
      <c r="XC21" s="203"/>
      <c r="XD21" s="203"/>
      <c r="XE21" s="203"/>
      <c r="XF21" s="203"/>
      <c r="XG21" s="203"/>
      <c r="XH21" s="203"/>
      <c r="XI21" s="203"/>
      <c r="XJ21" s="203"/>
      <c r="XK21" s="203"/>
      <c r="XL21" s="203"/>
      <c r="XM21" s="203"/>
      <c r="XN21" s="203"/>
      <c r="XO21" s="203"/>
      <c r="XP21" s="203"/>
      <c r="XQ21" s="203"/>
      <c r="XR21" s="203"/>
      <c r="XS21" s="203"/>
      <c r="XT21" s="203"/>
      <c r="XU21" s="203"/>
      <c r="XV21" s="203"/>
      <c r="XW21" s="203"/>
      <c r="XX21" s="203"/>
      <c r="XY21" s="203"/>
      <c r="XZ21" s="203"/>
      <c r="YA21" s="203"/>
      <c r="YB21" s="203"/>
      <c r="YC21" s="203"/>
      <c r="YD21" s="203"/>
      <c r="YE21" s="203"/>
      <c r="YF21" s="203"/>
      <c r="YG21" s="203"/>
      <c r="YH21" s="203"/>
      <c r="YI21" s="203"/>
      <c r="YJ21" s="203"/>
      <c r="YK21" s="203"/>
      <c r="YL21" s="203"/>
      <c r="YM21" s="203"/>
      <c r="YN21" s="203"/>
      <c r="YO21" s="203"/>
      <c r="YP21" s="203"/>
      <c r="YQ21" s="203"/>
      <c r="YR21" s="203"/>
      <c r="YS21" s="203"/>
      <c r="YT21" s="203"/>
      <c r="YU21" s="203"/>
      <c r="YV21" s="203"/>
      <c r="YW21" s="203"/>
      <c r="YX21" s="203"/>
      <c r="YY21" s="203"/>
      <c r="YZ21" s="203"/>
      <c r="ZA21" s="203"/>
      <c r="ZB21" s="203"/>
      <c r="ZC21" s="203"/>
      <c r="ZD21" s="203"/>
      <c r="ZE21" s="203"/>
      <c r="ZF21" s="203"/>
      <c r="ZG21" s="203"/>
      <c r="ZH21" s="203"/>
      <c r="ZI21" s="203"/>
      <c r="ZJ21" s="203"/>
      <c r="ZK21" s="203"/>
      <c r="ZL21" s="203"/>
      <c r="ZM21" s="203"/>
      <c r="ZN21" s="203"/>
      <c r="ZO21" s="203"/>
      <c r="ZP21" s="203"/>
      <c r="ZQ21" s="203"/>
      <c r="ZR21" s="203"/>
      <c r="ZS21" s="203"/>
      <c r="ZT21" s="203"/>
      <c r="ZU21" s="203"/>
      <c r="ZV21" s="203"/>
      <c r="ZW21" s="203"/>
      <c r="ZX21" s="203"/>
      <c r="ZY21" s="203"/>
      <c r="ZZ21" s="203"/>
      <c r="AAA21" s="203"/>
      <c r="AAB21" s="203"/>
      <c r="AAC21" s="203"/>
      <c r="AAD21" s="203"/>
      <c r="AAE21" s="203"/>
      <c r="AAF21" s="203"/>
      <c r="AAG21" s="203"/>
      <c r="AAH21" s="203"/>
      <c r="AAI21" s="203"/>
      <c r="AAJ21" s="203"/>
      <c r="AAK21" s="203"/>
      <c r="AAL21" s="203"/>
      <c r="AAM21" s="203"/>
      <c r="AAN21" s="203"/>
      <c r="AAO21" s="203"/>
      <c r="AAP21" s="203"/>
      <c r="AAQ21" s="203"/>
      <c r="AAR21" s="203"/>
      <c r="AAS21" s="203"/>
      <c r="AAT21" s="203"/>
      <c r="AAU21" s="203"/>
      <c r="AAV21" s="203"/>
      <c r="AAW21" s="203"/>
      <c r="AAX21" s="203"/>
      <c r="AAY21" s="203"/>
      <c r="AAZ21" s="203"/>
      <c r="ABA21" s="203"/>
      <c r="ABB21" s="203"/>
      <c r="ABC21" s="203"/>
      <c r="ABD21" s="203"/>
      <c r="ABE21" s="203"/>
      <c r="ABF21" s="203"/>
      <c r="ABG21" s="203"/>
      <c r="ABH21" s="203"/>
      <c r="ABI21" s="203"/>
      <c r="ABJ21" s="203"/>
      <c r="ABK21" s="203"/>
      <c r="ABL21" s="203"/>
      <c r="ABM21" s="203"/>
      <c r="ABN21" s="203"/>
      <c r="ABO21" s="203"/>
      <c r="ABP21" s="203"/>
      <c r="ABQ21" s="203"/>
      <c r="ABR21" s="203"/>
      <c r="ABS21" s="203"/>
      <c r="ABT21" s="203"/>
      <c r="ABU21" s="203"/>
      <c r="ABV21" s="203"/>
      <c r="ABW21" s="203"/>
      <c r="ABX21" s="203"/>
      <c r="ABY21" s="203"/>
      <c r="ABZ21" s="203"/>
      <c r="ACA21" s="203"/>
      <c r="ACB21" s="203"/>
      <c r="ACC21" s="203"/>
      <c r="ACD21" s="203"/>
      <c r="ACE21" s="203"/>
      <c r="ACF21" s="203"/>
      <c r="ACG21" s="203"/>
      <c r="ACH21" s="203"/>
      <c r="ACI21" s="203"/>
      <c r="ACJ21" s="203"/>
      <c r="ACK21" s="203"/>
      <c r="ACL21" s="203"/>
      <c r="ACM21" s="203"/>
      <c r="ACN21" s="203"/>
      <c r="ACO21" s="203"/>
      <c r="ACP21" s="203"/>
      <c r="ACQ21" s="203"/>
      <c r="ACR21" s="203"/>
      <c r="ACS21" s="203"/>
      <c r="ACT21" s="203"/>
      <c r="ACU21" s="203"/>
      <c r="ACV21" s="203"/>
      <c r="ACW21" s="203"/>
      <c r="ACX21" s="203"/>
      <c r="ACY21" s="203"/>
      <c r="ACZ21" s="203"/>
      <c r="ADA21" s="203"/>
      <c r="ADB21" s="203"/>
      <c r="ADC21" s="203"/>
      <c r="ADD21" s="203"/>
      <c r="ADE21" s="203"/>
      <c r="ADF21" s="203"/>
      <c r="ADG21" s="203"/>
      <c r="ADH21" s="203"/>
      <c r="ADI21" s="203"/>
      <c r="ADJ21" s="203"/>
      <c r="ADK21" s="203"/>
      <c r="ADL21" s="203"/>
      <c r="ADM21" s="203"/>
      <c r="ADN21" s="203"/>
      <c r="ADO21" s="203"/>
      <c r="ADP21" s="203"/>
      <c r="ADQ21" s="203"/>
      <c r="ADR21" s="203"/>
      <c r="ADS21" s="203"/>
      <c r="ADT21" s="203"/>
      <c r="ADU21" s="203"/>
      <c r="ADV21" s="203"/>
      <c r="ADW21" s="203"/>
      <c r="ADX21" s="203"/>
      <c r="ADY21" s="203"/>
      <c r="ADZ21" s="203"/>
      <c r="AEA21" s="203"/>
      <c r="AEB21" s="203"/>
      <c r="AEC21" s="203"/>
      <c r="AED21" s="203"/>
      <c r="AEE21" s="203"/>
      <c r="AEF21" s="203"/>
      <c r="AEG21" s="203"/>
      <c r="AEH21" s="203"/>
      <c r="AEI21" s="203"/>
      <c r="AEJ21" s="203"/>
      <c r="AEK21" s="203"/>
      <c r="AEL21" s="203"/>
      <c r="AEM21" s="203"/>
      <c r="AEN21" s="203"/>
      <c r="AEO21" s="203"/>
      <c r="AEP21" s="203"/>
      <c r="AEQ21" s="203"/>
      <c r="AER21" s="203"/>
      <c r="AES21" s="203"/>
      <c r="AET21" s="203"/>
      <c r="AEU21" s="203"/>
      <c r="AEV21" s="203"/>
      <c r="AEW21" s="203"/>
      <c r="AEX21" s="203"/>
      <c r="AEY21" s="203"/>
      <c r="AEZ21" s="203"/>
      <c r="AFA21" s="203"/>
      <c r="AFB21" s="203"/>
      <c r="AFC21" s="203"/>
      <c r="AFD21" s="203"/>
      <c r="AFE21" s="203"/>
      <c r="AFF21" s="203"/>
      <c r="AFG21" s="203"/>
      <c r="AFH21" s="203"/>
      <c r="AFI21" s="203"/>
      <c r="AFJ21" s="203"/>
      <c r="AFK21" s="203"/>
      <c r="AFL21" s="203"/>
      <c r="AFM21" s="203"/>
      <c r="AFN21" s="203"/>
      <c r="AFO21" s="203"/>
      <c r="AFP21" s="203"/>
      <c r="AFQ21" s="203"/>
      <c r="AFR21" s="203"/>
      <c r="AFS21" s="203"/>
      <c r="AFT21" s="203"/>
      <c r="AFU21" s="203"/>
      <c r="AFV21" s="203"/>
      <c r="AFW21" s="203"/>
      <c r="AFX21" s="203"/>
      <c r="AFY21" s="203"/>
      <c r="AFZ21" s="203"/>
      <c r="AGA21" s="203"/>
      <c r="AGB21" s="203"/>
      <c r="AGC21" s="203"/>
      <c r="AGD21" s="203"/>
      <c r="AGE21" s="203"/>
      <c r="AGF21" s="203"/>
      <c r="AGG21" s="203"/>
      <c r="AGH21" s="203"/>
      <c r="AGI21" s="203"/>
      <c r="AGJ21" s="203"/>
      <c r="AGK21" s="203"/>
      <c r="AGL21" s="203"/>
      <c r="AGM21" s="203"/>
      <c r="AGN21" s="203"/>
      <c r="AGO21" s="203"/>
      <c r="AGP21" s="203"/>
      <c r="AGQ21" s="203"/>
      <c r="AGR21" s="203"/>
      <c r="AGS21" s="203"/>
      <c r="AGT21" s="203"/>
      <c r="AGU21" s="203"/>
      <c r="AGV21" s="203"/>
      <c r="AGW21" s="203"/>
      <c r="AGX21" s="203"/>
      <c r="AGY21" s="203"/>
      <c r="AGZ21" s="203"/>
      <c r="AHA21" s="203"/>
      <c r="AHB21" s="203"/>
      <c r="AHC21" s="203"/>
      <c r="AHD21" s="203"/>
      <c r="AHE21" s="203"/>
      <c r="AHF21" s="203"/>
      <c r="AHG21" s="203"/>
      <c r="AHH21" s="203"/>
      <c r="AHI21" s="203"/>
      <c r="AHJ21" s="203"/>
      <c r="AHK21" s="203"/>
      <c r="AHL21" s="203"/>
      <c r="AHM21" s="203"/>
      <c r="AHN21" s="203"/>
      <c r="AHO21" s="203"/>
      <c r="AHP21" s="203"/>
      <c r="AHQ21" s="203"/>
      <c r="AHR21" s="203"/>
      <c r="AHS21" s="203"/>
      <c r="AHT21" s="203"/>
      <c r="AHU21" s="203"/>
      <c r="AHV21" s="203"/>
      <c r="AHW21" s="203"/>
      <c r="AHX21" s="203"/>
      <c r="AHY21" s="203"/>
      <c r="AHZ21" s="203"/>
      <c r="AIA21" s="203"/>
      <c r="AIB21" s="203"/>
      <c r="AIC21" s="203"/>
      <c r="AID21" s="203"/>
      <c r="AIE21" s="203"/>
      <c r="AIF21" s="203"/>
      <c r="AIG21" s="203"/>
      <c r="AIH21" s="203"/>
      <c r="AII21" s="203"/>
      <c r="AIJ21" s="203"/>
      <c r="AIK21" s="203"/>
      <c r="AIL21" s="203"/>
      <c r="AIM21" s="203"/>
      <c r="AIN21" s="203"/>
      <c r="AIO21" s="203"/>
      <c r="AIP21" s="203"/>
      <c r="AIQ21" s="203"/>
      <c r="AIR21" s="203"/>
      <c r="AIS21" s="203"/>
    </row>
    <row r="22" spans="1:929" x14ac:dyDescent="0.35">
      <c r="A22" s="1">
        <v>1960</v>
      </c>
      <c r="B22" s="203"/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03"/>
      <c r="N22" s="203"/>
      <c r="O22" s="203"/>
      <c r="P22" s="203"/>
      <c r="Q22" s="203"/>
      <c r="R22" s="203"/>
      <c r="S22" s="203"/>
      <c r="T22" s="203"/>
      <c r="U22" s="203"/>
      <c r="V22" s="203"/>
      <c r="W22" s="203"/>
      <c r="X22" s="203"/>
      <c r="Y22" s="203"/>
      <c r="Z22" s="203"/>
      <c r="AA22" s="203"/>
      <c r="AB22" s="203"/>
      <c r="AC22" s="203"/>
      <c r="AD22" s="203"/>
      <c r="AE22" s="203"/>
      <c r="AF22" s="203"/>
      <c r="AG22" s="203"/>
      <c r="AH22" s="203"/>
      <c r="AI22" s="203"/>
      <c r="AJ22" s="203"/>
      <c r="AK22" s="203"/>
      <c r="AL22" s="203"/>
      <c r="AM22" s="203"/>
      <c r="AN22" s="203"/>
      <c r="AO22" s="203"/>
      <c r="AP22" s="203"/>
      <c r="AQ22" s="203"/>
      <c r="AR22" s="203"/>
      <c r="AS22" s="203"/>
      <c r="AT22" s="203"/>
      <c r="AU22" s="203"/>
      <c r="AV22" s="203"/>
      <c r="AW22" s="203"/>
      <c r="AX22" s="203"/>
      <c r="AY22" s="203"/>
      <c r="AZ22" s="203"/>
      <c r="BA22" s="203"/>
      <c r="BB22" s="203"/>
      <c r="BC22" s="203"/>
      <c r="BD22" s="203"/>
      <c r="BE22" s="203"/>
      <c r="BF22" s="203"/>
      <c r="BG22" s="203"/>
      <c r="BH22" s="203"/>
      <c r="BI22" s="203"/>
      <c r="BJ22" s="203"/>
      <c r="BK22" s="203"/>
      <c r="BL22" s="203"/>
      <c r="BM22" s="203"/>
      <c r="BN22" s="203"/>
      <c r="BO22" s="203"/>
      <c r="BP22" s="203"/>
      <c r="BQ22" s="203"/>
      <c r="BR22" s="203"/>
      <c r="BS22" s="203"/>
      <c r="BT22" s="203"/>
      <c r="BU22" s="203"/>
      <c r="BV22" s="203"/>
      <c r="BW22" s="203"/>
      <c r="BX22" s="203"/>
      <c r="BY22" s="203"/>
      <c r="BZ22" s="203"/>
      <c r="CA22" s="203"/>
      <c r="CB22" s="203"/>
      <c r="CC22" s="203"/>
      <c r="CD22" s="203"/>
      <c r="CE22" s="203"/>
      <c r="CF22" s="203"/>
      <c r="CG22" s="203"/>
      <c r="CH22" s="203"/>
      <c r="CI22" s="203"/>
      <c r="CJ22" s="203"/>
      <c r="CK22" s="203"/>
      <c r="CL22" s="203"/>
      <c r="CM22" s="203"/>
      <c r="CN22" s="203"/>
      <c r="CO22" s="203"/>
      <c r="CP22" s="203"/>
      <c r="CQ22" s="203"/>
      <c r="CR22" s="203"/>
      <c r="CS22" s="203"/>
      <c r="CT22" s="203"/>
      <c r="CU22" s="203"/>
      <c r="CV22" s="203"/>
      <c r="CW22" s="203"/>
      <c r="CX22" s="203"/>
      <c r="CY22" s="203"/>
      <c r="CZ22" s="203"/>
      <c r="DA22" s="203"/>
      <c r="DB22" s="203"/>
      <c r="DC22" s="203"/>
      <c r="DD22" s="203"/>
      <c r="DE22" s="203"/>
      <c r="DF22" s="203"/>
      <c r="DG22" s="203"/>
      <c r="DH22" s="203"/>
      <c r="DI22" s="203"/>
      <c r="DJ22" s="203"/>
      <c r="DK22" s="203"/>
      <c r="DL22" s="203"/>
      <c r="DM22" s="203"/>
      <c r="DN22" s="203"/>
      <c r="DO22" s="203"/>
      <c r="DP22" s="203"/>
      <c r="DQ22" s="203"/>
      <c r="DR22" s="203"/>
      <c r="DS22" s="203"/>
      <c r="DT22" s="203"/>
      <c r="DU22" s="203"/>
      <c r="DV22" s="203"/>
      <c r="DW22" s="203"/>
      <c r="DX22" s="203"/>
      <c r="DY22" s="203"/>
      <c r="DZ22" s="203"/>
      <c r="EA22" s="203"/>
      <c r="EB22" s="203"/>
      <c r="EC22" s="203"/>
      <c r="ED22" s="203"/>
      <c r="EE22" s="203"/>
      <c r="EF22" s="203"/>
      <c r="EG22" s="203"/>
      <c r="EH22" s="203"/>
      <c r="EI22" s="203"/>
      <c r="EJ22" s="203"/>
      <c r="EK22" s="203"/>
      <c r="EL22" s="203"/>
      <c r="EM22" s="203"/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3"/>
      <c r="FV22" s="203"/>
      <c r="FW22" s="203"/>
      <c r="FX22" s="203"/>
      <c r="FY22" s="203"/>
      <c r="FZ22" s="203"/>
      <c r="GA22" s="203"/>
      <c r="GB22" s="203"/>
      <c r="GC22" s="203"/>
      <c r="GD22" s="203"/>
      <c r="GE22" s="203"/>
      <c r="GF22" s="203"/>
      <c r="GG22" s="203"/>
      <c r="GH22" s="203"/>
      <c r="GI22" s="203"/>
      <c r="GJ22" s="203"/>
      <c r="GK22" s="203"/>
      <c r="GL22" s="203"/>
      <c r="GM22" s="203"/>
      <c r="GN22" s="203"/>
      <c r="GO22" s="203"/>
      <c r="GP22" s="203"/>
      <c r="GQ22" s="203"/>
      <c r="GR22" s="203"/>
      <c r="GS22" s="203"/>
      <c r="GT22" s="203"/>
      <c r="GU22" s="203"/>
      <c r="GV22" s="203"/>
      <c r="GW22" s="203"/>
      <c r="GX22" s="203"/>
      <c r="GY22" s="203"/>
      <c r="GZ22" s="203"/>
      <c r="HA22" s="203"/>
      <c r="HB22" s="203"/>
      <c r="HC22" s="203"/>
      <c r="HD22" s="203"/>
      <c r="HE22" s="203"/>
      <c r="HF22" s="203"/>
      <c r="HG22" s="203"/>
      <c r="HH22" s="203"/>
      <c r="HI22" s="203"/>
      <c r="HJ22" s="203"/>
      <c r="HK22" s="203"/>
      <c r="HL22" s="203"/>
      <c r="HM22" s="203"/>
      <c r="HN22" s="203"/>
      <c r="HO22" s="203"/>
      <c r="HP22" s="203"/>
      <c r="HQ22" s="203"/>
      <c r="HR22" s="203"/>
      <c r="HS22" s="203"/>
      <c r="HT22" s="203"/>
      <c r="HU22" s="203"/>
      <c r="HV22" s="203"/>
      <c r="HW22" s="203"/>
      <c r="HX22" s="203"/>
      <c r="HY22" s="203"/>
      <c r="HZ22" s="203"/>
      <c r="IA22" s="203"/>
      <c r="IB22" s="203"/>
      <c r="IC22" s="203"/>
      <c r="ID22" s="203"/>
      <c r="IE22" s="203"/>
      <c r="IF22" s="203"/>
      <c r="IG22" s="203"/>
      <c r="IH22" s="203"/>
      <c r="II22" s="203"/>
      <c r="IJ22" s="203"/>
      <c r="IK22" s="203"/>
      <c r="IL22" s="203"/>
      <c r="IM22" s="203"/>
      <c r="IN22" s="203"/>
      <c r="IO22" s="203"/>
      <c r="IP22" s="203"/>
      <c r="IQ22" s="203"/>
      <c r="IR22" s="203"/>
      <c r="IS22" s="203"/>
      <c r="IT22" s="203"/>
      <c r="IU22" s="203"/>
      <c r="IV22" s="203"/>
      <c r="IW22" s="203"/>
      <c r="IX22" s="203"/>
      <c r="IY22" s="203"/>
      <c r="IZ22" s="203"/>
      <c r="JA22" s="203"/>
      <c r="JB22" s="203"/>
      <c r="JC22" s="203"/>
      <c r="JD22" s="203"/>
      <c r="JE22" s="203"/>
      <c r="JF22" s="203"/>
      <c r="JG22" s="203"/>
      <c r="JH22" s="203"/>
      <c r="JI22" s="203"/>
      <c r="JJ22" s="203"/>
      <c r="JK22" s="203"/>
      <c r="JL22" s="203"/>
      <c r="JM22" s="203"/>
      <c r="JN22" s="203"/>
      <c r="JO22" s="203"/>
      <c r="JP22" s="203"/>
      <c r="JQ22" s="203"/>
      <c r="JR22" s="203"/>
      <c r="JS22" s="203"/>
      <c r="JT22" s="203"/>
      <c r="JU22" s="203"/>
      <c r="JV22" s="203"/>
      <c r="JW22" s="203"/>
      <c r="JX22" s="203"/>
      <c r="JY22" s="203"/>
      <c r="JZ22" s="203"/>
      <c r="KA22" s="203"/>
      <c r="KB22" s="203"/>
      <c r="KC22" s="203"/>
      <c r="KD22" s="203"/>
      <c r="KE22" s="203"/>
      <c r="KF22" s="203"/>
      <c r="KG22" s="203"/>
      <c r="KH22" s="203"/>
      <c r="KI22" s="203"/>
      <c r="KJ22" s="203"/>
      <c r="KK22" s="203"/>
      <c r="KL22" s="203"/>
      <c r="KM22" s="203"/>
      <c r="KN22" s="203"/>
      <c r="KO22" s="203"/>
      <c r="KP22" s="203"/>
      <c r="KQ22" s="203"/>
      <c r="KR22" s="203"/>
      <c r="KS22" s="203"/>
      <c r="KT22" s="203"/>
      <c r="KU22" s="203"/>
      <c r="KV22" s="203"/>
      <c r="KW22" s="203"/>
      <c r="KX22" s="203"/>
      <c r="KY22" s="203"/>
      <c r="KZ22" s="203"/>
      <c r="LA22" s="203"/>
      <c r="LB22" s="203"/>
      <c r="LC22" s="203"/>
      <c r="LD22" s="203"/>
      <c r="LE22" s="203"/>
      <c r="LF22" s="203"/>
      <c r="LG22" s="203"/>
      <c r="LH22" s="203"/>
      <c r="LI22" s="203"/>
      <c r="LJ22" s="203"/>
      <c r="LK22" s="203"/>
      <c r="LL22" s="203"/>
      <c r="LM22" s="203"/>
      <c r="LN22" s="203"/>
      <c r="LO22" s="203"/>
      <c r="LP22" s="203"/>
      <c r="LQ22" s="203"/>
      <c r="LR22" s="203"/>
      <c r="LS22" s="203"/>
      <c r="LT22" s="203"/>
      <c r="LU22" s="203"/>
      <c r="LV22" s="203"/>
      <c r="LW22" s="203"/>
      <c r="LX22" s="203"/>
      <c r="LY22" s="203"/>
      <c r="LZ22" s="203"/>
      <c r="MA22" s="203"/>
      <c r="MB22" s="203"/>
      <c r="MC22" s="203"/>
      <c r="MD22" s="203"/>
      <c r="ME22" s="203"/>
      <c r="MF22" s="203"/>
      <c r="MG22" s="203"/>
      <c r="MH22" s="203"/>
      <c r="MI22" s="203"/>
      <c r="MJ22" s="203"/>
      <c r="MK22" s="203"/>
      <c r="ML22" s="203"/>
      <c r="MM22" s="203"/>
      <c r="MN22" s="203"/>
      <c r="MO22" s="203"/>
      <c r="MP22" s="203"/>
      <c r="MQ22" s="203"/>
      <c r="MR22" s="203"/>
      <c r="MS22" s="203"/>
      <c r="MT22" s="203"/>
      <c r="MU22" s="203"/>
      <c r="MV22" s="203"/>
      <c r="MW22" s="203"/>
      <c r="MX22" s="203"/>
      <c r="MY22" s="203"/>
      <c r="MZ22" s="203"/>
      <c r="NA22" s="203"/>
      <c r="NB22" s="203"/>
      <c r="NC22" s="203"/>
      <c r="ND22" s="203"/>
      <c r="NE22" s="203"/>
      <c r="NF22" s="203"/>
      <c r="NG22" s="203"/>
      <c r="NH22" s="203"/>
      <c r="NI22" s="203"/>
      <c r="NJ22" s="203"/>
      <c r="NK22" s="203"/>
      <c r="NL22" s="203"/>
      <c r="NM22" s="203"/>
      <c r="NN22" s="203"/>
      <c r="NO22" s="203"/>
      <c r="NP22" s="203"/>
      <c r="NQ22" s="203"/>
      <c r="NR22" s="203"/>
      <c r="NS22" s="203"/>
      <c r="NT22" s="203"/>
      <c r="NU22" s="203"/>
      <c r="NV22" s="203"/>
      <c r="NW22" s="203"/>
      <c r="NX22" s="203"/>
      <c r="NY22" s="203"/>
      <c r="NZ22" s="203"/>
      <c r="OA22" s="203"/>
      <c r="OB22" s="203"/>
      <c r="OC22" s="203"/>
      <c r="OD22" s="203"/>
      <c r="OE22" s="203"/>
      <c r="OF22" s="203"/>
      <c r="OG22" s="203"/>
      <c r="OH22" s="203"/>
      <c r="OI22" s="203"/>
      <c r="OJ22" s="203"/>
      <c r="OK22" s="203"/>
      <c r="OL22" s="203"/>
      <c r="OM22" s="203"/>
      <c r="ON22" s="203"/>
      <c r="OO22" s="203"/>
      <c r="OP22" s="203"/>
      <c r="OQ22" s="203"/>
      <c r="OR22" s="203"/>
      <c r="OS22" s="203"/>
      <c r="OT22" s="203"/>
      <c r="OU22" s="203"/>
      <c r="OV22" s="203"/>
      <c r="OW22" s="203"/>
      <c r="OX22" s="203"/>
      <c r="OY22" s="203"/>
      <c r="OZ22" s="203"/>
      <c r="PA22" s="203"/>
      <c r="PB22" s="203"/>
      <c r="PC22" s="203"/>
      <c r="PD22" s="203"/>
      <c r="PE22" s="203"/>
      <c r="PF22" s="203"/>
      <c r="PG22" s="203"/>
      <c r="PH22" s="203"/>
      <c r="PI22" s="203"/>
      <c r="PJ22" s="203"/>
      <c r="PK22" s="203"/>
      <c r="PL22" s="203"/>
      <c r="PM22" s="203"/>
      <c r="PN22" s="203"/>
      <c r="PO22" s="203"/>
      <c r="PP22" s="203"/>
      <c r="PQ22" s="203"/>
      <c r="PR22" s="203"/>
      <c r="PS22" s="203"/>
      <c r="PT22" s="203"/>
      <c r="PU22" s="203"/>
      <c r="PV22" s="203"/>
      <c r="PW22" s="203"/>
      <c r="PX22" s="203"/>
      <c r="PY22" s="203"/>
      <c r="PZ22" s="203"/>
      <c r="QA22" s="203"/>
      <c r="QB22" s="203"/>
      <c r="QC22" s="203"/>
      <c r="QD22" s="203"/>
      <c r="QE22" s="203"/>
      <c r="QF22" s="203"/>
      <c r="QG22" s="203"/>
      <c r="QH22" s="203"/>
      <c r="QI22" s="203"/>
      <c r="QJ22" s="203"/>
      <c r="QK22" s="203"/>
      <c r="QL22" s="203"/>
      <c r="QM22" s="203"/>
      <c r="QN22" s="203"/>
      <c r="QO22" s="203"/>
      <c r="QP22" s="203"/>
      <c r="QQ22" s="203"/>
      <c r="QR22" s="203"/>
      <c r="QS22" s="203"/>
      <c r="QT22" s="203"/>
      <c r="QU22" s="203"/>
      <c r="QV22" s="203"/>
      <c r="QW22" s="203"/>
      <c r="QX22" s="203"/>
      <c r="QY22" s="203"/>
      <c r="QZ22" s="203"/>
      <c r="RA22" s="203"/>
      <c r="RB22" s="203"/>
      <c r="RC22" s="203"/>
      <c r="RD22" s="203"/>
      <c r="RE22" s="203"/>
      <c r="RF22" s="203"/>
      <c r="RG22" s="203"/>
      <c r="RH22" s="203"/>
      <c r="RI22" s="203"/>
      <c r="RJ22" s="203"/>
      <c r="RK22" s="203"/>
      <c r="RL22" s="203"/>
      <c r="RM22" s="203"/>
      <c r="RN22" s="203"/>
      <c r="RO22" s="203"/>
      <c r="RP22" s="203"/>
      <c r="RQ22" s="203"/>
      <c r="RR22" s="203"/>
      <c r="RS22" s="203"/>
      <c r="RT22" s="203"/>
      <c r="RU22" s="203"/>
      <c r="RV22" s="203"/>
      <c r="RW22" s="203"/>
      <c r="RX22" s="203"/>
      <c r="RY22" s="203"/>
      <c r="RZ22" s="203"/>
      <c r="SA22" s="203"/>
      <c r="SB22" s="203"/>
      <c r="SC22" s="203"/>
      <c r="SD22" s="203"/>
      <c r="SE22" s="203"/>
      <c r="SF22" s="203"/>
      <c r="SG22" s="203"/>
      <c r="SH22" s="203"/>
      <c r="SI22" s="203"/>
      <c r="SJ22" s="203"/>
      <c r="SK22" s="203"/>
      <c r="SL22" s="203"/>
      <c r="SM22" s="203"/>
      <c r="SN22" s="203"/>
      <c r="SO22" s="203"/>
      <c r="SP22" s="203"/>
      <c r="SQ22" s="203"/>
      <c r="SR22" s="203"/>
      <c r="SS22" s="203"/>
      <c r="ST22" s="203"/>
      <c r="SU22" s="203"/>
      <c r="SV22" s="203"/>
      <c r="SW22" s="203"/>
      <c r="SX22" s="203"/>
      <c r="SY22" s="203"/>
      <c r="SZ22" s="203"/>
      <c r="TA22" s="203"/>
      <c r="TB22" s="203"/>
      <c r="TC22" s="203"/>
      <c r="TD22" s="203"/>
      <c r="TE22" s="203"/>
      <c r="TF22" s="203"/>
      <c r="TG22" s="203"/>
      <c r="TH22" s="203"/>
      <c r="TI22" s="203"/>
      <c r="TJ22" s="203"/>
      <c r="TK22" s="203"/>
      <c r="TL22" s="203"/>
      <c r="TM22" s="203"/>
      <c r="TN22" s="203"/>
      <c r="TO22" s="203"/>
      <c r="TP22" s="203"/>
      <c r="TQ22" s="203"/>
      <c r="TR22" s="203"/>
      <c r="TS22" s="203"/>
      <c r="TT22" s="203"/>
      <c r="TU22" s="203"/>
      <c r="TV22" s="203"/>
      <c r="TW22" s="203"/>
      <c r="TX22" s="203"/>
      <c r="TY22" s="203"/>
      <c r="TZ22" s="203"/>
      <c r="UA22" s="203"/>
      <c r="UB22" s="203"/>
      <c r="UC22" s="203"/>
      <c r="UD22" s="203"/>
      <c r="UE22" s="203"/>
      <c r="UF22" s="203"/>
      <c r="UG22" s="203"/>
      <c r="UH22" s="203"/>
      <c r="UI22" s="203"/>
      <c r="UJ22" s="203"/>
      <c r="UK22" s="203"/>
      <c r="UL22" s="203"/>
      <c r="UM22" s="203"/>
      <c r="UN22" s="203"/>
      <c r="UO22" s="203"/>
      <c r="UP22" s="203"/>
      <c r="UQ22" s="203"/>
      <c r="UR22" s="203"/>
      <c r="US22" s="203"/>
      <c r="UT22" s="203"/>
      <c r="UU22" s="203"/>
      <c r="UV22" s="203"/>
      <c r="UW22" s="203"/>
      <c r="UX22" s="203"/>
      <c r="UY22" s="203"/>
      <c r="UZ22" s="203"/>
      <c r="VA22" s="203"/>
      <c r="VB22" s="203"/>
      <c r="VC22" s="203"/>
      <c r="VD22" s="203"/>
      <c r="VE22" s="203"/>
      <c r="VF22" s="203"/>
      <c r="VG22" s="203"/>
      <c r="VH22" s="203"/>
      <c r="VI22" s="203"/>
      <c r="VJ22" s="203"/>
      <c r="VK22" s="203"/>
      <c r="VL22" s="203"/>
      <c r="VM22" s="203"/>
      <c r="VN22" s="203"/>
      <c r="VO22" s="203"/>
      <c r="VP22" s="203"/>
      <c r="VQ22" s="203"/>
      <c r="VR22" s="203"/>
      <c r="VS22" s="203"/>
      <c r="VT22" s="203"/>
      <c r="VU22" s="203"/>
      <c r="VV22" s="203"/>
      <c r="VW22" s="203"/>
      <c r="VX22" s="203"/>
      <c r="VY22" s="203"/>
      <c r="VZ22" s="203"/>
      <c r="WA22" s="203"/>
      <c r="WB22" s="203"/>
      <c r="WC22" s="203"/>
      <c r="WD22" s="203"/>
      <c r="WE22" s="203"/>
      <c r="WF22" s="203"/>
      <c r="WG22" s="203"/>
      <c r="WH22" s="203"/>
      <c r="WI22" s="203"/>
      <c r="WJ22" s="203"/>
      <c r="WK22" s="203"/>
      <c r="WL22" s="203"/>
      <c r="WM22" s="203"/>
      <c r="WN22" s="203"/>
      <c r="WO22" s="203"/>
      <c r="WP22" s="203"/>
      <c r="WQ22" s="203"/>
      <c r="WR22" s="203"/>
      <c r="WS22" s="203"/>
      <c r="WT22" s="203"/>
      <c r="WU22" s="203"/>
      <c r="WV22" s="203"/>
      <c r="WW22" s="203"/>
      <c r="WX22" s="203"/>
      <c r="WY22" s="203"/>
      <c r="WZ22" s="203"/>
      <c r="XA22" s="203"/>
      <c r="XB22" s="203"/>
      <c r="XC22" s="203"/>
      <c r="XD22" s="203"/>
      <c r="XE22" s="203"/>
      <c r="XF22" s="203"/>
      <c r="XG22" s="203"/>
      <c r="XH22" s="203"/>
      <c r="XI22" s="203"/>
      <c r="XJ22" s="203"/>
      <c r="XK22" s="203"/>
      <c r="XL22" s="203"/>
      <c r="XM22" s="203"/>
      <c r="XN22" s="203"/>
      <c r="XO22" s="203"/>
      <c r="XP22" s="203"/>
      <c r="XQ22" s="203"/>
      <c r="XR22" s="203"/>
      <c r="XS22" s="203"/>
      <c r="XT22" s="203"/>
      <c r="XU22" s="203"/>
      <c r="XV22" s="203"/>
      <c r="XW22" s="203"/>
      <c r="XX22" s="203"/>
      <c r="XY22" s="203"/>
      <c r="XZ22" s="203"/>
      <c r="YA22" s="203"/>
      <c r="YB22" s="203"/>
      <c r="YC22" s="203"/>
      <c r="YD22" s="203"/>
      <c r="YE22" s="203"/>
      <c r="YF22" s="203"/>
      <c r="YG22" s="203"/>
      <c r="YH22" s="203"/>
      <c r="YI22" s="203"/>
      <c r="YJ22" s="203"/>
      <c r="YK22" s="203"/>
      <c r="YL22" s="203"/>
      <c r="YM22" s="203"/>
      <c r="YN22" s="203"/>
      <c r="YO22" s="203"/>
      <c r="YP22" s="203"/>
      <c r="YQ22" s="203"/>
      <c r="YR22" s="203"/>
      <c r="YS22" s="203"/>
      <c r="YT22" s="203"/>
      <c r="YU22" s="203"/>
      <c r="YV22" s="203"/>
      <c r="YW22" s="203"/>
      <c r="YX22" s="203"/>
      <c r="YY22" s="203"/>
      <c r="YZ22" s="203"/>
      <c r="ZA22" s="203"/>
      <c r="ZB22" s="203"/>
      <c r="ZC22" s="203"/>
      <c r="ZD22" s="203"/>
      <c r="ZE22" s="203"/>
      <c r="ZF22" s="203"/>
      <c r="ZG22" s="203"/>
      <c r="ZH22" s="203"/>
      <c r="ZI22" s="203"/>
      <c r="ZJ22" s="203"/>
      <c r="ZK22" s="203"/>
      <c r="ZL22" s="203"/>
      <c r="ZM22" s="203"/>
      <c r="ZN22" s="203"/>
      <c r="ZO22" s="203"/>
      <c r="ZP22" s="203"/>
      <c r="ZQ22" s="203"/>
      <c r="ZR22" s="203"/>
      <c r="ZS22" s="203"/>
      <c r="ZT22" s="203"/>
      <c r="ZU22" s="203"/>
      <c r="ZV22" s="203"/>
      <c r="ZW22" s="203"/>
      <c r="ZX22" s="203"/>
      <c r="ZY22" s="203"/>
      <c r="ZZ22" s="203"/>
      <c r="AAA22" s="203"/>
      <c r="AAB22" s="203"/>
      <c r="AAC22" s="203"/>
      <c r="AAD22" s="203"/>
      <c r="AAE22" s="203"/>
      <c r="AAF22" s="203"/>
      <c r="AAG22" s="203"/>
      <c r="AAH22" s="203"/>
      <c r="AAI22" s="203"/>
      <c r="AAJ22" s="203"/>
      <c r="AAK22" s="203"/>
      <c r="AAL22" s="203"/>
      <c r="AAM22" s="203"/>
      <c r="AAN22" s="203"/>
      <c r="AAO22" s="203"/>
      <c r="AAP22" s="203"/>
      <c r="AAQ22" s="203"/>
      <c r="AAR22" s="203"/>
      <c r="AAS22" s="203"/>
      <c r="AAT22" s="203"/>
      <c r="AAU22" s="203"/>
      <c r="AAV22" s="203"/>
      <c r="AAW22" s="203"/>
      <c r="AAX22" s="203"/>
      <c r="AAY22" s="203"/>
      <c r="AAZ22" s="203"/>
      <c r="ABA22" s="203"/>
      <c r="ABB22" s="203"/>
      <c r="ABC22" s="203"/>
      <c r="ABD22" s="203"/>
      <c r="ABE22" s="203"/>
      <c r="ABF22" s="203"/>
      <c r="ABG22" s="203"/>
      <c r="ABH22" s="203"/>
      <c r="ABI22" s="203"/>
      <c r="ABJ22" s="203"/>
      <c r="ABK22" s="203"/>
      <c r="ABL22" s="203"/>
      <c r="ABM22" s="203"/>
      <c r="ABN22" s="203"/>
      <c r="ABO22" s="203"/>
      <c r="ABP22" s="203"/>
      <c r="ABQ22" s="203"/>
      <c r="ABR22" s="203"/>
      <c r="ABS22" s="203"/>
      <c r="ABT22" s="203"/>
      <c r="ABU22" s="203"/>
      <c r="ABV22" s="203"/>
      <c r="ABW22" s="203"/>
      <c r="ABX22" s="203"/>
      <c r="ABY22" s="203"/>
      <c r="ABZ22" s="203"/>
      <c r="ACA22" s="203"/>
      <c r="ACB22" s="203"/>
      <c r="ACC22" s="203"/>
      <c r="ACD22" s="203"/>
      <c r="ACE22" s="203"/>
      <c r="ACF22" s="203"/>
      <c r="ACG22" s="203"/>
      <c r="ACH22" s="203"/>
      <c r="ACI22" s="203"/>
      <c r="ACJ22" s="203"/>
      <c r="ACK22" s="203"/>
      <c r="ACL22" s="203"/>
      <c r="ACM22" s="203"/>
      <c r="ACN22" s="203"/>
      <c r="ACO22" s="203"/>
      <c r="ACP22" s="203"/>
      <c r="ACQ22" s="203"/>
      <c r="ACR22" s="203"/>
      <c r="ACS22" s="203"/>
      <c r="ACT22" s="203"/>
      <c r="ACU22" s="203"/>
      <c r="ACV22" s="203"/>
      <c r="ACW22" s="203"/>
      <c r="ACX22" s="203"/>
      <c r="ACY22" s="203"/>
      <c r="ACZ22" s="203"/>
      <c r="ADA22" s="203"/>
      <c r="ADB22" s="203"/>
      <c r="ADC22" s="203"/>
      <c r="ADD22" s="203"/>
      <c r="ADE22" s="203"/>
      <c r="ADF22" s="203"/>
      <c r="ADG22" s="203"/>
      <c r="ADH22" s="203"/>
      <c r="ADI22" s="203"/>
      <c r="ADJ22" s="203"/>
      <c r="ADK22" s="203"/>
      <c r="ADL22" s="203"/>
      <c r="ADM22" s="203"/>
      <c r="ADN22" s="203"/>
      <c r="ADO22" s="203"/>
      <c r="ADP22" s="203"/>
      <c r="ADQ22" s="203"/>
      <c r="ADR22" s="203"/>
      <c r="ADS22" s="203"/>
      <c r="ADT22" s="203"/>
      <c r="ADU22" s="203"/>
      <c r="ADV22" s="203"/>
      <c r="ADW22" s="203"/>
      <c r="ADX22" s="203"/>
      <c r="ADY22" s="203"/>
      <c r="ADZ22" s="203"/>
      <c r="AEA22" s="203"/>
      <c r="AEB22" s="203"/>
      <c r="AEC22" s="203"/>
      <c r="AED22" s="203"/>
      <c r="AEE22" s="203"/>
      <c r="AEF22" s="203"/>
      <c r="AEG22" s="203"/>
      <c r="AEH22" s="203"/>
      <c r="AEI22" s="203"/>
      <c r="AEJ22" s="203"/>
      <c r="AEK22" s="203"/>
      <c r="AEL22" s="203"/>
      <c r="AEM22" s="203"/>
      <c r="AEN22" s="203"/>
      <c r="AEO22" s="203"/>
      <c r="AEP22" s="203"/>
      <c r="AEQ22" s="203"/>
      <c r="AER22" s="203"/>
      <c r="AES22" s="203"/>
      <c r="AET22" s="203"/>
      <c r="AEU22" s="203"/>
      <c r="AEV22" s="203"/>
      <c r="AEW22" s="203"/>
      <c r="AEX22" s="203"/>
      <c r="AEY22" s="203"/>
      <c r="AEZ22" s="203"/>
      <c r="AFA22" s="203"/>
      <c r="AFB22" s="203"/>
      <c r="AFC22" s="203"/>
      <c r="AFD22" s="203"/>
      <c r="AFE22" s="203"/>
      <c r="AFF22" s="203"/>
      <c r="AFG22" s="203"/>
      <c r="AFH22" s="203"/>
      <c r="AFI22" s="203"/>
      <c r="AFJ22" s="203"/>
      <c r="AFK22" s="203"/>
      <c r="AFL22" s="203"/>
      <c r="AFM22" s="203"/>
      <c r="AFN22" s="203"/>
      <c r="AFO22" s="203"/>
      <c r="AFP22" s="203"/>
      <c r="AFQ22" s="203"/>
      <c r="AFR22" s="203"/>
      <c r="AFS22" s="203"/>
      <c r="AFT22" s="203"/>
      <c r="AFU22" s="203"/>
      <c r="AFV22" s="203"/>
      <c r="AFW22" s="203"/>
      <c r="AFX22" s="203"/>
      <c r="AFY22" s="203"/>
      <c r="AFZ22" s="203"/>
      <c r="AGA22" s="203"/>
      <c r="AGB22" s="203"/>
      <c r="AGC22" s="203"/>
      <c r="AGD22" s="203"/>
      <c r="AGE22" s="203"/>
      <c r="AGF22" s="203"/>
      <c r="AGG22" s="203"/>
      <c r="AGH22" s="203"/>
      <c r="AGI22" s="203"/>
      <c r="AGJ22" s="203"/>
      <c r="AGK22" s="203"/>
      <c r="AGL22" s="203"/>
      <c r="AGM22" s="203"/>
      <c r="AGN22" s="203"/>
      <c r="AGO22" s="203"/>
      <c r="AGP22" s="203"/>
      <c r="AGQ22" s="203"/>
      <c r="AGR22" s="203"/>
      <c r="AGS22" s="203"/>
      <c r="AGT22" s="203"/>
      <c r="AGU22" s="203"/>
      <c r="AGV22" s="203"/>
      <c r="AGW22" s="203"/>
      <c r="AGX22" s="203"/>
      <c r="AGY22" s="203"/>
      <c r="AGZ22" s="203"/>
      <c r="AHA22" s="203"/>
      <c r="AHB22" s="203"/>
      <c r="AHC22" s="203"/>
      <c r="AHD22" s="203"/>
      <c r="AHE22" s="203"/>
      <c r="AHF22" s="203"/>
      <c r="AHG22" s="203"/>
      <c r="AHH22" s="203"/>
      <c r="AHI22" s="203"/>
      <c r="AHJ22" s="203"/>
      <c r="AHK22" s="203"/>
      <c r="AHL22" s="203"/>
      <c r="AHM22" s="203"/>
      <c r="AHN22" s="203"/>
      <c r="AHO22" s="203"/>
      <c r="AHP22" s="203"/>
      <c r="AHQ22" s="203"/>
      <c r="AHR22" s="203"/>
      <c r="AHS22" s="203"/>
      <c r="AHT22" s="203"/>
      <c r="AHU22" s="203"/>
      <c r="AHV22" s="203"/>
      <c r="AHW22" s="203"/>
      <c r="AHX22" s="203"/>
      <c r="AHY22" s="203"/>
      <c r="AHZ22" s="203"/>
      <c r="AIA22" s="203"/>
      <c r="AIB22" s="203"/>
      <c r="AIC22" s="203"/>
      <c r="AID22" s="203"/>
      <c r="AIE22" s="203"/>
      <c r="AIF22" s="203"/>
      <c r="AIG22" s="203"/>
      <c r="AIH22" s="203"/>
      <c r="AII22" s="203"/>
      <c r="AIJ22" s="203"/>
      <c r="AIK22" s="203"/>
      <c r="AIL22" s="203"/>
      <c r="AIM22" s="203"/>
      <c r="AIN22" s="203"/>
      <c r="AIO22" s="203"/>
      <c r="AIP22" s="203"/>
      <c r="AIQ22" s="203"/>
      <c r="AIR22" s="203"/>
      <c r="AIS22" s="203"/>
    </row>
    <row r="23" spans="1:929" x14ac:dyDescent="0.35">
      <c r="A23" s="1">
        <v>1961</v>
      </c>
      <c r="B23" s="203"/>
      <c r="C23" s="203"/>
      <c r="D23" s="203"/>
      <c r="E23" s="203"/>
      <c r="F23" s="203"/>
      <c r="G23" s="203"/>
      <c r="H23" s="203"/>
      <c r="I23" s="203"/>
      <c r="J23" s="203"/>
      <c r="K23" s="203"/>
      <c r="L23" s="203"/>
      <c r="M23" s="203"/>
      <c r="N23" s="203"/>
      <c r="O23" s="203"/>
      <c r="P23" s="203"/>
      <c r="Q23" s="203"/>
      <c r="R23" s="203"/>
      <c r="S23" s="203"/>
      <c r="T23" s="203"/>
      <c r="U23" s="203"/>
      <c r="V23" s="203"/>
      <c r="W23" s="203"/>
      <c r="X23" s="203"/>
      <c r="Y23" s="203"/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03"/>
      <c r="AY23" s="203"/>
      <c r="AZ23" s="203"/>
      <c r="BA23" s="203"/>
      <c r="BB23" s="203"/>
      <c r="BC23" s="203"/>
      <c r="BD23" s="203"/>
      <c r="BE23" s="203"/>
      <c r="BF23" s="203"/>
      <c r="BG23" s="203"/>
      <c r="BH23" s="203"/>
      <c r="BI23" s="203"/>
      <c r="BJ23" s="203"/>
      <c r="BK23" s="203"/>
      <c r="BL23" s="203"/>
      <c r="BM23" s="203"/>
      <c r="BN23" s="203"/>
      <c r="BO23" s="203"/>
      <c r="BP23" s="203"/>
      <c r="BQ23" s="203"/>
      <c r="BR23" s="203"/>
      <c r="BS23" s="203"/>
      <c r="BT23" s="203"/>
      <c r="BU23" s="203"/>
      <c r="BV23" s="203"/>
      <c r="BW23" s="203"/>
      <c r="BX23" s="203"/>
      <c r="BY23" s="203"/>
      <c r="BZ23" s="203"/>
      <c r="CA23" s="203"/>
      <c r="CB23" s="203"/>
      <c r="CC23" s="203"/>
      <c r="CD23" s="203"/>
      <c r="CE23" s="203"/>
      <c r="CF23" s="203"/>
      <c r="CG23" s="203"/>
      <c r="CH23" s="203"/>
      <c r="CI23" s="203"/>
      <c r="CJ23" s="203"/>
      <c r="CK23" s="203"/>
      <c r="CL23" s="203"/>
      <c r="CM23" s="203"/>
      <c r="CN23" s="203"/>
      <c r="CO23" s="203"/>
      <c r="CP23" s="203"/>
      <c r="CQ23" s="203"/>
      <c r="CR23" s="203"/>
      <c r="CS23" s="203"/>
      <c r="CT23" s="203"/>
      <c r="CU23" s="203"/>
      <c r="CV23" s="203"/>
      <c r="CW23" s="203"/>
      <c r="CX23" s="203"/>
      <c r="CY23" s="203"/>
      <c r="CZ23" s="203"/>
      <c r="DA23" s="203"/>
      <c r="DB23" s="203"/>
      <c r="DC23" s="203"/>
      <c r="DD23" s="203"/>
      <c r="DE23" s="203"/>
      <c r="DF23" s="203"/>
      <c r="DG23" s="203"/>
      <c r="DH23" s="203"/>
      <c r="DI23" s="203"/>
      <c r="DJ23" s="203"/>
      <c r="DK23" s="203"/>
      <c r="DL23" s="203"/>
      <c r="DM23" s="203"/>
      <c r="DN23" s="203"/>
      <c r="DO23" s="203"/>
      <c r="DP23" s="203"/>
      <c r="DQ23" s="203"/>
      <c r="DR23" s="203"/>
      <c r="DS23" s="203"/>
      <c r="DT23" s="203"/>
      <c r="DU23" s="203"/>
      <c r="DV23" s="203"/>
      <c r="DW23" s="203"/>
      <c r="DX23" s="203"/>
      <c r="DY23" s="203"/>
      <c r="DZ23" s="203"/>
      <c r="EA23" s="203"/>
      <c r="EB23" s="203"/>
      <c r="EC23" s="203"/>
      <c r="ED23" s="203"/>
      <c r="EE23" s="203"/>
      <c r="EF23" s="203"/>
      <c r="EG23" s="203"/>
      <c r="EH23" s="203"/>
      <c r="EI23" s="203"/>
      <c r="EJ23" s="203"/>
      <c r="EK23" s="203"/>
      <c r="EL23" s="203"/>
      <c r="EM23" s="203"/>
      <c r="EN23" s="203"/>
      <c r="EO23" s="203"/>
      <c r="EP23" s="203"/>
      <c r="EQ23" s="203"/>
      <c r="ER23" s="203"/>
      <c r="ES23" s="203"/>
      <c r="ET23" s="203"/>
      <c r="EU23" s="203"/>
      <c r="EV23" s="203"/>
      <c r="EW23" s="203"/>
      <c r="EX23" s="203"/>
      <c r="EY23" s="203"/>
      <c r="EZ23" s="203"/>
      <c r="FA23" s="203"/>
      <c r="FB23" s="203"/>
      <c r="FC23" s="203"/>
      <c r="FD23" s="203"/>
      <c r="FE23" s="203"/>
      <c r="FF23" s="203"/>
      <c r="FG23" s="203"/>
      <c r="FH23" s="203"/>
      <c r="FI23" s="203"/>
      <c r="FJ23" s="203"/>
      <c r="FK23" s="203"/>
      <c r="FL23" s="203"/>
      <c r="FM23" s="203"/>
      <c r="FN23" s="203"/>
      <c r="FO23" s="203"/>
      <c r="FP23" s="203"/>
      <c r="FQ23" s="203"/>
      <c r="FR23" s="203"/>
      <c r="FS23" s="203"/>
      <c r="FT23" s="203"/>
      <c r="FU23" s="203"/>
      <c r="FV23" s="203"/>
      <c r="FW23" s="203"/>
      <c r="FX23" s="203"/>
      <c r="FY23" s="203"/>
      <c r="FZ23" s="203"/>
      <c r="GA23" s="203"/>
      <c r="GB23" s="203"/>
      <c r="GC23" s="203"/>
      <c r="GD23" s="203"/>
      <c r="GE23" s="203"/>
      <c r="GF23" s="203"/>
      <c r="GG23" s="203"/>
      <c r="GH23" s="203"/>
      <c r="GI23" s="203"/>
      <c r="GJ23" s="203"/>
      <c r="GK23" s="203"/>
      <c r="GL23" s="203"/>
      <c r="GM23" s="203"/>
      <c r="GN23" s="203"/>
      <c r="GO23" s="203"/>
      <c r="GP23" s="203"/>
      <c r="GQ23" s="203"/>
      <c r="GR23" s="203"/>
      <c r="GS23" s="203"/>
      <c r="GT23" s="203"/>
      <c r="GU23" s="203"/>
      <c r="GV23" s="203"/>
      <c r="GW23" s="203"/>
      <c r="GX23" s="203"/>
      <c r="GY23" s="203"/>
      <c r="GZ23" s="203"/>
      <c r="HA23" s="203"/>
      <c r="HB23" s="203"/>
      <c r="HC23" s="203"/>
      <c r="HD23" s="203"/>
      <c r="HE23" s="203"/>
      <c r="HF23" s="203"/>
      <c r="HG23" s="203"/>
      <c r="HH23" s="203"/>
      <c r="HI23" s="203"/>
      <c r="HJ23" s="203"/>
      <c r="HK23" s="203"/>
      <c r="HL23" s="203"/>
      <c r="HM23" s="203"/>
      <c r="HN23" s="203"/>
      <c r="HO23" s="203"/>
      <c r="HP23" s="203"/>
      <c r="HQ23" s="203"/>
      <c r="HR23" s="203"/>
      <c r="HS23" s="203"/>
      <c r="HT23" s="203"/>
      <c r="HU23" s="203"/>
      <c r="HV23" s="203"/>
      <c r="HW23" s="203"/>
      <c r="HX23" s="203"/>
      <c r="HY23" s="203"/>
      <c r="HZ23" s="203"/>
      <c r="IA23" s="203"/>
      <c r="IB23" s="203"/>
      <c r="IC23" s="203"/>
      <c r="ID23" s="203"/>
      <c r="IE23" s="203"/>
      <c r="IF23" s="203"/>
      <c r="IG23" s="203"/>
      <c r="IH23" s="203"/>
      <c r="II23" s="203"/>
      <c r="IJ23" s="203"/>
      <c r="IK23" s="203"/>
      <c r="IL23" s="203"/>
      <c r="IM23" s="203"/>
      <c r="IN23" s="203"/>
      <c r="IO23" s="203"/>
      <c r="IP23" s="203"/>
      <c r="IQ23" s="203"/>
      <c r="IR23" s="203"/>
      <c r="IS23" s="203"/>
      <c r="IT23" s="203"/>
      <c r="IU23" s="203"/>
      <c r="IV23" s="203"/>
      <c r="IW23" s="203"/>
      <c r="IX23" s="203"/>
      <c r="IY23" s="203"/>
      <c r="IZ23" s="203"/>
      <c r="JA23" s="203"/>
      <c r="JB23" s="203"/>
      <c r="JC23" s="203"/>
      <c r="JD23" s="203"/>
      <c r="JE23" s="203"/>
      <c r="JF23" s="203"/>
      <c r="JG23" s="203"/>
      <c r="JH23" s="203"/>
      <c r="JI23" s="203"/>
      <c r="JJ23" s="203"/>
      <c r="JK23" s="203"/>
      <c r="JL23" s="203"/>
      <c r="JM23" s="203"/>
      <c r="JN23" s="203"/>
      <c r="JO23" s="203"/>
      <c r="JP23" s="203"/>
      <c r="JQ23" s="203"/>
      <c r="JR23" s="203"/>
      <c r="JS23" s="203"/>
      <c r="JT23" s="203"/>
      <c r="JU23" s="203"/>
      <c r="JV23" s="203"/>
      <c r="JW23" s="203"/>
      <c r="JX23" s="203"/>
      <c r="JY23" s="203"/>
      <c r="JZ23" s="203"/>
      <c r="KA23" s="203"/>
      <c r="KB23" s="203"/>
      <c r="KC23" s="203"/>
      <c r="KD23" s="203"/>
      <c r="KE23" s="203"/>
      <c r="KF23" s="203"/>
      <c r="KG23" s="203"/>
      <c r="KH23" s="203"/>
      <c r="KI23" s="203"/>
      <c r="KJ23" s="203"/>
      <c r="KK23" s="203"/>
      <c r="KL23" s="203"/>
      <c r="KM23" s="203"/>
      <c r="KN23" s="203"/>
      <c r="KO23" s="203"/>
      <c r="KP23" s="203"/>
      <c r="KQ23" s="203"/>
      <c r="KR23" s="203"/>
      <c r="KS23" s="203"/>
      <c r="KT23" s="203"/>
      <c r="KU23" s="203"/>
      <c r="KV23" s="203"/>
      <c r="KW23" s="203"/>
      <c r="KX23" s="203"/>
      <c r="KY23" s="203"/>
      <c r="KZ23" s="203"/>
      <c r="LA23" s="203"/>
      <c r="LB23" s="203"/>
      <c r="LC23" s="203"/>
      <c r="LD23" s="203"/>
      <c r="LE23" s="203"/>
      <c r="LF23" s="203"/>
      <c r="LG23" s="203"/>
      <c r="LH23" s="203"/>
      <c r="LI23" s="203"/>
      <c r="LJ23" s="203"/>
      <c r="LK23" s="203"/>
      <c r="LL23" s="203"/>
      <c r="LM23" s="203"/>
      <c r="LN23" s="203"/>
      <c r="LO23" s="203"/>
      <c r="LP23" s="203"/>
      <c r="LQ23" s="203"/>
      <c r="LR23" s="203"/>
      <c r="LS23" s="203"/>
      <c r="LT23" s="203"/>
      <c r="LU23" s="203"/>
      <c r="LV23" s="203"/>
      <c r="LW23" s="203"/>
      <c r="LX23" s="203"/>
      <c r="LY23" s="203"/>
      <c r="LZ23" s="203"/>
      <c r="MA23" s="203"/>
      <c r="MB23" s="203"/>
      <c r="MC23" s="203"/>
      <c r="MD23" s="203"/>
      <c r="ME23" s="203"/>
      <c r="MF23" s="203"/>
      <c r="MG23" s="203"/>
      <c r="MH23" s="203"/>
      <c r="MI23" s="203"/>
      <c r="MJ23" s="203"/>
      <c r="MK23" s="203"/>
      <c r="ML23" s="203"/>
      <c r="MM23" s="203"/>
      <c r="MN23" s="203"/>
      <c r="MO23" s="203"/>
      <c r="MP23" s="203"/>
      <c r="MQ23" s="203"/>
      <c r="MR23" s="203"/>
      <c r="MS23" s="203"/>
      <c r="MT23" s="203"/>
      <c r="MU23" s="203"/>
      <c r="MV23" s="203"/>
      <c r="MW23" s="203"/>
      <c r="MX23" s="203"/>
      <c r="MY23" s="203"/>
      <c r="MZ23" s="203"/>
      <c r="NA23" s="203"/>
      <c r="NB23" s="203"/>
      <c r="NC23" s="203"/>
      <c r="ND23" s="203"/>
      <c r="NE23" s="203"/>
      <c r="NF23" s="203"/>
      <c r="NG23" s="203"/>
      <c r="NH23" s="203"/>
      <c r="NI23" s="203"/>
      <c r="NJ23" s="203"/>
      <c r="NK23" s="203"/>
      <c r="NL23" s="203"/>
      <c r="NM23" s="203"/>
      <c r="NN23" s="203"/>
      <c r="NO23" s="203"/>
      <c r="NP23" s="203"/>
      <c r="NQ23" s="203"/>
      <c r="NR23" s="203"/>
      <c r="NS23" s="203"/>
      <c r="NT23" s="203"/>
      <c r="NU23" s="203"/>
      <c r="NV23" s="203"/>
      <c r="NW23" s="203"/>
      <c r="NX23" s="203"/>
      <c r="NY23" s="203"/>
      <c r="NZ23" s="203"/>
      <c r="OA23" s="203"/>
      <c r="OB23" s="203"/>
      <c r="OC23" s="203"/>
      <c r="OD23" s="203"/>
      <c r="OE23" s="203"/>
      <c r="OF23" s="203"/>
      <c r="OG23" s="203"/>
      <c r="OH23" s="203"/>
      <c r="OI23" s="203"/>
      <c r="OJ23" s="203"/>
      <c r="OK23" s="203"/>
      <c r="OL23" s="203"/>
      <c r="OM23" s="203"/>
      <c r="ON23" s="203"/>
      <c r="OO23" s="203"/>
      <c r="OP23" s="203"/>
      <c r="OQ23" s="203"/>
      <c r="OR23" s="203"/>
      <c r="OS23" s="203"/>
      <c r="OT23" s="203"/>
      <c r="OU23" s="203"/>
      <c r="OV23" s="203"/>
      <c r="OW23" s="203"/>
      <c r="OX23" s="203"/>
      <c r="OY23" s="203"/>
      <c r="OZ23" s="203"/>
      <c r="PA23" s="203"/>
      <c r="PB23" s="203"/>
      <c r="PC23" s="203"/>
      <c r="PD23" s="203"/>
      <c r="PE23" s="203"/>
      <c r="PF23" s="203"/>
      <c r="PG23" s="203"/>
      <c r="PH23" s="203"/>
      <c r="PI23" s="203"/>
      <c r="PJ23" s="203"/>
      <c r="PK23" s="203"/>
      <c r="PL23" s="203"/>
      <c r="PM23" s="203"/>
      <c r="PN23" s="203"/>
      <c r="PO23" s="203"/>
      <c r="PP23" s="203"/>
      <c r="PQ23" s="203"/>
      <c r="PR23" s="203"/>
      <c r="PS23" s="203"/>
      <c r="PT23" s="203"/>
      <c r="PU23" s="203"/>
      <c r="PV23" s="203"/>
      <c r="PW23" s="203"/>
      <c r="PX23" s="203"/>
      <c r="PY23" s="203"/>
      <c r="PZ23" s="203"/>
      <c r="QA23" s="203"/>
      <c r="QB23" s="203"/>
      <c r="QC23" s="203"/>
      <c r="QD23" s="203"/>
      <c r="QE23" s="203"/>
      <c r="QF23" s="203"/>
      <c r="QG23" s="203"/>
      <c r="QH23" s="203"/>
      <c r="QI23" s="203"/>
      <c r="QJ23" s="203"/>
      <c r="QK23" s="203"/>
      <c r="QL23" s="203"/>
      <c r="QM23" s="203"/>
      <c r="QN23" s="203"/>
      <c r="QO23" s="203"/>
      <c r="QP23" s="203"/>
      <c r="QQ23" s="203"/>
      <c r="QR23" s="203"/>
      <c r="QS23" s="203"/>
      <c r="QT23" s="203"/>
      <c r="QU23" s="203"/>
      <c r="QV23" s="203"/>
      <c r="QW23" s="203"/>
      <c r="QX23" s="203"/>
      <c r="QY23" s="203"/>
      <c r="QZ23" s="203"/>
      <c r="RA23" s="203"/>
      <c r="RB23" s="203"/>
      <c r="RC23" s="203"/>
      <c r="RD23" s="203"/>
      <c r="RE23" s="203"/>
      <c r="RF23" s="203"/>
      <c r="RG23" s="203"/>
      <c r="RH23" s="203"/>
      <c r="RI23" s="203"/>
      <c r="RJ23" s="203"/>
      <c r="RK23" s="203"/>
      <c r="RL23" s="203"/>
      <c r="RM23" s="203"/>
      <c r="RN23" s="203"/>
      <c r="RO23" s="203"/>
      <c r="RP23" s="203"/>
      <c r="RQ23" s="203"/>
      <c r="RR23" s="203"/>
      <c r="RS23" s="203"/>
      <c r="RT23" s="203"/>
      <c r="RU23" s="203"/>
      <c r="RV23" s="203"/>
      <c r="RW23" s="203"/>
      <c r="RX23" s="203"/>
      <c r="RY23" s="203"/>
      <c r="RZ23" s="203"/>
      <c r="SA23" s="203"/>
      <c r="SB23" s="203"/>
      <c r="SC23" s="203"/>
      <c r="SD23" s="203"/>
      <c r="SE23" s="203"/>
      <c r="SF23" s="203"/>
      <c r="SG23" s="203"/>
      <c r="SH23" s="203"/>
      <c r="SI23" s="203"/>
      <c r="SJ23" s="203"/>
      <c r="SK23" s="203"/>
      <c r="SL23" s="203"/>
      <c r="SM23" s="203"/>
      <c r="SN23" s="203"/>
      <c r="SO23" s="203"/>
      <c r="SP23" s="203"/>
      <c r="SQ23" s="203"/>
      <c r="SR23" s="203"/>
      <c r="SS23" s="203"/>
      <c r="ST23" s="203"/>
      <c r="SU23" s="203"/>
      <c r="SV23" s="203"/>
      <c r="SW23" s="203"/>
      <c r="SX23" s="203"/>
      <c r="SY23" s="203"/>
      <c r="SZ23" s="203"/>
      <c r="TA23" s="203"/>
      <c r="TB23" s="203"/>
      <c r="TC23" s="203"/>
      <c r="TD23" s="203"/>
      <c r="TE23" s="203"/>
      <c r="TF23" s="203"/>
      <c r="TG23" s="203"/>
      <c r="TH23" s="203"/>
      <c r="TI23" s="203"/>
      <c r="TJ23" s="203"/>
      <c r="TK23" s="203"/>
      <c r="TL23" s="203"/>
      <c r="TM23" s="203"/>
      <c r="TN23" s="203"/>
      <c r="TO23" s="203"/>
      <c r="TP23" s="203"/>
      <c r="TQ23" s="203"/>
      <c r="TR23" s="203"/>
      <c r="TS23" s="203"/>
      <c r="TT23" s="203"/>
      <c r="TU23" s="203"/>
      <c r="TV23" s="203"/>
      <c r="TW23" s="203"/>
      <c r="TX23" s="203"/>
      <c r="TY23" s="203"/>
      <c r="TZ23" s="203"/>
      <c r="UA23" s="203"/>
      <c r="UB23" s="203"/>
      <c r="UC23" s="203"/>
      <c r="UD23" s="203"/>
      <c r="UE23" s="203"/>
      <c r="UF23" s="203"/>
      <c r="UG23" s="203"/>
      <c r="UH23" s="203"/>
      <c r="UI23" s="203"/>
      <c r="UJ23" s="203"/>
      <c r="UK23" s="203"/>
      <c r="UL23" s="203"/>
      <c r="UM23" s="203"/>
      <c r="UN23" s="203"/>
      <c r="UO23" s="203"/>
      <c r="UP23" s="203"/>
      <c r="UQ23" s="203"/>
      <c r="UR23" s="203"/>
      <c r="US23" s="203"/>
      <c r="UT23" s="203"/>
      <c r="UU23" s="203"/>
      <c r="UV23" s="203"/>
      <c r="UW23" s="203"/>
      <c r="UX23" s="203"/>
      <c r="UY23" s="203"/>
      <c r="UZ23" s="203"/>
      <c r="VA23" s="203"/>
      <c r="VB23" s="203"/>
      <c r="VC23" s="203"/>
      <c r="VD23" s="203"/>
      <c r="VE23" s="203"/>
      <c r="VF23" s="203"/>
      <c r="VG23" s="203"/>
      <c r="VH23" s="203"/>
      <c r="VI23" s="203"/>
      <c r="VJ23" s="203"/>
      <c r="VK23" s="203"/>
      <c r="VL23" s="203"/>
      <c r="VM23" s="203"/>
      <c r="VN23" s="203"/>
      <c r="VO23" s="203"/>
      <c r="VP23" s="203"/>
      <c r="VQ23" s="203"/>
      <c r="VR23" s="203"/>
      <c r="VS23" s="203"/>
      <c r="VT23" s="203"/>
      <c r="VU23" s="203"/>
      <c r="VV23" s="203"/>
      <c r="VW23" s="203"/>
      <c r="VX23" s="203"/>
      <c r="VY23" s="203"/>
      <c r="VZ23" s="203"/>
      <c r="WA23" s="203"/>
      <c r="WB23" s="203"/>
      <c r="WC23" s="203"/>
      <c r="WD23" s="203"/>
      <c r="WE23" s="203"/>
      <c r="WF23" s="203"/>
      <c r="WG23" s="203"/>
      <c r="WH23" s="203"/>
      <c r="WI23" s="203"/>
      <c r="WJ23" s="203"/>
      <c r="WK23" s="203"/>
      <c r="WL23" s="203"/>
      <c r="WM23" s="203"/>
      <c r="WN23" s="203"/>
      <c r="WO23" s="203"/>
      <c r="WP23" s="203"/>
      <c r="WQ23" s="203"/>
      <c r="WR23" s="203"/>
      <c r="WS23" s="203"/>
      <c r="WT23" s="203"/>
      <c r="WU23" s="203"/>
      <c r="WV23" s="203"/>
      <c r="WW23" s="203"/>
      <c r="WX23" s="203"/>
      <c r="WY23" s="203"/>
      <c r="WZ23" s="203"/>
      <c r="XA23" s="203"/>
      <c r="XB23" s="203"/>
      <c r="XC23" s="203"/>
      <c r="XD23" s="203"/>
      <c r="XE23" s="203"/>
      <c r="XF23" s="203"/>
      <c r="XG23" s="203"/>
      <c r="XH23" s="203"/>
      <c r="XI23" s="203"/>
      <c r="XJ23" s="203"/>
      <c r="XK23" s="203"/>
      <c r="XL23" s="203"/>
      <c r="XM23" s="203"/>
      <c r="XN23" s="203"/>
      <c r="XO23" s="203"/>
      <c r="XP23" s="203"/>
      <c r="XQ23" s="203"/>
      <c r="XR23" s="203"/>
      <c r="XS23" s="203"/>
      <c r="XT23" s="203"/>
      <c r="XU23" s="203"/>
      <c r="XV23" s="203"/>
      <c r="XW23" s="203"/>
      <c r="XX23" s="203"/>
      <c r="XY23" s="203"/>
      <c r="XZ23" s="203"/>
      <c r="YA23" s="203"/>
      <c r="YB23" s="203"/>
      <c r="YC23" s="203"/>
      <c r="YD23" s="203"/>
      <c r="YE23" s="203"/>
      <c r="YF23" s="203"/>
      <c r="YG23" s="203"/>
      <c r="YH23" s="203"/>
      <c r="YI23" s="203"/>
      <c r="YJ23" s="203"/>
      <c r="YK23" s="203"/>
      <c r="YL23" s="203"/>
      <c r="YM23" s="203"/>
      <c r="YN23" s="203"/>
      <c r="YO23" s="203"/>
      <c r="YP23" s="203"/>
      <c r="YQ23" s="203"/>
      <c r="YR23" s="203"/>
      <c r="YS23" s="203"/>
      <c r="YT23" s="203"/>
      <c r="YU23" s="203"/>
      <c r="YV23" s="203"/>
      <c r="YW23" s="203"/>
      <c r="YX23" s="203"/>
      <c r="YY23" s="203"/>
      <c r="YZ23" s="203"/>
      <c r="ZA23" s="203"/>
      <c r="ZB23" s="203"/>
      <c r="ZC23" s="203"/>
      <c r="ZD23" s="203"/>
      <c r="ZE23" s="203"/>
      <c r="ZF23" s="203"/>
      <c r="ZG23" s="203"/>
      <c r="ZH23" s="203"/>
      <c r="ZI23" s="203"/>
      <c r="ZJ23" s="203"/>
      <c r="ZK23" s="203"/>
      <c r="ZL23" s="203"/>
      <c r="ZM23" s="203"/>
      <c r="ZN23" s="203"/>
      <c r="ZO23" s="203"/>
      <c r="ZP23" s="203"/>
      <c r="ZQ23" s="203"/>
      <c r="ZR23" s="203"/>
      <c r="ZS23" s="203"/>
      <c r="ZT23" s="203"/>
      <c r="ZU23" s="203"/>
      <c r="ZV23" s="203"/>
      <c r="ZW23" s="203"/>
      <c r="ZX23" s="203"/>
      <c r="ZY23" s="203"/>
      <c r="ZZ23" s="203"/>
      <c r="AAA23" s="203"/>
      <c r="AAB23" s="203"/>
      <c r="AAC23" s="203"/>
      <c r="AAD23" s="203"/>
      <c r="AAE23" s="203"/>
      <c r="AAF23" s="203"/>
      <c r="AAG23" s="203"/>
      <c r="AAH23" s="203"/>
      <c r="AAI23" s="203"/>
      <c r="AAJ23" s="203"/>
      <c r="AAK23" s="203"/>
      <c r="AAL23" s="203"/>
      <c r="AAM23" s="203"/>
      <c r="AAN23" s="203"/>
      <c r="AAO23" s="203"/>
      <c r="AAP23" s="203"/>
      <c r="AAQ23" s="203"/>
      <c r="AAR23" s="203"/>
      <c r="AAS23" s="203"/>
      <c r="AAT23" s="203"/>
      <c r="AAU23" s="203"/>
      <c r="AAV23" s="203"/>
      <c r="AAW23" s="203"/>
      <c r="AAX23" s="203"/>
      <c r="AAY23" s="203"/>
      <c r="AAZ23" s="203"/>
      <c r="ABA23" s="203"/>
      <c r="ABB23" s="203"/>
      <c r="ABC23" s="203"/>
      <c r="ABD23" s="203"/>
      <c r="ABE23" s="203"/>
      <c r="ABF23" s="203"/>
      <c r="ABG23" s="203"/>
      <c r="ABH23" s="203"/>
      <c r="ABI23" s="203"/>
      <c r="ABJ23" s="203"/>
      <c r="ABK23" s="203"/>
      <c r="ABL23" s="203"/>
      <c r="ABM23" s="203"/>
      <c r="ABN23" s="203"/>
      <c r="ABO23" s="203"/>
      <c r="ABP23" s="203"/>
      <c r="ABQ23" s="203"/>
      <c r="ABR23" s="203"/>
      <c r="ABS23" s="203"/>
      <c r="ABT23" s="203"/>
      <c r="ABU23" s="203"/>
      <c r="ABV23" s="203"/>
      <c r="ABW23" s="203"/>
      <c r="ABX23" s="203"/>
      <c r="ABY23" s="203"/>
      <c r="ABZ23" s="203"/>
      <c r="ACA23" s="203"/>
      <c r="ACB23" s="203"/>
      <c r="ACC23" s="203"/>
      <c r="ACD23" s="203"/>
      <c r="ACE23" s="203"/>
      <c r="ACF23" s="203"/>
      <c r="ACG23" s="203"/>
      <c r="ACH23" s="203"/>
      <c r="ACI23" s="203"/>
      <c r="ACJ23" s="203"/>
      <c r="ACK23" s="203"/>
      <c r="ACL23" s="203"/>
      <c r="ACM23" s="203"/>
      <c r="ACN23" s="203"/>
      <c r="ACO23" s="203"/>
      <c r="ACP23" s="203"/>
      <c r="ACQ23" s="203"/>
      <c r="ACR23" s="203"/>
      <c r="ACS23" s="203"/>
      <c r="ACT23" s="203"/>
      <c r="ACU23" s="203"/>
      <c r="ACV23" s="203"/>
      <c r="ACW23" s="203"/>
      <c r="ACX23" s="203"/>
      <c r="ACY23" s="203"/>
      <c r="ACZ23" s="203"/>
      <c r="ADA23" s="203"/>
      <c r="ADB23" s="203"/>
      <c r="ADC23" s="203"/>
      <c r="ADD23" s="203"/>
      <c r="ADE23" s="203"/>
      <c r="ADF23" s="203"/>
      <c r="ADG23" s="203"/>
      <c r="ADH23" s="203"/>
      <c r="ADI23" s="203"/>
      <c r="ADJ23" s="203"/>
      <c r="ADK23" s="203"/>
      <c r="ADL23" s="203"/>
      <c r="ADM23" s="203"/>
      <c r="ADN23" s="203"/>
      <c r="ADO23" s="203"/>
      <c r="ADP23" s="203"/>
      <c r="ADQ23" s="203"/>
      <c r="ADR23" s="203"/>
      <c r="ADS23" s="203"/>
      <c r="ADT23" s="203"/>
      <c r="ADU23" s="203"/>
      <c r="ADV23" s="203"/>
      <c r="ADW23" s="203"/>
      <c r="ADX23" s="203"/>
      <c r="ADY23" s="203"/>
      <c r="ADZ23" s="203"/>
      <c r="AEA23" s="203"/>
      <c r="AEB23" s="203"/>
      <c r="AEC23" s="203"/>
      <c r="AED23" s="203"/>
      <c r="AEE23" s="203"/>
      <c r="AEF23" s="203"/>
      <c r="AEG23" s="203"/>
      <c r="AEH23" s="203"/>
      <c r="AEI23" s="203"/>
      <c r="AEJ23" s="203"/>
      <c r="AEK23" s="203"/>
      <c r="AEL23" s="203"/>
      <c r="AEM23" s="203"/>
      <c r="AEN23" s="203"/>
      <c r="AEO23" s="203"/>
      <c r="AEP23" s="203"/>
      <c r="AEQ23" s="203"/>
      <c r="AER23" s="203"/>
      <c r="AES23" s="203"/>
      <c r="AET23" s="203"/>
      <c r="AEU23" s="203"/>
      <c r="AEV23" s="203"/>
      <c r="AEW23" s="203"/>
      <c r="AEX23" s="203"/>
      <c r="AEY23" s="203"/>
      <c r="AEZ23" s="203"/>
      <c r="AFA23" s="203"/>
      <c r="AFB23" s="203"/>
      <c r="AFC23" s="203"/>
      <c r="AFD23" s="203"/>
      <c r="AFE23" s="203"/>
      <c r="AFF23" s="203"/>
      <c r="AFG23" s="203"/>
      <c r="AFH23" s="203"/>
      <c r="AFI23" s="203"/>
      <c r="AFJ23" s="203"/>
      <c r="AFK23" s="203"/>
      <c r="AFL23" s="203"/>
      <c r="AFM23" s="203"/>
      <c r="AFN23" s="203"/>
      <c r="AFO23" s="203"/>
      <c r="AFP23" s="203"/>
      <c r="AFQ23" s="203"/>
      <c r="AFR23" s="203"/>
      <c r="AFS23" s="203"/>
      <c r="AFT23" s="203"/>
      <c r="AFU23" s="203"/>
      <c r="AFV23" s="203"/>
      <c r="AFW23" s="203"/>
      <c r="AFX23" s="203"/>
      <c r="AFY23" s="203"/>
      <c r="AFZ23" s="203"/>
      <c r="AGA23" s="203"/>
      <c r="AGB23" s="203"/>
      <c r="AGC23" s="203"/>
      <c r="AGD23" s="203"/>
      <c r="AGE23" s="203"/>
      <c r="AGF23" s="203"/>
      <c r="AGG23" s="203"/>
      <c r="AGH23" s="203"/>
      <c r="AGI23" s="203"/>
      <c r="AGJ23" s="203"/>
      <c r="AGK23" s="203"/>
      <c r="AGL23" s="203"/>
      <c r="AGM23" s="203"/>
      <c r="AGN23" s="203"/>
      <c r="AGO23" s="203"/>
      <c r="AGP23" s="203"/>
      <c r="AGQ23" s="203"/>
      <c r="AGR23" s="203"/>
      <c r="AGS23" s="203"/>
      <c r="AGT23" s="203"/>
      <c r="AGU23" s="203"/>
      <c r="AGV23" s="203"/>
      <c r="AGW23" s="203"/>
      <c r="AGX23" s="203"/>
      <c r="AGY23" s="203"/>
      <c r="AGZ23" s="203"/>
      <c r="AHA23" s="203"/>
      <c r="AHB23" s="203"/>
      <c r="AHC23" s="203"/>
      <c r="AHD23" s="203"/>
      <c r="AHE23" s="203"/>
      <c r="AHF23" s="203"/>
      <c r="AHG23" s="203"/>
      <c r="AHH23" s="203"/>
      <c r="AHI23" s="203"/>
      <c r="AHJ23" s="203"/>
      <c r="AHK23" s="203"/>
      <c r="AHL23" s="203"/>
      <c r="AHM23" s="203"/>
      <c r="AHN23" s="203"/>
      <c r="AHO23" s="203"/>
      <c r="AHP23" s="203"/>
      <c r="AHQ23" s="203"/>
      <c r="AHR23" s="203"/>
      <c r="AHS23" s="203"/>
      <c r="AHT23" s="203"/>
      <c r="AHU23" s="203"/>
      <c r="AHV23" s="203"/>
      <c r="AHW23" s="203"/>
      <c r="AHX23" s="203"/>
      <c r="AHY23" s="203"/>
      <c r="AHZ23" s="203"/>
      <c r="AIA23" s="203"/>
      <c r="AIB23" s="203"/>
      <c r="AIC23" s="203"/>
      <c r="AID23" s="203"/>
      <c r="AIE23" s="203"/>
      <c r="AIF23" s="203"/>
      <c r="AIG23" s="203"/>
      <c r="AIH23" s="203"/>
      <c r="AII23" s="203"/>
      <c r="AIJ23" s="203"/>
      <c r="AIK23" s="203"/>
      <c r="AIL23" s="203"/>
      <c r="AIM23" s="203"/>
      <c r="AIN23" s="203"/>
      <c r="AIO23" s="203"/>
      <c r="AIP23" s="203"/>
      <c r="AIQ23" s="203"/>
      <c r="AIR23" s="203"/>
      <c r="AIS23" s="203"/>
    </row>
    <row r="24" spans="1:929" x14ac:dyDescent="0.35">
      <c r="A24" s="1">
        <v>1962</v>
      </c>
      <c r="B24" s="203"/>
      <c r="C24" s="203"/>
      <c r="D24" s="203"/>
      <c r="E24" s="203"/>
      <c r="F24" s="203"/>
      <c r="G24" s="203"/>
      <c r="H24" s="203"/>
      <c r="I24" s="203"/>
      <c r="J24" s="203"/>
      <c r="K24" s="203"/>
      <c r="L24" s="203"/>
      <c r="M24" s="203"/>
      <c r="N24" s="203"/>
      <c r="O24" s="203"/>
      <c r="P24" s="203"/>
      <c r="Q24" s="203"/>
      <c r="R24" s="203"/>
      <c r="S24" s="203"/>
      <c r="T24" s="203"/>
      <c r="U24" s="203"/>
      <c r="V24" s="203"/>
      <c r="W24" s="203"/>
      <c r="X24" s="203"/>
      <c r="Y24" s="203"/>
      <c r="Z24" s="203"/>
      <c r="AA24" s="203"/>
      <c r="AB24" s="203"/>
      <c r="AC24" s="203"/>
      <c r="AD24" s="203"/>
      <c r="AE24" s="203"/>
      <c r="AF24" s="203"/>
      <c r="AG24" s="203"/>
      <c r="AH24" s="203"/>
      <c r="AI24" s="203"/>
      <c r="AJ24" s="203"/>
      <c r="AK24" s="203"/>
      <c r="AL24" s="203"/>
      <c r="AM24" s="203"/>
      <c r="AN24" s="203"/>
      <c r="AO24" s="203"/>
      <c r="AP24" s="203"/>
      <c r="AQ24" s="203"/>
      <c r="AR24" s="203"/>
      <c r="AS24" s="203"/>
      <c r="AT24" s="203"/>
      <c r="AU24" s="203"/>
      <c r="AV24" s="203"/>
      <c r="AW24" s="203"/>
      <c r="AX24" s="203"/>
      <c r="AY24" s="203"/>
      <c r="AZ24" s="203"/>
      <c r="BA24" s="203"/>
      <c r="BB24" s="203"/>
      <c r="BC24" s="203"/>
      <c r="BD24" s="203"/>
      <c r="BE24" s="203"/>
      <c r="BF24" s="203"/>
      <c r="BG24" s="203"/>
      <c r="BH24" s="203"/>
      <c r="BI24" s="203"/>
      <c r="BJ24" s="203"/>
      <c r="BK24" s="203"/>
      <c r="BL24" s="203"/>
      <c r="BM24" s="203"/>
      <c r="BN24" s="203"/>
      <c r="BO24" s="203"/>
      <c r="BP24" s="203"/>
      <c r="BQ24" s="203"/>
      <c r="BR24" s="203"/>
      <c r="BS24" s="203"/>
      <c r="BT24" s="203"/>
      <c r="BU24" s="203"/>
      <c r="BV24" s="203"/>
      <c r="BW24" s="203"/>
      <c r="BX24" s="203"/>
      <c r="BY24" s="203"/>
      <c r="BZ24" s="203"/>
      <c r="CA24" s="203"/>
      <c r="CB24" s="203"/>
      <c r="CC24" s="203"/>
      <c r="CD24" s="203"/>
      <c r="CE24" s="203"/>
      <c r="CF24" s="203"/>
      <c r="CG24" s="203"/>
      <c r="CH24" s="203"/>
      <c r="CI24" s="203"/>
      <c r="CJ24" s="203"/>
      <c r="CK24" s="203"/>
      <c r="CL24" s="203"/>
      <c r="CM24" s="203"/>
      <c r="CN24" s="203"/>
      <c r="CO24" s="203"/>
      <c r="CP24" s="203"/>
      <c r="CQ24" s="203"/>
      <c r="CR24" s="203"/>
      <c r="CS24" s="203"/>
      <c r="CT24" s="203"/>
      <c r="CU24" s="203"/>
      <c r="CV24" s="203"/>
      <c r="CW24" s="203"/>
      <c r="CX24" s="203"/>
      <c r="CY24" s="203"/>
      <c r="CZ24" s="203"/>
      <c r="DA24" s="203"/>
      <c r="DB24" s="203"/>
      <c r="DC24" s="203"/>
      <c r="DD24" s="203"/>
      <c r="DE24" s="203"/>
      <c r="DF24" s="203"/>
      <c r="DG24" s="203"/>
      <c r="DH24" s="203"/>
      <c r="DI24" s="203"/>
      <c r="DJ24" s="203"/>
      <c r="DK24" s="203"/>
      <c r="DL24" s="203"/>
      <c r="DM24" s="203"/>
      <c r="DN24" s="203"/>
      <c r="DO24" s="203"/>
      <c r="DP24" s="203"/>
      <c r="DQ24" s="203"/>
      <c r="DR24" s="203"/>
      <c r="DS24" s="203"/>
      <c r="DT24" s="203"/>
      <c r="DU24" s="203"/>
      <c r="DV24" s="203"/>
      <c r="DW24" s="203"/>
      <c r="DX24" s="203"/>
      <c r="DY24" s="203"/>
      <c r="DZ24" s="203"/>
      <c r="EA24" s="203"/>
      <c r="EB24" s="203"/>
      <c r="EC24" s="203"/>
      <c r="ED24" s="203"/>
      <c r="EE24" s="203"/>
      <c r="EF24" s="203"/>
      <c r="EG24" s="203"/>
      <c r="EH24" s="203"/>
      <c r="EI24" s="203"/>
      <c r="EJ24" s="203"/>
      <c r="EK24" s="203"/>
      <c r="EL24" s="203"/>
      <c r="EM24" s="203"/>
      <c r="EN24" s="203"/>
      <c r="EO24" s="203"/>
      <c r="EP24" s="203"/>
      <c r="EQ24" s="203"/>
      <c r="ER24" s="203"/>
      <c r="ES24" s="203"/>
      <c r="ET24" s="203"/>
      <c r="EU24" s="203"/>
      <c r="EV24" s="203"/>
      <c r="EW24" s="203"/>
      <c r="EX24" s="203"/>
      <c r="EY24" s="203"/>
      <c r="EZ24" s="203"/>
      <c r="FA24" s="203"/>
      <c r="FB24" s="203"/>
      <c r="FC24" s="203"/>
      <c r="FD24" s="203"/>
      <c r="FE24" s="203"/>
      <c r="FF24" s="203"/>
      <c r="FG24" s="203"/>
      <c r="FH24" s="203"/>
      <c r="FI24" s="203"/>
      <c r="FJ24" s="203"/>
      <c r="FK24" s="203"/>
      <c r="FL24" s="203"/>
      <c r="FM24" s="203"/>
      <c r="FN24" s="203"/>
      <c r="FO24" s="203"/>
      <c r="FP24" s="203"/>
      <c r="FQ24" s="203"/>
      <c r="FR24" s="203"/>
      <c r="FS24" s="203"/>
      <c r="FT24" s="203"/>
      <c r="FU24" s="203"/>
      <c r="FV24" s="203"/>
      <c r="FW24" s="203"/>
      <c r="FX24" s="203"/>
      <c r="FY24" s="203"/>
      <c r="FZ24" s="203"/>
      <c r="GA24" s="203"/>
      <c r="GB24" s="203"/>
      <c r="GC24" s="203"/>
      <c r="GD24" s="203"/>
      <c r="GE24" s="203"/>
      <c r="GF24" s="203"/>
      <c r="GG24" s="203"/>
      <c r="GH24" s="203"/>
      <c r="GI24" s="203"/>
      <c r="GJ24" s="203"/>
      <c r="GK24" s="203"/>
      <c r="GL24" s="203"/>
      <c r="GM24" s="203"/>
      <c r="GN24" s="203"/>
      <c r="GO24" s="203"/>
      <c r="GP24" s="203"/>
      <c r="GQ24" s="203"/>
      <c r="GR24" s="203"/>
      <c r="GS24" s="203"/>
      <c r="GT24" s="203"/>
      <c r="GU24" s="203"/>
      <c r="GV24" s="203"/>
      <c r="GW24" s="203"/>
      <c r="GX24" s="203"/>
      <c r="GY24" s="203"/>
      <c r="GZ24" s="203"/>
      <c r="HA24" s="203"/>
      <c r="HB24" s="203"/>
      <c r="HC24" s="203"/>
      <c r="HD24" s="203"/>
      <c r="HE24" s="203"/>
      <c r="HF24" s="203"/>
      <c r="HG24" s="203"/>
      <c r="HH24" s="203"/>
      <c r="HI24" s="203"/>
      <c r="HJ24" s="203"/>
      <c r="HK24" s="203"/>
      <c r="HL24" s="203"/>
      <c r="HM24" s="203"/>
      <c r="HN24" s="203"/>
      <c r="HO24" s="203"/>
      <c r="HP24" s="203"/>
      <c r="HQ24" s="203"/>
      <c r="HR24" s="203"/>
      <c r="HS24" s="203"/>
      <c r="HT24" s="203"/>
      <c r="HU24" s="203"/>
      <c r="HV24" s="203"/>
      <c r="HW24" s="203"/>
      <c r="HX24" s="203"/>
      <c r="HY24" s="203"/>
      <c r="HZ24" s="203"/>
      <c r="IA24" s="203"/>
      <c r="IB24" s="203"/>
      <c r="IC24" s="203"/>
      <c r="ID24" s="203"/>
      <c r="IE24" s="203"/>
      <c r="IF24" s="203"/>
      <c r="IG24" s="203"/>
      <c r="IH24" s="203"/>
      <c r="II24" s="203"/>
      <c r="IJ24" s="203"/>
      <c r="IK24" s="203"/>
      <c r="IL24" s="203"/>
      <c r="IM24" s="203"/>
      <c r="IN24" s="203"/>
      <c r="IO24" s="203"/>
      <c r="IP24" s="203"/>
      <c r="IQ24" s="203"/>
      <c r="IR24" s="203"/>
      <c r="IS24" s="203"/>
      <c r="IT24" s="203"/>
      <c r="IU24" s="203"/>
      <c r="IV24" s="203"/>
      <c r="IW24" s="203"/>
      <c r="IX24" s="203"/>
      <c r="IY24" s="203"/>
      <c r="IZ24" s="203"/>
      <c r="JA24" s="203"/>
      <c r="JB24" s="203"/>
      <c r="JC24" s="203"/>
      <c r="JD24" s="203"/>
      <c r="JE24" s="203"/>
      <c r="JF24" s="203"/>
      <c r="JG24" s="203"/>
      <c r="JH24" s="203"/>
      <c r="JI24" s="203"/>
      <c r="JJ24" s="203"/>
      <c r="JK24" s="203"/>
      <c r="JL24" s="203"/>
      <c r="JM24" s="203"/>
      <c r="JN24" s="203"/>
      <c r="JO24" s="203"/>
      <c r="JP24" s="203"/>
      <c r="JQ24" s="203"/>
      <c r="JR24" s="203"/>
      <c r="JS24" s="203"/>
      <c r="JT24" s="203"/>
      <c r="JU24" s="203"/>
      <c r="JV24" s="203"/>
      <c r="JW24" s="203"/>
      <c r="JX24" s="203"/>
      <c r="JY24" s="203"/>
      <c r="JZ24" s="203"/>
      <c r="KA24" s="203"/>
      <c r="KB24" s="203"/>
      <c r="KC24" s="203"/>
      <c r="KD24" s="203"/>
      <c r="KE24" s="203"/>
      <c r="KF24" s="203"/>
      <c r="KG24" s="203"/>
      <c r="KH24" s="203"/>
      <c r="KI24" s="203"/>
      <c r="KJ24" s="203"/>
      <c r="KK24" s="203"/>
      <c r="KL24" s="203"/>
      <c r="KM24" s="203"/>
      <c r="KN24" s="203"/>
      <c r="KO24" s="203"/>
      <c r="KP24" s="203"/>
      <c r="KQ24" s="203"/>
      <c r="KR24" s="203"/>
      <c r="KS24" s="203"/>
      <c r="KT24" s="203"/>
      <c r="KU24" s="203"/>
      <c r="KV24" s="203"/>
      <c r="KW24" s="203"/>
      <c r="KX24" s="203"/>
      <c r="KY24" s="203"/>
      <c r="KZ24" s="203"/>
      <c r="LA24" s="203"/>
      <c r="LB24" s="203"/>
      <c r="LC24" s="203"/>
      <c r="LD24" s="203"/>
      <c r="LE24" s="203"/>
      <c r="LF24" s="203"/>
      <c r="LG24" s="203"/>
      <c r="LH24" s="203"/>
      <c r="LI24" s="203"/>
      <c r="LJ24" s="203"/>
      <c r="LK24" s="203"/>
      <c r="LL24" s="203"/>
      <c r="LM24" s="203"/>
      <c r="LN24" s="203"/>
      <c r="LO24" s="203"/>
      <c r="LP24" s="203"/>
      <c r="LQ24" s="203"/>
      <c r="LR24" s="203"/>
      <c r="LS24" s="203"/>
      <c r="LT24" s="203"/>
      <c r="LU24" s="203"/>
      <c r="LV24" s="203"/>
      <c r="LW24" s="203"/>
      <c r="LX24" s="203"/>
      <c r="LY24" s="203"/>
      <c r="LZ24" s="203"/>
      <c r="MA24" s="203"/>
      <c r="MB24" s="203"/>
      <c r="MC24" s="203"/>
      <c r="MD24" s="203"/>
      <c r="ME24" s="203"/>
      <c r="MF24" s="203"/>
      <c r="MG24" s="203"/>
      <c r="MH24" s="203"/>
      <c r="MI24" s="203"/>
      <c r="MJ24" s="203"/>
      <c r="MK24" s="203"/>
      <c r="ML24" s="203"/>
      <c r="MM24" s="203"/>
      <c r="MN24" s="203"/>
      <c r="MO24" s="203"/>
      <c r="MP24" s="203"/>
      <c r="MQ24" s="203"/>
      <c r="MR24" s="203"/>
      <c r="MS24" s="203"/>
      <c r="MT24" s="203"/>
      <c r="MU24" s="203"/>
      <c r="MV24" s="203"/>
      <c r="MW24" s="203"/>
      <c r="MX24" s="203"/>
      <c r="MY24" s="203"/>
      <c r="MZ24" s="203"/>
      <c r="NA24" s="203"/>
      <c r="NB24" s="203"/>
      <c r="NC24" s="203"/>
      <c r="ND24" s="203"/>
      <c r="NE24" s="203"/>
      <c r="NF24" s="203"/>
      <c r="NG24" s="203"/>
      <c r="NH24" s="203"/>
      <c r="NI24" s="203"/>
      <c r="NJ24" s="203"/>
      <c r="NK24" s="203"/>
      <c r="NL24" s="203"/>
      <c r="NM24" s="203"/>
      <c r="NN24" s="203"/>
      <c r="NO24" s="203"/>
      <c r="NP24" s="203"/>
      <c r="NQ24" s="203"/>
      <c r="NR24" s="203"/>
      <c r="NS24" s="203"/>
      <c r="NT24" s="203"/>
      <c r="NU24" s="203"/>
      <c r="NV24" s="203"/>
      <c r="NW24" s="203"/>
      <c r="NX24" s="203"/>
      <c r="NY24" s="203"/>
      <c r="NZ24" s="203"/>
      <c r="OA24" s="203"/>
      <c r="OB24" s="203"/>
      <c r="OC24" s="203"/>
      <c r="OD24" s="203"/>
      <c r="OE24" s="203"/>
      <c r="OF24" s="203"/>
      <c r="OG24" s="203"/>
      <c r="OH24" s="203"/>
      <c r="OI24" s="203"/>
      <c r="OJ24" s="203"/>
      <c r="OK24" s="203"/>
      <c r="OL24" s="203"/>
      <c r="OM24" s="203"/>
      <c r="ON24" s="203"/>
      <c r="OO24" s="203"/>
      <c r="OP24" s="203"/>
      <c r="OQ24" s="203"/>
      <c r="OR24" s="203"/>
      <c r="OS24" s="203"/>
      <c r="OT24" s="203"/>
      <c r="OU24" s="203"/>
      <c r="OV24" s="203"/>
      <c r="OW24" s="203"/>
      <c r="OX24" s="203"/>
      <c r="OY24" s="203"/>
      <c r="OZ24" s="203"/>
      <c r="PA24" s="203"/>
      <c r="PB24" s="203"/>
      <c r="PC24" s="203"/>
      <c r="PD24" s="203"/>
      <c r="PE24" s="203"/>
      <c r="PF24" s="203"/>
      <c r="PG24" s="203"/>
      <c r="PH24" s="203"/>
      <c r="PI24" s="203"/>
      <c r="PJ24" s="203"/>
      <c r="PK24" s="203"/>
      <c r="PL24" s="203"/>
      <c r="PM24" s="203"/>
      <c r="PN24" s="203"/>
      <c r="PO24" s="203"/>
      <c r="PP24" s="203"/>
      <c r="PQ24" s="203"/>
      <c r="PR24" s="203"/>
      <c r="PS24" s="203"/>
      <c r="PT24" s="203"/>
      <c r="PU24" s="203"/>
      <c r="PV24" s="203"/>
      <c r="PW24" s="203"/>
      <c r="PX24" s="203"/>
      <c r="PY24" s="203"/>
      <c r="PZ24" s="203"/>
      <c r="QA24" s="203"/>
      <c r="QB24" s="203"/>
      <c r="QC24" s="203"/>
      <c r="QD24" s="203"/>
      <c r="QE24" s="203"/>
      <c r="QF24" s="203"/>
      <c r="QG24" s="203"/>
      <c r="QH24" s="203"/>
      <c r="QI24" s="203"/>
      <c r="QJ24" s="203"/>
      <c r="QK24" s="203"/>
      <c r="QL24" s="203"/>
      <c r="QM24" s="203"/>
      <c r="QN24" s="203"/>
      <c r="QO24" s="203"/>
      <c r="QP24" s="203"/>
      <c r="QQ24" s="203"/>
      <c r="QR24" s="203"/>
      <c r="QS24" s="203"/>
      <c r="QT24" s="203"/>
      <c r="QU24" s="203"/>
      <c r="QV24" s="203"/>
      <c r="QW24" s="203"/>
      <c r="QX24" s="203"/>
      <c r="QY24" s="203"/>
      <c r="QZ24" s="203"/>
      <c r="RA24" s="203"/>
      <c r="RB24" s="203"/>
      <c r="RC24" s="203"/>
      <c r="RD24" s="203"/>
      <c r="RE24" s="203"/>
      <c r="RF24" s="203"/>
      <c r="RG24" s="203"/>
      <c r="RH24" s="203"/>
      <c r="RI24" s="203"/>
      <c r="RJ24" s="203"/>
      <c r="RK24" s="203"/>
      <c r="RL24" s="203"/>
      <c r="RM24" s="203"/>
      <c r="RN24" s="203"/>
      <c r="RO24" s="203"/>
      <c r="RP24" s="203"/>
      <c r="RQ24" s="203"/>
      <c r="RR24" s="203"/>
      <c r="RS24" s="203"/>
      <c r="RT24" s="203"/>
      <c r="RU24" s="203"/>
      <c r="RV24" s="203"/>
      <c r="RW24" s="203"/>
      <c r="RX24" s="203"/>
      <c r="RY24" s="203"/>
      <c r="RZ24" s="203"/>
      <c r="SA24" s="203"/>
      <c r="SB24" s="203"/>
      <c r="SC24" s="203"/>
      <c r="SD24" s="203"/>
      <c r="SE24" s="203"/>
      <c r="SF24" s="203"/>
      <c r="SG24" s="203"/>
      <c r="SH24" s="203"/>
      <c r="SI24" s="203"/>
      <c r="SJ24" s="203"/>
      <c r="SK24" s="203"/>
      <c r="SL24" s="203"/>
      <c r="SM24" s="203"/>
      <c r="SN24" s="203"/>
      <c r="SO24" s="203"/>
      <c r="SP24" s="203"/>
      <c r="SQ24" s="203"/>
      <c r="SR24" s="203"/>
      <c r="SS24" s="203"/>
      <c r="ST24" s="203"/>
      <c r="SU24" s="203"/>
      <c r="SV24" s="203"/>
      <c r="SW24" s="203"/>
      <c r="SX24" s="203"/>
      <c r="SY24" s="203"/>
      <c r="SZ24" s="203"/>
      <c r="TA24" s="203"/>
      <c r="TB24" s="203"/>
      <c r="TC24" s="203"/>
      <c r="TD24" s="203"/>
      <c r="TE24" s="203"/>
      <c r="TF24" s="203"/>
      <c r="TG24" s="203"/>
      <c r="TH24" s="203"/>
      <c r="TI24" s="203"/>
      <c r="TJ24" s="203"/>
      <c r="TK24" s="203"/>
      <c r="TL24" s="203"/>
      <c r="TM24" s="203"/>
      <c r="TN24" s="203"/>
      <c r="TO24" s="203"/>
      <c r="TP24" s="203"/>
      <c r="TQ24" s="203"/>
      <c r="TR24" s="203"/>
      <c r="TS24" s="203"/>
      <c r="TT24" s="203"/>
      <c r="TU24" s="203"/>
      <c r="TV24" s="203"/>
      <c r="TW24" s="203"/>
      <c r="TX24" s="203"/>
      <c r="TY24" s="203"/>
      <c r="TZ24" s="203"/>
      <c r="UA24" s="203"/>
      <c r="UB24" s="203"/>
      <c r="UC24" s="203"/>
      <c r="UD24" s="203"/>
      <c r="UE24" s="203"/>
      <c r="UF24" s="203"/>
      <c r="UG24" s="203"/>
      <c r="UH24" s="203"/>
      <c r="UI24" s="203"/>
      <c r="UJ24" s="203"/>
      <c r="UK24" s="203"/>
      <c r="UL24" s="203"/>
      <c r="UM24" s="203"/>
      <c r="UN24" s="203"/>
      <c r="UO24" s="203"/>
      <c r="UP24" s="203"/>
      <c r="UQ24" s="203"/>
      <c r="UR24" s="203"/>
      <c r="US24" s="203"/>
      <c r="UT24" s="203"/>
      <c r="UU24" s="203"/>
      <c r="UV24" s="203"/>
      <c r="UW24" s="203"/>
      <c r="UX24" s="203"/>
      <c r="UY24" s="203"/>
      <c r="UZ24" s="203"/>
      <c r="VA24" s="203"/>
      <c r="VB24" s="203"/>
      <c r="VC24" s="203"/>
      <c r="VD24" s="203"/>
      <c r="VE24" s="203"/>
      <c r="VF24" s="203"/>
      <c r="VG24" s="203"/>
      <c r="VH24" s="203"/>
      <c r="VI24" s="203"/>
      <c r="VJ24" s="203"/>
      <c r="VK24" s="203"/>
      <c r="VL24" s="203"/>
      <c r="VM24" s="203"/>
      <c r="VN24" s="203"/>
      <c r="VO24" s="203"/>
      <c r="VP24" s="203"/>
      <c r="VQ24" s="203"/>
      <c r="VR24" s="203"/>
      <c r="VS24" s="203"/>
      <c r="VT24" s="203"/>
      <c r="VU24" s="203"/>
      <c r="VV24" s="203"/>
      <c r="VW24" s="203"/>
      <c r="VX24" s="203"/>
      <c r="VY24" s="203"/>
      <c r="VZ24" s="203"/>
      <c r="WA24" s="203"/>
      <c r="WB24" s="203"/>
      <c r="WC24" s="203"/>
      <c r="WD24" s="203"/>
      <c r="WE24" s="203"/>
      <c r="WF24" s="203"/>
      <c r="WG24" s="203"/>
      <c r="WH24" s="203"/>
      <c r="WI24" s="203"/>
      <c r="WJ24" s="203"/>
      <c r="WK24" s="203"/>
      <c r="WL24" s="203"/>
      <c r="WM24" s="203"/>
      <c r="WN24" s="203"/>
      <c r="WO24" s="203"/>
      <c r="WP24" s="203"/>
      <c r="WQ24" s="203"/>
      <c r="WR24" s="203"/>
      <c r="WS24" s="203"/>
      <c r="WT24" s="203"/>
      <c r="WU24" s="203"/>
      <c r="WV24" s="203"/>
      <c r="WW24" s="203"/>
      <c r="WX24" s="203"/>
      <c r="WY24" s="203"/>
      <c r="WZ24" s="203"/>
      <c r="XA24" s="203"/>
      <c r="XB24" s="203"/>
      <c r="XC24" s="203"/>
      <c r="XD24" s="203"/>
      <c r="XE24" s="203"/>
      <c r="XF24" s="203"/>
      <c r="XG24" s="203"/>
      <c r="XH24" s="203"/>
      <c r="XI24" s="203"/>
      <c r="XJ24" s="203"/>
      <c r="XK24" s="203"/>
      <c r="XL24" s="203"/>
      <c r="XM24" s="203"/>
      <c r="XN24" s="203"/>
      <c r="XO24" s="203"/>
      <c r="XP24" s="203"/>
      <c r="XQ24" s="203"/>
      <c r="XR24" s="203"/>
      <c r="XS24" s="203"/>
      <c r="XT24" s="203"/>
      <c r="XU24" s="203"/>
      <c r="XV24" s="203"/>
      <c r="XW24" s="203"/>
      <c r="XX24" s="203"/>
      <c r="XY24" s="203"/>
      <c r="XZ24" s="203"/>
      <c r="YA24" s="203"/>
      <c r="YB24" s="203"/>
      <c r="YC24" s="203"/>
      <c r="YD24" s="203"/>
      <c r="YE24" s="203"/>
      <c r="YF24" s="203"/>
      <c r="YG24" s="203"/>
      <c r="YH24" s="203"/>
      <c r="YI24" s="203"/>
      <c r="YJ24" s="203"/>
      <c r="YK24" s="203"/>
      <c r="YL24" s="203"/>
      <c r="YM24" s="203"/>
      <c r="YN24" s="203"/>
      <c r="YO24" s="203"/>
      <c r="YP24" s="203"/>
      <c r="YQ24" s="203"/>
      <c r="YR24" s="203"/>
      <c r="YS24" s="203"/>
      <c r="YT24" s="203"/>
      <c r="YU24" s="203"/>
      <c r="YV24" s="203"/>
      <c r="YW24" s="203"/>
      <c r="YX24" s="203"/>
      <c r="YY24" s="203"/>
      <c r="YZ24" s="203"/>
      <c r="ZA24" s="203"/>
      <c r="ZB24" s="203"/>
      <c r="ZC24" s="203"/>
      <c r="ZD24" s="203"/>
      <c r="ZE24" s="203"/>
      <c r="ZF24" s="203"/>
      <c r="ZG24" s="203"/>
      <c r="ZH24" s="203"/>
      <c r="ZI24" s="203"/>
      <c r="ZJ24" s="203"/>
      <c r="ZK24" s="203"/>
      <c r="ZL24" s="203"/>
      <c r="ZM24" s="203"/>
      <c r="ZN24" s="203"/>
      <c r="ZO24" s="203"/>
      <c r="ZP24" s="203"/>
      <c r="ZQ24" s="203"/>
      <c r="ZR24" s="203"/>
      <c r="ZS24" s="203"/>
      <c r="ZT24" s="203"/>
      <c r="ZU24" s="203"/>
      <c r="ZV24" s="203"/>
      <c r="ZW24" s="203"/>
      <c r="ZX24" s="203"/>
      <c r="ZY24" s="203"/>
      <c r="ZZ24" s="203"/>
      <c r="AAA24" s="203"/>
      <c r="AAB24" s="203"/>
      <c r="AAC24" s="203"/>
      <c r="AAD24" s="203"/>
      <c r="AAE24" s="203"/>
      <c r="AAF24" s="203"/>
      <c r="AAG24" s="203"/>
      <c r="AAH24" s="203"/>
      <c r="AAI24" s="203"/>
      <c r="AAJ24" s="203"/>
      <c r="AAK24" s="203"/>
      <c r="AAL24" s="203"/>
      <c r="AAM24" s="203"/>
      <c r="AAN24" s="203"/>
      <c r="AAO24" s="203"/>
      <c r="AAP24" s="203"/>
      <c r="AAQ24" s="203"/>
      <c r="AAR24" s="203"/>
      <c r="AAS24" s="203"/>
      <c r="AAT24" s="203"/>
      <c r="AAU24" s="203"/>
      <c r="AAV24" s="203"/>
      <c r="AAW24" s="203"/>
      <c r="AAX24" s="203"/>
      <c r="AAY24" s="203"/>
      <c r="AAZ24" s="203"/>
      <c r="ABA24" s="203"/>
      <c r="ABB24" s="203"/>
      <c r="ABC24" s="203"/>
      <c r="ABD24" s="203"/>
      <c r="ABE24" s="203"/>
      <c r="ABF24" s="203"/>
      <c r="ABG24" s="203"/>
      <c r="ABH24" s="203"/>
      <c r="ABI24" s="203"/>
      <c r="ABJ24" s="203"/>
      <c r="ABK24" s="203"/>
      <c r="ABL24" s="203"/>
      <c r="ABM24" s="203"/>
      <c r="ABN24" s="203"/>
      <c r="ABO24" s="203"/>
      <c r="ABP24" s="203"/>
      <c r="ABQ24" s="203"/>
      <c r="ABR24" s="203"/>
      <c r="ABS24" s="203"/>
      <c r="ABT24" s="203"/>
      <c r="ABU24" s="203"/>
      <c r="ABV24" s="203"/>
      <c r="ABW24" s="203"/>
      <c r="ABX24" s="203"/>
      <c r="ABY24" s="203"/>
      <c r="ABZ24" s="203"/>
      <c r="ACA24" s="203"/>
      <c r="ACB24" s="203"/>
      <c r="ACC24" s="203"/>
      <c r="ACD24" s="203"/>
      <c r="ACE24" s="203"/>
      <c r="ACF24" s="203"/>
      <c r="ACG24" s="203"/>
      <c r="ACH24" s="203"/>
      <c r="ACI24" s="203"/>
      <c r="ACJ24" s="203"/>
      <c r="ACK24" s="203"/>
      <c r="ACL24" s="203"/>
      <c r="ACM24" s="203"/>
      <c r="ACN24" s="203"/>
      <c r="ACO24" s="203"/>
      <c r="ACP24" s="203"/>
      <c r="ACQ24" s="203"/>
      <c r="ACR24" s="203"/>
      <c r="ACS24" s="203"/>
      <c r="ACT24" s="203"/>
      <c r="ACU24" s="203"/>
      <c r="ACV24" s="203"/>
      <c r="ACW24" s="203"/>
      <c r="ACX24" s="203"/>
      <c r="ACY24" s="203"/>
      <c r="ACZ24" s="203"/>
      <c r="ADA24" s="203"/>
      <c r="ADB24" s="203"/>
      <c r="ADC24" s="203"/>
      <c r="ADD24" s="203"/>
      <c r="ADE24" s="203"/>
      <c r="ADF24" s="203"/>
      <c r="ADG24" s="203"/>
      <c r="ADH24" s="203"/>
      <c r="ADI24" s="203"/>
      <c r="ADJ24" s="203"/>
      <c r="ADK24" s="203"/>
      <c r="ADL24" s="203"/>
      <c r="ADM24" s="203"/>
      <c r="ADN24" s="203"/>
      <c r="ADO24" s="203"/>
      <c r="ADP24" s="203"/>
      <c r="ADQ24" s="203"/>
      <c r="ADR24" s="203"/>
      <c r="ADS24" s="203"/>
      <c r="ADT24" s="203"/>
      <c r="ADU24" s="203"/>
      <c r="ADV24" s="203"/>
      <c r="ADW24" s="203"/>
      <c r="ADX24" s="203"/>
      <c r="ADY24" s="203"/>
      <c r="ADZ24" s="203"/>
      <c r="AEA24" s="203"/>
      <c r="AEB24" s="203"/>
      <c r="AEC24" s="203"/>
      <c r="AED24" s="203"/>
      <c r="AEE24" s="203"/>
      <c r="AEF24" s="203"/>
      <c r="AEG24" s="203"/>
      <c r="AEH24" s="203"/>
      <c r="AEI24" s="203"/>
      <c r="AEJ24" s="203"/>
      <c r="AEK24" s="203"/>
      <c r="AEL24" s="203"/>
      <c r="AEM24" s="203"/>
      <c r="AEN24" s="203"/>
      <c r="AEO24" s="203"/>
      <c r="AEP24" s="203"/>
      <c r="AEQ24" s="203"/>
      <c r="AER24" s="203"/>
      <c r="AES24" s="203"/>
      <c r="AET24" s="203"/>
      <c r="AEU24" s="203"/>
      <c r="AEV24" s="203"/>
      <c r="AEW24" s="203"/>
      <c r="AEX24" s="203"/>
      <c r="AEY24" s="203"/>
      <c r="AEZ24" s="203"/>
      <c r="AFA24" s="203"/>
      <c r="AFB24" s="203"/>
      <c r="AFC24" s="203"/>
      <c r="AFD24" s="203"/>
      <c r="AFE24" s="203"/>
      <c r="AFF24" s="203"/>
      <c r="AFG24" s="203"/>
      <c r="AFH24" s="203"/>
      <c r="AFI24" s="203"/>
      <c r="AFJ24" s="203"/>
      <c r="AFK24" s="203"/>
      <c r="AFL24" s="203"/>
      <c r="AFM24" s="203"/>
      <c r="AFN24" s="203"/>
      <c r="AFO24" s="203"/>
      <c r="AFP24" s="203"/>
      <c r="AFQ24" s="203"/>
      <c r="AFR24" s="203"/>
      <c r="AFS24" s="203"/>
      <c r="AFT24" s="203"/>
      <c r="AFU24" s="203"/>
      <c r="AFV24" s="203"/>
      <c r="AFW24" s="203"/>
      <c r="AFX24" s="203"/>
      <c r="AFY24" s="203"/>
      <c r="AFZ24" s="203"/>
      <c r="AGA24" s="203"/>
      <c r="AGB24" s="203"/>
      <c r="AGC24" s="203"/>
      <c r="AGD24" s="203"/>
      <c r="AGE24" s="203"/>
      <c r="AGF24" s="203"/>
      <c r="AGG24" s="203"/>
      <c r="AGH24" s="203"/>
      <c r="AGI24" s="203"/>
      <c r="AGJ24" s="203"/>
      <c r="AGK24" s="203"/>
      <c r="AGL24" s="203"/>
      <c r="AGM24" s="203"/>
      <c r="AGN24" s="203"/>
      <c r="AGO24" s="203"/>
      <c r="AGP24" s="203"/>
      <c r="AGQ24" s="203"/>
      <c r="AGR24" s="203"/>
      <c r="AGS24" s="203"/>
      <c r="AGT24" s="203"/>
      <c r="AGU24" s="203"/>
      <c r="AGV24" s="203"/>
      <c r="AGW24" s="203"/>
      <c r="AGX24" s="203"/>
      <c r="AGY24" s="203"/>
      <c r="AGZ24" s="203"/>
      <c r="AHA24" s="203"/>
      <c r="AHB24" s="203"/>
      <c r="AHC24" s="203"/>
      <c r="AHD24" s="203"/>
      <c r="AHE24" s="203"/>
      <c r="AHF24" s="203"/>
      <c r="AHG24" s="203"/>
      <c r="AHH24" s="203"/>
      <c r="AHI24" s="203"/>
      <c r="AHJ24" s="203"/>
      <c r="AHK24" s="203"/>
      <c r="AHL24" s="203"/>
      <c r="AHM24" s="203"/>
      <c r="AHN24" s="203"/>
      <c r="AHO24" s="203"/>
      <c r="AHP24" s="203"/>
      <c r="AHQ24" s="203"/>
      <c r="AHR24" s="203"/>
      <c r="AHS24" s="203"/>
      <c r="AHT24" s="203"/>
      <c r="AHU24" s="203"/>
      <c r="AHV24" s="203"/>
      <c r="AHW24" s="203"/>
      <c r="AHX24" s="203"/>
      <c r="AHY24" s="203"/>
      <c r="AHZ24" s="203"/>
      <c r="AIA24" s="203"/>
      <c r="AIB24" s="203"/>
      <c r="AIC24" s="203"/>
      <c r="AID24" s="203"/>
      <c r="AIE24" s="203"/>
      <c r="AIF24" s="203"/>
      <c r="AIG24" s="203"/>
      <c r="AIH24" s="203"/>
      <c r="AII24" s="203"/>
      <c r="AIJ24" s="203"/>
      <c r="AIK24" s="203"/>
      <c r="AIL24" s="203"/>
      <c r="AIM24" s="203"/>
      <c r="AIN24" s="203"/>
      <c r="AIO24" s="203"/>
      <c r="AIP24" s="203"/>
      <c r="AIQ24" s="203"/>
      <c r="AIR24" s="203"/>
      <c r="AIS24" s="203"/>
    </row>
    <row r="25" spans="1:929" x14ac:dyDescent="0.35">
      <c r="A25" s="1">
        <v>1963</v>
      </c>
      <c r="B25" s="203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203"/>
      <c r="P25" s="203"/>
      <c r="Q25" s="203"/>
      <c r="R25" s="203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3"/>
      <c r="AU25" s="203"/>
      <c r="AV25" s="203"/>
      <c r="AW25" s="203"/>
      <c r="AX25" s="203"/>
      <c r="AY25" s="203"/>
      <c r="AZ25" s="203"/>
      <c r="BA25" s="203"/>
      <c r="BB25" s="203"/>
      <c r="BC25" s="203"/>
      <c r="BD25" s="203"/>
      <c r="BE25" s="203"/>
      <c r="BF25" s="203"/>
      <c r="BG25" s="203"/>
      <c r="BH25" s="203"/>
      <c r="BI25" s="203"/>
      <c r="BJ25" s="203"/>
      <c r="BK25" s="203"/>
      <c r="BL25" s="203"/>
      <c r="BM25" s="203"/>
      <c r="BN25" s="203"/>
      <c r="BO25" s="203"/>
      <c r="BP25" s="203"/>
      <c r="BQ25" s="203"/>
      <c r="BR25" s="203"/>
      <c r="BS25" s="203"/>
      <c r="BT25" s="203"/>
      <c r="BU25" s="203"/>
      <c r="BV25" s="203"/>
      <c r="BW25" s="203"/>
      <c r="BX25" s="203"/>
      <c r="BY25" s="203"/>
      <c r="BZ25" s="203"/>
      <c r="CA25" s="203"/>
      <c r="CB25" s="203"/>
      <c r="CC25" s="203"/>
      <c r="CD25" s="203"/>
      <c r="CE25" s="203"/>
      <c r="CF25" s="203"/>
      <c r="CG25" s="203"/>
      <c r="CH25" s="203"/>
      <c r="CI25" s="203"/>
      <c r="CJ25" s="203"/>
      <c r="CK25" s="203"/>
      <c r="CL25" s="203"/>
      <c r="CM25" s="203"/>
      <c r="CN25" s="203"/>
      <c r="CO25" s="203"/>
      <c r="CP25" s="203"/>
      <c r="CQ25" s="203"/>
      <c r="CR25" s="203"/>
      <c r="CS25" s="203"/>
      <c r="CT25" s="203"/>
      <c r="CU25" s="203"/>
      <c r="CV25" s="203"/>
      <c r="CW25" s="203"/>
      <c r="CX25" s="203"/>
      <c r="CY25" s="203"/>
      <c r="CZ25" s="203"/>
      <c r="DA25" s="203"/>
      <c r="DB25" s="203"/>
      <c r="DC25" s="203"/>
      <c r="DD25" s="203"/>
      <c r="DE25" s="203"/>
      <c r="DF25" s="203"/>
      <c r="DG25" s="203"/>
      <c r="DH25" s="203"/>
      <c r="DI25" s="203"/>
      <c r="DJ25" s="203"/>
      <c r="DK25" s="203"/>
      <c r="DL25" s="203"/>
      <c r="DM25" s="203"/>
      <c r="DN25" s="203"/>
      <c r="DO25" s="203"/>
      <c r="DP25" s="203"/>
      <c r="DQ25" s="203"/>
      <c r="DR25" s="203"/>
      <c r="DS25" s="203"/>
      <c r="DT25" s="203"/>
      <c r="DU25" s="203"/>
      <c r="DV25" s="203"/>
      <c r="DW25" s="203"/>
      <c r="DX25" s="203"/>
      <c r="DY25" s="203"/>
      <c r="DZ25" s="203"/>
      <c r="EA25" s="203"/>
      <c r="EB25" s="203"/>
      <c r="EC25" s="203"/>
      <c r="ED25" s="203"/>
      <c r="EE25" s="203"/>
      <c r="EF25" s="203"/>
      <c r="EG25" s="203"/>
      <c r="EH25" s="203"/>
      <c r="EI25" s="203"/>
      <c r="EJ25" s="203"/>
      <c r="EK25" s="203"/>
      <c r="EL25" s="203"/>
      <c r="EM25" s="203"/>
      <c r="EN25" s="203"/>
      <c r="EO25" s="203"/>
      <c r="EP25" s="203"/>
      <c r="EQ25" s="203"/>
      <c r="ER25" s="203"/>
      <c r="ES25" s="203"/>
      <c r="ET25" s="203"/>
      <c r="EU25" s="203"/>
      <c r="EV25" s="203"/>
      <c r="EW25" s="203"/>
      <c r="EX25" s="203"/>
      <c r="EY25" s="203"/>
      <c r="EZ25" s="203"/>
      <c r="FA25" s="203"/>
      <c r="FB25" s="203"/>
      <c r="FC25" s="203"/>
      <c r="FD25" s="203"/>
      <c r="FE25" s="203"/>
      <c r="FF25" s="203"/>
      <c r="FG25" s="203"/>
      <c r="FH25" s="203"/>
      <c r="FI25" s="203"/>
      <c r="FJ25" s="203"/>
      <c r="FK25" s="203"/>
      <c r="FL25" s="203"/>
      <c r="FM25" s="203"/>
      <c r="FN25" s="203"/>
      <c r="FO25" s="203"/>
      <c r="FP25" s="203"/>
      <c r="FQ25" s="203"/>
      <c r="FR25" s="203"/>
      <c r="FS25" s="203"/>
      <c r="FT25" s="203"/>
      <c r="FU25" s="203"/>
      <c r="FV25" s="203"/>
      <c r="FW25" s="203"/>
      <c r="FX25" s="203"/>
      <c r="FY25" s="203"/>
      <c r="FZ25" s="203"/>
      <c r="GA25" s="203"/>
      <c r="GB25" s="203"/>
      <c r="GC25" s="203"/>
      <c r="GD25" s="203"/>
      <c r="GE25" s="203"/>
      <c r="GF25" s="203"/>
      <c r="GG25" s="203"/>
      <c r="GH25" s="203"/>
      <c r="GI25" s="203"/>
      <c r="GJ25" s="203"/>
      <c r="GK25" s="203"/>
      <c r="GL25" s="203"/>
      <c r="GM25" s="203"/>
      <c r="GN25" s="203"/>
      <c r="GO25" s="203"/>
      <c r="GP25" s="203"/>
      <c r="GQ25" s="203"/>
      <c r="GR25" s="203"/>
      <c r="GS25" s="203"/>
      <c r="GT25" s="203"/>
      <c r="GU25" s="203"/>
      <c r="GV25" s="203"/>
      <c r="GW25" s="203"/>
      <c r="GX25" s="203"/>
      <c r="GY25" s="203"/>
      <c r="GZ25" s="203"/>
      <c r="HA25" s="203"/>
      <c r="HB25" s="203"/>
      <c r="HC25" s="203"/>
      <c r="HD25" s="203"/>
      <c r="HE25" s="203"/>
      <c r="HF25" s="203"/>
      <c r="HG25" s="203"/>
      <c r="HH25" s="203"/>
      <c r="HI25" s="203"/>
      <c r="HJ25" s="203"/>
      <c r="HK25" s="203"/>
      <c r="HL25" s="203"/>
      <c r="HM25" s="203"/>
      <c r="HN25" s="203"/>
      <c r="HO25" s="203"/>
      <c r="HP25" s="203"/>
      <c r="HQ25" s="203"/>
      <c r="HR25" s="203"/>
      <c r="HS25" s="203"/>
      <c r="HT25" s="203"/>
      <c r="HU25" s="203"/>
      <c r="HV25" s="203"/>
      <c r="HW25" s="203"/>
      <c r="HX25" s="203"/>
      <c r="HY25" s="203"/>
      <c r="HZ25" s="203"/>
      <c r="IA25" s="203"/>
      <c r="IB25" s="203"/>
      <c r="IC25" s="203"/>
      <c r="ID25" s="203"/>
      <c r="IE25" s="203"/>
      <c r="IF25" s="203"/>
      <c r="IG25" s="203"/>
      <c r="IH25" s="203"/>
      <c r="II25" s="203"/>
      <c r="IJ25" s="203"/>
      <c r="IK25" s="203"/>
      <c r="IL25" s="203"/>
      <c r="IM25" s="203"/>
      <c r="IN25" s="203"/>
      <c r="IO25" s="203"/>
      <c r="IP25" s="203"/>
      <c r="IQ25" s="203"/>
      <c r="IR25" s="203"/>
      <c r="IS25" s="203"/>
      <c r="IT25" s="203"/>
      <c r="IU25" s="203"/>
      <c r="IV25" s="203"/>
      <c r="IW25" s="203"/>
      <c r="IX25" s="203"/>
      <c r="IY25" s="203"/>
      <c r="IZ25" s="203"/>
      <c r="JA25" s="203"/>
      <c r="JB25" s="203"/>
      <c r="JC25" s="203"/>
      <c r="JD25" s="203"/>
      <c r="JE25" s="203"/>
      <c r="JF25" s="203"/>
      <c r="JG25" s="203"/>
      <c r="JH25" s="203"/>
      <c r="JI25" s="203"/>
      <c r="JJ25" s="203"/>
      <c r="JK25" s="203"/>
      <c r="JL25" s="203"/>
      <c r="JM25" s="203"/>
      <c r="JN25" s="203"/>
      <c r="JO25" s="203"/>
      <c r="JP25" s="203"/>
      <c r="JQ25" s="203"/>
      <c r="JR25" s="203"/>
      <c r="JS25" s="203"/>
      <c r="JT25" s="203"/>
      <c r="JU25" s="203"/>
      <c r="JV25" s="203"/>
      <c r="JW25" s="203"/>
      <c r="JX25" s="203"/>
      <c r="JY25" s="203"/>
      <c r="JZ25" s="203"/>
      <c r="KA25" s="203"/>
      <c r="KB25" s="203"/>
      <c r="KC25" s="203"/>
      <c r="KD25" s="203"/>
      <c r="KE25" s="203"/>
      <c r="KF25" s="203"/>
      <c r="KG25" s="203"/>
      <c r="KH25" s="203"/>
      <c r="KI25" s="203"/>
      <c r="KJ25" s="203"/>
      <c r="KK25" s="203"/>
      <c r="KL25" s="203"/>
      <c r="KM25" s="203"/>
      <c r="KN25" s="203"/>
      <c r="KO25" s="203"/>
      <c r="KP25" s="203"/>
      <c r="KQ25" s="203"/>
      <c r="KR25" s="203"/>
      <c r="KS25" s="203"/>
      <c r="KT25" s="203"/>
      <c r="KU25" s="203"/>
      <c r="KV25" s="203"/>
      <c r="KW25" s="203"/>
      <c r="KX25" s="203"/>
      <c r="KY25" s="203"/>
      <c r="KZ25" s="203"/>
      <c r="LA25" s="203"/>
      <c r="LB25" s="203"/>
      <c r="LC25" s="203"/>
      <c r="LD25" s="203"/>
      <c r="LE25" s="203"/>
      <c r="LF25" s="203"/>
      <c r="LG25" s="203"/>
      <c r="LH25" s="203"/>
      <c r="LI25" s="203"/>
      <c r="LJ25" s="203"/>
      <c r="LK25" s="203"/>
      <c r="LL25" s="203"/>
      <c r="LM25" s="203"/>
      <c r="LN25" s="203"/>
      <c r="LO25" s="203"/>
      <c r="LP25" s="203"/>
      <c r="LQ25" s="203"/>
      <c r="LR25" s="203"/>
      <c r="LS25" s="203"/>
      <c r="LT25" s="203"/>
      <c r="LU25" s="203"/>
      <c r="LV25" s="203"/>
      <c r="LW25" s="203"/>
      <c r="LX25" s="203"/>
      <c r="LY25" s="203"/>
      <c r="LZ25" s="203"/>
      <c r="MA25" s="203"/>
      <c r="MB25" s="203"/>
      <c r="MC25" s="203"/>
      <c r="MD25" s="203"/>
      <c r="ME25" s="203"/>
      <c r="MF25" s="203"/>
      <c r="MG25" s="203"/>
      <c r="MH25" s="203"/>
      <c r="MI25" s="203"/>
      <c r="MJ25" s="203"/>
      <c r="MK25" s="203"/>
      <c r="ML25" s="203"/>
      <c r="MM25" s="203"/>
      <c r="MN25" s="203"/>
      <c r="MO25" s="203"/>
      <c r="MP25" s="203"/>
      <c r="MQ25" s="203"/>
      <c r="MR25" s="203"/>
      <c r="MS25" s="203"/>
      <c r="MT25" s="203"/>
      <c r="MU25" s="203"/>
      <c r="MV25" s="203"/>
      <c r="MW25" s="203"/>
      <c r="MX25" s="203"/>
      <c r="MY25" s="203"/>
      <c r="MZ25" s="203"/>
      <c r="NA25" s="203"/>
      <c r="NB25" s="203"/>
      <c r="NC25" s="203"/>
      <c r="ND25" s="203"/>
      <c r="NE25" s="203"/>
      <c r="NF25" s="203"/>
      <c r="NG25" s="203"/>
      <c r="NH25" s="203"/>
      <c r="NI25" s="203"/>
      <c r="NJ25" s="203"/>
      <c r="NK25" s="203"/>
      <c r="NL25" s="203"/>
      <c r="NM25" s="203"/>
      <c r="NN25" s="203"/>
      <c r="NO25" s="203"/>
      <c r="NP25" s="203"/>
      <c r="NQ25" s="203"/>
      <c r="NR25" s="203"/>
      <c r="NS25" s="203"/>
      <c r="NT25" s="203"/>
      <c r="NU25" s="203"/>
      <c r="NV25" s="203"/>
      <c r="NW25" s="203"/>
      <c r="NX25" s="203"/>
      <c r="NY25" s="203"/>
      <c r="NZ25" s="203"/>
      <c r="OA25" s="203"/>
      <c r="OB25" s="203"/>
      <c r="OC25" s="203"/>
      <c r="OD25" s="203"/>
      <c r="OE25" s="203"/>
      <c r="OF25" s="203"/>
      <c r="OG25" s="203"/>
      <c r="OH25" s="203"/>
      <c r="OI25" s="203"/>
      <c r="OJ25" s="203"/>
      <c r="OK25" s="203"/>
      <c r="OL25" s="203"/>
      <c r="OM25" s="203"/>
      <c r="ON25" s="203"/>
      <c r="OO25" s="203"/>
      <c r="OP25" s="203"/>
      <c r="OQ25" s="203"/>
      <c r="OR25" s="203"/>
      <c r="OS25" s="203"/>
      <c r="OT25" s="203"/>
      <c r="OU25" s="203"/>
      <c r="OV25" s="203"/>
      <c r="OW25" s="203"/>
      <c r="OX25" s="203"/>
      <c r="OY25" s="203"/>
      <c r="OZ25" s="203"/>
      <c r="PA25" s="203"/>
      <c r="PB25" s="203"/>
      <c r="PC25" s="203"/>
      <c r="PD25" s="203"/>
      <c r="PE25" s="203"/>
      <c r="PF25" s="203"/>
      <c r="PG25" s="203"/>
      <c r="PH25" s="203"/>
      <c r="PI25" s="203"/>
      <c r="PJ25" s="203"/>
      <c r="PK25" s="203"/>
      <c r="PL25" s="203"/>
      <c r="PM25" s="203"/>
      <c r="PN25" s="203"/>
      <c r="PO25" s="203"/>
      <c r="PP25" s="203"/>
      <c r="PQ25" s="203"/>
      <c r="PR25" s="203"/>
      <c r="PS25" s="203"/>
      <c r="PT25" s="203"/>
      <c r="PU25" s="203"/>
      <c r="PV25" s="203"/>
      <c r="PW25" s="203"/>
      <c r="PX25" s="203"/>
      <c r="PY25" s="203"/>
      <c r="PZ25" s="203"/>
      <c r="QA25" s="203"/>
      <c r="QB25" s="203"/>
      <c r="QC25" s="203"/>
      <c r="QD25" s="203"/>
      <c r="QE25" s="203"/>
      <c r="QF25" s="203"/>
      <c r="QG25" s="203"/>
      <c r="QH25" s="203"/>
      <c r="QI25" s="203"/>
      <c r="QJ25" s="203"/>
      <c r="QK25" s="203"/>
      <c r="QL25" s="203"/>
      <c r="QM25" s="203"/>
      <c r="QN25" s="203"/>
      <c r="QO25" s="203"/>
      <c r="QP25" s="203"/>
      <c r="QQ25" s="203"/>
      <c r="QR25" s="203"/>
      <c r="QS25" s="203"/>
      <c r="QT25" s="203"/>
      <c r="QU25" s="203"/>
      <c r="QV25" s="203"/>
      <c r="QW25" s="203"/>
      <c r="QX25" s="203"/>
      <c r="QY25" s="203"/>
      <c r="QZ25" s="203"/>
      <c r="RA25" s="203"/>
      <c r="RB25" s="203"/>
      <c r="RC25" s="203"/>
      <c r="RD25" s="203"/>
      <c r="RE25" s="203"/>
      <c r="RF25" s="203"/>
      <c r="RG25" s="203"/>
      <c r="RH25" s="203"/>
      <c r="RI25" s="203"/>
      <c r="RJ25" s="203"/>
      <c r="RK25" s="203"/>
      <c r="RL25" s="203"/>
      <c r="RM25" s="203"/>
      <c r="RN25" s="203"/>
      <c r="RO25" s="203"/>
      <c r="RP25" s="203"/>
      <c r="RQ25" s="203"/>
      <c r="RR25" s="203"/>
      <c r="RS25" s="203"/>
      <c r="RT25" s="203"/>
      <c r="RU25" s="203"/>
      <c r="RV25" s="203"/>
      <c r="RW25" s="203"/>
      <c r="RX25" s="203"/>
      <c r="RY25" s="203"/>
      <c r="RZ25" s="203"/>
      <c r="SA25" s="203"/>
      <c r="SB25" s="203"/>
      <c r="SC25" s="203"/>
      <c r="SD25" s="203"/>
      <c r="SE25" s="203"/>
      <c r="SF25" s="203"/>
      <c r="SG25" s="203"/>
      <c r="SH25" s="203"/>
      <c r="SI25" s="203"/>
      <c r="SJ25" s="203"/>
      <c r="SK25" s="203"/>
      <c r="SL25" s="203"/>
      <c r="SM25" s="203"/>
      <c r="SN25" s="203"/>
      <c r="SO25" s="203"/>
      <c r="SP25" s="203"/>
      <c r="SQ25" s="203"/>
      <c r="SR25" s="203"/>
      <c r="SS25" s="203"/>
      <c r="ST25" s="203"/>
      <c r="SU25" s="203"/>
      <c r="SV25" s="203"/>
      <c r="SW25" s="203"/>
      <c r="SX25" s="203"/>
      <c r="SY25" s="203"/>
      <c r="SZ25" s="203"/>
      <c r="TA25" s="203"/>
      <c r="TB25" s="203"/>
      <c r="TC25" s="203"/>
      <c r="TD25" s="203"/>
      <c r="TE25" s="203"/>
      <c r="TF25" s="203"/>
      <c r="TG25" s="203"/>
      <c r="TH25" s="203"/>
      <c r="TI25" s="203"/>
      <c r="TJ25" s="203"/>
      <c r="TK25" s="203"/>
      <c r="TL25" s="203"/>
      <c r="TM25" s="203"/>
      <c r="TN25" s="203"/>
      <c r="TO25" s="203"/>
      <c r="TP25" s="203"/>
      <c r="TQ25" s="203"/>
      <c r="TR25" s="203"/>
      <c r="TS25" s="203"/>
      <c r="TT25" s="203"/>
      <c r="TU25" s="203"/>
      <c r="TV25" s="203"/>
      <c r="TW25" s="203"/>
      <c r="TX25" s="203"/>
      <c r="TY25" s="203"/>
      <c r="TZ25" s="203"/>
      <c r="UA25" s="203"/>
      <c r="UB25" s="203"/>
      <c r="UC25" s="203"/>
      <c r="UD25" s="203"/>
      <c r="UE25" s="203"/>
      <c r="UF25" s="203"/>
      <c r="UG25" s="203"/>
      <c r="UH25" s="203"/>
      <c r="UI25" s="203"/>
      <c r="UJ25" s="203"/>
      <c r="UK25" s="203"/>
      <c r="UL25" s="203"/>
      <c r="UM25" s="203"/>
      <c r="UN25" s="203"/>
      <c r="UO25" s="203"/>
      <c r="UP25" s="203"/>
      <c r="UQ25" s="203"/>
      <c r="UR25" s="203"/>
      <c r="US25" s="203"/>
      <c r="UT25" s="203"/>
      <c r="UU25" s="203"/>
      <c r="UV25" s="203"/>
      <c r="UW25" s="203"/>
      <c r="UX25" s="203"/>
      <c r="UY25" s="203"/>
      <c r="UZ25" s="203"/>
      <c r="VA25" s="203"/>
      <c r="VB25" s="203"/>
      <c r="VC25" s="203"/>
      <c r="VD25" s="203"/>
      <c r="VE25" s="203"/>
      <c r="VF25" s="203"/>
      <c r="VG25" s="203"/>
      <c r="VH25" s="203"/>
      <c r="VI25" s="203"/>
      <c r="VJ25" s="203"/>
      <c r="VK25" s="203"/>
      <c r="VL25" s="203"/>
      <c r="VM25" s="203"/>
      <c r="VN25" s="203"/>
      <c r="VO25" s="203"/>
      <c r="VP25" s="203"/>
      <c r="VQ25" s="203"/>
      <c r="VR25" s="203"/>
      <c r="VS25" s="203"/>
      <c r="VT25" s="203"/>
      <c r="VU25" s="203"/>
      <c r="VV25" s="203"/>
      <c r="VW25" s="203"/>
      <c r="VX25" s="203"/>
      <c r="VY25" s="203"/>
      <c r="VZ25" s="203"/>
      <c r="WA25" s="203"/>
      <c r="WB25" s="203"/>
      <c r="WC25" s="203"/>
      <c r="WD25" s="203"/>
      <c r="WE25" s="203"/>
      <c r="WF25" s="203"/>
      <c r="WG25" s="203"/>
      <c r="WH25" s="203"/>
      <c r="WI25" s="203"/>
      <c r="WJ25" s="203"/>
      <c r="WK25" s="203"/>
      <c r="WL25" s="203"/>
      <c r="WM25" s="203"/>
      <c r="WN25" s="203"/>
      <c r="WO25" s="203"/>
      <c r="WP25" s="203"/>
      <c r="WQ25" s="203"/>
      <c r="WR25" s="203"/>
      <c r="WS25" s="203"/>
      <c r="WT25" s="203"/>
      <c r="WU25" s="203"/>
      <c r="WV25" s="203"/>
      <c r="WW25" s="203"/>
      <c r="WX25" s="203"/>
      <c r="WY25" s="203"/>
      <c r="WZ25" s="203"/>
      <c r="XA25" s="203"/>
      <c r="XB25" s="203"/>
      <c r="XC25" s="203"/>
      <c r="XD25" s="203"/>
      <c r="XE25" s="203"/>
      <c r="XF25" s="203"/>
      <c r="XG25" s="203"/>
      <c r="XH25" s="203"/>
      <c r="XI25" s="203"/>
      <c r="XJ25" s="203"/>
      <c r="XK25" s="203"/>
      <c r="XL25" s="203"/>
      <c r="XM25" s="203"/>
      <c r="XN25" s="203"/>
      <c r="XO25" s="203"/>
      <c r="XP25" s="203"/>
      <c r="XQ25" s="203"/>
      <c r="XR25" s="203"/>
      <c r="XS25" s="203"/>
      <c r="XT25" s="203"/>
      <c r="XU25" s="203"/>
      <c r="XV25" s="203"/>
      <c r="XW25" s="203"/>
      <c r="XX25" s="203"/>
      <c r="XY25" s="203"/>
      <c r="XZ25" s="203"/>
      <c r="YA25" s="203"/>
      <c r="YB25" s="203"/>
      <c r="YC25" s="203"/>
      <c r="YD25" s="203"/>
      <c r="YE25" s="203"/>
      <c r="YF25" s="203"/>
      <c r="YG25" s="203"/>
      <c r="YH25" s="203"/>
      <c r="YI25" s="203"/>
      <c r="YJ25" s="203"/>
      <c r="YK25" s="203"/>
      <c r="YL25" s="203"/>
      <c r="YM25" s="203"/>
      <c r="YN25" s="203"/>
      <c r="YO25" s="203"/>
      <c r="YP25" s="203"/>
      <c r="YQ25" s="203"/>
      <c r="YR25" s="203"/>
      <c r="YS25" s="203"/>
      <c r="YT25" s="203"/>
      <c r="YU25" s="203"/>
      <c r="YV25" s="203"/>
      <c r="YW25" s="203"/>
      <c r="YX25" s="203"/>
      <c r="YY25" s="203"/>
      <c r="YZ25" s="203"/>
      <c r="ZA25" s="203"/>
      <c r="ZB25" s="203"/>
      <c r="ZC25" s="203"/>
      <c r="ZD25" s="203"/>
      <c r="ZE25" s="203"/>
      <c r="ZF25" s="203"/>
      <c r="ZG25" s="203"/>
      <c r="ZH25" s="203"/>
      <c r="ZI25" s="203"/>
      <c r="ZJ25" s="203"/>
      <c r="ZK25" s="203"/>
      <c r="ZL25" s="203"/>
      <c r="ZM25" s="203"/>
      <c r="ZN25" s="203"/>
      <c r="ZO25" s="203"/>
      <c r="ZP25" s="203"/>
      <c r="ZQ25" s="203"/>
      <c r="ZR25" s="203"/>
      <c r="ZS25" s="203"/>
      <c r="ZT25" s="203"/>
      <c r="ZU25" s="203"/>
      <c r="ZV25" s="203"/>
      <c r="ZW25" s="203"/>
      <c r="ZX25" s="203"/>
      <c r="ZY25" s="203"/>
      <c r="ZZ25" s="203"/>
      <c r="AAA25" s="203"/>
      <c r="AAB25" s="203"/>
      <c r="AAC25" s="203"/>
      <c r="AAD25" s="203"/>
      <c r="AAE25" s="203"/>
      <c r="AAF25" s="203"/>
      <c r="AAG25" s="203"/>
      <c r="AAH25" s="203"/>
      <c r="AAI25" s="203"/>
      <c r="AAJ25" s="203"/>
      <c r="AAK25" s="203"/>
      <c r="AAL25" s="203"/>
      <c r="AAM25" s="203"/>
      <c r="AAN25" s="203"/>
      <c r="AAO25" s="203"/>
      <c r="AAP25" s="203"/>
      <c r="AAQ25" s="203"/>
      <c r="AAR25" s="203"/>
      <c r="AAS25" s="203"/>
      <c r="AAT25" s="203"/>
      <c r="AAU25" s="203"/>
      <c r="AAV25" s="203"/>
      <c r="AAW25" s="203"/>
      <c r="AAX25" s="203"/>
      <c r="AAY25" s="203"/>
      <c r="AAZ25" s="203"/>
      <c r="ABA25" s="203"/>
      <c r="ABB25" s="203"/>
      <c r="ABC25" s="203"/>
      <c r="ABD25" s="203"/>
      <c r="ABE25" s="203"/>
      <c r="ABF25" s="203"/>
      <c r="ABG25" s="203"/>
      <c r="ABH25" s="203"/>
      <c r="ABI25" s="203"/>
      <c r="ABJ25" s="203"/>
      <c r="ABK25" s="203"/>
      <c r="ABL25" s="203"/>
      <c r="ABM25" s="203"/>
      <c r="ABN25" s="203"/>
      <c r="ABO25" s="203"/>
      <c r="ABP25" s="203"/>
      <c r="ABQ25" s="203"/>
      <c r="ABR25" s="203"/>
      <c r="ABS25" s="203"/>
      <c r="ABT25" s="203"/>
      <c r="ABU25" s="203"/>
      <c r="ABV25" s="203"/>
      <c r="ABW25" s="203"/>
      <c r="ABX25" s="203"/>
      <c r="ABY25" s="203"/>
      <c r="ABZ25" s="203"/>
      <c r="ACA25" s="203"/>
      <c r="ACB25" s="203"/>
      <c r="ACC25" s="203"/>
      <c r="ACD25" s="203"/>
      <c r="ACE25" s="203"/>
      <c r="ACF25" s="203"/>
      <c r="ACG25" s="203"/>
      <c r="ACH25" s="203"/>
      <c r="ACI25" s="203"/>
      <c r="ACJ25" s="203"/>
      <c r="ACK25" s="203"/>
      <c r="ACL25" s="203"/>
      <c r="ACM25" s="203"/>
      <c r="ACN25" s="203"/>
      <c r="ACO25" s="203"/>
      <c r="ACP25" s="203"/>
      <c r="ACQ25" s="203"/>
      <c r="ACR25" s="203"/>
      <c r="ACS25" s="203"/>
      <c r="ACT25" s="203"/>
      <c r="ACU25" s="203"/>
      <c r="ACV25" s="203"/>
      <c r="ACW25" s="203"/>
      <c r="ACX25" s="203"/>
      <c r="ACY25" s="203"/>
      <c r="ACZ25" s="203"/>
      <c r="ADA25" s="203"/>
      <c r="ADB25" s="203"/>
      <c r="ADC25" s="203"/>
      <c r="ADD25" s="203"/>
      <c r="ADE25" s="203"/>
      <c r="ADF25" s="203"/>
      <c r="ADG25" s="203"/>
      <c r="ADH25" s="203"/>
      <c r="ADI25" s="203"/>
      <c r="ADJ25" s="203"/>
      <c r="ADK25" s="203"/>
      <c r="ADL25" s="203"/>
      <c r="ADM25" s="203"/>
      <c r="ADN25" s="203"/>
      <c r="ADO25" s="203"/>
      <c r="ADP25" s="203"/>
      <c r="ADQ25" s="203"/>
      <c r="ADR25" s="203"/>
      <c r="ADS25" s="203"/>
      <c r="ADT25" s="203"/>
      <c r="ADU25" s="203"/>
      <c r="ADV25" s="203"/>
      <c r="ADW25" s="203"/>
      <c r="ADX25" s="203"/>
      <c r="ADY25" s="203"/>
      <c r="ADZ25" s="203"/>
      <c r="AEA25" s="203"/>
      <c r="AEB25" s="203"/>
      <c r="AEC25" s="203"/>
      <c r="AED25" s="203"/>
      <c r="AEE25" s="203"/>
      <c r="AEF25" s="203"/>
      <c r="AEG25" s="203"/>
      <c r="AEH25" s="203"/>
      <c r="AEI25" s="203"/>
      <c r="AEJ25" s="203"/>
      <c r="AEK25" s="203"/>
      <c r="AEL25" s="203"/>
      <c r="AEM25" s="203"/>
      <c r="AEN25" s="203"/>
      <c r="AEO25" s="203"/>
      <c r="AEP25" s="203"/>
      <c r="AEQ25" s="203"/>
      <c r="AER25" s="203"/>
      <c r="AES25" s="203"/>
      <c r="AET25" s="203"/>
      <c r="AEU25" s="203"/>
      <c r="AEV25" s="203"/>
      <c r="AEW25" s="203"/>
      <c r="AEX25" s="203"/>
      <c r="AEY25" s="203"/>
      <c r="AEZ25" s="203"/>
      <c r="AFA25" s="203"/>
      <c r="AFB25" s="203"/>
      <c r="AFC25" s="203"/>
      <c r="AFD25" s="203"/>
      <c r="AFE25" s="203"/>
      <c r="AFF25" s="203"/>
      <c r="AFG25" s="203"/>
      <c r="AFH25" s="203"/>
      <c r="AFI25" s="203"/>
      <c r="AFJ25" s="203"/>
      <c r="AFK25" s="203"/>
      <c r="AFL25" s="203"/>
      <c r="AFM25" s="203"/>
      <c r="AFN25" s="203"/>
      <c r="AFO25" s="203"/>
      <c r="AFP25" s="203"/>
      <c r="AFQ25" s="203"/>
      <c r="AFR25" s="203"/>
      <c r="AFS25" s="203"/>
      <c r="AFT25" s="203"/>
      <c r="AFU25" s="203"/>
      <c r="AFV25" s="203"/>
      <c r="AFW25" s="203"/>
      <c r="AFX25" s="203"/>
      <c r="AFY25" s="203"/>
      <c r="AFZ25" s="203"/>
      <c r="AGA25" s="203"/>
      <c r="AGB25" s="203"/>
      <c r="AGC25" s="203"/>
      <c r="AGD25" s="203"/>
      <c r="AGE25" s="203"/>
      <c r="AGF25" s="203"/>
      <c r="AGG25" s="203"/>
      <c r="AGH25" s="203"/>
      <c r="AGI25" s="203"/>
      <c r="AGJ25" s="203"/>
      <c r="AGK25" s="203"/>
      <c r="AGL25" s="203"/>
      <c r="AGM25" s="203"/>
      <c r="AGN25" s="203"/>
      <c r="AGO25" s="203"/>
      <c r="AGP25" s="203"/>
      <c r="AGQ25" s="203"/>
      <c r="AGR25" s="203"/>
      <c r="AGS25" s="203"/>
      <c r="AGT25" s="203"/>
      <c r="AGU25" s="203"/>
      <c r="AGV25" s="203"/>
      <c r="AGW25" s="203"/>
      <c r="AGX25" s="203"/>
      <c r="AGY25" s="203"/>
      <c r="AGZ25" s="203"/>
      <c r="AHA25" s="203"/>
      <c r="AHB25" s="203"/>
      <c r="AHC25" s="203"/>
      <c r="AHD25" s="203"/>
      <c r="AHE25" s="203"/>
      <c r="AHF25" s="203"/>
      <c r="AHG25" s="203"/>
      <c r="AHH25" s="203"/>
      <c r="AHI25" s="203"/>
      <c r="AHJ25" s="203"/>
      <c r="AHK25" s="203"/>
      <c r="AHL25" s="203"/>
      <c r="AHM25" s="203"/>
      <c r="AHN25" s="203"/>
      <c r="AHO25" s="203"/>
      <c r="AHP25" s="203"/>
      <c r="AHQ25" s="203"/>
      <c r="AHR25" s="203"/>
      <c r="AHS25" s="203"/>
      <c r="AHT25" s="203"/>
      <c r="AHU25" s="203"/>
      <c r="AHV25" s="203"/>
      <c r="AHW25" s="203"/>
      <c r="AHX25" s="203"/>
      <c r="AHY25" s="203"/>
      <c r="AHZ25" s="203"/>
      <c r="AIA25" s="203"/>
      <c r="AIB25" s="203"/>
      <c r="AIC25" s="203"/>
      <c r="AID25" s="203"/>
      <c r="AIE25" s="203"/>
      <c r="AIF25" s="203"/>
      <c r="AIG25" s="203"/>
      <c r="AIH25" s="203"/>
      <c r="AII25" s="203"/>
      <c r="AIJ25" s="203"/>
      <c r="AIK25" s="203"/>
      <c r="AIL25" s="203"/>
      <c r="AIM25" s="203"/>
      <c r="AIN25" s="203"/>
      <c r="AIO25" s="203"/>
      <c r="AIP25" s="203"/>
      <c r="AIQ25" s="203"/>
      <c r="AIR25" s="203"/>
      <c r="AIS25" s="203"/>
    </row>
    <row r="26" spans="1:929" x14ac:dyDescent="0.35">
      <c r="A26" s="1">
        <v>1964</v>
      </c>
      <c r="B26" s="203"/>
      <c r="C26" s="203"/>
      <c r="D26" s="203"/>
      <c r="E26" s="203"/>
      <c r="F26" s="203"/>
      <c r="G26" s="203"/>
      <c r="H26" s="203"/>
      <c r="I26" s="203"/>
      <c r="J26" s="203"/>
      <c r="K26" s="203"/>
      <c r="L26" s="203"/>
      <c r="M26" s="203"/>
      <c r="N26" s="203"/>
      <c r="O26" s="203"/>
      <c r="P26" s="203"/>
      <c r="Q26" s="203"/>
      <c r="R26" s="203"/>
      <c r="S26" s="203"/>
      <c r="T26" s="203"/>
      <c r="U26" s="203"/>
      <c r="V26" s="203"/>
      <c r="W26" s="203"/>
      <c r="X26" s="203"/>
      <c r="Y26" s="203"/>
      <c r="Z26" s="203"/>
      <c r="AA26" s="203"/>
      <c r="AB26" s="203"/>
      <c r="AC26" s="203"/>
      <c r="AD26" s="203"/>
      <c r="AE26" s="203"/>
      <c r="AF26" s="203"/>
      <c r="AG26" s="203"/>
      <c r="AH26" s="203"/>
      <c r="AI26" s="203"/>
      <c r="AJ26" s="203"/>
      <c r="AK26" s="203"/>
      <c r="AL26" s="203"/>
      <c r="AM26" s="203"/>
      <c r="AN26" s="203"/>
      <c r="AO26" s="203"/>
      <c r="AP26" s="203"/>
      <c r="AQ26" s="203"/>
      <c r="AR26" s="203"/>
      <c r="AS26" s="203"/>
      <c r="AT26" s="203"/>
      <c r="AU26" s="203"/>
      <c r="AV26" s="203"/>
      <c r="AW26" s="203"/>
      <c r="AX26" s="203"/>
      <c r="AY26" s="203"/>
      <c r="AZ26" s="203"/>
      <c r="BA26" s="203"/>
      <c r="BB26" s="203"/>
      <c r="BC26" s="203"/>
      <c r="BD26" s="203"/>
      <c r="BE26" s="203"/>
      <c r="BF26" s="203"/>
      <c r="BG26" s="203"/>
      <c r="BH26" s="203"/>
      <c r="BI26" s="203"/>
      <c r="BJ26" s="203"/>
      <c r="BK26" s="203"/>
      <c r="BL26" s="203"/>
      <c r="BM26" s="203"/>
      <c r="BN26" s="203"/>
      <c r="BO26" s="203"/>
      <c r="BP26" s="203"/>
      <c r="BQ26" s="203"/>
      <c r="BR26" s="203"/>
      <c r="BS26" s="203"/>
      <c r="BT26" s="203"/>
      <c r="BU26" s="203"/>
      <c r="BV26" s="203"/>
      <c r="BW26" s="203"/>
      <c r="BX26" s="203"/>
      <c r="BY26" s="203"/>
      <c r="BZ26" s="203"/>
      <c r="CA26" s="203"/>
      <c r="CB26" s="203"/>
      <c r="CC26" s="203"/>
      <c r="CD26" s="203"/>
      <c r="CE26" s="203"/>
      <c r="CF26" s="203"/>
      <c r="CG26" s="203"/>
      <c r="CH26" s="203"/>
      <c r="CI26" s="203"/>
      <c r="CJ26" s="203"/>
      <c r="CK26" s="203"/>
      <c r="CL26" s="203"/>
      <c r="CM26" s="203"/>
      <c r="CN26" s="203"/>
      <c r="CO26" s="203"/>
      <c r="CP26" s="203"/>
      <c r="CQ26" s="203"/>
      <c r="CR26" s="203"/>
      <c r="CS26" s="203"/>
      <c r="CT26" s="203"/>
      <c r="CU26" s="203"/>
      <c r="CV26" s="203"/>
      <c r="CW26" s="203"/>
      <c r="CX26" s="203"/>
      <c r="CY26" s="203"/>
      <c r="CZ26" s="203"/>
      <c r="DA26" s="203"/>
      <c r="DB26" s="203"/>
      <c r="DC26" s="203"/>
      <c r="DD26" s="203"/>
      <c r="DE26" s="203"/>
      <c r="DF26" s="203"/>
      <c r="DG26" s="203"/>
      <c r="DH26" s="203"/>
      <c r="DI26" s="203"/>
      <c r="DJ26" s="203"/>
      <c r="DK26" s="203"/>
      <c r="DL26" s="203"/>
      <c r="DM26" s="203"/>
      <c r="DN26" s="203"/>
      <c r="DO26" s="203"/>
      <c r="DP26" s="203"/>
      <c r="DQ26" s="203"/>
      <c r="DR26" s="203"/>
      <c r="DS26" s="203"/>
      <c r="DT26" s="203"/>
      <c r="DU26" s="203"/>
      <c r="DV26" s="203"/>
      <c r="DW26" s="203"/>
      <c r="DX26" s="203"/>
      <c r="DY26" s="203"/>
      <c r="DZ26" s="203"/>
      <c r="EA26" s="203"/>
      <c r="EB26" s="203"/>
      <c r="EC26" s="203"/>
      <c r="ED26" s="203"/>
      <c r="EE26" s="203"/>
      <c r="EF26" s="203"/>
      <c r="EG26" s="203"/>
      <c r="EH26" s="203"/>
      <c r="EI26" s="203"/>
      <c r="EJ26" s="203"/>
      <c r="EK26" s="203"/>
      <c r="EL26" s="203"/>
      <c r="EM26" s="203"/>
      <c r="EN26" s="203"/>
      <c r="EO26" s="203"/>
      <c r="EP26" s="203"/>
      <c r="EQ26" s="203"/>
      <c r="ER26" s="203"/>
      <c r="ES26" s="203"/>
      <c r="ET26" s="203"/>
      <c r="EU26" s="203"/>
      <c r="EV26" s="203"/>
      <c r="EW26" s="203"/>
      <c r="EX26" s="203"/>
      <c r="EY26" s="203"/>
      <c r="EZ26" s="203"/>
      <c r="FA26" s="203"/>
      <c r="FB26" s="203"/>
      <c r="FC26" s="203"/>
      <c r="FD26" s="203"/>
      <c r="FE26" s="203"/>
      <c r="FF26" s="203"/>
      <c r="FG26" s="203"/>
      <c r="FH26" s="203"/>
      <c r="FI26" s="203"/>
      <c r="FJ26" s="203"/>
      <c r="FK26" s="203"/>
      <c r="FL26" s="203"/>
      <c r="FM26" s="203"/>
      <c r="FN26" s="203"/>
      <c r="FO26" s="203"/>
      <c r="FP26" s="203"/>
      <c r="FQ26" s="203"/>
      <c r="FR26" s="203"/>
      <c r="FS26" s="203"/>
      <c r="FT26" s="203"/>
      <c r="FU26" s="203"/>
      <c r="FV26" s="203"/>
      <c r="FW26" s="203"/>
      <c r="FX26" s="203"/>
      <c r="FY26" s="203"/>
      <c r="FZ26" s="203"/>
      <c r="GA26" s="203"/>
      <c r="GB26" s="203"/>
      <c r="GC26" s="203"/>
      <c r="GD26" s="203"/>
      <c r="GE26" s="203"/>
      <c r="GF26" s="203"/>
      <c r="GG26" s="203"/>
      <c r="GH26" s="203"/>
      <c r="GI26" s="203"/>
      <c r="GJ26" s="203"/>
      <c r="GK26" s="203"/>
      <c r="GL26" s="203"/>
      <c r="GM26" s="203"/>
      <c r="GN26" s="203"/>
      <c r="GO26" s="203"/>
      <c r="GP26" s="203"/>
      <c r="GQ26" s="203"/>
      <c r="GR26" s="203"/>
      <c r="GS26" s="203"/>
      <c r="GT26" s="203"/>
      <c r="GU26" s="203"/>
      <c r="GV26" s="203"/>
      <c r="GW26" s="203"/>
      <c r="GX26" s="203"/>
      <c r="GY26" s="203"/>
      <c r="GZ26" s="203"/>
      <c r="HA26" s="203"/>
      <c r="HB26" s="203"/>
      <c r="HC26" s="203"/>
      <c r="HD26" s="203"/>
      <c r="HE26" s="203"/>
      <c r="HF26" s="203"/>
      <c r="HG26" s="203"/>
      <c r="HH26" s="203"/>
      <c r="HI26" s="203"/>
      <c r="HJ26" s="203"/>
      <c r="HK26" s="203"/>
      <c r="HL26" s="203"/>
      <c r="HM26" s="203"/>
      <c r="HN26" s="203"/>
      <c r="HO26" s="203"/>
      <c r="HP26" s="203"/>
      <c r="HQ26" s="203"/>
      <c r="HR26" s="203"/>
      <c r="HS26" s="203"/>
      <c r="HT26" s="203"/>
      <c r="HU26" s="203"/>
      <c r="HV26" s="203"/>
      <c r="HW26" s="203"/>
      <c r="HX26" s="203"/>
      <c r="HY26" s="203"/>
      <c r="HZ26" s="203"/>
      <c r="IA26" s="203"/>
      <c r="IB26" s="203"/>
      <c r="IC26" s="203"/>
      <c r="ID26" s="203"/>
      <c r="IE26" s="203"/>
      <c r="IF26" s="203"/>
      <c r="IG26" s="203"/>
      <c r="IH26" s="203"/>
      <c r="II26" s="203"/>
      <c r="IJ26" s="203"/>
      <c r="IK26" s="203"/>
      <c r="IL26" s="203"/>
      <c r="IM26" s="203"/>
      <c r="IN26" s="203"/>
      <c r="IO26" s="203"/>
      <c r="IP26" s="203"/>
      <c r="IQ26" s="203"/>
      <c r="IR26" s="203"/>
      <c r="IS26" s="203"/>
      <c r="IT26" s="203"/>
      <c r="IU26" s="203"/>
      <c r="IV26" s="203"/>
      <c r="IW26" s="203"/>
      <c r="IX26" s="203"/>
      <c r="IY26" s="203"/>
      <c r="IZ26" s="203"/>
      <c r="JA26" s="203"/>
      <c r="JB26" s="203"/>
      <c r="JC26" s="203"/>
      <c r="JD26" s="203"/>
      <c r="JE26" s="203"/>
      <c r="JF26" s="203"/>
      <c r="JG26" s="203"/>
      <c r="JH26" s="203"/>
      <c r="JI26" s="203"/>
      <c r="JJ26" s="203"/>
      <c r="JK26" s="203"/>
      <c r="JL26" s="203"/>
      <c r="JM26" s="203"/>
      <c r="JN26" s="203"/>
      <c r="JO26" s="203"/>
      <c r="JP26" s="203"/>
      <c r="JQ26" s="203"/>
      <c r="JR26" s="203"/>
      <c r="JS26" s="203"/>
      <c r="JT26" s="203"/>
      <c r="JU26" s="203"/>
      <c r="JV26" s="203"/>
      <c r="JW26" s="203"/>
      <c r="JX26" s="203"/>
      <c r="JY26" s="203"/>
      <c r="JZ26" s="203"/>
      <c r="KA26" s="203"/>
      <c r="KB26" s="203"/>
      <c r="KC26" s="203"/>
      <c r="KD26" s="203"/>
      <c r="KE26" s="203"/>
      <c r="KF26" s="203"/>
      <c r="KG26" s="203"/>
      <c r="KH26" s="203"/>
      <c r="KI26" s="203"/>
      <c r="KJ26" s="203"/>
      <c r="KK26" s="203"/>
      <c r="KL26" s="203"/>
      <c r="KM26" s="203"/>
      <c r="KN26" s="203"/>
      <c r="KO26" s="203"/>
      <c r="KP26" s="203"/>
      <c r="KQ26" s="203"/>
      <c r="KR26" s="203"/>
      <c r="KS26" s="203"/>
      <c r="KT26" s="203"/>
      <c r="KU26" s="203"/>
      <c r="KV26" s="203"/>
      <c r="KW26" s="203"/>
      <c r="KX26" s="203"/>
      <c r="KY26" s="203"/>
      <c r="KZ26" s="203"/>
      <c r="LA26" s="203"/>
      <c r="LB26" s="203"/>
      <c r="LC26" s="203"/>
      <c r="LD26" s="203"/>
      <c r="LE26" s="203"/>
      <c r="LF26" s="203"/>
      <c r="LG26" s="203"/>
      <c r="LH26" s="203"/>
      <c r="LI26" s="203"/>
      <c r="LJ26" s="203"/>
      <c r="LK26" s="203"/>
      <c r="LL26" s="203"/>
      <c r="LM26" s="203"/>
      <c r="LN26" s="203"/>
      <c r="LO26" s="203"/>
      <c r="LP26" s="203"/>
      <c r="LQ26" s="203"/>
      <c r="LR26" s="203"/>
      <c r="LS26" s="203"/>
      <c r="LT26" s="203"/>
      <c r="LU26" s="203"/>
      <c r="LV26" s="203"/>
      <c r="LW26" s="203"/>
      <c r="LX26" s="203"/>
      <c r="LY26" s="203"/>
      <c r="LZ26" s="203"/>
      <c r="MA26" s="203"/>
      <c r="MB26" s="203"/>
      <c r="MC26" s="203"/>
      <c r="MD26" s="203"/>
      <c r="ME26" s="203"/>
      <c r="MF26" s="203"/>
      <c r="MG26" s="203"/>
      <c r="MH26" s="203"/>
      <c r="MI26" s="203"/>
      <c r="MJ26" s="203"/>
      <c r="MK26" s="203"/>
      <c r="ML26" s="203"/>
      <c r="MM26" s="203"/>
      <c r="MN26" s="203"/>
      <c r="MO26" s="203"/>
      <c r="MP26" s="203"/>
      <c r="MQ26" s="203"/>
      <c r="MR26" s="203"/>
      <c r="MS26" s="203"/>
      <c r="MT26" s="203"/>
      <c r="MU26" s="203"/>
      <c r="MV26" s="203"/>
      <c r="MW26" s="203"/>
      <c r="MX26" s="203"/>
      <c r="MY26" s="203"/>
      <c r="MZ26" s="203"/>
      <c r="NA26" s="203"/>
      <c r="NB26" s="203"/>
      <c r="NC26" s="203"/>
      <c r="ND26" s="203"/>
      <c r="NE26" s="203"/>
      <c r="NF26" s="203"/>
      <c r="NG26" s="203"/>
      <c r="NH26" s="203"/>
      <c r="NI26" s="203"/>
      <c r="NJ26" s="203"/>
      <c r="NK26" s="203"/>
      <c r="NL26" s="203"/>
      <c r="NM26" s="203"/>
      <c r="NN26" s="203"/>
      <c r="NO26" s="203"/>
      <c r="NP26" s="203"/>
      <c r="NQ26" s="203"/>
      <c r="NR26" s="203"/>
      <c r="NS26" s="203"/>
      <c r="NT26" s="203"/>
      <c r="NU26" s="203"/>
      <c r="NV26" s="203"/>
      <c r="NW26" s="203"/>
      <c r="NX26" s="203"/>
      <c r="NY26" s="203"/>
      <c r="NZ26" s="203"/>
      <c r="OA26" s="203"/>
      <c r="OB26" s="203"/>
      <c r="OC26" s="203"/>
      <c r="OD26" s="203"/>
      <c r="OE26" s="203"/>
      <c r="OF26" s="203"/>
      <c r="OG26" s="203"/>
      <c r="OH26" s="203"/>
      <c r="OI26" s="203"/>
      <c r="OJ26" s="203"/>
      <c r="OK26" s="203"/>
      <c r="OL26" s="203"/>
      <c r="OM26" s="203"/>
      <c r="ON26" s="203"/>
      <c r="OO26" s="203"/>
      <c r="OP26" s="203"/>
      <c r="OQ26" s="203"/>
      <c r="OR26" s="203"/>
      <c r="OS26" s="203"/>
      <c r="OT26" s="203"/>
      <c r="OU26" s="203"/>
      <c r="OV26" s="203"/>
      <c r="OW26" s="203"/>
      <c r="OX26" s="203"/>
      <c r="OY26" s="203"/>
      <c r="OZ26" s="203"/>
      <c r="PA26" s="203"/>
      <c r="PB26" s="203"/>
      <c r="PC26" s="203"/>
      <c r="PD26" s="203"/>
      <c r="PE26" s="203"/>
      <c r="PF26" s="203"/>
      <c r="PG26" s="203"/>
      <c r="PH26" s="203"/>
      <c r="PI26" s="203"/>
      <c r="PJ26" s="203"/>
      <c r="PK26" s="203"/>
      <c r="PL26" s="203"/>
      <c r="PM26" s="203"/>
      <c r="PN26" s="203"/>
      <c r="PO26" s="203"/>
      <c r="PP26" s="203"/>
      <c r="PQ26" s="203"/>
      <c r="PR26" s="203"/>
      <c r="PS26" s="203"/>
      <c r="PT26" s="203"/>
      <c r="PU26" s="203"/>
      <c r="PV26" s="203"/>
      <c r="PW26" s="203"/>
      <c r="PX26" s="203"/>
      <c r="PY26" s="203"/>
      <c r="PZ26" s="203"/>
      <c r="QA26" s="203"/>
      <c r="QB26" s="203"/>
      <c r="QC26" s="203"/>
      <c r="QD26" s="203"/>
      <c r="QE26" s="203"/>
      <c r="QF26" s="203"/>
      <c r="QG26" s="203"/>
      <c r="QH26" s="203"/>
      <c r="QI26" s="203"/>
      <c r="QJ26" s="203"/>
      <c r="QK26" s="203"/>
      <c r="QL26" s="203"/>
      <c r="QM26" s="203"/>
      <c r="QN26" s="203"/>
      <c r="QO26" s="203"/>
      <c r="QP26" s="203"/>
      <c r="QQ26" s="203"/>
      <c r="QR26" s="203"/>
      <c r="QS26" s="203"/>
      <c r="QT26" s="203"/>
      <c r="QU26" s="203"/>
      <c r="QV26" s="203"/>
      <c r="QW26" s="203"/>
      <c r="QX26" s="203"/>
      <c r="QY26" s="203"/>
      <c r="QZ26" s="203"/>
      <c r="RA26" s="203"/>
      <c r="RB26" s="203"/>
      <c r="RC26" s="203"/>
      <c r="RD26" s="203"/>
      <c r="RE26" s="203"/>
      <c r="RF26" s="203"/>
      <c r="RG26" s="203"/>
      <c r="RH26" s="203"/>
      <c r="RI26" s="203"/>
      <c r="RJ26" s="203"/>
      <c r="RK26" s="203"/>
      <c r="RL26" s="203"/>
      <c r="RM26" s="203"/>
      <c r="RN26" s="203"/>
      <c r="RO26" s="203"/>
      <c r="RP26" s="203"/>
      <c r="RQ26" s="203"/>
      <c r="RR26" s="203"/>
      <c r="RS26" s="203"/>
      <c r="RT26" s="203"/>
      <c r="RU26" s="203"/>
      <c r="RV26" s="203"/>
      <c r="RW26" s="203"/>
      <c r="RX26" s="203"/>
      <c r="RY26" s="203"/>
      <c r="RZ26" s="203"/>
      <c r="SA26" s="203"/>
      <c r="SB26" s="203"/>
      <c r="SC26" s="203"/>
      <c r="SD26" s="203"/>
      <c r="SE26" s="203"/>
      <c r="SF26" s="203"/>
      <c r="SG26" s="203"/>
      <c r="SH26" s="203"/>
      <c r="SI26" s="203"/>
      <c r="SJ26" s="203"/>
      <c r="SK26" s="203"/>
      <c r="SL26" s="203"/>
      <c r="SM26" s="203"/>
      <c r="SN26" s="203"/>
      <c r="SO26" s="203"/>
      <c r="SP26" s="203"/>
      <c r="SQ26" s="203"/>
      <c r="SR26" s="203"/>
      <c r="SS26" s="203"/>
      <c r="ST26" s="203"/>
      <c r="SU26" s="203"/>
      <c r="SV26" s="203"/>
      <c r="SW26" s="203"/>
      <c r="SX26" s="203"/>
      <c r="SY26" s="203"/>
      <c r="SZ26" s="203"/>
      <c r="TA26" s="203"/>
      <c r="TB26" s="203"/>
      <c r="TC26" s="203"/>
      <c r="TD26" s="203"/>
      <c r="TE26" s="203"/>
      <c r="TF26" s="203"/>
      <c r="TG26" s="203"/>
      <c r="TH26" s="203"/>
      <c r="TI26" s="203"/>
      <c r="TJ26" s="203"/>
      <c r="TK26" s="203"/>
      <c r="TL26" s="203"/>
      <c r="TM26" s="203"/>
      <c r="TN26" s="203"/>
      <c r="TO26" s="203"/>
      <c r="TP26" s="203"/>
      <c r="TQ26" s="203"/>
      <c r="TR26" s="203"/>
      <c r="TS26" s="203"/>
      <c r="TT26" s="203"/>
      <c r="TU26" s="203"/>
      <c r="TV26" s="203"/>
      <c r="TW26" s="203"/>
      <c r="TX26" s="203"/>
      <c r="TY26" s="203"/>
      <c r="TZ26" s="203"/>
      <c r="UA26" s="203"/>
      <c r="UB26" s="203"/>
      <c r="UC26" s="203"/>
      <c r="UD26" s="203"/>
      <c r="UE26" s="203"/>
      <c r="UF26" s="203"/>
      <c r="UG26" s="203"/>
      <c r="UH26" s="203"/>
      <c r="UI26" s="203"/>
      <c r="UJ26" s="203"/>
      <c r="UK26" s="203"/>
      <c r="UL26" s="203"/>
      <c r="UM26" s="203"/>
      <c r="UN26" s="203"/>
      <c r="UO26" s="203"/>
      <c r="UP26" s="203"/>
      <c r="UQ26" s="203"/>
      <c r="UR26" s="203"/>
      <c r="US26" s="203"/>
      <c r="UT26" s="203"/>
      <c r="UU26" s="203"/>
      <c r="UV26" s="203"/>
      <c r="UW26" s="203"/>
      <c r="UX26" s="203"/>
      <c r="UY26" s="203"/>
      <c r="UZ26" s="203"/>
      <c r="VA26" s="203"/>
      <c r="VB26" s="203"/>
      <c r="VC26" s="203"/>
      <c r="VD26" s="203"/>
      <c r="VE26" s="203"/>
      <c r="VF26" s="203"/>
      <c r="VG26" s="203"/>
      <c r="VH26" s="203"/>
      <c r="VI26" s="203"/>
      <c r="VJ26" s="203"/>
      <c r="VK26" s="203"/>
      <c r="VL26" s="203"/>
      <c r="VM26" s="203"/>
      <c r="VN26" s="203"/>
      <c r="VO26" s="203"/>
      <c r="VP26" s="203"/>
      <c r="VQ26" s="203"/>
      <c r="VR26" s="203"/>
      <c r="VS26" s="203"/>
      <c r="VT26" s="203"/>
      <c r="VU26" s="203"/>
      <c r="VV26" s="203"/>
      <c r="VW26" s="203"/>
      <c r="VX26" s="203"/>
      <c r="VY26" s="203"/>
      <c r="VZ26" s="203"/>
      <c r="WA26" s="203"/>
      <c r="WB26" s="203"/>
      <c r="WC26" s="203"/>
      <c r="WD26" s="203"/>
      <c r="WE26" s="203"/>
      <c r="WF26" s="203"/>
      <c r="WG26" s="203"/>
      <c r="WH26" s="203"/>
      <c r="WI26" s="203"/>
      <c r="WJ26" s="203"/>
      <c r="WK26" s="203"/>
      <c r="WL26" s="203"/>
      <c r="WM26" s="203"/>
      <c r="WN26" s="203"/>
      <c r="WO26" s="203"/>
      <c r="WP26" s="203"/>
      <c r="WQ26" s="203"/>
      <c r="WR26" s="203"/>
      <c r="WS26" s="203"/>
      <c r="WT26" s="203"/>
      <c r="WU26" s="203"/>
      <c r="WV26" s="203"/>
      <c r="WW26" s="203"/>
      <c r="WX26" s="203"/>
      <c r="WY26" s="203"/>
      <c r="WZ26" s="203"/>
      <c r="XA26" s="203"/>
      <c r="XB26" s="203"/>
      <c r="XC26" s="203"/>
      <c r="XD26" s="203"/>
      <c r="XE26" s="203"/>
      <c r="XF26" s="203"/>
      <c r="XG26" s="203"/>
      <c r="XH26" s="203"/>
      <c r="XI26" s="203"/>
      <c r="XJ26" s="203"/>
      <c r="XK26" s="203"/>
      <c r="XL26" s="203"/>
      <c r="XM26" s="203"/>
      <c r="XN26" s="203"/>
      <c r="XO26" s="203"/>
      <c r="XP26" s="203"/>
      <c r="XQ26" s="203"/>
      <c r="XR26" s="203"/>
      <c r="XS26" s="203"/>
      <c r="XT26" s="203"/>
      <c r="XU26" s="203"/>
      <c r="XV26" s="203"/>
      <c r="XW26" s="203"/>
      <c r="XX26" s="203"/>
      <c r="XY26" s="203"/>
      <c r="XZ26" s="203"/>
      <c r="YA26" s="203"/>
      <c r="YB26" s="203"/>
      <c r="YC26" s="203"/>
      <c r="YD26" s="203"/>
      <c r="YE26" s="203"/>
      <c r="YF26" s="203"/>
      <c r="YG26" s="203"/>
      <c r="YH26" s="203"/>
      <c r="YI26" s="203"/>
      <c r="YJ26" s="203"/>
      <c r="YK26" s="203"/>
      <c r="YL26" s="203"/>
      <c r="YM26" s="203"/>
      <c r="YN26" s="203"/>
      <c r="YO26" s="203"/>
      <c r="YP26" s="203"/>
      <c r="YQ26" s="203"/>
      <c r="YR26" s="203"/>
      <c r="YS26" s="203"/>
      <c r="YT26" s="203"/>
      <c r="YU26" s="203"/>
      <c r="YV26" s="203"/>
      <c r="YW26" s="203"/>
      <c r="YX26" s="203"/>
      <c r="YY26" s="203"/>
      <c r="YZ26" s="203"/>
      <c r="ZA26" s="203"/>
      <c r="ZB26" s="203"/>
      <c r="ZC26" s="203"/>
      <c r="ZD26" s="203"/>
      <c r="ZE26" s="203"/>
      <c r="ZF26" s="203"/>
      <c r="ZG26" s="203"/>
      <c r="ZH26" s="203"/>
      <c r="ZI26" s="203"/>
      <c r="ZJ26" s="203"/>
      <c r="ZK26" s="203"/>
      <c r="ZL26" s="203"/>
      <c r="ZM26" s="203"/>
      <c r="ZN26" s="203"/>
      <c r="ZO26" s="203"/>
      <c r="ZP26" s="203"/>
      <c r="ZQ26" s="203"/>
      <c r="ZR26" s="203"/>
      <c r="ZS26" s="203"/>
      <c r="ZT26" s="203"/>
      <c r="ZU26" s="203"/>
      <c r="ZV26" s="203"/>
      <c r="ZW26" s="203"/>
      <c r="ZX26" s="203"/>
      <c r="ZY26" s="203"/>
      <c r="ZZ26" s="203"/>
      <c r="AAA26" s="203"/>
      <c r="AAB26" s="203"/>
      <c r="AAC26" s="203"/>
      <c r="AAD26" s="203"/>
      <c r="AAE26" s="203"/>
      <c r="AAF26" s="203"/>
      <c r="AAG26" s="203"/>
      <c r="AAH26" s="203"/>
      <c r="AAI26" s="203"/>
      <c r="AAJ26" s="203"/>
      <c r="AAK26" s="203"/>
      <c r="AAL26" s="203"/>
      <c r="AAM26" s="203"/>
      <c r="AAN26" s="203"/>
      <c r="AAO26" s="203"/>
      <c r="AAP26" s="203"/>
      <c r="AAQ26" s="203"/>
      <c r="AAR26" s="203"/>
      <c r="AAS26" s="203"/>
      <c r="AAT26" s="203"/>
      <c r="AAU26" s="203"/>
      <c r="AAV26" s="203"/>
      <c r="AAW26" s="203"/>
      <c r="AAX26" s="203"/>
      <c r="AAY26" s="203"/>
      <c r="AAZ26" s="203"/>
      <c r="ABA26" s="203"/>
      <c r="ABB26" s="203"/>
      <c r="ABC26" s="203"/>
      <c r="ABD26" s="203"/>
      <c r="ABE26" s="203"/>
      <c r="ABF26" s="203"/>
      <c r="ABG26" s="203"/>
      <c r="ABH26" s="203"/>
      <c r="ABI26" s="203"/>
      <c r="ABJ26" s="203"/>
      <c r="ABK26" s="203"/>
      <c r="ABL26" s="203"/>
      <c r="ABM26" s="203"/>
      <c r="ABN26" s="203"/>
      <c r="ABO26" s="203"/>
      <c r="ABP26" s="203"/>
      <c r="ABQ26" s="203"/>
      <c r="ABR26" s="203"/>
      <c r="ABS26" s="203"/>
      <c r="ABT26" s="203"/>
      <c r="ABU26" s="203"/>
      <c r="ABV26" s="203"/>
      <c r="ABW26" s="203"/>
      <c r="ABX26" s="203"/>
      <c r="ABY26" s="203"/>
      <c r="ABZ26" s="203"/>
      <c r="ACA26" s="203"/>
      <c r="ACB26" s="203"/>
      <c r="ACC26" s="203"/>
      <c r="ACD26" s="203"/>
      <c r="ACE26" s="203"/>
      <c r="ACF26" s="203"/>
      <c r="ACG26" s="203"/>
      <c r="ACH26" s="203"/>
      <c r="ACI26" s="203"/>
      <c r="ACJ26" s="203"/>
      <c r="ACK26" s="203"/>
      <c r="ACL26" s="203"/>
      <c r="ACM26" s="203"/>
      <c r="ACN26" s="203"/>
      <c r="ACO26" s="203"/>
      <c r="ACP26" s="203"/>
      <c r="ACQ26" s="203"/>
      <c r="ACR26" s="203"/>
      <c r="ACS26" s="203"/>
      <c r="ACT26" s="203"/>
      <c r="ACU26" s="203"/>
      <c r="ACV26" s="203"/>
      <c r="ACW26" s="203"/>
      <c r="ACX26" s="203"/>
      <c r="ACY26" s="203"/>
      <c r="ACZ26" s="203"/>
      <c r="ADA26" s="203"/>
      <c r="ADB26" s="203"/>
      <c r="ADC26" s="203"/>
      <c r="ADD26" s="203"/>
      <c r="ADE26" s="203"/>
      <c r="ADF26" s="203"/>
      <c r="ADG26" s="203"/>
      <c r="ADH26" s="203"/>
      <c r="ADI26" s="203"/>
      <c r="ADJ26" s="203"/>
      <c r="ADK26" s="203"/>
      <c r="ADL26" s="203"/>
      <c r="ADM26" s="203"/>
      <c r="ADN26" s="203"/>
      <c r="ADO26" s="203"/>
      <c r="ADP26" s="203"/>
      <c r="ADQ26" s="203"/>
      <c r="ADR26" s="203"/>
      <c r="ADS26" s="203"/>
      <c r="ADT26" s="203"/>
      <c r="ADU26" s="203"/>
      <c r="ADV26" s="203"/>
      <c r="ADW26" s="203"/>
      <c r="ADX26" s="203"/>
      <c r="ADY26" s="203"/>
      <c r="ADZ26" s="203"/>
      <c r="AEA26" s="203"/>
      <c r="AEB26" s="203"/>
      <c r="AEC26" s="203"/>
      <c r="AED26" s="203"/>
      <c r="AEE26" s="203"/>
      <c r="AEF26" s="203"/>
      <c r="AEG26" s="203"/>
      <c r="AEH26" s="203"/>
      <c r="AEI26" s="203"/>
      <c r="AEJ26" s="203"/>
      <c r="AEK26" s="203"/>
      <c r="AEL26" s="203"/>
      <c r="AEM26" s="203"/>
      <c r="AEN26" s="203"/>
      <c r="AEO26" s="203"/>
      <c r="AEP26" s="203"/>
      <c r="AEQ26" s="203"/>
      <c r="AER26" s="203"/>
      <c r="AES26" s="203"/>
      <c r="AET26" s="203"/>
      <c r="AEU26" s="203"/>
      <c r="AEV26" s="203"/>
      <c r="AEW26" s="203"/>
      <c r="AEX26" s="203"/>
      <c r="AEY26" s="203"/>
      <c r="AEZ26" s="203"/>
      <c r="AFA26" s="203"/>
      <c r="AFB26" s="203"/>
      <c r="AFC26" s="203"/>
      <c r="AFD26" s="203"/>
      <c r="AFE26" s="203"/>
      <c r="AFF26" s="203"/>
      <c r="AFG26" s="203"/>
      <c r="AFH26" s="203"/>
      <c r="AFI26" s="203"/>
      <c r="AFJ26" s="203"/>
      <c r="AFK26" s="203"/>
      <c r="AFL26" s="203"/>
      <c r="AFM26" s="203"/>
      <c r="AFN26" s="203"/>
      <c r="AFO26" s="203"/>
      <c r="AFP26" s="203"/>
      <c r="AFQ26" s="203"/>
      <c r="AFR26" s="203"/>
      <c r="AFS26" s="203"/>
      <c r="AFT26" s="203"/>
      <c r="AFU26" s="203"/>
      <c r="AFV26" s="203"/>
      <c r="AFW26" s="203"/>
      <c r="AFX26" s="203"/>
      <c r="AFY26" s="203"/>
      <c r="AFZ26" s="203"/>
      <c r="AGA26" s="203"/>
      <c r="AGB26" s="203"/>
      <c r="AGC26" s="203"/>
      <c r="AGD26" s="203"/>
      <c r="AGE26" s="203"/>
      <c r="AGF26" s="203"/>
      <c r="AGG26" s="203"/>
      <c r="AGH26" s="203"/>
      <c r="AGI26" s="203"/>
      <c r="AGJ26" s="203"/>
      <c r="AGK26" s="203"/>
      <c r="AGL26" s="203"/>
      <c r="AGM26" s="203"/>
      <c r="AGN26" s="203"/>
      <c r="AGO26" s="203"/>
      <c r="AGP26" s="203"/>
      <c r="AGQ26" s="203"/>
      <c r="AGR26" s="203"/>
      <c r="AGS26" s="203"/>
      <c r="AGT26" s="203"/>
      <c r="AGU26" s="203"/>
      <c r="AGV26" s="203"/>
      <c r="AGW26" s="203"/>
      <c r="AGX26" s="203"/>
      <c r="AGY26" s="203"/>
      <c r="AGZ26" s="203"/>
      <c r="AHA26" s="203"/>
      <c r="AHB26" s="203"/>
      <c r="AHC26" s="203"/>
      <c r="AHD26" s="203"/>
      <c r="AHE26" s="203"/>
      <c r="AHF26" s="203"/>
      <c r="AHG26" s="203"/>
      <c r="AHH26" s="203"/>
      <c r="AHI26" s="203"/>
      <c r="AHJ26" s="203"/>
      <c r="AHK26" s="203"/>
      <c r="AHL26" s="203"/>
      <c r="AHM26" s="203"/>
      <c r="AHN26" s="203"/>
      <c r="AHO26" s="203"/>
      <c r="AHP26" s="203"/>
      <c r="AHQ26" s="203"/>
      <c r="AHR26" s="203"/>
      <c r="AHS26" s="203"/>
      <c r="AHT26" s="203"/>
      <c r="AHU26" s="203"/>
      <c r="AHV26" s="203"/>
      <c r="AHW26" s="203"/>
      <c r="AHX26" s="203"/>
      <c r="AHY26" s="203"/>
      <c r="AHZ26" s="203"/>
      <c r="AIA26" s="203"/>
      <c r="AIB26" s="203"/>
      <c r="AIC26" s="203"/>
      <c r="AID26" s="203"/>
      <c r="AIE26" s="203"/>
      <c r="AIF26" s="203"/>
      <c r="AIG26" s="203"/>
      <c r="AIH26" s="203"/>
      <c r="AII26" s="203"/>
      <c r="AIJ26" s="203"/>
      <c r="AIK26" s="203"/>
      <c r="AIL26" s="203"/>
      <c r="AIM26" s="203"/>
      <c r="AIN26" s="203"/>
      <c r="AIO26" s="203"/>
      <c r="AIP26" s="203"/>
      <c r="AIQ26" s="203"/>
      <c r="AIR26" s="203"/>
      <c r="AIS26" s="203"/>
    </row>
    <row r="27" spans="1:929" x14ac:dyDescent="0.35">
      <c r="A27" s="1">
        <v>1965</v>
      </c>
      <c r="B27" s="203"/>
      <c r="C27" s="203"/>
      <c r="D27" s="203"/>
      <c r="E27" s="203"/>
      <c r="F27" s="203"/>
      <c r="G27" s="203"/>
      <c r="H27" s="203"/>
      <c r="I27" s="203"/>
      <c r="J27" s="203"/>
      <c r="K27" s="203"/>
      <c r="L27" s="203"/>
      <c r="M27" s="203"/>
      <c r="N27" s="203"/>
      <c r="O27" s="203"/>
      <c r="P27" s="203"/>
      <c r="Q27" s="203"/>
      <c r="R27" s="203"/>
      <c r="S27" s="203"/>
      <c r="T27" s="203"/>
      <c r="U27" s="203"/>
      <c r="V27" s="203"/>
      <c r="W27" s="203"/>
      <c r="X27" s="203"/>
      <c r="Y27" s="203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3"/>
      <c r="AS27" s="203"/>
      <c r="AT27" s="203"/>
      <c r="AU27" s="203"/>
      <c r="AV27" s="203"/>
      <c r="AW27" s="203"/>
      <c r="AX27" s="203"/>
      <c r="AY27" s="203"/>
      <c r="AZ27" s="203"/>
      <c r="BA27" s="203"/>
      <c r="BB27" s="203"/>
      <c r="BC27" s="203"/>
      <c r="BD27" s="203"/>
      <c r="BE27" s="203"/>
      <c r="BF27" s="203"/>
      <c r="BG27" s="203"/>
      <c r="BH27" s="203"/>
      <c r="BI27" s="203"/>
      <c r="BJ27" s="203"/>
      <c r="BK27" s="203"/>
      <c r="BL27" s="203"/>
      <c r="BM27" s="203"/>
      <c r="BN27" s="203"/>
      <c r="BO27" s="203"/>
      <c r="BP27" s="203"/>
      <c r="BQ27" s="203"/>
      <c r="BR27" s="203"/>
      <c r="BS27" s="203"/>
      <c r="BT27" s="203"/>
      <c r="BU27" s="203"/>
      <c r="BV27" s="203"/>
      <c r="BW27" s="203"/>
      <c r="BX27" s="203"/>
      <c r="BY27" s="203"/>
      <c r="BZ27" s="203"/>
      <c r="CA27" s="203"/>
      <c r="CB27" s="203"/>
      <c r="CC27" s="203"/>
      <c r="CD27" s="203"/>
      <c r="CE27" s="203"/>
      <c r="CF27" s="203"/>
      <c r="CG27" s="203"/>
      <c r="CH27" s="203"/>
      <c r="CI27" s="203"/>
      <c r="CJ27" s="203"/>
      <c r="CK27" s="203"/>
      <c r="CL27" s="203"/>
      <c r="CM27" s="203"/>
      <c r="CN27" s="203"/>
      <c r="CO27" s="203"/>
      <c r="CP27" s="203"/>
      <c r="CQ27" s="203"/>
      <c r="CR27" s="203"/>
      <c r="CS27" s="203"/>
      <c r="CT27" s="203"/>
      <c r="CU27" s="203"/>
      <c r="CV27" s="203"/>
      <c r="CW27" s="203"/>
      <c r="CX27" s="203"/>
      <c r="CY27" s="203"/>
      <c r="CZ27" s="203"/>
      <c r="DA27" s="203"/>
      <c r="DB27" s="203"/>
      <c r="DC27" s="203"/>
      <c r="DD27" s="203"/>
      <c r="DE27" s="203"/>
      <c r="DF27" s="203"/>
      <c r="DG27" s="203"/>
      <c r="DH27" s="203"/>
      <c r="DI27" s="203"/>
      <c r="DJ27" s="203"/>
      <c r="DK27" s="203"/>
      <c r="DL27" s="203"/>
      <c r="DM27" s="203"/>
      <c r="DN27" s="203"/>
      <c r="DO27" s="203"/>
      <c r="DP27" s="203"/>
      <c r="DQ27" s="203"/>
      <c r="DR27" s="203"/>
      <c r="DS27" s="203"/>
      <c r="DT27" s="203"/>
      <c r="DU27" s="203"/>
      <c r="DV27" s="203"/>
      <c r="DW27" s="203"/>
      <c r="DX27" s="203"/>
      <c r="DY27" s="203"/>
      <c r="DZ27" s="203"/>
      <c r="EA27" s="203"/>
      <c r="EB27" s="203"/>
      <c r="EC27" s="203"/>
      <c r="ED27" s="203"/>
      <c r="EE27" s="203"/>
      <c r="EF27" s="203"/>
      <c r="EG27" s="203"/>
      <c r="EH27" s="203"/>
      <c r="EI27" s="203"/>
      <c r="EJ27" s="203"/>
      <c r="EK27" s="203"/>
      <c r="EL27" s="203"/>
      <c r="EM27" s="203"/>
      <c r="EN27" s="203"/>
      <c r="EO27" s="203"/>
      <c r="EP27" s="203"/>
      <c r="EQ27" s="203"/>
      <c r="ER27" s="203"/>
      <c r="ES27" s="203"/>
      <c r="ET27" s="203"/>
      <c r="EU27" s="203"/>
      <c r="EV27" s="203"/>
      <c r="EW27" s="203"/>
      <c r="EX27" s="203"/>
      <c r="EY27" s="203"/>
      <c r="EZ27" s="203"/>
      <c r="FA27" s="203"/>
      <c r="FB27" s="203"/>
      <c r="FC27" s="203"/>
      <c r="FD27" s="203"/>
      <c r="FE27" s="203"/>
      <c r="FF27" s="203"/>
      <c r="FG27" s="203"/>
      <c r="FH27" s="203"/>
      <c r="FI27" s="203"/>
      <c r="FJ27" s="203"/>
      <c r="FK27" s="203"/>
      <c r="FL27" s="203"/>
      <c r="FM27" s="203"/>
      <c r="FN27" s="203"/>
      <c r="FO27" s="203"/>
      <c r="FP27" s="203"/>
      <c r="FQ27" s="203"/>
      <c r="FR27" s="203"/>
      <c r="FS27" s="203"/>
      <c r="FT27" s="203"/>
      <c r="FU27" s="203"/>
      <c r="FV27" s="203"/>
      <c r="FW27" s="203"/>
      <c r="FX27" s="203"/>
      <c r="FY27" s="203"/>
      <c r="FZ27" s="203"/>
      <c r="GA27" s="203"/>
      <c r="GB27" s="203"/>
      <c r="GC27" s="203"/>
      <c r="GD27" s="203"/>
      <c r="GE27" s="203"/>
      <c r="GF27" s="203"/>
      <c r="GG27" s="203"/>
      <c r="GH27" s="203"/>
      <c r="GI27" s="203"/>
      <c r="GJ27" s="203"/>
      <c r="GK27" s="203"/>
      <c r="GL27" s="203"/>
      <c r="GM27" s="203"/>
      <c r="GN27" s="203"/>
      <c r="GO27" s="203"/>
      <c r="GP27" s="203"/>
      <c r="GQ27" s="203"/>
      <c r="GR27" s="203"/>
      <c r="GS27" s="203"/>
      <c r="GT27" s="203"/>
      <c r="GU27" s="203"/>
      <c r="GV27" s="203"/>
      <c r="GW27" s="203"/>
      <c r="GX27" s="203"/>
      <c r="GY27" s="203"/>
      <c r="GZ27" s="203"/>
      <c r="HA27" s="203"/>
      <c r="HB27" s="203"/>
      <c r="HC27" s="203"/>
      <c r="HD27" s="203"/>
      <c r="HE27" s="203"/>
      <c r="HF27" s="203"/>
      <c r="HG27" s="203"/>
      <c r="HH27" s="203"/>
      <c r="HI27" s="203"/>
      <c r="HJ27" s="203"/>
      <c r="HK27" s="203"/>
      <c r="HL27" s="203"/>
      <c r="HM27" s="203"/>
      <c r="HN27" s="203"/>
      <c r="HO27" s="203"/>
      <c r="HP27" s="203"/>
      <c r="HQ27" s="203"/>
      <c r="HR27" s="203"/>
      <c r="HS27" s="203"/>
      <c r="HT27" s="203"/>
      <c r="HU27" s="203"/>
      <c r="HV27" s="203"/>
      <c r="HW27" s="203"/>
      <c r="HX27" s="203"/>
      <c r="HY27" s="203"/>
      <c r="HZ27" s="203"/>
      <c r="IA27" s="203"/>
      <c r="IB27" s="203"/>
      <c r="IC27" s="203"/>
      <c r="ID27" s="203"/>
      <c r="IE27" s="203"/>
      <c r="IF27" s="203"/>
      <c r="IG27" s="203"/>
      <c r="IH27" s="203"/>
      <c r="II27" s="203"/>
      <c r="IJ27" s="203"/>
      <c r="IK27" s="203"/>
      <c r="IL27" s="203"/>
      <c r="IM27" s="203"/>
      <c r="IN27" s="203"/>
      <c r="IO27" s="203"/>
      <c r="IP27" s="203"/>
      <c r="IQ27" s="203"/>
      <c r="IR27" s="203"/>
      <c r="IS27" s="203"/>
      <c r="IT27" s="203"/>
      <c r="IU27" s="203"/>
      <c r="IV27" s="203"/>
      <c r="IW27" s="203"/>
      <c r="IX27" s="203"/>
      <c r="IY27" s="203"/>
      <c r="IZ27" s="203"/>
      <c r="JA27" s="203"/>
      <c r="JB27" s="203"/>
      <c r="JC27" s="203"/>
      <c r="JD27" s="203"/>
      <c r="JE27" s="203"/>
      <c r="JF27" s="203"/>
      <c r="JG27" s="203"/>
      <c r="JH27" s="203"/>
      <c r="JI27" s="203"/>
      <c r="JJ27" s="203"/>
      <c r="JK27" s="203"/>
      <c r="JL27" s="203"/>
      <c r="JM27" s="203"/>
      <c r="JN27" s="203"/>
      <c r="JO27" s="203"/>
      <c r="JP27" s="203"/>
      <c r="JQ27" s="203"/>
      <c r="JR27" s="203"/>
      <c r="JS27" s="203"/>
      <c r="JT27" s="203"/>
      <c r="JU27" s="203"/>
      <c r="JV27" s="203"/>
      <c r="JW27" s="203"/>
      <c r="JX27" s="203"/>
      <c r="JY27" s="203"/>
      <c r="JZ27" s="203"/>
      <c r="KA27" s="203"/>
      <c r="KB27" s="203"/>
      <c r="KC27" s="203"/>
      <c r="KD27" s="203"/>
      <c r="KE27" s="203"/>
      <c r="KF27" s="203"/>
      <c r="KG27" s="203"/>
      <c r="KH27" s="203"/>
      <c r="KI27" s="203"/>
      <c r="KJ27" s="203"/>
      <c r="KK27" s="203"/>
      <c r="KL27" s="203"/>
      <c r="KM27" s="203"/>
      <c r="KN27" s="203"/>
      <c r="KO27" s="203"/>
      <c r="KP27" s="203"/>
      <c r="KQ27" s="203"/>
      <c r="KR27" s="203"/>
      <c r="KS27" s="203"/>
      <c r="KT27" s="203"/>
      <c r="KU27" s="203"/>
      <c r="KV27" s="203"/>
      <c r="KW27" s="203"/>
      <c r="KX27" s="203"/>
      <c r="KY27" s="203"/>
      <c r="KZ27" s="203"/>
      <c r="LA27" s="203"/>
      <c r="LB27" s="203"/>
      <c r="LC27" s="203"/>
      <c r="LD27" s="203"/>
      <c r="LE27" s="203"/>
      <c r="LF27" s="203"/>
      <c r="LG27" s="203"/>
      <c r="LH27" s="203"/>
      <c r="LI27" s="203"/>
      <c r="LJ27" s="203"/>
      <c r="LK27" s="203"/>
      <c r="LL27" s="203"/>
      <c r="LM27" s="203"/>
      <c r="LN27" s="203"/>
      <c r="LO27" s="203"/>
      <c r="LP27" s="203"/>
      <c r="LQ27" s="203"/>
      <c r="LR27" s="203"/>
      <c r="LS27" s="203"/>
      <c r="LT27" s="203"/>
      <c r="LU27" s="203"/>
      <c r="LV27" s="203"/>
      <c r="LW27" s="203"/>
      <c r="LX27" s="203"/>
      <c r="LY27" s="203"/>
      <c r="LZ27" s="203"/>
      <c r="MA27" s="203"/>
      <c r="MB27" s="203"/>
      <c r="MC27" s="203"/>
      <c r="MD27" s="203"/>
      <c r="ME27" s="203"/>
      <c r="MF27" s="203"/>
      <c r="MG27" s="203"/>
      <c r="MH27" s="203"/>
      <c r="MI27" s="203"/>
      <c r="MJ27" s="203"/>
      <c r="MK27" s="203"/>
      <c r="ML27" s="203"/>
      <c r="MM27" s="203"/>
      <c r="MN27" s="203"/>
      <c r="MO27" s="203"/>
      <c r="MP27" s="203"/>
      <c r="MQ27" s="203"/>
      <c r="MR27" s="203"/>
      <c r="MS27" s="203"/>
      <c r="MT27" s="203"/>
      <c r="MU27" s="203"/>
      <c r="MV27" s="203"/>
      <c r="MW27" s="203"/>
      <c r="MX27" s="203"/>
      <c r="MY27" s="203"/>
      <c r="MZ27" s="203"/>
      <c r="NA27" s="203"/>
      <c r="NB27" s="203"/>
      <c r="NC27" s="203"/>
      <c r="ND27" s="203"/>
      <c r="NE27" s="203"/>
      <c r="NF27" s="203"/>
      <c r="NG27" s="203"/>
      <c r="NH27" s="203"/>
      <c r="NI27" s="203"/>
      <c r="NJ27" s="203"/>
      <c r="NK27" s="203"/>
      <c r="NL27" s="203"/>
      <c r="NM27" s="203"/>
      <c r="NN27" s="203"/>
      <c r="NO27" s="203"/>
      <c r="NP27" s="203"/>
      <c r="NQ27" s="203"/>
      <c r="NR27" s="203"/>
      <c r="NS27" s="203"/>
      <c r="NT27" s="203"/>
      <c r="NU27" s="203"/>
      <c r="NV27" s="203"/>
      <c r="NW27" s="203"/>
      <c r="NX27" s="203"/>
      <c r="NY27" s="203"/>
      <c r="NZ27" s="203"/>
      <c r="OA27" s="203"/>
      <c r="OB27" s="203"/>
      <c r="OC27" s="203"/>
      <c r="OD27" s="203"/>
      <c r="OE27" s="203"/>
      <c r="OF27" s="203"/>
      <c r="OG27" s="203"/>
      <c r="OH27" s="203"/>
      <c r="OI27" s="203"/>
      <c r="OJ27" s="203"/>
      <c r="OK27" s="203"/>
      <c r="OL27" s="203"/>
      <c r="OM27" s="203"/>
      <c r="ON27" s="203"/>
      <c r="OO27" s="203"/>
      <c r="OP27" s="203"/>
      <c r="OQ27" s="203"/>
      <c r="OR27" s="203"/>
      <c r="OS27" s="203"/>
      <c r="OT27" s="203"/>
      <c r="OU27" s="203"/>
      <c r="OV27" s="203"/>
      <c r="OW27" s="203"/>
      <c r="OX27" s="203"/>
      <c r="OY27" s="203"/>
      <c r="OZ27" s="203"/>
      <c r="PA27" s="203"/>
      <c r="PB27" s="203"/>
      <c r="PC27" s="203"/>
      <c r="PD27" s="203"/>
      <c r="PE27" s="203"/>
      <c r="PF27" s="203"/>
      <c r="PG27" s="203"/>
      <c r="PH27" s="203"/>
      <c r="PI27" s="203"/>
      <c r="PJ27" s="203"/>
      <c r="PK27" s="203"/>
      <c r="PL27" s="203"/>
      <c r="PM27" s="203"/>
      <c r="PN27" s="203"/>
      <c r="PO27" s="203"/>
      <c r="PP27" s="203"/>
      <c r="PQ27" s="203"/>
      <c r="PR27" s="203"/>
      <c r="PS27" s="203"/>
      <c r="PT27" s="203"/>
      <c r="PU27" s="203"/>
      <c r="PV27" s="203"/>
      <c r="PW27" s="203"/>
      <c r="PX27" s="203"/>
      <c r="PY27" s="203"/>
      <c r="PZ27" s="203"/>
      <c r="QA27" s="203"/>
      <c r="QB27" s="203"/>
      <c r="QC27" s="203"/>
      <c r="QD27" s="203"/>
      <c r="QE27" s="203"/>
      <c r="QF27" s="203"/>
      <c r="QG27" s="203"/>
      <c r="QH27" s="203"/>
      <c r="QI27" s="203"/>
      <c r="QJ27" s="203"/>
      <c r="QK27" s="203"/>
      <c r="QL27" s="203"/>
      <c r="QM27" s="203"/>
      <c r="QN27" s="203"/>
      <c r="QO27" s="203"/>
      <c r="QP27" s="203"/>
      <c r="QQ27" s="203"/>
      <c r="QR27" s="203"/>
      <c r="QS27" s="203"/>
      <c r="QT27" s="203"/>
      <c r="QU27" s="203"/>
      <c r="QV27" s="203"/>
      <c r="QW27" s="203"/>
      <c r="QX27" s="203"/>
      <c r="QY27" s="203"/>
      <c r="QZ27" s="203"/>
      <c r="RA27" s="203"/>
      <c r="RB27" s="203"/>
      <c r="RC27" s="203"/>
      <c r="RD27" s="203"/>
      <c r="RE27" s="203"/>
      <c r="RF27" s="203"/>
      <c r="RG27" s="203"/>
      <c r="RH27" s="203"/>
      <c r="RI27" s="203"/>
      <c r="RJ27" s="203"/>
      <c r="RK27" s="203"/>
      <c r="RL27" s="203"/>
      <c r="RM27" s="203"/>
      <c r="RN27" s="203"/>
      <c r="RO27" s="203"/>
      <c r="RP27" s="203"/>
      <c r="RQ27" s="203"/>
      <c r="RR27" s="203"/>
      <c r="RS27" s="203"/>
      <c r="RT27" s="203"/>
      <c r="RU27" s="203"/>
      <c r="RV27" s="203"/>
      <c r="RW27" s="203"/>
      <c r="RX27" s="203"/>
      <c r="RY27" s="203"/>
      <c r="RZ27" s="203"/>
      <c r="SA27" s="203"/>
      <c r="SB27" s="203"/>
      <c r="SC27" s="203"/>
      <c r="SD27" s="203"/>
      <c r="SE27" s="203"/>
      <c r="SF27" s="203"/>
      <c r="SG27" s="203"/>
      <c r="SH27" s="203"/>
      <c r="SI27" s="203"/>
      <c r="SJ27" s="203"/>
      <c r="SK27" s="203"/>
      <c r="SL27" s="203"/>
      <c r="SM27" s="203"/>
      <c r="SN27" s="203"/>
      <c r="SO27" s="203"/>
      <c r="SP27" s="203"/>
      <c r="SQ27" s="203"/>
      <c r="SR27" s="203"/>
      <c r="SS27" s="203"/>
      <c r="ST27" s="203"/>
      <c r="SU27" s="203"/>
      <c r="SV27" s="203"/>
      <c r="SW27" s="203"/>
      <c r="SX27" s="203"/>
      <c r="SY27" s="203"/>
      <c r="SZ27" s="203"/>
      <c r="TA27" s="203"/>
      <c r="TB27" s="203"/>
      <c r="TC27" s="203"/>
      <c r="TD27" s="203"/>
      <c r="TE27" s="203"/>
      <c r="TF27" s="203"/>
      <c r="TG27" s="203"/>
      <c r="TH27" s="203"/>
      <c r="TI27" s="203"/>
      <c r="TJ27" s="203"/>
      <c r="TK27" s="203"/>
      <c r="TL27" s="203"/>
      <c r="TM27" s="203"/>
      <c r="TN27" s="203"/>
      <c r="TO27" s="203"/>
      <c r="TP27" s="203"/>
      <c r="TQ27" s="203"/>
      <c r="TR27" s="203"/>
      <c r="TS27" s="203"/>
      <c r="TT27" s="203"/>
      <c r="TU27" s="203"/>
      <c r="TV27" s="203"/>
      <c r="TW27" s="203"/>
      <c r="TX27" s="203"/>
      <c r="TY27" s="203"/>
      <c r="TZ27" s="203"/>
      <c r="UA27" s="203"/>
      <c r="UB27" s="203"/>
      <c r="UC27" s="203"/>
      <c r="UD27" s="203"/>
      <c r="UE27" s="203"/>
      <c r="UF27" s="203"/>
      <c r="UG27" s="203"/>
      <c r="UH27" s="203"/>
      <c r="UI27" s="203"/>
      <c r="UJ27" s="203"/>
      <c r="UK27" s="203"/>
      <c r="UL27" s="203"/>
      <c r="UM27" s="203"/>
      <c r="UN27" s="203"/>
      <c r="UO27" s="203"/>
      <c r="UP27" s="203"/>
      <c r="UQ27" s="203"/>
      <c r="UR27" s="203"/>
      <c r="US27" s="203"/>
      <c r="UT27" s="203"/>
      <c r="UU27" s="203"/>
      <c r="UV27" s="203"/>
      <c r="UW27" s="203"/>
      <c r="UX27" s="203"/>
      <c r="UY27" s="203"/>
      <c r="UZ27" s="203"/>
      <c r="VA27" s="203"/>
      <c r="VB27" s="203"/>
      <c r="VC27" s="203"/>
      <c r="VD27" s="203"/>
      <c r="VE27" s="203"/>
      <c r="VF27" s="203"/>
      <c r="VG27" s="203"/>
      <c r="VH27" s="203"/>
      <c r="VI27" s="203"/>
      <c r="VJ27" s="203"/>
      <c r="VK27" s="203"/>
      <c r="VL27" s="203"/>
      <c r="VM27" s="203"/>
      <c r="VN27" s="203"/>
      <c r="VO27" s="203"/>
      <c r="VP27" s="203"/>
      <c r="VQ27" s="203"/>
      <c r="VR27" s="203"/>
      <c r="VS27" s="203"/>
      <c r="VT27" s="203"/>
      <c r="VU27" s="203"/>
      <c r="VV27" s="203"/>
      <c r="VW27" s="203"/>
      <c r="VX27" s="203"/>
      <c r="VY27" s="203"/>
      <c r="VZ27" s="203"/>
      <c r="WA27" s="203"/>
      <c r="WB27" s="203"/>
      <c r="WC27" s="203"/>
      <c r="WD27" s="203"/>
      <c r="WE27" s="203"/>
      <c r="WF27" s="203"/>
      <c r="WG27" s="203"/>
      <c r="WH27" s="203"/>
      <c r="WI27" s="203"/>
      <c r="WJ27" s="203"/>
      <c r="WK27" s="203"/>
      <c r="WL27" s="203"/>
      <c r="WM27" s="203"/>
      <c r="WN27" s="203"/>
      <c r="WO27" s="203"/>
      <c r="WP27" s="203"/>
      <c r="WQ27" s="203"/>
      <c r="WR27" s="203"/>
      <c r="WS27" s="203"/>
      <c r="WT27" s="203"/>
      <c r="WU27" s="203"/>
      <c r="WV27" s="203"/>
      <c r="WW27" s="203"/>
      <c r="WX27" s="203"/>
      <c r="WY27" s="203"/>
      <c r="WZ27" s="203"/>
      <c r="XA27" s="203"/>
      <c r="XB27" s="203"/>
      <c r="XC27" s="203"/>
      <c r="XD27" s="203"/>
      <c r="XE27" s="203"/>
      <c r="XF27" s="203"/>
      <c r="XG27" s="203"/>
      <c r="XH27" s="203"/>
      <c r="XI27" s="203"/>
      <c r="XJ27" s="203"/>
      <c r="XK27" s="203"/>
      <c r="XL27" s="203"/>
      <c r="XM27" s="203"/>
      <c r="XN27" s="203"/>
      <c r="XO27" s="203"/>
      <c r="XP27" s="203"/>
      <c r="XQ27" s="203"/>
      <c r="XR27" s="203"/>
      <c r="XS27" s="203"/>
      <c r="XT27" s="203"/>
      <c r="XU27" s="203"/>
      <c r="XV27" s="203"/>
      <c r="XW27" s="203"/>
      <c r="XX27" s="203"/>
      <c r="XY27" s="203"/>
      <c r="XZ27" s="203"/>
      <c r="YA27" s="203"/>
      <c r="YB27" s="203"/>
      <c r="YC27" s="203"/>
      <c r="YD27" s="203"/>
      <c r="YE27" s="203"/>
      <c r="YF27" s="203"/>
      <c r="YG27" s="203"/>
      <c r="YH27" s="203"/>
      <c r="YI27" s="203"/>
      <c r="YJ27" s="203"/>
      <c r="YK27" s="203"/>
      <c r="YL27" s="203"/>
      <c r="YM27" s="203"/>
      <c r="YN27" s="203"/>
      <c r="YO27" s="203"/>
      <c r="YP27" s="203"/>
      <c r="YQ27" s="203"/>
      <c r="YR27" s="203"/>
      <c r="YS27" s="203"/>
      <c r="YT27" s="203"/>
      <c r="YU27" s="203"/>
      <c r="YV27" s="203"/>
      <c r="YW27" s="203"/>
      <c r="YX27" s="203"/>
      <c r="YY27" s="203"/>
      <c r="YZ27" s="203"/>
      <c r="ZA27" s="203"/>
      <c r="ZB27" s="203"/>
      <c r="ZC27" s="203"/>
      <c r="ZD27" s="203"/>
      <c r="ZE27" s="203"/>
      <c r="ZF27" s="203"/>
      <c r="ZG27" s="203"/>
      <c r="ZH27" s="203"/>
      <c r="ZI27" s="203"/>
      <c r="ZJ27" s="203"/>
      <c r="ZK27" s="203"/>
      <c r="ZL27" s="203"/>
      <c r="ZM27" s="203"/>
      <c r="ZN27" s="203"/>
      <c r="ZO27" s="203"/>
      <c r="ZP27" s="203"/>
      <c r="ZQ27" s="203"/>
      <c r="ZR27" s="203"/>
      <c r="ZS27" s="203"/>
      <c r="ZT27" s="203"/>
      <c r="ZU27" s="203"/>
      <c r="ZV27" s="203"/>
      <c r="ZW27" s="203"/>
      <c r="ZX27" s="203"/>
      <c r="ZY27" s="203"/>
      <c r="ZZ27" s="203"/>
      <c r="AAA27" s="203"/>
      <c r="AAB27" s="203"/>
      <c r="AAC27" s="203"/>
      <c r="AAD27" s="203"/>
      <c r="AAE27" s="203"/>
      <c r="AAF27" s="203"/>
      <c r="AAG27" s="203"/>
      <c r="AAH27" s="203"/>
      <c r="AAI27" s="203"/>
      <c r="AAJ27" s="203"/>
      <c r="AAK27" s="203"/>
      <c r="AAL27" s="203"/>
      <c r="AAM27" s="203"/>
      <c r="AAN27" s="203"/>
      <c r="AAO27" s="203"/>
      <c r="AAP27" s="203"/>
      <c r="AAQ27" s="203"/>
      <c r="AAR27" s="203"/>
      <c r="AAS27" s="203"/>
      <c r="AAT27" s="203"/>
      <c r="AAU27" s="203"/>
      <c r="AAV27" s="203"/>
      <c r="AAW27" s="203"/>
      <c r="AAX27" s="203"/>
      <c r="AAY27" s="203"/>
      <c r="AAZ27" s="203"/>
      <c r="ABA27" s="203"/>
      <c r="ABB27" s="203"/>
      <c r="ABC27" s="203"/>
      <c r="ABD27" s="203"/>
      <c r="ABE27" s="203"/>
      <c r="ABF27" s="203"/>
      <c r="ABG27" s="203"/>
      <c r="ABH27" s="203"/>
      <c r="ABI27" s="203"/>
      <c r="ABJ27" s="203"/>
      <c r="ABK27" s="203"/>
      <c r="ABL27" s="203"/>
      <c r="ABM27" s="203"/>
      <c r="ABN27" s="203"/>
      <c r="ABO27" s="203"/>
      <c r="ABP27" s="203"/>
      <c r="ABQ27" s="203"/>
      <c r="ABR27" s="203"/>
      <c r="ABS27" s="203"/>
      <c r="ABT27" s="203"/>
      <c r="ABU27" s="203"/>
      <c r="ABV27" s="203"/>
      <c r="ABW27" s="203"/>
      <c r="ABX27" s="203"/>
      <c r="ABY27" s="203"/>
      <c r="ABZ27" s="203"/>
      <c r="ACA27" s="203"/>
      <c r="ACB27" s="203"/>
      <c r="ACC27" s="203"/>
      <c r="ACD27" s="203"/>
      <c r="ACE27" s="203"/>
      <c r="ACF27" s="203"/>
      <c r="ACG27" s="203"/>
      <c r="ACH27" s="203"/>
      <c r="ACI27" s="203"/>
      <c r="ACJ27" s="203"/>
      <c r="ACK27" s="203"/>
      <c r="ACL27" s="203"/>
      <c r="ACM27" s="203"/>
      <c r="ACN27" s="203"/>
      <c r="ACO27" s="203"/>
      <c r="ACP27" s="203"/>
      <c r="ACQ27" s="203"/>
      <c r="ACR27" s="203"/>
      <c r="ACS27" s="203"/>
      <c r="ACT27" s="203"/>
      <c r="ACU27" s="203"/>
      <c r="ACV27" s="203"/>
      <c r="ACW27" s="203"/>
      <c r="ACX27" s="203"/>
      <c r="ACY27" s="203"/>
      <c r="ACZ27" s="203"/>
      <c r="ADA27" s="203"/>
      <c r="ADB27" s="203"/>
      <c r="ADC27" s="203"/>
      <c r="ADD27" s="203"/>
      <c r="ADE27" s="203"/>
      <c r="ADF27" s="203"/>
      <c r="ADG27" s="203"/>
      <c r="ADH27" s="203"/>
      <c r="ADI27" s="203"/>
      <c r="ADJ27" s="203"/>
      <c r="ADK27" s="203"/>
      <c r="ADL27" s="203"/>
      <c r="ADM27" s="203"/>
      <c r="ADN27" s="203"/>
      <c r="ADO27" s="203"/>
      <c r="ADP27" s="203"/>
      <c r="ADQ27" s="203"/>
      <c r="ADR27" s="203"/>
      <c r="ADS27" s="203"/>
      <c r="ADT27" s="203"/>
      <c r="ADU27" s="203"/>
      <c r="ADV27" s="203"/>
      <c r="ADW27" s="203"/>
      <c r="ADX27" s="203"/>
      <c r="ADY27" s="203"/>
      <c r="ADZ27" s="203"/>
      <c r="AEA27" s="203"/>
      <c r="AEB27" s="203"/>
      <c r="AEC27" s="203"/>
      <c r="AED27" s="203"/>
      <c r="AEE27" s="203"/>
      <c r="AEF27" s="203"/>
      <c r="AEG27" s="203"/>
      <c r="AEH27" s="203"/>
      <c r="AEI27" s="203"/>
      <c r="AEJ27" s="203"/>
      <c r="AEK27" s="203"/>
      <c r="AEL27" s="203"/>
      <c r="AEM27" s="203"/>
      <c r="AEN27" s="203"/>
      <c r="AEO27" s="203"/>
      <c r="AEP27" s="203"/>
      <c r="AEQ27" s="203"/>
      <c r="AER27" s="203"/>
      <c r="AES27" s="203"/>
      <c r="AET27" s="203"/>
      <c r="AEU27" s="203"/>
      <c r="AEV27" s="203"/>
      <c r="AEW27" s="203"/>
      <c r="AEX27" s="203"/>
      <c r="AEY27" s="203"/>
      <c r="AEZ27" s="203"/>
      <c r="AFA27" s="203"/>
      <c r="AFB27" s="203"/>
      <c r="AFC27" s="203"/>
      <c r="AFD27" s="203"/>
      <c r="AFE27" s="203"/>
      <c r="AFF27" s="203"/>
      <c r="AFG27" s="203"/>
      <c r="AFH27" s="203"/>
      <c r="AFI27" s="203"/>
      <c r="AFJ27" s="203"/>
      <c r="AFK27" s="203"/>
      <c r="AFL27" s="203"/>
      <c r="AFM27" s="203"/>
      <c r="AFN27" s="203"/>
      <c r="AFO27" s="203"/>
      <c r="AFP27" s="203"/>
      <c r="AFQ27" s="203"/>
      <c r="AFR27" s="203"/>
      <c r="AFS27" s="203"/>
      <c r="AFT27" s="203"/>
      <c r="AFU27" s="203"/>
      <c r="AFV27" s="203"/>
      <c r="AFW27" s="203"/>
      <c r="AFX27" s="203"/>
      <c r="AFY27" s="203"/>
      <c r="AFZ27" s="203"/>
      <c r="AGA27" s="203"/>
      <c r="AGB27" s="203"/>
      <c r="AGC27" s="203"/>
      <c r="AGD27" s="203"/>
      <c r="AGE27" s="203"/>
      <c r="AGF27" s="203"/>
      <c r="AGG27" s="203"/>
      <c r="AGH27" s="203"/>
      <c r="AGI27" s="203"/>
      <c r="AGJ27" s="203"/>
      <c r="AGK27" s="203"/>
      <c r="AGL27" s="203"/>
      <c r="AGM27" s="203"/>
      <c r="AGN27" s="203"/>
      <c r="AGO27" s="203"/>
      <c r="AGP27" s="203"/>
      <c r="AGQ27" s="203"/>
      <c r="AGR27" s="203"/>
      <c r="AGS27" s="203"/>
      <c r="AGT27" s="203"/>
      <c r="AGU27" s="203"/>
      <c r="AGV27" s="203"/>
      <c r="AGW27" s="203"/>
      <c r="AGX27" s="203"/>
      <c r="AGY27" s="203"/>
      <c r="AGZ27" s="203"/>
      <c r="AHA27" s="203"/>
      <c r="AHB27" s="203"/>
      <c r="AHC27" s="203"/>
      <c r="AHD27" s="203"/>
      <c r="AHE27" s="203"/>
      <c r="AHF27" s="203"/>
      <c r="AHG27" s="203"/>
      <c r="AHH27" s="203"/>
      <c r="AHI27" s="203"/>
      <c r="AHJ27" s="203"/>
      <c r="AHK27" s="203"/>
      <c r="AHL27" s="203"/>
      <c r="AHM27" s="203"/>
      <c r="AHN27" s="203"/>
      <c r="AHO27" s="203"/>
      <c r="AHP27" s="203"/>
      <c r="AHQ27" s="203"/>
      <c r="AHR27" s="203"/>
      <c r="AHS27" s="203"/>
      <c r="AHT27" s="203"/>
      <c r="AHU27" s="203"/>
      <c r="AHV27" s="203"/>
      <c r="AHW27" s="203"/>
      <c r="AHX27" s="203"/>
      <c r="AHY27" s="203"/>
      <c r="AHZ27" s="203"/>
      <c r="AIA27" s="203"/>
      <c r="AIB27" s="203"/>
      <c r="AIC27" s="203"/>
      <c r="AID27" s="203"/>
      <c r="AIE27" s="203"/>
      <c r="AIF27" s="203"/>
      <c r="AIG27" s="203"/>
      <c r="AIH27" s="203"/>
      <c r="AII27" s="203"/>
      <c r="AIJ27" s="203"/>
      <c r="AIK27" s="203"/>
      <c r="AIL27" s="203"/>
      <c r="AIM27" s="203"/>
      <c r="AIN27" s="203"/>
      <c r="AIO27" s="203"/>
      <c r="AIP27" s="203"/>
      <c r="AIQ27" s="203"/>
      <c r="AIR27" s="203"/>
      <c r="AIS27" s="203"/>
    </row>
    <row r="28" spans="1:929" x14ac:dyDescent="0.35">
      <c r="A28" s="1">
        <v>1966</v>
      </c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203"/>
      <c r="P28" s="203"/>
      <c r="Q28" s="203"/>
      <c r="R28" s="203"/>
      <c r="S28" s="203"/>
      <c r="T28" s="203"/>
      <c r="U28" s="203"/>
      <c r="V28" s="203"/>
      <c r="W28" s="203"/>
      <c r="X28" s="203"/>
      <c r="Y28" s="203"/>
      <c r="Z28" s="203"/>
      <c r="AA28" s="203"/>
      <c r="AB28" s="203"/>
      <c r="AC28" s="203"/>
      <c r="AD28" s="203"/>
      <c r="AE28" s="203"/>
      <c r="AF28" s="203"/>
      <c r="AG28" s="203"/>
      <c r="AH28" s="203"/>
      <c r="AI28" s="203"/>
      <c r="AJ28" s="203"/>
      <c r="AK28" s="203"/>
      <c r="AL28" s="203"/>
      <c r="AM28" s="203"/>
      <c r="AN28" s="203"/>
      <c r="AO28" s="203"/>
      <c r="AP28" s="203"/>
      <c r="AQ28" s="203"/>
      <c r="AR28" s="203"/>
      <c r="AS28" s="203"/>
      <c r="AT28" s="203"/>
      <c r="AU28" s="203"/>
      <c r="AV28" s="203"/>
      <c r="AW28" s="203"/>
      <c r="AX28" s="203"/>
      <c r="AY28" s="203"/>
      <c r="AZ28" s="203"/>
      <c r="BA28" s="203"/>
      <c r="BB28" s="203"/>
      <c r="BC28" s="203"/>
      <c r="BD28" s="203"/>
      <c r="BE28" s="203"/>
      <c r="BF28" s="203"/>
      <c r="BG28" s="203"/>
      <c r="BH28" s="203"/>
      <c r="BI28" s="203"/>
      <c r="BJ28" s="203"/>
      <c r="BK28" s="203"/>
      <c r="BL28" s="203"/>
      <c r="BM28" s="203"/>
      <c r="BN28" s="203"/>
      <c r="BO28" s="203"/>
      <c r="BP28" s="203"/>
      <c r="BQ28" s="203"/>
      <c r="BR28" s="203"/>
      <c r="BS28" s="203"/>
      <c r="BT28" s="203"/>
      <c r="BU28" s="203"/>
      <c r="BV28" s="203"/>
      <c r="BW28" s="203"/>
      <c r="BX28" s="203"/>
      <c r="BY28" s="203"/>
      <c r="BZ28" s="203"/>
      <c r="CA28" s="203"/>
      <c r="CB28" s="203"/>
      <c r="CC28" s="203"/>
      <c r="CD28" s="203"/>
      <c r="CE28" s="203"/>
      <c r="CF28" s="203"/>
      <c r="CG28" s="203"/>
      <c r="CH28" s="203"/>
      <c r="CI28" s="203"/>
      <c r="CJ28" s="203"/>
      <c r="CK28" s="203"/>
      <c r="CL28" s="203"/>
      <c r="CM28" s="203"/>
      <c r="CN28" s="203"/>
      <c r="CO28" s="203"/>
      <c r="CP28" s="203"/>
      <c r="CQ28" s="203"/>
      <c r="CR28" s="203"/>
      <c r="CS28" s="203"/>
      <c r="CT28" s="203"/>
      <c r="CU28" s="203"/>
      <c r="CV28" s="203"/>
      <c r="CW28" s="203"/>
      <c r="CX28" s="203"/>
      <c r="CY28" s="203"/>
      <c r="CZ28" s="203"/>
      <c r="DA28" s="203"/>
      <c r="DB28" s="203"/>
      <c r="DC28" s="203"/>
      <c r="DD28" s="203"/>
      <c r="DE28" s="203"/>
      <c r="DF28" s="203"/>
      <c r="DG28" s="203"/>
      <c r="DH28" s="203"/>
      <c r="DI28" s="203"/>
      <c r="DJ28" s="203"/>
      <c r="DK28" s="203"/>
      <c r="DL28" s="203"/>
      <c r="DM28" s="203"/>
      <c r="DN28" s="203"/>
      <c r="DO28" s="203"/>
      <c r="DP28" s="203"/>
      <c r="DQ28" s="203"/>
      <c r="DR28" s="203"/>
      <c r="DS28" s="203"/>
      <c r="DT28" s="203"/>
      <c r="DU28" s="203"/>
      <c r="DV28" s="203"/>
      <c r="DW28" s="203"/>
      <c r="DX28" s="203"/>
      <c r="DY28" s="203"/>
      <c r="DZ28" s="203"/>
      <c r="EA28" s="203"/>
      <c r="EB28" s="203"/>
      <c r="EC28" s="203"/>
      <c r="ED28" s="203"/>
      <c r="EE28" s="203"/>
      <c r="EF28" s="203"/>
      <c r="EG28" s="203"/>
      <c r="EH28" s="203"/>
      <c r="EI28" s="203"/>
      <c r="EJ28" s="203"/>
      <c r="EK28" s="203"/>
      <c r="EL28" s="203"/>
      <c r="EM28" s="203"/>
      <c r="EN28" s="203"/>
      <c r="EO28" s="203"/>
      <c r="EP28" s="203"/>
      <c r="EQ28" s="203"/>
      <c r="ER28" s="203"/>
      <c r="ES28" s="203"/>
      <c r="ET28" s="203"/>
      <c r="EU28" s="203"/>
      <c r="EV28" s="203"/>
      <c r="EW28" s="203"/>
      <c r="EX28" s="203"/>
      <c r="EY28" s="203"/>
      <c r="EZ28" s="203"/>
      <c r="FA28" s="203"/>
      <c r="FB28" s="203"/>
      <c r="FC28" s="203"/>
      <c r="FD28" s="203"/>
      <c r="FE28" s="203"/>
      <c r="FF28" s="203"/>
      <c r="FG28" s="203"/>
      <c r="FH28" s="203"/>
      <c r="FI28" s="203"/>
      <c r="FJ28" s="203"/>
      <c r="FK28" s="203"/>
      <c r="FL28" s="203"/>
      <c r="FM28" s="203"/>
      <c r="FN28" s="203"/>
      <c r="FO28" s="203"/>
      <c r="FP28" s="203"/>
      <c r="FQ28" s="203"/>
      <c r="FR28" s="203"/>
      <c r="FS28" s="203"/>
      <c r="FT28" s="203"/>
      <c r="FU28" s="203"/>
      <c r="FV28" s="203"/>
      <c r="FW28" s="203"/>
      <c r="FX28" s="203"/>
      <c r="FY28" s="203"/>
      <c r="FZ28" s="203"/>
      <c r="GA28" s="203"/>
      <c r="GB28" s="203"/>
      <c r="GC28" s="203"/>
      <c r="GD28" s="203"/>
      <c r="GE28" s="203"/>
      <c r="GF28" s="203"/>
      <c r="GG28" s="203"/>
      <c r="GH28" s="203"/>
      <c r="GI28" s="203"/>
      <c r="GJ28" s="203"/>
      <c r="GK28" s="203"/>
      <c r="GL28" s="203"/>
      <c r="GM28" s="203"/>
      <c r="GN28" s="203"/>
      <c r="GO28" s="203"/>
      <c r="GP28" s="203"/>
      <c r="GQ28" s="203"/>
      <c r="GR28" s="203"/>
      <c r="GS28" s="203"/>
      <c r="GT28" s="203"/>
      <c r="GU28" s="203"/>
      <c r="GV28" s="203"/>
      <c r="GW28" s="203"/>
      <c r="GX28" s="203"/>
      <c r="GY28" s="203"/>
      <c r="GZ28" s="203"/>
      <c r="HA28" s="203"/>
      <c r="HB28" s="203"/>
      <c r="HC28" s="203"/>
      <c r="HD28" s="203"/>
      <c r="HE28" s="203"/>
      <c r="HF28" s="203"/>
      <c r="HG28" s="203"/>
      <c r="HH28" s="203"/>
      <c r="HI28" s="203"/>
      <c r="HJ28" s="203"/>
      <c r="HK28" s="203"/>
      <c r="HL28" s="203"/>
      <c r="HM28" s="203"/>
      <c r="HN28" s="203"/>
      <c r="HO28" s="203"/>
      <c r="HP28" s="203"/>
      <c r="HQ28" s="203"/>
      <c r="HR28" s="203"/>
      <c r="HS28" s="203"/>
      <c r="HT28" s="203"/>
      <c r="HU28" s="203"/>
      <c r="HV28" s="203"/>
      <c r="HW28" s="203"/>
      <c r="HX28" s="203"/>
      <c r="HY28" s="203"/>
      <c r="HZ28" s="203"/>
      <c r="IA28" s="203"/>
      <c r="IB28" s="203"/>
      <c r="IC28" s="203"/>
      <c r="ID28" s="203"/>
      <c r="IE28" s="203"/>
      <c r="IF28" s="203"/>
      <c r="IG28" s="203"/>
      <c r="IH28" s="203"/>
      <c r="II28" s="203"/>
      <c r="IJ28" s="203"/>
      <c r="IK28" s="203"/>
      <c r="IL28" s="203"/>
      <c r="IM28" s="203"/>
      <c r="IN28" s="203"/>
      <c r="IO28" s="203"/>
      <c r="IP28" s="203"/>
      <c r="IQ28" s="203"/>
      <c r="IR28" s="203"/>
      <c r="IS28" s="203"/>
      <c r="IT28" s="203"/>
      <c r="IU28" s="203"/>
      <c r="IV28" s="203"/>
      <c r="IW28" s="203"/>
      <c r="IX28" s="203"/>
      <c r="IY28" s="203"/>
      <c r="IZ28" s="203"/>
      <c r="JA28" s="203"/>
      <c r="JB28" s="203"/>
      <c r="JC28" s="203"/>
      <c r="JD28" s="203"/>
      <c r="JE28" s="203"/>
      <c r="JF28" s="203"/>
      <c r="JG28" s="203"/>
      <c r="JH28" s="203"/>
      <c r="JI28" s="203"/>
      <c r="JJ28" s="203"/>
      <c r="JK28" s="203"/>
      <c r="JL28" s="203"/>
      <c r="JM28" s="203"/>
      <c r="JN28" s="203"/>
      <c r="JO28" s="203"/>
      <c r="JP28" s="203"/>
      <c r="JQ28" s="203"/>
      <c r="JR28" s="203"/>
      <c r="JS28" s="203"/>
      <c r="JT28" s="203"/>
      <c r="JU28" s="203"/>
      <c r="JV28" s="203"/>
      <c r="JW28" s="203"/>
      <c r="JX28" s="203"/>
      <c r="JY28" s="203"/>
      <c r="JZ28" s="203"/>
      <c r="KA28" s="203"/>
      <c r="KB28" s="203"/>
      <c r="KC28" s="203"/>
      <c r="KD28" s="203"/>
      <c r="KE28" s="203"/>
      <c r="KF28" s="203"/>
      <c r="KG28" s="203"/>
      <c r="KH28" s="203"/>
      <c r="KI28" s="203"/>
      <c r="KJ28" s="203"/>
      <c r="KK28" s="203"/>
      <c r="KL28" s="203"/>
      <c r="KM28" s="203"/>
      <c r="KN28" s="203"/>
      <c r="KO28" s="203"/>
      <c r="KP28" s="203"/>
      <c r="KQ28" s="203"/>
      <c r="KR28" s="203"/>
      <c r="KS28" s="203"/>
      <c r="KT28" s="203"/>
      <c r="KU28" s="203"/>
      <c r="KV28" s="203"/>
      <c r="KW28" s="203"/>
      <c r="KX28" s="203"/>
      <c r="KY28" s="203"/>
      <c r="KZ28" s="203"/>
      <c r="LA28" s="203"/>
      <c r="LB28" s="203"/>
      <c r="LC28" s="203"/>
      <c r="LD28" s="203"/>
      <c r="LE28" s="203"/>
      <c r="LF28" s="203"/>
      <c r="LG28" s="203"/>
      <c r="LH28" s="203"/>
      <c r="LI28" s="203"/>
      <c r="LJ28" s="203"/>
      <c r="LK28" s="203"/>
      <c r="LL28" s="203"/>
      <c r="LM28" s="203"/>
      <c r="LN28" s="203"/>
      <c r="LO28" s="203"/>
      <c r="LP28" s="203"/>
      <c r="LQ28" s="203"/>
      <c r="LR28" s="203"/>
      <c r="LS28" s="203"/>
      <c r="LT28" s="203"/>
      <c r="LU28" s="203"/>
      <c r="LV28" s="203"/>
      <c r="LW28" s="203"/>
      <c r="LX28" s="203"/>
      <c r="LY28" s="203"/>
      <c r="LZ28" s="203"/>
      <c r="MA28" s="203"/>
      <c r="MB28" s="203"/>
      <c r="MC28" s="203"/>
      <c r="MD28" s="203"/>
      <c r="ME28" s="203"/>
      <c r="MF28" s="203"/>
      <c r="MG28" s="203"/>
      <c r="MH28" s="203"/>
      <c r="MI28" s="203"/>
      <c r="MJ28" s="203"/>
      <c r="MK28" s="203"/>
      <c r="ML28" s="203"/>
      <c r="MM28" s="203"/>
      <c r="MN28" s="203"/>
      <c r="MO28" s="203"/>
      <c r="MP28" s="203"/>
      <c r="MQ28" s="203"/>
      <c r="MR28" s="203"/>
      <c r="MS28" s="203"/>
      <c r="MT28" s="203"/>
      <c r="MU28" s="203"/>
      <c r="MV28" s="203"/>
      <c r="MW28" s="203"/>
      <c r="MX28" s="203"/>
      <c r="MY28" s="203"/>
      <c r="MZ28" s="203"/>
      <c r="NA28" s="203"/>
      <c r="NB28" s="203"/>
      <c r="NC28" s="203"/>
      <c r="ND28" s="203"/>
      <c r="NE28" s="203"/>
      <c r="NF28" s="203"/>
      <c r="NG28" s="203"/>
      <c r="NH28" s="203"/>
      <c r="NI28" s="203"/>
      <c r="NJ28" s="203"/>
      <c r="NK28" s="203"/>
      <c r="NL28" s="203"/>
      <c r="NM28" s="203"/>
      <c r="NN28" s="203"/>
      <c r="NO28" s="203"/>
      <c r="NP28" s="203"/>
      <c r="NQ28" s="203"/>
      <c r="NR28" s="203"/>
      <c r="NS28" s="203"/>
      <c r="NT28" s="203"/>
      <c r="NU28" s="203"/>
      <c r="NV28" s="203"/>
      <c r="NW28" s="203"/>
      <c r="NX28" s="203"/>
      <c r="NY28" s="203"/>
      <c r="NZ28" s="203"/>
      <c r="OA28" s="203"/>
      <c r="OB28" s="203"/>
      <c r="OC28" s="203"/>
      <c r="OD28" s="203"/>
      <c r="OE28" s="203"/>
      <c r="OF28" s="203"/>
      <c r="OG28" s="203"/>
      <c r="OH28" s="203"/>
      <c r="OI28" s="203"/>
      <c r="OJ28" s="203"/>
      <c r="OK28" s="203"/>
      <c r="OL28" s="203"/>
      <c r="OM28" s="203"/>
      <c r="ON28" s="203"/>
      <c r="OO28" s="203"/>
      <c r="OP28" s="203"/>
      <c r="OQ28" s="203"/>
      <c r="OR28" s="203"/>
      <c r="OS28" s="203"/>
      <c r="OT28" s="203"/>
      <c r="OU28" s="203"/>
      <c r="OV28" s="203"/>
      <c r="OW28" s="203"/>
      <c r="OX28" s="203"/>
      <c r="OY28" s="203"/>
      <c r="OZ28" s="203"/>
      <c r="PA28" s="203"/>
      <c r="PB28" s="203"/>
      <c r="PC28" s="203"/>
      <c r="PD28" s="203"/>
      <c r="PE28" s="203"/>
      <c r="PF28" s="203"/>
      <c r="PG28" s="203"/>
      <c r="PH28" s="203"/>
      <c r="PI28" s="203"/>
      <c r="PJ28" s="203"/>
      <c r="PK28" s="203"/>
      <c r="PL28" s="203"/>
      <c r="PM28" s="203"/>
      <c r="PN28" s="203"/>
      <c r="PO28" s="203"/>
      <c r="PP28" s="203"/>
      <c r="PQ28" s="203"/>
      <c r="PR28" s="203"/>
      <c r="PS28" s="203"/>
      <c r="PT28" s="203"/>
      <c r="PU28" s="203"/>
      <c r="PV28" s="203"/>
      <c r="PW28" s="203"/>
      <c r="PX28" s="203"/>
      <c r="PY28" s="203"/>
      <c r="PZ28" s="203"/>
      <c r="QA28" s="203"/>
      <c r="QB28" s="203"/>
      <c r="QC28" s="203"/>
      <c r="QD28" s="203"/>
      <c r="QE28" s="203"/>
      <c r="QF28" s="203"/>
      <c r="QG28" s="203"/>
      <c r="QH28" s="203"/>
      <c r="QI28" s="203"/>
      <c r="QJ28" s="203"/>
      <c r="QK28" s="203"/>
      <c r="QL28" s="203"/>
      <c r="QM28" s="203"/>
      <c r="QN28" s="203"/>
      <c r="QO28" s="203"/>
      <c r="QP28" s="203"/>
      <c r="QQ28" s="203"/>
      <c r="QR28" s="203"/>
      <c r="QS28" s="203"/>
      <c r="QT28" s="203"/>
      <c r="QU28" s="203"/>
      <c r="QV28" s="203"/>
      <c r="QW28" s="203"/>
      <c r="QX28" s="203"/>
      <c r="QY28" s="203"/>
      <c r="QZ28" s="203"/>
      <c r="RA28" s="203"/>
      <c r="RB28" s="203"/>
      <c r="RC28" s="203"/>
      <c r="RD28" s="203"/>
      <c r="RE28" s="203"/>
      <c r="RF28" s="203"/>
      <c r="RG28" s="203"/>
      <c r="RH28" s="203"/>
      <c r="RI28" s="203"/>
      <c r="RJ28" s="203"/>
      <c r="RK28" s="203"/>
      <c r="RL28" s="203"/>
      <c r="RM28" s="203"/>
      <c r="RN28" s="203"/>
      <c r="RO28" s="203"/>
      <c r="RP28" s="203"/>
      <c r="RQ28" s="203"/>
      <c r="RR28" s="203"/>
      <c r="RS28" s="203"/>
      <c r="RT28" s="203"/>
      <c r="RU28" s="203"/>
      <c r="RV28" s="203"/>
      <c r="RW28" s="203"/>
      <c r="RX28" s="203"/>
      <c r="RY28" s="203"/>
      <c r="RZ28" s="203"/>
      <c r="SA28" s="203"/>
      <c r="SB28" s="203"/>
      <c r="SC28" s="203"/>
      <c r="SD28" s="203"/>
      <c r="SE28" s="203"/>
      <c r="SF28" s="203"/>
      <c r="SG28" s="203"/>
      <c r="SH28" s="203"/>
      <c r="SI28" s="203"/>
      <c r="SJ28" s="203"/>
      <c r="SK28" s="203"/>
      <c r="SL28" s="203"/>
      <c r="SM28" s="203"/>
      <c r="SN28" s="203"/>
      <c r="SO28" s="203"/>
      <c r="SP28" s="203"/>
      <c r="SQ28" s="203"/>
      <c r="SR28" s="203"/>
      <c r="SS28" s="203"/>
      <c r="ST28" s="203"/>
      <c r="SU28" s="203"/>
      <c r="SV28" s="203"/>
      <c r="SW28" s="203"/>
      <c r="SX28" s="203"/>
      <c r="SY28" s="203"/>
      <c r="SZ28" s="203"/>
      <c r="TA28" s="203"/>
      <c r="TB28" s="203"/>
      <c r="TC28" s="203"/>
      <c r="TD28" s="203"/>
      <c r="TE28" s="203"/>
      <c r="TF28" s="203"/>
      <c r="TG28" s="203"/>
      <c r="TH28" s="203"/>
      <c r="TI28" s="203"/>
      <c r="TJ28" s="203"/>
      <c r="TK28" s="203"/>
      <c r="TL28" s="203"/>
      <c r="TM28" s="203"/>
      <c r="TN28" s="203"/>
      <c r="TO28" s="203"/>
      <c r="TP28" s="203"/>
      <c r="TQ28" s="203"/>
      <c r="TR28" s="203"/>
      <c r="TS28" s="203"/>
      <c r="TT28" s="203"/>
      <c r="TU28" s="203"/>
      <c r="TV28" s="203"/>
      <c r="TW28" s="203"/>
      <c r="TX28" s="203"/>
      <c r="TY28" s="203"/>
      <c r="TZ28" s="203"/>
      <c r="UA28" s="203"/>
      <c r="UB28" s="203"/>
      <c r="UC28" s="203"/>
      <c r="UD28" s="203"/>
      <c r="UE28" s="203"/>
      <c r="UF28" s="203"/>
      <c r="UG28" s="203"/>
      <c r="UH28" s="203"/>
      <c r="UI28" s="203"/>
      <c r="UJ28" s="203"/>
      <c r="UK28" s="203"/>
      <c r="UL28" s="203"/>
      <c r="UM28" s="203"/>
      <c r="UN28" s="203"/>
      <c r="UO28" s="203"/>
      <c r="UP28" s="203"/>
      <c r="UQ28" s="203"/>
      <c r="UR28" s="203"/>
      <c r="US28" s="203"/>
      <c r="UT28" s="203"/>
      <c r="UU28" s="203"/>
      <c r="UV28" s="203"/>
      <c r="UW28" s="203"/>
      <c r="UX28" s="203"/>
      <c r="UY28" s="203"/>
      <c r="UZ28" s="203"/>
      <c r="VA28" s="203"/>
      <c r="VB28" s="203"/>
      <c r="VC28" s="203"/>
      <c r="VD28" s="203"/>
      <c r="VE28" s="203"/>
      <c r="VF28" s="203"/>
      <c r="VG28" s="203"/>
      <c r="VH28" s="203"/>
      <c r="VI28" s="203"/>
      <c r="VJ28" s="203"/>
      <c r="VK28" s="203"/>
      <c r="VL28" s="203"/>
      <c r="VM28" s="203"/>
      <c r="VN28" s="203"/>
      <c r="VO28" s="203"/>
      <c r="VP28" s="203"/>
      <c r="VQ28" s="203"/>
      <c r="VR28" s="203"/>
      <c r="VS28" s="203"/>
      <c r="VT28" s="203"/>
      <c r="VU28" s="203"/>
      <c r="VV28" s="203"/>
      <c r="VW28" s="203"/>
      <c r="VX28" s="203"/>
      <c r="VY28" s="203"/>
      <c r="VZ28" s="203"/>
      <c r="WA28" s="203"/>
      <c r="WB28" s="203"/>
      <c r="WC28" s="203"/>
      <c r="WD28" s="203"/>
      <c r="WE28" s="203"/>
      <c r="WF28" s="203"/>
      <c r="WG28" s="203"/>
      <c r="WH28" s="203"/>
      <c r="WI28" s="203"/>
      <c r="WJ28" s="203"/>
      <c r="WK28" s="203"/>
      <c r="WL28" s="203"/>
      <c r="WM28" s="203"/>
      <c r="WN28" s="203"/>
      <c r="WO28" s="203"/>
      <c r="WP28" s="203"/>
      <c r="WQ28" s="203"/>
      <c r="WR28" s="203"/>
      <c r="WS28" s="203"/>
      <c r="WT28" s="203"/>
      <c r="WU28" s="203"/>
      <c r="WV28" s="203"/>
      <c r="WW28" s="203"/>
      <c r="WX28" s="203"/>
      <c r="WY28" s="203"/>
      <c r="WZ28" s="203"/>
      <c r="XA28" s="203"/>
      <c r="XB28" s="203"/>
      <c r="XC28" s="203"/>
      <c r="XD28" s="203"/>
      <c r="XE28" s="203"/>
      <c r="XF28" s="203"/>
      <c r="XG28" s="203"/>
      <c r="XH28" s="203"/>
      <c r="XI28" s="203"/>
      <c r="XJ28" s="203"/>
      <c r="XK28" s="203"/>
      <c r="XL28" s="203"/>
      <c r="XM28" s="203"/>
      <c r="XN28" s="203"/>
      <c r="XO28" s="203"/>
      <c r="XP28" s="203"/>
      <c r="XQ28" s="203"/>
      <c r="XR28" s="203"/>
      <c r="XS28" s="203"/>
      <c r="XT28" s="203"/>
      <c r="XU28" s="203"/>
      <c r="XV28" s="203"/>
      <c r="XW28" s="203"/>
      <c r="XX28" s="203"/>
      <c r="XY28" s="203"/>
      <c r="XZ28" s="203"/>
      <c r="YA28" s="203"/>
      <c r="YB28" s="203"/>
      <c r="YC28" s="203"/>
      <c r="YD28" s="203"/>
      <c r="YE28" s="203"/>
      <c r="YF28" s="203"/>
      <c r="YG28" s="203"/>
      <c r="YH28" s="203"/>
      <c r="YI28" s="203"/>
      <c r="YJ28" s="203"/>
      <c r="YK28" s="203"/>
      <c r="YL28" s="203"/>
      <c r="YM28" s="203"/>
      <c r="YN28" s="203"/>
      <c r="YO28" s="203"/>
      <c r="YP28" s="203"/>
      <c r="YQ28" s="203"/>
      <c r="YR28" s="203"/>
      <c r="YS28" s="203"/>
      <c r="YT28" s="203"/>
      <c r="YU28" s="203"/>
      <c r="YV28" s="203"/>
      <c r="YW28" s="203"/>
      <c r="YX28" s="203"/>
      <c r="YY28" s="203"/>
      <c r="YZ28" s="203"/>
      <c r="ZA28" s="203"/>
      <c r="ZB28" s="203"/>
      <c r="ZC28" s="203"/>
      <c r="ZD28" s="203"/>
      <c r="ZE28" s="203"/>
      <c r="ZF28" s="203"/>
      <c r="ZG28" s="203"/>
      <c r="ZH28" s="203"/>
      <c r="ZI28" s="203"/>
      <c r="ZJ28" s="203"/>
      <c r="ZK28" s="203"/>
      <c r="ZL28" s="203"/>
      <c r="ZM28" s="203"/>
      <c r="ZN28" s="203"/>
      <c r="ZO28" s="203"/>
      <c r="ZP28" s="203"/>
      <c r="ZQ28" s="203"/>
      <c r="ZR28" s="203"/>
      <c r="ZS28" s="203"/>
      <c r="ZT28" s="203"/>
      <c r="ZU28" s="203"/>
      <c r="ZV28" s="203"/>
      <c r="ZW28" s="203"/>
      <c r="ZX28" s="203"/>
      <c r="ZY28" s="203"/>
      <c r="ZZ28" s="203"/>
      <c r="AAA28" s="203"/>
      <c r="AAB28" s="203"/>
      <c r="AAC28" s="203"/>
      <c r="AAD28" s="203"/>
      <c r="AAE28" s="203"/>
      <c r="AAF28" s="203"/>
      <c r="AAG28" s="203"/>
      <c r="AAH28" s="203"/>
      <c r="AAI28" s="203"/>
      <c r="AAJ28" s="203"/>
      <c r="AAK28" s="203"/>
      <c r="AAL28" s="203"/>
      <c r="AAM28" s="203"/>
      <c r="AAN28" s="203"/>
      <c r="AAO28" s="203"/>
      <c r="AAP28" s="203"/>
      <c r="AAQ28" s="203"/>
      <c r="AAR28" s="203"/>
      <c r="AAS28" s="203"/>
      <c r="AAT28" s="203"/>
      <c r="AAU28" s="203"/>
      <c r="AAV28" s="203"/>
      <c r="AAW28" s="203"/>
      <c r="AAX28" s="203"/>
      <c r="AAY28" s="203"/>
      <c r="AAZ28" s="203"/>
      <c r="ABA28" s="203"/>
      <c r="ABB28" s="203"/>
      <c r="ABC28" s="203"/>
      <c r="ABD28" s="203"/>
      <c r="ABE28" s="203"/>
      <c r="ABF28" s="203"/>
      <c r="ABG28" s="203"/>
      <c r="ABH28" s="203"/>
      <c r="ABI28" s="203"/>
      <c r="ABJ28" s="203"/>
      <c r="ABK28" s="203"/>
      <c r="ABL28" s="203"/>
      <c r="ABM28" s="203"/>
      <c r="ABN28" s="203"/>
      <c r="ABO28" s="203"/>
      <c r="ABP28" s="203"/>
      <c r="ABQ28" s="203"/>
      <c r="ABR28" s="203"/>
      <c r="ABS28" s="203"/>
      <c r="ABT28" s="203"/>
      <c r="ABU28" s="203"/>
      <c r="ABV28" s="203"/>
      <c r="ABW28" s="203"/>
      <c r="ABX28" s="203"/>
      <c r="ABY28" s="203"/>
      <c r="ABZ28" s="203"/>
      <c r="ACA28" s="203"/>
      <c r="ACB28" s="203"/>
      <c r="ACC28" s="203"/>
      <c r="ACD28" s="203"/>
      <c r="ACE28" s="203"/>
      <c r="ACF28" s="203"/>
      <c r="ACG28" s="203"/>
      <c r="ACH28" s="203"/>
      <c r="ACI28" s="203"/>
      <c r="ACJ28" s="203"/>
      <c r="ACK28" s="203"/>
      <c r="ACL28" s="203"/>
      <c r="ACM28" s="203"/>
      <c r="ACN28" s="203"/>
      <c r="ACO28" s="203"/>
      <c r="ACP28" s="203"/>
      <c r="ACQ28" s="203"/>
      <c r="ACR28" s="203"/>
      <c r="ACS28" s="203"/>
      <c r="ACT28" s="203"/>
      <c r="ACU28" s="203"/>
      <c r="ACV28" s="203"/>
      <c r="ACW28" s="203"/>
      <c r="ACX28" s="203"/>
      <c r="ACY28" s="203"/>
      <c r="ACZ28" s="203"/>
      <c r="ADA28" s="203"/>
      <c r="ADB28" s="203"/>
      <c r="ADC28" s="203"/>
      <c r="ADD28" s="203"/>
      <c r="ADE28" s="203"/>
      <c r="ADF28" s="203"/>
      <c r="ADG28" s="203"/>
      <c r="ADH28" s="203"/>
      <c r="ADI28" s="203"/>
      <c r="ADJ28" s="203"/>
      <c r="ADK28" s="203"/>
      <c r="ADL28" s="203"/>
      <c r="ADM28" s="203"/>
      <c r="ADN28" s="203"/>
      <c r="ADO28" s="203"/>
      <c r="ADP28" s="203"/>
      <c r="ADQ28" s="203"/>
      <c r="ADR28" s="203"/>
      <c r="ADS28" s="203"/>
      <c r="ADT28" s="203"/>
      <c r="ADU28" s="203"/>
      <c r="ADV28" s="203"/>
      <c r="ADW28" s="203"/>
      <c r="ADX28" s="203"/>
      <c r="ADY28" s="203"/>
      <c r="ADZ28" s="203"/>
      <c r="AEA28" s="203"/>
      <c r="AEB28" s="203"/>
      <c r="AEC28" s="203"/>
      <c r="AED28" s="203"/>
      <c r="AEE28" s="203"/>
      <c r="AEF28" s="203"/>
      <c r="AEG28" s="203"/>
      <c r="AEH28" s="203"/>
      <c r="AEI28" s="203"/>
      <c r="AEJ28" s="203"/>
      <c r="AEK28" s="203"/>
      <c r="AEL28" s="203"/>
      <c r="AEM28" s="203"/>
      <c r="AEN28" s="203"/>
      <c r="AEO28" s="203"/>
      <c r="AEP28" s="203"/>
      <c r="AEQ28" s="203"/>
      <c r="AER28" s="203"/>
      <c r="AES28" s="203"/>
      <c r="AET28" s="203"/>
      <c r="AEU28" s="203"/>
      <c r="AEV28" s="203"/>
      <c r="AEW28" s="203"/>
      <c r="AEX28" s="203"/>
      <c r="AEY28" s="203"/>
      <c r="AEZ28" s="203"/>
      <c r="AFA28" s="203"/>
      <c r="AFB28" s="203"/>
      <c r="AFC28" s="203"/>
      <c r="AFD28" s="203"/>
      <c r="AFE28" s="203"/>
      <c r="AFF28" s="203"/>
      <c r="AFG28" s="203"/>
      <c r="AFH28" s="203"/>
      <c r="AFI28" s="203"/>
      <c r="AFJ28" s="203"/>
      <c r="AFK28" s="203"/>
      <c r="AFL28" s="203"/>
      <c r="AFM28" s="203"/>
      <c r="AFN28" s="203"/>
      <c r="AFO28" s="203"/>
      <c r="AFP28" s="203"/>
      <c r="AFQ28" s="203"/>
      <c r="AFR28" s="203"/>
      <c r="AFS28" s="203"/>
      <c r="AFT28" s="203"/>
      <c r="AFU28" s="203"/>
      <c r="AFV28" s="203"/>
      <c r="AFW28" s="203"/>
      <c r="AFX28" s="203"/>
      <c r="AFY28" s="203"/>
      <c r="AFZ28" s="203"/>
      <c r="AGA28" s="203"/>
      <c r="AGB28" s="203"/>
      <c r="AGC28" s="203"/>
      <c r="AGD28" s="203"/>
      <c r="AGE28" s="203"/>
      <c r="AGF28" s="203"/>
      <c r="AGG28" s="203"/>
      <c r="AGH28" s="203"/>
      <c r="AGI28" s="203"/>
      <c r="AGJ28" s="203"/>
      <c r="AGK28" s="203"/>
      <c r="AGL28" s="203"/>
      <c r="AGM28" s="203"/>
      <c r="AGN28" s="203"/>
      <c r="AGO28" s="203"/>
      <c r="AGP28" s="203"/>
      <c r="AGQ28" s="203"/>
      <c r="AGR28" s="203"/>
      <c r="AGS28" s="203"/>
      <c r="AGT28" s="203"/>
      <c r="AGU28" s="203"/>
      <c r="AGV28" s="203"/>
      <c r="AGW28" s="203"/>
      <c r="AGX28" s="203"/>
      <c r="AGY28" s="203"/>
      <c r="AGZ28" s="203"/>
      <c r="AHA28" s="203"/>
      <c r="AHB28" s="203"/>
      <c r="AHC28" s="203"/>
      <c r="AHD28" s="203"/>
      <c r="AHE28" s="203"/>
      <c r="AHF28" s="203"/>
      <c r="AHG28" s="203"/>
      <c r="AHH28" s="203"/>
      <c r="AHI28" s="203"/>
      <c r="AHJ28" s="203"/>
      <c r="AHK28" s="203"/>
      <c r="AHL28" s="203"/>
      <c r="AHM28" s="203"/>
      <c r="AHN28" s="203"/>
      <c r="AHO28" s="203"/>
      <c r="AHP28" s="203"/>
      <c r="AHQ28" s="203"/>
      <c r="AHR28" s="203"/>
      <c r="AHS28" s="203"/>
      <c r="AHT28" s="203"/>
      <c r="AHU28" s="203"/>
      <c r="AHV28" s="203"/>
      <c r="AHW28" s="203"/>
      <c r="AHX28" s="203"/>
      <c r="AHY28" s="203"/>
      <c r="AHZ28" s="203"/>
      <c r="AIA28" s="203"/>
      <c r="AIB28" s="203"/>
      <c r="AIC28" s="203"/>
      <c r="AID28" s="203"/>
      <c r="AIE28" s="203"/>
      <c r="AIF28" s="203"/>
      <c r="AIG28" s="203"/>
      <c r="AIH28" s="203"/>
      <c r="AII28" s="203"/>
      <c r="AIJ28" s="203"/>
      <c r="AIK28" s="203"/>
      <c r="AIL28" s="203"/>
      <c r="AIM28" s="203"/>
      <c r="AIN28" s="203"/>
      <c r="AIO28" s="203"/>
      <c r="AIP28" s="203"/>
      <c r="AIQ28" s="203"/>
      <c r="AIR28" s="203"/>
      <c r="AIS28" s="203"/>
    </row>
    <row r="29" spans="1:929" x14ac:dyDescent="0.35">
      <c r="A29" s="1">
        <v>1967</v>
      </c>
      <c r="B29" s="203"/>
      <c r="C29" s="203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  <c r="O29" s="203"/>
      <c r="P29" s="203"/>
      <c r="Q29" s="203"/>
      <c r="R29" s="203"/>
      <c r="S29" s="203"/>
      <c r="T29" s="203"/>
      <c r="U29" s="203"/>
      <c r="V29" s="203"/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  <c r="BJ29" s="203"/>
      <c r="BK29" s="203"/>
      <c r="BL29" s="203"/>
      <c r="BM29" s="203"/>
      <c r="BN29" s="203"/>
      <c r="BO29" s="203"/>
      <c r="BP29" s="203"/>
      <c r="BQ29" s="203"/>
      <c r="BR29" s="203"/>
      <c r="BS29" s="203"/>
      <c r="BT29" s="203"/>
      <c r="BU29" s="203"/>
      <c r="BV29" s="203"/>
      <c r="BW29" s="203"/>
      <c r="BX29" s="203"/>
      <c r="BY29" s="203"/>
      <c r="BZ29" s="203"/>
      <c r="CA29" s="203"/>
      <c r="CB29" s="203"/>
      <c r="CC29" s="203"/>
      <c r="CD29" s="203"/>
      <c r="CE29" s="203"/>
      <c r="CF29" s="203"/>
      <c r="CG29" s="203"/>
      <c r="CH29" s="203"/>
      <c r="CI29" s="203"/>
      <c r="CJ29" s="203"/>
      <c r="CK29" s="203"/>
      <c r="CL29" s="203"/>
      <c r="CM29" s="203"/>
      <c r="CN29" s="203"/>
      <c r="CO29" s="203"/>
      <c r="CP29" s="203"/>
      <c r="CQ29" s="203"/>
      <c r="CR29" s="203"/>
      <c r="CS29" s="203"/>
      <c r="CT29" s="203"/>
      <c r="CU29" s="203"/>
      <c r="CV29" s="203"/>
      <c r="CW29" s="203"/>
      <c r="CX29" s="203"/>
      <c r="CY29" s="203"/>
      <c r="CZ29" s="203"/>
      <c r="DA29" s="203"/>
      <c r="DB29" s="203"/>
      <c r="DC29" s="203"/>
      <c r="DD29" s="203"/>
      <c r="DE29" s="203"/>
      <c r="DF29" s="203"/>
      <c r="DG29" s="203"/>
      <c r="DH29" s="203"/>
      <c r="DI29" s="203"/>
      <c r="DJ29" s="203"/>
      <c r="DK29" s="203"/>
      <c r="DL29" s="203"/>
      <c r="DM29" s="203"/>
      <c r="DN29" s="203"/>
      <c r="DO29" s="203"/>
      <c r="DP29" s="203"/>
      <c r="DQ29" s="203"/>
      <c r="DR29" s="203"/>
      <c r="DS29" s="203"/>
      <c r="DT29" s="203"/>
      <c r="DU29" s="203"/>
      <c r="DV29" s="203"/>
      <c r="DW29" s="203"/>
      <c r="DX29" s="203"/>
      <c r="DY29" s="203"/>
      <c r="DZ29" s="203"/>
      <c r="EA29" s="203"/>
      <c r="EB29" s="203"/>
      <c r="EC29" s="203"/>
      <c r="ED29" s="203"/>
      <c r="EE29" s="203"/>
      <c r="EF29" s="203"/>
      <c r="EG29" s="203"/>
      <c r="EH29" s="203"/>
      <c r="EI29" s="203"/>
      <c r="EJ29" s="203"/>
      <c r="EK29" s="203"/>
      <c r="EL29" s="203"/>
      <c r="EM29" s="203"/>
      <c r="EN29" s="203"/>
      <c r="EO29" s="203"/>
      <c r="EP29" s="203"/>
      <c r="EQ29" s="203"/>
      <c r="ER29" s="203"/>
      <c r="ES29" s="203"/>
      <c r="ET29" s="203"/>
      <c r="EU29" s="203"/>
      <c r="EV29" s="203"/>
      <c r="EW29" s="203"/>
      <c r="EX29" s="203"/>
      <c r="EY29" s="203"/>
      <c r="EZ29" s="203"/>
      <c r="FA29" s="203"/>
      <c r="FB29" s="203"/>
      <c r="FC29" s="203"/>
      <c r="FD29" s="203"/>
      <c r="FE29" s="203"/>
      <c r="FF29" s="203"/>
      <c r="FG29" s="203"/>
      <c r="FH29" s="203"/>
      <c r="FI29" s="203"/>
      <c r="FJ29" s="203"/>
      <c r="FK29" s="203"/>
      <c r="FL29" s="203"/>
      <c r="FM29" s="203"/>
      <c r="FN29" s="203"/>
      <c r="FO29" s="203"/>
      <c r="FP29" s="203"/>
      <c r="FQ29" s="203"/>
      <c r="FR29" s="203"/>
      <c r="FS29" s="203"/>
      <c r="FT29" s="203"/>
      <c r="FU29" s="203"/>
      <c r="FV29" s="203"/>
      <c r="FW29" s="203"/>
      <c r="FX29" s="203"/>
      <c r="FY29" s="203"/>
      <c r="FZ29" s="203"/>
      <c r="GA29" s="203"/>
      <c r="GB29" s="203"/>
      <c r="GC29" s="203"/>
      <c r="GD29" s="203"/>
      <c r="GE29" s="203"/>
      <c r="GF29" s="203"/>
      <c r="GG29" s="203"/>
      <c r="GH29" s="203"/>
      <c r="GI29" s="203"/>
      <c r="GJ29" s="203"/>
      <c r="GK29" s="203"/>
      <c r="GL29" s="203"/>
      <c r="GM29" s="203"/>
      <c r="GN29" s="203"/>
      <c r="GO29" s="203"/>
      <c r="GP29" s="203"/>
      <c r="GQ29" s="203"/>
      <c r="GR29" s="203"/>
      <c r="GS29" s="203"/>
      <c r="GT29" s="203"/>
      <c r="GU29" s="203"/>
      <c r="GV29" s="203"/>
      <c r="GW29" s="203"/>
      <c r="GX29" s="203"/>
      <c r="GY29" s="203"/>
      <c r="GZ29" s="203"/>
      <c r="HA29" s="203"/>
      <c r="HB29" s="203"/>
      <c r="HC29" s="203"/>
      <c r="HD29" s="203"/>
      <c r="HE29" s="203"/>
      <c r="HF29" s="203"/>
      <c r="HG29" s="203"/>
      <c r="HH29" s="203"/>
      <c r="HI29" s="203"/>
      <c r="HJ29" s="203"/>
      <c r="HK29" s="203"/>
      <c r="HL29" s="203"/>
      <c r="HM29" s="203"/>
      <c r="HN29" s="203"/>
      <c r="HO29" s="203"/>
      <c r="HP29" s="203"/>
      <c r="HQ29" s="203"/>
      <c r="HR29" s="203"/>
      <c r="HS29" s="203"/>
      <c r="HT29" s="203"/>
      <c r="HU29" s="203"/>
      <c r="HV29" s="203"/>
      <c r="HW29" s="203"/>
      <c r="HX29" s="203"/>
      <c r="HY29" s="203"/>
      <c r="HZ29" s="203"/>
      <c r="IA29" s="203"/>
      <c r="IB29" s="203"/>
      <c r="IC29" s="203"/>
      <c r="ID29" s="203"/>
      <c r="IE29" s="203"/>
      <c r="IF29" s="203"/>
      <c r="IG29" s="203"/>
      <c r="IH29" s="203"/>
      <c r="II29" s="203"/>
      <c r="IJ29" s="203"/>
      <c r="IK29" s="203"/>
      <c r="IL29" s="203"/>
      <c r="IM29" s="203"/>
      <c r="IN29" s="203"/>
      <c r="IO29" s="203"/>
      <c r="IP29" s="203"/>
      <c r="IQ29" s="203"/>
      <c r="IR29" s="203"/>
      <c r="IS29" s="203"/>
      <c r="IT29" s="203"/>
      <c r="IU29" s="203"/>
      <c r="IV29" s="203"/>
      <c r="IW29" s="203"/>
      <c r="IX29" s="203"/>
      <c r="IY29" s="203"/>
      <c r="IZ29" s="203"/>
      <c r="JA29" s="203"/>
      <c r="JB29" s="203"/>
      <c r="JC29" s="203"/>
      <c r="JD29" s="203"/>
      <c r="JE29" s="203"/>
      <c r="JF29" s="203"/>
      <c r="JG29" s="203"/>
      <c r="JH29" s="203"/>
      <c r="JI29" s="203"/>
      <c r="JJ29" s="203"/>
      <c r="JK29" s="203"/>
      <c r="JL29" s="203"/>
      <c r="JM29" s="203"/>
      <c r="JN29" s="203"/>
      <c r="JO29" s="203"/>
      <c r="JP29" s="203"/>
      <c r="JQ29" s="203"/>
      <c r="JR29" s="203"/>
      <c r="JS29" s="203"/>
      <c r="JT29" s="203"/>
      <c r="JU29" s="203"/>
      <c r="JV29" s="203"/>
      <c r="JW29" s="203"/>
      <c r="JX29" s="203"/>
      <c r="JY29" s="203"/>
      <c r="JZ29" s="203"/>
      <c r="KA29" s="203"/>
      <c r="KB29" s="203"/>
      <c r="KC29" s="203"/>
      <c r="KD29" s="203"/>
      <c r="KE29" s="203"/>
      <c r="KF29" s="203"/>
      <c r="KG29" s="203"/>
      <c r="KH29" s="203"/>
      <c r="KI29" s="203"/>
      <c r="KJ29" s="203"/>
      <c r="KK29" s="203"/>
      <c r="KL29" s="203"/>
      <c r="KM29" s="203"/>
      <c r="KN29" s="203"/>
      <c r="KO29" s="203"/>
      <c r="KP29" s="203"/>
      <c r="KQ29" s="203"/>
      <c r="KR29" s="203"/>
      <c r="KS29" s="203"/>
      <c r="KT29" s="203"/>
      <c r="KU29" s="203"/>
      <c r="KV29" s="203"/>
      <c r="KW29" s="203"/>
      <c r="KX29" s="203"/>
      <c r="KY29" s="203"/>
      <c r="KZ29" s="203"/>
      <c r="LA29" s="203"/>
      <c r="LB29" s="203"/>
      <c r="LC29" s="203"/>
      <c r="LD29" s="203"/>
      <c r="LE29" s="203"/>
      <c r="LF29" s="203"/>
      <c r="LG29" s="203"/>
      <c r="LH29" s="203"/>
      <c r="LI29" s="203"/>
      <c r="LJ29" s="203"/>
      <c r="LK29" s="203"/>
      <c r="LL29" s="203"/>
      <c r="LM29" s="203"/>
      <c r="LN29" s="203"/>
      <c r="LO29" s="203"/>
      <c r="LP29" s="203"/>
      <c r="LQ29" s="203"/>
      <c r="LR29" s="203"/>
      <c r="LS29" s="203"/>
      <c r="LT29" s="203"/>
      <c r="LU29" s="203"/>
      <c r="LV29" s="203"/>
      <c r="LW29" s="203"/>
      <c r="LX29" s="203"/>
      <c r="LY29" s="203"/>
      <c r="LZ29" s="203"/>
      <c r="MA29" s="203"/>
      <c r="MB29" s="203"/>
      <c r="MC29" s="203"/>
      <c r="MD29" s="203"/>
      <c r="ME29" s="203"/>
      <c r="MF29" s="203"/>
      <c r="MG29" s="203"/>
      <c r="MH29" s="203"/>
      <c r="MI29" s="203"/>
      <c r="MJ29" s="203"/>
      <c r="MK29" s="203"/>
      <c r="ML29" s="203"/>
      <c r="MM29" s="203"/>
      <c r="MN29" s="203"/>
      <c r="MO29" s="203"/>
      <c r="MP29" s="203"/>
      <c r="MQ29" s="203"/>
      <c r="MR29" s="203"/>
      <c r="MS29" s="203"/>
      <c r="MT29" s="203"/>
      <c r="MU29" s="203"/>
      <c r="MV29" s="203"/>
      <c r="MW29" s="203"/>
      <c r="MX29" s="203"/>
      <c r="MY29" s="203"/>
      <c r="MZ29" s="203"/>
      <c r="NA29" s="203"/>
      <c r="NB29" s="203"/>
      <c r="NC29" s="203"/>
      <c r="ND29" s="203"/>
      <c r="NE29" s="203"/>
      <c r="NF29" s="203"/>
      <c r="NG29" s="203"/>
      <c r="NH29" s="203"/>
      <c r="NI29" s="203"/>
      <c r="NJ29" s="203"/>
      <c r="NK29" s="203"/>
      <c r="NL29" s="203"/>
      <c r="NM29" s="203"/>
      <c r="NN29" s="203"/>
      <c r="NO29" s="203"/>
      <c r="NP29" s="203"/>
      <c r="NQ29" s="203"/>
      <c r="NR29" s="203"/>
      <c r="NS29" s="203"/>
      <c r="NT29" s="203"/>
      <c r="NU29" s="203"/>
      <c r="NV29" s="203"/>
      <c r="NW29" s="203"/>
      <c r="NX29" s="203"/>
      <c r="NY29" s="203"/>
      <c r="NZ29" s="203"/>
      <c r="OA29" s="203"/>
      <c r="OB29" s="203"/>
      <c r="OC29" s="203"/>
      <c r="OD29" s="203"/>
      <c r="OE29" s="203"/>
      <c r="OF29" s="203"/>
      <c r="OG29" s="203"/>
      <c r="OH29" s="203"/>
      <c r="OI29" s="203"/>
      <c r="OJ29" s="203"/>
      <c r="OK29" s="203"/>
      <c r="OL29" s="203"/>
      <c r="OM29" s="203"/>
      <c r="ON29" s="203"/>
      <c r="OO29" s="203"/>
      <c r="OP29" s="203"/>
      <c r="OQ29" s="203"/>
      <c r="OR29" s="203"/>
      <c r="OS29" s="203"/>
      <c r="OT29" s="203"/>
      <c r="OU29" s="203"/>
      <c r="OV29" s="203"/>
      <c r="OW29" s="203"/>
      <c r="OX29" s="203"/>
      <c r="OY29" s="203"/>
      <c r="OZ29" s="203"/>
      <c r="PA29" s="203"/>
      <c r="PB29" s="203"/>
      <c r="PC29" s="203"/>
      <c r="PD29" s="203"/>
      <c r="PE29" s="203"/>
      <c r="PF29" s="203"/>
      <c r="PG29" s="203"/>
      <c r="PH29" s="203"/>
      <c r="PI29" s="203"/>
      <c r="PJ29" s="203"/>
      <c r="PK29" s="203"/>
      <c r="PL29" s="203"/>
      <c r="PM29" s="203"/>
      <c r="PN29" s="203"/>
      <c r="PO29" s="203"/>
      <c r="PP29" s="203"/>
      <c r="PQ29" s="203"/>
      <c r="PR29" s="203"/>
      <c r="PS29" s="203"/>
      <c r="PT29" s="203"/>
      <c r="PU29" s="203"/>
      <c r="PV29" s="203"/>
      <c r="PW29" s="203"/>
      <c r="PX29" s="203"/>
      <c r="PY29" s="203"/>
      <c r="PZ29" s="203"/>
      <c r="QA29" s="203"/>
      <c r="QB29" s="203"/>
      <c r="QC29" s="203"/>
      <c r="QD29" s="203"/>
      <c r="QE29" s="203"/>
      <c r="QF29" s="203"/>
      <c r="QG29" s="203"/>
      <c r="QH29" s="203"/>
      <c r="QI29" s="203"/>
      <c r="QJ29" s="203"/>
      <c r="QK29" s="203"/>
      <c r="QL29" s="203"/>
      <c r="QM29" s="203"/>
      <c r="QN29" s="203"/>
      <c r="QO29" s="203"/>
      <c r="QP29" s="203"/>
      <c r="QQ29" s="203"/>
      <c r="QR29" s="203"/>
      <c r="QS29" s="203"/>
      <c r="QT29" s="203"/>
      <c r="QU29" s="203"/>
      <c r="QV29" s="203"/>
      <c r="QW29" s="203"/>
      <c r="QX29" s="203"/>
      <c r="QY29" s="203"/>
      <c r="QZ29" s="203"/>
      <c r="RA29" s="203"/>
      <c r="RB29" s="203"/>
      <c r="RC29" s="203"/>
      <c r="RD29" s="203"/>
      <c r="RE29" s="203"/>
      <c r="RF29" s="203"/>
      <c r="RG29" s="203"/>
      <c r="RH29" s="203"/>
      <c r="RI29" s="203"/>
      <c r="RJ29" s="203"/>
      <c r="RK29" s="203"/>
      <c r="RL29" s="203"/>
      <c r="RM29" s="203"/>
      <c r="RN29" s="203"/>
      <c r="RO29" s="203"/>
      <c r="RP29" s="203"/>
      <c r="RQ29" s="203"/>
      <c r="RR29" s="203"/>
      <c r="RS29" s="203"/>
      <c r="RT29" s="203"/>
      <c r="RU29" s="203"/>
      <c r="RV29" s="203"/>
      <c r="RW29" s="203"/>
      <c r="RX29" s="203"/>
      <c r="RY29" s="203"/>
      <c r="RZ29" s="203"/>
      <c r="SA29" s="203"/>
      <c r="SB29" s="203"/>
      <c r="SC29" s="203"/>
      <c r="SD29" s="203"/>
      <c r="SE29" s="203"/>
      <c r="SF29" s="203"/>
      <c r="SG29" s="203"/>
      <c r="SH29" s="203"/>
      <c r="SI29" s="203"/>
      <c r="SJ29" s="203"/>
      <c r="SK29" s="203"/>
      <c r="SL29" s="203"/>
      <c r="SM29" s="203"/>
      <c r="SN29" s="203"/>
      <c r="SO29" s="203"/>
      <c r="SP29" s="203"/>
      <c r="SQ29" s="203"/>
      <c r="SR29" s="203"/>
      <c r="SS29" s="203"/>
      <c r="ST29" s="203"/>
      <c r="SU29" s="203"/>
      <c r="SV29" s="203"/>
      <c r="SW29" s="203"/>
      <c r="SX29" s="203"/>
      <c r="SY29" s="203"/>
      <c r="SZ29" s="203"/>
      <c r="TA29" s="203"/>
      <c r="TB29" s="203"/>
      <c r="TC29" s="203"/>
      <c r="TD29" s="203"/>
      <c r="TE29" s="203"/>
      <c r="TF29" s="203"/>
      <c r="TG29" s="203"/>
      <c r="TH29" s="203"/>
      <c r="TI29" s="203"/>
      <c r="TJ29" s="203"/>
      <c r="TK29" s="203"/>
      <c r="TL29" s="203"/>
      <c r="TM29" s="203"/>
      <c r="TN29" s="203"/>
      <c r="TO29" s="203"/>
      <c r="TP29" s="203"/>
      <c r="TQ29" s="203"/>
      <c r="TR29" s="203"/>
      <c r="TS29" s="203"/>
      <c r="TT29" s="203"/>
      <c r="TU29" s="203"/>
      <c r="TV29" s="203"/>
      <c r="TW29" s="203"/>
      <c r="TX29" s="203"/>
      <c r="TY29" s="203"/>
      <c r="TZ29" s="203"/>
      <c r="UA29" s="203"/>
      <c r="UB29" s="203"/>
      <c r="UC29" s="203"/>
      <c r="UD29" s="203"/>
      <c r="UE29" s="203"/>
      <c r="UF29" s="203"/>
      <c r="UG29" s="203"/>
      <c r="UH29" s="203"/>
      <c r="UI29" s="203"/>
      <c r="UJ29" s="203"/>
      <c r="UK29" s="203"/>
      <c r="UL29" s="203"/>
      <c r="UM29" s="203"/>
      <c r="UN29" s="203"/>
      <c r="UO29" s="203"/>
      <c r="UP29" s="203"/>
      <c r="UQ29" s="203"/>
      <c r="UR29" s="203"/>
      <c r="US29" s="203"/>
      <c r="UT29" s="203"/>
      <c r="UU29" s="203"/>
      <c r="UV29" s="203"/>
      <c r="UW29" s="203"/>
      <c r="UX29" s="203"/>
      <c r="UY29" s="203"/>
      <c r="UZ29" s="203"/>
      <c r="VA29" s="203"/>
      <c r="VB29" s="203"/>
      <c r="VC29" s="203"/>
      <c r="VD29" s="203"/>
      <c r="VE29" s="203"/>
      <c r="VF29" s="203"/>
      <c r="VG29" s="203"/>
      <c r="VH29" s="203"/>
      <c r="VI29" s="203"/>
      <c r="VJ29" s="203"/>
      <c r="VK29" s="203"/>
      <c r="VL29" s="203"/>
      <c r="VM29" s="203"/>
      <c r="VN29" s="203"/>
      <c r="VO29" s="203"/>
      <c r="VP29" s="203"/>
      <c r="VQ29" s="203"/>
      <c r="VR29" s="203"/>
      <c r="VS29" s="203"/>
      <c r="VT29" s="203"/>
      <c r="VU29" s="203"/>
      <c r="VV29" s="203"/>
      <c r="VW29" s="203"/>
      <c r="VX29" s="203"/>
      <c r="VY29" s="203"/>
      <c r="VZ29" s="203"/>
      <c r="WA29" s="203"/>
      <c r="WB29" s="203"/>
      <c r="WC29" s="203"/>
      <c r="WD29" s="203"/>
      <c r="WE29" s="203"/>
      <c r="WF29" s="203"/>
      <c r="WG29" s="203"/>
      <c r="WH29" s="203"/>
      <c r="WI29" s="203"/>
      <c r="WJ29" s="203"/>
      <c r="WK29" s="203"/>
      <c r="WL29" s="203"/>
      <c r="WM29" s="203"/>
      <c r="WN29" s="203"/>
      <c r="WO29" s="203"/>
      <c r="WP29" s="203"/>
      <c r="WQ29" s="203"/>
      <c r="WR29" s="203"/>
      <c r="WS29" s="203"/>
      <c r="WT29" s="203"/>
      <c r="WU29" s="203"/>
      <c r="WV29" s="203"/>
      <c r="WW29" s="203"/>
      <c r="WX29" s="203"/>
      <c r="WY29" s="203"/>
      <c r="WZ29" s="203"/>
      <c r="XA29" s="203"/>
      <c r="XB29" s="203"/>
      <c r="XC29" s="203"/>
      <c r="XD29" s="203"/>
      <c r="XE29" s="203"/>
      <c r="XF29" s="203"/>
      <c r="XG29" s="203"/>
      <c r="XH29" s="203"/>
      <c r="XI29" s="203"/>
      <c r="XJ29" s="203"/>
      <c r="XK29" s="203"/>
      <c r="XL29" s="203"/>
      <c r="XM29" s="203"/>
      <c r="XN29" s="203"/>
      <c r="XO29" s="203"/>
      <c r="XP29" s="203"/>
      <c r="XQ29" s="203"/>
      <c r="XR29" s="203"/>
      <c r="XS29" s="203"/>
      <c r="XT29" s="203"/>
      <c r="XU29" s="203"/>
      <c r="XV29" s="203"/>
      <c r="XW29" s="203"/>
      <c r="XX29" s="203"/>
      <c r="XY29" s="203"/>
      <c r="XZ29" s="203"/>
      <c r="YA29" s="203"/>
      <c r="YB29" s="203"/>
      <c r="YC29" s="203"/>
      <c r="YD29" s="203"/>
      <c r="YE29" s="203"/>
      <c r="YF29" s="203"/>
      <c r="YG29" s="203"/>
      <c r="YH29" s="203"/>
      <c r="YI29" s="203"/>
      <c r="YJ29" s="203"/>
      <c r="YK29" s="203"/>
      <c r="YL29" s="203"/>
      <c r="YM29" s="203"/>
      <c r="YN29" s="203"/>
      <c r="YO29" s="203"/>
      <c r="YP29" s="203"/>
      <c r="YQ29" s="203"/>
      <c r="YR29" s="203"/>
      <c r="YS29" s="203"/>
      <c r="YT29" s="203"/>
      <c r="YU29" s="203"/>
      <c r="YV29" s="203"/>
      <c r="YW29" s="203"/>
      <c r="YX29" s="203"/>
      <c r="YY29" s="203"/>
      <c r="YZ29" s="203"/>
      <c r="ZA29" s="203"/>
      <c r="ZB29" s="203"/>
      <c r="ZC29" s="203"/>
      <c r="ZD29" s="203"/>
      <c r="ZE29" s="203"/>
      <c r="ZF29" s="203"/>
      <c r="ZG29" s="203"/>
      <c r="ZH29" s="203"/>
      <c r="ZI29" s="203"/>
      <c r="ZJ29" s="203"/>
      <c r="ZK29" s="203"/>
      <c r="ZL29" s="203"/>
      <c r="ZM29" s="203"/>
      <c r="ZN29" s="203"/>
      <c r="ZO29" s="203"/>
      <c r="ZP29" s="203"/>
      <c r="ZQ29" s="203"/>
      <c r="ZR29" s="203"/>
      <c r="ZS29" s="203"/>
      <c r="ZT29" s="203"/>
      <c r="ZU29" s="203"/>
      <c r="ZV29" s="203"/>
      <c r="ZW29" s="203"/>
      <c r="ZX29" s="203"/>
      <c r="ZY29" s="203"/>
      <c r="ZZ29" s="203"/>
      <c r="AAA29" s="203"/>
      <c r="AAB29" s="203"/>
      <c r="AAC29" s="203"/>
      <c r="AAD29" s="203"/>
      <c r="AAE29" s="203"/>
      <c r="AAF29" s="203"/>
      <c r="AAG29" s="203"/>
      <c r="AAH29" s="203"/>
      <c r="AAI29" s="203"/>
      <c r="AAJ29" s="203"/>
      <c r="AAK29" s="203"/>
      <c r="AAL29" s="203"/>
      <c r="AAM29" s="203"/>
      <c r="AAN29" s="203"/>
      <c r="AAO29" s="203"/>
      <c r="AAP29" s="203"/>
      <c r="AAQ29" s="203"/>
      <c r="AAR29" s="203"/>
      <c r="AAS29" s="203"/>
      <c r="AAT29" s="203"/>
      <c r="AAU29" s="203"/>
      <c r="AAV29" s="203"/>
      <c r="AAW29" s="203"/>
      <c r="AAX29" s="203"/>
      <c r="AAY29" s="203"/>
      <c r="AAZ29" s="203"/>
      <c r="ABA29" s="203"/>
      <c r="ABB29" s="203"/>
      <c r="ABC29" s="203"/>
      <c r="ABD29" s="203"/>
      <c r="ABE29" s="203"/>
      <c r="ABF29" s="203"/>
      <c r="ABG29" s="203"/>
      <c r="ABH29" s="203"/>
      <c r="ABI29" s="203"/>
      <c r="ABJ29" s="203"/>
      <c r="ABK29" s="203"/>
      <c r="ABL29" s="203"/>
      <c r="ABM29" s="203"/>
      <c r="ABN29" s="203"/>
      <c r="ABO29" s="203"/>
      <c r="ABP29" s="203"/>
      <c r="ABQ29" s="203"/>
      <c r="ABR29" s="203"/>
      <c r="ABS29" s="203"/>
      <c r="ABT29" s="203"/>
      <c r="ABU29" s="203"/>
      <c r="ABV29" s="203"/>
      <c r="ABW29" s="203"/>
      <c r="ABX29" s="203"/>
      <c r="ABY29" s="203"/>
      <c r="ABZ29" s="203"/>
      <c r="ACA29" s="203"/>
      <c r="ACB29" s="203"/>
      <c r="ACC29" s="203"/>
      <c r="ACD29" s="203"/>
      <c r="ACE29" s="203"/>
      <c r="ACF29" s="203"/>
      <c r="ACG29" s="203"/>
      <c r="ACH29" s="203"/>
      <c r="ACI29" s="203"/>
      <c r="ACJ29" s="203"/>
      <c r="ACK29" s="203"/>
      <c r="ACL29" s="203"/>
      <c r="ACM29" s="203"/>
      <c r="ACN29" s="203"/>
      <c r="ACO29" s="203"/>
      <c r="ACP29" s="203"/>
      <c r="ACQ29" s="203"/>
      <c r="ACR29" s="203"/>
      <c r="ACS29" s="203"/>
      <c r="ACT29" s="203"/>
      <c r="ACU29" s="203"/>
      <c r="ACV29" s="203"/>
      <c r="ACW29" s="203"/>
      <c r="ACX29" s="203"/>
      <c r="ACY29" s="203"/>
      <c r="ACZ29" s="203"/>
      <c r="ADA29" s="203"/>
      <c r="ADB29" s="203"/>
      <c r="ADC29" s="203"/>
      <c r="ADD29" s="203"/>
      <c r="ADE29" s="203"/>
      <c r="ADF29" s="203"/>
      <c r="ADG29" s="203"/>
      <c r="ADH29" s="203"/>
      <c r="ADI29" s="203"/>
      <c r="ADJ29" s="203"/>
      <c r="ADK29" s="203"/>
      <c r="ADL29" s="203"/>
      <c r="ADM29" s="203"/>
      <c r="ADN29" s="203"/>
      <c r="ADO29" s="203"/>
      <c r="ADP29" s="203"/>
      <c r="ADQ29" s="203"/>
      <c r="ADR29" s="203"/>
      <c r="ADS29" s="203"/>
      <c r="ADT29" s="203"/>
      <c r="ADU29" s="203"/>
      <c r="ADV29" s="203"/>
      <c r="ADW29" s="203"/>
      <c r="ADX29" s="203"/>
      <c r="ADY29" s="203"/>
      <c r="ADZ29" s="203"/>
      <c r="AEA29" s="203"/>
      <c r="AEB29" s="203"/>
      <c r="AEC29" s="203"/>
      <c r="AED29" s="203"/>
      <c r="AEE29" s="203"/>
      <c r="AEF29" s="203"/>
      <c r="AEG29" s="203"/>
      <c r="AEH29" s="203"/>
      <c r="AEI29" s="203"/>
      <c r="AEJ29" s="203"/>
      <c r="AEK29" s="203"/>
      <c r="AEL29" s="203"/>
      <c r="AEM29" s="203"/>
      <c r="AEN29" s="203"/>
      <c r="AEO29" s="203"/>
      <c r="AEP29" s="203"/>
      <c r="AEQ29" s="203"/>
      <c r="AER29" s="203"/>
      <c r="AES29" s="203"/>
      <c r="AET29" s="203"/>
      <c r="AEU29" s="203"/>
      <c r="AEV29" s="203"/>
      <c r="AEW29" s="203"/>
      <c r="AEX29" s="203"/>
      <c r="AEY29" s="203"/>
      <c r="AEZ29" s="203"/>
      <c r="AFA29" s="203"/>
      <c r="AFB29" s="203"/>
      <c r="AFC29" s="203"/>
      <c r="AFD29" s="203"/>
      <c r="AFE29" s="203"/>
      <c r="AFF29" s="203"/>
      <c r="AFG29" s="203"/>
      <c r="AFH29" s="203"/>
      <c r="AFI29" s="203"/>
      <c r="AFJ29" s="203"/>
      <c r="AFK29" s="203"/>
      <c r="AFL29" s="203"/>
      <c r="AFM29" s="203"/>
      <c r="AFN29" s="203"/>
      <c r="AFO29" s="203"/>
      <c r="AFP29" s="203"/>
      <c r="AFQ29" s="203"/>
      <c r="AFR29" s="203"/>
      <c r="AFS29" s="203"/>
      <c r="AFT29" s="203"/>
      <c r="AFU29" s="203"/>
      <c r="AFV29" s="203"/>
      <c r="AFW29" s="203"/>
      <c r="AFX29" s="203"/>
      <c r="AFY29" s="203"/>
      <c r="AFZ29" s="203"/>
      <c r="AGA29" s="203"/>
      <c r="AGB29" s="203"/>
      <c r="AGC29" s="203"/>
      <c r="AGD29" s="203"/>
      <c r="AGE29" s="203"/>
      <c r="AGF29" s="203"/>
      <c r="AGG29" s="203"/>
      <c r="AGH29" s="203"/>
      <c r="AGI29" s="203"/>
      <c r="AGJ29" s="203"/>
      <c r="AGK29" s="203"/>
      <c r="AGL29" s="203"/>
      <c r="AGM29" s="203"/>
      <c r="AGN29" s="203"/>
      <c r="AGO29" s="203"/>
      <c r="AGP29" s="203"/>
      <c r="AGQ29" s="203"/>
      <c r="AGR29" s="203"/>
      <c r="AGS29" s="203"/>
      <c r="AGT29" s="203"/>
      <c r="AGU29" s="203"/>
      <c r="AGV29" s="203"/>
      <c r="AGW29" s="203"/>
      <c r="AGX29" s="203"/>
      <c r="AGY29" s="203"/>
      <c r="AGZ29" s="203"/>
      <c r="AHA29" s="203"/>
      <c r="AHB29" s="203"/>
      <c r="AHC29" s="203"/>
      <c r="AHD29" s="203"/>
      <c r="AHE29" s="203"/>
      <c r="AHF29" s="203"/>
      <c r="AHG29" s="203"/>
      <c r="AHH29" s="203"/>
      <c r="AHI29" s="203"/>
      <c r="AHJ29" s="203"/>
      <c r="AHK29" s="203"/>
      <c r="AHL29" s="203"/>
      <c r="AHM29" s="203"/>
      <c r="AHN29" s="203"/>
      <c r="AHO29" s="203"/>
      <c r="AHP29" s="203"/>
      <c r="AHQ29" s="203"/>
      <c r="AHR29" s="203"/>
      <c r="AHS29" s="203"/>
      <c r="AHT29" s="203"/>
      <c r="AHU29" s="203"/>
      <c r="AHV29" s="203"/>
      <c r="AHW29" s="203"/>
      <c r="AHX29" s="203"/>
      <c r="AHY29" s="203"/>
      <c r="AHZ29" s="203"/>
      <c r="AIA29" s="203"/>
      <c r="AIB29" s="203"/>
      <c r="AIC29" s="203"/>
      <c r="AID29" s="203"/>
      <c r="AIE29" s="203"/>
      <c r="AIF29" s="203"/>
      <c r="AIG29" s="203"/>
      <c r="AIH29" s="203"/>
      <c r="AII29" s="203"/>
      <c r="AIJ29" s="203"/>
      <c r="AIK29" s="203"/>
      <c r="AIL29" s="203"/>
      <c r="AIM29" s="203"/>
      <c r="AIN29" s="203"/>
      <c r="AIO29" s="203"/>
      <c r="AIP29" s="203"/>
      <c r="AIQ29" s="203"/>
      <c r="AIR29" s="203"/>
      <c r="AIS29" s="203"/>
    </row>
    <row r="30" spans="1:929" x14ac:dyDescent="0.35">
      <c r="A30" s="1">
        <v>1968</v>
      </c>
      <c r="B30" s="203"/>
      <c r="C30" s="203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  <c r="BJ30" s="203"/>
      <c r="BK30" s="203"/>
      <c r="BL30" s="203"/>
      <c r="BM30" s="203"/>
      <c r="BN30" s="203"/>
      <c r="BO30" s="203"/>
      <c r="BP30" s="203"/>
      <c r="BQ30" s="203"/>
      <c r="BR30" s="203"/>
      <c r="BS30" s="203"/>
      <c r="BT30" s="203"/>
      <c r="BU30" s="203"/>
      <c r="BV30" s="203"/>
      <c r="BW30" s="203"/>
      <c r="BX30" s="203"/>
      <c r="BY30" s="203"/>
      <c r="BZ30" s="203"/>
      <c r="CA30" s="203"/>
      <c r="CB30" s="203"/>
      <c r="CC30" s="203"/>
      <c r="CD30" s="203"/>
      <c r="CE30" s="203"/>
      <c r="CF30" s="203"/>
      <c r="CG30" s="203"/>
      <c r="CH30" s="203"/>
      <c r="CI30" s="203"/>
      <c r="CJ30" s="203"/>
      <c r="CK30" s="203"/>
      <c r="CL30" s="203"/>
      <c r="CM30" s="203"/>
      <c r="CN30" s="203"/>
      <c r="CO30" s="203"/>
      <c r="CP30" s="203"/>
      <c r="CQ30" s="203"/>
      <c r="CR30" s="203"/>
      <c r="CS30" s="203"/>
      <c r="CT30" s="203"/>
      <c r="CU30" s="203"/>
      <c r="CV30" s="203"/>
      <c r="CW30" s="203"/>
      <c r="CX30" s="203"/>
      <c r="CY30" s="203"/>
      <c r="CZ30" s="203"/>
      <c r="DA30" s="203"/>
      <c r="DB30" s="203"/>
      <c r="DC30" s="203"/>
      <c r="DD30" s="203"/>
      <c r="DE30" s="203"/>
      <c r="DF30" s="203"/>
      <c r="DG30" s="203"/>
      <c r="DH30" s="203"/>
      <c r="DI30" s="203"/>
      <c r="DJ30" s="203"/>
      <c r="DK30" s="203"/>
      <c r="DL30" s="203"/>
      <c r="DM30" s="203"/>
      <c r="DN30" s="203"/>
      <c r="DO30" s="203"/>
      <c r="DP30" s="203"/>
      <c r="DQ30" s="203"/>
      <c r="DR30" s="203"/>
      <c r="DS30" s="203"/>
      <c r="DT30" s="203"/>
      <c r="DU30" s="203"/>
      <c r="DV30" s="203"/>
      <c r="DW30" s="203"/>
      <c r="DX30" s="203"/>
      <c r="DY30" s="203"/>
      <c r="DZ30" s="203"/>
      <c r="EA30" s="203"/>
      <c r="EB30" s="203"/>
      <c r="EC30" s="203"/>
      <c r="ED30" s="203"/>
      <c r="EE30" s="203"/>
      <c r="EF30" s="203"/>
      <c r="EG30" s="203"/>
      <c r="EH30" s="203"/>
      <c r="EI30" s="203"/>
      <c r="EJ30" s="203"/>
      <c r="EK30" s="203"/>
      <c r="EL30" s="203"/>
      <c r="EM30" s="203"/>
      <c r="EN30" s="203"/>
      <c r="EO30" s="203"/>
      <c r="EP30" s="203"/>
      <c r="EQ30" s="203"/>
      <c r="ER30" s="203"/>
      <c r="ES30" s="203"/>
      <c r="ET30" s="203"/>
      <c r="EU30" s="203"/>
      <c r="EV30" s="203"/>
      <c r="EW30" s="203"/>
      <c r="EX30" s="203"/>
      <c r="EY30" s="203"/>
      <c r="EZ30" s="203"/>
      <c r="FA30" s="203"/>
      <c r="FB30" s="203"/>
      <c r="FC30" s="203"/>
      <c r="FD30" s="203"/>
      <c r="FE30" s="203"/>
      <c r="FF30" s="203"/>
      <c r="FG30" s="203"/>
      <c r="FH30" s="203"/>
      <c r="FI30" s="203"/>
      <c r="FJ30" s="203"/>
      <c r="FK30" s="203"/>
      <c r="FL30" s="203"/>
      <c r="FM30" s="203"/>
      <c r="FN30" s="203"/>
      <c r="FO30" s="203"/>
      <c r="FP30" s="203"/>
      <c r="FQ30" s="203"/>
      <c r="FR30" s="203"/>
      <c r="FS30" s="203"/>
      <c r="FT30" s="203"/>
      <c r="FU30" s="203"/>
      <c r="FV30" s="203"/>
      <c r="FW30" s="203"/>
      <c r="FX30" s="203"/>
      <c r="FY30" s="203"/>
      <c r="FZ30" s="203"/>
      <c r="GA30" s="203"/>
      <c r="GB30" s="203"/>
      <c r="GC30" s="203"/>
      <c r="GD30" s="203"/>
      <c r="GE30" s="203"/>
      <c r="GF30" s="203"/>
      <c r="GG30" s="203"/>
      <c r="GH30" s="203"/>
      <c r="GI30" s="203"/>
      <c r="GJ30" s="203"/>
      <c r="GK30" s="203"/>
      <c r="GL30" s="203"/>
      <c r="GM30" s="203"/>
      <c r="GN30" s="203"/>
      <c r="GO30" s="203"/>
      <c r="GP30" s="203"/>
      <c r="GQ30" s="203"/>
      <c r="GR30" s="203"/>
      <c r="GS30" s="203"/>
      <c r="GT30" s="203"/>
      <c r="GU30" s="203"/>
      <c r="GV30" s="203"/>
      <c r="GW30" s="203"/>
      <c r="GX30" s="203"/>
      <c r="GY30" s="203"/>
      <c r="GZ30" s="203"/>
      <c r="HA30" s="203"/>
      <c r="HB30" s="203"/>
      <c r="HC30" s="203"/>
      <c r="HD30" s="203"/>
      <c r="HE30" s="203"/>
      <c r="HF30" s="203"/>
      <c r="HG30" s="203"/>
      <c r="HH30" s="203"/>
      <c r="HI30" s="203"/>
      <c r="HJ30" s="203"/>
      <c r="HK30" s="203"/>
      <c r="HL30" s="203"/>
      <c r="HM30" s="203"/>
      <c r="HN30" s="203"/>
      <c r="HO30" s="203"/>
      <c r="HP30" s="203"/>
      <c r="HQ30" s="203"/>
      <c r="HR30" s="203"/>
      <c r="HS30" s="203"/>
      <c r="HT30" s="203"/>
      <c r="HU30" s="203"/>
      <c r="HV30" s="203"/>
      <c r="HW30" s="203"/>
      <c r="HX30" s="203"/>
      <c r="HY30" s="203"/>
      <c r="HZ30" s="203"/>
      <c r="IA30" s="203"/>
      <c r="IB30" s="203"/>
      <c r="IC30" s="203"/>
      <c r="ID30" s="203"/>
      <c r="IE30" s="203"/>
      <c r="IF30" s="203"/>
      <c r="IG30" s="203"/>
      <c r="IH30" s="203"/>
      <c r="II30" s="203"/>
      <c r="IJ30" s="203"/>
      <c r="IK30" s="203"/>
      <c r="IL30" s="203"/>
      <c r="IM30" s="203"/>
      <c r="IN30" s="203"/>
      <c r="IO30" s="203"/>
      <c r="IP30" s="203"/>
      <c r="IQ30" s="203"/>
      <c r="IR30" s="203"/>
      <c r="IS30" s="203"/>
      <c r="IT30" s="203"/>
      <c r="IU30" s="203"/>
      <c r="IV30" s="203"/>
      <c r="IW30" s="203"/>
      <c r="IX30" s="203"/>
      <c r="IY30" s="203"/>
      <c r="IZ30" s="203"/>
      <c r="JA30" s="203"/>
      <c r="JB30" s="203"/>
      <c r="JC30" s="203"/>
      <c r="JD30" s="203"/>
      <c r="JE30" s="203"/>
      <c r="JF30" s="203"/>
      <c r="JG30" s="203"/>
      <c r="JH30" s="203"/>
      <c r="JI30" s="203"/>
      <c r="JJ30" s="203"/>
      <c r="JK30" s="203"/>
      <c r="JL30" s="203"/>
      <c r="JM30" s="203"/>
      <c r="JN30" s="203"/>
      <c r="JO30" s="203"/>
      <c r="JP30" s="203"/>
      <c r="JQ30" s="203"/>
      <c r="JR30" s="203"/>
      <c r="JS30" s="203"/>
      <c r="JT30" s="203"/>
      <c r="JU30" s="203"/>
      <c r="JV30" s="203"/>
      <c r="JW30" s="203"/>
      <c r="JX30" s="203"/>
      <c r="JY30" s="203"/>
      <c r="JZ30" s="203"/>
      <c r="KA30" s="203"/>
      <c r="KB30" s="203"/>
      <c r="KC30" s="203"/>
      <c r="KD30" s="203"/>
      <c r="KE30" s="203"/>
      <c r="KF30" s="203"/>
      <c r="KG30" s="203"/>
      <c r="KH30" s="203"/>
      <c r="KI30" s="203"/>
      <c r="KJ30" s="203"/>
      <c r="KK30" s="203"/>
      <c r="KL30" s="203"/>
      <c r="KM30" s="203"/>
      <c r="KN30" s="203"/>
      <c r="KO30" s="203"/>
      <c r="KP30" s="203"/>
      <c r="KQ30" s="203"/>
      <c r="KR30" s="203"/>
      <c r="KS30" s="203"/>
      <c r="KT30" s="203"/>
      <c r="KU30" s="203"/>
      <c r="KV30" s="203"/>
      <c r="KW30" s="203"/>
      <c r="KX30" s="203"/>
      <c r="KY30" s="203"/>
      <c r="KZ30" s="203"/>
      <c r="LA30" s="203"/>
      <c r="LB30" s="203"/>
      <c r="LC30" s="203"/>
      <c r="LD30" s="203"/>
      <c r="LE30" s="203"/>
      <c r="LF30" s="203"/>
      <c r="LG30" s="203"/>
      <c r="LH30" s="203"/>
      <c r="LI30" s="203"/>
      <c r="LJ30" s="203"/>
      <c r="LK30" s="203"/>
      <c r="LL30" s="203"/>
      <c r="LM30" s="203"/>
      <c r="LN30" s="203"/>
      <c r="LO30" s="203"/>
      <c r="LP30" s="203"/>
      <c r="LQ30" s="203"/>
      <c r="LR30" s="203"/>
      <c r="LS30" s="203"/>
      <c r="LT30" s="203"/>
      <c r="LU30" s="203"/>
      <c r="LV30" s="203"/>
      <c r="LW30" s="203"/>
      <c r="LX30" s="203"/>
      <c r="LY30" s="203"/>
      <c r="LZ30" s="203"/>
      <c r="MA30" s="203"/>
      <c r="MB30" s="203"/>
      <c r="MC30" s="203"/>
      <c r="MD30" s="203"/>
      <c r="ME30" s="203"/>
      <c r="MF30" s="203"/>
      <c r="MG30" s="203"/>
      <c r="MH30" s="203"/>
      <c r="MI30" s="203"/>
      <c r="MJ30" s="203"/>
      <c r="MK30" s="203"/>
      <c r="ML30" s="203"/>
      <c r="MM30" s="203"/>
      <c r="MN30" s="203"/>
      <c r="MO30" s="203"/>
      <c r="MP30" s="203"/>
      <c r="MQ30" s="203"/>
      <c r="MR30" s="203"/>
      <c r="MS30" s="203"/>
      <c r="MT30" s="203"/>
      <c r="MU30" s="203"/>
      <c r="MV30" s="203"/>
      <c r="MW30" s="203"/>
      <c r="MX30" s="203"/>
      <c r="MY30" s="203"/>
      <c r="MZ30" s="203"/>
      <c r="NA30" s="203"/>
      <c r="NB30" s="203"/>
      <c r="NC30" s="203"/>
      <c r="ND30" s="203"/>
      <c r="NE30" s="203"/>
      <c r="NF30" s="203"/>
      <c r="NG30" s="203"/>
      <c r="NH30" s="203"/>
      <c r="NI30" s="203"/>
      <c r="NJ30" s="203"/>
      <c r="NK30" s="203"/>
      <c r="NL30" s="203"/>
      <c r="NM30" s="203"/>
      <c r="NN30" s="203"/>
      <c r="NO30" s="203"/>
      <c r="NP30" s="203"/>
      <c r="NQ30" s="203"/>
      <c r="NR30" s="203"/>
      <c r="NS30" s="203"/>
      <c r="NT30" s="203"/>
      <c r="NU30" s="203"/>
      <c r="NV30" s="203"/>
      <c r="NW30" s="203"/>
      <c r="NX30" s="203"/>
      <c r="NY30" s="203"/>
      <c r="NZ30" s="203"/>
      <c r="OA30" s="203"/>
      <c r="OB30" s="203"/>
      <c r="OC30" s="203"/>
      <c r="OD30" s="203"/>
      <c r="OE30" s="203"/>
      <c r="OF30" s="203"/>
      <c r="OG30" s="203"/>
      <c r="OH30" s="203"/>
      <c r="OI30" s="203"/>
      <c r="OJ30" s="203"/>
      <c r="OK30" s="203"/>
      <c r="OL30" s="203"/>
      <c r="OM30" s="203"/>
      <c r="ON30" s="203"/>
      <c r="OO30" s="203"/>
      <c r="OP30" s="203"/>
      <c r="OQ30" s="203"/>
      <c r="OR30" s="203"/>
      <c r="OS30" s="203"/>
      <c r="OT30" s="203"/>
      <c r="OU30" s="203"/>
      <c r="OV30" s="203"/>
      <c r="OW30" s="203"/>
      <c r="OX30" s="203"/>
      <c r="OY30" s="203"/>
      <c r="OZ30" s="203"/>
      <c r="PA30" s="203"/>
      <c r="PB30" s="203"/>
      <c r="PC30" s="203"/>
      <c r="PD30" s="203"/>
      <c r="PE30" s="203"/>
      <c r="PF30" s="203"/>
      <c r="PG30" s="203"/>
      <c r="PH30" s="203"/>
      <c r="PI30" s="203"/>
      <c r="PJ30" s="203"/>
      <c r="PK30" s="203"/>
      <c r="PL30" s="203"/>
      <c r="PM30" s="203"/>
      <c r="PN30" s="203"/>
      <c r="PO30" s="203"/>
      <c r="PP30" s="203"/>
      <c r="PQ30" s="203"/>
      <c r="PR30" s="203"/>
      <c r="PS30" s="203"/>
      <c r="PT30" s="203"/>
      <c r="PU30" s="203"/>
      <c r="PV30" s="203"/>
      <c r="PW30" s="203"/>
      <c r="PX30" s="203"/>
      <c r="PY30" s="203"/>
      <c r="PZ30" s="203"/>
      <c r="QA30" s="203"/>
      <c r="QB30" s="203"/>
      <c r="QC30" s="203"/>
      <c r="QD30" s="203"/>
      <c r="QE30" s="203"/>
      <c r="QF30" s="203"/>
      <c r="QG30" s="203"/>
      <c r="QH30" s="203"/>
      <c r="QI30" s="203"/>
      <c r="QJ30" s="203"/>
      <c r="QK30" s="203"/>
      <c r="QL30" s="203"/>
      <c r="QM30" s="203"/>
      <c r="QN30" s="203"/>
      <c r="QO30" s="203"/>
      <c r="QP30" s="203"/>
      <c r="QQ30" s="203"/>
      <c r="QR30" s="203"/>
      <c r="QS30" s="203"/>
      <c r="QT30" s="203"/>
      <c r="QU30" s="203"/>
      <c r="QV30" s="203"/>
      <c r="QW30" s="203"/>
      <c r="QX30" s="203"/>
      <c r="QY30" s="203"/>
      <c r="QZ30" s="203"/>
      <c r="RA30" s="203"/>
      <c r="RB30" s="203"/>
      <c r="RC30" s="203"/>
      <c r="RD30" s="203"/>
      <c r="RE30" s="203"/>
      <c r="RF30" s="203"/>
      <c r="RG30" s="203"/>
      <c r="RH30" s="203"/>
      <c r="RI30" s="203"/>
      <c r="RJ30" s="203"/>
      <c r="RK30" s="203"/>
      <c r="RL30" s="203"/>
      <c r="RM30" s="203"/>
      <c r="RN30" s="203"/>
      <c r="RO30" s="203"/>
      <c r="RP30" s="203"/>
      <c r="RQ30" s="203"/>
      <c r="RR30" s="203"/>
      <c r="RS30" s="203"/>
      <c r="RT30" s="203"/>
      <c r="RU30" s="203"/>
      <c r="RV30" s="203"/>
      <c r="RW30" s="203"/>
      <c r="RX30" s="203"/>
      <c r="RY30" s="203"/>
      <c r="RZ30" s="203"/>
      <c r="SA30" s="203"/>
      <c r="SB30" s="203"/>
      <c r="SC30" s="203"/>
      <c r="SD30" s="203"/>
      <c r="SE30" s="203"/>
      <c r="SF30" s="203"/>
      <c r="SG30" s="203"/>
      <c r="SH30" s="203"/>
      <c r="SI30" s="203"/>
      <c r="SJ30" s="203"/>
      <c r="SK30" s="203"/>
      <c r="SL30" s="203"/>
      <c r="SM30" s="203"/>
      <c r="SN30" s="203"/>
      <c r="SO30" s="203"/>
      <c r="SP30" s="203"/>
      <c r="SQ30" s="203"/>
      <c r="SR30" s="203"/>
      <c r="SS30" s="203"/>
      <c r="ST30" s="203"/>
      <c r="SU30" s="203"/>
      <c r="SV30" s="203"/>
      <c r="SW30" s="203"/>
      <c r="SX30" s="203"/>
      <c r="SY30" s="203"/>
      <c r="SZ30" s="203"/>
      <c r="TA30" s="203"/>
      <c r="TB30" s="203"/>
      <c r="TC30" s="203"/>
      <c r="TD30" s="203"/>
      <c r="TE30" s="203"/>
      <c r="TF30" s="203"/>
      <c r="TG30" s="203"/>
      <c r="TH30" s="203"/>
      <c r="TI30" s="203"/>
      <c r="TJ30" s="203"/>
      <c r="TK30" s="203"/>
      <c r="TL30" s="203"/>
      <c r="TM30" s="203"/>
      <c r="TN30" s="203"/>
      <c r="TO30" s="203"/>
      <c r="TP30" s="203"/>
      <c r="TQ30" s="203"/>
      <c r="TR30" s="203"/>
      <c r="TS30" s="203"/>
      <c r="TT30" s="203"/>
      <c r="TU30" s="203"/>
      <c r="TV30" s="203"/>
      <c r="TW30" s="203"/>
      <c r="TX30" s="203"/>
      <c r="TY30" s="203"/>
      <c r="TZ30" s="203"/>
      <c r="UA30" s="203"/>
      <c r="UB30" s="203"/>
      <c r="UC30" s="203"/>
      <c r="UD30" s="203"/>
      <c r="UE30" s="203"/>
      <c r="UF30" s="203"/>
      <c r="UG30" s="203"/>
      <c r="UH30" s="203"/>
      <c r="UI30" s="203"/>
      <c r="UJ30" s="203"/>
      <c r="UK30" s="203"/>
      <c r="UL30" s="203"/>
      <c r="UM30" s="203"/>
      <c r="UN30" s="203"/>
      <c r="UO30" s="203"/>
      <c r="UP30" s="203"/>
      <c r="UQ30" s="203"/>
      <c r="UR30" s="203"/>
      <c r="US30" s="203"/>
      <c r="UT30" s="203"/>
      <c r="UU30" s="203"/>
      <c r="UV30" s="203"/>
      <c r="UW30" s="203"/>
      <c r="UX30" s="203"/>
      <c r="UY30" s="203"/>
      <c r="UZ30" s="203"/>
      <c r="VA30" s="203"/>
      <c r="VB30" s="203"/>
      <c r="VC30" s="203"/>
      <c r="VD30" s="203"/>
      <c r="VE30" s="203"/>
      <c r="VF30" s="203"/>
      <c r="VG30" s="203"/>
      <c r="VH30" s="203"/>
      <c r="VI30" s="203"/>
      <c r="VJ30" s="203"/>
      <c r="VK30" s="203"/>
      <c r="VL30" s="203"/>
      <c r="VM30" s="203"/>
      <c r="VN30" s="203"/>
      <c r="VO30" s="203"/>
      <c r="VP30" s="203"/>
      <c r="VQ30" s="203"/>
      <c r="VR30" s="203"/>
      <c r="VS30" s="203"/>
      <c r="VT30" s="203"/>
      <c r="VU30" s="203"/>
      <c r="VV30" s="203"/>
      <c r="VW30" s="203"/>
      <c r="VX30" s="203"/>
      <c r="VY30" s="203"/>
      <c r="VZ30" s="203"/>
      <c r="WA30" s="203"/>
      <c r="WB30" s="203"/>
      <c r="WC30" s="203"/>
      <c r="WD30" s="203"/>
      <c r="WE30" s="203"/>
      <c r="WF30" s="203"/>
      <c r="WG30" s="203"/>
      <c r="WH30" s="203"/>
      <c r="WI30" s="203"/>
      <c r="WJ30" s="203"/>
      <c r="WK30" s="203"/>
      <c r="WL30" s="203"/>
      <c r="WM30" s="203"/>
      <c r="WN30" s="203"/>
      <c r="WO30" s="203"/>
      <c r="WP30" s="203"/>
      <c r="WQ30" s="203"/>
      <c r="WR30" s="203"/>
      <c r="WS30" s="203"/>
      <c r="WT30" s="203"/>
      <c r="WU30" s="203"/>
      <c r="WV30" s="203"/>
      <c r="WW30" s="203"/>
      <c r="WX30" s="203"/>
      <c r="WY30" s="203"/>
      <c r="WZ30" s="203"/>
      <c r="XA30" s="203"/>
      <c r="XB30" s="203"/>
      <c r="XC30" s="203"/>
      <c r="XD30" s="203"/>
      <c r="XE30" s="203"/>
      <c r="XF30" s="203"/>
      <c r="XG30" s="203"/>
      <c r="XH30" s="203"/>
      <c r="XI30" s="203"/>
      <c r="XJ30" s="203"/>
      <c r="XK30" s="203"/>
      <c r="XL30" s="203"/>
      <c r="XM30" s="203"/>
      <c r="XN30" s="203"/>
      <c r="XO30" s="203"/>
      <c r="XP30" s="203"/>
      <c r="XQ30" s="203"/>
      <c r="XR30" s="203"/>
      <c r="XS30" s="203"/>
      <c r="XT30" s="203"/>
      <c r="XU30" s="203"/>
      <c r="XV30" s="203"/>
      <c r="XW30" s="203"/>
      <c r="XX30" s="203"/>
      <c r="XY30" s="203"/>
      <c r="XZ30" s="203"/>
      <c r="YA30" s="203"/>
      <c r="YB30" s="203"/>
      <c r="YC30" s="203"/>
      <c r="YD30" s="203"/>
      <c r="YE30" s="203"/>
      <c r="YF30" s="203"/>
      <c r="YG30" s="203"/>
      <c r="YH30" s="203"/>
      <c r="YI30" s="203"/>
      <c r="YJ30" s="203"/>
      <c r="YK30" s="203"/>
      <c r="YL30" s="203"/>
      <c r="YM30" s="203"/>
      <c r="YN30" s="203"/>
      <c r="YO30" s="203"/>
      <c r="YP30" s="203"/>
      <c r="YQ30" s="203"/>
      <c r="YR30" s="203"/>
      <c r="YS30" s="203"/>
      <c r="YT30" s="203"/>
      <c r="YU30" s="203"/>
      <c r="YV30" s="203"/>
      <c r="YW30" s="203"/>
      <c r="YX30" s="203"/>
      <c r="YY30" s="203"/>
      <c r="YZ30" s="203"/>
      <c r="ZA30" s="203"/>
      <c r="ZB30" s="203"/>
      <c r="ZC30" s="203"/>
      <c r="ZD30" s="203"/>
      <c r="ZE30" s="203"/>
      <c r="ZF30" s="203"/>
      <c r="ZG30" s="203"/>
      <c r="ZH30" s="203"/>
      <c r="ZI30" s="203"/>
      <c r="ZJ30" s="203"/>
      <c r="ZK30" s="203"/>
      <c r="ZL30" s="203"/>
      <c r="ZM30" s="203"/>
      <c r="ZN30" s="203"/>
      <c r="ZO30" s="203"/>
      <c r="ZP30" s="203"/>
      <c r="ZQ30" s="203"/>
      <c r="ZR30" s="203"/>
      <c r="ZS30" s="203"/>
      <c r="ZT30" s="203"/>
      <c r="ZU30" s="203"/>
      <c r="ZV30" s="203"/>
      <c r="ZW30" s="203"/>
      <c r="ZX30" s="203"/>
      <c r="ZY30" s="203"/>
      <c r="ZZ30" s="203"/>
      <c r="AAA30" s="203"/>
      <c r="AAB30" s="203"/>
      <c r="AAC30" s="203"/>
      <c r="AAD30" s="203"/>
      <c r="AAE30" s="203"/>
      <c r="AAF30" s="203"/>
      <c r="AAG30" s="203"/>
      <c r="AAH30" s="203"/>
      <c r="AAI30" s="203"/>
      <c r="AAJ30" s="203"/>
      <c r="AAK30" s="203"/>
      <c r="AAL30" s="203"/>
      <c r="AAM30" s="203"/>
      <c r="AAN30" s="203"/>
      <c r="AAO30" s="203"/>
      <c r="AAP30" s="203"/>
      <c r="AAQ30" s="203"/>
      <c r="AAR30" s="203"/>
      <c r="AAS30" s="203"/>
      <c r="AAT30" s="203"/>
      <c r="AAU30" s="203"/>
      <c r="AAV30" s="203"/>
      <c r="AAW30" s="203"/>
      <c r="AAX30" s="203"/>
      <c r="AAY30" s="203"/>
      <c r="AAZ30" s="203"/>
      <c r="ABA30" s="203"/>
      <c r="ABB30" s="203"/>
      <c r="ABC30" s="203"/>
      <c r="ABD30" s="203"/>
      <c r="ABE30" s="203"/>
      <c r="ABF30" s="203"/>
      <c r="ABG30" s="203"/>
      <c r="ABH30" s="203"/>
      <c r="ABI30" s="203"/>
      <c r="ABJ30" s="203"/>
      <c r="ABK30" s="203"/>
      <c r="ABL30" s="203"/>
      <c r="ABM30" s="203"/>
      <c r="ABN30" s="203"/>
      <c r="ABO30" s="203"/>
      <c r="ABP30" s="203"/>
      <c r="ABQ30" s="203"/>
      <c r="ABR30" s="203"/>
      <c r="ABS30" s="203"/>
      <c r="ABT30" s="203"/>
      <c r="ABU30" s="203"/>
      <c r="ABV30" s="203"/>
      <c r="ABW30" s="203"/>
      <c r="ABX30" s="203"/>
      <c r="ABY30" s="203"/>
      <c r="ABZ30" s="203"/>
      <c r="ACA30" s="203"/>
      <c r="ACB30" s="203"/>
      <c r="ACC30" s="203"/>
      <c r="ACD30" s="203"/>
      <c r="ACE30" s="203"/>
      <c r="ACF30" s="203"/>
      <c r="ACG30" s="203"/>
      <c r="ACH30" s="203"/>
      <c r="ACI30" s="203"/>
      <c r="ACJ30" s="203"/>
      <c r="ACK30" s="203"/>
      <c r="ACL30" s="203"/>
      <c r="ACM30" s="203"/>
      <c r="ACN30" s="203"/>
      <c r="ACO30" s="203"/>
      <c r="ACP30" s="203"/>
      <c r="ACQ30" s="203"/>
      <c r="ACR30" s="203"/>
      <c r="ACS30" s="203"/>
      <c r="ACT30" s="203"/>
      <c r="ACU30" s="203"/>
      <c r="ACV30" s="203"/>
      <c r="ACW30" s="203"/>
      <c r="ACX30" s="203"/>
      <c r="ACY30" s="203"/>
      <c r="ACZ30" s="203"/>
      <c r="ADA30" s="203"/>
      <c r="ADB30" s="203"/>
      <c r="ADC30" s="203"/>
      <c r="ADD30" s="203"/>
      <c r="ADE30" s="203"/>
      <c r="ADF30" s="203"/>
      <c r="ADG30" s="203"/>
      <c r="ADH30" s="203"/>
      <c r="ADI30" s="203"/>
      <c r="ADJ30" s="203"/>
      <c r="ADK30" s="203"/>
      <c r="ADL30" s="203"/>
      <c r="ADM30" s="203"/>
      <c r="ADN30" s="203"/>
      <c r="ADO30" s="203"/>
      <c r="ADP30" s="203"/>
      <c r="ADQ30" s="203"/>
      <c r="ADR30" s="203"/>
      <c r="ADS30" s="203"/>
      <c r="ADT30" s="203"/>
      <c r="ADU30" s="203"/>
      <c r="ADV30" s="203"/>
      <c r="ADW30" s="203"/>
      <c r="ADX30" s="203"/>
      <c r="ADY30" s="203"/>
      <c r="ADZ30" s="203"/>
      <c r="AEA30" s="203"/>
      <c r="AEB30" s="203"/>
      <c r="AEC30" s="203"/>
      <c r="AED30" s="203"/>
      <c r="AEE30" s="203"/>
      <c r="AEF30" s="203"/>
      <c r="AEG30" s="203"/>
      <c r="AEH30" s="203"/>
      <c r="AEI30" s="203"/>
      <c r="AEJ30" s="203"/>
      <c r="AEK30" s="203"/>
      <c r="AEL30" s="203"/>
      <c r="AEM30" s="203"/>
      <c r="AEN30" s="203"/>
      <c r="AEO30" s="203"/>
      <c r="AEP30" s="203"/>
      <c r="AEQ30" s="203"/>
      <c r="AER30" s="203"/>
      <c r="AES30" s="203"/>
      <c r="AET30" s="203"/>
      <c r="AEU30" s="203"/>
      <c r="AEV30" s="203"/>
      <c r="AEW30" s="203"/>
      <c r="AEX30" s="203"/>
      <c r="AEY30" s="203"/>
      <c r="AEZ30" s="203"/>
      <c r="AFA30" s="203"/>
      <c r="AFB30" s="203"/>
      <c r="AFC30" s="203"/>
      <c r="AFD30" s="203"/>
      <c r="AFE30" s="203"/>
      <c r="AFF30" s="203"/>
      <c r="AFG30" s="203"/>
      <c r="AFH30" s="203"/>
      <c r="AFI30" s="203"/>
      <c r="AFJ30" s="203"/>
      <c r="AFK30" s="203"/>
      <c r="AFL30" s="203"/>
      <c r="AFM30" s="203"/>
      <c r="AFN30" s="203"/>
      <c r="AFO30" s="203"/>
      <c r="AFP30" s="203"/>
      <c r="AFQ30" s="203"/>
      <c r="AFR30" s="203"/>
      <c r="AFS30" s="203"/>
      <c r="AFT30" s="203"/>
      <c r="AFU30" s="203"/>
      <c r="AFV30" s="203"/>
      <c r="AFW30" s="203"/>
      <c r="AFX30" s="203"/>
      <c r="AFY30" s="203"/>
      <c r="AFZ30" s="203"/>
      <c r="AGA30" s="203"/>
      <c r="AGB30" s="203"/>
      <c r="AGC30" s="203"/>
      <c r="AGD30" s="203"/>
      <c r="AGE30" s="203"/>
      <c r="AGF30" s="203"/>
      <c r="AGG30" s="203"/>
      <c r="AGH30" s="203"/>
      <c r="AGI30" s="203"/>
      <c r="AGJ30" s="203"/>
      <c r="AGK30" s="203"/>
      <c r="AGL30" s="203"/>
      <c r="AGM30" s="203"/>
      <c r="AGN30" s="203"/>
      <c r="AGO30" s="203"/>
      <c r="AGP30" s="203"/>
      <c r="AGQ30" s="203"/>
      <c r="AGR30" s="203"/>
      <c r="AGS30" s="203"/>
      <c r="AGT30" s="203"/>
      <c r="AGU30" s="203"/>
      <c r="AGV30" s="203"/>
      <c r="AGW30" s="203"/>
      <c r="AGX30" s="203"/>
      <c r="AGY30" s="203"/>
      <c r="AGZ30" s="203"/>
      <c r="AHA30" s="203"/>
      <c r="AHB30" s="203"/>
      <c r="AHC30" s="203"/>
      <c r="AHD30" s="203"/>
      <c r="AHE30" s="203"/>
      <c r="AHF30" s="203"/>
      <c r="AHG30" s="203"/>
      <c r="AHH30" s="203"/>
      <c r="AHI30" s="203"/>
      <c r="AHJ30" s="203"/>
      <c r="AHK30" s="203"/>
      <c r="AHL30" s="203"/>
      <c r="AHM30" s="203"/>
      <c r="AHN30" s="203"/>
      <c r="AHO30" s="203"/>
      <c r="AHP30" s="203"/>
      <c r="AHQ30" s="203"/>
      <c r="AHR30" s="203"/>
      <c r="AHS30" s="203"/>
      <c r="AHT30" s="203"/>
      <c r="AHU30" s="203"/>
      <c r="AHV30" s="203"/>
      <c r="AHW30" s="203"/>
      <c r="AHX30" s="203"/>
      <c r="AHY30" s="203"/>
      <c r="AHZ30" s="203"/>
      <c r="AIA30" s="203"/>
      <c r="AIB30" s="203"/>
      <c r="AIC30" s="203"/>
      <c r="AID30" s="203"/>
      <c r="AIE30" s="203"/>
      <c r="AIF30" s="203"/>
      <c r="AIG30" s="203"/>
      <c r="AIH30" s="203"/>
      <c r="AII30" s="203"/>
      <c r="AIJ30" s="203"/>
      <c r="AIK30" s="203"/>
      <c r="AIL30" s="203"/>
      <c r="AIM30" s="203"/>
      <c r="AIN30" s="203"/>
      <c r="AIO30" s="203"/>
      <c r="AIP30" s="203"/>
      <c r="AIQ30" s="203"/>
      <c r="AIR30" s="203"/>
      <c r="AIS30" s="203"/>
    </row>
    <row r="31" spans="1:929" x14ac:dyDescent="0.35">
      <c r="A31" s="1">
        <v>1969</v>
      </c>
      <c r="B31" s="203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  <c r="BJ31" s="203"/>
      <c r="BK31" s="203"/>
      <c r="BL31" s="203"/>
      <c r="BM31" s="203"/>
      <c r="BN31" s="203"/>
      <c r="BO31" s="203"/>
      <c r="BP31" s="203"/>
      <c r="BQ31" s="203"/>
      <c r="BR31" s="203"/>
      <c r="BS31" s="203"/>
      <c r="BT31" s="203"/>
      <c r="BU31" s="203"/>
      <c r="BV31" s="203"/>
      <c r="BW31" s="203"/>
      <c r="BX31" s="203"/>
      <c r="BY31" s="203"/>
      <c r="BZ31" s="203"/>
      <c r="CA31" s="203"/>
      <c r="CB31" s="203"/>
      <c r="CC31" s="203"/>
      <c r="CD31" s="203"/>
      <c r="CE31" s="203"/>
      <c r="CF31" s="203"/>
      <c r="CG31" s="203"/>
      <c r="CH31" s="203"/>
      <c r="CI31" s="203"/>
      <c r="CJ31" s="203"/>
      <c r="CK31" s="203"/>
      <c r="CL31" s="203"/>
      <c r="CM31" s="203"/>
      <c r="CN31" s="203"/>
      <c r="CO31" s="203"/>
      <c r="CP31" s="203"/>
      <c r="CQ31" s="203"/>
      <c r="CR31" s="203"/>
      <c r="CS31" s="203"/>
      <c r="CT31" s="203"/>
      <c r="CU31" s="203"/>
      <c r="CV31" s="203"/>
      <c r="CW31" s="203"/>
      <c r="CX31" s="203"/>
      <c r="CY31" s="203"/>
      <c r="CZ31" s="203"/>
      <c r="DA31" s="203"/>
      <c r="DB31" s="203"/>
      <c r="DC31" s="203"/>
      <c r="DD31" s="203"/>
      <c r="DE31" s="203"/>
      <c r="DF31" s="203"/>
      <c r="DG31" s="203"/>
      <c r="DH31" s="203"/>
      <c r="DI31" s="203"/>
      <c r="DJ31" s="203"/>
      <c r="DK31" s="203"/>
      <c r="DL31" s="203"/>
      <c r="DM31" s="203"/>
      <c r="DN31" s="203"/>
      <c r="DO31" s="203"/>
      <c r="DP31" s="203"/>
      <c r="DQ31" s="203"/>
      <c r="DR31" s="203"/>
      <c r="DS31" s="203"/>
      <c r="DT31" s="203"/>
      <c r="DU31" s="203"/>
      <c r="DV31" s="203"/>
      <c r="DW31" s="203"/>
      <c r="DX31" s="203"/>
      <c r="DY31" s="203"/>
      <c r="DZ31" s="203"/>
      <c r="EA31" s="203"/>
      <c r="EB31" s="203"/>
      <c r="EC31" s="203"/>
      <c r="ED31" s="203"/>
      <c r="EE31" s="203"/>
      <c r="EF31" s="203"/>
      <c r="EG31" s="203"/>
      <c r="EH31" s="203"/>
      <c r="EI31" s="203"/>
      <c r="EJ31" s="203"/>
      <c r="EK31" s="203"/>
      <c r="EL31" s="203"/>
      <c r="EM31" s="203"/>
      <c r="EN31" s="203"/>
      <c r="EO31" s="203"/>
      <c r="EP31" s="203"/>
      <c r="EQ31" s="203"/>
      <c r="ER31" s="203"/>
      <c r="ES31" s="203"/>
      <c r="ET31" s="203"/>
      <c r="EU31" s="203"/>
      <c r="EV31" s="203"/>
      <c r="EW31" s="203"/>
      <c r="EX31" s="203"/>
      <c r="EY31" s="203"/>
      <c r="EZ31" s="203"/>
      <c r="FA31" s="203"/>
      <c r="FB31" s="203"/>
      <c r="FC31" s="203"/>
      <c r="FD31" s="203"/>
      <c r="FE31" s="203"/>
      <c r="FF31" s="203"/>
      <c r="FG31" s="203"/>
      <c r="FH31" s="203"/>
      <c r="FI31" s="203"/>
      <c r="FJ31" s="203"/>
      <c r="FK31" s="203"/>
      <c r="FL31" s="203"/>
      <c r="FM31" s="203"/>
      <c r="FN31" s="203"/>
      <c r="FO31" s="203"/>
      <c r="FP31" s="203"/>
      <c r="FQ31" s="203"/>
      <c r="FR31" s="203"/>
      <c r="FS31" s="203"/>
      <c r="FT31" s="203"/>
      <c r="FU31" s="203"/>
      <c r="FV31" s="203"/>
      <c r="FW31" s="203"/>
      <c r="FX31" s="203"/>
      <c r="FY31" s="203"/>
      <c r="FZ31" s="203"/>
      <c r="GA31" s="203"/>
      <c r="GB31" s="203"/>
      <c r="GC31" s="203"/>
      <c r="GD31" s="203"/>
      <c r="GE31" s="203"/>
      <c r="GF31" s="203"/>
      <c r="GG31" s="203"/>
      <c r="GH31" s="203"/>
      <c r="GI31" s="203"/>
      <c r="GJ31" s="203"/>
      <c r="GK31" s="203"/>
      <c r="GL31" s="203"/>
      <c r="GM31" s="203"/>
      <c r="GN31" s="203"/>
      <c r="GO31" s="203"/>
      <c r="GP31" s="203"/>
      <c r="GQ31" s="203"/>
      <c r="GR31" s="203"/>
      <c r="GS31" s="203"/>
      <c r="GT31" s="203"/>
      <c r="GU31" s="203"/>
      <c r="GV31" s="203"/>
      <c r="GW31" s="203"/>
      <c r="GX31" s="203"/>
      <c r="GY31" s="203"/>
      <c r="GZ31" s="203"/>
      <c r="HA31" s="203"/>
      <c r="HB31" s="203"/>
      <c r="HC31" s="203"/>
      <c r="HD31" s="203"/>
      <c r="HE31" s="203"/>
      <c r="HF31" s="203"/>
      <c r="HG31" s="203"/>
      <c r="HH31" s="203"/>
      <c r="HI31" s="203"/>
      <c r="HJ31" s="203"/>
      <c r="HK31" s="203"/>
      <c r="HL31" s="203"/>
      <c r="HM31" s="203"/>
      <c r="HN31" s="203"/>
      <c r="HO31" s="203"/>
      <c r="HP31" s="203"/>
      <c r="HQ31" s="203"/>
      <c r="HR31" s="203"/>
      <c r="HS31" s="203"/>
      <c r="HT31" s="203"/>
      <c r="HU31" s="203"/>
      <c r="HV31" s="203"/>
      <c r="HW31" s="203"/>
      <c r="HX31" s="203"/>
      <c r="HY31" s="203"/>
      <c r="HZ31" s="203"/>
      <c r="IA31" s="203"/>
      <c r="IB31" s="203"/>
      <c r="IC31" s="203"/>
      <c r="ID31" s="203"/>
      <c r="IE31" s="203"/>
      <c r="IF31" s="203"/>
      <c r="IG31" s="203"/>
      <c r="IH31" s="203"/>
      <c r="II31" s="203"/>
      <c r="IJ31" s="203"/>
      <c r="IK31" s="203"/>
      <c r="IL31" s="203"/>
      <c r="IM31" s="203"/>
      <c r="IN31" s="203"/>
      <c r="IO31" s="203"/>
      <c r="IP31" s="203"/>
      <c r="IQ31" s="203"/>
      <c r="IR31" s="203"/>
      <c r="IS31" s="203"/>
      <c r="IT31" s="203"/>
      <c r="IU31" s="203"/>
      <c r="IV31" s="203"/>
      <c r="IW31" s="203"/>
      <c r="IX31" s="203"/>
      <c r="IY31" s="203"/>
      <c r="IZ31" s="203"/>
      <c r="JA31" s="203"/>
      <c r="JB31" s="203"/>
      <c r="JC31" s="203"/>
      <c r="JD31" s="203"/>
      <c r="JE31" s="203"/>
      <c r="JF31" s="203"/>
      <c r="JG31" s="203"/>
      <c r="JH31" s="203"/>
      <c r="JI31" s="203"/>
      <c r="JJ31" s="203"/>
      <c r="JK31" s="203"/>
      <c r="JL31" s="203"/>
      <c r="JM31" s="203"/>
      <c r="JN31" s="203"/>
      <c r="JO31" s="203"/>
      <c r="JP31" s="203"/>
      <c r="JQ31" s="203"/>
      <c r="JR31" s="203"/>
      <c r="JS31" s="203"/>
      <c r="JT31" s="203"/>
      <c r="JU31" s="203"/>
      <c r="JV31" s="203"/>
      <c r="JW31" s="203"/>
      <c r="JX31" s="203"/>
      <c r="JY31" s="203"/>
      <c r="JZ31" s="203"/>
      <c r="KA31" s="203"/>
      <c r="KB31" s="203"/>
      <c r="KC31" s="203"/>
      <c r="KD31" s="203"/>
      <c r="KE31" s="203"/>
      <c r="KF31" s="203"/>
      <c r="KG31" s="203"/>
      <c r="KH31" s="203"/>
      <c r="KI31" s="203"/>
      <c r="KJ31" s="203"/>
      <c r="KK31" s="203"/>
      <c r="KL31" s="203"/>
      <c r="KM31" s="203"/>
      <c r="KN31" s="203"/>
      <c r="KO31" s="203"/>
      <c r="KP31" s="203"/>
      <c r="KQ31" s="203"/>
      <c r="KR31" s="203"/>
      <c r="KS31" s="203"/>
      <c r="KT31" s="203"/>
      <c r="KU31" s="203"/>
      <c r="KV31" s="203"/>
      <c r="KW31" s="203"/>
      <c r="KX31" s="203"/>
      <c r="KY31" s="203"/>
      <c r="KZ31" s="203"/>
      <c r="LA31" s="203"/>
      <c r="LB31" s="203"/>
      <c r="LC31" s="203"/>
      <c r="LD31" s="203"/>
      <c r="LE31" s="203"/>
      <c r="LF31" s="203"/>
      <c r="LG31" s="203"/>
      <c r="LH31" s="203"/>
      <c r="LI31" s="203"/>
      <c r="LJ31" s="203"/>
      <c r="LK31" s="203"/>
      <c r="LL31" s="203"/>
      <c r="LM31" s="203"/>
      <c r="LN31" s="203"/>
      <c r="LO31" s="203"/>
      <c r="LP31" s="203"/>
      <c r="LQ31" s="203"/>
      <c r="LR31" s="203"/>
      <c r="LS31" s="203"/>
      <c r="LT31" s="203"/>
      <c r="LU31" s="203"/>
      <c r="LV31" s="203"/>
      <c r="LW31" s="203"/>
      <c r="LX31" s="203"/>
      <c r="LY31" s="203"/>
      <c r="LZ31" s="203"/>
      <c r="MA31" s="203"/>
      <c r="MB31" s="203"/>
      <c r="MC31" s="203"/>
      <c r="MD31" s="203"/>
      <c r="ME31" s="203"/>
      <c r="MF31" s="203"/>
      <c r="MG31" s="203"/>
      <c r="MH31" s="203"/>
      <c r="MI31" s="203"/>
      <c r="MJ31" s="203"/>
      <c r="MK31" s="203"/>
      <c r="ML31" s="203"/>
      <c r="MM31" s="203"/>
      <c r="MN31" s="203"/>
      <c r="MO31" s="203"/>
      <c r="MP31" s="203"/>
      <c r="MQ31" s="203"/>
      <c r="MR31" s="203"/>
      <c r="MS31" s="203"/>
      <c r="MT31" s="203"/>
      <c r="MU31" s="203"/>
      <c r="MV31" s="203"/>
      <c r="MW31" s="203"/>
      <c r="MX31" s="203"/>
      <c r="MY31" s="203"/>
      <c r="MZ31" s="203"/>
      <c r="NA31" s="203"/>
      <c r="NB31" s="203"/>
      <c r="NC31" s="203"/>
      <c r="ND31" s="203"/>
      <c r="NE31" s="203"/>
      <c r="NF31" s="203"/>
      <c r="NG31" s="203"/>
      <c r="NH31" s="203"/>
      <c r="NI31" s="203"/>
      <c r="NJ31" s="203"/>
      <c r="NK31" s="203"/>
      <c r="NL31" s="203"/>
      <c r="NM31" s="203"/>
      <c r="NN31" s="203"/>
      <c r="NO31" s="203"/>
      <c r="NP31" s="203"/>
      <c r="NQ31" s="203"/>
      <c r="NR31" s="203"/>
      <c r="NS31" s="203"/>
      <c r="NT31" s="203"/>
      <c r="NU31" s="203"/>
      <c r="NV31" s="203"/>
      <c r="NW31" s="203"/>
      <c r="NX31" s="203"/>
      <c r="NY31" s="203"/>
      <c r="NZ31" s="203"/>
      <c r="OA31" s="203"/>
      <c r="OB31" s="203"/>
      <c r="OC31" s="203"/>
      <c r="OD31" s="203"/>
      <c r="OE31" s="203"/>
      <c r="OF31" s="203"/>
      <c r="OG31" s="203"/>
      <c r="OH31" s="203"/>
      <c r="OI31" s="203"/>
      <c r="OJ31" s="203"/>
      <c r="OK31" s="203"/>
      <c r="OL31" s="203"/>
      <c r="OM31" s="203"/>
      <c r="ON31" s="203"/>
      <c r="OO31" s="203"/>
      <c r="OP31" s="203"/>
      <c r="OQ31" s="203"/>
      <c r="OR31" s="203"/>
      <c r="OS31" s="203"/>
      <c r="OT31" s="203"/>
      <c r="OU31" s="203"/>
      <c r="OV31" s="203"/>
      <c r="OW31" s="203"/>
      <c r="OX31" s="203"/>
      <c r="OY31" s="203"/>
      <c r="OZ31" s="203"/>
      <c r="PA31" s="203"/>
      <c r="PB31" s="203"/>
      <c r="PC31" s="203"/>
      <c r="PD31" s="203"/>
      <c r="PE31" s="203"/>
      <c r="PF31" s="203"/>
      <c r="PG31" s="203"/>
      <c r="PH31" s="203"/>
      <c r="PI31" s="203"/>
      <c r="PJ31" s="203"/>
      <c r="PK31" s="203"/>
      <c r="PL31" s="203"/>
      <c r="PM31" s="203"/>
      <c r="PN31" s="203"/>
      <c r="PO31" s="203"/>
      <c r="PP31" s="203"/>
      <c r="PQ31" s="203"/>
      <c r="PR31" s="203"/>
      <c r="PS31" s="203"/>
      <c r="PT31" s="203"/>
      <c r="PU31" s="203"/>
      <c r="PV31" s="203"/>
      <c r="PW31" s="203"/>
      <c r="PX31" s="203"/>
      <c r="PY31" s="203"/>
      <c r="PZ31" s="203"/>
      <c r="QA31" s="203"/>
      <c r="QB31" s="203"/>
      <c r="QC31" s="203"/>
      <c r="QD31" s="203"/>
      <c r="QE31" s="203"/>
      <c r="QF31" s="203"/>
      <c r="QG31" s="203"/>
      <c r="QH31" s="203"/>
      <c r="QI31" s="203"/>
      <c r="QJ31" s="203"/>
      <c r="QK31" s="203"/>
      <c r="QL31" s="203"/>
      <c r="QM31" s="203"/>
      <c r="QN31" s="203"/>
      <c r="QO31" s="203"/>
      <c r="QP31" s="203"/>
      <c r="QQ31" s="203"/>
      <c r="QR31" s="203"/>
      <c r="QS31" s="203"/>
      <c r="QT31" s="203"/>
      <c r="QU31" s="203"/>
      <c r="QV31" s="203"/>
      <c r="QW31" s="203"/>
      <c r="QX31" s="203"/>
      <c r="QY31" s="203"/>
      <c r="QZ31" s="203"/>
      <c r="RA31" s="203"/>
      <c r="RB31" s="203"/>
      <c r="RC31" s="203"/>
      <c r="RD31" s="203"/>
      <c r="RE31" s="203"/>
      <c r="RF31" s="203"/>
      <c r="RG31" s="203"/>
      <c r="RH31" s="203"/>
      <c r="RI31" s="203"/>
      <c r="RJ31" s="203"/>
      <c r="RK31" s="203"/>
      <c r="RL31" s="203"/>
      <c r="RM31" s="203"/>
      <c r="RN31" s="203"/>
      <c r="RO31" s="203"/>
      <c r="RP31" s="203"/>
      <c r="RQ31" s="203"/>
      <c r="RR31" s="203"/>
      <c r="RS31" s="203"/>
      <c r="RT31" s="203"/>
      <c r="RU31" s="203"/>
      <c r="RV31" s="203"/>
      <c r="RW31" s="203"/>
      <c r="RX31" s="203"/>
      <c r="RY31" s="203"/>
      <c r="RZ31" s="203"/>
      <c r="SA31" s="203"/>
      <c r="SB31" s="203"/>
      <c r="SC31" s="203"/>
      <c r="SD31" s="203"/>
      <c r="SE31" s="203"/>
      <c r="SF31" s="203"/>
      <c r="SG31" s="203"/>
      <c r="SH31" s="203"/>
      <c r="SI31" s="203"/>
      <c r="SJ31" s="203"/>
      <c r="SK31" s="203"/>
      <c r="SL31" s="203"/>
      <c r="SM31" s="203"/>
      <c r="SN31" s="203"/>
      <c r="SO31" s="203"/>
      <c r="SP31" s="203"/>
      <c r="SQ31" s="203"/>
      <c r="SR31" s="203"/>
      <c r="SS31" s="203"/>
      <c r="ST31" s="203"/>
      <c r="SU31" s="203"/>
      <c r="SV31" s="203"/>
      <c r="SW31" s="203"/>
      <c r="SX31" s="203"/>
      <c r="SY31" s="203"/>
      <c r="SZ31" s="203"/>
      <c r="TA31" s="203"/>
      <c r="TB31" s="203"/>
      <c r="TC31" s="203"/>
      <c r="TD31" s="203"/>
      <c r="TE31" s="203"/>
      <c r="TF31" s="203"/>
      <c r="TG31" s="203"/>
      <c r="TH31" s="203"/>
      <c r="TI31" s="203"/>
      <c r="TJ31" s="203"/>
      <c r="TK31" s="203"/>
      <c r="TL31" s="203"/>
      <c r="TM31" s="203"/>
      <c r="TN31" s="203"/>
      <c r="TO31" s="203"/>
      <c r="TP31" s="203"/>
      <c r="TQ31" s="203"/>
      <c r="TR31" s="203"/>
      <c r="TS31" s="203"/>
      <c r="TT31" s="203"/>
      <c r="TU31" s="203"/>
      <c r="TV31" s="203"/>
      <c r="TW31" s="203"/>
      <c r="TX31" s="203"/>
      <c r="TY31" s="203"/>
      <c r="TZ31" s="203"/>
      <c r="UA31" s="203"/>
      <c r="UB31" s="203"/>
      <c r="UC31" s="203"/>
      <c r="UD31" s="203"/>
      <c r="UE31" s="203"/>
      <c r="UF31" s="203"/>
      <c r="UG31" s="203"/>
      <c r="UH31" s="203"/>
      <c r="UI31" s="203"/>
      <c r="UJ31" s="203"/>
      <c r="UK31" s="203"/>
      <c r="UL31" s="203"/>
      <c r="UM31" s="203"/>
      <c r="UN31" s="203"/>
      <c r="UO31" s="203"/>
      <c r="UP31" s="203"/>
      <c r="UQ31" s="203"/>
      <c r="UR31" s="203"/>
      <c r="US31" s="203"/>
      <c r="UT31" s="203"/>
      <c r="UU31" s="203"/>
      <c r="UV31" s="203"/>
      <c r="UW31" s="203"/>
      <c r="UX31" s="203"/>
      <c r="UY31" s="203"/>
      <c r="UZ31" s="203"/>
      <c r="VA31" s="203"/>
      <c r="VB31" s="203"/>
      <c r="VC31" s="203"/>
      <c r="VD31" s="203"/>
      <c r="VE31" s="203"/>
      <c r="VF31" s="203"/>
      <c r="VG31" s="203"/>
      <c r="VH31" s="203"/>
      <c r="VI31" s="203"/>
      <c r="VJ31" s="203"/>
      <c r="VK31" s="203"/>
      <c r="VL31" s="203"/>
      <c r="VM31" s="203"/>
      <c r="VN31" s="203"/>
      <c r="VO31" s="203"/>
      <c r="VP31" s="203"/>
      <c r="VQ31" s="203"/>
      <c r="VR31" s="203"/>
      <c r="VS31" s="203"/>
      <c r="VT31" s="203"/>
      <c r="VU31" s="203"/>
      <c r="VV31" s="203"/>
      <c r="VW31" s="203"/>
      <c r="VX31" s="203"/>
      <c r="VY31" s="203"/>
      <c r="VZ31" s="203"/>
      <c r="WA31" s="203"/>
      <c r="WB31" s="203"/>
      <c r="WC31" s="203"/>
      <c r="WD31" s="203"/>
      <c r="WE31" s="203"/>
      <c r="WF31" s="203"/>
      <c r="WG31" s="203"/>
      <c r="WH31" s="203"/>
      <c r="WI31" s="203"/>
      <c r="WJ31" s="203"/>
      <c r="WK31" s="203"/>
      <c r="WL31" s="203"/>
      <c r="WM31" s="203"/>
      <c r="WN31" s="203"/>
      <c r="WO31" s="203"/>
      <c r="WP31" s="203"/>
      <c r="WQ31" s="203"/>
      <c r="WR31" s="203"/>
      <c r="WS31" s="203"/>
      <c r="WT31" s="203"/>
      <c r="WU31" s="203"/>
      <c r="WV31" s="203"/>
      <c r="WW31" s="203"/>
      <c r="WX31" s="203"/>
      <c r="WY31" s="203"/>
      <c r="WZ31" s="203"/>
      <c r="XA31" s="203"/>
      <c r="XB31" s="203"/>
      <c r="XC31" s="203"/>
      <c r="XD31" s="203"/>
      <c r="XE31" s="203"/>
      <c r="XF31" s="203"/>
      <c r="XG31" s="203"/>
      <c r="XH31" s="203"/>
      <c r="XI31" s="203"/>
      <c r="XJ31" s="203"/>
      <c r="XK31" s="203"/>
      <c r="XL31" s="203"/>
      <c r="XM31" s="203"/>
      <c r="XN31" s="203"/>
      <c r="XO31" s="203"/>
      <c r="XP31" s="203"/>
      <c r="XQ31" s="203"/>
      <c r="XR31" s="203"/>
      <c r="XS31" s="203"/>
      <c r="XT31" s="203"/>
      <c r="XU31" s="203"/>
      <c r="XV31" s="203"/>
      <c r="XW31" s="203"/>
      <c r="XX31" s="203"/>
      <c r="XY31" s="203"/>
      <c r="XZ31" s="203"/>
      <c r="YA31" s="203"/>
      <c r="YB31" s="203"/>
      <c r="YC31" s="203"/>
      <c r="YD31" s="203"/>
      <c r="YE31" s="203"/>
      <c r="YF31" s="203"/>
      <c r="YG31" s="203"/>
      <c r="YH31" s="203"/>
      <c r="YI31" s="203"/>
      <c r="YJ31" s="203"/>
      <c r="YK31" s="203"/>
      <c r="YL31" s="203"/>
      <c r="YM31" s="203"/>
      <c r="YN31" s="203"/>
      <c r="YO31" s="203"/>
      <c r="YP31" s="203"/>
      <c r="YQ31" s="203"/>
      <c r="YR31" s="203"/>
      <c r="YS31" s="203"/>
      <c r="YT31" s="203"/>
      <c r="YU31" s="203"/>
      <c r="YV31" s="203"/>
      <c r="YW31" s="203"/>
      <c r="YX31" s="203"/>
      <c r="YY31" s="203"/>
      <c r="YZ31" s="203"/>
      <c r="ZA31" s="203"/>
      <c r="ZB31" s="203"/>
      <c r="ZC31" s="203"/>
      <c r="ZD31" s="203"/>
      <c r="ZE31" s="203"/>
      <c r="ZF31" s="203"/>
      <c r="ZG31" s="203"/>
      <c r="ZH31" s="203"/>
      <c r="ZI31" s="203"/>
      <c r="ZJ31" s="203"/>
      <c r="ZK31" s="203"/>
      <c r="ZL31" s="203"/>
      <c r="ZM31" s="203"/>
      <c r="ZN31" s="203"/>
      <c r="ZO31" s="203"/>
      <c r="ZP31" s="203"/>
      <c r="ZQ31" s="203"/>
      <c r="ZR31" s="203"/>
      <c r="ZS31" s="203"/>
      <c r="ZT31" s="203"/>
      <c r="ZU31" s="203"/>
      <c r="ZV31" s="203"/>
      <c r="ZW31" s="203"/>
      <c r="ZX31" s="203"/>
      <c r="ZY31" s="203"/>
      <c r="ZZ31" s="203"/>
      <c r="AAA31" s="203"/>
      <c r="AAB31" s="203"/>
      <c r="AAC31" s="203"/>
      <c r="AAD31" s="203"/>
      <c r="AAE31" s="203"/>
      <c r="AAF31" s="203"/>
      <c r="AAG31" s="203"/>
      <c r="AAH31" s="203"/>
      <c r="AAI31" s="203"/>
      <c r="AAJ31" s="203"/>
      <c r="AAK31" s="203"/>
      <c r="AAL31" s="203"/>
      <c r="AAM31" s="203"/>
      <c r="AAN31" s="203"/>
      <c r="AAO31" s="203"/>
      <c r="AAP31" s="203"/>
      <c r="AAQ31" s="203"/>
      <c r="AAR31" s="203"/>
      <c r="AAS31" s="203"/>
      <c r="AAT31" s="203"/>
      <c r="AAU31" s="203"/>
      <c r="AAV31" s="203"/>
      <c r="AAW31" s="203"/>
      <c r="AAX31" s="203"/>
      <c r="AAY31" s="203"/>
      <c r="AAZ31" s="203"/>
      <c r="ABA31" s="203"/>
      <c r="ABB31" s="203"/>
      <c r="ABC31" s="203"/>
      <c r="ABD31" s="203"/>
      <c r="ABE31" s="203"/>
      <c r="ABF31" s="203"/>
      <c r="ABG31" s="203"/>
      <c r="ABH31" s="203"/>
      <c r="ABI31" s="203"/>
      <c r="ABJ31" s="203"/>
      <c r="ABK31" s="203"/>
      <c r="ABL31" s="203"/>
      <c r="ABM31" s="203"/>
      <c r="ABN31" s="203"/>
      <c r="ABO31" s="203"/>
      <c r="ABP31" s="203"/>
      <c r="ABQ31" s="203"/>
      <c r="ABR31" s="203"/>
      <c r="ABS31" s="203"/>
      <c r="ABT31" s="203"/>
      <c r="ABU31" s="203"/>
      <c r="ABV31" s="203"/>
      <c r="ABW31" s="203"/>
      <c r="ABX31" s="203"/>
      <c r="ABY31" s="203"/>
      <c r="ABZ31" s="203"/>
      <c r="ACA31" s="203"/>
      <c r="ACB31" s="203"/>
      <c r="ACC31" s="203"/>
      <c r="ACD31" s="203"/>
      <c r="ACE31" s="203"/>
      <c r="ACF31" s="203"/>
      <c r="ACG31" s="203"/>
      <c r="ACH31" s="203"/>
      <c r="ACI31" s="203"/>
      <c r="ACJ31" s="203"/>
      <c r="ACK31" s="203"/>
      <c r="ACL31" s="203"/>
      <c r="ACM31" s="203"/>
      <c r="ACN31" s="203"/>
      <c r="ACO31" s="203"/>
      <c r="ACP31" s="203"/>
      <c r="ACQ31" s="203"/>
      <c r="ACR31" s="203"/>
      <c r="ACS31" s="203"/>
      <c r="ACT31" s="203"/>
      <c r="ACU31" s="203"/>
      <c r="ACV31" s="203"/>
      <c r="ACW31" s="203"/>
      <c r="ACX31" s="203"/>
      <c r="ACY31" s="203"/>
      <c r="ACZ31" s="203"/>
      <c r="ADA31" s="203"/>
      <c r="ADB31" s="203"/>
      <c r="ADC31" s="203"/>
      <c r="ADD31" s="203"/>
      <c r="ADE31" s="203"/>
      <c r="ADF31" s="203"/>
      <c r="ADG31" s="203"/>
      <c r="ADH31" s="203"/>
      <c r="ADI31" s="203"/>
      <c r="ADJ31" s="203"/>
      <c r="ADK31" s="203"/>
      <c r="ADL31" s="203"/>
      <c r="ADM31" s="203"/>
      <c r="ADN31" s="203"/>
      <c r="ADO31" s="203"/>
      <c r="ADP31" s="203"/>
      <c r="ADQ31" s="203"/>
      <c r="ADR31" s="203"/>
      <c r="ADS31" s="203"/>
      <c r="ADT31" s="203"/>
      <c r="ADU31" s="203"/>
      <c r="ADV31" s="203"/>
      <c r="ADW31" s="203"/>
      <c r="ADX31" s="203"/>
      <c r="ADY31" s="203"/>
      <c r="ADZ31" s="203"/>
      <c r="AEA31" s="203"/>
      <c r="AEB31" s="203"/>
      <c r="AEC31" s="203"/>
      <c r="AED31" s="203"/>
      <c r="AEE31" s="203"/>
      <c r="AEF31" s="203"/>
      <c r="AEG31" s="203"/>
      <c r="AEH31" s="203"/>
      <c r="AEI31" s="203"/>
      <c r="AEJ31" s="203"/>
      <c r="AEK31" s="203"/>
      <c r="AEL31" s="203"/>
      <c r="AEM31" s="203"/>
      <c r="AEN31" s="203"/>
      <c r="AEO31" s="203"/>
      <c r="AEP31" s="203"/>
      <c r="AEQ31" s="203"/>
      <c r="AER31" s="203"/>
      <c r="AES31" s="203"/>
      <c r="AET31" s="203"/>
      <c r="AEU31" s="203"/>
      <c r="AEV31" s="203"/>
      <c r="AEW31" s="203"/>
      <c r="AEX31" s="203"/>
      <c r="AEY31" s="203"/>
      <c r="AEZ31" s="203"/>
      <c r="AFA31" s="203"/>
      <c r="AFB31" s="203"/>
      <c r="AFC31" s="203"/>
      <c r="AFD31" s="203"/>
      <c r="AFE31" s="203"/>
      <c r="AFF31" s="203"/>
      <c r="AFG31" s="203"/>
      <c r="AFH31" s="203"/>
      <c r="AFI31" s="203"/>
      <c r="AFJ31" s="203"/>
      <c r="AFK31" s="203"/>
      <c r="AFL31" s="203"/>
      <c r="AFM31" s="203"/>
      <c r="AFN31" s="203"/>
      <c r="AFO31" s="203"/>
      <c r="AFP31" s="203"/>
      <c r="AFQ31" s="203"/>
      <c r="AFR31" s="203"/>
      <c r="AFS31" s="203"/>
      <c r="AFT31" s="203"/>
      <c r="AFU31" s="203"/>
      <c r="AFV31" s="203"/>
      <c r="AFW31" s="203"/>
      <c r="AFX31" s="203"/>
      <c r="AFY31" s="203"/>
      <c r="AFZ31" s="203"/>
      <c r="AGA31" s="203"/>
      <c r="AGB31" s="203"/>
      <c r="AGC31" s="203"/>
      <c r="AGD31" s="203"/>
      <c r="AGE31" s="203"/>
      <c r="AGF31" s="203"/>
      <c r="AGG31" s="203"/>
      <c r="AGH31" s="203"/>
      <c r="AGI31" s="203"/>
      <c r="AGJ31" s="203"/>
      <c r="AGK31" s="203"/>
      <c r="AGL31" s="203"/>
      <c r="AGM31" s="203"/>
      <c r="AGN31" s="203"/>
      <c r="AGO31" s="203"/>
      <c r="AGP31" s="203"/>
      <c r="AGQ31" s="203"/>
      <c r="AGR31" s="203"/>
      <c r="AGS31" s="203"/>
      <c r="AGT31" s="203"/>
      <c r="AGU31" s="203"/>
      <c r="AGV31" s="203"/>
      <c r="AGW31" s="203"/>
      <c r="AGX31" s="203"/>
      <c r="AGY31" s="203"/>
      <c r="AGZ31" s="203"/>
      <c r="AHA31" s="203"/>
      <c r="AHB31" s="203"/>
      <c r="AHC31" s="203"/>
      <c r="AHD31" s="203"/>
      <c r="AHE31" s="203"/>
      <c r="AHF31" s="203"/>
      <c r="AHG31" s="203"/>
      <c r="AHH31" s="203"/>
      <c r="AHI31" s="203"/>
      <c r="AHJ31" s="203"/>
      <c r="AHK31" s="203"/>
      <c r="AHL31" s="203"/>
      <c r="AHM31" s="203"/>
      <c r="AHN31" s="203"/>
      <c r="AHO31" s="203"/>
      <c r="AHP31" s="203"/>
      <c r="AHQ31" s="203"/>
      <c r="AHR31" s="203"/>
      <c r="AHS31" s="203"/>
      <c r="AHT31" s="203"/>
      <c r="AHU31" s="203"/>
      <c r="AHV31" s="203"/>
      <c r="AHW31" s="203"/>
      <c r="AHX31" s="203"/>
      <c r="AHY31" s="203"/>
      <c r="AHZ31" s="203"/>
      <c r="AIA31" s="203"/>
      <c r="AIB31" s="203"/>
      <c r="AIC31" s="203"/>
      <c r="AID31" s="203"/>
      <c r="AIE31" s="203"/>
      <c r="AIF31" s="203"/>
      <c r="AIG31" s="203"/>
      <c r="AIH31" s="203"/>
      <c r="AII31" s="203"/>
      <c r="AIJ31" s="203"/>
      <c r="AIK31" s="203"/>
      <c r="AIL31" s="203"/>
      <c r="AIM31" s="203"/>
      <c r="AIN31" s="203"/>
      <c r="AIO31" s="203"/>
      <c r="AIP31" s="203"/>
      <c r="AIQ31" s="203"/>
      <c r="AIR31" s="203"/>
      <c r="AIS31" s="203"/>
    </row>
    <row r="32" spans="1:929" x14ac:dyDescent="0.35">
      <c r="A32" s="1">
        <v>1970</v>
      </c>
      <c r="B32" s="203"/>
      <c r="C32" s="203"/>
      <c r="D32" s="203"/>
      <c r="E32" s="203"/>
      <c r="F32" s="203"/>
      <c r="G32" s="203"/>
      <c r="H32" s="203"/>
      <c r="I32" s="203"/>
      <c r="J32" s="203"/>
      <c r="K32" s="203"/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  <c r="BF32" s="203"/>
      <c r="BG32" s="203"/>
      <c r="BH32" s="203"/>
      <c r="BI32" s="203"/>
      <c r="BJ32" s="203"/>
      <c r="BK32" s="203"/>
      <c r="BL32" s="203"/>
      <c r="BM32" s="203"/>
      <c r="BN32" s="203"/>
      <c r="BO32" s="203"/>
      <c r="BP32" s="203"/>
      <c r="BQ32" s="203"/>
      <c r="BR32" s="203"/>
      <c r="BS32" s="203"/>
      <c r="BT32" s="203"/>
      <c r="BU32" s="203"/>
      <c r="BV32" s="203"/>
      <c r="BW32" s="203"/>
      <c r="BX32" s="203"/>
      <c r="BY32" s="203"/>
      <c r="BZ32" s="203"/>
      <c r="CA32" s="203"/>
      <c r="CB32" s="203"/>
      <c r="CC32" s="203"/>
      <c r="CD32" s="203"/>
      <c r="CE32" s="203"/>
      <c r="CF32" s="203"/>
      <c r="CG32" s="203"/>
      <c r="CH32" s="203"/>
      <c r="CI32" s="203"/>
      <c r="CJ32" s="203"/>
      <c r="CK32" s="203"/>
      <c r="CL32" s="203"/>
      <c r="CM32" s="203"/>
      <c r="CN32" s="203"/>
      <c r="CO32" s="203"/>
      <c r="CP32" s="203"/>
      <c r="CQ32" s="203"/>
      <c r="CR32" s="203"/>
      <c r="CS32" s="203"/>
      <c r="CT32" s="203"/>
      <c r="CU32" s="203"/>
      <c r="CV32" s="203"/>
      <c r="CW32" s="203"/>
      <c r="CX32" s="203"/>
      <c r="CY32" s="203"/>
      <c r="CZ32" s="203"/>
      <c r="DA32" s="203"/>
      <c r="DB32" s="203"/>
      <c r="DC32" s="203"/>
      <c r="DD32" s="203"/>
      <c r="DE32" s="203"/>
      <c r="DF32" s="203"/>
      <c r="DG32" s="203"/>
      <c r="DH32" s="203"/>
      <c r="DI32" s="203"/>
      <c r="DJ32" s="203"/>
      <c r="DK32" s="203"/>
      <c r="DL32" s="203"/>
      <c r="DM32" s="203"/>
      <c r="DN32" s="203"/>
      <c r="DO32" s="203"/>
      <c r="DP32" s="203"/>
      <c r="DQ32" s="203"/>
      <c r="DR32" s="203"/>
      <c r="DS32" s="203"/>
      <c r="DT32" s="203"/>
      <c r="DU32" s="203"/>
      <c r="DV32" s="203"/>
      <c r="DW32" s="203"/>
      <c r="DX32" s="203"/>
      <c r="DY32" s="203"/>
      <c r="DZ32" s="203"/>
      <c r="EA32" s="203"/>
      <c r="EB32" s="203"/>
      <c r="EC32" s="203"/>
      <c r="ED32" s="203"/>
      <c r="EE32" s="203"/>
      <c r="EF32" s="203"/>
      <c r="EG32" s="203"/>
      <c r="EH32" s="203"/>
      <c r="EI32" s="203"/>
      <c r="EJ32" s="203"/>
      <c r="EK32" s="203"/>
      <c r="EL32" s="203"/>
      <c r="EM32" s="203"/>
      <c r="EN32" s="203"/>
      <c r="EO32" s="203"/>
      <c r="EP32" s="203"/>
      <c r="EQ32" s="203"/>
      <c r="ER32" s="203"/>
      <c r="ES32" s="203"/>
      <c r="ET32" s="203"/>
      <c r="EU32" s="203"/>
      <c r="EV32" s="203"/>
      <c r="EW32" s="203"/>
      <c r="EX32" s="203"/>
      <c r="EY32" s="203"/>
      <c r="EZ32" s="203"/>
      <c r="FA32" s="203"/>
      <c r="FB32" s="203"/>
      <c r="FC32" s="203"/>
      <c r="FD32" s="203"/>
      <c r="FE32" s="203"/>
      <c r="FF32" s="203"/>
      <c r="FG32" s="203"/>
      <c r="FH32" s="203"/>
      <c r="FI32" s="203"/>
      <c r="FJ32" s="203"/>
      <c r="FK32" s="203"/>
      <c r="FL32" s="203"/>
      <c r="FM32" s="203"/>
      <c r="FN32" s="203"/>
      <c r="FO32" s="203"/>
      <c r="FP32" s="203"/>
      <c r="FQ32" s="203"/>
      <c r="FR32" s="203"/>
      <c r="FS32" s="203"/>
      <c r="FT32" s="203"/>
      <c r="FU32" s="203"/>
      <c r="FV32" s="203"/>
      <c r="FW32" s="203"/>
      <c r="FX32" s="203"/>
      <c r="FY32" s="203"/>
      <c r="FZ32" s="203"/>
      <c r="GA32" s="203"/>
      <c r="GB32" s="203"/>
      <c r="GC32" s="203"/>
      <c r="GD32" s="203"/>
      <c r="GE32" s="203"/>
      <c r="GF32" s="203"/>
      <c r="GG32" s="203"/>
      <c r="GH32" s="203"/>
      <c r="GI32" s="203"/>
      <c r="GJ32" s="203"/>
      <c r="GK32" s="203"/>
      <c r="GL32" s="203"/>
      <c r="GM32" s="203"/>
      <c r="GN32" s="203"/>
      <c r="GO32" s="203"/>
      <c r="GP32" s="203"/>
      <c r="GQ32" s="203"/>
      <c r="GR32" s="203"/>
      <c r="GS32" s="203"/>
      <c r="GT32" s="203"/>
      <c r="GU32" s="203"/>
      <c r="GV32" s="203"/>
      <c r="GW32" s="203"/>
      <c r="GX32" s="203"/>
      <c r="GY32" s="203"/>
      <c r="GZ32" s="203"/>
      <c r="HA32" s="203"/>
      <c r="HB32" s="203"/>
      <c r="HC32" s="203"/>
      <c r="HD32" s="203"/>
      <c r="HE32" s="203"/>
      <c r="HF32" s="203"/>
      <c r="HG32" s="203"/>
      <c r="HH32" s="203"/>
      <c r="HI32" s="203"/>
      <c r="HJ32" s="203"/>
      <c r="HK32" s="203"/>
      <c r="HL32" s="203"/>
      <c r="HM32" s="203"/>
      <c r="HN32" s="203"/>
      <c r="HO32" s="203"/>
      <c r="HP32" s="203"/>
      <c r="HQ32" s="203"/>
      <c r="HR32" s="203"/>
      <c r="HS32" s="203"/>
      <c r="HT32" s="203"/>
      <c r="HU32" s="203"/>
      <c r="HV32" s="203"/>
      <c r="HW32" s="203"/>
      <c r="HX32" s="203"/>
      <c r="HY32" s="203"/>
      <c r="HZ32" s="203"/>
      <c r="IA32" s="203"/>
      <c r="IB32" s="203"/>
      <c r="IC32" s="203"/>
      <c r="ID32" s="203"/>
      <c r="IE32" s="203"/>
      <c r="IF32" s="203"/>
      <c r="IG32" s="203"/>
      <c r="IH32" s="203"/>
      <c r="II32" s="203"/>
      <c r="IJ32" s="203"/>
      <c r="IK32" s="203"/>
      <c r="IL32" s="203"/>
      <c r="IM32" s="203"/>
      <c r="IN32" s="203"/>
      <c r="IO32" s="203"/>
      <c r="IP32" s="203"/>
      <c r="IQ32" s="203"/>
      <c r="IR32" s="203"/>
      <c r="IS32" s="203"/>
      <c r="IT32" s="203"/>
      <c r="IU32" s="203"/>
      <c r="IV32" s="203"/>
      <c r="IW32" s="203"/>
      <c r="IX32" s="203"/>
      <c r="IY32" s="203"/>
      <c r="IZ32" s="203"/>
      <c r="JA32" s="203"/>
      <c r="JB32" s="203"/>
      <c r="JC32" s="203"/>
      <c r="JD32" s="203"/>
      <c r="JE32" s="203"/>
      <c r="JF32" s="203"/>
      <c r="JG32" s="203"/>
      <c r="JH32" s="203"/>
      <c r="JI32" s="203"/>
      <c r="JJ32" s="203"/>
      <c r="JK32" s="203"/>
      <c r="JL32" s="203"/>
      <c r="JM32" s="203"/>
      <c r="JN32" s="203"/>
      <c r="JO32" s="203"/>
      <c r="JP32" s="203"/>
      <c r="JQ32" s="203"/>
      <c r="JR32" s="203"/>
      <c r="JS32" s="203"/>
      <c r="JT32" s="203"/>
      <c r="JU32" s="203"/>
      <c r="JV32" s="203"/>
      <c r="JW32" s="203"/>
      <c r="JX32" s="203"/>
      <c r="JY32" s="203"/>
      <c r="JZ32" s="203"/>
      <c r="KA32" s="203"/>
      <c r="KB32" s="203"/>
      <c r="KC32" s="203"/>
      <c r="KD32" s="203"/>
      <c r="KE32" s="203"/>
      <c r="KF32" s="203"/>
      <c r="KG32" s="203"/>
      <c r="KH32" s="203"/>
      <c r="KI32" s="203"/>
      <c r="KJ32" s="203"/>
      <c r="KK32" s="203"/>
      <c r="KL32" s="203"/>
      <c r="KM32" s="203"/>
      <c r="KN32" s="203"/>
      <c r="KO32" s="203"/>
      <c r="KP32" s="203"/>
      <c r="KQ32" s="203"/>
      <c r="KR32" s="203"/>
      <c r="KS32" s="203"/>
      <c r="KT32" s="203"/>
      <c r="KU32" s="203"/>
      <c r="KV32" s="203"/>
      <c r="KW32" s="203"/>
      <c r="KX32" s="203"/>
      <c r="KY32" s="203"/>
      <c r="KZ32" s="203"/>
      <c r="LA32" s="203"/>
      <c r="LB32" s="203"/>
      <c r="LC32" s="203"/>
      <c r="LD32" s="203"/>
      <c r="LE32" s="203"/>
      <c r="LF32" s="203"/>
      <c r="LG32" s="203"/>
      <c r="LH32" s="203"/>
      <c r="LI32" s="203"/>
      <c r="LJ32" s="203"/>
      <c r="LK32" s="203"/>
      <c r="LL32" s="203"/>
      <c r="LM32" s="203"/>
      <c r="LN32" s="203"/>
      <c r="LO32" s="203"/>
      <c r="LP32" s="203"/>
      <c r="LQ32" s="203"/>
      <c r="LR32" s="203"/>
      <c r="LS32" s="203"/>
      <c r="LT32" s="203"/>
      <c r="LU32" s="203"/>
      <c r="LV32" s="203"/>
      <c r="LW32" s="203"/>
      <c r="LX32" s="203"/>
      <c r="LY32" s="203"/>
      <c r="LZ32" s="203"/>
      <c r="MA32" s="203"/>
      <c r="MB32" s="203"/>
      <c r="MC32" s="203"/>
      <c r="MD32" s="203"/>
      <c r="ME32" s="203"/>
      <c r="MF32" s="203"/>
      <c r="MG32" s="203"/>
      <c r="MH32" s="203"/>
      <c r="MI32" s="203"/>
      <c r="MJ32" s="203"/>
      <c r="MK32" s="203"/>
      <c r="ML32" s="203"/>
      <c r="MM32" s="203"/>
      <c r="MN32" s="203"/>
      <c r="MO32" s="203"/>
      <c r="MP32" s="203"/>
      <c r="MQ32" s="203"/>
      <c r="MR32" s="203"/>
      <c r="MS32" s="203"/>
      <c r="MT32" s="203"/>
      <c r="MU32" s="203"/>
      <c r="MV32" s="203"/>
      <c r="MW32" s="203"/>
      <c r="MX32" s="203"/>
      <c r="MY32" s="203"/>
      <c r="MZ32" s="203"/>
      <c r="NA32" s="203"/>
      <c r="NB32" s="203"/>
      <c r="NC32" s="203"/>
      <c r="ND32" s="203"/>
      <c r="NE32" s="203"/>
      <c r="NF32" s="203"/>
      <c r="NG32" s="203"/>
      <c r="NH32" s="203"/>
      <c r="NI32" s="203"/>
      <c r="NJ32" s="203"/>
      <c r="NK32" s="203"/>
      <c r="NL32" s="203"/>
      <c r="NM32" s="203"/>
      <c r="NN32" s="203"/>
      <c r="NO32" s="203"/>
      <c r="NP32" s="203"/>
      <c r="NQ32" s="203"/>
      <c r="NR32" s="203"/>
      <c r="NS32" s="203"/>
      <c r="NT32" s="203"/>
      <c r="NU32" s="203"/>
      <c r="NV32" s="203"/>
      <c r="NW32" s="203"/>
      <c r="NX32" s="203"/>
      <c r="NY32" s="203"/>
      <c r="NZ32" s="203"/>
      <c r="OA32" s="203"/>
      <c r="OB32" s="203"/>
      <c r="OC32" s="203"/>
      <c r="OD32" s="203"/>
      <c r="OE32" s="203"/>
      <c r="OF32" s="203"/>
      <c r="OG32" s="203"/>
      <c r="OH32" s="203"/>
      <c r="OI32" s="203"/>
      <c r="OJ32" s="203"/>
      <c r="OK32" s="203"/>
      <c r="OL32" s="203"/>
      <c r="OM32" s="203"/>
      <c r="ON32" s="203"/>
      <c r="OO32" s="203"/>
      <c r="OP32" s="203"/>
      <c r="OQ32" s="203"/>
      <c r="OR32" s="203"/>
      <c r="OS32" s="203"/>
      <c r="OT32" s="203"/>
      <c r="OU32" s="203"/>
      <c r="OV32" s="203"/>
      <c r="OW32" s="203"/>
      <c r="OX32" s="203"/>
      <c r="OY32" s="203"/>
      <c r="OZ32" s="203"/>
      <c r="PA32" s="203"/>
      <c r="PB32" s="203"/>
      <c r="PC32" s="203"/>
      <c r="PD32" s="203"/>
      <c r="PE32" s="203"/>
      <c r="PF32" s="203"/>
      <c r="PG32" s="203"/>
      <c r="PH32" s="203"/>
      <c r="PI32" s="203"/>
      <c r="PJ32" s="203"/>
      <c r="PK32" s="203"/>
      <c r="PL32" s="203"/>
      <c r="PM32" s="203"/>
      <c r="PN32" s="203"/>
      <c r="PO32" s="203"/>
      <c r="PP32" s="203"/>
      <c r="PQ32" s="203"/>
      <c r="PR32" s="203"/>
      <c r="PS32" s="203"/>
      <c r="PT32" s="203"/>
      <c r="PU32" s="203"/>
      <c r="PV32" s="203"/>
      <c r="PW32" s="203"/>
      <c r="PX32" s="203"/>
      <c r="PY32" s="203"/>
      <c r="PZ32" s="203"/>
      <c r="QA32" s="203"/>
      <c r="QB32" s="203"/>
      <c r="QC32" s="203"/>
      <c r="QD32" s="203"/>
      <c r="QE32" s="203"/>
      <c r="QF32" s="203"/>
      <c r="QG32" s="203"/>
      <c r="QH32" s="203"/>
      <c r="QI32" s="203"/>
      <c r="QJ32" s="203"/>
      <c r="QK32" s="203"/>
      <c r="QL32" s="203"/>
      <c r="QM32" s="203"/>
      <c r="QN32" s="203"/>
      <c r="QO32" s="203"/>
      <c r="QP32" s="203"/>
      <c r="QQ32" s="203"/>
      <c r="QR32" s="203"/>
      <c r="QS32" s="203"/>
      <c r="QT32" s="203"/>
      <c r="QU32" s="203"/>
      <c r="QV32" s="203"/>
      <c r="QW32" s="203"/>
      <c r="QX32" s="203"/>
      <c r="QY32" s="203"/>
      <c r="QZ32" s="203"/>
      <c r="RA32" s="203"/>
      <c r="RB32" s="203"/>
      <c r="RC32" s="203"/>
      <c r="RD32" s="203"/>
      <c r="RE32" s="203"/>
      <c r="RF32" s="203"/>
      <c r="RG32" s="203"/>
      <c r="RH32" s="203"/>
      <c r="RI32" s="203"/>
      <c r="RJ32" s="203"/>
      <c r="RK32" s="203"/>
      <c r="RL32" s="203"/>
      <c r="RM32" s="203"/>
      <c r="RN32" s="203"/>
      <c r="RO32" s="203"/>
      <c r="RP32" s="203"/>
      <c r="RQ32" s="203"/>
      <c r="RR32" s="203"/>
      <c r="RS32" s="203"/>
      <c r="RT32" s="203"/>
      <c r="RU32" s="203"/>
      <c r="RV32" s="203"/>
      <c r="RW32" s="203"/>
      <c r="RX32" s="203"/>
      <c r="RY32" s="203"/>
      <c r="RZ32" s="203"/>
      <c r="SA32" s="203"/>
      <c r="SB32" s="203"/>
      <c r="SC32" s="203"/>
      <c r="SD32" s="203"/>
      <c r="SE32" s="203"/>
      <c r="SF32" s="203"/>
      <c r="SG32" s="203"/>
      <c r="SH32" s="203"/>
      <c r="SI32" s="203"/>
      <c r="SJ32" s="203"/>
      <c r="SK32" s="203"/>
      <c r="SL32" s="203"/>
      <c r="SM32" s="203"/>
      <c r="SN32" s="203"/>
      <c r="SO32" s="203"/>
      <c r="SP32" s="203"/>
      <c r="SQ32" s="203"/>
      <c r="SR32" s="203"/>
      <c r="SS32" s="203"/>
      <c r="ST32" s="203"/>
      <c r="SU32" s="203"/>
      <c r="SV32" s="203"/>
      <c r="SW32" s="203"/>
      <c r="SX32" s="203"/>
      <c r="SY32" s="203"/>
      <c r="SZ32" s="203"/>
      <c r="TA32" s="203"/>
      <c r="TB32" s="203"/>
      <c r="TC32" s="203"/>
      <c r="TD32" s="203"/>
      <c r="TE32" s="203"/>
      <c r="TF32" s="203"/>
      <c r="TG32" s="203"/>
      <c r="TH32" s="203"/>
      <c r="TI32" s="203"/>
      <c r="TJ32" s="203"/>
      <c r="TK32" s="203"/>
      <c r="TL32" s="203"/>
      <c r="TM32" s="203"/>
      <c r="TN32" s="203"/>
      <c r="TO32" s="203"/>
      <c r="TP32" s="203"/>
      <c r="TQ32" s="203"/>
      <c r="TR32" s="203"/>
      <c r="TS32" s="203"/>
      <c r="TT32" s="203"/>
      <c r="TU32" s="203"/>
      <c r="TV32" s="203"/>
      <c r="TW32" s="203"/>
      <c r="TX32" s="203"/>
      <c r="TY32" s="203"/>
      <c r="TZ32" s="203"/>
      <c r="UA32" s="203"/>
      <c r="UB32" s="203"/>
      <c r="UC32" s="203"/>
      <c r="UD32" s="203"/>
      <c r="UE32" s="203"/>
      <c r="UF32" s="203"/>
      <c r="UG32" s="203"/>
      <c r="UH32" s="203"/>
      <c r="UI32" s="203"/>
      <c r="UJ32" s="203"/>
      <c r="UK32" s="203"/>
      <c r="UL32" s="203"/>
      <c r="UM32" s="203"/>
      <c r="UN32" s="203"/>
      <c r="UO32" s="203"/>
      <c r="UP32" s="203"/>
      <c r="UQ32" s="203"/>
      <c r="UR32" s="203"/>
      <c r="US32" s="203"/>
      <c r="UT32" s="203"/>
      <c r="UU32" s="203"/>
      <c r="UV32" s="203"/>
      <c r="UW32" s="203"/>
      <c r="UX32" s="203"/>
      <c r="UY32" s="203"/>
      <c r="UZ32" s="203"/>
      <c r="VA32" s="203"/>
      <c r="VB32" s="203"/>
      <c r="VC32" s="203"/>
      <c r="VD32" s="203"/>
      <c r="VE32" s="203"/>
      <c r="VF32" s="203"/>
      <c r="VG32" s="203"/>
      <c r="VH32" s="203"/>
      <c r="VI32" s="203"/>
      <c r="VJ32" s="203"/>
      <c r="VK32" s="203"/>
      <c r="VL32" s="203"/>
      <c r="VM32" s="203"/>
      <c r="VN32" s="203"/>
      <c r="VO32" s="203"/>
      <c r="VP32" s="203"/>
      <c r="VQ32" s="203"/>
      <c r="VR32" s="203"/>
      <c r="VS32" s="203"/>
      <c r="VT32" s="203"/>
      <c r="VU32" s="203"/>
      <c r="VV32" s="203"/>
      <c r="VW32" s="203"/>
      <c r="VX32" s="203"/>
      <c r="VY32" s="203"/>
      <c r="VZ32" s="203"/>
      <c r="WA32" s="203"/>
      <c r="WB32" s="203"/>
      <c r="WC32" s="203"/>
      <c r="WD32" s="203"/>
      <c r="WE32" s="203"/>
      <c r="WF32" s="203"/>
      <c r="WG32" s="203"/>
      <c r="WH32" s="203"/>
      <c r="WI32" s="203"/>
      <c r="WJ32" s="203"/>
      <c r="WK32" s="203"/>
      <c r="WL32" s="203"/>
      <c r="WM32" s="203"/>
      <c r="WN32" s="203"/>
      <c r="WO32" s="203"/>
      <c r="WP32" s="203"/>
      <c r="WQ32" s="203"/>
      <c r="WR32" s="203"/>
      <c r="WS32" s="203"/>
      <c r="WT32" s="203"/>
      <c r="WU32" s="203"/>
      <c r="WV32" s="203"/>
      <c r="WW32" s="203"/>
      <c r="WX32" s="203"/>
      <c r="WY32" s="203"/>
      <c r="WZ32" s="203"/>
      <c r="XA32" s="203"/>
      <c r="XB32" s="203"/>
      <c r="XC32" s="203"/>
      <c r="XD32" s="203"/>
      <c r="XE32" s="203"/>
      <c r="XF32" s="203"/>
      <c r="XG32" s="203"/>
      <c r="XH32" s="203"/>
      <c r="XI32" s="203"/>
      <c r="XJ32" s="203"/>
      <c r="XK32" s="203"/>
      <c r="XL32" s="203"/>
      <c r="XM32" s="203"/>
      <c r="XN32" s="203"/>
      <c r="XO32" s="203"/>
      <c r="XP32" s="203"/>
      <c r="XQ32" s="203"/>
      <c r="XR32" s="203"/>
      <c r="XS32" s="203"/>
      <c r="XT32" s="203"/>
      <c r="XU32" s="203"/>
      <c r="XV32" s="203"/>
      <c r="XW32" s="203"/>
      <c r="XX32" s="203"/>
      <c r="XY32" s="203"/>
      <c r="XZ32" s="203"/>
      <c r="YA32" s="203"/>
      <c r="YB32" s="203"/>
      <c r="YC32" s="203"/>
      <c r="YD32" s="203"/>
      <c r="YE32" s="203"/>
      <c r="YF32" s="203"/>
      <c r="YG32" s="203"/>
      <c r="YH32" s="203"/>
      <c r="YI32" s="203"/>
      <c r="YJ32" s="203"/>
      <c r="YK32" s="203"/>
      <c r="YL32" s="203"/>
      <c r="YM32" s="203"/>
      <c r="YN32" s="203"/>
      <c r="YO32" s="203"/>
      <c r="YP32" s="203"/>
      <c r="YQ32" s="203"/>
      <c r="YR32" s="203"/>
      <c r="YS32" s="203"/>
      <c r="YT32" s="203"/>
      <c r="YU32" s="203"/>
      <c r="YV32" s="203"/>
      <c r="YW32" s="203"/>
      <c r="YX32" s="203"/>
      <c r="YY32" s="203"/>
      <c r="YZ32" s="203"/>
      <c r="ZA32" s="203"/>
      <c r="ZB32" s="203"/>
      <c r="ZC32" s="203"/>
      <c r="ZD32" s="203"/>
      <c r="ZE32" s="203"/>
      <c r="ZF32" s="203"/>
      <c r="ZG32" s="203"/>
      <c r="ZH32" s="203"/>
      <c r="ZI32" s="203"/>
      <c r="ZJ32" s="203"/>
      <c r="ZK32" s="203"/>
      <c r="ZL32" s="203"/>
      <c r="ZM32" s="203"/>
      <c r="ZN32" s="203"/>
      <c r="ZO32" s="203"/>
      <c r="ZP32" s="203"/>
      <c r="ZQ32" s="203"/>
      <c r="ZR32" s="203"/>
      <c r="ZS32" s="203"/>
      <c r="ZT32" s="203"/>
      <c r="ZU32" s="203"/>
      <c r="ZV32" s="203"/>
      <c r="ZW32" s="203"/>
      <c r="ZX32" s="203"/>
      <c r="ZY32" s="203"/>
      <c r="ZZ32" s="203"/>
      <c r="AAA32" s="203"/>
      <c r="AAB32" s="203"/>
      <c r="AAC32" s="203"/>
      <c r="AAD32" s="203"/>
      <c r="AAE32" s="203"/>
      <c r="AAF32" s="203"/>
      <c r="AAG32" s="203"/>
      <c r="AAH32" s="203"/>
      <c r="AAI32" s="203"/>
      <c r="AAJ32" s="203"/>
      <c r="AAK32" s="203"/>
      <c r="AAL32" s="203"/>
      <c r="AAM32" s="203"/>
      <c r="AAN32" s="203"/>
      <c r="AAO32" s="203"/>
      <c r="AAP32" s="203"/>
      <c r="AAQ32" s="203"/>
      <c r="AAR32" s="203"/>
      <c r="AAS32" s="203"/>
      <c r="AAT32" s="203"/>
      <c r="AAU32" s="203"/>
      <c r="AAV32" s="203"/>
      <c r="AAW32" s="203"/>
      <c r="AAX32" s="203"/>
      <c r="AAY32" s="203"/>
      <c r="AAZ32" s="203"/>
      <c r="ABA32" s="203"/>
      <c r="ABB32" s="203"/>
      <c r="ABC32" s="203"/>
      <c r="ABD32" s="203"/>
      <c r="ABE32" s="203"/>
      <c r="ABF32" s="203"/>
      <c r="ABG32" s="203"/>
      <c r="ABH32" s="203"/>
      <c r="ABI32" s="203"/>
      <c r="ABJ32" s="203"/>
      <c r="ABK32" s="203"/>
      <c r="ABL32" s="203"/>
      <c r="ABM32" s="203"/>
      <c r="ABN32" s="203"/>
      <c r="ABO32" s="203"/>
      <c r="ABP32" s="203"/>
      <c r="ABQ32" s="203"/>
      <c r="ABR32" s="203"/>
      <c r="ABS32" s="203"/>
      <c r="ABT32" s="203"/>
      <c r="ABU32" s="203"/>
      <c r="ABV32" s="203"/>
      <c r="ABW32" s="203"/>
      <c r="ABX32" s="203"/>
      <c r="ABY32" s="203"/>
      <c r="ABZ32" s="203"/>
      <c r="ACA32" s="203"/>
      <c r="ACB32" s="203"/>
      <c r="ACC32" s="203"/>
      <c r="ACD32" s="203"/>
      <c r="ACE32" s="203"/>
      <c r="ACF32" s="203"/>
      <c r="ACG32" s="203"/>
      <c r="ACH32" s="203"/>
      <c r="ACI32" s="203"/>
      <c r="ACJ32" s="203"/>
      <c r="ACK32" s="203"/>
      <c r="ACL32" s="203"/>
      <c r="ACM32" s="203"/>
      <c r="ACN32" s="203"/>
      <c r="ACO32" s="203"/>
      <c r="ACP32" s="203"/>
      <c r="ACQ32" s="203"/>
      <c r="ACR32" s="203"/>
      <c r="ACS32" s="203"/>
      <c r="ACT32" s="203"/>
      <c r="ACU32" s="203"/>
      <c r="ACV32" s="203"/>
      <c r="ACW32" s="203"/>
      <c r="ACX32" s="203"/>
      <c r="ACY32" s="203"/>
      <c r="ACZ32" s="203"/>
      <c r="ADA32" s="203"/>
      <c r="ADB32" s="203"/>
      <c r="ADC32" s="203"/>
      <c r="ADD32" s="203"/>
      <c r="ADE32" s="203"/>
      <c r="ADF32" s="203"/>
      <c r="ADG32" s="203"/>
      <c r="ADH32" s="203"/>
      <c r="ADI32" s="203"/>
      <c r="ADJ32" s="203"/>
      <c r="ADK32" s="203"/>
      <c r="ADL32" s="203"/>
      <c r="ADM32" s="203"/>
      <c r="ADN32" s="203"/>
      <c r="ADO32" s="203"/>
      <c r="ADP32" s="203"/>
      <c r="ADQ32" s="203"/>
      <c r="ADR32" s="203"/>
      <c r="ADS32" s="203"/>
      <c r="ADT32" s="203"/>
      <c r="ADU32" s="203"/>
      <c r="ADV32" s="203"/>
      <c r="ADW32" s="203"/>
      <c r="ADX32" s="203"/>
      <c r="ADY32" s="203"/>
      <c r="ADZ32" s="203"/>
      <c r="AEA32" s="203"/>
      <c r="AEB32" s="203"/>
      <c r="AEC32" s="203"/>
      <c r="AED32" s="203"/>
      <c r="AEE32" s="203"/>
      <c r="AEF32" s="203"/>
      <c r="AEG32" s="203"/>
      <c r="AEH32" s="203"/>
      <c r="AEI32" s="203"/>
      <c r="AEJ32" s="203"/>
      <c r="AEK32" s="203"/>
      <c r="AEL32" s="203"/>
      <c r="AEM32" s="203"/>
      <c r="AEN32" s="203"/>
      <c r="AEO32" s="203"/>
      <c r="AEP32" s="203"/>
      <c r="AEQ32" s="203"/>
      <c r="AER32" s="203"/>
      <c r="AES32" s="203"/>
      <c r="AET32" s="203"/>
      <c r="AEU32" s="203"/>
      <c r="AEV32" s="203"/>
      <c r="AEW32" s="203"/>
      <c r="AEX32" s="203"/>
      <c r="AEY32" s="203"/>
      <c r="AEZ32" s="203"/>
      <c r="AFA32" s="203"/>
      <c r="AFB32" s="203"/>
      <c r="AFC32" s="203"/>
      <c r="AFD32" s="203"/>
      <c r="AFE32" s="203"/>
      <c r="AFF32" s="203"/>
      <c r="AFG32" s="203"/>
      <c r="AFH32" s="203"/>
      <c r="AFI32" s="203"/>
      <c r="AFJ32" s="203"/>
      <c r="AFK32" s="203"/>
      <c r="AFL32" s="203"/>
      <c r="AFM32" s="203"/>
      <c r="AFN32" s="203"/>
      <c r="AFO32" s="203"/>
      <c r="AFP32" s="203"/>
      <c r="AFQ32" s="203"/>
      <c r="AFR32" s="203"/>
      <c r="AFS32" s="203"/>
      <c r="AFT32" s="203"/>
      <c r="AFU32" s="203"/>
      <c r="AFV32" s="203"/>
      <c r="AFW32" s="203"/>
      <c r="AFX32" s="203"/>
      <c r="AFY32" s="203"/>
      <c r="AFZ32" s="203"/>
      <c r="AGA32" s="203"/>
      <c r="AGB32" s="203"/>
      <c r="AGC32" s="203"/>
      <c r="AGD32" s="203"/>
      <c r="AGE32" s="203"/>
      <c r="AGF32" s="203"/>
      <c r="AGG32" s="203"/>
      <c r="AGH32" s="203"/>
      <c r="AGI32" s="203"/>
      <c r="AGJ32" s="203"/>
      <c r="AGK32" s="203"/>
      <c r="AGL32" s="203"/>
      <c r="AGM32" s="203"/>
      <c r="AGN32" s="203"/>
      <c r="AGO32" s="203"/>
      <c r="AGP32" s="203"/>
      <c r="AGQ32" s="203"/>
      <c r="AGR32" s="203"/>
      <c r="AGS32" s="203"/>
      <c r="AGT32" s="203"/>
      <c r="AGU32" s="203"/>
      <c r="AGV32" s="203"/>
      <c r="AGW32" s="203"/>
      <c r="AGX32" s="203"/>
      <c r="AGY32" s="203"/>
      <c r="AGZ32" s="203"/>
      <c r="AHA32" s="203"/>
      <c r="AHB32" s="203"/>
      <c r="AHC32" s="203"/>
      <c r="AHD32" s="203"/>
      <c r="AHE32" s="203"/>
      <c r="AHF32" s="203"/>
      <c r="AHG32" s="203"/>
      <c r="AHH32" s="203"/>
      <c r="AHI32" s="203"/>
      <c r="AHJ32" s="203"/>
      <c r="AHK32" s="203"/>
      <c r="AHL32" s="203"/>
      <c r="AHM32" s="203"/>
      <c r="AHN32" s="203"/>
      <c r="AHO32" s="203"/>
      <c r="AHP32" s="203"/>
      <c r="AHQ32" s="203"/>
      <c r="AHR32" s="203"/>
      <c r="AHS32" s="203"/>
      <c r="AHT32" s="203"/>
      <c r="AHU32" s="203"/>
      <c r="AHV32" s="203"/>
      <c r="AHW32" s="203"/>
      <c r="AHX32" s="203"/>
      <c r="AHY32" s="203"/>
      <c r="AHZ32" s="203"/>
      <c r="AIA32" s="203"/>
      <c r="AIB32" s="203"/>
      <c r="AIC32" s="203"/>
      <c r="AID32" s="203"/>
      <c r="AIE32" s="203"/>
      <c r="AIF32" s="203"/>
      <c r="AIG32" s="203"/>
      <c r="AIH32" s="203"/>
      <c r="AII32" s="203"/>
      <c r="AIJ32" s="203"/>
      <c r="AIK32" s="203"/>
      <c r="AIL32" s="203"/>
      <c r="AIM32" s="203"/>
      <c r="AIN32" s="203"/>
      <c r="AIO32" s="203"/>
      <c r="AIP32" s="203"/>
      <c r="AIQ32" s="203"/>
      <c r="AIR32" s="203"/>
      <c r="AIS32" s="203"/>
    </row>
    <row r="33" spans="1:929" x14ac:dyDescent="0.35">
      <c r="A33" s="1">
        <v>1971</v>
      </c>
      <c r="B33" s="203"/>
      <c r="C33" s="203"/>
      <c r="D33" s="203"/>
      <c r="E33" s="203"/>
      <c r="F33" s="203"/>
      <c r="G33" s="203"/>
      <c r="H33" s="203"/>
      <c r="I33" s="203"/>
      <c r="J33" s="203"/>
      <c r="K33" s="203"/>
      <c r="L33" s="203"/>
      <c r="M33" s="203"/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3"/>
      <c r="AV33" s="203"/>
      <c r="AW33" s="203"/>
      <c r="AX33" s="203"/>
      <c r="AY33" s="203"/>
      <c r="AZ33" s="203"/>
      <c r="BA33" s="203"/>
      <c r="BB33" s="203"/>
      <c r="BC33" s="203"/>
      <c r="BD33" s="203"/>
      <c r="BE33" s="203"/>
      <c r="BF33" s="203"/>
      <c r="BG33" s="203"/>
      <c r="BH33" s="203"/>
      <c r="BI33" s="203"/>
      <c r="BJ33" s="203"/>
      <c r="BK33" s="203"/>
      <c r="BL33" s="203"/>
      <c r="BM33" s="203"/>
      <c r="BN33" s="203"/>
      <c r="BO33" s="203"/>
      <c r="BP33" s="203"/>
      <c r="BQ33" s="203"/>
      <c r="BR33" s="203"/>
      <c r="BS33" s="203"/>
      <c r="BT33" s="203"/>
      <c r="BU33" s="203"/>
      <c r="BV33" s="203"/>
      <c r="BW33" s="203"/>
      <c r="BX33" s="203"/>
      <c r="BY33" s="203"/>
      <c r="BZ33" s="203"/>
      <c r="CA33" s="203"/>
      <c r="CB33" s="203"/>
      <c r="CC33" s="203"/>
      <c r="CD33" s="203"/>
      <c r="CE33" s="203"/>
      <c r="CF33" s="203"/>
      <c r="CG33" s="203"/>
      <c r="CH33" s="203"/>
      <c r="CI33" s="203"/>
      <c r="CJ33" s="203"/>
      <c r="CK33" s="203"/>
      <c r="CL33" s="203"/>
      <c r="CM33" s="203"/>
      <c r="CN33" s="203"/>
      <c r="CO33" s="203"/>
      <c r="CP33" s="203"/>
      <c r="CQ33" s="203"/>
      <c r="CR33" s="203"/>
      <c r="CS33" s="203"/>
      <c r="CT33" s="203"/>
      <c r="CU33" s="203"/>
      <c r="CV33" s="203"/>
      <c r="CW33" s="203"/>
      <c r="CX33" s="203"/>
      <c r="CY33" s="203"/>
      <c r="CZ33" s="203"/>
      <c r="DA33" s="203"/>
      <c r="DB33" s="203"/>
      <c r="DC33" s="203"/>
      <c r="DD33" s="203"/>
      <c r="DE33" s="203"/>
      <c r="DF33" s="203"/>
      <c r="DG33" s="203"/>
      <c r="DH33" s="203"/>
      <c r="DI33" s="203"/>
      <c r="DJ33" s="203"/>
      <c r="DK33" s="203"/>
      <c r="DL33" s="203"/>
      <c r="DM33" s="203"/>
      <c r="DN33" s="203"/>
      <c r="DO33" s="203"/>
      <c r="DP33" s="203"/>
      <c r="DQ33" s="203"/>
      <c r="DR33" s="203"/>
      <c r="DS33" s="203"/>
      <c r="DT33" s="203"/>
      <c r="DU33" s="203"/>
      <c r="DV33" s="203"/>
      <c r="DW33" s="203"/>
      <c r="DX33" s="203"/>
      <c r="DY33" s="203"/>
      <c r="DZ33" s="203"/>
      <c r="EA33" s="203"/>
      <c r="EB33" s="203"/>
      <c r="EC33" s="203"/>
      <c r="ED33" s="203"/>
      <c r="EE33" s="203"/>
      <c r="EF33" s="203"/>
      <c r="EG33" s="203"/>
      <c r="EH33" s="203"/>
      <c r="EI33" s="203"/>
      <c r="EJ33" s="203"/>
      <c r="EK33" s="203"/>
      <c r="EL33" s="203"/>
      <c r="EM33" s="203"/>
      <c r="EN33" s="203"/>
      <c r="EO33" s="203"/>
      <c r="EP33" s="203"/>
      <c r="EQ33" s="203"/>
      <c r="ER33" s="203"/>
      <c r="ES33" s="203"/>
      <c r="ET33" s="203"/>
      <c r="EU33" s="203"/>
      <c r="EV33" s="203"/>
      <c r="EW33" s="203"/>
      <c r="EX33" s="203"/>
      <c r="EY33" s="203"/>
      <c r="EZ33" s="203"/>
      <c r="FA33" s="203"/>
      <c r="FB33" s="203"/>
      <c r="FC33" s="203"/>
      <c r="FD33" s="203"/>
      <c r="FE33" s="203"/>
      <c r="FF33" s="203"/>
      <c r="FG33" s="203"/>
      <c r="FH33" s="203"/>
      <c r="FI33" s="203"/>
      <c r="FJ33" s="203"/>
      <c r="FK33" s="203"/>
      <c r="FL33" s="203"/>
      <c r="FM33" s="203"/>
      <c r="FN33" s="203"/>
      <c r="FO33" s="203"/>
      <c r="FP33" s="203"/>
      <c r="FQ33" s="203"/>
      <c r="FR33" s="203"/>
      <c r="FS33" s="203"/>
      <c r="FT33" s="203"/>
      <c r="FU33" s="203"/>
      <c r="FV33" s="203"/>
      <c r="FW33" s="203"/>
      <c r="FX33" s="203"/>
      <c r="FY33" s="203"/>
      <c r="FZ33" s="203"/>
      <c r="GA33" s="203"/>
      <c r="GB33" s="203"/>
      <c r="GC33" s="203"/>
      <c r="GD33" s="203"/>
      <c r="GE33" s="203"/>
      <c r="GF33" s="203"/>
      <c r="GG33" s="203"/>
      <c r="GH33" s="203"/>
      <c r="GI33" s="203"/>
      <c r="GJ33" s="203"/>
      <c r="GK33" s="203"/>
      <c r="GL33" s="203"/>
      <c r="GM33" s="203"/>
      <c r="GN33" s="203"/>
      <c r="GO33" s="203"/>
      <c r="GP33" s="203"/>
      <c r="GQ33" s="203"/>
      <c r="GR33" s="203"/>
      <c r="GS33" s="203"/>
      <c r="GT33" s="203"/>
      <c r="GU33" s="203"/>
      <c r="GV33" s="203"/>
      <c r="GW33" s="203"/>
      <c r="GX33" s="203"/>
      <c r="GY33" s="203"/>
      <c r="GZ33" s="203"/>
      <c r="HA33" s="203"/>
      <c r="HB33" s="203"/>
      <c r="HC33" s="203"/>
      <c r="HD33" s="203"/>
      <c r="HE33" s="203"/>
      <c r="HF33" s="203"/>
      <c r="HG33" s="203"/>
      <c r="HH33" s="203"/>
      <c r="HI33" s="203"/>
      <c r="HJ33" s="203"/>
      <c r="HK33" s="203"/>
      <c r="HL33" s="203"/>
      <c r="HM33" s="203"/>
      <c r="HN33" s="203"/>
      <c r="HO33" s="203"/>
      <c r="HP33" s="203"/>
      <c r="HQ33" s="203"/>
      <c r="HR33" s="203"/>
      <c r="HS33" s="203"/>
      <c r="HT33" s="203"/>
      <c r="HU33" s="203"/>
      <c r="HV33" s="203"/>
      <c r="HW33" s="203"/>
      <c r="HX33" s="203"/>
      <c r="HY33" s="203"/>
      <c r="HZ33" s="203"/>
      <c r="IA33" s="203"/>
      <c r="IB33" s="203"/>
      <c r="IC33" s="203"/>
      <c r="ID33" s="203"/>
      <c r="IE33" s="203"/>
      <c r="IF33" s="203"/>
      <c r="IG33" s="203"/>
      <c r="IH33" s="203"/>
      <c r="II33" s="203"/>
      <c r="IJ33" s="203"/>
      <c r="IK33" s="203"/>
      <c r="IL33" s="203"/>
      <c r="IM33" s="203"/>
      <c r="IN33" s="203"/>
      <c r="IO33" s="203"/>
      <c r="IP33" s="203"/>
      <c r="IQ33" s="203"/>
      <c r="IR33" s="203"/>
      <c r="IS33" s="203"/>
      <c r="IT33" s="203"/>
      <c r="IU33" s="203"/>
      <c r="IV33" s="203"/>
      <c r="IW33" s="203"/>
      <c r="IX33" s="203"/>
      <c r="IY33" s="203"/>
      <c r="IZ33" s="203"/>
      <c r="JA33" s="203"/>
      <c r="JB33" s="203"/>
      <c r="JC33" s="203"/>
      <c r="JD33" s="203"/>
      <c r="JE33" s="203"/>
      <c r="JF33" s="203"/>
      <c r="JG33" s="203"/>
      <c r="JH33" s="203"/>
      <c r="JI33" s="203"/>
      <c r="JJ33" s="203"/>
      <c r="JK33" s="203"/>
      <c r="JL33" s="203"/>
      <c r="JM33" s="203"/>
      <c r="JN33" s="203"/>
      <c r="JO33" s="203"/>
      <c r="JP33" s="203"/>
      <c r="JQ33" s="203"/>
      <c r="JR33" s="203"/>
      <c r="JS33" s="203"/>
      <c r="JT33" s="203"/>
      <c r="JU33" s="203"/>
      <c r="JV33" s="203"/>
      <c r="JW33" s="203"/>
      <c r="JX33" s="203"/>
      <c r="JY33" s="203"/>
      <c r="JZ33" s="203"/>
      <c r="KA33" s="203"/>
      <c r="KB33" s="203"/>
      <c r="KC33" s="203"/>
      <c r="KD33" s="203"/>
      <c r="KE33" s="203"/>
      <c r="KF33" s="203"/>
      <c r="KG33" s="203"/>
      <c r="KH33" s="203"/>
      <c r="KI33" s="203"/>
      <c r="KJ33" s="203"/>
      <c r="KK33" s="203"/>
      <c r="KL33" s="203"/>
      <c r="KM33" s="203"/>
      <c r="KN33" s="203"/>
      <c r="KO33" s="203"/>
      <c r="KP33" s="203"/>
      <c r="KQ33" s="203"/>
      <c r="KR33" s="203"/>
      <c r="KS33" s="203"/>
      <c r="KT33" s="203"/>
      <c r="KU33" s="203"/>
      <c r="KV33" s="203"/>
      <c r="KW33" s="203"/>
      <c r="KX33" s="203"/>
      <c r="KY33" s="203"/>
      <c r="KZ33" s="203"/>
      <c r="LA33" s="203"/>
      <c r="LB33" s="203"/>
      <c r="LC33" s="203"/>
      <c r="LD33" s="203"/>
      <c r="LE33" s="203"/>
      <c r="LF33" s="203"/>
      <c r="LG33" s="203"/>
      <c r="LH33" s="203"/>
      <c r="LI33" s="203"/>
      <c r="LJ33" s="203"/>
      <c r="LK33" s="203"/>
      <c r="LL33" s="203"/>
      <c r="LM33" s="203"/>
      <c r="LN33" s="203"/>
      <c r="LO33" s="203"/>
      <c r="LP33" s="203"/>
      <c r="LQ33" s="203"/>
      <c r="LR33" s="203"/>
      <c r="LS33" s="203"/>
      <c r="LT33" s="203"/>
      <c r="LU33" s="203"/>
      <c r="LV33" s="203"/>
      <c r="LW33" s="203"/>
      <c r="LX33" s="203"/>
      <c r="LY33" s="203"/>
      <c r="LZ33" s="203"/>
      <c r="MA33" s="203"/>
      <c r="MB33" s="203"/>
      <c r="MC33" s="203"/>
      <c r="MD33" s="203"/>
      <c r="ME33" s="203"/>
      <c r="MF33" s="203"/>
      <c r="MG33" s="203"/>
      <c r="MH33" s="203"/>
      <c r="MI33" s="203"/>
      <c r="MJ33" s="203"/>
      <c r="MK33" s="203"/>
      <c r="ML33" s="203"/>
      <c r="MM33" s="203"/>
      <c r="MN33" s="203"/>
      <c r="MO33" s="203"/>
      <c r="MP33" s="203"/>
      <c r="MQ33" s="203"/>
      <c r="MR33" s="203"/>
      <c r="MS33" s="203"/>
      <c r="MT33" s="203"/>
      <c r="MU33" s="203"/>
      <c r="MV33" s="203"/>
      <c r="MW33" s="203"/>
      <c r="MX33" s="203"/>
      <c r="MY33" s="203"/>
      <c r="MZ33" s="203"/>
      <c r="NA33" s="203"/>
      <c r="NB33" s="203"/>
      <c r="NC33" s="203"/>
      <c r="ND33" s="203"/>
      <c r="NE33" s="203"/>
      <c r="NF33" s="203"/>
      <c r="NG33" s="203"/>
      <c r="NH33" s="203"/>
      <c r="NI33" s="203"/>
      <c r="NJ33" s="203"/>
      <c r="NK33" s="203"/>
      <c r="NL33" s="203"/>
      <c r="NM33" s="203"/>
      <c r="NN33" s="203"/>
      <c r="NO33" s="203"/>
      <c r="NP33" s="203"/>
      <c r="NQ33" s="203"/>
      <c r="NR33" s="203"/>
      <c r="NS33" s="203"/>
      <c r="NT33" s="203"/>
      <c r="NU33" s="203"/>
      <c r="NV33" s="203"/>
      <c r="NW33" s="203"/>
      <c r="NX33" s="203"/>
      <c r="NY33" s="203"/>
      <c r="NZ33" s="203"/>
      <c r="OA33" s="203"/>
      <c r="OB33" s="203"/>
      <c r="OC33" s="203"/>
      <c r="OD33" s="203"/>
      <c r="OE33" s="203"/>
      <c r="OF33" s="203"/>
      <c r="OG33" s="203"/>
      <c r="OH33" s="203"/>
      <c r="OI33" s="203"/>
      <c r="OJ33" s="203"/>
      <c r="OK33" s="203"/>
      <c r="OL33" s="203"/>
      <c r="OM33" s="203"/>
      <c r="ON33" s="203"/>
      <c r="OO33" s="203"/>
      <c r="OP33" s="203"/>
      <c r="OQ33" s="203"/>
      <c r="OR33" s="203"/>
      <c r="OS33" s="203"/>
      <c r="OT33" s="203"/>
      <c r="OU33" s="203"/>
      <c r="OV33" s="203"/>
      <c r="OW33" s="203"/>
      <c r="OX33" s="203"/>
      <c r="OY33" s="203"/>
      <c r="OZ33" s="203"/>
      <c r="PA33" s="203"/>
      <c r="PB33" s="203"/>
      <c r="PC33" s="203"/>
      <c r="PD33" s="203"/>
      <c r="PE33" s="203"/>
      <c r="PF33" s="203"/>
      <c r="PG33" s="203"/>
      <c r="PH33" s="203"/>
      <c r="PI33" s="203"/>
      <c r="PJ33" s="203"/>
      <c r="PK33" s="203"/>
      <c r="PL33" s="203"/>
      <c r="PM33" s="203"/>
      <c r="PN33" s="203"/>
      <c r="PO33" s="203"/>
      <c r="PP33" s="203"/>
      <c r="PQ33" s="203"/>
      <c r="PR33" s="203"/>
      <c r="PS33" s="203"/>
      <c r="PT33" s="203"/>
      <c r="PU33" s="203"/>
      <c r="PV33" s="203"/>
      <c r="PW33" s="203"/>
      <c r="PX33" s="203"/>
      <c r="PY33" s="203"/>
      <c r="PZ33" s="203"/>
      <c r="QA33" s="203"/>
      <c r="QB33" s="203"/>
      <c r="QC33" s="203"/>
      <c r="QD33" s="203"/>
      <c r="QE33" s="203"/>
      <c r="QF33" s="203"/>
      <c r="QG33" s="203"/>
      <c r="QH33" s="203"/>
      <c r="QI33" s="203"/>
      <c r="QJ33" s="203"/>
      <c r="QK33" s="203"/>
      <c r="QL33" s="203"/>
      <c r="QM33" s="203"/>
      <c r="QN33" s="203"/>
      <c r="QO33" s="203"/>
      <c r="QP33" s="203"/>
      <c r="QQ33" s="203"/>
      <c r="QR33" s="203"/>
      <c r="QS33" s="203"/>
      <c r="QT33" s="203"/>
      <c r="QU33" s="203"/>
      <c r="QV33" s="203"/>
      <c r="QW33" s="203"/>
      <c r="QX33" s="203"/>
      <c r="QY33" s="203"/>
      <c r="QZ33" s="203"/>
      <c r="RA33" s="203"/>
      <c r="RB33" s="203"/>
      <c r="RC33" s="203"/>
      <c r="RD33" s="203"/>
      <c r="RE33" s="203"/>
      <c r="RF33" s="203"/>
      <c r="RG33" s="203"/>
      <c r="RH33" s="203"/>
      <c r="RI33" s="203"/>
      <c r="RJ33" s="203"/>
      <c r="RK33" s="203"/>
      <c r="RL33" s="203"/>
      <c r="RM33" s="203"/>
      <c r="RN33" s="203"/>
      <c r="RO33" s="203"/>
      <c r="RP33" s="203"/>
      <c r="RQ33" s="203"/>
      <c r="RR33" s="203"/>
      <c r="RS33" s="203"/>
      <c r="RT33" s="203"/>
      <c r="RU33" s="203"/>
      <c r="RV33" s="203"/>
      <c r="RW33" s="203"/>
      <c r="RX33" s="203"/>
      <c r="RY33" s="203"/>
      <c r="RZ33" s="203"/>
      <c r="SA33" s="203"/>
      <c r="SB33" s="203"/>
      <c r="SC33" s="203"/>
      <c r="SD33" s="203"/>
      <c r="SE33" s="203"/>
      <c r="SF33" s="203"/>
      <c r="SG33" s="203"/>
      <c r="SH33" s="203"/>
      <c r="SI33" s="203"/>
      <c r="SJ33" s="203"/>
      <c r="SK33" s="203"/>
      <c r="SL33" s="203"/>
      <c r="SM33" s="203"/>
      <c r="SN33" s="203"/>
      <c r="SO33" s="203"/>
      <c r="SP33" s="203"/>
      <c r="SQ33" s="203"/>
      <c r="SR33" s="203"/>
      <c r="SS33" s="203"/>
      <c r="ST33" s="203"/>
      <c r="SU33" s="203"/>
      <c r="SV33" s="203"/>
      <c r="SW33" s="203"/>
      <c r="SX33" s="203"/>
      <c r="SY33" s="203"/>
      <c r="SZ33" s="203"/>
      <c r="TA33" s="203"/>
      <c r="TB33" s="203"/>
      <c r="TC33" s="203"/>
      <c r="TD33" s="203"/>
      <c r="TE33" s="203"/>
      <c r="TF33" s="203"/>
      <c r="TG33" s="203"/>
      <c r="TH33" s="203"/>
      <c r="TI33" s="203"/>
      <c r="TJ33" s="203"/>
      <c r="TK33" s="203"/>
      <c r="TL33" s="203"/>
      <c r="TM33" s="203"/>
      <c r="TN33" s="203"/>
      <c r="TO33" s="203"/>
      <c r="TP33" s="203"/>
      <c r="TQ33" s="203"/>
      <c r="TR33" s="203"/>
      <c r="TS33" s="203"/>
      <c r="TT33" s="203"/>
      <c r="TU33" s="203"/>
      <c r="TV33" s="203"/>
      <c r="TW33" s="203"/>
      <c r="TX33" s="203"/>
      <c r="TY33" s="203"/>
      <c r="TZ33" s="203"/>
      <c r="UA33" s="203"/>
      <c r="UB33" s="203"/>
      <c r="UC33" s="203"/>
      <c r="UD33" s="203"/>
      <c r="UE33" s="203"/>
      <c r="UF33" s="203"/>
      <c r="UG33" s="203"/>
      <c r="UH33" s="203"/>
      <c r="UI33" s="203"/>
      <c r="UJ33" s="203"/>
      <c r="UK33" s="203"/>
      <c r="UL33" s="203"/>
      <c r="UM33" s="203"/>
      <c r="UN33" s="203"/>
      <c r="UO33" s="203"/>
      <c r="UP33" s="203"/>
      <c r="UQ33" s="203"/>
      <c r="UR33" s="203"/>
      <c r="US33" s="203"/>
      <c r="UT33" s="203"/>
      <c r="UU33" s="203"/>
      <c r="UV33" s="203"/>
      <c r="UW33" s="203"/>
      <c r="UX33" s="203"/>
      <c r="UY33" s="203"/>
      <c r="UZ33" s="203"/>
      <c r="VA33" s="203"/>
      <c r="VB33" s="203"/>
      <c r="VC33" s="203"/>
      <c r="VD33" s="203"/>
      <c r="VE33" s="203"/>
      <c r="VF33" s="203"/>
      <c r="VG33" s="203"/>
      <c r="VH33" s="203"/>
      <c r="VI33" s="203"/>
      <c r="VJ33" s="203"/>
      <c r="VK33" s="203"/>
      <c r="VL33" s="203"/>
      <c r="VM33" s="203"/>
      <c r="VN33" s="203"/>
      <c r="VO33" s="203"/>
      <c r="VP33" s="203"/>
      <c r="VQ33" s="203"/>
      <c r="VR33" s="203"/>
      <c r="VS33" s="203"/>
      <c r="VT33" s="203"/>
      <c r="VU33" s="203"/>
      <c r="VV33" s="203"/>
      <c r="VW33" s="203"/>
      <c r="VX33" s="203"/>
      <c r="VY33" s="203"/>
      <c r="VZ33" s="203"/>
      <c r="WA33" s="203"/>
      <c r="WB33" s="203"/>
      <c r="WC33" s="203"/>
      <c r="WD33" s="203"/>
      <c r="WE33" s="203"/>
      <c r="WF33" s="203"/>
      <c r="WG33" s="203"/>
      <c r="WH33" s="203"/>
      <c r="WI33" s="203"/>
      <c r="WJ33" s="203"/>
      <c r="WK33" s="203"/>
      <c r="WL33" s="203"/>
      <c r="WM33" s="203"/>
      <c r="WN33" s="203"/>
      <c r="WO33" s="203"/>
      <c r="WP33" s="203"/>
      <c r="WQ33" s="203"/>
      <c r="WR33" s="203"/>
      <c r="WS33" s="203"/>
      <c r="WT33" s="203"/>
      <c r="WU33" s="203"/>
      <c r="WV33" s="203"/>
      <c r="WW33" s="203"/>
      <c r="WX33" s="203"/>
      <c r="WY33" s="203"/>
      <c r="WZ33" s="203"/>
      <c r="XA33" s="203"/>
      <c r="XB33" s="203"/>
      <c r="XC33" s="203"/>
      <c r="XD33" s="203"/>
      <c r="XE33" s="203"/>
      <c r="XF33" s="203"/>
      <c r="XG33" s="203"/>
      <c r="XH33" s="203"/>
      <c r="XI33" s="203"/>
      <c r="XJ33" s="203"/>
      <c r="XK33" s="203"/>
      <c r="XL33" s="203"/>
      <c r="XM33" s="203"/>
      <c r="XN33" s="203"/>
      <c r="XO33" s="203"/>
      <c r="XP33" s="203"/>
      <c r="XQ33" s="203"/>
      <c r="XR33" s="203"/>
      <c r="XS33" s="203"/>
      <c r="XT33" s="203"/>
      <c r="XU33" s="203"/>
      <c r="XV33" s="203"/>
      <c r="XW33" s="203"/>
      <c r="XX33" s="203"/>
      <c r="XY33" s="203"/>
      <c r="XZ33" s="203"/>
      <c r="YA33" s="203"/>
      <c r="YB33" s="203"/>
      <c r="YC33" s="203"/>
      <c r="YD33" s="203"/>
      <c r="YE33" s="203"/>
      <c r="YF33" s="203"/>
      <c r="YG33" s="203"/>
      <c r="YH33" s="203"/>
      <c r="YI33" s="203"/>
      <c r="YJ33" s="203"/>
      <c r="YK33" s="203"/>
      <c r="YL33" s="203"/>
      <c r="YM33" s="203"/>
      <c r="YN33" s="203"/>
      <c r="YO33" s="203"/>
      <c r="YP33" s="203"/>
      <c r="YQ33" s="203"/>
      <c r="YR33" s="203"/>
      <c r="YS33" s="203"/>
      <c r="YT33" s="203"/>
      <c r="YU33" s="203"/>
      <c r="YV33" s="203"/>
      <c r="YW33" s="203"/>
      <c r="YX33" s="203"/>
      <c r="YY33" s="203"/>
      <c r="YZ33" s="203"/>
      <c r="ZA33" s="203"/>
      <c r="ZB33" s="203"/>
      <c r="ZC33" s="203"/>
      <c r="ZD33" s="203"/>
      <c r="ZE33" s="203"/>
      <c r="ZF33" s="203"/>
      <c r="ZG33" s="203"/>
      <c r="ZH33" s="203"/>
      <c r="ZI33" s="203"/>
      <c r="ZJ33" s="203"/>
      <c r="ZK33" s="203"/>
      <c r="ZL33" s="203"/>
      <c r="ZM33" s="203"/>
      <c r="ZN33" s="203"/>
      <c r="ZO33" s="203"/>
      <c r="ZP33" s="203"/>
      <c r="ZQ33" s="203"/>
      <c r="ZR33" s="203"/>
      <c r="ZS33" s="203"/>
      <c r="ZT33" s="203"/>
      <c r="ZU33" s="203"/>
      <c r="ZV33" s="203"/>
      <c r="ZW33" s="203"/>
      <c r="ZX33" s="203"/>
      <c r="ZY33" s="203"/>
      <c r="ZZ33" s="203"/>
      <c r="AAA33" s="203"/>
      <c r="AAB33" s="203"/>
      <c r="AAC33" s="203"/>
      <c r="AAD33" s="203"/>
      <c r="AAE33" s="203"/>
      <c r="AAF33" s="203"/>
      <c r="AAG33" s="203"/>
      <c r="AAH33" s="203"/>
      <c r="AAI33" s="203"/>
      <c r="AAJ33" s="203"/>
      <c r="AAK33" s="203"/>
      <c r="AAL33" s="203"/>
      <c r="AAM33" s="203"/>
      <c r="AAN33" s="203"/>
      <c r="AAO33" s="203"/>
      <c r="AAP33" s="203"/>
      <c r="AAQ33" s="203"/>
      <c r="AAR33" s="203"/>
      <c r="AAS33" s="203"/>
      <c r="AAT33" s="203"/>
      <c r="AAU33" s="203"/>
      <c r="AAV33" s="203"/>
      <c r="AAW33" s="203"/>
      <c r="AAX33" s="203"/>
      <c r="AAY33" s="203"/>
      <c r="AAZ33" s="203"/>
      <c r="ABA33" s="203"/>
      <c r="ABB33" s="203"/>
      <c r="ABC33" s="203"/>
      <c r="ABD33" s="203"/>
      <c r="ABE33" s="203"/>
      <c r="ABF33" s="203"/>
      <c r="ABG33" s="203"/>
      <c r="ABH33" s="203"/>
      <c r="ABI33" s="203"/>
      <c r="ABJ33" s="203"/>
      <c r="ABK33" s="203"/>
      <c r="ABL33" s="203"/>
      <c r="ABM33" s="203"/>
      <c r="ABN33" s="203"/>
      <c r="ABO33" s="203"/>
      <c r="ABP33" s="203"/>
      <c r="ABQ33" s="203"/>
      <c r="ABR33" s="203"/>
      <c r="ABS33" s="203"/>
      <c r="ABT33" s="203"/>
      <c r="ABU33" s="203"/>
      <c r="ABV33" s="203"/>
      <c r="ABW33" s="203"/>
      <c r="ABX33" s="203"/>
      <c r="ABY33" s="203"/>
      <c r="ABZ33" s="203"/>
      <c r="ACA33" s="203"/>
      <c r="ACB33" s="203"/>
      <c r="ACC33" s="203"/>
      <c r="ACD33" s="203"/>
      <c r="ACE33" s="203"/>
      <c r="ACF33" s="203"/>
      <c r="ACG33" s="203"/>
      <c r="ACH33" s="203"/>
      <c r="ACI33" s="203"/>
      <c r="ACJ33" s="203"/>
      <c r="ACK33" s="203"/>
      <c r="ACL33" s="203"/>
      <c r="ACM33" s="203"/>
      <c r="ACN33" s="203"/>
      <c r="ACO33" s="203"/>
      <c r="ACP33" s="203"/>
      <c r="ACQ33" s="203"/>
      <c r="ACR33" s="203"/>
      <c r="ACS33" s="203"/>
      <c r="ACT33" s="203"/>
      <c r="ACU33" s="203"/>
      <c r="ACV33" s="203"/>
      <c r="ACW33" s="203"/>
      <c r="ACX33" s="203"/>
      <c r="ACY33" s="203"/>
      <c r="ACZ33" s="203"/>
      <c r="ADA33" s="203"/>
      <c r="ADB33" s="203"/>
      <c r="ADC33" s="203"/>
      <c r="ADD33" s="203"/>
      <c r="ADE33" s="203"/>
      <c r="ADF33" s="203"/>
      <c r="ADG33" s="203"/>
      <c r="ADH33" s="203"/>
      <c r="ADI33" s="203"/>
      <c r="ADJ33" s="203"/>
      <c r="ADK33" s="203"/>
      <c r="ADL33" s="203"/>
      <c r="ADM33" s="203"/>
      <c r="ADN33" s="203"/>
      <c r="ADO33" s="203"/>
      <c r="ADP33" s="203"/>
      <c r="ADQ33" s="203"/>
      <c r="ADR33" s="203"/>
      <c r="ADS33" s="203"/>
      <c r="ADT33" s="203"/>
      <c r="ADU33" s="203"/>
      <c r="ADV33" s="203"/>
      <c r="ADW33" s="203"/>
      <c r="ADX33" s="203"/>
      <c r="ADY33" s="203"/>
      <c r="ADZ33" s="203"/>
      <c r="AEA33" s="203"/>
      <c r="AEB33" s="203"/>
      <c r="AEC33" s="203"/>
      <c r="AED33" s="203"/>
      <c r="AEE33" s="203"/>
      <c r="AEF33" s="203"/>
      <c r="AEG33" s="203"/>
      <c r="AEH33" s="203"/>
      <c r="AEI33" s="203"/>
      <c r="AEJ33" s="203"/>
      <c r="AEK33" s="203"/>
      <c r="AEL33" s="203"/>
      <c r="AEM33" s="203"/>
      <c r="AEN33" s="203"/>
      <c r="AEO33" s="203"/>
      <c r="AEP33" s="203"/>
      <c r="AEQ33" s="203"/>
      <c r="AER33" s="203"/>
      <c r="AES33" s="203"/>
      <c r="AET33" s="203"/>
      <c r="AEU33" s="203"/>
      <c r="AEV33" s="203"/>
      <c r="AEW33" s="203"/>
      <c r="AEX33" s="203"/>
      <c r="AEY33" s="203"/>
      <c r="AEZ33" s="203"/>
      <c r="AFA33" s="203"/>
      <c r="AFB33" s="203"/>
      <c r="AFC33" s="203"/>
      <c r="AFD33" s="203"/>
      <c r="AFE33" s="203"/>
      <c r="AFF33" s="203"/>
      <c r="AFG33" s="203"/>
      <c r="AFH33" s="203"/>
      <c r="AFI33" s="203"/>
      <c r="AFJ33" s="203"/>
      <c r="AFK33" s="203"/>
      <c r="AFL33" s="203"/>
      <c r="AFM33" s="203"/>
      <c r="AFN33" s="203"/>
      <c r="AFO33" s="203"/>
      <c r="AFP33" s="203"/>
      <c r="AFQ33" s="203"/>
      <c r="AFR33" s="203"/>
      <c r="AFS33" s="203"/>
      <c r="AFT33" s="203"/>
      <c r="AFU33" s="203"/>
      <c r="AFV33" s="203"/>
      <c r="AFW33" s="203"/>
      <c r="AFX33" s="203"/>
      <c r="AFY33" s="203"/>
      <c r="AFZ33" s="203"/>
      <c r="AGA33" s="203"/>
      <c r="AGB33" s="203"/>
      <c r="AGC33" s="203"/>
      <c r="AGD33" s="203"/>
      <c r="AGE33" s="203"/>
      <c r="AGF33" s="203"/>
      <c r="AGG33" s="203"/>
      <c r="AGH33" s="203"/>
      <c r="AGI33" s="203"/>
      <c r="AGJ33" s="203"/>
      <c r="AGK33" s="203"/>
      <c r="AGL33" s="203"/>
      <c r="AGM33" s="203"/>
      <c r="AGN33" s="203"/>
      <c r="AGO33" s="203"/>
      <c r="AGP33" s="203"/>
      <c r="AGQ33" s="203"/>
      <c r="AGR33" s="203"/>
      <c r="AGS33" s="203"/>
      <c r="AGT33" s="203"/>
      <c r="AGU33" s="203"/>
      <c r="AGV33" s="203"/>
      <c r="AGW33" s="203"/>
      <c r="AGX33" s="203"/>
      <c r="AGY33" s="203"/>
      <c r="AGZ33" s="203"/>
      <c r="AHA33" s="203"/>
      <c r="AHB33" s="203"/>
      <c r="AHC33" s="203"/>
      <c r="AHD33" s="203"/>
      <c r="AHE33" s="203"/>
      <c r="AHF33" s="203"/>
      <c r="AHG33" s="203"/>
      <c r="AHH33" s="203"/>
      <c r="AHI33" s="203"/>
      <c r="AHJ33" s="203"/>
      <c r="AHK33" s="203"/>
      <c r="AHL33" s="203"/>
      <c r="AHM33" s="203"/>
      <c r="AHN33" s="203"/>
      <c r="AHO33" s="203"/>
      <c r="AHP33" s="203"/>
      <c r="AHQ33" s="203"/>
      <c r="AHR33" s="203"/>
      <c r="AHS33" s="203"/>
      <c r="AHT33" s="203"/>
      <c r="AHU33" s="203"/>
      <c r="AHV33" s="203"/>
      <c r="AHW33" s="203"/>
      <c r="AHX33" s="203"/>
      <c r="AHY33" s="203"/>
      <c r="AHZ33" s="203"/>
      <c r="AIA33" s="203"/>
      <c r="AIB33" s="203"/>
      <c r="AIC33" s="203"/>
      <c r="AID33" s="203"/>
      <c r="AIE33" s="203"/>
      <c r="AIF33" s="203"/>
      <c r="AIG33" s="203"/>
      <c r="AIH33" s="203"/>
      <c r="AII33" s="203"/>
      <c r="AIJ33" s="203"/>
      <c r="AIK33" s="203"/>
      <c r="AIL33" s="203"/>
      <c r="AIM33" s="203"/>
      <c r="AIN33" s="203"/>
      <c r="AIO33" s="203"/>
      <c r="AIP33" s="203"/>
      <c r="AIQ33" s="203"/>
      <c r="AIR33" s="203"/>
      <c r="AIS33" s="203"/>
    </row>
    <row r="34" spans="1:929" x14ac:dyDescent="0.35">
      <c r="A34" s="1">
        <v>1972</v>
      </c>
      <c r="B34" s="203"/>
      <c r="C34" s="203"/>
      <c r="D34" s="203"/>
      <c r="E34" s="203"/>
      <c r="F34" s="203"/>
      <c r="G34" s="203"/>
      <c r="H34" s="203"/>
      <c r="I34" s="203"/>
      <c r="J34" s="203"/>
      <c r="K34" s="203"/>
      <c r="L34" s="203"/>
      <c r="M34" s="203"/>
      <c r="N34" s="203"/>
      <c r="O34" s="203"/>
      <c r="P34" s="203"/>
      <c r="Q34" s="203"/>
      <c r="R34" s="203"/>
      <c r="S34" s="203"/>
      <c r="T34" s="203"/>
      <c r="U34" s="203"/>
      <c r="V34" s="203"/>
      <c r="W34" s="203"/>
      <c r="X34" s="203"/>
      <c r="Y34" s="203"/>
      <c r="Z34" s="203"/>
      <c r="AA34" s="203"/>
      <c r="AB34" s="203"/>
      <c r="AC34" s="203"/>
      <c r="AD34" s="203"/>
      <c r="AE34" s="203"/>
      <c r="AF34" s="203"/>
      <c r="AG34" s="203"/>
      <c r="AH34" s="203"/>
      <c r="AI34" s="203"/>
      <c r="AJ34" s="203"/>
      <c r="AK34" s="203"/>
      <c r="AL34" s="203"/>
      <c r="AM34" s="203"/>
      <c r="AN34" s="203"/>
      <c r="AO34" s="203"/>
      <c r="AP34" s="203"/>
      <c r="AQ34" s="203"/>
      <c r="AR34" s="203"/>
      <c r="AS34" s="203"/>
      <c r="AT34" s="203"/>
      <c r="AU34" s="203"/>
      <c r="AV34" s="203"/>
      <c r="AW34" s="203"/>
      <c r="AX34" s="203"/>
      <c r="AY34" s="203"/>
      <c r="AZ34" s="203"/>
      <c r="BA34" s="203"/>
      <c r="BB34" s="203"/>
      <c r="BC34" s="203"/>
      <c r="BD34" s="203"/>
      <c r="BE34" s="203"/>
      <c r="BF34" s="203"/>
      <c r="BG34" s="203"/>
      <c r="BH34" s="203"/>
      <c r="BI34" s="203"/>
      <c r="BJ34" s="203"/>
      <c r="BK34" s="203"/>
      <c r="BL34" s="203"/>
      <c r="BM34" s="203"/>
      <c r="BN34" s="203"/>
      <c r="BO34" s="203"/>
      <c r="BP34" s="203"/>
      <c r="BQ34" s="203"/>
      <c r="BR34" s="203"/>
      <c r="BS34" s="203"/>
      <c r="BT34" s="203"/>
      <c r="BU34" s="203"/>
      <c r="BV34" s="203"/>
      <c r="BW34" s="203"/>
      <c r="BX34" s="203"/>
      <c r="BY34" s="203"/>
      <c r="BZ34" s="203"/>
      <c r="CA34" s="203"/>
      <c r="CB34" s="203"/>
      <c r="CC34" s="203"/>
      <c r="CD34" s="203"/>
      <c r="CE34" s="203"/>
      <c r="CF34" s="203"/>
      <c r="CG34" s="203"/>
      <c r="CH34" s="203"/>
      <c r="CI34" s="203"/>
      <c r="CJ34" s="203"/>
      <c r="CK34" s="203"/>
      <c r="CL34" s="203"/>
      <c r="CM34" s="203"/>
      <c r="CN34" s="203"/>
      <c r="CO34" s="203"/>
      <c r="CP34" s="203"/>
      <c r="CQ34" s="203"/>
      <c r="CR34" s="203"/>
      <c r="CS34" s="203"/>
      <c r="CT34" s="203"/>
      <c r="CU34" s="203"/>
      <c r="CV34" s="203"/>
      <c r="CW34" s="203"/>
      <c r="CX34" s="203"/>
      <c r="CY34" s="203"/>
      <c r="CZ34" s="203"/>
      <c r="DA34" s="203"/>
      <c r="DB34" s="203"/>
      <c r="DC34" s="203"/>
      <c r="DD34" s="203"/>
      <c r="DE34" s="203"/>
      <c r="DF34" s="203"/>
      <c r="DG34" s="203"/>
      <c r="DH34" s="203"/>
      <c r="DI34" s="203"/>
      <c r="DJ34" s="203"/>
      <c r="DK34" s="203"/>
      <c r="DL34" s="203"/>
      <c r="DM34" s="203"/>
      <c r="DN34" s="203"/>
      <c r="DO34" s="203"/>
      <c r="DP34" s="203"/>
      <c r="DQ34" s="203"/>
      <c r="DR34" s="203"/>
      <c r="DS34" s="203"/>
      <c r="DT34" s="203"/>
      <c r="DU34" s="203"/>
      <c r="DV34" s="203"/>
      <c r="DW34" s="203"/>
      <c r="DX34" s="203"/>
      <c r="DY34" s="203"/>
      <c r="DZ34" s="203"/>
      <c r="EA34" s="203"/>
      <c r="EB34" s="203"/>
      <c r="EC34" s="203"/>
      <c r="ED34" s="203"/>
      <c r="EE34" s="203"/>
      <c r="EF34" s="203"/>
      <c r="EG34" s="203"/>
      <c r="EH34" s="203"/>
      <c r="EI34" s="203"/>
      <c r="EJ34" s="203"/>
      <c r="EK34" s="203"/>
      <c r="EL34" s="203"/>
      <c r="EM34" s="203"/>
      <c r="EN34" s="203"/>
      <c r="EO34" s="203"/>
      <c r="EP34" s="203"/>
      <c r="EQ34" s="203"/>
      <c r="ER34" s="203"/>
      <c r="ES34" s="203"/>
      <c r="ET34" s="203"/>
      <c r="EU34" s="203"/>
      <c r="EV34" s="203"/>
      <c r="EW34" s="203"/>
      <c r="EX34" s="203"/>
      <c r="EY34" s="203"/>
      <c r="EZ34" s="203"/>
      <c r="FA34" s="203"/>
      <c r="FB34" s="203"/>
      <c r="FC34" s="203"/>
      <c r="FD34" s="203"/>
      <c r="FE34" s="203"/>
      <c r="FF34" s="203"/>
      <c r="FG34" s="203"/>
      <c r="FH34" s="203"/>
      <c r="FI34" s="203"/>
      <c r="FJ34" s="203"/>
      <c r="FK34" s="203"/>
      <c r="FL34" s="203"/>
      <c r="FM34" s="203"/>
      <c r="FN34" s="203"/>
      <c r="FO34" s="203"/>
      <c r="FP34" s="203"/>
      <c r="FQ34" s="203"/>
      <c r="FR34" s="203"/>
      <c r="FS34" s="203"/>
      <c r="FT34" s="203"/>
      <c r="FU34" s="203"/>
      <c r="FV34" s="203"/>
      <c r="FW34" s="203"/>
      <c r="FX34" s="203"/>
      <c r="FY34" s="203"/>
      <c r="FZ34" s="203"/>
      <c r="GA34" s="203"/>
      <c r="GB34" s="203"/>
      <c r="GC34" s="203"/>
      <c r="GD34" s="203"/>
      <c r="GE34" s="203"/>
      <c r="GF34" s="203"/>
      <c r="GG34" s="203"/>
      <c r="GH34" s="203"/>
      <c r="GI34" s="203"/>
      <c r="GJ34" s="203"/>
      <c r="GK34" s="203"/>
      <c r="GL34" s="203"/>
      <c r="GM34" s="203"/>
      <c r="GN34" s="203"/>
      <c r="GO34" s="203"/>
      <c r="GP34" s="203"/>
      <c r="GQ34" s="203"/>
      <c r="GR34" s="203"/>
      <c r="GS34" s="203"/>
      <c r="GT34" s="203"/>
      <c r="GU34" s="203"/>
      <c r="GV34" s="203"/>
      <c r="GW34" s="203"/>
      <c r="GX34" s="203"/>
      <c r="GY34" s="203"/>
      <c r="GZ34" s="203"/>
      <c r="HA34" s="203"/>
      <c r="HB34" s="203"/>
      <c r="HC34" s="203"/>
      <c r="HD34" s="203"/>
      <c r="HE34" s="203"/>
      <c r="HF34" s="203"/>
      <c r="HG34" s="203"/>
      <c r="HH34" s="203"/>
      <c r="HI34" s="203"/>
      <c r="HJ34" s="203"/>
      <c r="HK34" s="203"/>
      <c r="HL34" s="203"/>
      <c r="HM34" s="203"/>
      <c r="HN34" s="203"/>
      <c r="HO34" s="203"/>
      <c r="HP34" s="203"/>
      <c r="HQ34" s="203"/>
      <c r="HR34" s="203"/>
      <c r="HS34" s="203"/>
      <c r="HT34" s="203"/>
      <c r="HU34" s="203"/>
      <c r="HV34" s="203"/>
      <c r="HW34" s="203"/>
      <c r="HX34" s="203"/>
      <c r="HY34" s="203"/>
      <c r="HZ34" s="203"/>
      <c r="IA34" s="203"/>
      <c r="IB34" s="203"/>
      <c r="IC34" s="203"/>
      <c r="ID34" s="203"/>
      <c r="IE34" s="203"/>
      <c r="IF34" s="203"/>
      <c r="IG34" s="203"/>
      <c r="IH34" s="203"/>
      <c r="II34" s="203"/>
      <c r="IJ34" s="203"/>
      <c r="IK34" s="203"/>
      <c r="IL34" s="203"/>
      <c r="IM34" s="203"/>
      <c r="IN34" s="203"/>
      <c r="IO34" s="203"/>
      <c r="IP34" s="203"/>
      <c r="IQ34" s="203"/>
      <c r="IR34" s="203"/>
      <c r="IS34" s="203"/>
      <c r="IT34" s="203"/>
      <c r="IU34" s="203"/>
      <c r="IV34" s="203"/>
      <c r="IW34" s="203"/>
      <c r="IX34" s="203"/>
      <c r="IY34" s="203"/>
      <c r="IZ34" s="203"/>
      <c r="JA34" s="203"/>
      <c r="JB34" s="203"/>
      <c r="JC34" s="203"/>
      <c r="JD34" s="203"/>
      <c r="JE34" s="203"/>
      <c r="JF34" s="203"/>
      <c r="JG34" s="203"/>
      <c r="JH34" s="203"/>
      <c r="JI34" s="203"/>
      <c r="JJ34" s="203"/>
      <c r="JK34" s="203"/>
      <c r="JL34" s="203"/>
      <c r="JM34" s="203"/>
      <c r="JN34" s="203"/>
      <c r="JO34" s="203"/>
      <c r="JP34" s="203"/>
      <c r="JQ34" s="203"/>
      <c r="JR34" s="203"/>
      <c r="JS34" s="203"/>
      <c r="JT34" s="203"/>
      <c r="JU34" s="203"/>
      <c r="JV34" s="203"/>
      <c r="JW34" s="203"/>
      <c r="JX34" s="203"/>
      <c r="JY34" s="203"/>
      <c r="JZ34" s="203"/>
      <c r="KA34" s="203"/>
      <c r="KB34" s="203"/>
      <c r="KC34" s="203"/>
      <c r="KD34" s="203"/>
      <c r="KE34" s="203"/>
      <c r="KF34" s="203"/>
      <c r="KG34" s="203"/>
      <c r="KH34" s="203"/>
      <c r="KI34" s="203"/>
      <c r="KJ34" s="203"/>
      <c r="KK34" s="203"/>
      <c r="KL34" s="203"/>
      <c r="KM34" s="203"/>
      <c r="KN34" s="203"/>
      <c r="KO34" s="203"/>
      <c r="KP34" s="203"/>
      <c r="KQ34" s="203"/>
      <c r="KR34" s="203"/>
      <c r="KS34" s="203"/>
      <c r="KT34" s="203"/>
      <c r="KU34" s="203"/>
      <c r="KV34" s="203"/>
      <c r="KW34" s="203"/>
      <c r="KX34" s="203"/>
      <c r="KY34" s="203"/>
      <c r="KZ34" s="203"/>
      <c r="LA34" s="203"/>
      <c r="LB34" s="203"/>
      <c r="LC34" s="203"/>
      <c r="LD34" s="203"/>
      <c r="LE34" s="203"/>
      <c r="LF34" s="203"/>
      <c r="LG34" s="203"/>
      <c r="LH34" s="203"/>
      <c r="LI34" s="203"/>
      <c r="LJ34" s="203"/>
      <c r="LK34" s="203"/>
      <c r="LL34" s="203"/>
      <c r="LM34" s="203"/>
      <c r="LN34" s="203"/>
      <c r="LO34" s="203"/>
      <c r="LP34" s="203"/>
      <c r="LQ34" s="203"/>
      <c r="LR34" s="203"/>
      <c r="LS34" s="203"/>
      <c r="LT34" s="203"/>
      <c r="LU34" s="203"/>
      <c r="LV34" s="203"/>
      <c r="LW34" s="203"/>
      <c r="LX34" s="203"/>
      <c r="LY34" s="203"/>
      <c r="LZ34" s="203"/>
      <c r="MA34" s="203"/>
      <c r="MB34" s="203"/>
      <c r="MC34" s="203"/>
      <c r="MD34" s="203"/>
      <c r="ME34" s="203"/>
      <c r="MF34" s="203"/>
      <c r="MG34" s="203"/>
      <c r="MH34" s="203"/>
      <c r="MI34" s="203"/>
      <c r="MJ34" s="203"/>
      <c r="MK34" s="203"/>
      <c r="ML34" s="203"/>
      <c r="MM34" s="203"/>
      <c r="MN34" s="203"/>
      <c r="MO34" s="203"/>
      <c r="MP34" s="203"/>
      <c r="MQ34" s="203"/>
      <c r="MR34" s="203"/>
      <c r="MS34" s="203"/>
      <c r="MT34" s="203"/>
      <c r="MU34" s="203"/>
      <c r="MV34" s="203"/>
      <c r="MW34" s="203"/>
      <c r="MX34" s="203"/>
      <c r="MY34" s="203"/>
      <c r="MZ34" s="203"/>
      <c r="NA34" s="203"/>
      <c r="NB34" s="203"/>
      <c r="NC34" s="203"/>
      <c r="ND34" s="203"/>
      <c r="NE34" s="203"/>
      <c r="NF34" s="203"/>
      <c r="NG34" s="203"/>
      <c r="NH34" s="203"/>
      <c r="NI34" s="203"/>
      <c r="NJ34" s="203"/>
      <c r="NK34" s="203"/>
      <c r="NL34" s="203"/>
      <c r="NM34" s="203"/>
      <c r="NN34" s="203"/>
      <c r="NO34" s="203"/>
      <c r="NP34" s="203"/>
      <c r="NQ34" s="203"/>
      <c r="NR34" s="203"/>
      <c r="NS34" s="203"/>
      <c r="NT34" s="203"/>
      <c r="NU34" s="203"/>
      <c r="NV34" s="203"/>
      <c r="NW34" s="203"/>
      <c r="NX34" s="203"/>
      <c r="NY34" s="203"/>
      <c r="NZ34" s="203"/>
      <c r="OA34" s="203"/>
      <c r="OB34" s="203"/>
      <c r="OC34" s="203"/>
      <c r="OD34" s="203"/>
      <c r="OE34" s="203"/>
      <c r="OF34" s="203"/>
      <c r="OG34" s="203"/>
      <c r="OH34" s="203"/>
      <c r="OI34" s="203"/>
      <c r="OJ34" s="203"/>
      <c r="OK34" s="203"/>
      <c r="OL34" s="203"/>
      <c r="OM34" s="203"/>
      <c r="ON34" s="203"/>
      <c r="OO34" s="203"/>
      <c r="OP34" s="203"/>
      <c r="OQ34" s="203"/>
      <c r="OR34" s="203"/>
      <c r="OS34" s="203"/>
      <c r="OT34" s="203"/>
      <c r="OU34" s="203"/>
      <c r="OV34" s="203"/>
      <c r="OW34" s="203"/>
      <c r="OX34" s="203"/>
      <c r="OY34" s="203"/>
      <c r="OZ34" s="203"/>
      <c r="PA34" s="203"/>
      <c r="PB34" s="203"/>
      <c r="PC34" s="203"/>
      <c r="PD34" s="203"/>
      <c r="PE34" s="203"/>
      <c r="PF34" s="203"/>
      <c r="PG34" s="203"/>
      <c r="PH34" s="203"/>
      <c r="PI34" s="203"/>
      <c r="PJ34" s="203"/>
      <c r="PK34" s="203"/>
      <c r="PL34" s="203"/>
      <c r="PM34" s="203"/>
      <c r="PN34" s="203"/>
      <c r="PO34" s="203"/>
      <c r="PP34" s="203"/>
      <c r="PQ34" s="203"/>
      <c r="PR34" s="203"/>
      <c r="PS34" s="203"/>
      <c r="PT34" s="203"/>
      <c r="PU34" s="203"/>
      <c r="PV34" s="203"/>
      <c r="PW34" s="203"/>
      <c r="PX34" s="203"/>
      <c r="PY34" s="203"/>
      <c r="PZ34" s="203"/>
      <c r="QA34" s="203"/>
      <c r="QB34" s="203"/>
      <c r="QC34" s="203"/>
      <c r="QD34" s="203"/>
      <c r="QE34" s="203"/>
      <c r="QF34" s="203"/>
      <c r="QG34" s="203"/>
      <c r="QH34" s="203"/>
      <c r="QI34" s="203"/>
      <c r="QJ34" s="203"/>
      <c r="QK34" s="203"/>
      <c r="QL34" s="203"/>
      <c r="QM34" s="203"/>
      <c r="QN34" s="203"/>
      <c r="QO34" s="203"/>
      <c r="QP34" s="203"/>
      <c r="QQ34" s="203"/>
      <c r="QR34" s="203"/>
      <c r="QS34" s="203"/>
      <c r="QT34" s="203"/>
      <c r="QU34" s="203"/>
      <c r="QV34" s="203"/>
      <c r="QW34" s="203"/>
      <c r="QX34" s="203"/>
      <c r="QY34" s="203"/>
      <c r="QZ34" s="203"/>
      <c r="RA34" s="203"/>
      <c r="RB34" s="203"/>
      <c r="RC34" s="203"/>
      <c r="RD34" s="203"/>
      <c r="RE34" s="203"/>
      <c r="RF34" s="203"/>
      <c r="RG34" s="203"/>
      <c r="RH34" s="203"/>
      <c r="RI34" s="203"/>
      <c r="RJ34" s="203"/>
      <c r="RK34" s="203"/>
      <c r="RL34" s="203"/>
      <c r="RM34" s="203"/>
      <c r="RN34" s="203"/>
      <c r="RO34" s="203"/>
      <c r="RP34" s="203"/>
      <c r="RQ34" s="203"/>
      <c r="RR34" s="203"/>
      <c r="RS34" s="203"/>
      <c r="RT34" s="203"/>
      <c r="RU34" s="203"/>
      <c r="RV34" s="203"/>
      <c r="RW34" s="203"/>
      <c r="RX34" s="203"/>
      <c r="RY34" s="203"/>
      <c r="RZ34" s="203"/>
      <c r="SA34" s="203"/>
      <c r="SB34" s="203"/>
      <c r="SC34" s="203"/>
      <c r="SD34" s="203"/>
      <c r="SE34" s="203"/>
      <c r="SF34" s="203"/>
      <c r="SG34" s="203"/>
      <c r="SH34" s="203"/>
      <c r="SI34" s="203"/>
      <c r="SJ34" s="203"/>
      <c r="SK34" s="203"/>
      <c r="SL34" s="203"/>
      <c r="SM34" s="203"/>
      <c r="SN34" s="203"/>
      <c r="SO34" s="203"/>
      <c r="SP34" s="203"/>
      <c r="SQ34" s="203"/>
      <c r="SR34" s="203"/>
      <c r="SS34" s="203"/>
      <c r="ST34" s="203"/>
      <c r="SU34" s="203"/>
      <c r="SV34" s="203"/>
      <c r="SW34" s="203"/>
      <c r="SX34" s="203"/>
      <c r="SY34" s="203"/>
      <c r="SZ34" s="203"/>
      <c r="TA34" s="203"/>
      <c r="TB34" s="203"/>
      <c r="TC34" s="203"/>
      <c r="TD34" s="203"/>
      <c r="TE34" s="203"/>
      <c r="TF34" s="203"/>
      <c r="TG34" s="203"/>
      <c r="TH34" s="203"/>
      <c r="TI34" s="203"/>
      <c r="TJ34" s="203"/>
      <c r="TK34" s="203"/>
      <c r="TL34" s="203"/>
      <c r="TM34" s="203"/>
      <c r="TN34" s="203"/>
      <c r="TO34" s="203"/>
      <c r="TP34" s="203"/>
      <c r="TQ34" s="203"/>
      <c r="TR34" s="203"/>
      <c r="TS34" s="203"/>
      <c r="TT34" s="203"/>
      <c r="TU34" s="203"/>
      <c r="TV34" s="203"/>
      <c r="TW34" s="203"/>
      <c r="TX34" s="203"/>
      <c r="TY34" s="203"/>
      <c r="TZ34" s="203"/>
      <c r="UA34" s="203"/>
      <c r="UB34" s="203"/>
      <c r="UC34" s="203"/>
      <c r="UD34" s="203"/>
      <c r="UE34" s="203"/>
      <c r="UF34" s="203"/>
      <c r="UG34" s="203"/>
      <c r="UH34" s="203"/>
      <c r="UI34" s="203"/>
      <c r="UJ34" s="203"/>
      <c r="UK34" s="203"/>
      <c r="UL34" s="203"/>
      <c r="UM34" s="203"/>
      <c r="UN34" s="203"/>
      <c r="UO34" s="203"/>
      <c r="UP34" s="203"/>
      <c r="UQ34" s="203"/>
      <c r="UR34" s="203"/>
      <c r="US34" s="203"/>
      <c r="UT34" s="203"/>
      <c r="UU34" s="203"/>
      <c r="UV34" s="203"/>
      <c r="UW34" s="203"/>
      <c r="UX34" s="203"/>
      <c r="UY34" s="203"/>
      <c r="UZ34" s="203"/>
      <c r="VA34" s="203"/>
      <c r="VB34" s="203"/>
      <c r="VC34" s="203"/>
      <c r="VD34" s="203"/>
      <c r="VE34" s="203"/>
      <c r="VF34" s="203"/>
      <c r="VG34" s="203"/>
      <c r="VH34" s="203"/>
      <c r="VI34" s="203"/>
      <c r="VJ34" s="203"/>
      <c r="VK34" s="203"/>
      <c r="VL34" s="203"/>
      <c r="VM34" s="203"/>
      <c r="VN34" s="203"/>
      <c r="VO34" s="203"/>
      <c r="VP34" s="203"/>
      <c r="VQ34" s="203"/>
      <c r="VR34" s="203"/>
      <c r="VS34" s="203"/>
      <c r="VT34" s="203"/>
      <c r="VU34" s="203"/>
      <c r="VV34" s="203"/>
      <c r="VW34" s="203"/>
      <c r="VX34" s="203"/>
      <c r="VY34" s="203"/>
      <c r="VZ34" s="203"/>
      <c r="WA34" s="203"/>
      <c r="WB34" s="203"/>
      <c r="WC34" s="203"/>
      <c r="WD34" s="203"/>
      <c r="WE34" s="203"/>
      <c r="WF34" s="203"/>
      <c r="WG34" s="203"/>
      <c r="WH34" s="203"/>
      <c r="WI34" s="203"/>
      <c r="WJ34" s="203"/>
      <c r="WK34" s="203"/>
      <c r="WL34" s="203"/>
      <c r="WM34" s="203"/>
      <c r="WN34" s="203"/>
      <c r="WO34" s="203"/>
      <c r="WP34" s="203"/>
      <c r="WQ34" s="203"/>
      <c r="WR34" s="203"/>
      <c r="WS34" s="203"/>
      <c r="WT34" s="203"/>
      <c r="WU34" s="203"/>
      <c r="WV34" s="203"/>
      <c r="WW34" s="203"/>
      <c r="WX34" s="203"/>
      <c r="WY34" s="203"/>
      <c r="WZ34" s="203"/>
      <c r="XA34" s="203"/>
      <c r="XB34" s="203"/>
      <c r="XC34" s="203"/>
      <c r="XD34" s="203"/>
      <c r="XE34" s="203"/>
      <c r="XF34" s="203"/>
      <c r="XG34" s="203"/>
      <c r="XH34" s="203"/>
      <c r="XI34" s="203"/>
      <c r="XJ34" s="203"/>
      <c r="XK34" s="203"/>
      <c r="XL34" s="203"/>
      <c r="XM34" s="203"/>
      <c r="XN34" s="203"/>
      <c r="XO34" s="203"/>
      <c r="XP34" s="203"/>
      <c r="XQ34" s="203"/>
      <c r="XR34" s="203"/>
      <c r="XS34" s="203"/>
      <c r="XT34" s="203"/>
      <c r="XU34" s="203"/>
      <c r="XV34" s="203"/>
      <c r="XW34" s="203"/>
      <c r="XX34" s="203"/>
      <c r="XY34" s="203"/>
      <c r="XZ34" s="203"/>
      <c r="YA34" s="203"/>
      <c r="YB34" s="203"/>
      <c r="YC34" s="203"/>
      <c r="YD34" s="203"/>
      <c r="YE34" s="203"/>
      <c r="YF34" s="203"/>
      <c r="YG34" s="203"/>
      <c r="YH34" s="203"/>
      <c r="YI34" s="203"/>
      <c r="YJ34" s="203"/>
      <c r="YK34" s="203"/>
      <c r="YL34" s="203"/>
      <c r="YM34" s="203"/>
      <c r="YN34" s="203"/>
      <c r="YO34" s="203"/>
      <c r="YP34" s="203"/>
      <c r="YQ34" s="203"/>
      <c r="YR34" s="203"/>
      <c r="YS34" s="203"/>
      <c r="YT34" s="203"/>
      <c r="YU34" s="203"/>
      <c r="YV34" s="203"/>
      <c r="YW34" s="203"/>
      <c r="YX34" s="203"/>
      <c r="YY34" s="203"/>
      <c r="YZ34" s="203"/>
      <c r="ZA34" s="203"/>
      <c r="ZB34" s="203"/>
      <c r="ZC34" s="203"/>
      <c r="ZD34" s="203"/>
      <c r="ZE34" s="203"/>
      <c r="ZF34" s="203"/>
      <c r="ZG34" s="203"/>
      <c r="ZH34" s="203"/>
      <c r="ZI34" s="203"/>
      <c r="ZJ34" s="203"/>
      <c r="ZK34" s="203"/>
      <c r="ZL34" s="203"/>
      <c r="ZM34" s="203"/>
      <c r="ZN34" s="203"/>
      <c r="ZO34" s="203"/>
      <c r="ZP34" s="203"/>
      <c r="ZQ34" s="203"/>
      <c r="ZR34" s="203"/>
      <c r="ZS34" s="203"/>
      <c r="ZT34" s="203"/>
      <c r="ZU34" s="203"/>
      <c r="ZV34" s="203"/>
      <c r="ZW34" s="203"/>
      <c r="ZX34" s="203"/>
      <c r="ZY34" s="203"/>
      <c r="ZZ34" s="203"/>
      <c r="AAA34" s="203"/>
      <c r="AAB34" s="203"/>
      <c r="AAC34" s="203"/>
      <c r="AAD34" s="203"/>
      <c r="AAE34" s="203"/>
      <c r="AAF34" s="203"/>
      <c r="AAG34" s="203"/>
      <c r="AAH34" s="203"/>
      <c r="AAI34" s="203"/>
      <c r="AAJ34" s="203"/>
      <c r="AAK34" s="203"/>
      <c r="AAL34" s="203"/>
      <c r="AAM34" s="203"/>
      <c r="AAN34" s="203"/>
      <c r="AAO34" s="203"/>
      <c r="AAP34" s="203"/>
      <c r="AAQ34" s="203"/>
      <c r="AAR34" s="203"/>
      <c r="AAS34" s="203"/>
      <c r="AAT34" s="203"/>
      <c r="AAU34" s="203"/>
      <c r="AAV34" s="203"/>
      <c r="AAW34" s="203"/>
      <c r="AAX34" s="203"/>
      <c r="AAY34" s="203"/>
      <c r="AAZ34" s="203"/>
      <c r="ABA34" s="203"/>
      <c r="ABB34" s="203"/>
      <c r="ABC34" s="203"/>
      <c r="ABD34" s="203"/>
      <c r="ABE34" s="203"/>
      <c r="ABF34" s="203"/>
      <c r="ABG34" s="203"/>
      <c r="ABH34" s="203"/>
      <c r="ABI34" s="203"/>
      <c r="ABJ34" s="203"/>
      <c r="ABK34" s="203"/>
      <c r="ABL34" s="203"/>
      <c r="ABM34" s="203"/>
      <c r="ABN34" s="203"/>
      <c r="ABO34" s="203"/>
      <c r="ABP34" s="203"/>
      <c r="ABQ34" s="203"/>
      <c r="ABR34" s="203"/>
      <c r="ABS34" s="203"/>
      <c r="ABT34" s="203"/>
      <c r="ABU34" s="203"/>
      <c r="ABV34" s="203"/>
      <c r="ABW34" s="203"/>
      <c r="ABX34" s="203"/>
      <c r="ABY34" s="203"/>
      <c r="ABZ34" s="203"/>
      <c r="ACA34" s="203"/>
      <c r="ACB34" s="203"/>
      <c r="ACC34" s="203"/>
      <c r="ACD34" s="203"/>
      <c r="ACE34" s="203"/>
      <c r="ACF34" s="203"/>
      <c r="ACG34" s="203"/>
      <c r="ACH34" s="203"/>
      <c r="ACI34" s="203"/>
      <c r="ACJ34" s="203"/>
      <c r="ACK34" s="203"/>
      <c r="ACL34" s="203"/>
      <c r="ACM34" s="203"/>
      <c r="ACN34" s="203"/>
      <c r="ACO34" s="203"/>
      <c r="ACP34" s="203"/>
      <c r="ACQ34" s="203"/>
      <c r="ACR34" s="203"/>
      <c r="ACS34" s="203"/>
      <c r="ACT34" s="203"/>
      <c r="ACU34" s="203"/>
      <c r="ACV34" s="203"/>
      <c r="ACW34" s="203"/>
      <c r="ACX34" s="203"/>
      <c r="ACY34" s="203"/>
      <c r="ACZ34" s="203"/>
      <c r="ADA34" s="203"/>
      <c r="ADB34" s="203"/>
      <c r="ADC34" s="203"/>
      <c r="ADD34" s="203"/>
      <c r="ADE34" s="203"/>
      <c r="ADF34" s="203"/>
      <c r="ADG34" s="203"/>
      <c r="ADH34" s="203"/>
      <c r="ADI34" s="203"/>
      <c r="ADJ34" s="203"/>
      <c r="ADK34" s="203"/>
      <c r="ADL34" s="203"/>
      <c r="ADM34" s="203"/>
      <c r="ADN34" s="203"/>
      <c r="ADO34" s="203"/>
      <c r="ADP34" s="203"/>
      <c r="ADQ34" s="203"/>
      <c r="ADR34" s="203"/>
      <c r="ADS34" s="203"/>
      <c r="ADT34" s="203"/>
      <c r="ADU34" s="203"/>
      <c r="ADV34" s="203"/>
      <c r="ADW34" s="203"/>
      <c r="ADX34" s="203"/>
      <c r="ADY34" s="203"/>
      <c r="ADZ34" s="203"/>
      <c r="AEA34" s="203"/>
      <c r="AEB34" s="203"/>
      <c r="AEC34" s="203"/>
      <c r="AED34" s="203"/>
      <c r="AEE34" s="203"/>
      <c r="AEF34" s="203"/>
      <c r="AEG34" s="203"/>
      <c r="AEH34" s="203"/>
      <c r="AEI34" s="203"/>
      <c r="AEJ34" s="203"/>
      <c r="AEK34" s="203"/>
      <c r="AEL34" s="203"/>
      <c r="AEM34" s="203"/>
      <c r="AEN34" s="203"/>
      <c r="AEO34" s="203"/>
      <c r="AEP34" s="203"/>
      <c r="AEQ34" s="203"/>
      <c r="AER34" s="203"/>
      <c r="AES34" s="203"/>
      <c r="AET34" s="203"/>
      <c r="AEU34" s="203"/>
      <c r="AEV34" s="203"/>
      <c r="AEW34" s="203"/>
      <c r="AEX34" s="203"/>
      <c r="AEY34" s="203"/>
      <c r="AEZ34" s="203"/>
      <c r="AFA34" s="203"/>
      <c r="AFB34" s="203"/>
      <c r="AFC34" s="203"/>
      <c r="AFD34" s="203"/>
      <c r="AFE34" s="203"/>
      <c r="AFF34" s="203"/>
      <c r="AFG34" s="203"/>
      <c r="AFH34" s="203"/>
      <c r="AFI34" s="203"/>
      <c r="AFJ34" s="203"/>
      <c r="AFK34" s="203"/>
      <c r="AFL34" s="203"/>
      <c r="AFM34" s="203"/>
      <c r="AFN34" s="203"/>
      <c r="AFO34" s="203"/>
      <c r="AFP34" s="203"/>
      <c r="AFQ34" s="203"/>
      <c r="AFR34" s="203"/>
      <c r="AFS34" s="203"/>
      <c r="AFT34" s="203"/>
      <c r="AFU34" s="203"/>
      <c r="AFV34" s="203"/>
      <c r="AFW34" s="203"/>
      <c r="AFX34" s="203"/>
      <c r="AFY34" s="203"/>
      <c r="AFZ34" s="203"/>
      <c r="AGA34" s="203"/>
      <c r="AGB34" s="203"/>
      <c r="AGC34" s="203"/>
      <c r="AGD34" s="203"/>
      <c r="AGE34" s="203"/>
      <c r="AGF34" s="203"/>
      <c r="AGG34" s="203"/>
      <c r="AGH34" s="203"/>
      <c r="AGI34" s="203"/>
      <c r="AGJ34" s="203"/>
      <c r="AGK34" s="203"/>
      <c r="AGL34" s="203"/>
      <c r="AGM34" s="203"/>
      <c r="AGN34" s="203"/>
      <c r="AGO34" s="203"/>
      <c r="AGP34" s="203"/>
      <c r="AGQ34" s="203"/>
      <c r="AGR34" s="203"/>
      <c r="AGS34" s="203"/>
      <c r="AGT34" s="203"/>
      <c r="AGU34" s="203"/>
      <c r="AGV34" s="203"/>
      <c r="AGW34" s="203"/>
      <c r="AGX34" s="203"/>
      <c r="AGY34" s="203"/>
      <c r="AGZ34" s="203"/>
      <c r="AHA34" s="203"/>
      <c r="AHB34" s="203"/>
      <c r="AHC34" s="203"/>
      <c r="AHD34" s="203"/>
      <c r="AHE34" s="203"/>
      <c r="AHF34" s="203"/>
      <c r="AHG34" s="203"/>
      <c r="AHH34" s="203"/>
      <c r="AHI34" s="203"/>
      <c r="AHJ34" s="203"/>
      <c r="AHK34" s="203"/>
      <c r="AHL34" s="203"/>
      <c r="AHM34" s="203"/>
      <c r="AHN34" s="203"/>
      <c r="AHO34" s="203"/>
      <c r="AHP34" s="203"/>
      <c r="AHQ34" s="203"/>
      <c r="AHR34" s="203"/>
      <c r="AHS34" s="203"/>
      <c r="AHT34" s="203"/>
      <c r="AHU34" s="203"/>
      <c r="AHV34" s="203"/>
      <c r="AHW34" s="203"/>
      <c r="AHX34" s="203"/>
      <c r="AHY34" s="203"/>
      <c r="AHZ34" s="203"/>
      <c r="AIA34" s="203"/>
      <c r="AIB34" s="203"/>
      <c r="AIC34" s="203"/>
      <c r="AID34" s="203"/>
      <c r="AIE34" s="203"/>
      <c r="AIF34" s="203"/>
      <c r="AIG34" s="203"/>
      <c r="AIH34" s="203"/>
      <c r="AII34" s="203"/>
      <c r="AIJ34" s="203"/>
      <c r="AIK34" s="203"/>
      <c r="AIL34" s="203"/>
      <c r="AIM34" s="203"/>
      <c r="AIN34" s="203"/>
      <c r="AIO34" s="203"/>
      <c r="AIP34" s="203"/>
      <c r="AIQ34" s="203"/>
      <c r="AIR34" s="203"/>
      <c r="AIS34" s="203"/>
    </row>
    <row r="35" spans="1:929" x14ac:dyDescent="0.35">
      <c r="A35" s="1">
        <v>1973</v>
      </c>
      <c r="B35" s="203"/>
      <c r="C35" s="203"/>
      <c r="D35" s="203"/>
      <c r="E35" s="203"/>
      <c r="F35" s="203"/>
      <c r="G35" s="203"/>
      <c r="H35" s="203"/>
      <c r="I35" s="203"/>
      <c r="J35" s="203"/>
      <c r="K35" s="203"/>
      <c r="L35" s="203"/>
      <c r="M35" s="203"/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  <c r="BC35" s="203"/>
      <c r="BD35" s="203"/>
      <c r="BE35" s="203"/>
      <c r="BF35" s="203"/>
      <c r="BG35" s="203"/>
      <c r="BH35" s="203"/>
      <c r="BI35" s="203"/>
      <c r="BJ35" s="203"/>
      <c r="BK35" s="203"/>
      <c r="BL35" s="203"/>
      <c r="BM35" s="203"/>
      <c r="BN35" s="203"/>
      <c r="BO35" s="203"/>
      <c r="BP35" s="203"/>
      <c r="BQ35" s="203"/>
      <c r="BR35" s="203"/>
      <c r="BS35" s="203"/>
      <c r="BT35" s="203"/>
      <c r="BU35" s="203"/>
      <c r="BV35" s="203"/>
      <c r="BW35" s="203"/>
      <c r="BX35" s="203"/>
      <c r="BY35" s="203"/>
      <c r="BZ35" s="203"/>
      <c r="CA35" s="203"/>
      <c r="CB35" s="203"/>
      <c r="CC35" s="203"/>
      <c r="CD35" s="203"/>
      <c r="CE35" s="203"/>
      <c r="CF35" s="203"/>
      <c r="CG35" s="203"/>
      <c r="CH35" s="203"/>
      <c r="CI35" s="203"/>
      <c r="CJ35" s="203"/>
      <c r="CK35" s="203"/>
      <c r="CL35" s="203"/>
      <c r="CM35" s="203"/>
      <c r="CN35" s="203"/>
      <c r="CO35" s="203"/>
      <c r="CP35" s="203"/>
      <c r="CQ35" s="203"/>
      <c r="CR35" s="203"/>
      <c r="CS35" s="203"/>
      <c r="CT35" s="203"/>
      <c r="CU35" s="203"/>
      <c r="CV35" s="203"/>
      <c r="CW35" s="203"/>
      <c r="CX35" s="203"/>
      <c r="CY35" s="203"/>
      <c r="CZ35" s="203"/>
      <c r="DA35" s="203"/>
      <c r="DB35" s="203"/>
      <c r="DC35" s="203"/>
      <c r="DD35" s="203"/>
      <c r="DE35" s="203"/>
      <c r="DF35" s="203"/>
      <c r="DG35" s="203"/>
      <c r="DH35" s="203"/>
      <c r="DI35" s="203"/>
      <c r="DJ35" s="203"/>
      <c r="DK35" s="203"/>
      <c r="DL35" s="203"/>
      <c r="DM35" s="203"/>
      <c r="DN35" s="203"/>
      <c r="DO35" s="203"/>
      <c r="DP35" s="203"/>
      <c r="DQ35" s="203"/>
      <c r="DR35" s="203"/>
      <c r="DS35" s="203"/>
      <c r="DT35" s="203"/>
      <c r="DU35" s="203"/>
      <c r="DV35" s="203"/>
      <c r="DW35" s="203"/>
      <c r="DX35" s="203"/>
      <c r="DY35" s="203"/>
      <c r="DZ35" s="203"/>
      <c r="EA35" s="203"/>
      <c r="EB35" s="203"/>
      <c r="EC35" s="203"/>
      <c r="ED35" s="203"/>
      <c r="EE35" s="203"/>
      <c r="EF35" s="203"/>
      <c r="EG35" s="203"/>
      <c r="EH35" s="203"/>
      <c r="EI35" s="203"/>
      <c r="EJ35" s="203"/>
      <c r="EK35" s="203"/>
      <c r="EL35" s="203"/>
      <c r="EM35" s="203"/>
      <c r="EN35" s="203"/>
      <c r="EO35" s="203"/>
      <c r="EP35" s="203"/>
      <c r="EQ35" s="203"/>
      <c r="ER35" s="203"/>
      <c r="ES35" s="203"/>
      <c r="ET35" s="203"/>
      <c r="EU35" s="203"/>
      <c r="EV35" s="203"/>
      <c r="EW35" s="203"/>
      <c r="EX35" s="203"/>
      <c r="EY35" s="203"/>
      <c r="EZ35" s="203"/>
      <c r="FA35" s="203"/>
      <c r="FB35" s="203"/>
      <c r="FC35" s="203"/>
      <c r="FD35" s="203"/>
      <c r="FE35" s="203"/>
      <c r="FF35" s="203"/>
      <c r="FG35" s="203"/>
      <c r="FH35" s="203"/>
      <c r="FI35" s="203"/>
      <c r="FJ35" s="203"/>
      <c r="FK35" s="203"/>
      <c r="FL35" s="203"/>
      <c r="FM35" s="203"/>
      <c r="FN35" s="203"/>
      <c r="FO35" s="203"/>
      <c r="FP35" s="203"/>
      <c r="FQ35" s="203"/>
      <c r="FR35" s="203"/>
      <c r="FS35" s="203"/>
      <c r="FT35" s="203"/>
      <c r="FU35" s="203"/>
      <c r="FV35" s="203"/>
      <c r="FW35" s="203"/>
      <c r="FX35" s="203"/>
      <c r="FY35" s="203"/>
      <c r="FZ35" s="203"/>
      <c r="GA35" s="203"/>
      <c r="GB35" s="203"/>
      <c r="GC35" s="203"/>
      <c r="GD35" s="203"/>
      <c r="GE35" s="203"/>
      <c r="GF35" s="203"/>
      <c r="GG35" s="203"/>
      <c r="GH35" s="203"/>
      <c r="GI35" s="203"/>
      <c r="GJ35" s="203"/>
      <c r="GK35" s="203"/>
      <c r="GL35" s="203"/>
      <c r="GM35" s="203"/>
      <c r="GN35" s="203"/>
      <c r="GO35" s="203"/>
      <c r="GP35" s="203"/>
      <c r="GQ35" s="203"/>
      <c r="GR35" s="203"/>
      <c r="GS35" s="203"/>
      <c r="GT35" s="203"/>
      <c r="GU35" s="203"/>
      <c r="GV35" s="203"/>
      <c r="GW35" s="203"/>
      <c r="GX35" s="203"/>
      <c r="GY35" s="203"/>
      <c r="GZ35" s="203"/>
      <c r="HA35" s="203"/>
      <c r="HB35" s="203"/>
      <c r="HC35" s="203"/>
      <c r="HD35" s="203"/>
      <c r="HE35" s="203"/>
      <c r="HF35" s="203"/>
      <c r="HG35" s="203"/>
      <c r="HH35" s="203"/>
      <c r="HI35" s="203"/>
      <c r="HJ35" s="203"/>
      <c r="HK35" s="203"/>
      <c r="HL35" s="203"/>
      <c r="HM35" s="203"/>
      <c r="HN35" s="203"/>
      <c r="HO35" s="203"/>
      <c r="HP35" s="203"/>
      <c r="HQ35" s="203"/>
      <c r="HR35" s="203"/>
      <c r="HS35" s="203"/>
      <c r="HT35" s="203"/>
      <c r="HU35" s="203"/>
      <c r="HV35" s="203"/>
      <c r="HW35" s="203"/>
      <c r="HX35" s="203"/>
      <c r="HY35" s="203"/>
      <c r="HZ35" s="203"/>
      <c r="IA35" s="203"/>
      <c r="IB35" s="203"/>
      <c r="IC35" s="203"/>
      <c r="ID35" s="203"/>
      <c r="IE35" s="203"/>
      <c r="IF35" s="203"/>
      <c r="IG35" s="203"/>
      <c r="IH35" s="203"/>
      <c r="II35" s="203"/>
      <c r="IJ35" s="203"/>
      <c r="IK35" s="203"/>
      <c r="IL35" s="203"/>
      <c r="IM35" s="203"/>
      <c r="IN35" s="203"/>
      <c r="IO35" s="203"/>
      <c r="IP35" s="203"/>
      <c r="IQ35" s="203"/>
      <c r="IR35" s="203"/>
      <c r="IS35" s="203"/>
      <c r="IT35" s="203"/>
      <c r="IU35" s="203"/>
      <c r="IV35" s="203"/>
      <c r="IW35" s="203"/>
      <c r="IX35" s="203"/>
      <c r="IY35" s="203"/>
      <c r="IZ35" s="203"/>
      <c r="JA35" s="203"/>
      <c r="JB35" s="203"/>
      <c r="JC35" s="203"/>
      <c r="JD35" s="203"/>
      <c r="JE35" s="203"/>
      <c r="JF35" s="203"/>
      <c r="JG35" s="203"/>
      <c r="JH35" s="203"/>
      <c r="JI35" s="203"/>
      <c r="JJ35" s="203"/>
      <c r="JK35" s="203"/>
      <c r="JL35" s="203"/>
      <c r="JM35" s="203"/>
      <c r="JN35" s="203"/>
      <c r="JO35" s="203"/>
      <c r="JP35" s="203"/>
      <c r="JQ35" s="203"/>
      <c r="JR35" s="203"/>
      <c r="JS35" s="203"/>
      <c r="JT35" s="203"/>
      <c r="JU35" s="203"/>
      <c r="JV35" s="203"/>
      <c r="JW35" s="203"/>
      <c r="JX35" s="203"/>
      <c r="JY35" s="203"/>
      <c r="JZ35" s="203"/>
      <c r="KA35" s="203"/>
      <c r="KB35" s="203"/>
      <c r="KC35" s="203"/>
      <c r="KD35" s="203"/>
      <c r="KE35" s="203"/>
      <c r="KF35" s="203"/>
      <c r="KG35" s="203"/>
      <c r="KH35" s="203"/>
      <c r="KI35" s="203"/>
      <c r="KJ35" s="203"/>
      <c r="KK35" s="203"/>
      <c r="KL35" s="203"/>
      <c r="KM35" s="203"/>
      <c r="KN35" s="203"/>
      <c r="KO35" s="203"/>
      <c r="KP35" s="203"/>
      <c r="KQ35" s="203"/>
      <c r="KR35" s="203"/>
      <c r="KS35" s="203"/>
      <c r="KT35" s="203"/>
      <c r="KU35" s="203"/>
      <c r="KV35" s="203"/>
      <c r="KW35" s="203"/>
      <c r="KX35" s="203"/>
      <c r="KY35" s="203"/>
      <c r="KZ35" s="203"/>
      <c r="LA35" s="203"/>
      <c r="LB35" s="203"/>
      <c r="LC35" s="203"/>
      <c r="LD35" s="203"/>
      <c r="LE35" s="203"/>
      <c r="LF35" s="203"/>
      <c r="LG35" s="203"/>
      <c r="LH35" s="203"/>
      <c r="LI35" s="203"/>
      <c r="LJ35" s="203"/>
      <c r="LK35" s="203"/>
      <c r="LL35" s="203"/>
      <c r="LM35" s="203"/>
      <c r="LN35" s="203"/>
      <c r="LO35" s="203"/>
      <c r="LP35" s="203"/>
      <c r="LQ35" s="203"/>
      <c r="LR35" s="203"/>
      <c r="LS35" s="203"/>
      <c r="LT35" s="203"/>
      <c r="LU35" s="203"/>
      <c r="LV35" s="203"/>
      <c r="LW35" s="203"/>
      <c r="LX35" s="203"/>
      <c r="LY35" s="203"/>
      <c r="LZ35" s="203"/>
      <c r="MA35" s="203"/>
      <c r="MB35" s="203"/>
      <c r="MC35" s="203"/>
      <c r="MD35" s="203"/>
      <c r="ME35" s="203"/>
      <c r="MF35" s="203"/>
      <c r="MG35" s="203"/>
      <c r="MH35" s="203"/>
      <c r="MI35" s="203"/>
      <c r="MJ35" s="203"/>
      <c r="MK35" s="203"/>
      <c r="ML35" s="203"/>
      <c r="MM35" s="203"/>
      <c r="MN35" s="203"/>
      <c r="MO35" s="203"/>
      <c r="MP35" s="203"/>
      <c r="MQ35" s="203"/>
      <c r="MR35" s="203"/>
      <c r="MS35" s="203"/>
      <c r="MT35" s="203"/>
      <c r="MU35" s="203"/>
      <c r="MV35" s="203"/>
      <c r="MW35" s="203"/>
      <c r="MX35" s="203"/>
      <c r="MY35" s="203"/>
      <c r="MZ35" s="203"/>
      <c r="NA35" s="203"/>
      <c r="NB35" s="203"/>
      <c r="NC35" s="203"/>
      <c r="ND35" s="203"/>
      <c r="NE35" s="203"/>
      <c r="NF35" s="203"/>
      <c r="NG35" s="203"/>
      <c r="NH35" s="203"/>
      <c r="NI35" s="203"/>
      <c r="NJ35" s="203"/>
      <c r="NK35" s="203"/>
      <c r="NL35" s="203"/>
      <c r="NM35" s="203"/>
      <c r="NN35" s="203"/>
      <c r="NO35" s="203"/>
      <c r="NP35" s="203"/>
      <c r="NQ35" s="203"/>
      <c r="NR35" s="203"/>
      <c r="NS35" s="203"/>
      <c r="NT35" s="203"/>
      <c r="NU35" s="203"/>
      <c r="NV35" s="203"/>
      <c r="NW35" s="203"/>
      <c r="NX35" s="203"/>
      <c r="NY35" s="203"/>
      <c r="NZ35" s="203"/>
      <c r="OA35" s="203"/>
      <c r="OB35" s="203"/>
      <c r="OC35" s="203"/>
      <c r="OD35" s="203"/>
      <c r="OE35" s="203"/>
      <c r="OF35" s="203"/>
      <c r="OG35" s="203"/>
      <c r="OH35" s="203"/>
      <c r="OI35" s="203"/>
      <c r="OJ35" s="203"/>
      <c r="OK35" s="203"/>
      <c r="OL35" s="203"/>
      <c r="OM35" s="203"/>
      <c r="ON35" s="203"/>
      <c r="OO35" s="203"/>
      <c r="OP35" s="203"/>
      <c r="OQ35" s="203"/>
      <c r="OR35" s="203"/>
      <c r="OS35" s="203"/>
      <c r="OT35" s="203"/>
      <c r="OU35" s="203"/>
      <c r="OV35" s="203"/>
      <c r="OW35" s="203"/>
      <c r="OX35" s="203"/>
      <c r="OY35" s="203"/>
      <c r="OZ35" s="203"/>
      <c r="PA35" s="203"/>
      <c r="PB35" s="203"/>
      <c r="PC35" s="203"/>
      <c r="PD35" s="203"/>
      <c r="PE35" s="203"/>
      <c r="PF35" s="203"/>
      <c r="PG35" s="203"/>
      <c r="PH35" s="203"/>
      <c r="PI35" s="203"/>
      <c r="PJ35" s="203"/>
      <c r="PK35" s="203"/>
      <c r="PL35" s="203"/>
      <c r="PM35" s="203"/>
      <c r="PN35" s="203"/>
      <c r="PO35" s="203"/>
      <c r="PP35" s="203"/>
      <c r="PQ35" s="203"/>
      <c r="PR35" s="203"/>
      <c r="PS35" s="203"/>
      <c r="PT35" s="203"/>
      <c r="PU35" s="203"/>
      <c r="PV35" s="203"/>
      <c r="PW35" s="203"/>
      <c r="PX35" s="203"/>
      <c r="PY35" s="203"/>
      <c r="PZ35" s="203"/>
      <c r="QA35" s="203"/>
      <c r="QB35" s="203"/>
      <c r="QC35" s="203"/>
      <c r="QD35" s="203"/>
      <c r="QE35" s="203"/>
      <c r="QF35" s="203"/>
      <c r="QG35" s="203"/>
      <c r="QH35" s="203"/>
      <c r="QI35" s="203"/>
      <c r="QJ35" s="203"/>
      <c r="QK35" s="203"/>
      <c r="QL35" s="203"/>
      <c r="QM35" s="203"/>
      <c r="QN35" s="203"/>
      <c r="QO35" s="203"/>
      <c r="QP35" s="203"/>
      <c r="QQ35" s="203"/>
      <c r="QR35" s="203"/>
      <c r="QS35" s="203"/>
      <c r="QT35" s="203"/>
      <c r="QU35" s="203"/>
      <c r="QV35" s="203"/>
      <c r="QW35" s="203"/>
      <c r="QX35" s="203"/>
      <c r="QY35" s="203"/>
      <c r="QZ35" s="203"/>
      <c r="RA35" s="203"/>
      <c r="RB35" s="203"/>
      <c r="RC35" s="203"/>
      <c r="RD35" s="203"/>
      <c r="RE35" s="203"/>
      <c r="RF35" s="203"/>
      <c r="RG35" s="203"/>
      <c r="RH35" s="203"/>
      <c r="RI35" s="203"/>
      <c r="RJ35" s="203"/>
      <c r="RK35" s="203"/>
      <c r="RL35" s="203"/>
      <c r="RM35" s="203"/>
      <c r="RN35" s="203"/>
      <c r="RO35" s="203"/>
      <c r="RP35" s="203"/>
      <c r="RQ35" s="203"/>
      <c r="RR35" s="203"/>
      <c r="RS35" s="203"/>
      <c r="RT35" s="203"/>
      <c r="RU35" s="203"/>
      <c r="RV35" s="203"/>
      <c r="RW35" s="203"/>
      <c r="RX35" s="203"/>
      <c r="RY35" s="203"/>
      <c r="RZ35" s="203"/>
      <c r="SA35" s="203"/>
      <c r="SB35" s="203"/>
      <c r="SC35" s="203"/>
      <c r="SD35" s="203"/>
      <c r="SE35" s="203"/>
      <c r="SF35" s="203"/>
      <c r="SG35" s="203"/>
      <c r="SH35" s="203"/>
      <c r="SI35" s="203"/>
      <c r="SJ35" s="203"/>
      <c r="SK35" s="203"/>
      <c r="SL35" s="203"/>
      <c r="SM35" s="203"/>
      <c r="SN35" s="203"/>
      <c r="SO35" s="203"/>
      <c r="SP35" s="203"/>
      <c r="SQ35" s="203"/>
      <c r="SR35" s="203"/>
      <c r="SS35" s="203"/>
      <c r="ST35" s="203"/>
      <c r="SU35" s="203"/>
      <c r="SV35" s="203"/>
      <c r="SW35" s="203"/>
      <c r="SX35" s="203"/>
      <c r="SY35" s="203"/>
      <c r="SZ35" s="203"/>
      <c r="TA35" s="203"/>
      <c r="TB35" s="203"/>
      <c r="TC35" s="203"/>
      <c r="TD35" s="203"/>
      <c r="TE35" s="203"/>
      <c r="TF35" s="203"/>
      <c r="TG35" s="203"/>
      <c r="TH35" s="203"/>
      <c r="TI35" s="203"/>
      <c r="TJ35" s="203"/>
      <c r="TK35" s="203"/>
      <c r="TL35" s="203"/>
      <c r="TM35" s="203"/>
      <c r="TN35" s="203"/>
      <c r="TO35" s="203"/>
      <c r="TP35" s="203"/>
      <c r="TQ35" s="203"/>
      <c r="TR35" s="203"/>
      <c r="TS35" s="203"/>
      <c r="TT35" s="203"/>
      <c r="TU35" s="203"/>
      <c r="TV35" s="203"/>
      <c r="TW35" s="203"/>
      <c r="TX35" s="203"/>
      <c r="TY35" s="203"/>
      <c r="TZ35" s="203"/>
      <c r="UA35" s="203"/>
      <c r="UB35" s="203"/>
      <c r="UC35" s="203"/>
      <c r="UD35" s="203"/>
      <c r="UE35" s="203"/>
      <c r="UF35" s="203"/>
      <c r="UG35" s="203"/>
      <c r="UH35" s="203"/>
      <c r="UI35" s="203"/>
      <c r="UJ35" s="203"/>
      <c r="UK35" s="203"/>
      <c r="UL35" s="203"/>
      <c r="UM35" s="203"/>
      <c r="UN35" s="203"/>
      <c r="UO35" s="203"/>
      <c r="UP35" s="203"/>
      <c r="UQ35" s="203"/>
      <c r="UR35" s="203"/>
      <c r="US35" s="203"/>
      <c r="UT35" s="203"/>
      <c r="UU35" s="203"/>
      <c r="UV35" s="203"/>
      <c r="UW35" s="203"/>
      <c r="UX35" s="203"/>
      <c r="UY35" s="203"/>
      <c r="UZ35" s="203"/>
      <c r="VA35" s="203"/>
      <c r="VB35" s="203"/>
      <c r="VC35" s="203"/>
      <c r="VD35" s="203"/>
      <c r="VE35" s="203"/>
      <c r="VF35" s="203"/>
      <c r="VG35" s="203"/>
      <c r="VH35" s="203"/>
      <c r="VI35" s="203"/>
      <c r="VJ35" s="203"/>
      <c r="VK35" s="203"/>
      <c r="VL35" s="203"/>
      <c r="VM35" s="203"/>
      <c r="VN35" s="203"/>
      <c r="VO35" s="203"/>
      <c r="VP35" s="203"/>
      <c r="VQ35" s="203"/>
      <c r="VR35" s="203"/>
      <c r="VS35" s="203"/>
      <c r="VT35" s="203"/>
      <c r="VU35" s="203"/>
      <c r="VV35" s="203"/>
      <c r="VW35" s="203"/>
      <c r="VX35" s="203"/>
      <c r="VY35" s="203"/>
      <c r="VZ35" s="203"/>
      <c r="WA35" s="203"/>
      <c r="WB35" s="203"/>
      <c r="WC35" s="203"/>
      <c r="WD35" s="203"/>
      <c r="WE35" s="203"/>
      <c r="WF35" s="203"/>
      <c r="WG35" s="203"/>
      <c r="WH35" s="203"/>
      <c r="WI35" s="203"/>
      <c r="WJ35" s="203"/>
      <c r="WK35" s="203"/>
      <c r="WL35" s="203"/>
      <c r="WM35" s="203"/>
      <c r="WN35" s="203"/>
      <c r="WO35" s="203"/>
      <c r="WP35" s="203"/>
      <c r="WQ35" s="203"/>
      <c r="WR35" s="203"/>
      <c r="WS35" s="203"/>
      <c r="WT35" s="203"/>
      <c r="WU35" s="203"/>
      <c r="WV35" s="203"/>
      <c r="WW35" s="203"/>
      <c r="WX35" s="203"/>
      <c r="WY35" s="203"/>
      <c r="WZ35" s="203"/>
      <c r="XA35" s="203"/>
      <c r="XB35" s="203"/>
      <c r="XC35" s="203"/>
      <c r="XD35" s="203"/>
      <c r="XE35" s="203"/>
      <c r="XF35" s="203"/>
      <c r="XG35" s="203"/>
      <c r="XH35" s="203"/>
      <c r="XI35" s="203"/>
      <c r="XJ35" s="203"/>
      <c r="XK35" s="203"/>
      <c r="XL35" s="203"/>
      <c r="XM35" s="203"/>
      <c r="XN35" s="203"/>
      <c r="XO35" s="203"/>
      <c r="XP35" s="203"/>
      <c r="XQ35" s="203"/>
      <c r="XR35" s="203"/>
      <c r="XS35" s="203"/>
      <c r="XT35" s="203"/>
      <c r="XU35" s="203"/>
      <c r="XV35" s="203"/>
      <c r="XW35" s="203"/>
      <c r="XX35" s="203"/>
      <c r="XY35" s="203"/>
      <c r="XZ35" s="203"/>
      <c r="YA35" s="203"/>
      <c r="YB35" s="203"/>
      <c r="YC35" s="203"/>
      <c r="YD35" s="203"/>
      <c r="YE35" s="203"/>
      <c r="YF35" s="203"/>
      <c r="YG35" s="203"/>
      <c r="YH35" s="203"/>
      <c r="YI35" s="203"/>
      <c r="YJ35" s="203"/>
      <c r="YK35" s="203"/>
      <c r="YL35" s="203"/>
      <c r="YM35" s="203"/>
      <c r="YN35" s="203"/>
      <c r="YO35" s="203"/>
      <c r="YP35" s="203"/>
      <c r="YQ35" s="203"/>
      <c r="YR35" s="203"/>
      <c r="YS35" s="203"/>
      <c r="YT35" s="203"/>
      <c r="YU35" s="203"/>
      <c r="YV35" s="203"/>
      <c r="YW35" s="203"/>
      <c r="YX35" s="203"/>
      <c r="YY35" s="203"/>
      <c r="YZ35" s="203"/>
      <c r="ZA35" s="203"/>
      <c r="ZB35" s="203"/>
      <c r="ZC35" s="203"/>
      <c r="ZD35" s="203"/>
      <c r="ZE35" s="203"/>
      <c r="ZF35" s="203"/>
      <c r="ZG35" s="203"/>
      <c r="ZH35" s="203"/>
      <c r="ZI35" s="203"/>
      <c r="ZJ35" s="203"/>
      <c r="ZK35" s="203"/>
      <c r="ZL35" s="203"/>
      <c r="ZM35" s="203"/>
      <c r="ZN35" s="203"/>
      <c r="ZO35" s="203"/>
      <c r="ZP35" s="203"/>
      <c r="ZQ35" s="203"/>
      <c r="ZR35" s="203"/>
      <c r="ZS35" s="203"/>
      <c r="ZT35" s="203"/>
      <c r="ZU35" s="203"/>
      <c r="ZV35" s="203"/>
      <c r="ZW35" s="203"/>
      <c r="ZX35" s="203"/>
      <c r="ZY35" s="203"/>
      <c r="ZZ35" s="203"/>
      <c r="AAA35" s="203"/>
      <c r="AAB35" s="203"/>
      <c r="AAC35" s="203"/>
      <c r="AAD35" s="203"/>
      <c r="AAE35" s="203"/>
      <c r="AAF35" s="203"/>
      <c r="AAG35" s="203"/>
      <c r="AAH35" s="203"/>
      <c r="AAI35" s="203"/>
      <c r="AAJ35" s="203"/>
      <c r="AAK35" s="203"/>
      <c r="AAL35" s="203"/>
      <c r="AAM35" s="203"/>
      <c r="AAN35" s="203"/>
      <c r="AAO35" s="203"/>
      <c r="AAP35" s="203"/>
      <c r="AAQ35" s="203"/>
      <c r="AAR35" s="203"/>
      <c r="AAS35" s="203"/>
      <c r="AAT35" s="203"/>
      <c r="AAU35" s="203"/>
      <c r="AAV35" s="203"/>
      <c r="AAW35" s="203"/>
      <c r="AAX35" s="203"/>
      <c r="AAY35" s="203"/>
      <c r="AAZ35" s="203"/>
      <c r="ABA35" s="203"/>
      <c r="ABB35" s="203"/>
      <c r="ABC35" s="203"/>
      <c r="ABD35" s="203"/>
      <c r="ABE35" s="203"/>
      <c r="ABF35" s="203"/>
      <c r="ABG35" s="203"/>
      <c r="ABH35" s="203"/>
      <c r="ABI35" s="203"/>
      <c r="ABJ35" s="203"/>
      <c r="ABK35" s="203"/>
      <c r="ABL35" s="203"/>
      <c r="ABM35" s="203"/>
      <c r="ABN35" s="203"/>
      <c r="ABO35" s="203"/>
      <c r="ABP35" s="203"/>
      <c r="ABQ35" s="203"/>
      <c r="ABR35" s="203"/>
      <c r="ABS35" s="203"/>
      <c r="ABT35" s="203"/>
      <c r="ABU35" s="203"/>
      <c r="ABV35" s="203"/>
      <c r="ABW35" s="203"/>
      <c r="ABX35" s="203"/>
      <c r="ABY35" s="203"/>
      <c r="ABZ35" s="203"/>
      <c r="ACA35" s="203"/>
      <c r="ACB35" s="203"/>
      <c r="ACC35" s="203"/>
      <c r="ACD35" s="203"/>
      <c r="ACE35" s="203"/>
      <c r="ACF35" s="203"/>
      <c r="ACG35" s="203"/>
      <c r="ACH35" s="203"/>
      <c r="ACI35" s="203"/>
      <c r="ACJ35" s="203"/>
      <c r="ACK35" s="203"/>
      <c r="ACL35" s="203"/>
      <c r="ACM35" s="203"/>
      <c r="ACN35" s="203"/>
      <c r="ACO35" s="203"/>
      <c r="ACP35" s="203"/>
      <c r="ACQ35" s="203"/>
      <c r="ACR35" s="203"/>
      <c r="ACS35" s="203"/>
      <c r="ACT35" s="203"/>
      <c r="ACU35" s="203"/>
      <c r="ACV35" s="203"/>
      <c r="ACW35" s="203"/>
      <c r="ACX35" s="203"/>
      <c r="ACY35" s="203"/>
      <c r="ACZ35" s="203"/>
      <c r="ADA35" s="203"/>
      <c r="ADB35" s="203"/>
      <c r="ADC35" s="203"/>
      <c r="ADD35" s="203"/>
      <c r="ADE35" s="203"/>
      <c r="ADF35" s="203"/>
      <c r="ADG35" s="203"/>
      <c r="ADH35" s="203"/>
      <c r="ADI35" s="203"/>
      <c r="ADJ35" s="203"/>
      <c r="ADK35" s="203"/>
      <c r="ADL35" s="203"/>
      <c r="ADM35" s="203"/>
      <c r="ADN35" s="203"/>
      <c r="ADO35" s="203"/>
      <c r="ADP35" s="203"/>
      <c r="ADQ35" s="203"/>
      <c r="ADR35" s="203"/>
      <c r="ADS35" s="203"/>
      <c r="ADT35" s="203"/>
      <c r="ADU35" s="203"/>
      <c r="ADV35" s="203"/>
      <c r="ADW35" s="203"/>
      <c r="ADX35" s="203"/>
      <c r="ADY35" s="203"/>
      <c r="ADZ35" s="203"/>
      <c r="AEA35" s="203"/>
      <c r="AEB35" s="203"/>
      <c r="AEC35" s="203"/>
      <c r="AED35" s="203"/>
      <c r="AEE35" s="203"/>
      <c r="AEF35" s="203"/>
      <c r="AEG35" s="203"/>
      <c r="AEH35" s="203"/>
      <c r="AEI35" s="203"/>
      <c r="AEJ35" s="203"/>
      <c r="AEK35" s="203"/>
      <c r="AEL35" s="203"/>
      <c r="AEM35" s="203"/>
      <c r="AEN35" s="203"/>
      <c r="AEO35" s="203"/>
      <c r="AEP35" s="203"/>
      <c r="AEQ35" s="203"/>
      <c r="AER35" s="203"/>
      <c r="AES35" s="203"/>
      <c r="AET35" s="203"/>
      <c r="AEU35" s="203"/>
      <c r="AEV35" s="203"/>
      <c r="AEW35" s="203"/>
      <c r="AEX35" s="203"/>
      <c r="AEY35" s="203"/>
      <c r="AEZ35" s="203"/>
      <c r="AFA35" s="203"/>
      <c r="AFB35" s="203"/>
      <c r="AFC35" s="203"/>
      <c r="AFD35" s="203"/>
      <c r="AFE35" s="203"/>
      <c r="AFF35" s="203"/>
      <c r="AFG35" s="203"/>
      <c r="AFH35" s="203"/>
      <c r="AFI35" s="203"/>
      <c r="AFJ35" s="203"/>
      <c r="AFK35" s="203"/>
      <c r="AFL35" s="203"/>
      <c r="AFM35" s="203"/>
      <c r="AFN35" s="203"/>
      <c r="AFO35" s="203"/>
      <c r="AFP35" s="203"/>
      <c r="AFQ35" s="203"/>
      <c r="AFR35" s="203"/>
      <c r="AFS35" s="203"/>
      <c r="AFT35" s="203"/>
      <c r="AFU35" s="203"/>
      <c r="AFV35" s="203"/>
      <c r="AFW35" s="203"/>
      <c r="AFX35" s="203"/>
      <c r="AFY35" s="203"/>
      <c r="AFZ35" s="203"/>
      <c r="AGA35" s="203"/>
      <c r="AGB35" s="203"/>
      <c r="AGC35" s="203"/>
      <c r="AGD35" s="203"/>
      <c r="AGE35" s="203"/>
      <c r="AGF35" s="203"/>
      <c r="AGG35" s="203"/>
      <c r="AGH35" s="203"/>
      <c r="AGI35" s="203"/>
      <c r="AGJ35" s="203"/>
      <c r="AGK35" s="203"/>
      <c r="AGL35" s="203"/>
      <c r="AGM35" s="203"/>
      <c r="AGN35" s="203"/>
      <c r="AGO35" s="203"/>
      <c r="AGP35" s="203"/>
      <c r="AGQ35" s="203"/>
      <c r="AGR35" s="203"/>
      <c r="AGS35" s="203"/>
      <c r="AGT35" s="203"/>
      <c r="AGU35" s="203"/>
      <c r="AGV35" s="203"/>
      <c r="AGW35" s="203"/>
      <c r="AGX35" s="203"/>
      <c r="AGY35" s="203"/>
      <c r="AGZ35" s="203"/>
      <c r="AHA35" s="203"/>
      <c r="AHB35" s="203"/>
      <c r="AHC35" s="203"/>
      <c r="AHD35" s="203"/>
      <c r="AHE35" s="203"/>
      <c r="AHF35" s="203"/>
      <c r="AHG35" s="203"/>
      <c r="AHH35" s="203"/>
      <c r="AHI35" s="203"/>
      <c r="AHJ35" s="203"/>
      <c r="AHK35" s="203"/>
      <c r="AHL35" s="203"/>
      <c r="AHM35" s="203"/>
      <c r="AHN35" s="203"/>
      <c r="AHO35" s="203"/>
      <c r="AHP35" s="203"/>
      <c r="AHQ35" s="203"/>
      <c r="AHR35" s="203"/>
      <c r="AHS35" s="203"/>
      <c r="AHT35" s="203"/>
      <c r="AHU35" s="203"/>
      <c r="AHV35" s="203"/>
      <c r="AHW35" s="203"/>
      <c r="AHX35" s="203"/>
      <c r="AHY35" s="203"/>
      <c r="AHZ35" s="203"/>
      <c r="AIA35" s="203"/>
      <c r="AIB35" s="203"/>
      <c r="AIC35" s="203"/>
      <c r="AID35" s="203"/>
      <c r="AIE35" s="203"/>
      <c r="AIF35" s="203"/>
      <c r="AIG35" s="203"/>
      <c r="AIH35" s="203"/>
      <c r="AII35" s="203"/>
      <c r="AIJ35" s="203"/>
      <c r="AIK35" s="203"/>
      <c r="AIL35" s="203"/>
      <c r="AIM35" s="203"/>
      <c r="AIN35" s="203"/>
      <c r="AIO35" s="203"/>
      <c r="AIP35" s="203"/>
      <c r="AIQ35" s="203"/>
      <c r="AIR35" s="203"/>
      <c r="AIS35" s="203"/>
    </row>
    <row r="36" spans="1:929" x14ac:dyDescent="0.35">
      <c r="A36" s="1">
        <v>1974</v>
      </c>
      <c r="B36" s="203"/>
      <c r="C36" s="203"/>
      <c r="D36" s="203"/>
      <c r="E36" s="203"/>
      <c r="F36" s="203"/>
      <c r="G36" s="203"/>
      <c r="H36" s="203"/>
      <c r="I36" s="203"/>
      <c r="J36" s="203"/>
      <c r="K36" s="203"/>
      <c r="L36" s="203"/>
      <c r="M36" s="203"/>
      <c r="N36" s="203"/>
      <c r="O36" s="203"/>
      <c r="P36" s="203"/>
      <c r="Q36" s="203"/>
      <c r="R36" s="203"/>
      <c r="S36" s="203"/>
      <c r="T36" s="203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/>
      <c r="AF36" s="203"/>
      <c r="AG36" s="203"/>
      <c r="AH36" s="203"/>
      <c r="AI36" s="203"/>
      <c r="AJ36" s="203"/>
      <c r="AK36" s="203"/>
      <c r="AL36" s="203"/>
      <c r="AM36" s="203"/>
      <c r="AN36" s="203"/>
      <c r="AO36" s="203"/>
      <c r="AP36" s="203"/>
      <c r="AQ36" s="203"/>
      <c r="AR36" s="203"/>
      <c r="AS36" s="203"/>
      <c r="AT36" s="203"/>
      <c r="AU36" s="203"/>
      <c r="AV36" s="203"/>
      <c r="AW36" s="203"/>
      <c r="AX36" s="203"/>
      <c r="AY36" s="203"/>
      <c r="AZ36" s="203"/>
      <c r="BA36" s="203"/>
      <c r="BB36" s="203"/>
      <c r="BC36" s="203"/>
      <c r="BD36" s="203"/>
      <c r="BE36" s="203"/>
      <c r="BF36" s="203"/>
      <c r="BG36" s="203"/>
      <c r="BH36" s="203"/>
      <c r="BI36" s="203"/>
      <c r="BJ36" s="203"/>
      <c r="BK36" s="203"/>
      <c r="BL36" s="203"/>
      <c r="BM36" s="203"/>
      <c r="BN36" s="203"/>
      <c r="BO36" s="203"/>
      <c r="BP36" s="203"/>
      <c r="BQ36" s="203"/>
      <c r="BR36" s="203"/>
      <c r="BS36" s="203"/>
      <c r="BT36" s="203"/>
      <c r="BU36" s="203"/>
      <c r="BV36" s="203"/>
      <c r="BW36" s="203"/>
      <c r="BX36" s="203"/>
      <c r="BY36" s="203"/>
      <c r="BZ36" s="203"/>
      <c r="CA36" s="203"/>
      <c r="CB36" s="203"/>
      <c r="CC36" s="203"/>
      <c r="CD36" s="203"/>
      <c r="CE36" s="203"/>
      <c r="CF36" s="203"/>
      <c r="CG36" s="203"/>
      <c r="CH36" s="203"/>
      <c r="CI36" s="203"/>
      <c r="CJ36" s="203"/>
      <c r="CK36" s="203"/>
      <c r="CL36" s="203"/>
      <c r="CM36" s="203"/>
      <c r="CN36" s="203"/>
      <c r="CO36" s="203"/>
      <c r="CP36" s="203"/>
      <c r="CQ36" s="203"/>
      <c r="CR36" s="203"/>
      <c r="CS36" s="203"/>
      <c r="CT36" s="203"/>
      <c r="CU36" s="203"/>
      <c r="CV36" s="203"/>
      <c r="CW36" s="203"/>
      <c r="CX36" s="203"/>
      <c r="CY36" s="203"/>
      <c r="CZ36" s="203"/>
      <c r="DA36" s="203"/>
      <c r="DB36" s="203"/>
      <c r="DC36" s="203"/>
      <c r="DD36" s="203"/>
      <c r="DE36" s="203"/>
      <c r="DF36" s="203"/>
      <c r="DG36" s="203"/>
      <c r="DH36" s="203"/>
      <c r="DI36" s="203"/>
      <c r="DJ36" s="203"/>
      <c r="DK36" s="203"/>
      <c r="DL36" s="203"/>
      <c r="DM36" s="203"/>
      <c r="DN36" s="203"/>
      <c r="DO36" s="203"/>
      <c r="DP36" s="203"/>
      <c r="DQ36" s="203"/>
      <c r="DR36" s="203"/>
      <c r="DS36" s="203"/>
      <c r="DT36" s="203"/>
      <c r="DU36" s="203"/>
      <c r="DV36" s="203"/>
      <c r="DW36" s="203"/>
      <c r="DX36" s="203"/>
      <c r="DY36" s="203"/>
      <c r="DZ36" s="203"/>
      <c r="EA36" s="203"/>
      <c r="EB36" s="203"/>
      <c r="EC36" s="203"/>
      <c r="ED36" s="203"/>
      <c r="EE36" s="203"/>
      <c r="EF36" s="203"/>
      <c r="EG36" s="203"/>
      <c r="EH36" s="203"/>
      <c r="EI36" s="203"/>
      <c r="EJ36" s="203"/>
      <c r="EK36" s="203"/>
      <c r="EL36" s="203"/>
      <c r="EM36" s="203"/>
      <c r="EN36" s="203"/>
      <c r="EO36" s="203"/>
      <c r="EP36" s="203"/>
      <c r="EQ36" s="203"/>
      <c r="ER36" s="203"/>
      <c r="ES36" s="203"/>
      <c r="ET36" s="203"/>
      <c r="EU36" s="203"/>
      <c r="EV36" s="203"/>
      <c r="EW36" s="203"/>
      <c r="EX36" s="203"/>
      <c r="EY36" s="203"/>
      <c r="EZ36" s="203"/>
      <c r="FA36" s="203"/>
      <c r="FB36" s="203"/>
      <c r="FC36" s="203"/>
      <c r="FD36" s="203"/>
      <c r="FE36" s="203"/>
      <c r="FF36" s="203"/>
      <c r="FG36" s="203"/>
      <c r="FH36" s="203"/>
      <c r="FI36" s="203"/>
      <c r="FJ36" s="203"/>
      <c r="FK36" s="203"/>
      <c r="FL36" s="203"/>
      <c r="FM36" s="203"/>
      <c r="FN36" s="203"/>
      <c r="FO36" s="203"/>
      <c r="FP36" s="203"/>
      <c r="FQ36" s="203"/>
      <c r="FR36" s="203"/>
      <c r="FS36" s="203"/>
      <c r="FT36" s="203"/>
      <c r="FU36" s="203"/>
      <c r="FV36" s="203"/>
      <c r="FW36" s="203"/>
      <c r="FX36" s="203"/>
      <c r="FY36" s="203"/>
      <c r="FZ36" s="203"/>
      <c r="GA36" s="203"/>
      <c r="GB36" s="203"/>
      <c r="GC36" s="203"/>
      <c r="GD36" s="203"/>
      <c r="GE36" s="203"/>
      <c r="GF36" s="203"/>
      <c r="GG36" s="203"/>
      <c r="GH36" s="203"/>
      <c r="GI36" s="203"/>
      <c r="GJ36" s="203"/>
      <c r="GK36" s="203"/>
      <c r="GL36" s="203"/>
      <c r="GM36" s="203"/>
      <c r="GN36" s="203"/>
      <c r="GO36" s="203"/>
      <c r="GP36" s="203"/>
      <c r="GQ36" s="203"/>
      <c r="GR36" s="203"/>
      <c r="GS36" s="203"/>
      <c r="GT36" s="203"/>
      <c r="GU36" s="203"/>
      <c r="GV36" s="203"/>
      <c r="GW36" s="203"/>
      <c r="GX36" s="203"/>
      <c r="GY36" s="203"/>
      <c r="GZ36" s="203"/>
      <c r="HA36" s="203"/>
      <c r="HB36" s="203"/>
      <c r="HC36" s="203"/>
      <c r="HD36" s="203"/>
      <c r="HE36" s="203"/>
      <c r="HF36" s="203"/>
      <c r="HG36" s="203"/>
      <c r="HH36" s="203"/>
      <c r="HI36" s="203"/>
      <c r="HJ36" s="203"/>
      <c r="HK36" s="203"/>
      <c r="HL36" s="203"/>
      <c r="HM36" s="203"/>
      <c r="HN36" s="203"/>
      <c r="HO36" s="203"/>
      <c r="HP36" s="203"/>
      <c r="HQ36" s="203"/>
      <c r="HR36" s="203"/>
      <c r="HS36" s="203"/>
      <c r="HT36" s="203"/>
      <c r="HU36" s="203"/>
      <c r="HV36" s="203"/>
      <c r="HW36" s="203"/>
      <c r="HX36" s="203"/>
      <c r="HY36" s="203"/>
      <c r="HZ36" s="203"/>
      <c r="IA36" s="203"/>
      <c r="IB36" s="203"/>
      <c r="IC36" s="203"/>
      <c r="ID36" s="203"/>
      <c r="IE36" s="203"/>
      <c r="IF36" s="203"/>
      <c r="IG36" s="203"/>
      <c r="IH36" s="203"/>
      <c r="II36" s="203"/>
      <c r="IJ36" s="203"/>
      <c r="IK36" s="203"/>
      <c r="IL36" s="203"/>
      <c r="IM36" s="203"/>
      <c r="IN36" s="203"/>
      <c r="IO36" s="203"/>
      <c r="IP36" s="203"/>
      <c r="IQ36" s="203"/>
      <c r="IR36" s="203"/>
      <c r="IS36" s="203"/>
      <c r="IT36" s="203"/>
      <c r="IU36" s="203"/>
      <c r="IV36" s="203"/>
      <c r="IW36" s="203"/>
      <c r="IX36" s="203"/>
      <c r="IY36" s="203"/>
      <c r="IZ36" s="203"/>
      <c r="JA36" s="203"/>
      <c r="JB36" s="203"/>
      <c r="JC36" s="203"/>
      <c r="JD36" s="203"/>
      <c r="JE36" s="203"/>
      <c r="JF36" s="203"/>
      <c r="JG36" s="203"/>
      <c r="JH36" s="203"/>
      <c r="JI36" s="203"/>
      <c r="JJ36" s="203"/>
      <c r="JK36" s="203"/>
      <c r="JL36" s="203"/>
      <c r="JM36" s="203"/>
      <c r="JN36" s="203"/>
      <c r="JO36" s="203"/>
      <c r="JP36" s="203"/>
      <c r="JQ36" s="203"/>
      <c r="JR36" s="203"/>
      <c r="JS36" s="203"/>
      <c r="JT36" s="203"/>
      <c r="JU36" s="203"/>
      <c r="JV36" s="203"/>
      <c r="JW36" s="203"/>
      <c r="JX36" s="203"/>
      <c r="JY36" s="203"/>
      <c r="JZ36" s="203"/>
      <c r="KA36" s="203"/>
      <c r="KB36" s="203"/>
      <c r="KC36" s="203"/>
      <c r="KD36" s="203"/>
      <c r="KE36" s="203"/>
      <c r="KF36" s="203"/>
      <c r="KG36" s="203"/>
      <c r="KH36" s="203"/>
      <c r="KI36" s="203"/>
      <c r="KJ36" s="203"/>
      <c r="KK36" s="203"/>
      <c r="KL36" s="203"/>
      <c r="KM36" s="203"/>
      <c r="KN36" s="203"/>
      <c r="KO36" s="203"/>
      <c r="KP36" s="203"/>
      <c r="KQ36" s="203"/>
      <c r="KR36" s="203"/>
      <c r="KS36" s="203"/>
      <c r="KT36" s="203"/>
      <c r="KU36" s="203"/>
      <c r="KV36" s="203"/>
      <c r="KW36" s="203"/>
      <c r="KX36" s="203"/>
      <c r="KY36" s="203"/>
      <c r="KZ36" s="203"/>
      <c r="LA36" s="203"/>
      <c r="LB36" s="203"/>
      <c r="LC36" s="203"/>
      <c r="LD36" s="203"/>
      <c r="LE36" s="203"/>
      <c r="LF36" s="203"/>
      <c r="LG36" s="203"/>
      <c r="LH36" s="203"/>
      <c r="LI36" s="203"/>
      <c r="LJ36" s="203"/>
      <c r="LK36" s="203"/>
      <c r="LL36" s="203"/>
      <c r="LM36" s="203"/>
      <c r="LN36" s="203"/>
      <c r="LO36" s="203"/>
      <c r="LP36" s="203"/>
      <c r="LQ36" s="203"/>
      <c r="LR36" s="203"/>
      <c r="LS36" s="203"/>
      <c r="LT36" s="203"/>
      <c r="LU36" s="203"/>
      <c r="LV36" s="203"/>
      <c r="LW36" s="203"/>
      <c r="LX36" s="203"/>
      <c r="LY36" s="203"/>
      <c r="LZ36" s="203"/>
      <c r="MA36" s="203"/>
      <c r="MB36" s="203"/>
      <c r="MC36" s="203"/>
      <c r="MD36" s="203"/>
      <c r="ME36" s="203"/>
      <c r="MF36" s="203"/>
      <c r="MG36" s="203"/>
      <c r="MH36" s="203"/>
      <c r="MI36" s="203"/>
      <c r="MJ36" s="203"/>
      <c r="MK36" s="203"/>
      <c r="ML36" s="203"/>
      <c r="MM36" s="203"/>
      <c r="MN36" s="203"/>
      <c r="MO36" s="203"/>
      <c r="MP36" s="203"/>
      <c r="MQ36" s="203"/>
      <c r="MR36" s="203"/>
      <c r="MS36" s="203"/>
      <c r="MT36" s="203"/>
      <c r="MU36" s="203"/>
      <c r="MV36" s="203"/>
      <c r="MW36" s="203"/>
      <c r="MX36" s="203"/>
      <c r="MY36" s="203"/>
      <c r="MZ36" s="203"/>
      <c r="NA36" s="203"/>
      <c r="NB36" s="203"/>
      <c r="NC36" s="203"/>
      <c r="ND36" s="203"/>
      <c r="NE36" s="203"/>
      <c r="NF36" s="203"/>
      <c r="NG36" s="203"/>
      <c r="NH36" s="203"/>
      <c r="NI36" s="203"/>
      <c r="NJ36" s="203"/>
      <c r="NK36" s="203"/>
      <c r="NL36" s="203"/>
      <c r="NM36" s="203"/>
      <c r="NN36" s="203"/>
      <c r="NO36" s="203"/>
      <c r="NP36" s="203"/>
      <c r="NQ36" s="203"/>
      <c r="NR36" s="203"/>
      <c r="NS36" s="203"/>
      <c r="NT36" s="203"/>
      <c r="NU36" s="203"/>
      <c r="NV36" s="203"/>
      <c r="NW36" s="203"/>
      <c r="NX36" s="203"/>
      <c r="NY36" s="203"/>
      <c r="NZ36" s="203"/>
      <c r="OA36" s="203"/>
      <c r="OB36" s="203"/>
      <c r="OC36" s="203"/>
      <c r="OD36" s="203"/>
      <c r="OE36" s="203"/>
      <c r="OF36" s="203"/>
      <c r="OG36" s="203"/>
      <c r="OH36" s="203"/>
      <c r="OI36" s="203"/>
      <c r="OJ36" s="203"/>
      <c r="OK36" s="203"/>
      <c r="OL36" s="203"/>
      <c r="OM36" s="203"/>
      <c r="ON36" s="203"/>
      <c r="OO36" s="203"/>
      <c r="OP36" s="203"/>
      <c r="OQ36" s="203"/>
      <c r="OR36" s="203"/>
      <c r="OS36" s="203"/>
      <c r="OT36" s="203"/>
      <c r="OU36" s="203"/>
      <c r="OV36" s="203"/>
      <c r="OW36" s="203"/>
      <c r="OX36" s="203"/>
      <c r="OY36" s="203"/>
      <c r="OZ36" s="203"/>
      <c r="PA36" s="203"/>
      <c r="PB36" s="203"/>
      <c r="PC36" s="203"/>
      <c r="PD36" s="203"/>
      <c r="PE36" s="203"/>
      <c r="PF36" s="203"/>
      <c r="PG36" s="203"/>
      <c r="PH36" s="203"/>
      <c r="PI36" s="203"/>
      <c r="PJ36" s="203"/>
      <c r="PK36" s="203"/>
      <c r="PL36" s="203"/>
      <c r="PM36" s="203"/>
      <c r="PN36" s="203"/>
      <c r="PO36" s="203"/>
      <c r="PP36" s="203"/>
      <c r="PQ36" s="203"/>
      <c r="PR36" s="203"/>
      <c r="PS36" s="203"/>
      <c r="PT36" s="203"/>
      <c r="PU36" s="203"/>
      <c r="PV36" s="203"/>
      <c r="PW36" s="203"/>
      <c r="PX36" s="203"/>
      <c r="PY36" s="203"/>
      <c r="PZ36" s="203"/>
      <c r="QA36" s="203"/>
      <c r="QB36" s="203"/>
      <c r="QC36" s="203"/>
      <c r="QD36" s="203"/>
      <c r="QE36" s="203"/>
      <c r="QF36" s="203"/>
      <c r="QG36" s="203"/>
      <c r="QH36" s="203"/>
      <c r="QI36" s="203"/>
      <c r="QJ36" s="203"/>
      <c r="QK36" s="203"/>
      <c r="QL36" s="203"/>
      <c r="QM36" s="203"/>
      <c r="QN36" s="203"/>
      <c r="QO36" s="203"/>
      <c r="QP36" s="203"/>
      <c r="QQ36" s="203"/>
      <c r="QR36" s="203"/>
      <c r="QS36" s="203"/>
      <c r="QT36" s="203"/>
      <c r="QU36" s="203"/>
      <c r="QV36" s="203"/>
      <c r="QW36" s="203"/>
      <c r="QX36" s="203"/>
      <c r="QY36" s="203"/>
      <c r="QZ36" s="203"/>
      <c r="RA36" s="203"/>
      <c r="RB36" s="203"/>
      <c r="RC36" s="203"/>
      <c r="RD36" s="203"/>
      <c r="RE36" s="203"/>
      <c r="RF36" s="203"/>
      <c r="RG36" s="203"/>
      <c r="RH36" s="203"/>
      <c r="RI36" s="203"/>
      <c r="RJ36" s="203"/>
      <c r="RK36" s="203"/>
      <c r="RL36" s="203"/>
      <c r="RM36" s="203"/>
      <c r="RN36" s="203"/>
      <c r="RO36" s="203"/>
      <c r="RP36" s="203"/>
      <c r="RQ36" s="203"/>
      <c r="RR36" s="203"/>
      <c r="RS36" s="203"/>
      <c r="RT36" s="203"/>
      <c r="RU36" s="203"/>
      <c r="RV36" s="203"/>
      <c r="RW36" s="203"/>
      <c r="RX36" s="203"/>
      <c r="RY36" s="203"/>
      <c r="RZ36" s="203"/>
      <c r="SA36" s="203"/>
      <c r="SB36" s="203"/>
      <c r="SC36" s="203"/>
      <c r="SD36" s="203"/>
      <c r="SE36" s="203"/>
      <c r="SF36" s="203"/>
      <c r="SG36" s="203"/>
      <c r="SH36" s="203"/>
      <c r="SI36" s="203"/>
      <c r="SJ36" s="203"/>
      <c r="SK36" s="203"/>
      <c r="SL36" s="203"/>
      <c r="SM36" s="203"/>
      <c r="SN36" s="203"/>
      <c r="SO36" s="203"/>
      <c r="SP36" s="203"/>
      <c r="SQ36" s="203"/>
      <c r="SR36" s="203"/>
      <c r="SS36" s="203"/>
      <c r="ST36" s="203"/>
      <c r="SU36" s="203"/>
      <c r="SV36" s="203"/>
      <c r="SW36" s="203"/>
      <c r="SX36" s="203"/>
      <c r="SY36" s="203"/>
      <c r="SZ36" s="203"/>
      <c r="TA36" s="203"/>
      <c r="TB36" s="203"/>
      <c r="TC36" s="203"/>
      <c r="TD36" s="203"/>
      <c r="TE36" s="203"/>
      <c r="TF36" s="203"/>
      <c r="TG36" s="203"/>
      <c r="TH36" s="203"/>
      <c r="TI36" s="203"/>
      <c r="TJ36" s="203"/>
      <c r="TK36" s="203"/>
      <c r="TL36" s="203"/>
      <c r="TM36" s="203"/>
      <c r="TN36" s="203"/>
      <c r="TO36" s="203"/>
      <c r="TP36" s="203"/>
      <c r="TQ36" s="203"/>
      <c r="TR36" s="203"/>
      <c r="TS36" s="203"/>
      <c r="TT36" s="203"/>
      <c r="TU36" s="203"/>
      <c r="TV36" s="203"/>
      <c r="TW36" s="203"/>
      <c r="TX36" s="203"/>
      <c r="TY36" s="203"/>
      <c r="TZ36" s="203"/>
      <c r="UA36" s="203"/>
      <c r="UB36" s="203"/>
      <c r="UC36" s="203"/>
      <c r="UD36" s="203"/>
      <c r="UE36" s="203"/>
      <c r="UF36" s="203"/>
      <c r="UG36" s="203"/>
      <c r="UH36" s="203"/>
      <c r="UI36" s="203"/>
      <c r="UJ36" s="203"/>
      <c r="UK36" s="203"/>
      <c r="UL36" s="203"/>
      <c r="UM36" s="203"/>
      <c r="UN36" s="203"/>
      <c r="UO36" s="203"/>
      <c r="UP36" s="203"/>
      <c r="UQ36" s="203"/>
      <c r="UR36" s="203"/>
      <c r="US36" s="203"/>
      <c r="UT36" s="203"/>
      <c r="UU36" s="203"/>
      <c r="UV36" s="203"/>
      <c r="UW36" s="203"/>
      <c r="UX36" s="203"/>
      <c r="UY36" s="203"/>
      <c r="UZ36" s="203"/>
      <c r="VA36" s="203"/>
      <c r="VB36" s="203"/>
      <c r="VC36" s="203"/>
      <c r="VD36" s="203"/>
      <c r="VE36" s="203"/>
      <c r="VF36" s="203"/>
      <c r="VG36" s="203"/>
      <c r="VH36" s="203"/>
      <c r="VI36" s="203"/>
      <c r="VJ36" s="203"/>
      <c r="VK36" s="203"/>
      <c r="VL36" s="203"/>
      <c r="VM36" s="203"/>
      <c r="VN36" s="203"/>
      <c r="VO36" s="203"/>
      <c r="VP36" s="203"/>
      <c r="VQ36" s="203"/>
      <c r="VR36" s="203"/>
      <c r="VS36" s="203"/>
      <c r="VT36" s="203"/>
      <c r="VU36" s="203"/>
      <c r="VV36" s="203"/>
      <c r="VW36" s="203"/>
      <c r="VX36" s="203"/>
      <c r="VY36" s="203"/>
      <c r="VZ36" s="203"/>
      <c r="WA36" s="203"/>
      <c r="WB36" s="203"/>
      <c r="WC36" s="203"/>
      <c r="WD36" s="203"/>
      <c r="WE36" s="203"/>
      <c r="WF36" s="203"/>
      <c r="WG36" s="203"/>
      <c r="WH36" s="203"/>
      <c r="WI36" s="203"/>
      <c r="WJ36" s="203"/>
      <c r="WK36" s="203"/>
      <c r="WL36" s="203"/>
      <c r="WM36" s="203"/>
      <c r="WN36" s="203"/>
      <c r="WO36" s="203"/>
      <c r="WP36" s="203"/>
      <c r="WQ36" s="203"/>
      <c r="WR36" s="203"/>
      <c r="WS36" s="203"/>
      <c r="WT36" s="203"/>
      <c r="WU36" s="203"/>
      <c r="WV36" s="203"/>
      <c r="WW36" s="203"/>
      <c r="WX36" s="203"/>
      <c r="WY36" s="203"/>
      <c r="WZ36" s="203"/>
      <c r="XA36" s="203"/>
      <c r="XB36" s="203"/>
      <c r="XC36" s="203"/>
      <c r="XD36" s="203"/>
      <c r="XE36" s="203"/>
      <c r="XF36" s="203"/>
      <c r="XG36" s="203"/>
      <c r="XH36" s="203"/>
      <c r="XI36" s="203"/>
      <c r="XJ36" s="203"/>
      <c r="XK36" s="203"/>
      <c r="XL36" s="203"/>
      <c r="XM36" s="203"/>
      <c r="XN36" s="203"/>
      <c r="XO36" s="203"/>
      <c r="XP36" s="203"/>
      <c r="XQ36" s="203"/>
      <c r="XR36" s="203"/>
      <c r="XS36" s="203"/>
      <c r="XT36" s="203"/>
      <c r="XU36" s="203"/>
      <c r="XV36" s="203"/>
      <c r="XW36" s="203"/>
      <c r="XX36" s="203"/>
      <c r="XY36" s="203"/>
      <c r="XZ36" s="203"/>
      <c r="YA36" s="203"/>
      <c r="YB36" s="203"/>
      <c r="YC36" s="203"/>
      <c r="YD36" s="203"/>
      <c r="YE36" s="203"/>
      <c r="YF36" s="203"/>
      <c r="YG36" s="203"/>
      <c r="YH36" s="203"/>
      <c r="YI36" s="203"/>
      <c r="YJ36" s="203"/>
      <c r="YK36" s="203"/>
      <c r="YL36" s="203"/>
      <c r="YM36" s="203"/>
      <c r="YN36" s="203"/>
      <c r="YO36" s="203"/>
      <c r="YP36" s="203"/>
      <c r="YQ36" s="203"/>
      <c r="YR36" s="203"/>
      <c r="YS36" s="203"/>
      <c r="YT36" s="203"/>
      <c r="YU36" s="203"/>
      <c r="YV36" s="203"/>
      <c r="YW36" s="203"/>
      <c r="YX36" s="203"/>
      <c r="YY36" s="203"/>
      <c r="YZ36" s="203"/>
      <c r="ZA36" s="203"/>
      <c r="ZB36" s="203"/>
      <c r="ZC36" s="203"/>
      <c r="ZD36" s="203"/>
      <c r="ZE36" s="203"/>
      <c r="ZF36" s="203"/>
      <c r="ZG36" s="203"/>
      <c r="ZH36" s="203"/>
      <c r="ZI36" s="203"/>
      <c r="ZJ36" s="203"/>
      <c r="ZK36" s="203"/>
      <c r="ZL36" s="203"/>
      <c r="ZM36" s="203"/>
      <c r="ZN36" s="203"/>
      <c r="ZO36" s="203"/>
      <c r="ZP36" s="203"/>
      <c r="ZQ36" s="203"/>
      <c r="ZR36" s="203"/>
      <c r="ZS36" s="203"/>
      <c r="ZT36" s="203"/>
      <c r="ZU36" s="203"/>
      <c r="ZV36" s="203"/>
      <c r="ZW36" s="203"/>
      <c r="ZX36" s="203"/>
      <c r="ZY36" s="203"/>
      <c r="ZZ36" s="203"/>
      <c r="AAA36" s="203"/>
      <c r="AAB36" s="203"/>
      <c r="AAC36" s="203"/>
      <c r="AAD36" s="203"/>
      <c r="AAE36" s="203"/>
      <c r="AAF36" s="203"/>
      <c r="AAG36" s="203"/>
      <c r="AAH36" s="203"/>
      <c r="AAI36" s="203"/>
      <c r="AAJ36" s="203"/>
      <c r="AAK36" s="203"/>
      <c r="AAL36" s="203"/>
      <c r="AAM36" s="203"/>
      <c r="AAN36" s="203"/>
      <c r="AAO36" s="203"/>
      <c r="AAP36" s="203"/>
      <c r="AAQ36" s="203"/>
      <c r="AAR36" s="203"/>
      <c r="AAS36" s="203"/>
      <c r="AAT36" s="203"/>
      <c r="AAU36" s="203"/>
      <c r="AAV36" s="203"/>
      <c r="AAW36" s="203"/>
      <c r="AAX36" s="203"/>
      <c r="AAY36" s="203"/>
      <c r="AAZ36" s="203"/>
      <c r="ABA36" s="203"/>
      <c r="ABB36" s="203"/>
      <c r="ABC36" s="203"/>
      <c r="ABD36" s="203"/>
      <c r="ABE36" s="203"/>
      <c r="ABF36" s="203"/>
      <c r="ABG36" s="203"/>
      <c r="ABH36" s="203"/>
      <c r="ABI36" s="203"/>
      <c r="ABJ36" s="203"/>
      <c r="ABK36" s="203"/>
      <c r="ABL36" s="203"/>
      <c r="ABM36" s="203"/>
      <c r="ABN36" s="203"/>
      <c r="ABO36" s="203"/>
      <c r="ABP36" s="203"/>
      <c r="ABQ36" s="203"/>
      <c r="ABR36" s="203"/>
      <c r="ABS36" s="203"/>
      <c r="ABT36" s="203"/>
      <c r="ABU36" s="203"/>
      <c r="ABV36" s="203"/>
      <c r="ABW36" s="203"/>
      <c r="ABX36" s="203"/>
      <c r="ABY36" s="203"/>
      <c r="ABZ36" s="203"/>
      <c r="ACA36" s="203"/>
      <c r="ACB36" s="203"/>
      <c r="ACC36" s="203"/>
      <c r="ACD36" s="203"/>
      <c r="ACE36" s="203"/>
      <c r="ACF36" s="203"/>
      <c r="ACG36" s="203"/>
      <c r="ACH36" s="203"/>
      <c r="ACI36" s="203"/>
      <c r="ACJ36" s="203"/>
      <c r="ACK36" s="203"/>
      <c r="ACL36" s="203"/>
      <c r="ACM36" s="203"/>
      <c r="ACN36" s="203"/>
      <c r="ACO36" s="203"/>
      <c r="ACP36" s="203"/>
      <c r="ACQ36" s="203"/>
      <c r="ACR36" s="203"/>
      <c r="ACS36" s="203"/>
      <c r="ACT36" s="203"/>
      <c r="ACU36" s="203"/>
      <c r="ACV36" s="203"/>
      <c r="ACW36" s="203"/>
      <c r="ACX36" s="203"/>
      <c r="ACY36" s="203"/>
      <c r="ACZ36" s="203"/>
      <c r="ADA36" s="203"/>
      <c r="ADB36" s="203"/>
      <c r="ADC36" s="203"/>
      <c r="ADD36" s="203"/>
      <c r="ADE36" s="203"/>
      <c r="ADF36" s="203"/>
      <c r="ADG36" s="203"/>
      <c r="ADH36" s="203"/>
      <c r="ADI36" s="203"/>
      <c r="ADJ36" s="203"/>
      <c r="ADK36" s="203"/>
      <c r="ADL36" s="203"/>
      <c r="ADM36" s="203"/>
      <c r="ADN36" s="203"/>
      <c r="ADO36" s="203"/>
      <c r="ADP36" s="203"/>
      <c r="ADQ36" s="203"/>
      <c r="ADR36" s="203"/>
      <c r="ADS36" s="203"/>
      <c r="ADT36" s="203"/>
      <c r="ADU36" s="203"/>
      <c r="ADV36" s="203"/>
      <c r="ADW36" s="203"/>
      <c r="ADX36" s="203"/>
      <c r="ADY36" s="203"/>
      <c r="ADZ36" s="203"/>
      <c r="AEA36" s="203"/>
      <c r="AEB36" s="203"/>
      <c r="AEC36" s="203"/>
      <c r="AED36" s="203"/>
      <c r="AEE36" s="203"/>
      <c r="AEF36" s="203"/>
      <c r="AEG36" s="203"/>
      <c r="AEH36" s="203"/>
      <c r="AEI36" s="203"/>
      <c r="AEJ36" s="203"/>
      <c r="AEK36" s="203"/>
      <c r="AEL36" s="203"/>
      <c r="AEM36" s="203"/>
      <c r="AEN36" s="203"/>
      <c r="AEO36" s="203"/>
      <c r="AEP36" s="203"/>
      <c r="AEQ36" s="203"/>
      <c r="AER36" s="203"/>
      <c r="AES36" s="203"/>
      <c r="AET36" s="203"/>
      <c r="AEU36" s="203"/>
      <c r="AEV36" s="203"/>
      <c r="AEW36" s="203"/>
      <c r="AEX36" s="203"/>
      <c r="AEY36" s="203"/>
      <c r="AEZ36" s="203"/>
      <c r="AFA36" s="203"/>
      <c r="AFB36" s="203"/>
      <c r="AFC36" s="203"/>
      <c r="AFD36" s="203"/>
      <c r="AFE36" s="203"/>
      <c r="AFF36" s="203"/>
      <c r="AFG36" s="203"/>
      <c r="AFH36" s="203"/>
      <c r="AFI36" s="203"/>
      <c r="AFJ36" s="203"/>
      <c r="AFK36" s="203"/>
      <c r="AFL36" s="203"/>
      <c r="AFM36" s="203"/>
      <c r="AFN36" s="203"/>
      <c r="AFO36" s="203"/>
      <c r="AFP36" s="203"/>
      <c r="AFQ36" s="203"/>
      <c r="AFR36" s="203"/>
      <c r="AFS36" s="203"/>
      <c r="AFT36" s="203"/>
      <c r="AFU36" s="203"/>
      <c r="AFV36" s="203"/>
      <c r="AFW36" s="203"/>
      <c r="AFX36" s="203"/>
      <c r="AFY36" s="203"/>
      <c r="AFZ36" s="203"/>
      <c r="AGA36" s="203"/>
      <c r="AGB36" s="203"/>
      <c r="AGC36" s="203"/>
      <c r="AGD36" s="203"/>
      <c r="AGE36" s="203"/>
      <c r="AGF36" s="203"/>
      <c r="AGG36" s="203"/>
      <c r="AGH36" s="203"/>
      <c r="AGI36" s="203"/>
      <c r="AGJ36" s="203"/>
      <c r="AGK36" s="203"/>
      <c r="AGL36" s="203"/>
      <c r="AGM36" s="203"/>
      <c r="AGN36" s="203"/>
      <c r="AGO36" s="203"/>
      <c r="AGP36" s="203"/>
      <c r="AGQ36" s="203"/>
      <c r="AGR36" s="203"/>
      <c r="AGS36" s="203"/>
      <c r="AGT36" s="203"/>
      <c r="AGU36" s="203"/>
      <c r="AGV36" s="203"/>
      <c r="AGW36" s="203"/>
      <c r="AGX36" s="203"/>
      <c r="AGY36" s="203"/>
      <c r="AGZ36" s="203"/>
      <c r="AHA36" s="203"/>
      <c r="AHB36" s="203"/>
      <c r="AHC36" s="203"/>
      <c r="AHD36" s="203"/>
      <c r="AHE36" s="203"/>
      <c r="AHF36" s="203"/>
      <c r="AHG36" s="203"/>
      <c r="AHH36" s="203"/>
      <c r="AHI36" s="203"/>
      <c r="AHJ36" s="203"/>
      <c r="AHK36" s="203"/>
      <c r="AHL36" s="203"/>
      <c r="AHM36" s="203"/>
      <c r="AHN36" s="203"/>
      <c r="AHO36" s="203"/>
      <c r="AHP36" s="203"/>
      <c r="AHQ36" s="203"/>
      <c r="AHR36" s="203"/>
      <c r="AHS36" s="203"/>
      <c r="AHT36" s="203"/>
      <c r="AHU36" s="203"/>
      <c r="AHV36" s="203"/>
      <c r="AHW36" s="203"/>
      <c r="AHX36" s="203"/>
      <c r="AHY36" s="203"/>
      <c r="AHZ36" s="203"/>
      <c r="AIA36" s="203"/>
      <c r="AIB36" s="203"/>
      <c r="AIC36" s="203"/>
      <c r="AID36" s="203"/>
      <c r="AIE36" s="203"/>
      <c r="AIF36" s="203"/>
      <c r="AIG36" s="203"/>
      <c r="AIH36" s="203"/>
      <c r="AII36" s="203"/>
      <c r="AIJ36" s="203"/>
      <c r="AIK36" s="203"/>
      <c r="AIL36" s="203"/>
      <c r="AIM36" s="203"/>
      <c r="AIN36" s="203"/>
      <c r="AIO36" s="203"/>
      <c r="AIP36" s="203"/>
      <c r="AIQ36" s="203"/>
      <c r="AIR36" s="203"/>
      <c r="AIS36" s="203"/>
    </row>
    <row r="37" spans="1:929" x14ac:dyDescent="0.35">
      <c r="A37" s="1">
        <v>1975</v>
      </c>
      <c r="B37" s="203"/>
      <c r="C37" s="203"/>
      <c r="D37" s="203"/>
      <c r="E37" s="203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3"/>
      <c r="Q37" s="203"/>
      <c r="R37" s="203"/>
      <c r="S37" s="203"/>
      <c r="T37" s="203"/>
      <c r="U37" s="203"/>
      <c r="V37" s="203"/>
      <c r="W37" s="203"/>
      <c r="X37" s="203"/>
      <c r="Y37" s="203"/>
      <c r="Z37" s="203"/>
      <c r="AA37" s="203"/>
      <c r="AB37" s="203"/>
      <c r="AC37" s="203"/>
      <c r="AD37" s="203"/>
      <c r="AE37" s="203"/>
      <c r="AF37" s="203"/>
      <c r="AG37" s="203"/>
      <c r="AH37" s="203"/>
      <c r="AI37" s="203"/>
      <c r="AJ37" s="203"/>
      <c r="AK37" s="203"/>
      <c r="AL37" s="203"/>
      <c r="AM37" s="203"/>
      <c r="AN37" s="203"/>
      <c r="AO37" s="203"/>
      <c r="AP37" s="203"/>
      <c r="AQ37" s="203"/>
      <c r="AR37" s="203"/>
      <c r="AS37" s="203"/>
      <c r="AT37" s="203"/>
      <c r="AU37" s="203"/>
      <c r="AV37" s="203"/>
      <c r="AW37" s="203"/>
      <c r="AX37" s="203"/>
      <c r="AY37" s="203"/>
      <c r="AZ37" s="203"/>
      <c r="BA37" s="203"/>
      <c r="BB37" s="203"/>
      <c r="BC37" s="203"/>
      <c r="BD37" s="203"/>
      <c r="BE37" s="203"/>
      <c r="BF37" s="203"/>
      <c r="BG37" s="203"/>
      <c r="BH37" s="203"/>
      <c r="BI37" s="203"/>
      <c r="BJ37" s="203"/>
      <c r="BK37" s="203"/>
      <c r="BL37" s="203"/>
      <c r="BM37" s="203"/>
      <c r="BN37" s="203"/>
      <c r="BO37" s="203"/>
      <c r="BP37" s="203"/>
      <c r="BQ37" s="203"/>
      <c r="BR37" s="203"/>
      <c r="BS37" s="203"/>
      <c r="BT37" s="203"/>
      <c r="BU37" s="203"/>
      <c r="BV37" s="203"/>
      <c r="BW37" s="203"/>
      <c r="BX37" s="203"/>
      <c r="BY37" s="203"/>
      <c r="BZ37" s="203"/>
      <c r="CA37" s="203"/>
      <c r="CB37" s="203"/>
      <c r="CC37" s="203"/>
      <c r="CD37" s="203"/>
      <c r="CE37" s="203"/>
      <c r="CF37" s="203"/>
      <c r="CG37" s="203"/>
      <c r="CH37" s="203"/>
      <c r="CI37" s="203"/>
      <c r="CJ37" s="203"/>
      <c r="CK37" s="203"/>
      <c r="CL37" s="203"/>
      <c r="CM37" s="203"/>
      <c r="CN37" s="203"/>
      <c r="CO37" s="203"/>
      <c r="CP37" s="203"/>
      <c r="CQ37" s="203"/>
      <c r="CR37" s="203"/>
      <c r="CS37" s="203"/>
      <c r="CT37" s="203"/>
      <c r="CU37" s="203"/>
      <c r="CV37" s="203"/>
      <c r="CW37" s="203"/>
      <c r="CX37" s="203"/>
      <c r="CY37" s="203"/>
      <c r="CZ37" s="203"/>
      <c r="DA37" s="203"/>
      <c r="DB37" s="203"/>
      <c r="DC37" s="203"/>
      <c r="DD37" s="203"/>
      <c r="DE37" s="203"/>
      <c r="DF37" s="203"/>
      <c r="DG37" s="203"/>
      <c r="DH37" s="203"/>
      <c r="DI37" s="203"/>
      <c r="DJ37" s="203"/>
      <c r="DK37" s="203"/>
      <c r="DL37" s="203"/>
      <c r="DM37" s="203"/>
      <c r="DN37" s="203"/>
      <c r="DO37" s="203"/>
      <c r="DP37" s="203"/>
      <c r="DQ37" s="203"/>
      <c r="DR37" s="203"/>
      <c r="DS37" s="203"/>
      <c r="DT37" s="203"/>
      <c r="DU37" s="203"/>
      <c r="DV37" s="203"/>
      <c r="DW37" s="203"/>
      <c r="DX37" s="203"/>
      <c r="DY37" s="203"/>
      <c r="DZ37" s="203"/>
      <c r="EA37" s="203"/>
      <c r="EB37" s="203"/>
      <c r="EC37" s="203"/>
      <c r="ED37" s="203"/>
      <c r="EE37" s="203"/>
      <c r="EF37" s="203"/>
      <c r="EG37" s="203"/>
      <c r="EH37" s="203"/>
      <c r="EI37" s="203"/>
      <c r="EJ37" s="203"/>
      <c r="EK37" s="203"/>
      <c r="EL37" s="203"/>
      <c r="EM37" s="203"/>
      <c r="EN37" s="203"/>
      <c r="EO37" s="203"/>
      <c r="EP37" s="203"/>
      <c r="EQ37" s="203"/>
      <c r="ER37" s="203"/>
      <c r="ES37" s="203"/>
      <c r="ET37" s="203"/>
      <c r="EU37" s="203"/>
      <c r="EV37" s="203"/>
      <c r="EW37" s="203"/>
      <c r="EX37" s="203"/>
      <c r="EY37" s="203"/>
      <c r="EZ37" s="203"/>
      <c r="FA37" s="203"/>
      <c r="FB37" s="203"/>
      <c r="FC37" s="203"/>
      <c r="FD37" s="203"/>
      <c r="FE37" s="203"/>
      <c r="FF37" s="203"/>
      <c r="FG37" s="203"/>
      <c r="FH37" s="203"/>
      <c r="FI37" s="203"/>
      <c r="FJ37" s="203"/>
      <c r="FK37" s="203"/>
      <c r="FL37" s="203"/>
      <c r="FM37" s="203"/>
      <c r="FN37" s="203"/>
      <c r="FO37" s="203"/>
      <c r="FP37" s="203"/>
      <c r="FQ37" s="203"/>
      <c r="FR37" s="203"/>
      <c r="FS37" s="203"/>
      <c r="FT37" s="203"/>
      <c r="FU37" s="203"/>
      <c r="FV37" s="203"/>
      <c r="FW37" s="203"/>
      <c r="FX37" s="203"/>
      <c r="FY37" s="203"/>
      <c r="FZ37" s="203"/>
      <c r="GA37" s="203"/>
      <c r="GB37" s="203"/>
      <c r="GC37" s="203"/>
      <c r="GD37" s="203"/>
      <c r="GE37" s="203"/>
      <c r="GF37" s="203"/>
      <c r="GG37" s="203"/>
      <c r="GH37" s="203"/>
      <c r="GI37" s="203"/>
      <c r="GJ37" s="203"/>
      <c r="GK37" s="203"/>
      <c r="GL37" s="203"/>
      <c r="GM37" s="203"/>
      <c r="GN37" s="203"/>
      <c r="GO37" s="203"/>
      <c r="GP37" s="203"/>
      <c r="GQ37" s="203"/>
      <c r="GR37" s="203"/>
      <c r="GS37" s="204"/>
      <c r="GT37" s="203"/>
      <c r="GU37" s="203"/>
      <c r="GV37" s="203"/>
      <c r="GW37" s="203"/>
      <c r="GX37" s="203"/>
      <c r="GY37" s="203"/>
      <c r="GZ37" s="203"/>
      <c r="HA37" s="203"/>
      <c r="HB37" s="203"/>
      <c r="HC37" s="203"/>
      <c r="HD37" s="203"/>
      <c r="HE37" s="203"/>
      <c r="HF37" s="203"/>
      <c r="HG37" s="203"/>
      <c r="HH37" s="203"/>
      <c r="HI37" s="203"/>
      <c r="HJ37" s="203"/>
      <c r="HK37" s="203"/>
      <c r="HL37" s="203"/>
      <c r="HM37" s="203"/>
      <c r="HN37" s="203"/>
      <c r="HO37" s="203"/>
      <c r="HP37" s="203"/>
      <c r="HQ37" s="203"/>
      <c r="HR37" s="203"/>
      <c r="HS37" s="203"/>
      <c r="HT37" s="203"/>
      <c r="HU37" s="203"/>
      <c r="HV37" s="203"/>
      <c r="HW37" s="203"/>
      <c r="HX37" s="203"/>
      <c r="HY37" s="203"/>
      <c r="HZ37" s="203"/>
      <c r="IA37" s="203"/>
      <c r="IB37" s="203"/>
      <c r="IC37" s="203"/>
      <c r="ID37" s="203"/>
      <c r="IE37" s="203"/>
      <c r="IF37" s="203"/>
      <c r="IG37" s="203"/>
      <c r="IH37" s="203"/>
      <c r="II37" s="203"/>
      <c r="IJ37" s="203"/>
      <c r="IK37" s="203"/>
      <c r="IL37" s="203"/>
      <c r="IM37" s="203"/>
      <c r="IN37" s="203"/>
      <c r="IO37" s="203"/>
      <c r="IP37" s="203"/>
      <c r="IQ37" s="203"/>
      <c r="IR37" s="203"/>
      <c r="IS37" s="203"/>
      <c r="IT37" s="203"/>
      <c r="IU37" s="203"/>
      <c r="IV37" s="203"/>
      <c r="IW37" s="203"/>
      <c r="IX37" s="203"/>
      <c r="IY37" s="203"/>
      <c r="IZ37" s="203"/>
      <c r="JA37" s="203"/>
      <c r="JB37" s="203"/>
      <c r="JC37" s="203"/>
      <c r="JD37" s="203"/>
      <c r="JE37" s="203"/>
      <c r="JF37" s="203"/>
      <c r="JG37" s="203"/>
      <c r="JH37" s="203"/>
      <c r="JI37" s="203"/>
      <c r="JJ37" s="203"/>
      <c r="JK37" s="203"/>
      <c r="JL37" s="203"/>
      <c r="JM37" s="203"/>
      <c r="JN37" s="203"/>
      <c r="JO37" s="203"/>
      <c r="JP37" s="203"/>
      <c r="JQ37" s="203"/>
      <c r="JR37" s="203"/>
      <c r="JS37" s="203"/>
      <c r="JT37" s="203"/>
      <c r="JU37" s="203"/>
      <c r="JV37" s="203"/>
      <c r="JW37" s="203"/>
      <c r="JX37" s="203"/>
      <c r="JY37" s="203"/>
      <c r="JZ37" s="203"/>
      <c r="KA37" s="203"/>
      <c r="KB37" s="203"/>
      <c r="KC37" s="203"/>
      <c r="KD37" s="203"/>
      <c r="KE37" s="203"/>
      <c r="KF37" s="203"/>
      <c r="KG37" s="203"/>
      <c r="KH37" s="203"/>
      <c r="KI37" s="203"/>
      <c r="KJ37" s="203"/>
      <c r="KK37" s="203"/>
      <c r="KL37" s="203"/>
      <c r="KM37" s="203"/>
      <c r="KN37" s="203"/>
      <c r="KO37" s="203"/>
      <c r="KP37" s="203"/>
      <c r="KQ37" s="203"/>
      <c r="KR37" s="203"/>
      <c r="KS37" s="203"/>
      <c r="KT37" s="203"/>
      <c r="KU37" s="203"/>
      <c r="KV37" s="203"/>
      <c r="KW37" s="203"/>
      <c r="KX37" s="203"/>
      <c r="KY37" s="203"/>
      <c r="KZ37" s="203"/>
      <c r="LA37" s="203"/>
      <c r="LB37" s="203"/>
      <c r="LC37" s="203"/>
      <c r="LD37" s="203"/>
      <c r="LE37" s="203"/>
      <c r="LF37" s="203"/>
      <c r="LG37" s="203"/>
      <c r="LH37" s="203"/>
      <c r="LI37" s="203"/>
      <c r="LJ37" s="203"/>
      <c r="LK37" s="203"/>
      <c r="LL37" s="203"/>
      <c r="LM37" s="203"/>
      <c r="LN37" s="203"/>
      <c r="LO37" s="203"/>
      <c r="LP37" s="203"/>
      <c r="LQ37" s="203"/>
      <c r="LR37" s="203"/>
      <c r="LS37" s="203"/>
      <c r="LT37" s="203"/>
      <c r="LU37" s="203"/>
      <c r="LV37" s="203"/>
      <c r="LW37" s="203"/>
      <c r="LX37" s="203"/>
      <c r="LY37" s="203"/>
      <c r="LZ37" s="203"/>
      <c r="MA37" s="203"/>
      <c r="MB37" s="203"/>
      <c r="MC37" s="203"/>
      <c r="MD37" s="203"/>
      <c r="ME37" s="203"/>
      <c r="MF37" s="203"/>
      <c r="MG37" s="203"/>
      <c r="MH37" s="203"/>
      <c r="MI37" s="203"/>
      <c r="MJ37" s="203"/>
      <c r="MK37" s="203"/>
      <c r="ML37" s="203"/>
      <c r="MM37" s="203"/>
      <c r="MN37" s="203"/>
      <c r="MO37" s="203"/>
      <c r="MP37" s="203"/>
      <c r="MQ37" s="203"/>
      <c r="MR37" s="203"/>
      <c r="MS37" s="203"/>
      <c r="MT37" s="203"/>
      <c r="MU37" s="203"/>
      <c r="MV37" s="203"/>
      <c r="MW37" s="203"/>
      <c r="MX37" s="203"/>
      <c r="MY37" s="203"/>
      <c r="MZ37" s="203"/>
      <c r="NA37" s="203"/>
      <c r="NB37" s="203"/>
      <c r="NC37" s="203"/>
      <c r="ND37" s="203"/>
      <c r="NE37" s="203"/>
      <c r="NF37" s="203"/>
      <c r="NG37" s="203"/>
      <c r="NH37" s="203"/>
      <c r="NI37" s="203"/>
      <c r="NJ37" s="203"/>
      <c r="NK37" s="203"/>
      <c r="NL37" s="203"/>
      <c r="NM37" s="203"/>
      <c r="NN37" s="203"/>
      <c r="NO37" s="203"/>
      <c r="NP37" s="203"/>
      <c r="NQ37" s="203"/>
      <c r="NR37" s="203"/>
      <c r="NS37" s="203"/>
      <c r="NT37" s="203"/>
      <c r="NU37" s="203"/>
      <c r="NV37" s="203"/>
      <c r="NW37" s="203"/>
      <c r="NX37" s="203"/>
      <c r="NY37" s="203"/>
      <c r="NZ37" s="203"/>
      <c r="OA37" s="203"/>
      <c r="OB37" s="203"/>
      <c r="OC37" s="203"/>
      <c r="OD37" s="203"/>
      <c r="OE37" s="203"/>
      <c r="OF37" s="203"/>
      <c r="OG37" s="203"/>
      <c r="OH37" s="203"/>
      <c r="OI37" s="203"/>
      <c r="OJ37" s="203"/>
      <c r="OK37" s="203"/>
      <c r="OL37" s="203"/>
      <c r="OM37" s="203"/>
      <c r="ON37" s="203"/>
      <c r="OO37" s="203"/>
      <c r="OP37" s="203"/>
      <c r="OQ37" s="203"/>
      <c r="OR37" s="203"/>
      <c r="OS37" s="203"/>
      <c r="OT37" s="203"/>
      <c r="OU37" s="203"/>
      <c r="OV37" s="203"/>
      <c r="OW37" s="203"/>
      <c r="OX37" s="203"/>
      <c r="OY37" s="203"/>
      <c r="OZ37" s="203"/>
      <c r="PA37" s="203"/>
      <c r="PB37" s="203"/>
      <c r="PC37" s="203"/>
      <c r="PD37" s="203"/>
      <c r="PE37" s="203"/>
      <c r="PF37" s="203"/>
      <c r="PG37" s="203"/>
      <c r="PH37" s="203"/>
      <c r="PI37" s="203"/>
      <c r="PJ37" s="203"/>
      <c r="PK37" s="203"/>
      <c r="PL37" s="203"/>
      <c r="PM37" s="203"/>
      <c r="PN37" s="203"/>
      <c r="PO37" s="203"/>
      <c r="PP37" s="203"/>
      <c r="PQ37" s="203"/>
      <c r="PR37" s="203"/>
      <c r="PS37" s="203"/>
      <c r="PT37" s="203"/>
      <c r="PU37" s="203"/>
      <c r="PV37" s="203"/>
      <c r="PW37" s="203"/>
      <c r="PX37" s="203"/>
      <c r="PY37" s="203"/>
      <c r="PZ37" s="203"/>
      <c r="QA37" s="203"/>
      <c r="QB37" s="203"/>
      <c r="QC37" s="203"/>
      <c r="QD37" s="203"/>
      <c r="QE37" s="203"/>
      <c r="QF37" s="203"/>
      <c r="QG37" s="203"/>
      <c r="QH37" s="203"/>
      <c r="QI37" s="203"/>
      <c r="QJ37" s="203"/>
      <c r="QK37" s="203"/>
      <c r="QL37" s="203"/>
      <c r="QM37" s="203"/>
      <c r="QN37" s="203"/>
      <c r="QO37" s="203"/>
      <c r="QP37" s="203"/>
      <c r="QQ37" s="203"/>
      <c r="QR37" s="203"/>
      <c r="QS37" s="203"/>
      <c r="QT37" s="203"/>
      <c r="QU37" s="203"/>
      <c r="QV37" s="203"/>
      <c r="QW37" s="203"/>
      <c r="QX37" s="203"/>
      <c r="QY37" s="203"/>
      <c r="QZ37" s="203"/>
      <c r="RA37" s="203"/>
      <c r="RB37" s="203"/>
      <c r="RC37" s="203"/>
      <c r="RD37" s="203"/>
      <c r="RE37" s="203"/>
      <c r="RF37" s="203"/>
      <c r="RG37" s="203"/>
      <c r="RH37" s="203"/>
      <c r="RI37" s="203"/>
      <c r="RJ37" s="203"/>
      <c r="RK37" s="203"/>
      <c r="RL37" s="203"/>
      <c r="RM37" s="203"/>
      <c r="RN37" s="203"/>
      <c r="RO37" s="203"/>
      <c r="RP37" s="203"/>
      <c r="RQ37" s="203"/>
      <c r="RR37" s="203"/>
      <c r="RS37" s="203"/>
      <c r="RT37" s="203"/>
      <c r="RU37" s="203"/>
      <c r="RV37" s="203"/>
      <c r="RW37" s="203"/>
      <c r="RX37" s="203"/>
      <c r="RY37" s="203"/>
      <c r="RZ37" s="203"/>
      <c r="SA37" s="203"/>
      <c r="SB37" s="203"/>
      <c r="SC37" s="203"/>
      <c r="SD37" s="203"/>
      <c r="SE37" s="203"/>
      <c r="SF37" s="203"/>
      <c r="SG37" s="203"/>
      <c r="SH37" s="203"/>
      <c r="SI37" s="203"/>
      <c r="SJ37" s="203"/>
      <c r="SK37" s="203"/>
      <c r="SL37" s="203"/>
      <c r="SM37" s="203"/>
      <c r="SN37" s="203"/>
      <c r="SO37" s="203"/>
      <c r="SP37" s="203"/>
      <c r="SQ37" s="203"/>
      <c r="SR37" s="203"/>
      <c r="SS37" s="203"/>
      <c r="ST37" s="203"/>
      <c r="SU37" s="203"/>
      <c r="SV37" s="203"/>
      <c r="SW37" s="203"/>
      <c r="SX37" s="203"/>
      <c r="SY37" s="203"/>
      <c r="SZ37" s="203"/>
      <c r="TA37" s="203"/>
      <c r="TB37" s="203"/>
      <c r="TC37" s="203"/>
      <c r="TD37" s="203"/>
      <c r="TE37" s="203"/>
      <c r="TF37" s="203"/>
      <c r="TG37" s="203"/>
      <c r="TH37" s="203"/>
      <c r="TI37" s="203"/>
      <c r="TJ37" s="203"/>
      <c r="TK37" s="203"/>
      <c r="TL37" s="203"/>
      <c r="TM37" s="203"/>
      <c r="TN37" s="203"/>
      <c r="TO37" s="203"/>
      <c r="TP37" s="203"/>
      <c r="TQ37" s="203"/>
      <c r="TR37" s="203"/>
      <c r="TS37" s="203"/>
      <c r="TT37" s="203"/>
      <c r="TU37" s="203"/>
      <c r="TV37" s="203"/>
      <c r="TW37" s="203"/>
      <c r="TX37" s="203"/>
      <c r="TY37" s="203"/>
      <c r="TZ37" s="203"/>
      <c r="UA37" s="203"/>
      <c r="UB37" s="203"/>
      <c r="UC37" s="203"/>
      <c r="UD37" s="203"/>
      <c r="UE37" s="203"/>
      <c r="UF37" s="203"/>
      <c r="UG37" s="203"/>
      <c r="UH37" s="203"/>
      <c r="UI37" s="203"/>
      <c r="UJ37" s="203"/>
      <c r="UK37" s="203"/>
      <c r="UL37" s="203"/>
      <c r="UM37" s="203"/>
      <c r="UN37" s="203"/>
      <c r="UO37" s="203"/>
      <c r="UP37" s="203"/>
      <c r="UQ37" s="203"/>
      <c r="UR37" s="203"/>
      <c r="US37" s="203"/>
      <c r="UT37" s="203"/>
      <c r="UU37" s="203"/>
      <c r="UV37" s="203"/>
      <c r="UW37" s="203"/>
      <c r="UX37" s="203"/>
      <c r="UY37" s="203"/>
      <c r="UZ37" s="203"/>
      <c r="VA37" s="203"/>
      <c r="VB37" s="203"/>
      <c r="VC37" s="203"/>
      <c r="VD37" s="203"/>
      <c r="VE37" s="203"/>
      <c r="VF37" s="203"/>
      <c r="VG37" s="203"/>
      <c r="VH37" s="203"/>
      <c r="VI37" s="203"/>
      <c r="VJ37" s="203"/>
      <c r="VK37" s="203"/>
      <c r="VL37" s="203"/>
      <c r="VM37" s="203"/>
      <c r="VN37" s="203"/>
      <c r="VO37" s="203"/>
      <c r="VP37" s="203"/>
      <c r="VQ37" s="203"/>
      <c r="VR37" s="203"/>
      <c r="VS37" s="203"/>
      <c r="VT37" s="203"/>
      <c r="VU37" s="203"/>
      <c r="VV37" s="203"/>
      <c r="VW37" s="203"/>
      <c r="VX37" s="203"/>
      <c r="VY37" s="203"/>
      <c r="VZ37" s="203"/>
      <c r="WA37" s="203"/>
      <c r="WB37" s="203"/>
      <c r="WC37" s="203"/>
      <c r="WD37" s="203"/>
      <c r="WE37" s="203"/>
      <c r="WF37" s="203"/>
      <c r="WG37" s="203"/>
      <c r="WH37" s="203"/>
      <c r="WI37" s="203"/>
      <c r="WJ37" s="203"/>
      <c r="WK37" s="203"/>
      <c r="WL37" s="203"/>
      <c r="WM37" s="203"/>
      <c r="WN37" s="203"/>
      <c r="WO37" s="203"/>
      <c r="WP37" s="203"/>
      <c r="WQ37" s="203"/>
      <c r="WR37" s="203"/>
      <c r="WS37" s="203"/>
      <c r="WT37" s="203"/>
      <c r="WU37" s="203"/>
      <c r="WV37" s="203"/>
      <c r="WW37" s="203"/>
      <c r="WX37" s="203"/>
      <c r="WY37" s="203"/>
      <c r="WZ37" s="203"/>
      <c r="XA37" s="203"/>
      <c r="XB37" s="203"/>
      <c r="XC37" s="203"/>
      <c r="XD37" s="203"/>
      <c r="XE37" s="203"/>
      <c r="XF37" s="203"/>
      <c r="XG37" s="203"/>
      <c r="XH37" s="203"/>
      <c r="XI37" s="203"/>
      <c r="XJ37" s="203"/>
      <c r="XK37" s="203"/>
      <c r="XL37" s="203"/>
      <c r="XM37" s="203"/>
      <c r="XN37" s="203"/>
      <c r="XO37" s="203"/>
      <c r="XP37" s="203"/>
      <c r="XQ37" s="203"/>
      <c r="XR37" s="203"/>
      <c r="XS37" s="203"/>
      <c r="XT37" s="203"/>
      <c r="XU37" s="203"/>
      <c r="XV37" s="203"/>
      <c r="XW37" s="203"/>
      <c r="XX37" s="203"/>
      <c r="XY37" s="203"/>
      <c r="XZ37" s="203"/>
      <c r="YA37" s="203"/>
      <c r="YB37" s="203"/>
      <c r="YC37" s="203"/>
      <c r="YD37" s="203"/>
      <c r="YE37" s="203"/>
      <c r="YF37" s="203"/>
      <c r="YG37" s="203"/>
      <c r="YH37" s="203"/>
      <c r="YI37" s="203"/>
      <c r="YJ37" s="203"/>
      <c r="YK37" s="203"/>
      <c r="YL37" s="203"/>
      <c r="YM37" s="203"/>
      <c r="YN37" s="203"/>
      <c r="YO37" s="203"/>
      <c r="YP37" s="203"/>
      <c r="YQ37" s="203"/>
      <c r="YR37" s="203"/>
      <c r="YS37" s="203"/>
      <c r="YT37" s="203"/>
      <c r="YU37" s="203"/>
      <c r="YV37" s="203"/>
      <c r="YW37" s="203"/>
      <c r="YX37" s="203"/>
      <c r="YY37" s="203"/>
      <c r="YZ37" s="203"/>
      <c r="ZA37" s="203"/>
      <c r="ZB37" s="203"/>
      <c r="ZC37" s="203"/>
      <c r="ZD37" s="203"/>
      <c r="ZE37" s="203"/>
      <c r="ZF37" s="203"/>
      <c r="ZG37" s="203"/>
      <c r="ZH37" s="203"/>
      <c r="ZI37" s="203"/>
      <c r="ZJ37" s="203"/>
      <c r="ZK37" s="203"/>
      <c r="ZL37" s="203"/>
      <c r="ZM37" s="203"/>
      <c r="ZN37" s="203"/>
      <c r="ZO37" s="203"/>
      <c r="ZP37" s="203"/>
      <c r="ZQ37" s="203"/>
      <c r="ZR37" s="203"/>
      <c r="ZS37" s="203"/>
      <c r="ZT37" s="203"/>
      <c r="ZU37" s="203"/>
      <c r="ZV37" s="203"/>
      <c r="ZW37" s="203"/>
      <c r="ZX37" s="203"/>
      <c r="ZY37" s="203"/>
      <c r="ZZ37" s="203"/>
      <c r="AAA37" s="203"/>
      <c r="AAB37" s="203"/>
      <c r="AAC37" s="203"/>
      <c r="AAD37" s="203"/>
      <c r="AAE37" s="203"/>
      <c r="AAF37" s="203"/>
      <c r="AAG37" s="203"/>
      <c r="AAH37" s="203"/>
      <c r="AAI37" s="203"/>
      <c r="AAJ37" s="203"/>
      <c r="AAK37" s="203"/>
      <c r="AAL37" s="203"/>
      <c r="AAM37" s="203"/>
      <c r="AAN37" s="203"/>
      <c r="AAO37" s="203"/>
      <c r="AAP37" s="203"/>
      <c r="AAQ37" s="203"/>
      <c r="AAR37" s="203"/>
      <c r="AAS37" s="203"/>
      <c r="AAT37" s="203"/>
      <c r="AAU37" s="203"/>
      <c r="AAV37" s="203"/>
      <c r="AAW37" s="203"/>
      <c r="AAX37" s="203"/>
      <c r="AAY37" s="203"/>
      <c r="AAZ37" s="203"/>
      <c r="ABA37" s="203"/>
      <c r="ABB37" s="203"/>
      <c r="ABC37" s="203"/>
      <c r="ABD37" s="203"/>
      <c r="ABE37" s="203"/>
      <c r="ABF37" s="203"/>
      <c r="ABG37" s="203"/>
      <c r="ABH37" s="203"/>
      <c r="ABI37" s="203"/>
      <c r="ABJ37" s="203"/>
      <c r="ABK37" s="203"/>
      <c r="ABL37" s="203"/>
      <c r="ABM37" s="203"/>
      <c r="ABN37" s="203"/>
      <c r="ABO37" s="203"/>
      <c r="ABP37" s="203"/>
      <c r="ABQ37" s="203"/>
      <c r="ABR37" s="203"/>
      <c r="ABS37" s="203"/>
      <c r="ABT37" s="203"/>
      <c r="ABU37" s="203"/>
      <c r="ABV37" s="203"/>
      <c r="ABW37" s="203"/>
      <c r="ABX37" s="203"/>
      <c r="ABY37" s="203"/>
      <c r="ABZ37" s="203"/>
      <c r="ACA37" s="203"/>
      <c r="ACB37" s="203"/>
      <c r="ACC37" s="203"/>
      <c r="ACD37" s="203"/>
      <c r="ACE37" s="203"/>
      <c r="ACF37" s="203"/>
      <c r="ACG37" s="203"/>
      <c r="ACH37" s="203"/>
      <c r="ACI37" s="203"/>
      <c r="ACJ37" s="203"/>
      <c r="ACK37" s="203"/>
      <c r="ACL37" s="203"/>
      <c r="ACM37" s="203"/>
      <c r="ACN37" s="203"/>
      <c r="ACO37" s="203"/>
      <c r="ACP37" s="203"/>
      <c r="ACQ37" s="203"/>
      <c r="ACR37" s="203"/>
      <c r="ACS37" s="203"/>
      <c r="ACT37" s="203"/>
      <c r="ACU37" s="203"/>
      <c r="ACV37" s="203"/>
      <c r="ACW37" s="203"/>
      <c r="ACX37" s="203"/>
      <c r="ACY37" s="203"/>
      <c r="ACZ37" s="203"/>
      <c r="ADA37" s="203"/>
      <c r="ADB37" s="203"/>
      <c r="ADC37" s="203"/>
      <c r="ADD37" s="203"/>
      <c r="ADE37" s="203"/>
      <c r="ADF37" s="203"/>
      <c r="ADG37" s="203"/>
      <c r="ADH37" s="203"/>
      <c r="ADI37" s="203"/>
      <c r="ADJ37" s="203"/>
      <c r="ADK37" s="203"/>
      <c r="ADL37" s="203"/>
      <c r="ADM37" s="203"/>
      <c r="ADN37" s="203"/>
      <c r="ADO37" s="203"/>
      <c r="ADP37" s="203"/>
      <c r="ADQ37" s="203"/>
      <c r="ADR37" s="203"/>
      <c r="ADS37" s="203"/>
      <c r="ADT37" s="203"/>
      <c r="ADU37" s="203"/>
      <c r="ADV37" s="203"/>
      <c r="ADW37" s="203"/>
      <c r="ADX37" s="203"/>
      <c r="ADY37" s="203"/>
      <c r="ADZ37" s="203"/>
      <c r="AEA37" s="203"/>
      <c r="AEB37" s="203"/>
      <c r="AEC37" s="203"/>
      <c r="AED37" s="203"/>
      <c r="AEE37" s="203"/>
      <c r="AEF37" s="203"/>
      <c r="AEG37" s="203"/>
      <c r="AEH37" s="203"/>
      <c r="AEI37" s="203"/>
      <c r="AEJ37" s="203"/>
      <c r="AEK37" s="203"/>
      <c r="AEL37" s="203"/>
      <c r="AEM37" s="203"/>
      <c r="AEN37" s="203"/>
      <c r="AEO37" s="203"/>
      <c r="AEP37" s="203"/>
      <c r="AEQ37" s="203"/>
      <c r="AER37" s="203"/>
      <c r="AES37" s="203"/>
      <c r="AET37" s="203"/>
      <c r="AEU37" s="203"/>
      <c r="AEV37" s="203"/>
      <c r="AEW37" s="203"/>
      <c r="AEX37" s="203"/>
      <c r="AEY37" s="203"/>
      <c r="AEZ37" s="203"/>
      <c r="AFA37" s="203"/>
      <c r="AFB37" s="203"/>
      <c r="AFC37" s="203"/>
      <c r="AFD37" s="203"/>
      <c r="AFE37" s="203"/>
      <c r="AFF37" s="203"/>
      <c r="AFG37" s="203"/>
      <c r="AFH37" s="203"/>
      <c r="AFI37" s="203"/>
      <c r="AFJ37" s="203"/>
      <c r="AFK37" s="203"/>
      <c r="AFL37" s="203"/>
      <c r="AFM37" s="203"/>
      <c r="AFN37" s="203"/>
      <c r="AFO37" s="203"/>
      <c r="AFP37" s="203"/>
      <c r="AFQ37" s="203"/>
      <c r="AFR37" s="203"/>
      <c r="AFS37" s="203"/>
      <c r="AFT37" s="203"/>
      <c r="AFU37" s="203"/>
      <c r="AFV37" s="203"/>
      <c r="AFW37" s="203"/>
      <c r="AFX37" s="203"/>
      <c r="AFY37" s="203"/>
      <c r="AFZ37" s="203"/>
      <c r="AGA37" s="203"/>
      <c r="AGB37" s="203"/>
      <c r="AGC37" s="203"/>
      <c r="AGD37" s="203"/>
      <c r="AGE37" s="203"/>
      <c r="AGF37" s="203"/>
      <c r="AGG37" s="203"/>
      <c r="AGH37" s="203"/>
      <c r="AGI37" s="203"/>
      <c r="AGJ37" s="203"/>
      <c r="AGK37" s="203"/>
      <c r="AGL37" s="203"/>
      <c r="AGM37" s="203"/>
      <c r="AGN37" s="203"/>
      <c r="AGO37" s="203"/>
      <c r="AGP37" s="203"/>
      <c r="AGQ37" s="203"/>
      <c r="AGR37" s="203"/>
      <c r="AGS37" s="203"/>
      <c r="AGT37" s="203"/>
      <c r="AGU37" s="203"/>
      <c r="AGV37" s="203"/>
      <c r="AGW37" s="203"/>
      <c r="AGX37" s="203"/>
      <c r="AGY37" s="203"/>
      <c r="AGZ37" s="203"/>
      <c r="AHA37" s="203"/>
      <c r="AHB37" s="203"/>
      <c r="AHC37" s="203"/>
      <c r="AHD37" s="203"/>
      <c r="AHE37" s="203"/>
      <c r="AHF37" s="203"/>
      <c r="AHG37" s="203"/>
      <c r="AHH37" s="203"/>
      <c r="AHI37" s="203"/>
      <c r="AHJ37" s="203"/>
      <c r="AHK37" s="203"/>
      <c r="AHL37" s="203"/>
      <c r="AHM37" s="203"/>
      <c r="AHN37" s="203"/>
      <c r="AHO37" s="203"/>
      <c r="AHP37" s="203"/>
      <c r="AHQ37" s="203"/>
      <c r="AHR37" s="203"/>
      <c r="AHS37" s="203"/>
      <c r="AHT37" s="203"/>
      <c r="AHU37" s="203"/>
      <c r="AHV37" s="203"/>
      <c r="AHW37" s="203"/>
      <c r="AHX37" s="203"/>
      <c r="AHY37" s="203"/>
      <c r="AHZ37" s="203"/>
      <c r="AIA37" s="203"/>
      <c r="AIB37" s="203"/>
      <c r="AIC37" s="203"/>
      <c r="AID37" s="203"/>
      <c r="AIE37" s="203"/>
      <c r="AIF37" s="203"/>
      <c r="AIG37" s="203"/>
      <c r="AIH37" s="203"/>
      <c r="AII37" s="203"/>
      <c r="AIJ37" s="203"/>
      <c r="AIK37" s="203"/>
      <c r="AIL37" s="203"/>
      <c r="AIM37" s="203"/>
      <c r="AIN37" s="203"/>
      <c r="AIO37" s="203"/>
      <c r="AIP37" s="203"/>
      <c r="AIQ37" s="203"/>
      <c r="AIR37" s="203"/>
      <c r="AIS37" s="203"/>
    </row>
    <row r="38" spans="1:929" x14ac:dyDescent="0.35">
      <c r="A38" s="1">
        <v>1976</v>
      </c>
      <c r="B38" s="203"/>
      <c r="C38" s="203"/>
      <c r="D38" s="203"/>
      <c r="E38" s="203"/>
      <c r="F38" s="203"/>
      <c r="G38" s="203"/>
      <c r="H38" s="203"/>
      <c r="I38" s="203"/>
      <c r="J38" s="203"/>
      <c r="K38" s="203"/>
      <c r="L38" s="203"/>
      <c r="M38" s="203"/>
      <c r="N38" s="203"/>
      <c r="O38" s="203"/>
      <c r="P38" s="203"/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203"/>
      <c r="AM38" s="203"/>
      <c r="AN38" s="203"/>
      <c r="AO38" s="203"/>
      <c r="AP38" s="203"/>
      <c r="AQ38" s="203"/>
      <c r="AR38" s="203"/>
      <c r="AS38" s="203"/>
      <c r="AT38" s="203"/>
      <c r="AU38" s="203"/>
      <c r="AV38" s="203"/>
      <c r="AW38" s="203"/>
      <c r="AX38" s="203"/>
      <c r="AY38" s="203"/>
      <c r="AZ38" s="203"/>
      <c r="BA38" s="203"/>
      <c r="BB38" s="203"/>
      <c r="BC38" s="203"/>
      <c r="BD38" s="203"/>
      <c r="BE38" s="203"/>
      <c r="BF38" s="203"/>
      <c r="BG38" s="203"/>
      <c r="BH38" s="203"/>
      <c r="BI38" s="203"/>
      <c r="BJ38" s="203"/>
      <c r="BK38" s="203"/>
      <c r="BL38" s="203"/>
      <c r="BM38" s="203"/>
      <c r="BN38" s="203"/>
      <c r="BO38" s="203"/>
      <c r="BP38" s="203"/>
      <c r="BQ38" s="203"/>
      <c r="BR38" s="203"/>
      <c r="BS38" s="203"/>
      <c r="BT38" s="203"/>
      <c r="BU38" s="203"/>
      <c r="BV38" s="203"/>
      <c r="BW38" s="203"/>
      <c r="BX38" s="203"/>
      <c r="BY38" s="203"/>
      <c r="BZ38" s="203"/>
      <c r="CA38" s="203"/>
      <c r="CB38" s="203"/>
      <c r="CC38" s="203"/>
      <c r="CD38" s="203"/>
      <c r="CE38" s="203"/>
      <c r="CF38" s="203"/>
      <c r="CG38" s="203"/>
      <c r="CH38" s="203"/>
      <c r="CI38" s="203"/>
      <c r="CJ38" s="203"/>
      <c r="CK38" s="203"/>
      <c r="CL38" s="203"/>
      <c r="CM38" s="203"/>
      <c r="CN38" s="203"/>
      <c r="CO38" s="203"/>
      <c r="CP38" s="203"/>
      <c r="CQ38" s="203"/>
      <c r="CR38" s="203"/>
      <c r="CS38" s="203"/>
      <c r="CT38" s="203"/>
      <c r="CU38" s="203"/>
      <c r="CV38" s="203"/>
      <c r="CW38" s="203"/>
      <c r="CX38" s="203"/>
      <c r="CY38" s="203"/>
      <c r="CZ38" s="203"/>
      <c r="DA38" s="203"/>
      <c r="DB38" s="203"/>
      <c r="DC38" s="203"/>
      <c r="DD38" s="203"/>
      <c r="DE38" s="203"/>
      <c r="DF38" s="203"/>
      <c r="DG38" s="203"/>
      <c r="DH38" s="203"/>
      <c r="DI38" s="203"/>
      <c r="DJ38" s="203"/>
      <c r="DK38" s="203"/>
      <c r="DL38" s="203"/>
      <c r="DM38" s="203"/>
      <c r="DN38" s="203"/>
      <c r="DO38" s="203"/>
      <c r="DP38" s="203"/>
      <c r="DQ38" s="203"/>
      <c r="DR38" s="203"/>
      <c r="DS38" s="203"/>
      <c r="DT38" s="203"/>
      <c r="DU38" s="203"/>
      <c r="DV38" s="203"/>
      <c r="DW38" s="203"/>
      <c r="DX38" s="203"/>
      <c r="DY38" s="203"/>
      <c r="DZ38" s="203"/>
      <c r="EA38" s="203"/>
      <c r="EB38" s="203"/>
      <c r="EC38" s="203"/>
      <c r="ED38" s="203"/>
      <c r="EE38" s="203"/>
      <c r="EF38" s="203"/>
      <c r="EG38" s="203"/>
      <c r="EH38" s="203"/>
      <c r="EI38" s="203"/>
      <c r="EJ38" s="203"/>
      <c r="EK38" s="203"/>
      <c r="EL38" s="203"/>
      <c r="EM38" s="203"/>
      <c r="EN38" s="203"/>
      <c r="EO38" s="203"/>
      <c r="EP38" s="203"/>
      <c r="EQ38" s="203"/>
      <c r="ER38" s="203"/>
      <c r="ES38" s="203"/>
      <c r="ET38" s="203"/>
      <c r="EU38" s="203"/>
      <c r="EV38" s="203"/>
      <c r="EW38" s="203"/>
      <c r="EX38" s="203"/>
      <c r="EY38" s="203"/>
      <c r="EZ38" s="203"/>
      <c r="FA38" s="203"/>
      <c r="FB38" s="203"/>
      <c r="FC38" s="203"/>
      <c r="FD38" s="203"/>
      <c r="FE38" s="203"/>
      <c r="FF38" s="203"/>
      <c r="FG38" s="203"/>
      <c r="FH38" s="203"/>
      <c r="FI38" s="203"/>
      <c r="FJ38" s="203"/>
      <c r="FK38" s="203"/>
      <c r="FL38" s="203"/>
      <c r="FM38" s="203"/>
      <c r="FN38" s="203"/>
      <c r="FO38" s="203"/>
      <c r="FP38" s="203"/>
      <c r="FQ38" s="203"/>
      <c r="FR38" s="203"/>
      <c r="FS38" s="203"/>
      <c r="FT38" s="203"/>
      <c r="FU38" s="203"/>
      <c r="FV38" s="203"/>
      <c r="FW38" s="203"/>
      <c r="FX38" s="203"/>
      <c r="FY38" s="203"/>
      <c r="FZ38" s="203"/>
      <c r="GA38" s="203"/>
      <c r="GB38" s="203"/>
      <c r="GC38" s="203"/>
      <c r="GD38" s="203"/>
      <c r="GE38" s="203"/>
      <c r="GF38" s="203"/>
      <c r="GG38" s="203"/>
      <c r="GH38" s="203"/>
      <c r="GI38" s="203"/>
      <c r="GJ38" s="203"/>
      <c r="GK38" s="203"/>
      <c r="GL38" s="203"/>
      <c r="GM38" s="203"/>
      <c r="GN38" s="203"/>
      <c r="GO38" s="203"/>
      <c r="GP38" s="203"/>
      <c r="GQ38" s="203"/>
      <c r="GR38" s="203"/>
      <c r="GS38" s="204"/>
      <c r="GT38" s="203"/>
      <c r="GU38" s="203"/>
      <c r="GV38" s="203"/>
      <c r="GW38" s="203"/>
      <c r="GX38" s="203"/>
      <c r="GY38" s="203"/>
      <c r="GZ38" s="203"/>
      <c r="HA38" s="203"/>
      <c r="HB38" s="203"/>
      <c r="HC38" s="203"/>
      <c r="HD38" s="203"/>
      <c r="HE38" s="203"/>
      <c r="HF38" s="203"/>
      <c r="HG38" s="203"/>
      <c r="HH38" s="203"/>
      <c r="HI38" s="203"/>
      <c r="HJ38" s="203"/>
      <c r="HK38" s="203"/>
      <c r="HL38" s="203"/>
      <c r="HM38" s="203"/>
      <c r="HN38" s="203"/>
      <c r="HO38" s="203"/>
      <c r="HP38" s="203"/>
      <c r="HQ38" s="203"/>
      <c r="HR38" s="203"/>
      <c r="HS38" s="203"/>
      <c r="HT38" s="203"/>
      <c r="HU38" s="203"/>
      <c r="HV38" s="203"/>
      <c r="HW38" s="203"/>
      <c r="HX38" s="203"/>
      <c r="HY38" s="203"/>
      <c r="HZ38" s="203"/>
      <c r="IA38" s="203"/>
      <c r="IB38" s="203"/>
      <c r="IC38" s="203"/>
      <c r="ID38" s="203"/>
      <c r="IE38" s="203"/>
      <c r="IF38" s="203"/>
      <c r="IG38" s="203"/>
      <c r="IH38" s="203"/>
      <c r="II38" s="203"/>
      <c r="IJ38" s="203"/>
      <c r="IK38" s="203"/>
      <c r="IL38" s="203"/>
      <c r="IM38" s="203"/>
      <c r="IN38" s="203"/>
      <c r="IO38" s="203"/>
      <c r="IP38" s="203"/>
      <c r="IQ38" s="203"/>
      <c r="IR38" s="203"/>
      <c r="IS38" s="203"/>
      <c r="IT38" s="203"/>
      <c r="IU38" s="203"/>
      <c r="IV38" s="203"/>
      <c r="IW38" s="203"/>
      <c r="IX38" s="203"/>
      <c r="IY38" s="203"/>
      <c r="IZ38" s="203"/>
      <c r="JA38" s="203"/>
      <c r="JB38" s="203"/>
      <c r="JC38" s="203"/>
      <c r="JD38" s="203"/>
      <c r="JE38" s="203"/>
      <c r="JF38" s="203"/>
      <c r="JG38" s="203"/>
      <c r="JH38" s="203"/>
      <c r="JI38" s="203"/>
      <c r="JJ38" s="203"/>
      <c r="JK38" s="203"/>
      <c r="JL38" s="203"/>
      <c r="JM38" s="203"/>
      <c r="JN38" s="203"/>
      <c r="JO38" s="203"/>
      <c r="JP38" s="203"/>
      <c r="JQ38" s="203"/>
      <c r="JR38" s="203"/>
      <c r="JS38" s="203"/>
      <c r="JT38" s="203"/>
      <c r="JU38" s="203"/>
      <c r="JV38" s="203"/>
      <c r="JW38" s="203"/>
      <c r="JX38" s="203"/>
      <c r="JY38" s="203"/>
      <c r="JZ38" s="203"/>
      <c r="KA38" s="203"/>
      <c r="KB38" s="203"/>
      <c r="KC38" s="203"/>
      <c r="KD38" s="203"/>
      <c r="KE38" s="203"/>
      <c r="KF38" s="203"/>
      <c r="KG38" s="203"/>
      <c r="KH38" s="203"/>
      <c r="KI38" s="203"/>
      <c r="KJ38" s="203"/>
      <c r="KK38" s="203"/>
      <c r="KL38" s="203"/>
      <c r="KM38" s="203"/>
      <c r="KN38" s="203"/>
      <c r="KO38" s="203"/>
      <c r="KP38" s="203"/>
      <c r="KQ38" s="203"/>
      <c r="KR38" s="203"/>
      <c r="KS38" s="203"/>
      <c r="KT38" s="203"/>
      <c r="KU38" s="203"/>
      <c r="KV38" s="203"/>
      <c r="KW38" s="203"/>
      <c r="KX38" s="203"/>
      <c r="KY38" s="203"/>
      <c r="KZ38" s="203"/>
      <c r="LA38" s="203"/>
      <c r="LB38" s="203"/>
      <c r="LC38" s="203"/>
      <c r="LD38" s="203"/>
      <c r="LE38" s="203"/>
      <c r="LF38" s="203"/>
      <c r="LG38" s="203"/>
      <c r="LH38" s="203"/>
      <c r="LI38" s="203"/>
      <c r="LJ38" s="203"/>
      <c r="LK38" s="203"/>
      <c r="LL38" s="203"/>
      <c r="LM38" s="203"/>
      <c r="LN38" s="203"/>
      <c r="LO38" s="203"/>
      <c r="LP38" s="203"/>
      <c r="LQ38" s="203"/>
      <c r="LR38" s="203"/>
      <c r="LS38" s="203"/>
      <c r="LT38" s="203"/>
      <c r="LU38" s="203"/>
      <c r="LV38" s="203"/>
      <c r="LW38" s="203"/>
      <c r="LX38" s="203"/>
      <c r="LY38" s="203"/>
      <c r="LZ38" s="203"/>
      <c r="MA38" s="203"/>
      <c r="MB38" s="203"/>
      <c r="MC38" s="203"/>
      <c r="MD38" s="203"/>
      <c r="ME38" s="203"/>
      <c r="MF38" s="203"/>
      <c r="MG38" s="203"/>
      <c r="MH38" s="203"/>
      <c r="MI38" s="203"/>
      <c r="MJ38" s="203"/>
      <c r="MK38" s="203"/>
      <c r="ML38" s="203"/>
      <c r="MM38" s="203"/>
      <c r="MN38" s="203"/>
      <c r="MO38" s="203"/>
      <c r="MP38" s="203"/>
      <c r="MQ38" s="203"/>
      <c r="MR38" s="203"/>
      <c r="MS38" s="203"/>
      <c r="MT38" s="203"/>
      <c r="MU38" s="203"/>
      <c r="MV38" s="203"/>
      <c r="MW38" s="203"/>
      <c r="MX38" s="203"/>
      <c r="MY38" s="203"/>
      <c r="MZ38" s="203"/>
      <c r="NA38" s="203"/>
      <c r="NB38" s="203"/>
      <c r="NC38" s="203"/>
      <c r="ND38" s="203"/>
      <c r="NE38" s="203"/>
      <c r="NF38" s="203"/>
      <c r="NG38" s="203"/>
      <c r="NH38" s="203"/>
      <c r="NI38" s="203"/>
      <c r="NJ38" s="203"/>
      <c r="NK38" s="203"/>
      <c r="NL38" s="203"/>
      <c r="NM38" s="203"/>
      <c r="NN38" s="203"/>
      <c r="NO38" s="203"/>
      <c r="NP38" s="203"/>
      <c r="NQ38" s="203"/>
      <c r="NR38" s="203"/>
      <c r="NS38" s="203"/>
      <c r="NT38" s="203"/>
      <c r="NU38" s="203"/>
      <c r="NV38" s="203"/>
      <c r="NW38" s="203"/>
      <c r="NX38" s="203"/>
      <c r="NY38" s="203"/>
      <c r="NZ38" s="203"/>
      <c r="OA38" s="203"/>
      <c r="OB38" s="203"/>
      <c r="OC38" s="203"/>
      <c r="OD38" s="203"/>
      <c r="OE38" s="203"/>
      <c r="OF38" s="203"/>
      <c r="OG38" s="203"/>
      <c r="OH38" s="203"/>
      <c r="OI38" s="203"/>
      <c r="OJ38" s="203"/>
      <c r="OK38" s="203"/>
      <c r="OL38" s="203"/>
      <c r="OM38" s="203"/>
      <c r="ON38" s="203"/>
      <c r="OO38" s="203"/>
      <c r="OP38" s="203"/>
      <c r="OQ38" s="203"/>
      <c r="OR38" s="203"/>
      <c r="OS38" s="203"/>
      <c r="OT38" s="203"/>
      <c r="OU38" s="203"/>
      <c r="OV38" s="203"/>
      <c r="OW38" s="203"/>
      <c r="OX38" s="203"/>
      <c r="OY38" s="203"/>
      <c r="OZ38" s="203"/>
      <c r="PA38" s="203"/>
      <c r="PB38" s="203"/>
      <c r="PC38" s="203"/>
      <c r="PD38" s="203"/>
      <c r="PE38" s="203"/>
      <c r="PF38" s="203"/>
      <c r="PG38" s="203"/>
      <c r="PH38" s="203"/>
      <c r="PI38" s="203"/>
      <c r="PJ38" s="203"/>
      <c r="PK38" s="203"/>
      <c r="PL38" s="203"/>
      <c r="PM38" s="203"/>
      <c r="PN38" s="203"/>
      <c r="PO38" s="203"/>
      <c r="PP38" s="203"/>
      <c r="PQ38" s="203"/>
      <c r="PR38" s="203"/>
      <c r="PS38" s="203"/>
      <c r="PT38" s="203"/>
      <c r="PU38" s="203"/>
      <c r="PV38" s="203"/>
      <c r="PW38" s="203"/>
      <c r="PX38" s="203"/>
      <c r="PY38" s="203"/>
      <c r="PZ38" s="203"/>
      <c r="QA38" s="203"/>
      <c r="QB38" s="203"/>
      <c r="QC38" s="203"/>
      <c r="QD38" s="203"/>
      <c r="QE38" s="203"/>
      <c r="QF38" s="203"/>
      <c r="QG38" s="203"/>
      <c r="QH38" s="203"/>
      <c r="QI38" s="203"/>
      <c r="QJ38" s="203"/>
      <c r="QK38" s="203"/>
      <c r="QL38" s="203"/>
      <c r="QM38" s="203"/>
      <c r="QN38" s="203"/>
      <c r="QO38" s="203"/>
      <c r="QP38" s="203"/>
      <c r="QQ38" s="203"/>
      <c r="QR38" s="203"/>
      <c r="QS38" s="203"/>
      <c r="QT38" s="203"/>
      <c r="QU38" s="203"/>
      <c r="QV38" s="203"/>
      <c r="QW38" s="203"/>
      <c r="QX38" s="203"/>
      <c r="QY38" s="203"/>
      <c r="QZ38" s="203"/>
      <c r="RA38" s="203"/>
      <c r="RB38" s="203"/>
      <c r="RC38" s="203"/>
      <c r="RD38" s="203"/>
      <c r="RE38" s="203"/>
      <c r="RF38" s="203"/>
      <c r="RG38" s="203"/>
      <c r="RH38" s="203"/>
      <c r="RI38" s="203"/>
      <c r="RJ38" s="203"/>
      <c r="RK38" s="203"/>
      <c r="RL38" s="203"/>
      <c r="RM38" s="203"/>
      <c r="RN38" s="203"/>
      <c r="RO38" s="203"/>
      <c r="RP38" s="203"/>
      <c r="RQ38" s="203"/>
      <c r="RR38" s="203"/>
      <c r="RS38" s="203"/>
      <c r="RT38" s="203"/>
      <c r="RU38" s="203"/>
      <c r="RV38" s="203"/>
      <c r="RW38" s="203"/>
      <c r="RX38" s="203"/>
      <c r="RY38" s="203"/>
      <c r="RZ38" s="203"/>
      <c r="SA38" s="203"/>
      <c r="SB38" s="203"/>
      <c r="SC38" s="203"/>
      <c r="SD38" s="203"/>
      <c r="SE38" s="203"/>
      <c r="SF38" s="203"/>
      <c r="SG38" s="203"/>
      <c r="SH38" s="203"/>
      <c r="SI38" s="203"/>
      <c r="SJ38" s="203"/>
      <c r="SK38" s="203"/>
      <c r="SL38" s="203"/>
      <c r="SM38" s="203"/>
      <c r="SN38" s="203"/>
      <c r="SO38" s="203"/>
      <c r="SP38" s="203"/>
      <c r="SQ38" s="203"/>
      <c r="SR38" s="203"/>
      <c r="SS38" s="203"/>
      <c r="ST38" s="203"/>
      <c r="SU38" s="203"/>
      <c r="SV38" s="203"/>
      <c r="SW38" s="203"/>
      <c r="SX38" s="203"/>
      <c r="SY38" s="203"/>
      <c r="SZ38" s="203"/>
      <c r="TA38" s="203"/>
      <c r="TB38" s="203"/>
      <c r="TC38" s="203"/>
      <c r="TD38" s="203"/>
      <c r="TE38" s="203"/>
      <c r="TF38" s="203"/>
      <c r="TG38" s="203"/>
      <c r="TH38" s="203"/>
      <c r="TI38" s="203"/>
      <c r="TJ38" s="203"/>
      <c r="TK38" s="203"/>
      <c r="TL38" s="203"/>
      <c r="TM38" s="203"/>
      <c r="TN38" s="203"/>
      <c r="TO38" s="203"/>
      <c r="TP38" s="203"/>
      <c r="TQ38" s="203"/>
      <c r="TR38" s="203"/>
      <c r="TS38" s="203"/>
      <c r="TT38" s="203"/>
      <c r="TU38" s="203"/>
      <c r="TV38" s="203"/>
      <c r="TW38" s="203"/>
      <c r="TX38" s="203"/>
      <c r="TY38" s="203"/>
      <c r="TZ38" s="203"/>
      <c r="UA38" s="203"/>
      <c r="UB38" s="203"/>
      <c r="UC38" s="203"/>
      <c r="UD38" s="203"/>
      <c r="UE38" s="203"/>
      <c r="UF38" s="203"/>
      <c r="UG38" s="203"/>
      <c r="UH38" s="203"/>
      <c r="UI38" s="203"/>
      <c r="UJ38" s="203"/>
      <c r="UK38" s="203"/>
      <c r="UL38" s="203"/>
      <c r="UM38" s="203"/>
      <c r="UN38" s="203"/>
      <c r="UO38" s="203"/>
      <c r="UP38" s="203"/>
      <c r="UQ38" s="203"/>
      <c r="UR38" s="203"/>
      <c r="US38" s="203"/>
      <c r="UT38" s="203"/>
      <c r="UU38" s="203"/>
      <c r="UV38" s="203"/>
      <c r="UW38" s="203"/>
      <c r="UX38" s="203"/>
      <c r="UY38" s="203"/>
      <c r="UZ38" s="203"/>
      <c r="VA38" s="203"/>
      <c r="VB38" s="203"/>
      <c r="VC38" s="203"/>
      <c r="VD38" s="203"/>
      <c r="VE38" s="203"/>
      <c r="VF38" s="203"/>
      <c r="VG38" s="203"/>
      <c r="VH38" s="203"/>
      <c r="VI38" s="203"/>
      <c r="VJ38" s="203"/>
      <c r="VK38" s="203"/>
      <c r="VL38" s="203"/>
      <c r="VM38" s="203"/>
      <c r="VN38" s="203"/>
      <c r="VO38" s="203"/>
      <c r="VP38" s="203"/>
      <c r="VQ38" s="203"/>
      <c r="VR38" s="203"/>
      <c r="VS38" s="203"/>
      <c r="VT38" s="203"/>
      <c r="VU38" s="203"/>
      <c r="VV38" s="203"/>
      <c r="VW38" s="203"/>
      <c r="VX38" s="203"/>
      <c r="VY38" s="203"/>
      <c r="VZ38" s="203"/>
      <c r="WA38" s="203"/>
      <c r="WB38" s="203"/>
      <c r="WC38" s="203"/>
      <c r="WD38" s="203"/>
      <c r="WE38" s="203"/>
      <c r="WF38" s="203"/>
      <c r="WG38" s="203"/>
      <c r="WH38" s="203"/>
      <c r="WI38" s="203"/>
      <c r="WJ38" s="203"/>
      <c r="WK38" s="203"/>
      <c r="WL38" s="203"/>
      <c r="WM38" s="203"/>
      <c r="WN38" s="203"/>
      <c r="WO38" s="203"/>
      <c r="WP38" s="203"/>
      <c r="WQ38" s="203"/>
      <c r="WR38" s="203"/>
      <c r="WS38" s="203"/>
      <c r="WT38" s="203"/>
      <c r="WU38" s="203"/>
      <c r="WV38" s="203"/>
      <c r="WW38" s="203"/>
      <c r="WX38" s="203"/>
      <c r="WY38" s="203"/>
      <c r="WZ38" s="203"/>
      <c r="XA38" s="203"/>
      <c r="XB38" s="203"/>
      <c r="XC38" s="203"/>
      <c r="XD38" s="203"/>
      <c r="XE38" s="203"/>
      <c r="XF38" s="203"/>
      <c r="XG38" s="203"/>
      <c r="XH38" s="203"/>
      <c r="XI38" s="203"/>
      <c r="XJ38" s="203"/>
      <c r="XK38" s="203"/>
      <c r="XL38" s="203"/>
      <c r="XM38" s="203"/>
      <c r="XN38" s="203"/>
      <c r="XO38" s="203"/>
      <c r="XP38" s="203"/>
      <c r="XQ38" s="203"/>
      <c r="XR38" s="203"/>
      <c r="XS38" s="203"/>
      <c r="XT38" s="203"/>
      <c r="XU38" s="203"/>
      <c r="XV38" s="203"/>
      <c r="XW38" s="203"/>
      <c r="XX38" s="203"/>
      <c r="XY38" s="203"/>
      <c r="XZ38" s="203"/>
      <c r="YA38" s="203"/>
      <c r="YB38" s="203"/>
      <c r="YC38" s="203"/>
      <c r="YD38" s="203"/>
      <c r="YE38" s="203"/>
      <c r="YF38" s="203"/>
      <c r="YG38" s="203"/>
      <c r="YH38" s="203"/>
      <c r="YI38" s="203"/>
      <c r="YJ38" s="203"/>
      <c r="YK38" s="203"/>
      <c r="YL38" s="203"/>
      <c r="YM38" s="203"/>
      <c r="YN38" s="203"/>
      <c r="YO38" s="203"/>
      <c r="YP38" s="203"/>
      <c r="YQ38" s="203"/>
      <c r="YR38" s="203"/>
      <c r="YS38" s="203"/>
      <c r="YT38" s="203"/>
      <c r="YU38" s="203"/>
      <c r="YV38" s="203"/>
      <c r="YW38" s="203"/>
      <c r="YX38" s="203"/>
      <c r="YY38" s="203"/>
      <c r="YZ38" s="203"/>
      <c r="ZA38" s="203"/>
      <c r="ZB38" s="203"/>
      <c r="ZC38" s="203"/>
      <c r="ZD38" s="203"/>
      <c r="ZE38" s="203"/>
      <c r="ZF38" s="203"/>
      <c r="ZG38" s="203"/>
      <c r="ZH38" s="203"/>
      <c r="ZI38" s="203"/>
      <c r="ZJ38" s="203"/>
      <c r="ZK38" s="203"/>
      <c r="ZL38" s="203"/>
      <c r="ZM38" s="203"/>
      <c r="ZN38" s="203"/>
      <c r="ZO38" s="203"/>
      <c r="ZP38" s="203"/>
      <c r="ZQ38" s="203"/>
      <c r="ZR38" s="203"/>
      <c r="ZS38" s="203"/>
      <c r="ZT38" s="203"/>
      <c r="ZU38" s="203"/>
      <c r="ZV38" s="203"/>
      <c r="ZW38" s="203"/>
      <c r="ZX38" s="203"/>
      <c r="ZY38" s="203"/>
      <c r="ZZ38" s="203"/>
      <c r="AAA38" s="203"/>
      <c r="AAB38" s="203"/>
      <c r="AAC38" s="203"/>
      <c r="AAD38" s="203"/>
      <c r="AAE38" s="203"/>
      <c r="AAF38" s="203"/>
      <c r="AAG38" s="203"/>
      <c r="AAH38" s="203"/>
      <c r="AAI38" s="203"/>
      <c r="AAJ38" s="203"/>
      <c r="AAK38" s="203"/>
      <c r="AAL38" s="203"/>
      <c r="AAM38" s="203"/>
      <c r="AAN38" s="203"/>
      <c r="AAO38" s="203"/>
      <c r="AAP38" s="203"/>
      <c r="AAQ38" s="203"/>
      <c r="AAR38" s="203"/>
      <c r="AAS38" s="203"/>
      <c r="AAT38" s="203"/>
      <c r="AAU38" s="203"/>
      <c r="AAV38" s="203"/>
      <c r="AAW38" s="203"/>
      <c r="AAX38" s="203"/>
      <c r="AAY38" s="203"/>
      <c r="AAZ38" s="203"/>
      <c r="ABA38" s="203"/>
      <c r="ABB38" s="203"/>
      <c r="ABC38" s="203"/>
      <c r="ABD38" s="203"/>
      <c r="ABE38" s="203"/>
      <c r="ABF38" s="203"/>
      <c r="ABG38" s="203"/>
      <c r="ABH38" s="203"/>
      <c r="ABI38" s="203"/>
      <c r="ABJ38" s="203"/>
      <c r="ABK38" s="203"/>
      <c r="ABL38" s="203"/>
      <c r="ABM38" s="203"/>
      <c r="ABN38" s="203"/>
      <c r="ABO38" s="203"/>
      <c r="ABP38" s="203"/>
      <c r="ABQ38" s="203"/>
      <c r="ABR38" s="203"/>
      <c r="ABS38" s="203"/>
      <c r="ABT38" s="203"/>
      <c r="ABU38" s="203"/>
      <c r="ABV38" s="203"/>
      <c r="ABW38" s="203"/>
      <c r="ABX38" s="203"/>
      <c r="ABY38" s="203"/>
      <c r="ABZ38" s="203"/>
      <c r="ACA38" s="203"/>
      <c r="ACB38" s="203"/>
      <c r="ACC38" s="203"/>
      <c r="ACD38" s="203"/>
      <c r="ACE38" s="203"/>
      <c r="ACF38" s="203"/>
      <c r="ACG38" s="203"/>
      <c r="ACH38" s="203"/>
      <c r="ACI38" s="203"/>
      <c r="ACJ38" s="203"/>
      <c r="ACK38" s="203"/>
      <c r="ACL38" s="203"/>
      <c r="ACM38" s="203"/>
      <c r="ACN38" s="203"/>
      <c r="ACO38" s="203"/>
      <c r="ACP38" s="203"/>
      <c r="ACQ38" s="203"/>
      <c r="ACR38" s="203"/>
      <c r="ACS38" s="203"/>
      <c r="ACT38" s="203"/>
      <c r="ACU38" s="203"/>
      <c r="ACV38" s="203"/>
      <c r="ACW38" s="203"/>
      <c r="ACX38" s="203"/>
      <c r="ACY38" s="203"/>
      <c r="ACZ38" s="203"/>
      <c r="ADA38" s="203"/>
      <c r="ADB38" s="203"/>
      <c r="ADC38" s="203"/>
      <c r="ADD38" s="203"/>
      <c r="ADE38" s="203"/>
      <c r="ADF38" s="203"/>
      <c r="ADG38" s="203"/>
      <c r="ADH38" s="203"/>
      <c r="ADI38" s="203"/>
      <c r="ADJ38" s="203"/>
      <c r="ADK38" s="203"/>
      <c r="ADL38" s="203"/>
      <c r="ADM38" s="203"/>
      <c r="ADN38" s="203"/>
      <c r="ADO38" s="203"/>
      <c r="ADP38" s="203"/>
      <c r="ADQ38" s="203"/>
      <c r="ADR38" s="203"/>
      <c r="ADS38" s="203"/>
      <c r="ADT38" s="203"/>
      <c r="ADU38" s="203"/>
      <c r="ADV38" s="203"/>
      <c r="ADW38" s="203"/>
      <c r="ADX38" s="203"/>
      <c r="ADY38" s="203"/>
      <c r="ADZ38" s="203"/>
      <c r="AEA38" s="203"/>
      <c r="AEB38" s="203"/>
      <c r="AEC38" s="203"/>
      <c r="AED38" s="203"/>
      <c r="AEE38" s="203"/>
      <c r="AEF38" s="203"/>
      <c r="AEG38" s="203"/>
      <c r="AEH38" s="203"/>
      <c r="AEI38" s="203"/>
      <c r="AEJ38" s="203"/>
      <c r="AEK38" s="203"/>
      <c r="AEL38" s="203"/>
      <c r="AEM38" s="203"/>
      <c r="AEN38" s="203"/>
      <c r="AEO38" s="203"/>
      <c r="AEP38" s="203"/>
      <c r="AEQ38" s="203"/>
      <c r="AER38" s="203"/>
      <c r="AES38" s="203"/>
      <c r="AET38" s="203"/>
      <c r="AEU38" s="203"/>
      <c r="AEV38" s="203"/>
      <c r="AEW38" s="203"/>
      <c r="AEX38" s="203"/>
      <c r="AEY38" s="203"/>
      <c r="AEZ38" s="203"/>
      <c r="AFA38" s="203"/>
      <c r="AFB38" s="203"/>
      <c r="AFC38" s="203"/>
      <c r="AFD38" s="203"/>
      <c r="AFE38" s="203"/>
      <c r="AFF38" s="203"/>
      <c r="AFG38" s="203"/>
      <c r="AFH38" s="203"/>
      <c r="AFI38" s="203"/>
      <c r="AFJ38" s="203"/>
      <c r="AFK38" s="203"/>
      <c r="AFL38" s="203"/>
      <c r="AFM38" s="203"/>
      <c r="AFN38" s="203"/>
      <c r="AFO38" s="203"/>
      <c r="AFP38" s="203"/>
      <c r="AFQ38" s="203"/>
      <c r="AFR38" s="203"/>
      <c r="AFS38" s="203"/>
      <c r="AFT38" s="203"/>
      <c r="AFU38" s="203"/>
      <c r="AFV38" s="203"/>
      <c r="AFW38" s="203"/>
      <c r="AFX38" s="203"/>
      <c r="AFY38" s="203"/>
      <c r="AFZ38" s="203"/>
      <c r="AGA38" s="203"/>
      <c r="AGB38" s="203"/>
      <c r="AGC38" s="203"/>
      <c r="AGD38" s="203"/>
      <c r="AGE38" s="203"/>
      <c r="AGF38" s="203"/>
      <c r="AGG38" s="203"/>
      <c r="AGH38" s="203"/>
      <c r="AGI38" s="203"/>
      <c r="AGJ38" s="203"/>
      <c r="AGK38" s="203"/>
      <c r="AGL38" s="203"/>
      <c r="AGM38" s="203"/>
      <c r="AGN38" s="203"/>
      <c r="AGO38" s="203"/>
      <c r="AGP38" s="203"/>
      <c r="AGQ38" s="203"/>
      <c r="AGR38" s="203"/>
      <c r="AGS38" s="203"/>
      <c r="AGT38" s="203"/>
      <c r="AGU38" s="203"/>
      <c r="AGV38" s="203"/>
      <c r="AGW38" s="203"/>
      <c r="AGX38" s="203"/>
      <c r="AGY38" s="203"/>
      <c r="AGZ38" s="203"/>
      <c r="AHA38" s="203"/>
      <c r="AHB38" s="203"/>
      <c r="AHC38" s="203"/>
      <c r="AHD38" s="203"/>
      <c r="AHE38" s="203"/>
      <c r="AHF38" s="203"/>
      <c r="AHG38" s="203"/>
      <c r="AHH38" s="203"/>
      <c r="AHI38" s="203"/>
      <c r="AHJ38" s="203"/>
      <c r="AHK38" s="203"/>
      <c r="AHL38" s="203"/>
      <c r="AHM38" s="203"/>
      <c r="AHN38" s="203"/>
      <c r="AHO38" s="203"/>
      <c r="AHP38" s="203"/>
      <c r="AHQ38" s="203"/>
      <c r="AHR38" s="203"/>
      <c r="AHS38" s="203"/>
      <c r="AHT38" s="203"/>
      <c r="AHU38" s="203"/>
      <c r="AHV38" s="203"/>
      <c r="AHW38" s="203"/>
      <c r="AHX38" s="203"/>
      <c r="AHY38" s="203"/>
      <c r="AHZ38" s="203"/>
      <c r="AIA38" s="203"/>
      <c r="AIB38" s="203"/>
      <c r="AIC38" s="203"/>
      <c r="AID38" s="203"/>
      <c r="AIE38" s="203"/>
      <c r="AIF38" s="203"/>
      <c r="AIG38" s="203"/>
      <c r="AIH38" s="203"/>
      <c r="AII38" s="203"/>
      <c r="AIJ38" s="203"/>
      <c r="AIK38" s="203"/>
      <c r="AIL38" s="203"/>
      <c r="AIM38" s="203"/>
      <c r="AIN38" s="203"/>
      <c r="AIO38" s="203"/>
      <c r="AIP38" s="203"/>
      <c r="AIQ38" s="203"/>
      <c r="AIR38" s="203"/>
      <c r="AIS38" s="203"/>
    </row>
    <row r="39" spans="1:929" x14ac:dyDescent="0.35">
      <c r="A39" s="1">
        <v>1977</v>
      </c>
      <c r="B39" s="203"/>
      <c r="C39" s="203"/>
      <c r="D39" s="203"/>
      <c r="E39" s="203"/>
      <c r="F39" s="203"/>
      <c r="G39" s="203"/>
      <c r="H39" s="203"/>
      <c r="I39" s="203"/>
      <c r="J39" s="203"/>
      <c r="K39" s="203"/>
      <c r="L39" s="203"/>
      <c r="M39" s="203"/>
      <c r="N39" s="203"/>
      <c r="O39" s="203"/>
      <c r="P39" s="203"/>
      <c r="Q39" s="203"/>
      <c r="R39" s="203"/>
      <c r="S39" s="203"/>
      <c r="T39" s="203"/>
      <c r="U39" s="203"/>
      <c r="V39" s="203"/>
      <c r="W39" s="203"/>
      <c r="X39" s="203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03"/>
      <c r="AL39" s="203"/>
      <c r="AM39" s="203"/>
      <c r="AN39" s="203"/>
      <c r="AO39" s="203"/>
      <c r="AP39" s="203"/>
      <c r="AQ39" s="203"/>
      <c r="AR39" s="203"/>
      <c r="AS39" s="203"/>
      <c r="AT39" s="203"/>
      <c r="AU39" s="203"/>
      <c r="AV39" s="203"/>
      <c r="AW39" s="203"/>
      <c r="AX39" s="203"/>
      <c r="AY39" s="203"/>
      <c r="AZ39" s="203"/>
      <c r="BA39" s="203"/>
      <c r="BB39" s="203"/>
      <c r="BC39" s="203"/>
      <c r="BD39" s="203"/>
      <c r="BE39" s="203"/>
      <c r="BF39" s="203"/>
      <c r="BG39" s="203"/>
      <c r="BH39" s="203"/>
      <c r="BI39" s="203"/>
      <c r="BJ39" s="203"/>
      <c r="BK39" s="203"/>
      <c r="BL39" s="203"/>
      <c r="BM39" s="203"/>
      <c r="BN39" s="203"/>
      <c r="BO39" s="203"/>
      <c r="BP39" s="203"/>
      <c r="BQ39" s="203"/>
      <c r="BR39" s="203"/>
      <c r="BS39" s="203"/>
      <c r="BT39" s="203"/>
      <c r="BU39" s="203"/>
      <c r="BV39" s="203"/>
      <c r="BW39" s="203"/>
      <c r="BX39" s="203"/>
      <c r="BY39" s="203"/>
      <c r="BZ39" s="203"/>
      <c r="CA39" s="203"/>
      <c r="CB39" s="203"/>
      <c r="CC39" s="203"/>
      <c r="CD39" s="203"/>
      <c r="CE39" s="203"/>
      <c r="CF39" s="203"/>
      <c r="CG39" s="203"/>
      <c r="CH39" s="203"/>
      <c r="CI39" s="203"/>
      <c r="CJ39" s="203"/>
      <c r="CK39" s="203"/>
      <c r="CL39" s="203"/>
      <c r="CM39" s="203"/>
      <c r="CN39" s="203"/>
      <c r="CO39" s="203"/>
      <c r="CP39" s="203"/>
      <c r="CQ39" s="203"/>
      <c r="CR39" s="203"/>
      <c r="CS39" s="203"/>
      <c r="CT39" s="203"/>
      <c r="CU39" s="203"/>
      <c r="CV39" s="203"/>
      <c r="CW39" s="203"/>
      <c r="CX39" s="203"/>
      <c r="CY39" s="203"/>
      <c r="CZ39" s="203"/>
      <c r="DA39" s="203"/>
      <c r="DB39" s="203"/>
      <c r="DC39" s="203"/>
      <c r="DD39" s="203"/>
      <c r="DE39" s="203"/>
      <c r="DF39" s="203"/>
      <c r="DG39" s="203"/>
      <c r="DH39" s="203"/>
      <c r="DI39" s="203"/>
      <c r="DJ39" s="203"/>
      <c r="DK39" s="203"/>
      <c r="DL39" s="203"/>
      <c r="DM39" s="203"/>
      <c r="DN39" s="203"/>
      <c r="DO39" s="203"/>
      <c r="DP39" s="203"/>
      <c r="DQ39" s="203"/>
      <c r="DR39" s="203"/>
      <c r="DS39" s="203"/>
      <c r="DT39" s="203"/>
      <c r="DU39" s="203"/>
      <c r="DV39" s="203"/>
      <c r="DW39" s="241">
        <f>IFERROR(HLOOKUP("fa_21_s_s11",acc!$B$10:$AIR$83,$A39-1947,FALSE)+HLOOKUP("fa_2_s_s11",acc!$B$10:$AIR$83,$A39-1947,FALSE)+HLOOKUP("fa_3e_s_s11",acc!$B$10:$AIR$83,$A39-1947,FALSE)+HLOOKUP("fa_3d_s_s11",acc!$B$10:$AIR$83,$A39-1947,FALSE)+HLOOKUP("fa_4_s_s11",acc!$B$10:$AIR$83,$A39-1947,FALSE)+HLOOKUP("fa_5e_s_s11",acc!$B$10:$AIR$83,$A39-1947,FALSE)+HLOOKUP("fa_5d_s_s11",acc!$B$10:$AIR$83,$A39-1947,FALSE)+HLOOKUP("fa_6_s_s11",acc!$B$10:$AIR$83,$A39-1947,FALSE)+HLOOKUP("fa_7_s_s11",acc!$B$10:$AIR$83,$A39-1947,FALSE)+HLOOKUP("fa_8_s_s11",acc!$B$10:$AIR$83,$A39-1947,FALSE),"")</f>
        <v>214.02700000000002</v>
      </c>
      <c r="DX39" s="203">
        <v>0</v>
      </c>
      <c r="DY39" s="203">
        <v>51.457000000000001</v>
      </c>
      <c r="DZ39" s="203">
        <v>0.58699999999999997</v>
      </c>
      <c r="EA39" s="203">
        <v>3.056</v>
      </c>
      <c r="EB39" s="203">
        <v>3.032</v>
      </c>
      <c r="EC39" s="203">
        <v>2.4E-2</v>
      </c>
      <c r="ED39" s="203">
        <v>107.24299999999999</v>
      </c>
      <c r="EE39" s="203">
        <v>70.474999999999994</v>
      </c>
      <c r="EF39" s="203">
        <v>64.361999999999995</v>
      </c>
      <c r="EG39" s="203">
        <v>6.1130000000000004</v>
      </c>
      <c r="EH39" s="203">
        <v>3.2320000000000002</v>
      </c>
      <c r="EI39" s="203">
        <v>0</v>
      </c>
      <c r="EJ39" s="203">
        <v>-22.023</v>
      </c>
      <c r="EK39" s="203"/>
      <c r="EL39" s="241">
        <f>IFERROR(HLOOKUP("fa_21_s_s12",acc!$B$10:$AMP$83,$A39-1947,FALSE)+HLOOKUP("res_s",acc!$B$10:$AMP$83,$A39-1947,FALSE)+HLOOKUP("fa_2_s_s12",acc!$B$10:$AMP$83,$A39-1947,FALSE)+HLOOKUP("fa_3e_s_s12",acc!$B$10:$AMP$83,$A39-1947,FALSE)+HLOOKUP("fa_3d_s_s12",acc!$B$10:$AMP$83,$A39-1947,FALSE)+HLOOKUP("fa_3g_s_s12",acc!$B$10:$AMP$83,$A39-1947,FALSE)+HLOOKUP("fa_4_s_s12",acc!$B$10:$AMP$83,$A39-1947,FALSE)+HLOOKUP("fa_5e_s_s12",acc!$B$10:$AMP$83,$A39-1947,FALSE)+HLOOKUP("fa_5d_s_s12",acc!$B$10:$AMP$83,$A39-1947,FALSE)+HLOOKUP("fa_8_s_s12",acc!$B$10:$AMP$83,$A39-1947,FALSE),"")</f>
        <v>421.53199999999998</v>
      </c>
      <c r="EM39" s="203">
        <v>0</v>
      </c>
      <c r="EN39" s="203">
        <v>157.374</v>
      </c>
      <c r="EO39" s="203">
        <v>1.238</v>
      </c>
      <c r="EP39" s="203">
        <v>0</v>
      </c>
      <c r="EQ39" s="203">
        <v>39.158000000000001</v>
      </c>
      <c r="ER39" s="203">
        <v>38.497</v>
      </c>
      <c r="ES39" s="203">
        <v>0.66100000000000003</v>
      </c>
      <c r="ET39" s="241">
        <f>IFERROR(HLOOKUP("fl_4_s_s11",acc!$B$10:$AIS$83,$A39-1947,FALSE)+HLOOKUP("fl_4_s_s13",acc!$B$10:$AIS$83,$A39-1947,FALSE)+HLOOKUP("fl_4_s_s14",acc!$B$10:$AIS$83,$A39-1947,FALSE)+HLOOKUP("fl_4_s_s2",acc!$B$10:$AIS$83,$A39-1947,FALSE)-HLOOKUP("fa_4_s_s11",acc!$B$10:$AIS$83,$A39-1947,FALSE)-HLOOKUP("fa_4_s_s121",acc!$B$10:$AIS$83,$A39-1947,FALSE)-HLOOKUP("fa_4_s_s2",acc!$B$10:$AIS$83,$A39-1947,FALSE),"")</f>
        <v>231.059</v>
      </c>
      <c r="EU39" s="203">
        <v>22.498000000000001</v>
      </c>
      <c r="EV39" s="203">
        <v>19.873000000000001</v>
      </c>
      <c r="EW39" s="203">
        <v>2.625</v>
      </c>
      <c r="EX39" s="203">
        <v>0</v>
      </c>
      <c r="EY39" s="203">
        <v>0</v>
      </c>
      <c r="EZ39" s="203">
        <v>-3.6260000000000012</v>
      </c>
      <c r="FA39" s="203"/>
      <c r="FB39" s="241">
        <f>IFERROR(HLOOKUP("fa_1_s_s121",acc!$B$10:$AMH$83,$A39-1947,FALSE)+HLOOKUP("fa_295_s_s121",acc!$B$10:$AMH$83,$A39-1947,FALSE)+HLOOKUP("tgt2_s",acc!$B$10:$AMH$83,$A39-1947,FALSE)+HLOOKUP("fa_2_s_s121",acc!$B$10:$AMH$83,$A39-1947,FALSE)+HLOOKUP("fa_3e_s_s121",acc!$B$10:$AMH$83,$A39-1947,FALSE)+HLOOKUP("fa_3d_s_s121",acc!$B$10:$AMH$83,$A39-1947,FALSE)+HLOOKUP("fa_3g_s_s121",acc!$B$10:$AMH$83,$A39-1947,FALSE)+HLOOKUP("fa_4_s_s121",acc!$B$10:$AMH$83,$A39-1947,FALSE)+HLOOKUP("fa_5e_s_s121",acc!$B$10:$AMH$83,$A39-1947,FALSE)+HLOOKUP("fa_5d_s_s121",acc!$B$10:$AMH$83,$A39-1947,FALSE)+HLOOKUP("fa_7_s_s121",acc!$B$10:$AMH$83,$A39-1947,FALSE)+HLOOKUP("fa_8_s_s121",acc!$B$10:$AMH$83,$A39-1947,FALSE),"")</f>
        <v>79.606999999999999</v>
      </c>
      <c r="FC39" s="203">
        <v>12.225</v>
      </c>
      <c r="FD39" s="203">
        <v>11.574</v>
      </c>
      <c r="FE39" s="203">
        <v>0</v>
      </c>
      <c r="FF39" s="241">
        <f>IFERROR(HLOOKUP("fl_295_s_s12",acc!$B$10:$AIS$83,$A39-1947,FALSE)+HLOOKUP("fl_295_s_s2",acc!$B$10:$AIS$83,$A39-1947,FALSE),"")</f>
        <v>51.652999999999999</v>
      </c>
      <c r="FG39" s="203">
        <v>0.60399999999999998</v>
      </c>
      <c r="FH39" s="203">
        <v>0.60399999999999998</v>
      </c>
      <c r="FI39" s="203">
        <v>0</v>
      </c>
      <c r="FJ39" s="203">
        <v>1.66</v>
      </c>
      <c r="FK39" s="203">
        <v>6.9000000000000006E-2</v>
      </c>
      <c r="FL39" s="203">
        <v>5.7000000000000002E-2</v>
      </c>
      <c r="FM39" s="203">
        <v>1.2E-2</v>
      </c>
      <c r="FN39" s="203">
        <v>0</v>
      </c>
      <c r="FO39" s="203">
        <v>0</v>
      </c>
      <c r="FP39" s="203">
        <v>1.8220000000000001</v>
      </c>
      <c r="FQ39" s="203"/>
      <c r="FR39" s="241">
        <f>IFERROR(HLOOKUP("gcb_s",acc!$B$10:$ALZ$83,$A39-1947,FALSE)+HLOOKUP("fa_2_s_s13",acc!$B$10:$ALZ$83,$A39-1947,FALSE)+HLOOKUP("fa_3d_s_s13",acc!$B$10:$ALZ$83,$A39-1947,FALSE)+HLOOKUP("fa_3g_s_s13",acc!$B$10:$ALZ$83,$A39-1947,FALSE)+HLOOKUP("fa_5e_s_s13",acc!$B$10:$ALZ$83,$A39-1947,FALSE)+HLOOKUP("fa_5d_s_s13",acc!$B$10:$ALZ$83,$A39-1947,FALSE)+HLOOKUP("fa_6_s_s13",acc!$B$10:$ALZ$83,$A39-1947,FALSE)+HLOOKUP("fa_7_s_s13",acc!$B$10:$ALZ$83,$A39-1947,FALSE)+HLOOKUP("fa_8_s_s13",acc!$B$10:$ALZ$83,$A39-1947,FALSE),"")</f>
        <v>45.77</v>
      </c>
      <c r="FS39" s="203">
        <v>0</v>
      </c>
      <c r="FT39" s="203">
        <v>10.135999999999999</v>
      </c>
      <c r="FU39" s="203">
        <v>0</v>
      </c>
      <c r="FV39" s="203">
        <v>5.4489999999999998</v>
      </c>
      <c r="FW39" s="203">
        <v>5.3949999999999996</v>
      </c>
      <c r="FX39" s="203">
        <v>5.3999999999999999E-2</v>
      </c>
      <c r="FY39" s="203">
        <v>0</v>
      </c>
      <c r="FZ39" s="203">
        <v>34.710999999999999</v>
      </c>
      <c r="GA39" s="203">
        <v>33.838999999999999</v>
      </c>
      <c r="GB39" s="203">
        <v>0.872</v>
      </c>
      <c r="GC39" s="203">
        <v>5.7000000000000002E-2</v>
      </c>
      <c r="GD39" s="203">
        <v>0</v>
      </c>
      <c r="GE39" s="203">
        <v>-4.5829999999999993</v>
      </c>
      <c r="GF39" s="203"/>
      <c r="GG39" s="241">
        <f>IFERROR(HLOOKUP("fa_21_s_s14",acc!$B$10:$ALR$83,$A39-1947,FALSE)+HLOOKUP("fa_2_s_s14",acc!$B$10:$ALR$83,$A39-1947,FALSE)+HLOOKUP("fa_3d_s_s14",acc!$B$10:$ALR$83,$A39-1947,FALSE)+HLOOKUP("fa_3g_s_s14",acc!$B$10:$ALR$83,$A39-1947,FALSE)+HLOOKUP("fa_5e_s_s14",acc!$B$10:$ALR$83,$A39-1947,FALSE)+HLOOKUP("fa_5d_s_s14",acc!$B$10:$ALR$83,$A39-1947,FALSE)+HLOOKUP("fa_6_s_s14",acc!$B$10:$ALR$83,$A39-1947,FALSE)+HLOOKUP("fa_7_s_s14",acc!$B$10:$ALR$83,$A39-1947,FALSE)+HLOOKUP("fa_8_s_s14",acc!$B$10:$ALR$83,$A39-1947,FALSE),"")</f>
        <v>274.18</v>
      </c>
      <c r="GH39" s="203">
        <v>0</v>
      </c>
      <c r="GI39" s="203">
        <v>167.13499999999999</v>
      </c>
      <c r="GJ39" s="203">
        <v>16.309000000000001</v>
      </c>
      <c r="GK39" s="203">
        <v>14.962999999999999</v>
      </c>
      <c r="GL39" s="203">
        <v>14.913</v>
      </c>
      <c r="GM39" s="203">
        <v>0.05</v>
      </c>
      <c r="GN39" s="203">
        <v>0</v>
      </c>
      <c r="GO39" s="203">
        <v>25.922999999999998</v>
      </c>
      <c r="GP39" s="203">
        <v>24.527999999999999</v>
      </c>
      <c r="GQ39" s="203">
        <v>1.395</v>
      </c>
      <c r="GR39" s="203">
        <v>21.335000000000001</v>
      </c>
      <c r="GS39" s="204">
        <v>0</v>
      </c>
      <c r="GT39" s="203">
        <v>28.515000000000001</v>
      </c>
      <c r="GU39" s="203"/>
      <c r="GV39" s="241">
        <f>IFERROR(HLOOKUP("fa_21_s_s2",acc!$B$10:$ALJ$83,$A39-1947,FALSE)+HLOOKUP("fa_2_s_s2",acc!$B$10:$ALJ$83,$A39-1947,FALSE)+HLOOKUP("fa_3e_s_s2",acc!$B$10:$ALJ$83,$A39-1947,FALSE)+HLOOKUP("fa_3g_s_s2",acc!$B$10:$ALJ$83,$A39-1947,FALSE)+HLOOKUP("fa_4_s_s2",acc!$B$10:$ALJ$83,$A39-1947,FALSE)+HLOOKUP("fa_5e_s_s2",acc!$B$10:$ALJ$83,$A39-1947,FALSE)+HLOOKUP("fa_6_s_s2",acc!$B$10:$ALJ$83,$A39-1947,FALSE)+HLOOKUP("fa_8_s_s2",acc!$B$10:$ALJ$83,$A39-1947,FALSE),"")</f>
        <v>86.155000000000001</v>
      </c>
      <c r="GW39" s="203">
        <v>0</v>
      </c>
      <c r="GX39" s="203">
        <v>45.707999999999998</v>
      </c>
      <c r="GY39" s="203">
        <v>0</v>
      </c>
      <c r="GZ39" s="203">
        <v>0</v>
      </c>
      <c r="HA39" s="203">
        <v>8.6850000000000005</v>
      </c>
      <c r="HB39" s="203">
        <v>2.5449999999999999</v>
      </c>
      <c r="HC39" s="203">
        <v>6.14</v>
      </c>
      <c r="HD39" s="203">
        <v>17.582000000000001</v>
      </c>
      <c r="HE39" s="203">
        <f>HF39+HG39</f>
        <v>14.372</v>
      </c>
      <c r="HF39" s="203">
        <v>14.372</v>
      </c>
      <c r="HG39" s="203">
        <v>0</v>
      </c>
      <c r="HH39" s="203">
        <v>3.1E-2</v>
      </c>
      <c r="HI39" s="203">
        <v>0</v>
      </c>
      <c r="HJ39" s="203">
        <v>-0.104</v>
      </c>
      <c r="HK39" s="203"/>
      <c r="HL39" s="241">
        <f>IFERROR(HLOOKUP("fl_3g_s_s11",acc!$B$10:$AIQ$83,$A39-1947,FALSE)+HLOOKUP("fl_4_s_s11",acc!$B$10:$AIQ$83,$A39-1947,FALSE)+HLOOKUP("fl_5e_s_s11",acc!$B$10:$AIQ$83,$A39-1947,FALSE),"")</f>
        <v>401.32000000000005</v>
      </c>
      <c r="HM39" s="203">
        <v>0</v>
      </c>
      <c r="HN39" s="203">
        <v>0</v>
      </c>
      <c r="HO39" s="203">
        <v>14.446</v>
      </c>
      <c r="HP39" s="203">
        <v>12.59</v>
      </c>
      <c r="HQ39" s="203">
        <v>1.8560000000000001</v>
      </c>
      <c r="HR39" s="203">
        <v>274.36900000000003</v>
      </c>
      <c r="HS39" s="203">
        <v>112.505</v>
      </c>
      <c r="HT39" s="203">
        <v>112.505</v>
      </c>
      <c r="HU39" s="203">
        <v>0</v>
      </c>
      <c r="HV39" s="203">
        <v>0</v>
      </c>
      <c r="HW39" s="203">
        <v>0</v>
      </c>
      <c r="HX39" s="203">
        <v>0</v>
      </c>
      <c r="HY39" s="203"/>
      <c r="HZ39" s="241">
        <f>IFERROR(HLOOKUP("fl_295_s_s12",acc!$B$10:$AMO$83,$A39-1947,FALSE)+HLOOKUP("fl_2_s_s12",acc!$B$10:$AMO$83,$A39-1947,FALSE)+HLOOKUP("fl_3g_s_s12",acc!$B$10:$AMO$83,$A39-1947,FALSE)+HLOOKUP("fl_5e_s_s12",acc!$B$10:$AMO$83,$A39-1947,FALSE)+HLOOKUP("fl_6_s_s12",acc!$B$10:$AMO$83,$A39-1947,FALSE)+HLOOKUP("fl_7_s_s12",acc!$B$10:$AMO$83,$A39-1947,FALSE),"")</f>
        <v>464.536</v>
      </c>
      <c r="IA39" s="203">
        <v>0</v>
      </c>
      <c r="IB39" s="241">
        <f>IFERROR(HLOOKUP("fa_2_s_s11",acc!$B$10:$AIS$83,$A39-1947,FALSE)+HLOOKUP("fa_2_s_s12",acc!$B$10:$AIS$83,$A39-1947,FALSE)+HLOOKUP("fa_2_s_s121",acc!$B$10:$AIS$83,$A39-1947,FALSE)+HLOOKUP("fa_2_s_s13",acc!$B$10:$AIS$83,$A39-1947,FALSE)+HLOOKUP("fa_2_s_s14",acc!$B$10:$AIS$83,$A39-1947,FALSE)+HLOOKUP("fa_2_s_s2",acc!$B$10:$AIS$83,$A39-1947,FALSE)-HLOOKUP("fl_2_s_s121",acc!$B$10:$AIS$83,$A39-1947,FALSE)-HLOOKUP("fl_2_s_s13",acc!$B$10:$AIS$83,$A39-1947,FALSE)-HLOOKUP("fl_2_s_s2",acc!$B$10:$AIS$83,$A39-1947,FALSE),"")</f>
        <v>350.19800000000004</v>
      </c>
      <c r="IC39" s="203">
        <v>0</v>
      </c>
      <c r="ID39" s="203">
        <v>40.131999999999998</v>
      </c>
      <c r="IE39" s="203">
        <v>37.372</v>
      </c>
      <c r="IF39" s="203">
        <v>33.768999999999998</v>
      </c>
      <c r="IG39" s="203">
        <v>3.6030000000000002</v>
      </c>
      <c r="IH39" s="203">
        <v>0</v>
      </c>
      <c r="II39" s="203">
        <v>37.668999999999997</v>
      </c>
      <c r="IJ39" s="203">
        <v>37.668999999999997</v>
      </c>
      <c r="IK39" s="203">
        <v>0</v>
      </c>
      <c r="IL39" s="203">
        <v>24.654</v>
      </c>
      <c r="IM39" s="241">
        <f>IFERROR(HLOOKUP("fa_7_s_s11",acc!$B$10:$AIS$83,$A39-1947,FALSE)
+HLOOKUP("fa_7_s_s121",acc!$B$10:$AIS$83,$A39-1947,FALSE)
+HLOOKUP("fa_7_s_s13",acc!$B$10:$AIS$83,$A39-1947,FALSE)
+HLOOKUP("fa_7_s_s14",acc!$B$10:$AIS$83,$A39-1947,FALSE)
-HLOOKUP("fl_7_s_s2",acc!$B$10:$AIS$83,$A39-1947,FALSE),"")</f>
        <v>0</v>
      </c>
      <c r="IN39" s="203">
        <v>0</v>
      </c>
      <c r="IO39" s="203"/>
      <c r="IP39" s="241">
        <f>IFERROR(HLOOKUP("fl_21_s_s121",acc!$B$10:$AMG$83,$A39-1947,FALSE)+HLOOKUP("res_s",acc!$B$10:$AMG$83,$A39-1947,FALSE)+HLOOKUP("gcb_s",acc!$B$10:$AMG$83,$A39-1947,FALSE)+HLOOKUP("fl_2_s_s121",acc!$B$10:$AMG$83,$A39-1947,FALSE)+HLOOKUP("fl_5e_s_s121",acc!$B$10:$AMG$83,$A39-1947,FALSE),"")</f>
        <v>29.501000000000001</v>
      </c>
      <c r="IQ39" s="203">
        <v>0</v>
      </c>
      <c r="IR39" s="203">
        <v>4.5090000000000003</v>
      </c>
      <c r="IS39" s="241">
        <f>IFERROR(HLOOKUP("fa_21_s_s11",acc!$B$10:$AIS$83,$A39-1947,FALSE)+HLOOKUP("fa_21_s_s12",acc!$B$10:$AIS$83,$A39-1947,FALSE)+HLOOKUP("fa_21_s_s14",acc!$B$10:$AIS$83,$A39-1947,FALSE)+HLOOKUP("fa_21_s_s2",acc!$B$10:$AIS$83,$A39-1947,FALSE),"")</f>
        <v>18.134</v>
      </c>
      <c r="IT39" s="203">
        <v>0</v>
      </c>
      <c r="IU39" s="203">
        <v>0</v>
      </c>
      <c r="IV39" s="203">
        <v>0</v>
      </c>
      <c r="IW39" s="203">
        <v>0</v>
      </c>
      <c r="IX39" s="203">
        <v>0</v>
      </c>
      <c r="IY39" s="203">
        <v>6.8579999999999997</v>
      </c>
      <c r="IZ39" s="203">
        <v>6.8579999999999997</v>
      </c>
      <c r="JA39" s="203">
        <v>0</v>
      </c>
      <c r="JB39" s="203">
        <v>0</v>
      </c>
      <c r="JC39" s="203">
        <v>0</v>
      </c>
      <c r="JD39" s="203">
        <v>0</v>
      </c>
      <c r="JE39" s="203"/>
      <c r="JF39" s="241">
        <f>IFERROR(HLOOKUP("fl_2_s_s13",acc!$B$10:$ALY$83,$A39-1947,FALSE)+HLOOKUP("fl_3e_s_s13",acc!$B$10:$ALY$83,$A39-1947,FALSE)+HLOOKUP("fl_4_s_s13",acc!$B$10:$ALY$83,$A39-1947,FALSE),"")</f>
        <v>61.494</v>
      </c>
      <c r="JG39" s="203">
        <v>0</v>
      </c>
      <c r="JH39" s="203">
        <v>26.097000000000001</v>
      </c>
      <c r="JI39" s="203">
        <v>0</v>
      </c>
      <c r="JJ39" s="203">
        <v>18.509</v>
      </c>
      <c r="JK39" s="203">
        <v>18.509</v>
      </c>
      <c r="JL39" s="203">
        <v>0</v>
      </c>
      <c r="JM39" s="203">
        <v>16.887999999999998</v>
      </c>
      <c r="JN39" s="203">
        <v>0</v>
      </c>
      <c r="JO39" s="203">
        <v>0</v>
      </c>
      <c r="JP39" s="203">
        <v>0</v>
      </c>
      <c r="JQ39" s="203">
        <v>0</v>
      </c>
      <c r="JR39" s="203">
        <v>0</v>
      </c>
      <c r="JS39" s="203">
        <v>0</v>
      </c>
      <c r="JT39" s="203"/>
      <c r="JU39" s="241">
        <f>IFERROR(HLOOKUP("fl_4_s_s14",acc!$B$10:$ALQ$83,$A39-1947,FALSE),"")</f>
        <v>39.757000000000005</v>
      </c>
      <c r="JV39" s="203">
        <v>0</v>
      </c>
      <c r="JW39" s="203">
        <v>0</v>
      </c>
      <c r="JX39" s="203">
        <v>0</v>
      </c>
      <c r="JY39" s="203">
        <v>0</v>
      </c>
      <c r="JZ39" s="203">
        <v>0</v>
      </c>
      <c r="KA39" s="203">
        <v>39.757000000000005</v>
      </c>
      <c r="KB39" s="203">
        <v>0</v>
      </c>
      <c r="KC39" s="203">
        <v>0</v>
      </c>
      <c r="KD39" s="203">
        <v>0</v>
      </c>
      <c r="KE39" s="203">
        <v>0</v>
      </c>
      <c r="KF39" s="203">
        <v>0</v>
      </c>
      <c r="KG39" s="203">
        <v>0</v>
      </c>
      <c r="KH39" s="203"/>
      <c r="KI39" s="241">
        <f>IFERROR(HLOOKUP("fl_1_s_s2",acc!$B$10:$ALI$83,$A39-1947,FALSE)+HLOOKUP("fl_295_s_s2",acc!$B$10:$ALI$83,$A39-1947,FALSE)+HLOOKUP("tgt2_s",acc!$B$10:$ALI$83,$A39-1947,FALSE)+HLOOKUP("fl_2_s_s2",acc!$B$10:$ALI$83,$A39-1947,FALSE)+HLOOKUP("fl_3d_s_s2",acc!$B$10:$ALI$83,$A39-1947,FALSE)+HLOOKUP("fl_4_s_s2",acc!$B$10:$ALI$83,$A39-1947,FALSE)+HLOOKUP("fl_5d_s_s2",acc!$B$10:$ALI$83,$A39-1947,FALSE)+HLOOKUP("fl_7_s_s2",acc!$B$10:$ALI$83,$A39-1947,FALSE),"")</f>
        <v>124.661</v>
      </c>
      <c r="KJ39" s="203">
        <v>12.225</v>
      </c>
      <c r="KK39" s="203">
        <v>62.58</v>
      </c>
      <c r="KL39" s="203">
        <v>0</v>
      </c>
      <c r="KM39" s="203">
        <v>11.521000000000001</v>
      </c>
      <c r="KN39" s="203">
        <v>1.59</v>
      </c>
      <c r="KO39" s="203">
        <v>0.11899999999999999</v>
      </c>
      <c r="KP39" s="241">
        <f>IFERROR(HLOOKUP("fa_3d_s_s11",acc!$B$10:$AIS$83,$A39-1947,FALSE)+HLOOKUP("fa_3d_s_s12",acc!$B$10:$AIS$83,$A39-1947,FALSE)+HLOOKUP("fa_3d_s_s121",acc!$B$10:$AIS$83,$A39-1947,FALSE)+HLOOKUP("fa_3d_s_s13",acc!$B$10:$AIS$83,$A39-1947,FALSE)+HLOOKUP("fa_3d_s_s14",acc!$B$10:$AIS$83,$A39-1947,FALSE),"")</f>
        <v>0.78900000000000015</v>
      </c>
      <c r="KQ39" s="203">
        <v>26.53</v>
      </c>
      <c r="KR39" s="203">
        <v>11.03</v>
      </c>
      <c r="KS39" s="203">
        <v>0</v>
      </c>
      <c r="KT39" s="203">
        <v>11.016</v>
      </c>
      <c r="KU39" s="203">
        <v>0</v>
      </c>
      <c r="KV39" s="203">
        <v>0</v>
      </c>
      <c r="KW39" s="203">
        <v>0</v>
      </c>
      <c r="KX39" s="203"/>
      <c r="KY39" s="241">
        <f>IFERROR(HLOOKUP("fa_21_flow_s11",acc!$B$10:$AIP$83,$A39-1947,FALSE)+HLOOKUP("fa_2_flow_s11",acc!$B$10:$AIP$83,$A39-1947,FALSE)+HLOOKUP("fa_3e_flow_s11",acc!$B$10:$AIP$83,$A39-1947,FALSE)+HLOOKUP("fa_3d_flow_s11",acc!$B$10:$AIP$83,$A39-1947,FALSE)+HLOOKUP("fa_4_flow_s11",acc!$B$10:$AIP$83,$A39-1947,FALSE)+HLOOKUP("fa_5e_flow_s11",acc!$B$10:$AIP$83,$A39-1947,FALSE)+HLOOKUP("fa_5d_flow_s11",acc!$B$10:$AIP$83,$A39-1947,FALSE)+HLOOKUP("fa_6_flow_s11",acc!$B$10:$AIP$83,$A39-1947,FALSE)+HLOOKUP("fa_7_flow_s11",acc!$B$10:$AIP$83,$A39-1947,FALSE)+HLOOKUP("fa_8_flow_s11",acc!$B$10:$AIP$83,$A39-1947,FALSE),"")</f>
        <v>0</v>
      </c>
      <c r="KZ39" s="203">
        <v>0</v>
      </c>
      <c r="LA39" s="203">
        <v>0</v>
      </c>
      <c r="LB39" s="203">
        <v>0</v>
      </c>
      <c r="LC39" s="203">
        <v>0</v>
      </c>
      <c r="LD39" s="203">
        <v>0</v>
      </c>
      <c r="LE39" s="203">
        <v>0</v>
      </c>
      <c r="LF39" s="203">
        <v>0</v>
      </c>
      <c r="LG39" s="203">
        <v>0</v>
      </c>
      <c r="LH39" s="203">
        <v>0</v>
      </c>
      <c r="LI39" s="203">
        <v>0</v>
      </c>
      <c r="LJ39" s="203">
        <v>0</v>
      </c>
      <c r="LK39" s="203">
        <v>0</v>
      </c>
      <c r="LL39" s="203">
        <v>0</v>
      </c>
      <c r="LM39" s="203"/>
      <c r="LN39" s="241">
        <f>IFERROR(HLOOKUP("fa_21_flow_s12",acc!$B$10:$AMM$83,$A39-1947,FALSE)+HLOOKUP("res_flow",acc!$B$10:$AMM$83,$A39-1947,FALSE)+HLOOKUP("fa_2_flow_s12",acc!$B$10:$AMM$83,$A39-1947,FALSE)+HLOOKUP("fa_3e_flow_s12",acc!$B$10:$AMM$83,$A39-1947,FALSE)+HLOOKUP("fa_3d_flow_s12",acc!$B$10:$AMM$83,$A39-1947,FALSE)+HLOOKUP("fa_3g_flow_s12",acc!$B$10:$AMM$83,$A39-1947,FALSE)+HLOOKUP("fa_4_flow_s12",acc!$B$10:$AMM$83,$A39-1947,FALSE)+HLOOKUP("fa_5e_flow_s12",acc!$B$10:$AMM$83,$A39-1947,FALSE)+HLOOKUP("fa_5d_flow_s12",acc!$B$10:$AMM$83,$A39-1947,FALSE)+HLOOKUP("fa_8_flow_s12",acc!$B$10:$AMM$83,$A39-1947,FALSE),"")</f>
        <v>0</v>
      </c>
      <c r="LO39" s="203">
        <v>0</v>
      </c>
      <c r="LP39" s="203">
        <v>0</v>
      </c>
      <c r="LQ39" s="203">
        <v>0</v>
      </c>
      <c r="LR39" s="203">
        <v>0</v>
      </c>
      <c r="LS39" s="203">
        <v>0</v>
      </c>
      <c r="LT39" s="203">
        <v>0</v>
      </c>
      <c r="LU39" s="203">
        <v>0</v>
      </c>
      <c r="LV39" s="241">
        <f>IFERROR(HLOOKUP("fl_4_flow_s11",acc!$B$10:$AIS$83,$A39-1947,FALSE)+HLOOKUP("fl_4_flow_s13",acc!$B$10:$AIS$83,$A39-1947,FALSE)+HLOOKUP("fl_4_flow_s14",acc!$B$10:$AIS$83,$A39-1947,FALSE)+HLOOKUP("fl_4_flow_s2",acc!$B$10:$AIS$83,$A39-1947,FALSE)-HLOOKUP("fa_4_flow_s11",acc!$B$10:$AIS$83,$A39-1947,FALSE)-HLOOKUP("fa_4_flow_s121",acc!$B$10:$AIS$83,$A39-1947,FALSE)-HLOOKUP("fa_4_flow_s2",acc!$B$10:$AIS$83,$A39-1947,FALSE),"")</f>
        <v>0</v>
      </c>
      <c r="LW39" s="203">
        <v>0</v>
      </c>
      <c r="LX39" s="203">
        <v>0</v>
      </c>
      <c r="LY39" s="203">
        <v>0</v>
      </c>
      <c r="LZ39" s="203">
        <v>0</v>
      </c>
      <c r="MA39" s="203">
        <v>0</v>
      </c>
      <c r="MB39" s="203">
        <v>0</v>
      </c>
      <c r="MC39" s="203"/>
      <c r="MD39" s="241">
        <f>IFERROR(HLOOKUP("fa_1_flow_s121",acc!$B$10:$AMF$83,$A39-1947,FALSE)+HLOOKUP("fa_295_flow_s121",acc!$B$10:$AMF$83,$A39-1947,FALSE)+HLOOKUP("tgt2_flow",acc!$B$10:$AMF$83,$A39-1947,FALSE)+HLOOKUP("fa_2_flow_s121",acc!$B$10:$AMF$83,$A39-1947,FALSE)+HLOOKUP("fa_3e_flow_s121",acc!$B$10:$AMF$83,$A39-1947,FALSE)+HLOOKUP("fa_3d_flow_s121",acc!$B$10:$AMF$83,$A39-1947,FALSE)+HLOOKUP("fa_3g_flow_s121",acc!$B$10:$AMF$83,$A39-1947,FALSE)+HLOOKUP("fa_4_flow_s121",acc!$B$10:$AMF$83,$A39-1947,FALSE)+HLOOKUP("fa_5e_flow_s121",acc!$B$10:$AMF$83,$A39-1947,FALSE)+HLOOKUP("fa_5d_flow_s121",acc!$B$10:$AMF$83,$A39-1947,FALSE)+HLOOKUP("fa_7_flow_s121",acc!$B$10:$AMF$83,$A39-1947,FALSE)+HLOOKUP("fa_8_flow_s121",acc!$B$10:$AMF$83,$A39-1947,FALSE),"")</f>
        <v>0</v>
      </c>
      <c r="ME39" s="203">
        <v>0</v>
      </c>
      <c r="MF39" s="203">
        <v>0</v>
      </c>
      <c r="MG39" s="203">
        <v>0</v>
      </c>
      <c r="MH39" s="241">
        <f>IFERROR(HLOOKUP("fl_295_flow_s12",acc!$B$10:$AIS$83,$A39-1947,FALSE)+HLOOKUP("fl_295_flow_s2",acc!$B$10:$AIS$83,$A39-1947,FALSE),"")</f>
        <v>0</v>
      </c>
      <c r="MI39" s="203">
        <v>0</v>
      </c>
      <c r="MJ39" s="203">
        <v>0</v>
      </c>
      <c r="MK39" s="203">
        <v>0</v>
      </c>
      <c r="ML39" s="203">
        <v>0</v>
      </c>
      <c r="MM39" s="203">
        <v>0</v>
      </c>
      <c r="MN39" s="203">
        <v>0</v>
      </c>
      <c r="MO39" s="203">
        <v>0</v>
      </c>
      <c r="MP39" s="203">
        <v>0</v>
      </c>
      <c r="MQ39" s="203">
        <v>0</v>
      </c>
      <c r="MR39" s="203">
        <v>0</v>
      </c>
      <c r="MS39" s="203"/>
      <c r="MT39" s="241">
        <f>IFERROR(HLOOKUP("gcb_flow",acc!$B$10:$ALX$83,$A39-1947,FALSE)+HLOOKUP("fa_2_flow_s13",acc!$B$10:$ALX$83,$A39-1947,FALSE)+HLOOKUP("fa_3d_flow_s13",acc!$B$10:$ALX$83,$A39-1947,FALSE)+HLOOKUP("fa_3g_flow_s13",acc!$B$10:$ALX$83,$A39-1947,FALSE)+HLOOKUP("fa_5e_flow_s13",acc!$B$10:$ALX$83,$A39-1947,FALSE)+HLOOKUP("fa_5d_flow_s13",acc!$B$10:$ALX$83,$A39-1947,FALSE)+HLOOKUP("fa_6_flow_s13",acc!$B$10:$ALX$83,$A39-1947,FALSE)+HLOOKUP("fa_7_flow_s13",acc!$B$10:$ALX$83,$A39-1947,FALSE)+HLOOKUP("fa_8_flow_s13",acc!$B$10:$ALX$83,$A39-1947,FALSE),"")</f>
        <v>0</v>
      </c>
      <c r="MU39" s="203">
        <v>0</v>
      </c>
      <c r="MV39" s="203">
        <v>0</v>
      </c>
      <c r="MW39" s="203">
        <v>0</v>
      </c>
      <c r="MX39" s="203">
        <v>0</v>
      </c>
      <c r="MY39" s="203">
        <v>0</v>
      </c>
      <c r="MZ39" s="203">
        <v>0</v>
      </c>
      <c r="NA39" s="203">
        <v>0</v>
      </c>
      <c r="NB39" s="203">
        <v>0</v>
      </c>
      <c r="NC39" s="203">
        <v>0</v>
      </c>
      <c r="ND39" s="203">
        <v>0</v>
      </c>
      <c r="NE39" s="203">
        <v>0</v>
      </c>
      <c r="NF39" s="203">
        <v>0</v>
      </c>
      <c r="NG39" s="203">
        <v>0</v>
      </c>
      <c r="NH39" s="203"/>
      <c r="NI39" s="241">
        <f>IFERROR(HLOOKUP("fa_21_flow_s14",acc!$B$10:$ALP$83,$A39-1947,FALSE)+HLOOKUP("fa_2_flow_s14",acc!$B$10:$ALP$83,$A39-1947,FALSE)+HLOOKUP("fa_3d_flow_s14",acc!$B$10:$ALP$83,$A39-1947,FALSE)+HLOOKUP("fa_3g_flow_s14",acc!$B$10:$ALP$83,$A39-1947,FALSE)+HLOOKUP("fa_5e_flow_s14",acc!$B$10:$ALP$83,$A39-1947,FALSE)+HLOOKUP("fa_5d_flow_s14",acc!$B$10:$ALP$83,$A39-1947,FALSE)+HLOOKUP("fa_6_flow_s14",acc!$B$10:$ALP$83,$A39-1947,FALSE)+HLOOKUP("fa_7_flow_s14",acc!$B$10:$ALP$83,$A39-1947,FALSE)+HLOOKUP("fa_8_flow_s14",acc!$B$10:$ALP$83,$A39-1947,FALSE),"")</f>
        <v>0</v>
      </c>
      <c r="NJ39" s="203">
        <v>0</v>
      </c>
      <c r="NK39" s="203">
        <v>0</v>
      </c>
      <c r="NL39" s="203">
        <v>0</v>
      </c>
      <c r="NM39" s="203">
        <v>0</v>
      </c>
      <c r="NN39" s="203">
        <v>0</v>
      </c>
      <c r="NO39" s="203">
        <v>0</v>
      </c>
      <c r="NP39" s="203">
        <v>0</v>
      </c>
      <c r="NQ39" s="203">
        <v>0</v>
      </c>
      <c r="NR39" s="203">
        <v>0</v>
      </c>
      <c r="NS39" s="203">
        <v>0</v>
      </c>
      <c r="NT39" s="203">
        <v>0</v>
      </c>
      <c r="NU39" s="203">
        <v>0</v>
      </c>
      <c r="NV39" s="203">
        <v>0</v>
      </c>
      <c r="NW39" s="203"/>
      <c r="NX39" s="241">
        <f>IFERROR(HLOOKUP("fa_21_flow_s2",acc!$B$10:$ALH$83,$A39-1947,FALSE)+HLOOKUP("fa_2_flow_s2",acc!$B$10:$ALH$83,$A39-1947,FALSE)+HLOOKUP("fa_3e_flow_s2",acc!$B$10:$ALH$83,$A39-1947,FALSE)+HLOOKUP("fa_3g_flow_s2",acc!$B$10:$ALH$83,$A39-1947,FALSE)+HLOOKUP("fa_4_flow_s2",acc!$B$10:$ALH$83,$A39-1947,FALSE)+HLOOKUP("fa_5e_flow_s2",acc!$B$10:$ALH$83,$A39-1947,FALSE)+HLOOKUP("fa_6_flow_s2",acc!$B$10:$ALH$83,$A39-1947,FALSE)+HLOOKUP("fa_8_flow_s2",acc!$B$10:$ALH$83,$A39-1947,FALSE),"")</f>
        <v>0</v>
      </c>
      <c r="NY39" s="203">
        <v>0</v>
      </c>
      <c r="NZ39" s="203">
        <v>0</v>
      </c>
      <c r="OA39" s="203">
        <v>0</v>
      </c>
      <c r="OB39" s="203">
        <v>0</v>
      </c>
      <c r="OC39" s="203">
        <v>0</v>
      </c>
      <c r="OD39" s="203">
        <v>0</v>
      </c>
      <c r="OE39" s="203">
        <v>0</v>
      </c>
      <c r="OF39" s="203">
        <v>0</v>
      </c>
      <c r="OG39" s="203">
        <v>0</v>
      </c>
      <c r="OH39" s="203">
        <v>0</v>
      </c>
      <c r="OI39" s="203">
        <v>0</v>
      </c>
      <c r="OJ39" s="203">
        <v>0</v>
      </c>
      <c r="OK39" s="203">
        <v>0</v>
      </c>
      <c r="OL39" s="203">
        <v>0</v>
      </c>
      <c r="OM39" s="203"/>
      <c r="ON39" s="241">
        <f>IFERROR(HLOOKUP("fl_3g_flow_s11",acc!$B$10:$AIO$83,$A39-1947,FALSE)+HLOOKUP("fl_4_flow_s11",acc!$B$10:$AIO$83,$A39-1947,FALSE)+HLOOKUP("fl_5e_flow_s11",acc!$B$10:$AIO$83,$A39-1947,FALSE),"")</f>
        <v>0</v>
      </c>
      <c r="OO39" s="203">
        <v>0</v>
      </c>
      <c r="OP39" s="203">
        <v>0</v>
      </c>
      <c r="OQ39" s="203">
        <v>0</v>
      </c>
      <c r="OR39" s="203">
        <v>0</v>
      </c>
      <c r="OS39" s="203">
        <v>0</v>
      </c>
      <c r="OT39" s="203">
        <v>0</v>
      </c>
      <c r="OU39" s="203">
        <v>0</v>
      </c>
      <c r="OV39" s="203">
        <v>0</v>
      </c>
      <c r="OW39" s="203">
        <v>0</v>
      </c>
      <c r="OX39" s="203">
        <v>0</v>
      </c>
      <c r="OY39" s="203">
        <v>0</v>
      </c>
      <c r="OZ39" s="203">
        <v>0</v>
      </c>
      <c r="PA39" s="203"/>
      <c r="PB39" s="241">
        <f>IFERROR(HLOOKUP("fl_295_flow_s12",acc!$B$10:$AMM$83,$A39-1947,FALSE)+HLOOKUP("fl_2_flow_s12",acc!$B$10:$AMM$83,$A39-1947,FALSE)+HLOOKUP("fl_3g_flow_s12",acc!$B$10:$AMM$83,$A39-1947,FALSE)+HLOOKUP("fl_5e_flow_s12",acc!$B$10:$AMM$83,$A39-1947,FALSE)+HLOOKUP("fl_6_flow_s12",acc!$B$10:$AMM$83,$A39-1947,FALSE)+HLOOKUP("fl_7_flow_s12",acc!$B$10:$AMM$83,$A39-1947,FALSE),"")</f>
        <v>0</v>
      </c>
      <c r="PC39" s="203">
        <v>0</v>
      </c>
      <c r="PD39" s="241">
        <f>IFERROR(HLOOKUP("fa_2_flow_s11",acc!$B$10:$AIS$83,$A39-1947,FALSE)+HLOOKUP("fa_2_flow_s12",acc!$B$10:$AIS$83,$A39-1947,FALSE)+HLOOKUP("fa_2_flow_s121",acc!$B$10:$AIS$83,$A39-1947,FALSE)+HLOOKUP("fa_2_flow_s13",acc!$B$10:$AIS$83,$A39-1947,FALSE)+HLOOKUP("fa_2_flow_s14",acc!$B$10:$AIS$83,$A39-1947,FALSE)+HLOOKUP("fa_2_flow_s2",acc!$B$10:$AIS$83,$A39-1947,FALSE)-HLOOKUP("fl_2_flow_s121",acc!$B$10:$AIS$83,$A39-1947,FALSE)-HLOOKUP("fl_2_flow_s13",acc!$B$10:$AIS$83,$A39-1947,FALSE)-HLOOKUP("fl_2_flow_s2",acc!$B$10:$AIS$83,$A39-1947,FALSE),"")</f>
        <v>0</v>
      </c>
      <c r="PE39" s="203">
        <v>0</v>
      </c>
      <c r="PF39" s="203">
        <v>0</v>
      </c>
      <c r="PG39" s="203">
        <v>0</v>
      </c>
      <c r="PH39" s="203">
        <v>0</v>
      </c>
      <c r="PI39" s="203">
        <v>0</v>
      </c>
      <c r="PJ39" s="203">
        <v>0</v>
      </c>
      <c r="PK39" s="203">
        <v>0</v>
      </c>
      <c r="PL39" s="203">
        <f>IFERROR(HLOOKUP("fa_5e_flow_s11",acc!$B$10:$AIS$83,$A39-1947,FALSE)
+HLOOKUP("fa_5e_flow_s12",acc!$B$10:$AIS$83,$A39-1947,FALSE)
+HLOOKUP("fa_5e_flow_s121",acc!$B$10:$AIS$83,$A39-1947,FALSE)
+HLOOKUP("fa_5e_flow_s13",acc!$B$10:$AIS$83,$A39-1947,FALSE)
+HLOOKUP("fa_5e_flow_s14",acc!$B$10:$AIS$83,$A39-1947,FALSE)
+HLOOKUP("fa_5e_flow_s2",acc!$B$10:$AIS$83,$A39-1947,FALSE)
-HLOOKUP("fl_5e_flow_s11",acc!$B$10:$AIS$83,$A39-1947,FALSE)
-HLOOKUP("fl_5e_flow_s121",acc!$B$10:$AIS$83,$A39-1947,FALSE),"")</f>
        <v>0</v>
      </c>
      <c r="PM39" s="203">
        <v>0</v>
      </c>
      <c r="PN39" s="203">
        <v>0</v>
      </c>
      <c r="PO39" s="241">
        <f>IFERROR(HLOOKUP("fa_7_flow_s11",acc!$B$10:$AIS$83,$A39-1947,FALSE)+HLOOKUP("fa_7_flow_s121",acc!$B$10:$AIS$83,$A39-1947,FALSE)+HLOOKUP("fa_7_flow_s13",acc!$B$10:$AIS$83,$A39-1947,FALSE)+HLOOKUP("fa_7_flow_s14",acc!$B$10:$AIS$83,$A39-1947,FALSE)-HLOOKUP("fl_7_flow_s2",acc!$B$10:$AIS$83,$A39-1947,FALSE),"")</f>
        <v>0</v>
      </c>
      <c r="PP39" s="203">
        <v>0</v>
      </c>
      <c r="PQ39" s="203"/>
      <c r="PR39" s="241">
        <f>IFERROR(HLOOKUP("fl_21_flow_s121",acc!$B$10:$AME$83,$A39-1947,FALSE)+HLOOKUP("res_flow",acc!$B$10:$AME$83,$A39-1947,FALSE)+HLOOKUP("gcb_flow",acc!$B$10:$AME$83,$A39-1947,FALSE)+HLOOKUP("fl_2_flow_s121",acc!$B$10:$AME$83,$A39-1947,FALSE)+HLOOKUP("fl_5e_flow_s121",acc!$B$10:$AME$83,$A39-1947,FALSE),"")</f>
        <v>0</v>
      </c>
      <c r="PS39" s="203">
        <v>0</v>
      </c>
      <c r="PT39" s="203">
        <v>0</v>
      </c>
      <c r="PU39" s="241">
        <f>IFERROR(HLOOKUP("fa_21_flow_s11",acc!$B$10:$AIS$83,$A39-1947,FALSE)+HLOOKUP("fa_21_flow_s12",acc!$B$10:$AIS$83,$A39-1947,FALSE)+HLOOKUP("fa_21_flow_s14",acc!$B$10:$AIS$83,$A39-1947,FALSE)+HLOOKUP("fa_21_flow_s2",acc!$B$10:$AIS$83,$A39-1947,FALSE),"")</f>
        <v>0</v>
      </c>
      <c r="PV39" s="203">
        <v>0</v>
      </c>
      <c r="PW39" s="203">
        <v>0</v>
      </c>
      <c r="PX39" s="203">
        <v>0</v>
      </c>
      <c r="PY39" s="203">
        <v>0</v>
      </c>
      <c r="PZ39" s="203">
        <v>0</v>
      </c>
      <c r="QA39" s="203">
        <v>0</v>
      </c>
      <c r="QB39" s="203">
        <v>0</v>
      </c>
      <c r="QC39" s="203">
        <v>0</v>
      </c>
      <c r="QD39" s="203">
        <v>0</v>
      </c>
      <c r="QE39" s="203">
        <v>0</v>
      </c>
      <c r="QF39" s="203">
        <v>0</v>
      </c>
      <c r="QG39" s="203"/>
      <c r="QH39" s="241">
        <f>IFERROR(HLOOKUP("fl_2_flow_s13",acc!$B$10:$ALW$83,$A39-1947,FALSE)+HLOOKUP("fl_3e_flow_s13",acc!$B$10:$ALW$83,$A39-1947,FALSE)+HLOOKUP("fl_4_flow_s13",acc!$B$10:$ALW$83,$A39-1947,FALSE),"")</f>
        <v>0</v>
      </c>
      <c r="QI39" s="203">
        <v>0</v>
      </c>
      <c r="QJ39" s="203">
        <v>0</v>
      </c>
      <c r="QK39" s="203">
        <v>0</v>
      </c>
      <c r="QL39" s="203">
        <v>0</v>
      </c>
      <c r="QM39" s="203">
        <v>0</v>
      </c>
      <c r="QN39" s="203">
        <v>0</v>
      </c>
      <c r="QO39" s="203">
        <v>0</v>
      </c>
      <c r="QP39" s="203">
        <v>0</v>
      </c>
      <c r="QQ39" s="203">
        <v>0</v>
      </c>
      <c r="QR39" s="203">
        <v>0</v>
      </c>
      <c r="QS39" s="203">
        <v>0</v>
      </c>
      <c r="QT39" s="203">
        <v>0</v>
      </c>
      <c r="QU39" s="203">
        <v>0</v>
      </c>
      <c r="QV39" s="203"/>
      <c r="QW39" s="241">
        <f>IFERROR(HLOOKUP("fl_4_flow_s14",acc!$B$10:$ALO$83,$A39-1947,FALSE),"")</f>
        <v>0</v>
      </c>
      <c r="QX39" s="203">
        <v>0</v>
      </c>
      <c r="QY39" s="203">
        <v>0</v>
      </c>
      <c r="QZ39" s="203">
        <v>0</v>
      </c>
      <c r="RA39" s="203">
        <v>0</v>
      </c>
      <c r="RB39" s="203">
        <v>0</v>
      </c>
      <c r="RC39" s="203">
        <v>0</v>
      </c>
      <c r="RD39" s="203">
        <v>0</v>
      </c>
      <c r="RE39" s="203">
        <v>0</v>
      </c>
      <c r="RF39" s="203">
        <v>0</v>
      </c>
      <c r="RG39" s="203">
        <v>0</v>
      </c>
      <c r="RH39" s="203">
        <v>0</v>
      </c>
      <c r="RI39" s="203">
        <v>0</v>
      </c>
      <c r="RJ39" s="203"/>
      <c r="RK39" s="241">
        <f>IFERROR(HLOOKUP("fl_1_flow_s2",acc!$B$10:$ALG$83,$A39-1947,FALSE)+HLOOKUP("fl_295_flow_s2",acc!$B$10:$ALG$83,$A39-1947,FALSE)+HLOOKUP("tgt2_flow",acc!$B$10:$ALG$83,$A39-1947,FALSE)+HLOOKUP("fl_2_flow_s2",acc!$B$10:$ALG$83,$A39-1947,FALSE)+HLOOKUP("fl_3d_flow_s2",acc!$B$10:$ALG$83,$A39-1947,FALSE)+HLOOKUP("fl_4_flow_s2",acc!$B$10:$ALG$83,$A39-1947,FALSE)+HLOOKUP("fl_5d_flow_s2",acc!$B$10:$ALG$83,$A39-1947,FALSE)+HLOOKUP("fl_7_flow_s2",acc!$B$10:$ALG$83,$A39-1947,FALSE),"")</f>
        <v>0</v>
      </c>
      <c r="RL39" s="203">
        <v>0</v>
      </c>
      <c r="RM39" s="203">
        <v>0</v>
      </c>
      <c r="RN39" s="203">
        <v>0</v>
      </c>
      <c r="RO39" s="203">
        <v>0</v>
      </c>
      <c r="RP39" s="203">
        <v>0</v>
      </c>
      <c r="RQ39" s="203">
        <v>0</v>
      </c>
      <c r="RR39" s="241">
        <f>IFERROR(HLOOKUP("fa_3d_flow_s11",acc!$B$10:$AIS$83,$A39-1947,FALSE)+HLOOKUP("fa_3d_flow_s12",acc!$B$10:$AIS$83,$A39-1947,FALSE)+HLOOKUP("fa_3d_flow_s121",acc!$B$10:$AIS$83,$A39-1947,FALSE)+HLOOKUP("fa_3d_flow_s13",acc!$B$10:$AIS$83,$A39-1947,FALSE)+HLOOKUP("fa_3d_flow_s14",acc!$B$10:$AIS$83,$A39-1947,FALSE),"")</f>
        <v>0</v>
      </c>
      <c r="RS39" s="203">
        <v>0</v>
      </c>
      <c r="RT39" s="203">
        <v>0</v>
      </c>
      <c r="RU39" s="203">
        <v>0</v>
      </c>
      <c r="RV39" s="241">
        <f>IFERROR(HLOOKUP("fa_5d_flow_s11",acc!$B$10:$AIS$83,$A39-1947,FALSE)
+HLOOKUP("fa_5d_flow_s12",acc!$B$10:$AIS$83,$A39-1947,FALSE)
+HLOOKUP("fa_5d_flow_s121",acc!$B$10:$AIS$83,$A39-1947,FALSE)
+HLOOKUP("fa_5d_flow_s13",acc!$B$10:$AIS$83,$A39-1947,FALSE)
+HLOOKUP("fa_5d_flow_s14",acc!$B$10:$AIS$83,$A39-1947,FALSE),"")</f>
        <v>0</v>
      </c>
      <c r="RW39" s="203">
        <v>0</v>
      </c>
      <c r="RX39" s="203">
        <v>0</v>
      </c>
      <c r="RY39" s="203">
        <v>0</v>
      </c>
      <c r="RZ39" s="203"/>
      <c r="SA39" s="241">
        <f>IFERROR(HLOOKUP("fa_21_v_s11",acc!$B$10:$AIR$83,$A39-1947,FALSE)+HLOOKUP("fa_2_v_s11",acc!$B$10:$AIR$83,$A39-1947,FALSE)+HLOOKUP("fa_3e_v_s11",acc!$B$10:$AIR$83,$A39-1947,FALSE)+HLOOKUP("fa_3d_v_s11",acc!$B$10:$AIR$83,$A39-1947,FALSE)+HLOOKUP("fa_4_v_s11",acc!$B$10:$AIR$83,$A39-1947,FALSE)
+HLOOKUP("fa_5e_v_s11",acc!$B$10:$AIR$83,$A39-1947,FALSE)
+HLOOKUP("fa_5d_v_s11",acc!$B$10:$AIR$83,$A39-1947,FALSE)
+HLOOKUP("fa_6_v_s11",acc!$B$10:$AIR$83,$A39-1947,FALSE)
+HLOOKUP("fa_7_v_s11",acc!$B$10:$AIR$83,$A39-1947,FALSE)
+HLOOKUP("fa_8_v_s11",acc!$B$10:$AIR$83,$A39-1947,FALSE),"")</f>
        <v>0</v>
      </c>
      <c r="SB39" s="203">
        <v>0</v>
      </c>
      <c r="SC39" s="203">
        <v>0</v>
      </c>
      <c r="SD39" s="203">
        <v>0</v>
      </c>
      <c r="SE39" s="203">
        <v>0</v>
      </c>
      <c r="SF39" s="203">
        <v>0</v>
      </c>
      <c r="SG39" s="203">
        <v>0</v>
      </c>
      <c r="SH39" s="203">
        <v>0</v>
      </c>
      <c r="SI39" s="203">
        <v>0</v>
      </c>
      <c r="SJ39" s="203">
        <v>0</v>
      </c>
      <c r="SK39" s="203">
        <v>0</v>
      </c>
      <c r="SL39" s="203">
        <v>0</v>
      </c>
      <c r="SM39" s="203">
        <v>0</v>
      </c>
      <c r="SN39" s="203">
        <v>0</v>
      </c>
      <c r="SO39" s="203"/>
      <c r="SP39" s="241">
        <f>IFERROR(HLOOKUP("fa_21_v_s12",acc!$B$10:$AML$83,$A39-1947,FALSE)+HLOOKUP("res_v",acc!$B$10:$AML$83,$A39-1947,FALSE)+HLOOKUP("fa_2_v_s12",acc!$B$10:$AML$83,$A39-1947,FALSE)+HLOOKUP("fa_3e_v_s12",acc!$B$10:$AML$83,$A39-1947,FALSE)+HLOOKUP("fa_3d_v_s12",acc!$B$10:$AML$83,$A39-1947,FALSE)+HLOOKUP("fa_3g_v_s12",acc!$B$10:$AML$83,$A39-1947,FALSE)+HLOOKUP("fa_4_v_s12",acc!$B$10:$AML$83,$A39-1947,FALSE)+HLOOKUP("fa_5e_v_s12",acc!$B$10:$AML$83,$A39-1947,FALSE)+HLOOKUP("fa_5d_v_s12",acc!$B$10:$AML$83,$A39-1947,FALSE)+HLOOKUP("fa_8_v_s12",acc!$B$10:$AML$83,$A39-1947,FALSE),"")</f>
        <v>0</v>
      </c>
      <c r="SQ39" s="203">
        <v>0</v>
      </c>
      <c r="SR39" s="203">
        <v>0</v>
      </c>
      <c r="SS39" s="203">
        <v>0</v>
      </c>
      <c r="ST39" s="203">
        <v>0</v>
      </c>
      <c r="SU39" s="203">
        <v>0</v>
      </c>
      <c r="SV39" s="203">
        <v>0</v>
      </c>
      <c r="SW39" s="203">
        <v>0</v>
      </c>
      <c r="SX39" s="241">
        <f>IFERROR(HLOOKUP("fl_4_v_s11",acc!$B$10:$AIS$83,$A39-1947,FALSE)+HLOOKUP("fl_4_v_s13",acc!$B$10:$AIS$83,$A39-1947,FALSE)+HLOOKUP("fl_4_v_s14",acc!$B$10:$AIS$83,$A39-1947,FALSE)+HLOOKUP("fl_4_v_s2",acc!$B$10:$AIS$83,$A39-1947,FALSE)-HLOOKUP("fa_4_v_s11",acc!$B$10:$AIS$83,$A39-1947,FALSE)-HLOOKUP("fa_4_v_s121",acc!$B$10:$AIS$83,$A39-1947,FALSE)-HLOOKUP("fa_4_v_s2",acc!$B$10:$AIS$83,$A39-1947,FALSE),"")</f>
        <v>0</v>
      </c>
      <c r="SY39" s="203">
        <v>0</v>
      </c>
      <c r="SZ39" s="203">
        <v>0</v>
      </c>
      <c r="TA39" s="203">
        <v>0</v>
      </c>
      <c r="TB39" s="203">
        <v>0</v>
      </c>
      <c r="TC39" s="203">
        <v>0</v>
      </c>
      <c r="TD39" s="203">
        <v>0</v>
      </c>
      <c r="TE39" s="203"/>
      <c r="TF39" s="241">
        <f>IFERROR(HLOOKUP("fa_1_v_s121",acc!$B$10:$AMD$83,$A39-1947,FALSE)+HLOOKUP("fa_295_v_s121",acc!$B$10:$AMD$83,$A39-1947,FALSE)+HLOOKUP("tgt2_v",acc!$B$10:$AMD$83,$A39-1947,FALSE)+HLOOKUP("fa_2_v_s121",acc!$B$10:$AMD$83,$A39-1947,FALSE)+HLOOKUP("fa_3e_v_s121",acc!$B$10:$AMD$83,$A39-1947,FALSE)+HLOOKUP("fa_3d_v_s121",acc!$B$10:$AMD$83,$A39-1947,FALSE)+HLOOKUP("fa_3g_v_s121",acc!$B$10:$AMD$83,$A39-1947,FALSE)+HLOOKUP("fa_4_v_s121",acc!$B$10:$AMD$83,$A39-1947,FALSE)+HLOOKUP("fa_5e_v_s121",acc!$B$10:$AMD$83,$A39-1947,FALSE)+HLOOKUP("fa_5d_v_s121",acc!$B$10:$AMD$83,$A39-1947,FALSE)+HLOOKUP("fa_7_v_s121",acc!$B$10:$AMD$83,$A39-1947,FALSE)+HLOOKUP("fa_8_v_s121",acc!$B$10:$AMD$83,$A39-1947,FALSE),"")</f>
        <v>0</v>
      </c>
      <c r="TG39" s="203">
        <v>0</v>
      </c>
      <c r="TH39" s="203">
        <v>0</v>
      </c>
      <c r="TI39" s="203">
        <v>0</v>
      </c>
      <c r="TJ39" s="203">
        <v>0</v>
      </c>
      <c r="TK39" s="203">
        <v>0</v>
      </c>
      <c r="TL39" s="203">
        <v>0</v>
      </c>
      <c r="TM39" s="203">
        <v>0</v>
      </c>
      <c r="TN39" s="203">
        <v>0</v>
      </c>
      <c r="TO39" s="203">
        <v>0</v>
      </c>
      <c r="TP39" s="203">
        <v>0</v>
      </c>
      <c r="TQ39" s="203">
        <v>0</v>
      </c>
      <c r="TR39" s="203">
        <v>0</v>
      </c>
      <c r="TS39" s="203">
        <v>0</v>
      </c>
      <c r="TT39" s="203">
        <v>0</v>
      </c>
      <c r="TU39" s="203"/>
      <c r="TV39" s="241">
        <f>IFERROR(HLOOKUP("gcb_v",acc!$B$10:$ALV$83,$A39-1947,FALSE)+HLOOKUP("fa_2_v_s13",acc!$B$10:$ALV$83,$A39-1947,FALSE)+HLOOKUP("fa_3d_v_s13",acc!$B$10:$ALV$83,$A39-1947,FALSE)+HLOOKUP("fa_3g_v_s13",acc!$B$10:$ALV$83,$A39-1947,FALSE)+HLOOKUP("fa_5e_v_s13",acc!$B$10:$ALV$83,$A39-1947,FALSE)+HLOOKUP("fa_5d_v_s13",acc!$B$10:$ALV$83,$A39-1947,FALSE)+HLOOKUP("fa_6_v_s13",acc!$B$10:$ALV$83,$A39-1947,FALSE)+HLOOKUP("fa_7_v_s13",acc!$B$10:$ALV$83,$A39-1947,FALSE)+HLOOKUP("fa_8_v_s13",acc!$B$10:$ALV$83,$A39-1947,FALSE),"")</f>
        <v>0</v>
      </c>
      <c r="TW39" s="203">
        <v>0</v>
      </c>
      <c r="TX39" s="203">
        <v>0</v>
      </c>
      <c r="TY39" s="203">
        <v>0</v>
      </c>
      <c r="TZ39" s="203">
        <v>0</v>
      </c>
      <c r="UA39" s="203">
        <v>0</v>
      </c>
      <c r="UB39" s="203">
        <v>0</v>
      </c>
      <c r="UC39" s="203">
        <v>0</v>
      </c>
      <c r="UD39" s="203">
        <v>0</v>
      </c>
      <c r="UE39" s="203">
        <v>0</v>
      </c>
      <c r="UF39" s="203">
        <v>0</v>
      </c>
      <c r="UG39" s="203">
        <v>0</v>
      </c>
      <c r="UH39" s="203">
        <v>0</v>
      </c>
      <c r="UI39" s="203">
        <v>0</v>
      </c>
      <c r="UJ39" s="203"/>
      <c r="UK39" s="241">
        <f>IFERROR(HLOOKUP("fa_21_v_s14",acc!$B$10:$ALN$83,$A39-1947,FALSE)+HLOOKUP("fa_2_v_s14",acc!$B$10:$ALN$83,$A39-1947,FALSE)+HLOOKUP("fa_3d_v_s14",acc!$B$10:$ALN$83,$A39-1947,FALSE)+HLOOKUP("fa_3g_v_s14",acc!$B$10:$ALN$83,$A39-1947,FALSE)+HLOOKUP("fa_5e_v_s14",acc!$B$10:$ALN$83,$A39-1947,FALSE)+HLOOKUP("fa_5d_v_s14",acc!$B$10:$ALN$83,$A39-1947,FALSE)+HLOOKUP("fa_6_v_s14",acc!$B$10:$ALN$83,$A39-1947,FALSE)+HLOOKUP("fa_7_v_s14",acc!$B$10:$ALN$83,$A39-1947,FALSE)+HLOOKUP("fa_8_v_s14",acc!$B$10:$ALN$83,$A39-1947,FALSE),"")</f>
        <v>0</v>
      </c>
      <c r="UL39" s="203">
        <v>0</v>
      </c>
      <c r="UM39" s="203">
        <v>0</v>
      </c>
      <c r="UN39" s="203">
        <v>0</v>
      </c>
      <c r="UO39" s="203">
        <v>0</v>
      </c>
      <c r="UP39" s="203">
        <v>0</v>
      </c>
      <c r="UQ39" s="203">
        <v>0</v>
      </c>
      <c r="UR39" s="203">
        <v>0</v>
      </c>
      <c r="US39" s="203">
        <v>0</v>
      </c>
      <c r="UT39" s="203">
        <v>0</v>
      </c>
      <c r="UU39" s="203">
        <v>0</v>
      </c>
      <c r="UV39" s="203">
        <v>0</v>
      </c>
      <c r="UW39" s="203">
        <v>0</v>
      </c>
      <c r="UX39" s="203">
        <v>0</v>
      </c>
      <c r="UY39" s="203"/>
      <c r="UZ39" s="241">
        <f>IFERROR(HLOOKUP("fa_21_v_s2",acc!$B$10:$ALF$83,$A39-1947,FALSE)+HLOOKUP("fa_2_v_s2",acc!$B$10:$ALF$83,$A39-1947,FALSE)+HLOOKUP("fa_3e_v_s2",acc!$B$10:$ALF$83,$A39-1947,FALSE)+HLOOKUP("fa_3g_v_s2",acc!$B$10:$ALF$83,$A39-1947,FALSE)+HLOOKUP("fa_4_v_s2",acc!$B$10:$ALF$83,$A39-1947,FALSE)+HLOOKUP("fa_5e_v_s2",acc!$B$10:$ALF$83,$A39-1947,FALSE)+HLOOKUP("fa_6_v_s2",acc!$B$10:$ALF$83,$A39-1947,FALSE)+HLOOKUP("fa_8_v_s2",acc!$B$10:$ALF$83,$A39-1947,FALSE),"")</f>
        <v>0</v>
      </c>
      <c r="VA39" s="203">
        <v>0</v>
      </c>
      <c r="VB39" s="203">
        <v>0</v>
      </c>
      <c r="VC39" s="203">
        <v>0</v>
      </c>
      <c r="VD39" s="203">
        <v>0</v>
      </c>
      <c r="VE39" s="203">
        <v>0</v>
      </c>
      <c r="VF39" s="203">
        <v>0</v>
      </c>
      <c r="VG39" s="203">
        <v>0</v>
      </c>
      <c r="VH39" s="203">
        <v>0</v>
      </c>
      <c r="VI39" s="203">
        <v>0</v>
      </c>
      <c r="VJ39" s="203">
        <v>0</v>
      </c>
      <c r="VK39" s="203">
        <v>0</v>
      </c>
      <c r="VL39" s="203">
        <v>0</v>
      </c>
      <c r="VM39" s="203">
        <v>0</v>
      </c>
      <c r="VN39" s="203">
        <v>0</v>
      </c>
      <c r="VO39" s="203"/>
      <c r="VP39" s="241">
        <f>IFERROR(HLOOKUP("fl_3g_v_s11",acc!$B$10:$AIM$83,$A39-1947,FALSE)+HLOOKUP("fl_4_v_s11",acc!$B$10:$AIM$83,$A39-1947,FALSE)+HLOOKUP("fl_5e_v_s11",acc!$B$10:$AIM$83,$A39-1947,FALSE),"")</f>
        <v>0</v>
      </c>
      <c r="VQ39" s="203">
        <v>0</v>
      </c>
      <c r="VR39" s="203">
        <v>0</v>
      </c>
      <c r="VS39" s="203">
        <v>0</v>
      </c>
      <c r="VT39" s="203">
        <v>0</v>
      </c>
      <c r="VU39" s="203">
        <v>0</v>
      </c>
      <c r="VV39" s="203">
        <v>0</v>
      </c>
      <c r="VW39" s="203">
        <v>0</v>
      </c>
      <c r="VX39" s="203">
        <v>0</v>
      </c>
      <c r="VY39" s="203">
        <v>0</v>
      </c>
      <c r="VZ39" s="203">
        <v>0</v>
      </c>
      <c r="WA39" s="203">
        <v>0</v>
      </c>
      <c r="WB39" s="203">
        <v>0</v>
      </c>
      <c r="WC39" s="203"/>
      <c r="WD39" s="241">
        <f>IFERROR(HLOOKUP("fl_295_v_s12",acc!$B$10:$AMK$83,$A39-1947,FALSE)+HLOOKUP("fl_2_v_s12",acc!$B$10:$AMK$83,$A39-1947,FALSE)+HLOOKUP("fl_3g_v_s12",acc!$B$10:$AMK$83,$A39-1947,FALSE)+HLOOKUP("fl_5e_v_s12",acc!$B$10:$AMK$83,$A39-1947,FALSE)+HLOOKUP("fl_6_v_s12",acc!$B$10:$AMK$83,$A39-1947,FALSE)+HLOOKUP("fl_7_v_s12",acc!$B$10:$AMK$83,$A39-1947,FALSE),"")</f>
        <v>0</v>
      </c>
      <c r="WE39" s="203">
        <v>0</v>
      </c>
      <c r="WF39" s="241">
        <f>IFERROR(HLOOKUP("fa_2_v_s11",acc!$B$10:$AIS$83,$A39-1947,FALSE)+HLOOKUP("fa_2_v_s12",acc!$B$10:$AIS$83,$A39-1947,FALSE)+HLOOKUP("fa_2_v_s121",acc!$B$10:$AIS$83,$A39-1947,FALSE)+HLOOKUP("fa_2_v_s13",acc!$B$10:$AIS$83,$A39-1947,FALSE)+HLOOKUP("fa_2_v_s14",acc!$B$10:$AIS$83,$A39-1947,FALSE)+HLOOKUP("fa_2_v_s2",acc!$B$10:$AIS$83,$A39-1947,FALSE)-HLOOKUP("fl_2_v_s121",acc!$B$10:$AIS$83,$A39-1947,FALSE)-HLOOKUP("fl_2_v_s13",acc!$B$10:$AIS$83,$A39-1947,FALSE)-HLOOKUP("fl_2_v_s2",acc!$B$10:$AIS$83,$A39-1947,FALSE),"")</f>
        <v>0</v>
      </c>
      <c r="WG39" s="203">
        <v>0</v>
      </c>
      <c r="WH39" s="203">
        <v>0</v>
      </c>
      <c r="WI39" s="203">
        <v>0</v>
      </c>
      <c r="WJ39" s="203">
        <v>0</v>
      </c>
      <c r="WK39" s="203">
        <v>0</v>
      </c>
      <c r="WL39" s="203">
        <v>0</v>
      </c>
      <c r="WM39" s="203">
        <v>0</v>
      </c>
      <c r="WN39" s="241">
        <f>IFERROR(HLOOKUP("fa_5e_v_s11",acc!$B$10:$AIS$83,$A39-1947,FALSE)
+HLOOKUP("fa_5e_v_s12",acc!$B$10:$AIS$83,$A39-1947,FALSE)
+HLOOKUP("fa_5e_v_s121",acc!$B$10:$AIS$83,$A39-1947,FALSE)
+HLOOKUP("fa_5e_v_s13",acc!$B$10:$AIS$83,$A39-1947,FALSE)
+HLOOKUP("fa_5e_v_s14",acc!$B$10:$AIS$83,$A39-1947,FALSE)
+HLOOKUP("fa_5e_v_s2",acc!$B$10:$AIS$83,$A39-1947,FALSE)
-HLOOKUP("fl_5e_v_s11",acc!$B$10:$AIS$83,$A39-1947,FALSE)
-HLOOKUP("fl_5e_v_s121",acc!$B$10:$AIS$83,$A39-1947,FALSE),"")</f>
        <v>0</v>
      </c>
      <c r="WO39" s="203">
        <v>0</v>
      </c>
      <c r="WP39" s="203">
        <v>0</v>
      </c>
      <c r="WQ39" s="241">
        <f>IFERROR(HLOOKUP("fa_7_v_s11",acc!$B$10:$AIS$83,$A39-1947,FALSE)+HLOOKUP("fa_7_v_s121",acc!$B$10:$AIS$83,$A39-1947,FALSE)+HLOOKUP("fa_7_v_s13",acc!$B$10:$AIS$83,$A39-1947,FALSE)+HLOOKUP("fa_7_v_s14",acc!$B$10:$AIS$83,$A39-1947,FALSE)-HLOOKUP("fl_7_v_s2",acc!$B$10:$AIS$83,$A39-1947,FALSE),"")</f>
        <v>0</v>
      </c>
      <c r="WR39" s="203">
        <v>0</v>
      </c>
      <c r="WS39" s="203"/>
      <c r="WT39" s="241">
        <f>IFERROR(HLOOKUP("fl_21_v_s121",acc!$B$10:$AMC$83,$A39-1947,FALSE)+HLOOKUP("res_v",acc!$B$10:$AMC$83,$A39-1947,FALSE)+HLOOKUP("gcb_v",acc!$B$10:$AMC$83,$A39-1947,FALSE)+HLOOKUP("fl_2_v_s121",acc!$B$10:$AMC$83,$A39-1947,FALSE)+HLOOKUP("fl_5e_v_s121",acc!$B$10:$AMC$83,$A39-1947,FALSE),"")</f>
        <v>0</v>
      </c>
      <c r="WU39" s="203">
        <v>0</v>
      </c>
      <c r="WV39" s="203">
        <v>0</v>
      </c>
      <c r="WW39" s="203">
        <v>0</v>
      </c>
      <c r="WX39" s="203">
        <v>0</v>
      </c>
      <c r="WY39" s="203">
        <v>0</v>
      </c>
      <c r="WZ39" s="203">
        <v>0</v>
      </c>
      <c r="XA39" s="203">
        <v>0</v>
      </c>
      <c r="XB39" s="203">
        <v>0</v>
      </c>
      <c r="XC39" s="203">
        <v>0</v>
      </c>
      <c r="XD39" s="203">
        <v>0</v>
      </c>
      <c r="XE39" s="203">
        <v>0</v>
      </c>
      <c r="XF39" s="203">
        <v>0</v>
      </c>
      <c r="XG39" s="203">
        <v>0</v>
      </c>
      <c r="XH39" s="203">
        <v>0</v>
      </c>
      <c r="XI39" s="203"/>
      <c r="XJ39" s="241">
        <f>IFERROR(HLOOKUP("fl_2_v_s13",acc!$B$10:$ALU$83,$A39-1947,FALSE)+HLOOKUP("fl_3e_v_s13",acc!$B$10:$ALU$83,$A39-1947,FALSE)+HLOOKUP("fl_4_v_s13",acc!$B$10:$ALU$83,$A39-1947,FALSE),"")</f>
        <v>0</v>
      </c>
      <c r="XK39" s="203">
        <v>0</v>
      </c>
      <c r="XL39" s="203">
        <v>0</v>
      </c>
      <c r="XM39" s="203">
        <v>0</v>
      </c>
      <c r="XN39" s="203">
        <v>0</v>
      </c>
      <c r="XO39" s="203">
        <v>0</v>
      </c>
      <c r="XP39" s="203">
        <v>0</v>
      </c>
      <c r="XQ39" s="203">
        <v>0</v>
      </c>
      <c r="XR39" s="203">
        <v>0</v>
      </c>
      <c r="XS39" s="203">
        <v>0</v>
      </c>
      <c r="XT39" s="203">
        <v>0</v>
      </c>
      <c r="XU39" s="203">
        <v>0</v>
      </c>
      <c r="XV39" s="203">
        <v>0</v>
      </c>
      <c r="XW39" s="203">
        <v>0</v>
      </c>
      <c r="XX39" s="203"/>
      <c r="XY39" s="241">
        <f>IFERROR(HLOOKUP("fl_4_v_s14",acc!$B$10:$ALM$83,$A39-1947,FALSE),"")</f>
        <v>0</v>
      </c>
      <c r="XZ39" s="203">
        <v>0</v>
      </c>
      <c r="YA39" s="203">
        <v>0</v>
      </c>
      <c r="YB39" s="203">
        <v>0</v>
      </c>
      <c r="YC39" s="203">
        <v>0</v>
      </c>
      <c r="YD39" s="203">
        <v>0</v>
      </c>
      <c r="YE39" s="203">
        <v>0</v>
      </c>
      <c r="YF39" s="203">
        <v>0</v>
      </c>
      <c r="YG39" s="203">
        <v>0</v>
      </c>
      <c r="YH39" s="203">
        <v>0</v>
      </c>
      <c r="YI39" s="203">
        <v>0</v>
      </c>
      <c r="YJ39" s="203">
        <v>0</v>
      </c>
      <c r="YK39" s="203">
        <v>0</v>
      </c>
      <c r="YL39" s="203"/>
      <c r="YM39" s="241">
        <f>IFERROR(HLOOKUP("fl_1_v_s2",acc!$B$10:$ALE$83,$A39-1947,FALSE)+HLOOKUP("fl_295_v_s2",acc!$B$10:$ALE$83,$A39-1947,FALSE)+HLOOKUP("tgt2_v",acc!$B$10:$ALE$83,$A39-1947,FALSE)+HLOOKUP("fl_2_v_s2",acc!$B$10:$ALE$83,$A39-1947,FALSE)+HLOOKUP("fl_3d_v_s2",acc!$B$10:$ALE$83,$A39-1947,FALSE)+HLOOKUP("fl_4_v_s2",acc!$B$10:$ALE$83,$A39-1947,FALSE)+HLOOKUP("fl_5d_v_s2",acc!$B$10:$ALE$83,$A39-1947,FALSE)+HLOOKUP("fl_7_v_s2",acc!$B$10:$ALE$83,$A39-1947,FALSE),"")</f>
        <v>0</v>
      </c>
      <c r="YN39" s="203">
        <v>0</v>
      </c>
      <c r="YO39" s="203">
        <v>0</v>
      </c>
      <c r="YP39" s="203">
        <v>0</v>
      </c>
      <c r="YQ39" s="203">
        <v>0</v>
      </c>
      <c r="YR39" s="203">
        <v>0</v>
      </c>
      <c r="YS39" s="203">
        <v>0</v>
      </c>
      <c r="YT39" s="241">
        <f>IFERROR(HLOOKUP("fa_3d_v_s11",acc!$B$10:$AIS$83,$A39-1947,FALSE)+HLOOKUP("fa_3d_v_s12",acc!$B$10:$AIS$83,$A39-1947,FALSE)+HLOOKUP("fa_3d_v_s121",acc!$B$10:$AIS$83,$A39-1947,FALSE)+HLOOKUP("fa_3d_v_s13",acc!$B$10:$AIS$83,$A39-1947,FALSE)+HLOOKUP("fa_3d_v_s14",acc!$B$10:$AIS$83,$A39-1947,FALSE),"")</f>
        <v>0</v>
      </c>
      <c r="YU39" s="203">
        <v>0</v>
      </c>
      <c r="YV39" s="203">
        <v>0</v>
      </c>
      <c r="YW39" s="203">
        <v>0</v>
      </c>
      <c r="YX39" s="241">
        <f>IFERROR(HLOOKUP("fa_5d_v_s11",acc!$B$10:$AIS$83,$A39-1947,FALSE)
+HLOOKUP("fa_5d_v_s12",acc!$B$10:$AIS$83,$A39-1947,FALSE)
+HLOOKUP("fa_5d_v_s121",acc!$B$10:$AIS$83,$A39-1947,FALSE)
+HLOOKUP("fa_5d_v_s13",acc!$B$10:$AIS$83,$A39-1947,FALSE)
+HLOOKUP("fa_5d_v_s14",acc!$B$10:$AIS$83,$A39-1947,FALSE),"")</f>
        <v>0</v>
      </c>
      <c r="YY39" s="203">
        <v>0</v>
      </c>
      <c r="YZ39" s="203">
        <v>0</v>
      </c>
      <c r="ZA39" s="203">
        <v>0</v>
      </c>
      <c r="ZB39" s="203"/>
      <c r="ZC39" s="241">
        <f>IFERROR(HLOOKUP("fa_21_c_s11",acc!$B$10:$AIL$83,$A39-1947,FALSE)+HLOOKUP("fa_2_c_s11",acc!$B$10:$AIL$83,$A39-1947,FALSE)+HLOOKUP("fa_3e_c_s11",acc!$B$10:$AIL$83,$A39-1947,FALSE)+HLOOKUP("fa_3d_c_s11",acc!$B$10:$AIL$83,$A39-1947,FALSE)+HLOOKUP("fa_4_c_s11",acc!$B$10:$AIL$83,$A39-1947,FALSE)+HLOOKUP("fa_5e_c_s11",acc!$B$10:$AIL$83,$A39-1947,FALSE)+HLOOKUP("fa_5d_c_s11",acc!$B$10:$AIL$83,$A39-1947,FALSE)+HLOOKUP("fa_6_c_s11",acc!$B$10:$AIL$83,$A39-1947,FALSE)+HLOOKUP("fa_7_c_s11",acc!$B$10:$AIL$83,$A39-1947,FALSE)+HLOOKUP("fa_8_c_s11",acc!$B$10:$AIL$83,$A39-1947,FALSE),"")</f>
        <v>0</v>
      </c>
      <c r="ZD39" s="203">
        <v>0</v>
      </c>
      <c r="ZE39" s="203">
        <v>0</v>
      </c>
      <c r="ZF39" s="203">
        <v>0</v>
      </c>
      <c r="ZG39" s="203">
        <v>0</v>
      </c>
      <c r="ZH39" s="203">
        <v>0</v>
      </c>
      <c r="ZI39" s="203">
        <v>0</v>
      </c>
      <c r="ZJ39" s="203">
        <v>0</v>
      </c>
      <c r="ZK39" s="203">
        <v>0</v>
      </c>
      <c r="ZL39" s="203">
        <v>0</v>
      </c>
      <c r="ZM39" s="203">
        <v>0</v>
      </c>
      <c r="ZN39" s="203">
        <v>0</v>
      </c>
      <c r="ZO39" s="203">
        <v>0</v>
      </c>
      <c r="ZP39" s="203">
        <v>0</v>
      </c>
      <c r="ZQ39" s="203"/>
      <c r="ZR39" s="241">
        <f>IFERROR(HLOOKUP("fa_21_c_s12",acc!$B$10:$AMJ$83,$A39-1947,FALSE)+HLOOKUP("res_c",acc!$B$10:$AMJ$83,$A39-1947,FALSE)+HLOOKUP("fa_2_c_s12",acc!$B$10:$AMJ$83,$A39-1947,FALSE)+HLOOKUP("fa_3e_c_s12",acc!$B$10:$AMJ$83,$A39-1947,FALSE)+HLOOKUP("fa_3d_c_s12",acc!$B$10:$AMJ$83,$A39-1947,FALSE)+HLOOKUP("fa_3g_c_s12",acc!$B$10:$AMJ$83,$A39-1947,FALSE)+HLOOKUP("fa_4_c_s12",acc!$B$10:$AMJ$83,$A39-1947,FALSE)+HLOOKUP("fa_5e_c_s12",acc!$B$10:$AMJ$83,$A39-1947,FALSE)+HLOOKUP("fa_5d_c_s12",acc!$B$10:$AMJ$83,$A39-1947,FALSE)+HLOOKUP("fa_8_c_s12",acc!$B$10:$AMJ$83,$A39-1947,FALSE),"")</f>
        <v>0</v>
      </c>
      <c r="ZS39" s="203">
        <v>0</v>
      </c>
      <c r="ZT39" s="203">
        <v>0</v>
      </c>
      <c r="ZU39" s="203">
        <v>0</v>
      </c>
      <c r="ZV39" s="203">
        <v>0</v>
      </c>
      <c r="ZW39" s="203">
        <v>0</v>
      </c>
      <c r="ZX39" s="203">
        <v>0</v>
      </c>
      <c r="ZY39" s="203">
        <v>0</v>
      </c>
      <c r="ZZ39" s="241">
        <f>IFERROR(HLOOKUP("fl_4_c_s11",acc!$B$10:$AIS$83,$A39-1947,FALSE)+HLOOKUP("fl_4_c_s13",acc!$B$10:$AIS$83,$A39-1947,FALSE)+HLOOKUP("fl_4_c_s14",acc!$B$10:$AIS$83,$A39-1947,FALSE)+HLOOKUP("fl_4_c_s2",acc!$B$10:$AIS$83,$A39-1947,FALSE)-HLOOKUP("fa_4_c_s11",acc!$B$10:$AIS$83,$A39-1947,FALSE)-HLOOKUP("fa_4_c_s121",acc!$B$10:$AIS$83,$A39-1947,FALSE)-HLOOKUP("fa_4_c_s2",acc!$B$10:$AIS$83,$A39-1947,FALSE),"")</f>
        <v>0</v>
      </c>
      <c r="AAA39" s="203">
        <v>0</v>
      </c>
      <c r="AAB39" s="203">
        <v>0</v>
      </c>
      <c r="AAC39" s="203">
        <v>0</v>
      </c>
      <c r="AAD39" s="203">
        <v>0</v>
      </c>
      <c r="AAE39" s="203">
        <v>0</v>
      </c>
      <c r="AAF39" s="203">
        <v>0</v>
      </c>
      <c r="AAG39" s="203"/>
      <c r="AAH39" s="241">
        <f>IFERROR(HLOOKUP("fa_1_c_s121",acc!$B$10:$AMB$83,$A39-1947,FALSE)+HLOOKUP("fa_295_c_s121",acc!$B$10:$AMB$83,$A39-1947,FALSE)+HLOOKUP("tgt2_c",acc!$B$10:$AMB$83,$A39-1947,FALSE)+HLOOKUP("fa_2_c_s121",acc!$B$10:$AMB$83,$A39-1947,FALSE)+HLOOKUP("fa_3e_c_s121",acc!$B$10:$AMB$83,$A39-1947,FALSE)+HLOOKUP("fa_3d_c_s121",acc!$B$10:$AMB$83,$A39-1947,FALSE)+HLOOKUP("fa_3g_c_s121",acc!$B$10:$AMB$83,$A39-1947,FALSE)+HLOOKUP("fa_4_c_s121",acc!$B$10:$AMB$83,$A39-1947,FALSE)+HLOOKUP("fa_5e_c_s121",acc!$B$10:$AMB$83,$A39-1947,FALSE)+HLOOKUP("fa_5d_c_s121",acc!$B$10:$AMB$83,$A39-1947,FALSE)+HLOOKUP("fa_7_c_s121",acc!$B$10:$AMB$83,$A39-1947,FALSE)+HLOOKUP("fa_8_c_s121",acc!$B$10:$AMB$83,$A39-1947,FALSE),"")</f>
        <v>0</v>
      </c>
      <c r="AAI39" s="203">
        <v>0</v>
      </c>
      <c r="AAJ39" s="203">
        <v>0</v>
      </c>
      <c r="AAK39" s="203">
        <v>0</v>
      </c>
      <c r="AAL39" s="241">
        <f>IFERROR(HLOOKUP("fl_295_c_s12",acc!$B$10:$AIS$83,$A39-1947,FALSE)+HLOOKUP("fl_295_c_s2",acc!$B$10:$AIS$83,$A39-1947,FALSE),"")</f>
        <v>0</v>
      </c>
      <c r="AAM39" s="203">
        <v>0</v>
      </c>
      <c r="AAN39" s="203">
        <v>0</v>
      </c>
      <c r="AAO39" s="203">
        <v>0</v>
      </c>
      <c r="AAP39" s="203">
        <v>0</v>
      </c>
      <c r="AAQ39" s="203">
        <v>0</v>
      </c>
      <c r="AAR39" s="203">
        <v>0</v>
      </c>
      <c r="AAS39" s="203">
        <v>0</v>
      </c>
      <c r="AAT39" s="203">
        <v>0</v>
      </c>
      <c r="AAU39" s="203">
        <v>0</v>
      </c>
      <c r="AAV39" s="203">
        <v>0</v>
      </c>
      <c r="AAW39" s="203"/>
      <c r="AAX39" s="241">
        <f>IFERROR(HLOOKUP("gcb_c",acc!$B$10:$ALT$83,$A39-1947,FALSE)+HLOOKUP("fa_2_c_s13",acc!$B$10:$ALT$83,$A39-1947,FALSE)+HLOOKUP("fa_3d_c_s13",acc!$B$10:$ALT$83,$A39-1947,FALSE)+HLOOKUP("fa_3g_c_s13",acc!$B$10:$ALT$83,$A39-1947,FALSE)+HLOOKUP("fa_5e_c_s13",acc!$B$10:$ALT$83,$A39-1947,FALSE)+HLOOKUP("fa_5d_c_s13",acc!$B$10:$ALT$83,$A39-1947,FALSE)+HLOOKUP("fa_6_c_s13",acc!$B$10:$ALT$83,$A39-1947,FALSE)+HLOOKUP("fa_7_c_s13",acc!$B$10:$ALT$83,$A39-1947,FALSE)+HLOOKUP("fa_8_c_s13",acc!$B$10:$ALT$83,$A39-1947,FALSE),"")</f>
        <v>0</v>
      </c>
      <c r="AAY39" s="203">
        <v>0</v>
      </c>
      <c r="AAZ39" s="203">
        <v>0</v>
      </c>
      <c r="ABA39" s="203">
        <v>0</v>
      </c>
      <c r="ABB39" s="203">
        <v>0</v>
      </c>
      <c r="ABC39" s="203">
        <v>0</v>
      </c>
      <c r="ABD39" s="203">
        <v>0</v>
      </c>
      <c r="ABE39" s="203">
        <v>0</v>
      </c>
      <c r="ABF39" s="203">
        <v>0</v>
      </c>
      <c r="ABG39" s="203">
        <v>0</v>
      </c>
      <c r="ABH39" s="203">
        <v>0</v>
      </c>
      <c r="ABI39" s="203">
        <v>0</v>
      </c>
      <c r="ABJ39" s="203">
        <v>0</v>
      </c>
      <c r="ABK39" s="203">
        <v>0</v>
      </c>
      <c r="ABL39" s="203"/>
      <c r="ABM39" s="241">
        <f>IFERROR(HLOOKUP("fa_21_c_s14",acc!$B$10:$ALL$83,$A39-1947,FALSE)+HLOOKUP("fa_2_c_s14",acc!$B$10:$ALL$83,$A39-1947,FALSE)+HLOOKUP("fa_3d_c_s14",acc!$B$10:$ALL$83,$A39-1947,FALSE)+HLOOKUP("fa_3g_c_s14",acc!$B$10:$ALL$83,$A39-1947,FALSE)+HLOOKUP("fa_5e_c_s14",acc!$B$10:$ALL$83,$A39-1947,FALSE)+HLOOKUP("fa_5d_c_s14",acc!$B$10:$ALL$83,$A39-1947,FALSE)+HLOOKUP("fa_6_c_s14",acc!$B$10:$ALL$83,$A39-1947,FALSE)+HLOOKUP("fa_7_c_s14",acc!$B$10:$ALL$83,$A39-1947,FALSE)+HLOOKUP("fa_8_c_s14",acc!$B$10:$ALL$83,$A39-1947,FALSE),"")</f>
        <v>0</v>
      </c>
      <c r="ABN39" s="203">
        <v>0</v>
      </c>
      <c r="ABO39" s="203">
        <v>0</v>
      </c>
      <c r="ABP39" s="203">
        <v>0</v>
      </c>
      <c r="ABQ39" s="203">
        <v>0</v>
      </c>
      <c r="ABR39" s="203">
        <v>0</v>
      </c>
      <c r="ABS39" s="203">
        <v>0</v>
      </c>
      <c r="ABT39" s="203">
        <v>0</v>
      </c>
      <c r="ABU39" s="203">
        <v>0</v>
      </c>
      <c r="ABV39" s="203">
        <v>0</v>
      </c>
      <c r="ABW39" s="203">
        <v>0</v>
      </c>
      <c r="ABX39" s="203">
        <v>0</v>
      </c>
      <c r="ABY39" s="203">
        <v>0</v>
      </c>
      <c r="ABZ39" s="203">
        <v>0</v>
      </c>
      <c r="ACA39" s="203"/>
      <c r="ACB39" s="241">
        <f>IFERROR(HLOOKUP("fa_21_c_s2",acc!$B$10:$ALD$83,$A39-1947,FALSE)+HLOOKUP("fa_2_c_s2",acc!$B$10:$ALD$83,$A39-1947,FALSE)+HLOOKUP("fa_3e_c_s2",acc!$B$10:$ALD$83,$A39-1947,FALSE)+HLOOKUP("fa_3g_c_s2",acc!$B$10:$ALD$83,$A39-1947,FALSE)+HLOOKUP("fa_4_c_s2",acc!$B$10:$ALD$83,$A39-1947,FALSE)+HLOOKUP("fa_5e_c_s2",acc!$B$10:$ALD$83,$A39-1947,FALSE)+HLOOKUP("fa_6_c_s2",acc!$B$10:$ALD$83,$A39-1947,FALSE)+HLOOKUP("fa_8_c_s2",acc!$B$10:$ALD$83,$A39-1947,FALSE),"")</f>
        <v>0</v>
      </c>
      <c r="ACC39" s="203">
        <v>0</v>
      </c>
      <c r="ACD39" s="203">
        <v>0</v>
      </c>
      <c r="ACE39" s="203">
        <v>0</v>
      </c>
      <c r="ACF39" s="203">
        <v>0</v>
      </c>
      <c r="ACG39" s="203">
        <v>0</v>
      </c>
      <c r="ACH39" s="203">
        <v>0</v>
      </c>
      <c r="ACI39" s="203">
        <v>0</v>
      </c>
      <c r="ACJ39" s="203">
        <v>0</v>
      </c>
      <c r="ACK39" s="203">
        <v>0</v>
      </c>
      <c r="ACL39" s="203">
        <v>0</v>
      </c>
      <c r="ACM39" s="203">
        <v>0</v>
      </c>
      <c r="ACN39" s="203">
        <v>0</v>
      </c>
      <c r="ACO39" s="203">
        <v>0</v>
      </c>
      <c r="ACP39" s="203">
        <v>0</v>
      </c>
      <c r="ACQ39" s="203"/>
      <c r="ACR39" s="241">
        <f>IFERROR(HLOOKUP("fl_3g_c_s11",acc!$B$10:$AMQ$83,$A39-1947,FALSE)+HLOOKUP("fl_4_c_s11",acc!$B$10:$AMQ$83,$A39-1947,FALSE)+HLOOKUP("fl_5e_c_s11",acc!$B$10:$AMQ$83,$A39-1947,FALSE),"")</f>
        <v>0</v>
      </c>
      <c r="ACS39" s="203">
        <v>0</v>
      </c>
      <c r="ACT39" s="203">
        <v>0</v>
      </c>
      <c r="ACU39" s="203">
        <v>0</v>
      </c>
      <c r="ACV39" s="203">
        <v>0</v>
      </c>
      <c r="ACW39" s="203">
        <v>0</v>
      </c>
      <c r="ACX39" s="203">
        <v>0</v>
      </c>
      <c r="ACY39" s="203">
        <v>0</v>
      </c>
      <c r="ACZ39" s="203">
        <v>0</v>
      </c>
      <c r="ADA39" s="203">
        <v>0</v>
      </c>
      <c r="ADB39" s="203">
        <v>0</v>
      </c>
      <c r="ADC39" s="203">
        <v>0</v>
      </c>
      <c r="ADD39" s="203">
        <v>0</v>
      </c>
      <c r="ADE39" s="203"/>
      <c r="ADF39" s="241">
        <f>IFERROR(HLOOKUP("fl_295_c_s12",acc!$B$10:$AMI$83,$A39-1947,FALSE)+HLOOKUP("fl_2_c_s12",acc!$B$10:$AMI$83,$A39-1947,FALSE)+HLOOKUP("fl_3g_c_s12",acc!$B$10:$AMI$83,$A39-1947,FALSE)+HLOOKUP("fl_5e_c_s12",acc!$B$10:$AMI$83,$A39-1947,FALSE)+HLOOKUP("fl_6_c_s12",acc!$B$10:$AMI$83,$A39-1947,FALSE)+HLOOKUP("fl_7_c_s12",acc!$B$10:$AMI$83,$A39-1947,FALSE),"")</f>
        <v>0</v>
      </c>
      <c r="ADG39" s="203">
        <v>0</v>
      </c>
      <c r="ADH39" s="241">
        <f>IFERROR(HLOOKUP("fa_2_c_s11",acc!$B$10:$AIS$83,$A39-1947,FALSE)+HLOOKUP("fa_2_c_s12",acc!$B$10:$AIS$83,$A39-1947,FALSE)+HLOOKUP("fa_2_c_s121",acc!$B$10:$AIS$83,$A39-1947,FALSE)+HLOOKUP("fa_2_c_s13",acc!$B$10:$AIS$83,$A39-1947,FALSE)+HLOOKUP("fa_2_c_s14",acc!$B$10:$AIS$83,$A39-1947,FALSE)+HLOOKUP("fa_2_c_s2",acc!$B$10:$AIS$83,$A39-1947,FALSE)-HLOOKUP("fl_2_c_s121",acc!$B$10:$AIS$83,$A39-1947,FALSE)-HLOOKUP("fl_2_c_s13",acc!$B$10:$AIS$83,$A39-1947,FALSE)-HLOOKUP("fl_2_c_s2",acc!$B$10:$AIS$83,$A39-1947,FALSE),"")</f>
        <v>0</v>
      </c>
      <c r="ADI39" s="203">
        <v>0</v>
      </c>
      <c r="ADJ39" s="203">
        <v>0</v>
      </c>
      <c r="ADK39" s="203">
        <v>0</v>
      </c>
      <c r="ADL39" s="203">
        <v>0</v>
      </c>
      <c r="ADM39" s="203">
        <v>0</v>
      </c>
      <c r="ADN39" s="203">
        <v>0</v>
      </c>
      <c r="ADO39" s="203">
        <f>ADP39+ADQ39</f>
        <v>0</v>
      </c>
      <c r="ADP39" s="241">
        <f>IFERROR(HLOOKUP("fa_5e_c_s11",acc!$B$10:$AIS$83,$A39-1947,FALSE)
+HLOOKUP("fa_5e_c_s12",acc!$B$10:$AIS$83,$A39-1947,FALSE)
+HLOOKUP("fa_5e_c_s121",acc!$B$10:$AIS$83,$A39-1947,FALSE)
+HLOOKUP("fa_5e_c_s13",acc!$B$10:$AIS$83,$A39-1947,FALSE)
+HLOOKUP("fa_5e_c_s14",acc!$B$10:$AIS$83,$A39-1947,FALSE)
+HLOOKUP("fa_5e_c_s2",acc!$B$10:$AIS$83,$A39-1947,FALSE)
-HLOOKUP("fl_5e_c_s11",acc!$B$10:$AIS$83,$A39-1947,FALSE)
-HLOOKUP("fl_5e_c_s121",acc!$B$10:$AIS$83,$A39-1947,FALSE),"")</f>
        <v>0</v>
      </c>
      <c r="ADQ39" s="203">
        <v>0</v>
      </c>
      <c r="ADR39" s="203">
        <v>0</v>
      </c>
      <c r="ADS39" s="241">
        <f>IFERROR(HLOOKUP("fa_7_c_s11",acc!$B$10:$AIS$83,$A39-1947,FALSE)+HLOOKUP("fa_7_c_s121",acc!$B$10:$AIS$83,$A39-1947,FALSE)+HLOOKUP("fa_7_c_s13",acc!$B$10:$AIS$83,$A39-1947,FALSE)+HLOOKUP("fa_7_c_s14",acc!$B$10:$AIS$83,$A39-1947,FALSE)-HLOOKUP("fl_7_c_s2",acc!$B$10:$AIS$83,$A39-1947,FALSE),"")</f>
        <v>0</v>
      </c>
      <c r="ADT39" s="203">
        <v>0</v>
      </c>
      <c r="ADU39" s="203"/>
      <c r="ADV39" s="241">
        <f>IFERROR(HLOOKUP("fl_21_c_s121",acc!$B$10:$AMA$83,$A39-1947,FALSE)+HLOOKUP("res_c",acc!$B$10:$AMA$83,$A39-1947,FALSE)+HLOOKUP("gcb_c",acc!$B$10:$AMA$83,$A39-1947,FALSE)+HLOOKUP("fl_2_c_s121",acc!$B$10:$AMA$83,$A39-1947,FALSE)+HLOOKUP("fl_5e_c_s121",acc!$B$10:$AMA$83,$A39-1947,FALSE),"")</f>
        <v>0</v>
      </c>
      <c r="ADW39" s="203">
        <v>0</v>
      </c>
      <c r="ADX39" s="203">
        <v>0</v>
      </c>
      <c r="ADY39" s="241">
        <f>IFERROR(HLOOKUP("fa_21_c_s11",acc!$B$10:$AIS$83,$A39-1947,FALSE)+HLOOKUP("fa_21_c_s12",acc!$B$10:$AIS$83,$A39-1947,FALSE)+HLOOKUP("fa_21_c_s14",acc!$B$10:$AIS$83,$A39-1947,FALSE)+HLOOKUP("fa_21_c_s2",acc!$B$10:$AIS$83,$A39-1947,FALSE),"")</f>
        <v>0</v>
      </c>
      <c r="ADZ39" s="203">
        <v>0</v>
      </c>
      <c r="AEA39" s="203">
        <v>0</v>
      </c>
      <c r="AEB39" s="203">
        <v>0</v>
      </c>
      <c r="AEC39" s="203">
        <v>0</v>
      </c>
      <c r="AED39" s="203">
        <v>0</v>
      </c>
      <c r="AEE39" s="203">
        <v>0</v>
      </c>
      <c r="AEF39" s="203">
        <v>0</v>
      </c>
      <c r="AEG39" s="203">
        <v>0</v>
      </c>
      <c r="AEH39" s="203">
        <v>0</v>
      </c>
      <c r="AEI39" s="203">
        <v>0</v>
      </c>
      <c r="AEJ39" s="203">
        <v>0</v>
      </c>
      <c r="AEK39" s="203"/>
      <c r="AEL39" s="241">
        <f>IFERROR(HLOOKUP("fl_2_c_s13",acc!$B$10:$ALS$83,$A39-1947,FALSE)+HLOOKUP("fl_3e_c_s13",acc!$B$10:$ALS$83,$A39-1947,FALSE)+HLOOKUP("fl_4_c_s13",acc!$B$10:$ALS$83,$A39-1947,FALSE),"")</f>
        <v>0</v>
      </c>
      <c r="AEM39" s="203">
        <v>0</v>
      </c>
      <c r="AEN39" s="203">
        <v>0</v>
      </c>
      <c r="AEO39" s="203">
        <v>0</v>
      </c>
      <c r="AEP39" s="203">
        <v>0</v>
      </c>
      <c r="AEQ39" s="203">
        <v>0</v>
      </c>
      <c r="AER39" s="203">
        <v>0</v>
      </c>
      <c r="AES39" s="203">
        <v>0</v>
      </c>
      <c r="AET39" s="203">
        <v>0</v>
      </c>
      <c r="AEU39" s="203">
        <v>0</v>
      </c>
      <c r="AEV39" s="203">
        <v>0</v>
      </c>
      <c r="AEW39" s="203">
        <v>0</v>
      </c>
      <c r="AEX39" s="203">
        <v>0</v>
      </c>
      <c r="AEY39" s="203">
        <v>0</v>
      </c>
      <c r="AEZ39" s="203"/>
      <c r="AFA39" s="241">
        <f>IFERROR(HLOOKUP("fl_4_c_s14",acc!$B$10:$ALK$83,$A39-1947,FALSE),"")</f>
        <v>0</v>
      </c>
      <c r="AFB39" s="203">
        <v>0</v>
      </c>
      <c r="AFC39" s="203">
        <v>0</v>
      </c>
      <c r="AFD39" s="203">
        <v>0</v>
      </c>
      <c r="AFE39" s="203">
        <v>0</v>
      </c>
      <c r="AFF39" s="203">
        <v>0</v>
      </c>
      <c r="AFG39" s="203">
        <v>0</v>
      </c>
      <c r="AFH39" s="203">
        <v>0</v>
      </c>
      <c r="AFI39" s="203">
        <v>0</v>
      </c>
      <c r="AFJ39" s="203">
        <v>0</v>
      </c>
      <c r="AFK39" s="203">
        <v>0</v>
      </c>
      <c r="AFL39" s="203">
        <v>0</v>
      </c>
      <c r="AFM39" s="203"/>
      <c r="AFN39" s="203"/>
      <c r="AFO39" s="241">
        <f>IFERROR(HLOOKUP("fl_1_c_s2",acc!$B$10:$ALC$83,$A39-1947,FALSE)+HLOOKUP("fl_295_c_s2",acc!$B$10:$ALC$83,$A39-1947,FALSE)+HLOOKUP("tgt2_c",acc!$B$10:$ALC$83,$A39-1947,FALSE)+HLOOKUP("fl_2_c_s2",acc!$B$10:$ALC$83,$A39-1947,FALSE)+HLOOKUP("fl_3d_c_s2",acc!$B$10:$ALC$83,$A39-1947,FALSE)+HLOOKUP("fl_4_c_s2",acc!$B$10:$ALC$83,$A39-1947,FALSE)+HLOOKUP("fl_5d_c_s2",acc!$B$10:$ALC$83,$A39-1947,FALSE)+HLOOKUP("fl_7_c_s2",acc!$B$10:$ALC$83,$A39-1947,FALSE),"")</f>
        <v>0</v>
      </c>
      <c r="AFP39" s="203">
        <v>0</v>
      </c>
      <c r="AFQ39" s="203">
        <v>0</v>
      </c>
      <c r="AFR39" s="203">
        <v>0</v>
      </c>
      <c r="AFS39" s="203">
        <v>0</v>
      </c>
      <c r="AFT39" s="203">
        <v>0</v>
      </c>
      <c r="AFU39" s="203">
        <v>0</v>
      </c>
      <c r="AFV39" s="241">
        <f>IFERROR(HLOOKUP("fa_3d_c_s11",acc!$B$10:$AIS$83,$A39-1947,FALSE)+HLOOKUP("fa_3d_c_s12",acc!$B$10:$AIS$83,$A39-1947,FALSE)+HLOOKUP("fa_3d_c_s121",acc!$B$10:$AIS$83,$A39-1947,FALSE)+HLOOKUP("fa_3d_c_s13",acc!$B$10:$AIS$83,$A39-1947,FALSE)+HLOOKUP("fa_3d_c_s14",acc!$B$10:$AIS$83,$A39-1947,FALSE),"")</f>
        <v>0</v>
      </c>
      <c r="AFW39" s="203">
        <v>0</v>
      </c>
      <c r="AFX39" s="203">
        <v>0</v>
      </c>
      <c r="AFY39" s="203">
        <v>0</v>
      </c>
      <c r="AFZ39" s="241">
        <f>IFERROR(HLOOKUP("fa_5d_c_s11",acc!$B$10:$AIS$83,$A39-1947,FALSE)
+HLOOKUP("fa_5d_c_s12",acc!$B$10:$AIS$83,$A39-1947,FALSE)
+HLOOKUP("fa_5d_c_s121",acc!$B$10:$AIS$83,$A39-1947,FALSE)
+HLOOKUP("fa_5d_c_s13",acc!$B$10:$AIS$83,$A39-1947,FALSE)
+HLOOKUP("fa_5d_c_s14",acc!$B$10:$AIS$83,$A39-1947,FALSE),"")</f>
        <v>0</v>
      </c>
      <c r="AGA39" s="203">
        <v>0</v>
      </c>
      <c r="AGB39" s="203">
        <v>0</v>
      </c>
      <c r="AGC39" s="203">
        <v>0</v>
      </c>
      <c r="AGD39" s="203">
        <v>306.80599999999998</v>
      </c>
      <c r="AGE39" s="203">
        <v>306.80800000000005</v>
      </c>
      <c r="AGF39" s="203"/>
      <c r="AGG39" s="203"/>
      <c r="AGH39" s="203"/>
      <c r="AGI39" s="203"/>
      <c r="AGJ39" s="203"/>
      <c r="AGK39" s="203"/>
      <c r="AGL39" s="203"/>
      <c r="AGM39" s="203"/>
      <c r="AGN39" s="203"/>
      <c r="AGO39" s="203"/>
      <c r="AGP39" s="203"/>
      <c r="AGQ39" s="203"/>
      <c r="AGR39" s="203"/>
      <c r="AGS39" s="241">
        <f>IFERROR(HLOOKUP("fl_3e_flow_s13",acc!$B$10:$AIS$83,$A39-1947,FALSE)-HLOOKUP("fa_3e_flow_s11",acc!$B$10:$AIS$83,$A39-1947,FALSE)-HLOOKUP("fa_3e_flow_s121",acc!$B$10:$AIS$83,$A39-1947,FALSE)-HLOOKUP("fa_3e_flow_s2",acc!$B$10:$AIS$83,$A39-1947,FALSE),"")</f>
        <v>0</v>
      </c>
      <c r="AGT39" s="203"/>
      <c r="AGU39" s="203">
        <v>0</v>
      </c>
      <c r="AGV39" s="203">
        <v>0</v>
      </c>
      <c r="AGW39" s="203">
        <v>0</v>
      </c>
      <c r="AGX39" s="203"/>
      <c r="AGY39" s="203"/>
      <c r="AGZ39" s="241">
        <f>IFERROR(HLOOKUP("fa_3g_flow_s12",acc!$B$10:$AIS$83,$A39-1947,FALSE)+HLOOKUP("fa_3g_flow_s121",acc!$B$10:$AIS$83,$A39-1947,FALSE)+HLOOKUP("fa_3g_flow_s13",acc!$B$10:$AIS$83,$A39-1947,FALSE)+HLOOKUP("fa_3g_flow_s14",acc!$B$10:$AIS$83,$A39-1947,FALSE)+HLOOKUP("fa_3g_flow_s2",acc!$B$10:$AIS$83,$A39-1947,FALSE)-HLOOKUP("fl_3g_flow_s11",acc!$B$10:$AIS$83,$A39-1947,FALSE),"")</f>
        <v>0</v>
      </c>
      <c r="AHA39" s="203"/>
      <c r="AHB39" s="203"/>
      <c r="AHC39" s="203">
        <v>0</v>
      </c>
      <c r="AHD39" s="203">
        <v>0</v>
      </c>
      <c r="AHE39" s="203">
        <v>3.032</v>
      </c>
      <c r="AHF39" s="241">
        <f>IFERROR(HLOOKUP("fl_3e_s_s13",acc!$B$10:$AIS$83,$A39-1947,FALSE)-HLOOKUP("fa_3e_s_s11",acc!$B$10:$AIS$83,$A39-1947,FALSE)-HLOOKUP("fa_3e_s_s121",acc!$B$10:$AIS$83,$A39-1947,FALSE)-HLOOKUP("fa_3e_s_s2",acc!$B$10:$AIS$83,$A39-1947,FALSE),"")</f>
        <v>12.328000000000001</v>
      </c>
      <c r="AHG39" s="203">
        <v>0.60399999999999998</v>
      </c>
      <c r="AHH39" s="203">
        <v>0</v>
      </c>
      <c r="AHI39" s="203">
        <v>2.5449999999999999</v>
      </c>
      <c r="AHJ39" s="203">
        <v>18.509</v>
      </c>
      <c r="AHK39" s="203">
        <v>14.446</v>
      </c>
      <c r="AHL39" s="203"/>
      <c r="AHM39" s="241">
        <f>IFERROR(HLOOKUP("fa_3g_s_s12",acc!$B$10:$AIS$83,$A39-1947,FALSE)+HLOOKUP("fa_3g_s_s121",acc!$B$10:$AIS$83,$A39-1947,FALSE)+HLOOKUP("fa_3g_s_s13",acc!$B$10:$AIS$83,$A39-1947,FALSE)+HLOOKUP("fa_3g_s_s14",acc!$B$10:$AIS$83,$A39-1947,FALSE)+HLOOKUP("fa_3g_s_s2",acc!$B$10:$AIS$83,$A39-1947,FALSE)-HLOOKUP("fl_3g_s_s11",acc!$B$10:$AIS$83,$A39-1947,FALSE),"")</f>
        <v>11.883000000000001</v>
      </c>
      <c r="AHN39" s="203">
        <v>1</v>
      </c>
      <c r="AHO39" s="203">
        <f>AHN39/AHN$77</f>
        <v>0.60594040646600078</v>
      </c>
      <c r="AHP39" s="203">
        <v>0</v>
      </c>
      <c r="AHQ39" s="203">
        <v>5.3949999999999996</v>
      </c>
      <c r="AHR39" s="203">
        <v>14.913</v>
      </c>
      <c r="AHS39" s="203">
        <v>6.0209999999999999</v>
      </c>
      <c r="AHT39" s="203"/>
      <c r="AHU39" s="241">
        <f>IFERROR(HLOOKUP("fl_3e_v_s13",acc!$B$10:$AIS$83,$A39-1947,FALSE)-HLOOKUP("fa_3e_v_s11",acc!$B$10:$AIS$83,$A39-1947,FALSE)-HLOOKUP("fa_3e_v_s121",acc!$B$10:$AIS$83,$A39-1947,FALSE)-HLOOKUP("fa_3e_v_s2",acc!$B$10:$AIS$83,$A39-1947,FALSE),"")</f>
        <v>0</v>
      </c>
      <c r="AHV39" s="203"/>
      <c r="AHW39" s="203">
        <v>0</v>
      </c>
      <c r="AHX39" s="203">
        <v>0</v>
      </c>
      <c r="AHY39" s="203">
        <v>0</v>
      </c>
      <c r="AHZ39" s="203"/>
      <c r="AIA39" s="203"/>
      <c r="AIB39" s="203"/>
      <c r="AIC39" s="203"/>
      <c r="AID39" s="203"/>
      <c r="AIE39" s="203">
        <v>0</v>
      </c>
      <c r="AIF39" s="203">
        <v>0</v>
      </c>
      <c r="AIG39" s="203"/>
      <c r="AIH39" s="203"/>
      <c r="AII39" s="203"/>
      <c r="AIJ39" s="203">
        <v>0</v>
      </c>
      <c r="AIK39" s="203">
        <v>0</v>
      </c>
      <c r="AIL39" s="203">
        <v>0</v>
      </c>
      <c r="AIM39" s="203">
        <v>0</v>
      </c>
      <c r="AIN39" s="203"/>
      <c r="AIO39" s="241">
        <f>IFERROR(HLOOKUP("fa_3g_c_s12",acc!$B$10:$AIS$83,$A39-1947,FALSE)+HLOOKUP("fa_3g_c_s121",acc!$B$10:$AIS$83,$A39-1947,FALSE)+HLOOKUP("fa_3g_c_s13",acc!$B$10:$AIS$83,$A39-1947,FALSE)+HLOOKUP("fa_3g_c_s14",acc!$B$10:$AIS$83,$A39-1947,FALSE)+HLOOKUP("fa_3g_c_s2",acc!$B$10:$AIS$83,$A39-1947,FALSE)-HLOOKUP("fl_3g_c_s11",acc!$B$10:$AIS$83,$A39-1947,FALSE),"")</f>
        <v>0</v>
      </c>
      <c r="AIP39" s="203"/>
      <c r="AIQ39" s="203"/>
      <c r="AIR39" s="203">
        <v>0</v>
      </c>
      <c r="AIS39" s="203">
        <v>0</v>
      </c>
    </row>
    <row r="40" spans="1:929" x14ac:dyDescent="0.35">
      <c r="A40" s="1">
        <v>1978</v>
      </c>
      <c r="B40" s="203"/>
      <c r="C40" s="203"/>
      <c r="D40" s="203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203"/>
      <c r="P40" s="203"/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  <c r="AK40" s="203"/>
      <c r="AL40" s="203"/>
      <c r="AM40" s="203"/>
      <c r="AN40" s="203"/>
      <c r="AO40" s="203"/>
      <c r="AP40" s="203"/>
      <c r="AQ40" s="203"/>
      <c r="AR40" s="203"/>
      <c r="AS40" s="203"/>
      <c r="AT40" s="203"/>
      <c r="AU40" s="203"/>
      <c r="AV40" s="203"/>
      <c r="AW40" s="203"/>
      <c r="AX40" s="203"/>
      <c r="AY40" s="203"/>
      <c r="AZ40" s="203"/>
      <c r="BA40" s="203"/>
      <c r="BB40" s="203"/>
      <c r="BC40" s="203"/>
      <c r="BD40" s="203"/>
      <c r="BE40" s="203"/>
      <c r="BF40" s="203"/>
      <c r="BG40" s="203"/>
      <c r="BH40" s="203"/>
      <c r="BI40" s="203"/>
      <c r="BJ40" s="203"/>
      <c r="BK40" s="203"/>
      <c r="BL40" s="203"/>
      <c r="BM40" s="203"/>
      <c r="BN40" s="203"/>
      <c r="BO40" s="203"/>
      <c r="BP40" s="203"/>
      <c r="BQ40" s="203"/>
      <c r="BR40" s="203"/>
      <c r="BS40" s="203"/>
      <c r="BT40" s="203"/>
      <c r="BU40" s="203"/>
      <c r="BV40" s="203"/>
      <c r="BW40" s="203"/>
      <c r="BX40" s="203"/>
      <c r="BY40" s="203"/>
      <c r="BZ40" s="203"/>
      <c r="CA40" s="203"/>
      <c r="CB40" s="203"/>
      <c r="CC40" s="203"/>
      <c r="CD40" s="203"/>
      <c r="CE40" s="203"/>
      <c r="CF40" s="203"/>
      <c r="CG40" s="203"/>
      <c r="CH40" s="203"/>
      <c r="CI40" s="203"/>
      <c r="CJ40" s="203"/>
      <c r="CK40" s="203"/>
      <c r="CL40" s="203"/>
      <c r="CM40" s="203"/>
      <c r="CN40" s="203"/>
      <c r="CO40" s="203"/>
      <c r="CP40" s="203"/>
      <c r="CQ40" s="203"/>
      <c r="CR40" s="203"/>
      <c r="CS40" s="203"/>
      <c r="CT40" s="203"/>
      <c r="CU40" s="203"/>
      <c r="CV40" s="203"/>
      <c r="CW40" s="203"/>
      <c r="CX40" s="203"/>
      <c r="CY40" s="203"/>
      <c r="CZ40" s="203"/>
      <c r="DA40" s="203"/>
      <c r="DB40" s="203"/>
      <c r="DC40" s="203"/>
      <c r="DD40" s="203"/>
      <c r="DE40" s="203"/>
      <c r="DF40" s="203"/>
      <c r="DG40" s="203"/>
      <c r="DH40" s="203"/>
      <c r="DI40" s="203"/>
      <c r="DJ40" s="203"/>
      <c r="DK40" s="203"/>
      <c r="DL40" s="203"/>
      <c r="DM40" s="203"/>
      <c r="DN40" s="203"/>
      <c r="DO40" s="203"/>
      <c r="DP40" s="203"/>
      <c r="DQ40" s="203"/>
      <c r="DR40" s="203"/>
      <c r="DS40" s="203"/>
      <c r="DT40" s="203"/>
      <c r="DU40" s="203"/>
      <c r="DV40" s="203"/>
      <c r="DW40" s="241">
        <f>IFERROR(HLOOKUP("fa_21_s_s11",acc!$B$10:$AIR$83,$A40-1947,FALSE)+HLOOKUP("fa_2_s_s11",acc!$B$10:$AIR$83,$A40-1947,FALSE)+HLOOKUP("fa_3e_s_s11",acc!$B$10:$AIR$83,$A40-1947,FALSE)+HLOOKUP("fa_3d_s_s11",acc!$B$10:$AIR$83,$A40-1947,FALSE)+HLOOKUP("fa_4_s_s11",acc!$B$10:$AIR$83,$A40-1947,FALSE)+HLOOKUP("fa_5e_s_s11",acc!$B$10:$AIR$83,$A40-1947,FALSE)+HLOOKUP("fa_5d_s_s11",acc!$B$10:$AIR$83,$A40-1947,FALSE)+HLOOKUP("fa_6_s_s11",acc!$B$10:$AIR$83,$A40-1947,FALSE)+HLOOKUP("fa_7_s_s11",acc!$B$10:$AIR$83,$A40-1947,FALSE)+HLOOKUP("fa_8_s_s11",acc!$B$10:$AIR$83,$A40-1947,FALSE),"")</f>
        <v>248.52200000000005</v>
      </c>
      <c r="DX40" s="203">
        <v>0</v>
      </c>
      <c r="DY40" s="203">
        <v>55.101999999999997</v>
      </c>
      <c r="DZ40" s="203">
        <v>0.64600000000000002</v>
      </c>
      <c r="EA40" s="203">
        <v>3.13</v>
      </c>
      <c r="EB40" s="203">
        <v>2.875</v>
      </c>
      <c r="EC40" s="203">
        <v>0.255</v>
      </c>
      <c r="ED40" s="203">
        <v>125.244</v>
      </c>
      <c r="EE40" s="203">
        <v>82.623999999999995</v>
      </c>
      <c r="EF40" s="203">
        <v>76.332999999999998</v>
      </c>
      <c r="EG40" s="203">
        <v>6.2910000000000004</v>
      </c>
      <c r="EH40" s="203">
        <v>3.452</v>
      </c>
      <c r="EI40" s="203">
        <v>0</v>
      </c>
      <c r="EJ40" s="203">
        <v>-21.676000000000002</v>
      </c>
      <c r="EK40" s="203"/>
      <c r="EL40" s="241">
        <f>IFERROR(HLOOKUP("fa_21_s_s12",acc!$B$10:$AMP$83,$A40-1947,FALSE)+HLOOKUP("res_s",acc!$B$10:$AMP$83,$A40-1947,FALSE)+HLOOKUP("fa_2_s_s12",acc!$B$10:$AMP$83,$A40-1947,FALSE)+HLOOKUP("fa_3e_s_s12",acc!$B$10:$AMP$83,$A40-1947,FALSE)+HLOOKUP("fa_3d_s_s12",acc!$B$10:$AMP$83,$A40-1947,FALSE)+HLOOKUP("fa_3g_s_s12",acc!$B$10:$AMP$83,$A40-1947,FALSE)+HLOOKUP("fa_4_s_s12",acc!$B$10:$AMP$83,$A40-1947,FALSE)+HLOOKUP("fa_5e_s_s12",acc!$B$10:$AMP$83,$A40-1947,FALSE)+HLOOKUP("fa_5d_s_s12",acc!$B$10:$AMP$83,$A40-1947,FALSE)+HLOOKUP("fa_8_s_s12",acc!$B$10:$AMP$83,$A40-1947,FALSE),"")</f>
        <v>499.06599999999986</v>
      </c>
      <c r="EM40" s="203">
        <v>0</v>
      </c>
      <c r="EN40" s="203">
        <v>191.08099999999999</v>
      </c>
      <c r="EO40" s="203">
        <v>1.3129999999999999</v>
      </c>
      <c r="EP40" s="203">
        <v>0</v>
      </c>
      <c r="EQ40" s="203">
        <v>49.521000000000001</v>
      </c>
      <c r="ER40" s="203">
        <v>48.904000000000003</v>
      </c>
      <c r="ES40" s="203">
        <v>0.61699999999999999</v>
      </c>
      <c r="ET40" s="241">
        <f>IFERROR(HLOOKUP("fl_4_s_s11",acc!$B$10:$AIS$83,$A40-1947,FALSE)+HLOOKUP("fl_4_s_s13",acc!$B$10:$AIS$83,$A40-1947,FALSE)+HLOOKUP("fl_4_s_s14",acc!$B$10:$AIS$83,$A40-1947,FALSE)+HLOOKUP("fl_4_s_s2",acc!$B$10:$AIS$83,$A40-1947,FALSE)-HLOOKUP("fa_4_s_s11",acc!$B$10:$AIS$83,$A40-1947,FALSE)-HLOOKUP("fa_4_s_s121",acc!$B$10:$AIS$83,$A40-1947,FALSE)-HLOOKUP("fa_4_s_s2",acc!$B$10:$AIS$83,$A40-1947,FALSE),"")</f>
        <v>261.9969999999999</v>
      </c>
      <c r="EU40" s="203">
        <v>28.167000000000002</v>
      </c>
      <c r="EV40" s="203">
        <v>25.109000000000002</v>
      </c>
      <c r="EW40" s="203">
        <v>3.0579999999999998</v>
      </c>
      <c r="EX40" s="203">
        <v>0</v>
      </c>
      <c r="EY40" s="203">
        <v>0</v>
      </c>
      <c r="EZ40" s="203">
        <v>-3.4089999999999989</v>
      </c>
      <c r="FA40" s="203"/>
      <c r="FB40" s="241">
        <f>IFERROR(HLOOKUP("fa_1_s_s121",acc!$B$10:$AMH$83,$A40-1947,FALSE)+HLOOKUP("fa_295_s_s121",acc!$B$10:$AMH$83,$A40-1947,FALSE)+HLOOKUP("tgt2_s",acc!$B$10:$AMH$83,$A40-1947,FALSE)+HLOOKUP("fa_2_s_s121",acc!$B$10:$AMH$83,$A40-1947,FALSE)+HLOOKUP("fa_3e_s_s121",acc!$B$10:$AMH$83,$A40-1947,FALSE)+HLOOKUP("fa_3d_s_s121",acc!$B$10:$AMH$83,$A40-1947,FALSE)+HLOOKUP("fa_3g_s_s121",acc!$B$10:$AMH$83,$A40-1947,FALSE)+HLOOKUP("fa_4_s_s121",acc!$B$10:$AMH$83,$A40-1947,FALSE)+HLOOKUP("fa_5e_s_s121",acc!$B$10:$AMH$83,$A40-1947,FALSE)+HLOOKUP("fa_5d_s_s121",acc!$B$10:$AMH$83,$A40-1947,FALSE)+HLOOKUP("fa_7_s_s121",acc!$B$10:$AMH$83,$A40-1947,FALSE)+HLOOKUP("fa_8_s_s121",acc!$B$10:$AMH$83,$A40-1947,FALSE),"")</f>
        <v>88.884</v>
      </c>
      <c r="FC40" s="203">
        <v>14.52</v>
      </c>
      <c r="FD40" s="203">
        <v>13.586</v>
      </c>
      <c r="FE40" s="203">
        <v>0</v>
      </c>
      <c r="FF40" s="241">
        <f>IFERROR(HLOOKUP("fl_295_s_s12",acc!$B$10:$AIS$83,$A40-1947,FALSE)+HLOOKUP("fl_295_s_s2",acc!$B$10:$AIS$83,$A40-1947,FALSE),"")</f>
        <v>56.445999999999998</v>
      </c>
      <c r="FG40" s="203">
        <v>0.35799999999999998</v>
      </c>
      <c r="FH40" s="203">
        <v>0.35799999999999998</v>
      </c>
      <c r="FI40" s="203">
        <v>0</v>
      </c>
      <c r="FJ40" s="203">
        <v>2.004</v>
      </c>
      <c r="FK40" s="203">
        <v>0.08</v>
      </c>
      <c r="FL40" s="203">
        <v>6.4000000000000001E-2</v>
      </c>
      <c r="FM40" s="203">
        <v>1.6E-2</v>
      </c>
      <c r="FN40" s="203">
        <v>0</v>
      </c>
      <c r="FO40" s="203">
        <v>0</v>
      </c>
      <c r="FP40" s="203">
        <v>1.89</v>
      </c>
      <c r="FQ40" s="203"/>
      <c r="FR40" s="241">
        <f>IFERROR(HLOOKUP("gcb_s",acc!$B$10:$ALZ$83,$A40-1947,FALSE)+HLOOKUP("fa_2_s_s13",acc!$B$10:$ALZ$83,$A40-1947,FALSE)+HLOOKUP("fa_3d_s_s13",acc!$B$10:$ALZ$83,$A40-1947,FALSE)+HLOOKUP("fa_3g_s_s13",acc!$B$10:$ALZ$83,$A40-1947,FALSE)+HLOOKUP("fa_5e_s_s13",acc!$B$10:$ALZ$83,$A40-1947,FALSE)+HLOOKUP("fa_5d_s_s13",acc!$B$10:$ALZ$83,$A40-1947,FALSE)+HLOOKUP("fa_6_s_s13",acc!$B$10:$ALZ$83,$A40-1947,FALSE)+HLOOKUP("fa_7_s_s13",acc!$B$10:$ALZ$83,$A40-1947,FALSE)+HLOOKUP("fa_8_s_s13",acc!$B$10:$ALZ$83,$A40-1947,FALSE),"")</f>
        <v>56.677000000000007</v>
      </c>
      <c r="FS40" s="203">
        <v>0</v>
      </c>
      <c r="FT40" s="203">
        <v>14.32</v>
      </c>
      <c r="FU40" s="203">
        <v>0</v>
      </c>
      <c r="FV40" s="203">
        <v>6.202</v>
      </c>
      <c r="FW40" s="203">
        <v>6.1369999999999996</v>
      </c>
      <c r="FX40" s="203">
        <v>6.5000000000000002E-2</v>
      </c>
      <c r="FY40" s="203">
        <v>0</v>
      </c>
      <c r="FZ40" s="203">
        <v>41.338999999999999</v>
      </c>
      <c r="GA40" s="203">
        <v>40.276000000000003</v>
      </c>
      <c r="GB40" s="203">
        <v>1.0629999999999999</v>
      </c>
      <c r="GC40" s="203">
        <v>6.6000000000000003E-2</v>
      </c>
      <c r="GD40" s="203">
        <v>0</v>
      </c>
      <c r="GE40" s="203">
        <v>-5.25</v>
      </c>
      <c r="GF40" s="203"/>
      <c r="GG40" s="241">
        <f>IFERROR(HLOOKUP("fa_21_s_s14",acc!$B$10:$ALR$83,$A40-1947,FALSE)+HLOOKUP("fa_2_s_s14",acc!$B$10:$ALR$83,$A40-1947,FALSE)+HLOOKUP("fa_3d_s_s14",acc!$B$10:$ALR$83,$A40-1947,FALSE)+HLOOKUP("fa_3g_s_s14",acc!$B$10:$ALR$83,$A40-1947,FALSE)+HLOOKUP("fa_5e_s_s14",acc!$B$10:$ALR$83,$A40-1947,FALSE)+HLOOKUP("fa_5d_s_s14",acc!$B$10:$ALR$83,$A40-1947,FALSE)+HLOOKUP("fa_6_s_s14",acc!$B$10:$ALR$83,$A40-1947,FALSE)+HLOOKUP("fa_7_s_s14",acc!$B$10:$ALR$83,$A40-1947,FALSE)+HLOOKUP("fa_8_s_s14",acc!$B$10:$ALR$83,$A40-1947,FALSE),"")</f>
        <v>316.60300000000001</v>
      </c>
      <c r="GH40" s="203">
        <v>0</v>
      </c>
      <c r="GI40" s="203">
        <v>193.065</v>
      </c>
      <c r="GJ40" s="203">
        <v>17.684000000000001</v>
      </c>
      <c r="GK40" s="203">
        <v>19.719000000000001</v>
      </c>
      <c r="GL40" s="203">
        <v>19.491</v>
      </c>
      <c r="GM40" s="203">
        <v>0.22800000000000001</v>
      </c>
      <c r="GN40" s="203">
        <v>0</v>
      </c>
      <c r="GO40" s="203">
        <v>33.600999999999999</v>
      </c>
      <c r="GP40" s="203">
        <v>31.614000000000001</v>
      </c>
      <c r="GQ40" s="203">
        <v>1.9870000000000001</v>
      </c>
      <c r="GR40" s="203">
        <v>24.09</v>
      </c>
      <c r="GS40" s="204">
        <v>0</v>
      </c>
      <c r="GT40" s="203">
        <v>28.444000000000003</v>
      </c>
      <c r="GU40" s="203"/>
      <c r="GV40" s="241">
        <f>IFERROR(HLOOKUP("fa_21_s_s2",acc!$B$10:$ALJ$83,$A40-1947,FALSE)+HLOOKUP("fa_2_s_s2",acc!$B$10:$ALJ$83,$A40-1947,FALSE)+HLOOKUP("fa_3e_s_s2",acc!$B$10:$ALJ$83,$A40-1947,FALSE)+HLOOKUP("fa_3g_s_s2",acc!$B$10:$ALJ$83,$A40-1947,FALSE)+HLOOKUP("fa_4_s_s2",acc!$B$10:$ALJ$83,$A40-1947,FALSE)+HLOOKUP("fa_5e_s_s2",acc!$B$10:$ALJ$83,$A40-1947,FALSE)+HLOOKUP("fa_6_s_s2",acc!$B$10:$ALJ$83,$A40-1947,FALSE)+HLOOKUP("fa_8_s_s2",acc!$B$10:$ALJ$83,$A40-1947,FALSE),"")</f>
        <v>104.34699999999999</v>
      </c>
      <c r="GW40" s="203">
        <v>0</v>
      </c>
      <c r="GX40" s="203">
        <v>54.215000000000003</v>
      </c>
      <c r="GY40" s="203">
        <v>0</v>
      </c>
      <c r="GZ40" s="203">
        <v>0</v>
      </c>
      <c r="HA40" s="203">
        <v>9.42</v>
      </c>
      <c r="HB40" s="203">
        <v>2.8530000000000002</v>
      </c>
      <c r="HC40" s="203">
        <v>6.5670000000000002</v>
      </c>
      <c r="HD40" s="203">
        <v>22.838000000000001</v>
      </c>
      <c r="HE40" s="203">
        <f t="shared" ref="HE40:HE83" si="0">HF40+HG40</f>
        <v>18.052999999999997</v>
      </c>
      <c r="HF40" s="203">
        <v>18.052999999999997</v>
      </c>
      <c r="HG40" s="203">
        <v>0</v>
      </c>
      <c r="HH40" s="203">
        <v>6.4000000000000001E-2</v>
      </c>
      <c r="HI40" s="203">
        <v>0</v>
      </c>
      <c r="HJ40" s="203">
        <v>-2E-3</v>
      </c>
      <c r="HK40" s="203"/>
      <c r="HL40" s="241">
        <f>IFERROR(HLOOKUP("fl_3g_s_s11",acc!$B$10:$AIQ$83,$A40-1947,FALSE)+HLOOKUP("fl_4_s_s11",acc!$B$10:$AIQ$83,$A40-1947,FALSE)+HLOOKUP("fl_5e_s_s11",acc!$B$10:$AIQ$83,$A40-1947,FALSE),"")</f>
        <v>461.51</v>
      </c>
      <c r="HM40" s="203">
        <v>0</v>
      </c>
      <c r="HN40" s="203">
        <v>0</v>
      </c>
      <c r="HO40" s="203">
        <v>16.847000000000001</v>
      </c>
      <c r="HP40" s="203">
        <v>15.086</v>
      </c>
      <c r="HQ40" s="203">
        <v>1.7609999999999999</v>
      </c>
      <c r="HR40" s="203">
        <v>307.25</v>
      </c>
      <c r="HS40" s="203">
        <v>137.41300000000001</v>
      </c>
      <c r="HT40" s="203">
        <v>137.41300000000001</v>
      </c>
      <c r="HU40" s="203">
        <v>0</v>
      </c>
      <c r="HV40" s="203">
        <v>0</v>
      </c>
      <c r="HW40" s="203">
        <v>0</v>
      </c>
      <c r="HX40" s="203">
        <v>0</v>
      </c>
      <c r="HY40" s="203"/>
      <c r="HZ40" s="241">
        <f>IFERROR(HLOOKUP("fl_295_s_s12",acc!$B$10:$AMO$83,$A40-1947,FALSE)+HLOOKUP("fl_2_s_s12",acc!$B$10:$AMO$83,$A40-1947,FALSE)+HLOOKUP("fl_3g_s_s12",acc!$B$10:$AMO$83,$A40-1947,FALSE)+HLOOKUP("fl_5e_s_s12",acc!$B$10:$AMO$83,$A40-1947,FALSE)+HLOOKUP("fl_6_s_s12",acc!$B$10:$AMO$83,$A40-1947,FALSE)+HLOOKUP("fl_7_s_s12",acc!$B$10:$AMO$83,$A40-1947,FALSE),"")</f>
        <v>544.31500000000005</v>
      </c>
      <c r="IA40" s="203">
        <v>0</v>
      </c>
      <c r="IB40" s="241">
        <f>IFERROR(HLOOKUP("fa_2_s_s11",acc!$B$10:$AIS$83,$A40-1947,FALSE)+HLOOKUP("fa_2_s_s12",acc!$B$10:$AIS$83,$A40-1947,FALSE)+HLOOKUP("fa_2_s_s121",acc!$B$10:$AIS$83,$A40-1947,FALSE)+HLOOKUP("fa_2_s_s13",acc!$B$10:$AIS$83,$A40-1947,FALSE)+HLOOKUP("fa_2_s_s14",acc!$B$10:$AIS$83,$A40-1947,FALSE)+HLOOKUP("fa_2_s_s2",acc!$B$10:$AIS$83,$A40-1947,FALSE)-HLOOKUP("fl_2_s_s121",acc!$B$10:$AIS$83,$A40-1947,FALSE)-HLOOKUP("fl_2_s_s13",acc!$B$10:$AIS$83,$A40-1947,FALSE)-HLOOKUP("fl_2_s_s2",acc!$B$10:$AIS$83,$A40-1947,FALSE),"")</f>
        <v>410.72700000000003</v>
      </c>
      <c r="IC40" s="203">
        <v>0</v>
      </c>
      <c r="ID40" s="203">
        <v>44.792000000000002</v>
      </c>
      <c r="IE40" s="203">
        <v>44.084000000000003</v>
      </c>
      <c r="IF40" s="203">
        <v>39.911999999999999</v>
      </c>
      <c r="IG40" s="203">
        <v>4.1719999999999997</v>
      </c>
      <c r="IH40" s="203">
        <v>0</v>
      </c>
      <c r="II40" s="203">
        <v>46.017000000000003</v>
      </c>
      <c r="IJ40" s="203">
        <v>46.017000000000003</v>
      </c>
      <c r="IK40" s="203">
        <v>0</v>
      </c>
      <c r="IL40" s="203">
        <v>27.671999999999997</v>
      </c>
      <c r="IM40" s="241">
        <f>IFERROR(HLOOKUP("fa_7_s_s11",acc!$B$10:$AIS$83,$A40-1947,FALSE)
+HLOOKUP("fa_7_s_s121",acc!$B$10:$AIS$83,$A40-1947,FALSE)
+HLOOKUP("fa_7_s_s13",acc!$B$10:$AIS$83,$A40-1947,FALSE)
+HLOOKUP("fa_7_s_s14",acc!$B$10:$AIS$83,$A40-1947,FALSE)
-HLOOKUP("fl_7_s_s2",acc!$B$10:$AIS$83,$A40-1947,FALSE),"")</f>
        <v>0</v>
      </c>
      <c r="IN40" s="203">
        <v>0</v>
      </c>
      <c r="IO40" s="203"/>
      <c r="IP40" s="241">
        <f>IFERROR(HLOOKUP("fl_21_s_s121",acc!$B$10:$AMG$83,$A40-1947,FALSE)+HLOOKUP("res_s",acc!$B$10:$AMG$83,$A40-1947,FALSE)+HLOOKUP("gcb_s",acc!$B$10:$AMG$83,$A40-1947,FALSE)+HLOOKUP("fl_2_s_s121",acc!$B$10:$AMG$83,$A40-1947,FALSE)+HLOOKUP("fl_5e_s_s121",acc!$B$10:$AMG$83,$A40-1947,FALSE),"")</f>
        <v>36.637</v>
      </c>
      <c r="IQ40" s="203">
        <v>0</v>
      </c>
      <c r="IR40" s="203">
        <v>8.9749999999999996</v>
      </c>
      <c r="IS40" s="241">
        <f>IFERROR(HLOOKUP("fa_21_s_s11",acc!$B$10:$AIS$83,$A40-1947,FALSE)+HLOOKUP("fa_21_s_s12",acc!$B$10:$AIS$83,$A40-1947,FALSE)+HLOOKUP("fa_21_s_s14",acc!$B$10:$AIS$83,$A40-1947,FALSE)+HLOOKUP("fa_21_s_s2",acc!$B$10:$AIS$83,$A40-1947,FALSE),"")</f>
        <v>19.643000000000001</v>
      </c>
      <c r="IT40" s="203">
        <v>0</v>
      </c>
      <c r="IU40" s="203">
        <v>0</v>
      </c>
      <c r="IV40" s="203">
        <v>0</v>
      </c>
      <c r="IW40" s="203">
        <v>0</v>
      </c>
      <c r="IX40" s="203">
        <v>0</v>
      </c>
      <c r="IY40" s="203">
        <v>8.0190000000000001</v>
      </c>
      <c r="IZ40" s="203">
        <v>8.0190000000000001</v>
      </c>
      <c r="JA40" s="203">
        <v>0</v>
      </c>
      <c r="JB40" s="203">
        <v>0</v>
      </c>
      <c r="JC40" s="203">
        <v>0</v>
      </c>
      <c r="JD40" s="203">
        <v>0</v>
      </c>
      <c r="JE40" s="203"/>
      <c r="JF40" s="241">
        <f>IFERROR(HLOOKUP("fl_2_s_s13",acc!$B$10:$ALY$83,$A40-1947,FALSE)+HLOOKUP("fl_3e_s_s13",acc!$B$10:$ALY$83,$A40-1947,FALSE)+HLOOKUP("fl_4_s_s13",acc!$B$10:$ALY$83,$A40-1947,FALSE),"")</f>
        <v>76.932999999999993</v>
      </c>
      <c r="JG40" s="203">
        <v>0</v>
      </c>
      <c r="JH40" s="203">
        <v>28.670999999999999</v>
      </c>
      <c r="JI40" s="203">
        <v>0</v>
      </c>
      <c r="JJ40" s="203">
        <v>25.385999999999999</v>
      </c>
      <c r="JK40" s="203">
        <v>25.38</v>
      </c>
      <c r="JL40" s="203">
        <v>6.0000000000000001E-3</v>
      </c>
      <c r="JM40" s="203">
        <v>22.875999999999998</v>
      </c>
      <c r="JN40" s="203">
        <v>0</v>
      </c>
      <c r="JO40" s="203">
        <v>0</v>
      </c>
      <c r="JP40" s="203">
        <v>0</v>
      </c>
      <c r="JQ40" s="203">
        <v>0</v>
      </c>
      <c r="JR40" s="203">
        <v>0</v>
      </c>
      <c r="JS40" s="203">
        <v>0</v>
      </c>
      <c r="JT40" s="203"/>
      <c r="JU40" s="241">
        <f>IFERROR(HLOOKUP("fl_4_s_s14",acc!$B$10:$ALQ$83,$A40-1947,FALSE),"")</f>
        <v>50.355999999999995</v>
      </c>
      <c r="JV40" s="203">
        <v>0</v>
      </c>
      <c r="JW40" s="203">
        <v>0</v>
      </c>
      <c r="JX40" s="203">
        <v>0</v>
      </c>
      <c r="JY40" s="203">
        <v>0</v>
      </c>
      <c r="JZ40" s="203">
        <v>0</v>
      </c>
      <c r="KA40" s="203">
        <v>50.355999999999995</v>
      </c>
      <c r="KB40" s="203">
        <v>0</v>
      </c>
      <c r="KC40" s="203">
        <v>0</v>
      </c>
      <c r="KD40" s="203">
        <v>0</v>
      </c>
      <c r="KE40" s="203">
        <v>0</v>
      </c>
      <c r="KF40" s="203">
        <v>0</v>
      </c>
      <c r="KG40" s="203">
        <v>0</v>
      </c>
      <c r="KH40" s="203"/>
      <c r="KI40" s="241">
        <f>IFERROR(HLOOKUP("fl_1_s_s2",acc!$B$10:$ALI$83,$A40-1947,FALSE)+HLOOKUP("fl_295_s_s2",acc!$B$10:$ALI$83,$A40-1947,FALSE)+HLOOKUP("tgt2_s",acc!$B$10:$ALI$83,$A40-1947,FALSE)+HLOOKUP("fl_2_s_s2",acc!$B$10:$ALI$83,$A40-1947,FALSE)+HLOOKUP("fl_3d_s_s2",acc!$B$10:$ALI$83,$A40-1947,FALSE)+HLOOKUP("fl_4_s_s2",acc!$B$10:$ALI$83,$A40-1947,FALSE)+HLOOKUP("fl_5d_s_s2",acc!$B$10:$ALI$83,$A40-1947,FALSE)+HLOOKUP("fl_7_s_s2",acc!$B$10:$ALI$83,$A40-1947,FALSE),"")</f>
        <v>144.35199999999998</v>
      </c>
      <c r="KJ40" s="203">
        <v>14.52</v>
      </c>
      <c r="KK40" s="203">
        <v>72.995999999999995</v>
      </c>
      <c r="KL40" s="203">
        <v>0</v>
      </c>
      <c r="KM40" s="203">
        <v>11.654</v>
      </c>
      <c r="KN40" s="203">
        <v>2.0329999999999999</v>
      </c>
      <c r="KO40" s="203">
        <v>0.24099999999999999</v>
      </c>
      <c r="KP40" s="241">
        <f>IFERROR(HLOOKUP("fa_3d_s_s11",acc!$B$10:$AIS$83,$A40-1947,FALSE)+HLOOKUP("fa_3d_s_s12",acc!$B$10:$AIS$83,$A40-1947,FALSE)+HLOOKUP("fa_3d_s_s121",acc!$B$10:$AIS$83,$A40-1947,FALSE)+HLOOKUP("fa_3d_s_s13",acc!$B$10:$AIS$83,$A40-1947,FALSE)+HLOOKUP("fa_3d_s_s14",acc!$B$10:$AIS$83,$A40-1947,FALSE),"")</f>
        <v>1.165</v>
      </c>
      <c r="KQ40" s="203">
        <v>31.600999999999999</v>
      </c>
      <c r="KR40" s="203">
        <v>12.475</v>
      </c>
      <c r="KS40" s="203">
        <v>0</v>
      </c>
      <c r="KT40" s="203">
        <v>12.416</v>
      </c>
      <c r="KU40" s="203">
        <v>0</v>
      </c>
      <c r="KV40" s="203">
        <v>0</v>
      </c>
      <c r="KW40" s="203">
        <v>0</v>
      </c>
      <c r="KX40" s="203"/>
      <c r="KY40" s="241">
        <f>IFERROR(HLOOKUP("fa_21_flow_s11",acc!$B$10:$AIP$83,$A40-1947,FALSE)+HLOOKUP("fa_2_flow_s11",acc!$B$10:$AIP$83,$A40-1947,FALSE)+HLOOKUP("fa_3e_flow_s11",acc!$B$10:$AIP$83,$A40-1947,FALSE)+HLOOKUP("fa_3d_flow_s11",acc!$B$10:$AIP$83,$A40-1947,FALSE)+HLOOKUP("fa_4_flow_s11",acc!$B$10:$AIP$83,$A40-1947,FALSE)+HLOOKUP("fa_5e_flow_s11",acc!$B$10:$AIP$83,$A40-1947,FALSE)+HLOOKUP("fa_5d_flow_s11",acc!$B$10:$AIP$83,$A40-1947,FALSE)+HLOOKUP("fa_6_flow_s11",acc!$B$10:$AIP$83,$A40-1947,FALSE)+HLOOKUP("fa_7_flow_s11",acc!$B$10:$AIP$83,$A40-1947,FALSE)+HLOOKUP("fa_8_flow_s11",acc!$B$10:$AIP$83,$A40-1947,FALSE),"")</f>
        <v>24.198</v>
      </c>
      <c r="KZ40" s="203">
        <v>0</v>
      </c>
      <c r="LA40" s="203">
        <v>4.1420000000000003</v>
      </c>
      <c r="LB40" s="203">
        <v>5.8999999999999997E-2</v>
      </c>
      <c r="LC40" s="203">
        <v>0.60499999999999998</v>
      </c>
      <c r="LD40" s="203">
        <v>0.60499999999999998</v>
      </c>
      <c r="LE40" s="203">
        <v>0</v>
      </c>
      <c r="LF40" s="203">
        <v>17.239000000000001</v>
      </c>
      <c r="LG40" s="203">
        <v>1.585</v>
      </c>
      <c r="LH40" s="203">
        <v>0.64200000000000002</v>
      </c>
      <c r="LI40" s="203">
        <v>0.94299999999999995</v>
      </c>
      <c r="LJ40" s="203">
        <v>0.22</v>
      </c>
      <c r="LK40" s="203">
        <v>0</v>
      </c>
      <c r="LL40" s="203">
        <v>0.34800000000000003</v>
      </c>
      <c r="LM40" s="203"/>
      <c r="LN40" s="241">
        <f>IFERROR(HLOOKUP("fa_21_flow_s12",acc!$B$10:$AMM$83,$A40-1947,FALSE)+HLOOKUP("res_flow",acc!$B$10:$AMM$83,$A40-1947,FALSE)+HLOOKUP("fa_2_flow_s12",acc!$B$10:$AMM$83,$A40-1947,FALSE)+HLOOKUP("fa_3e_flow_s12",acc!$B$10:$AMM$83,$A40-1947,FALSE)+HLOOKUP("fa_3d_flow_s12",acc!$B$10:$AMM$83,$A40-1947,FALSE)+HLOOKUP("fa_3g_flow_s12",acc!$B$10:$AMM$83,$A40-1947,FALSE)+HLOOKUP("fa_4_flow_s12",acc!$B$10:$AMM$83,$A40-1947,FALSE)+HLOOKUP("fa_5e_flow_s12",acc!$B$10:$AMM$83,$A40-1947,FALSE)+HLOOKUP("fa_5d_flow_s12",acc!$B$10:$AMM$83,$A40-1947,FALSE)+HLOOKUP("fa_8_flow_s12",acc!$B$10:$AMM$83,$A40-1947,FALSE),"")</f>
        <v>78.543999999999997</v>
      </c>
      <c r="LO40" s="203">
        <v>0</v>
      </c>
      <c r="LP40" s="203">
        <v>37.491</v>
      </c>
      <c r="LQ40" s="203">
        <v>7.8E-2</v>
      </c>
      <c r="LR40" s="203">
        <v>0</v>
      </c>
      <c r="LS40" s="203">
        <v>7.508</v>
      </c>
      <c r="LT40" s="203">
        <v>7.5119999999999996</v>
      </c>
      <c r="LU40" s="203">
        <v>-4.0000000000000001E-3</v>
      </c>
      <c r="LV40" s="241">
        <f>IFERROR(HLOOKUP("fl_4_flow_s11",acc!$B$10:$AIS$83,$A40-1947,FALSE)+HLOOKUP("fl_4_flow_s13",acc!$B$10:$AIS$83,$A40-1947,FALSE)+HLOOKUP("fl_4_flow_s14",acc!$B$10:$AIS$83,$A40-1947,FALSE)+HLOOKUP("fl_4_flow_s2",acc!$B$10:$AIS$83,$A40-1947,FALSE)-HLOOKUP("fa_4_flow_s11",acc!$B$10:$AIS$83,$A40-1947,FALSE)-HLOOKUP("fa_4_flow_s121",acc!$B$10:$AIS$83,$A40-1947,FALSE)-HLOOKUP("fa_4_flow_s2",acc!$B$10:$AIS$83,$A40-1947,FALSE),"")</f>
        <v>32.567999999999998</v>
      </c>
      <c r="LW40" s="203">
        <v>1.702</v>
      </c>
      <c r="LX40" s="203">
        <v>1.363</v>
      </c>
      <c r="LY40" s="203">
        <v>0.33900000000000002</v>
      </c>
      <c r="LZ40" s="203">
        <v>0</v>
      </c>
      <c r="MA40" s="203">
        <v>0</v>
      </c>
      <c r="MB40" s="203">
        <v>2.2190000000000003</v>
      </c>
      <c r="MC40" s="203"/>
      <c r="MD40" s="241">
        <f>IFERROR(HLOOKUP("fa_1_flow_s121",acc!$B$10:$AMF$83,$A40-1947,FALSE)+HLOOKUP("fa_295_flow_s121",acc!$B$10:$AMF$83,$A40-1947,FALSE)+HLOOKUP("tgt2_flow",acc!$B$10:$AMF$83,$A40-1947,FALSE)+HLOOKUP("fa_2_flow_s121",acc!$B$10:$AMF$83,$A40-1947,FALSE)+HLOOKUP("fa_3e_flow_s121",acc!$B$10:$AMF$83,$A40-1947,FALSE)+HLOOKUP("fa_3d_flow_s121",acc!$B$10:$AMF$83,$A40-1947,FALSE)+HLOOKUP("fa_3g_flow_s121",acc!$B$10:$AMF$83,$A40-1947,FALSE)+HLOOKUP("fa_4_flow_s121",acc!$B$10:$AMF$83,$A40-1947,FALSE)+HLOOKUP("fa_5e_flow_s121",acc!$B$10:$AMF$83,$A40-1947,FALSE)+HLOOKUP("fa_5d_flow_s121",acc!$B$10:$AMF$83,$A40-1947,FALSE)+HLOOKUP("fa_7_flow_s121",acc!$B$10:$AMF$83,$A40-1947,FALSE)+HLOOKUP("fa_8_flow_s121",acc!$B$10:$AMF$83,$A40-1947,FALSE),"")</f>
        <v>7.4979999999999993</v>
      </c>
      <c r="ME40" s="203">
        <v>5.3999999999999999E-2</v>
      </c>
      <c r="MF40" s="203">
        <v>2.23</v>
      </c>
      <c r="MG40" s="203">
        <v>0</v>
      </c>
      <c r="MH40" s="241">
        <f>IFERROR(HLOOKUP("fl_295_flow_s12",acc!$B$10:$AIS$83,$A40-1947,FALSE)+HLOOKUP("fl_295_flow_s2",acc!$B$10:$AIS$83,$A40-1947,FALSE),"")</f>
        <v>4.7939999999999996</v>
      </c>
      <c r="MI40" s="203">
        <v>-0.249</v>
      </c>
      <c r="MJ40" s="203">
        <v>-0.249</v>
      </c>
      <c r="MK40" s="203">
        <v>0</v>
      </c>
      <c r="ML40" s="203">
        <v>0.34399999999999997</v>
      </c>
      <c r="MM40" s="203">
        <v>7.0000000000000001E-3</v>
      </c>
      <c r="MN40" s="203">
        <v>7.0000000000000001E-3</v>
      </c>
      <c r="MO40" s="203">
        <v>0</v>
      </c>
      <c r="MP40" s="203">
        <v>0</v>
      </c>
      <c r="MQ40" s="203">
        <v>0</v>
      </c>
      <c r="MR40" s="203">
        <v>6.8999999999999992E-2</v>
      </c>
      <c r="MS40" s="203"/>
      <c r="MT40" s="241">
        <f>IFERROR(HLOOKUP("gcb_flow",acc!$B$10:$ALX$83,$A40-1947,FALSE)+HLOOKUP("fa_2_flow_s13",acc!$B$10:$ALX$83,$A40-1947,FALSE)+HLOOKUP("fa_3d_flow_s13",acc!$B$10:$ALX$83,$A40-1947,FALSE)+HLOOKUP("fa_3g_flow_s13",acc!$B$10:$ALX$83,$A40-1947,FALSE)+HLOOKUP("fa_5e_flow_s13",acc!$B$10:$ALX$83,$A40-1947,FALSE)+HLOOKUP("fa_5d_flow_s13",acc!$B$10:$ALX$83,$A40-1947,FALSE)+HLOOKUP("fa_6_flow_s13",acc!$B$10:$ALX$83,$A40-1947,FALSE)+HLOOKUP("fa_7_flow_s13",acc!$B$10:$ALX$83,$A40-1947,FALSE)+HLOOKUP("fa_8_flow_s13",acc!$B$10:$ALX$83,$A40-1947,FALSE),"")</f>
        <v>8.7349999999999994</v>
      </c>
      <c r="MU40" s="203">
        <v>0</v>
      </c>
      <c r="MV40" s="203">
        <v>4.1769999999999996</v>
      </c>
      <c r="MW40" s="203">
        <v>1.4E-2</v>
      </c>
      <c r="MX40" s="203">
        <v>0.186</v>
      </c>
      <c r="MY40" s="203">
        <v>0.16900000000000001</v>
      </c>
      <c r="MZ40" s="203">
        <v>1.7000000000000001E-2</v>
      </c>
      <c r="NA40" s="203">
        <v>0</v>
      </c>
      <c r="NB40" s="203">
        <v>0.83899999999999997</v>
      </c>
      <c r="NC40" s="203">
        <v>0.69199999999999995</v>
      </c>
      <c r="ND40" s="203">
        <v>0.14699999999999999</v>
      </c>
      <c r="NE40" s="203">
        <v>8.9999999999999993E-3</v>
      </c>
      <c r="NF40" s="203">
        <v>0</v>
      </c>
      <c r="NG40" s="203">
        <v>3.524</v>
      </c>
      <c r="NH40" s="203"/>
      <c r="NI40" s="241">
        <f>IFERROR(HLOOKUP("fa_21_flow_s14",acc!$B$10:$ALP$83,$A40-1947,FALSE)+HLOOKUP("fa_2_flow_s14",acc!$B$10:$ALP$83,$A40-1947,FALSE)+HLOOKUP("fa_3d_flow_s14",acc!$B$10:$ALP$83,$A40-1947,FALSE)+HLOOKUP("fa_3g_flow_s14",acc!$B$10:$ALP$83,$A40-1947,FALSE)+HLOOKUP("fa_5e_flow_s14",acc!$B$10:$ALP$83,$A40-1947,FALSE)+HLOOKUP("fa_5d_flow_s14",acc!$B$10:$ALP$83,$A40-1947,FALSE)+HLOOKUP("fa_6_flow_s14",acc!$B$10:$ALP$83,$A40-1947,FALSE)+HLOOKUP("fa_7_flow_s14",acc!$B$10:$ALP$83,$A40-1947,FALSE)+HLOOKUP("fa_8_flow_s14",acc!$B$10:$ALP$83,$A40-1947,FALSE),"")</f>
        <v>21.197000000000006</v>
      </c>
      <c r="NJ40" s="203">
        <v>0</v>
      </c>
      <c r="NK40" s="203">
        <v>26.138000000000002</v>
      </c>
      <c r="NL40" s="203">
        <v>1.375</v>
      </c>
      <c r="NM40" s="203">
        <v>3.1190000000000002</v>
      </c>
      <c r="NN40" s="203">
        <v>2.871</v>
      </c>
      <c r="NO40" s="203">
        <v>0.248</v>
      </c>
      <c r="NP40" s="203">
        <v>0</v>
      </c>
      <c r="NQ40" s="203">
        <v>1.083</v>
      </c>
      <c r="NR40" s="203">
        <v>1.091</v>
      </c>
      <c r="NS40" s="203">
        <v>-8.0000000000000002E-3</v>
      </c>
      <c r="NT40" s="203">
        <v>2.7429999999999999</v>
      </c>
      <c r="NU40" s="203">
        <v>0</v>
      </c>
      <c r="NV40" s="203">
        <v>-13.260999999999999</v>
      </c>
      <c r="NW40" s="203"/>
      <c r="NX40" s="241">
        <f>IFERROR(HLOOKUP("fa_21_flow_s2",acc!$B$10:$ALH$83,$A40-1947,FALSE)+HLOOKUP("fa_2_flow_s2",acc!$B$10:$ALH$83,$A40-1947,FALSE)+HLOOKUP("fa_3e_flow_s2",acc!$B$10:$ALH$83,$A40-1947,FALSE)+HLOOKUP("fa_3g_flow_s2",acc!$B$10:$ALH$83,$A40-1947,FALSE)+HLOOKUP("fa_4_flow_s2",acc!$B$10:$ALH$83,$A40-1947,FALSE)+HLOOKUP("fa_5e_flow_s2",acc!$B$10:$ALH$83,$A40-1947,FALSE)+HLOOKUP("fa_6_flow_s2",acc!$B$10:$ALH$83,$A40-1947,FALSE)+HLOOKUP("fa_8_flow_s2",acc!$B$10:$ALH$83,$A40-1947,FALSE),"")</f>
        <v>24.361999999999995</v>
      </c>
      <c r="NY40" s="203">
        <v>0</v>
      </c>
      <c r="NZ40" s="203">
        <v>9.6359999999999992</v>
      </c>
      <c r="OA40" s="203">
        <v>3.3000000000000002E-2</v>
      </c>
      <c r="OB40" s="203">
        <v>0</v>
      </c>
      <c r="OC40" s="203">
        <v>0.98599999999999999</v>
      </c>
      <c r="OD40" s="203">
        <v>0.40699999999999997</v>
      </c>
      <c r="OE40" s="203">
        <v>0.57899999999999996</v>
      </c>
      <c r="OF40" s="203">
        <v>5.2249999999999996</v>
      </c>
      <c r="OG40" s="203">
        <v>1.538</v>
      </c>
      <c r="OH40" s="203">
        <v>1.444</v>
      </c>
      <c r="OI40" s="203">
        <v>0</v>
      </c>
      <c r="OJ40" s="203">
        <v>3.4000000000000002E-2</v>
      </c>
      <c r="OK40" s="203">
        <v>0</v>
      </c>
      <c r="OL40" s="203">
        <v>7.1029999999999998</v>
      </c>
      <c r="OM40" s="203"/>
      <c r="ON40" s="241">
        <f>IFERROR(HLOOKUP("fl_3g_flow_s11",acc!$B$10:$AIO$83,$A40-1947,FALSE)+HLOOKUP("fl_4_flow_s11",acc!$B$10:$AIO$83,$A40-1947,FALSE)+HLOOKUP("fl_5e_flow_s11",acc!$B$10:$AIO$83,$A40-1947,FALSE),"")</f>
        <v>37.484000000000002</v>
      </c>
      <c r="OO40" s="203">
        <v>0</v>
      </c>
      <c r="OP40" s="203">
        <v>0</v>
      </c>
      <c r="OQ40" s="203">
        <v>1.9139999999999999</v>
      </c>
      <c r="OR40" s="203">
        <v>1.9179999999999999</v>
      </c>
      <c r="OS40" s="203">
        <v>-4.0000000000000001E-3</v>
      </c>
      <c r="OT40" s="203">
        <v>32.256</v>
      </c>
      <c r="OU40" s="203">
        <v>3.3140000000000001</v>
      </c>
      <c r="OV40" s="203">
        <v>3.3140000000000001</v>
      </c>
      <c r="OW40" s="203">
        <v>0</v>
      </c>
      <c r="OX40" s="203">
        <v>0</v>
      </c>
      <c r="OY40" s="203">
        <v>0</v>
      </c>
      <c r="OZ40" s="203">
        <v>0</v>
      </c>
      <c r="PA40" s="203"/>
      <c r="PB40" s="241">
        <f>IFERROR(HLOOKUP("fl_295_flow_s12",acc!$B$10:$AMM$83,$A40-1947,FALSE)+HLOOKUP("fl_2_flow_s12",acc!$B$10:$AMM$83,$A40-1947,FALSE)+HLOOKUP("fl_3g_flow_s12",acc!$B$10:$AMM$83,$A40-1947,FALSE)+HLOOKUP("fl_5e_flow_s12",acc!$B$10:$AMM$83,$A40-1947,FALSE)+HLOOKUP("fl_6_flow_s12",acc!$B$10:$AMM$83,$A40-1947,FALSE)+HLOOKUP("fl_7_flow_s12",acc!$B$10:$AMM$83,$A40-1947,FALSE),"")</f>
        <v>74.106999999999985</v>
      </c>
      <c r="PC40" s="203">
        <v>0</v>
      </c>
      <c r="PD40" s="241">
        <f>IFERROR(HLOOKUP("fa_2_flow_s11",acc!$B$10:$AIS$83,$A40-1947,FALSE)+HLOOKUP("fa_2_flow_s12",acc!$B$10:$AIS$83,$A40-1947,FALSE)+HLOOKUP("fa_2_flow_s121",acc!$B$10:$AIS$83,$A40-1947,FALSE)+HLOOKUP("fa_2_flow_s13",acc!$B$10:$AIS$83,$A40-1947,FALSE)+HLOOKUP("fa_2_flow_s14",acc!$B$10:$AIS$83,$A40-1947,FALSE)+HLOOKUP("fa_2_flow_s2",acc!$B$10:$AIS$83,$A40-1947,FALSE)-HLOOKUP("fl_2_flow_s121",acc!$B$10:$AIS$83,$A40-1947,FALSE)-HLOOKUP("fl_2_flow_s13",acc!$B$10:$AIS$83,$A40-1947,FALSE)-HLOOKUP("fl_2_flow_s2",acc!$B$10:$AIS$83,$A40-1947,FALSE),"")</f>
        <v>62.908999999999992</v>
      </c>
      <c r="PE40" s="203">
        <v>0</v>
      </c>
      <c r="PF40" s="203">
        <v>4.6609999999999996</v>
      </c>
      <c r="PG40" s="203">
        <v>4.1210000000000004</v>
      </c>
      <c r="PH40" s="203">
        <v>3.2679999999999998</v>
      </c>
      <c r="PI40" s="203">
        <v>0.85299999999999998</v>
      </c>
      <c r="PJ40" s="203">
        <v>0</v>
      </c>
      <c r="PK40" s="203">
        <v>1.974</v>
      </c>
      <c r="PL40" s="203">
        <f>IFERROR(HLOOKUP("fa_5e_flow_s11",acc!$B$10:$AIS$83,$A40-1947,FALSE)
+HLOOKUP("fa_5e_flow_s12",acc!$B$10:$AIS$83,$A40-1947,FALSE)
+HLOOKUP("fa_5e_flow_s121",acc!$B$10:$AIS$83,$A40-1947,FALSE)
+HLOOKUP("fa_5e_flow_s13",acc!$B$10:$AIS$83,$A40-1947,FALSE)
+HLOOKUP("fa_5e_flow_s14",acc!$B$10:$AIS$83,$A40-1947,FALSE)
+HLOOKUP("fa_5e_flow_s2",acc!$B$10:$AIS$83,$A40-1947,FALSE)
-HLOOKUP("fl_5e_flow_s11",acc!$B$10:$AIS$83,$A40-1947,FALSE)
-HLOOKUP("fl_5e_flow_s121",acc!$B$10:$AIS$83,$A40-1947,FALSE),"")</f>
        <v>1.9249999999999998</v>
      </c>
      <c r="PM40" s="203">
        <v>0</v>
      </c>
      <c r="PN40" s="203">
        <v>3.0060000000000002</v>
      </c>
      <c r="PO40" s="241">
        <f>IFERROR(HLOOKUP("fa_7_flow_s11",acc!$B$10:$AIS$83,$A40-1947,FALSE)+HLOOKUP("fa_7_flow_s121",acc!$B$10:$AIS$83,$A40-1947,FALSE)+HLOOKUP("fa_7_flow_s13",acc!$B$10:$AIS$83,$A40-1947,FALSE)+HLOOKUP("fa_7_flow_s14",acc!$B$10:$AIS$83,$A40-1947,FALSE)-HLOOKUP("fl_7_flow_s2",acc!$B$10:$AIS$83,$A40-1947,FALSE),"")</f>
        <v>0</v>
      </c>
      <c r="PP40" s="203">
        <v>0</v>
      </c>
      <c r="PQ40" s="203"/>
      <c r="PR40" s="241">
        <f>IFERROR(HLOOKUP("fl_21_flow_s121",acc!$B$10:$AME$83,$A40-1947,FALSE)+HLOOKUP("res_flow",acc!$B$10:$AME$83,$A40-1947,FALSE)+HLOOKUP("gcb_flow",acc!$B$10:$AME$83,$A40-1947,FALSE)+HLOOKUP("fl_2_flow_s121",acc!$B$10:$AME$83,$A40-1947,FALSE)+HLOOKUP("fl_5e_flow_s121",acc!$B$10:$AME$83,$A40-1947,FALSE),"")</f>
        <v>6.0129999999999999</v>
      </c>
      <c r="PS40" s="203">
        <v>0</v>
      </c>
      <c r="PT40" s="203">
        <v>4.468</v>
      </c>
      <c r="PU40" s="241">
        <f>IFERROR(HLOOKUP("fa_21_flow_s11",acc!$B$10:$AIS$83,$A40-1947,FALSE)+HLOOKUP("fa_21_flow_s12",acc!$B$10:$AIS$83,$A40-1947,FALSE)+HLOOKUP("fa_21_flow_s14",acc!$B$10:$AIS$83,$A40-1947,FALSE)+HLOOKUP("fa_21_flow_s2",acc!$B$10:$AIS$83,$A40-1947,FALSE),"")</f>
        <v>1.5449999999999999</v>
      </c>
      <c r="PV40" s="203">
        <v>0</v>
      </c>
      <c r="PW40" s="203">
        <v>0</v>
      </c>
      <c r="PX40" s="203">
        <v>0</v>
      </c>
      <c r="PY40" s="203">
        <v>0</v>
      </c>
      <c r="PZ40" s="203">
        <v>0</v>
      </c>
      <c r="QA40" s="203">
        <v>0</v>
      </c>
      <c r="QB40" s="203">
        <v>0</v>
      </c>
      <c r="QC40" s="203">
        <v>0</v>
      </c>
      <c r="QD40" s="203">
        <v>0</v>
      </c>
      <c r="QE40" s="203">
        <v>0</v>
      </c>
      <c r="QF40" s="203">
        <v>0</v>
      </c>
      <c r="QG40" s="203"/>
      <c r="QH40" s="241">
        <f>IFERROR(HLOOKUP("fl_2_flow_s13",acc!$B$10:$ALW$83,$A40-1947,FALSE)+HLOOKUP("fl_3e_flow_s13",acc!$B$10:$ALW$83,$A40-1947,FALSE)+HLOOKUP("fl_4_flow_s13",acc!$B$10:$ALW$83,$A40-1947,FALSE),"")</f>
        <v>14.102</v>
      </c>
      <c r="QI40" s="203">
        <v>0</v>
      </c>
      <c r="QJ40" s="203">
        <v>2.5739999999999998</v>
      </c>
      <c r="QK40" s="203">
        <v>0</v>
      </c>
      <c r="QL40" s="203">
        <v>5.5019999999999998</v>
      </c>
      <c r="QM40" s="203">
        <v>5.51</v>
      </c>
      <c r="QN40" s="203">
        <v>-8.0000000000000002E-3</v>
      </c>
      <c r="QO40" s="203">
        <v>6.0259999999999998</v>
      </c>
      <c r="QP40" s="203">
        <v>0</v>
      </c>
      <c r="QQ40" s="203">
        <v>0</v>
      </c>
      <c r="QR40" s="203">
        <v>0</v>
      </c>
      <c r="QS40" s="203">
        <v>0</v>
      </c>
      <c r="QT40" s="203">
        <v>0</v>
      </c>
      <c r="QU40" s="203">
        <v>0</v>
      </c>
      <c r="QV40" s="203"/>
      <c r="QW40" s="241">
        <f>IFERROR(HLOOKUP("fl_4_flow_s14",acc!$B$10:$ALO$83,$A40-1947,FALSE),"")</f>
        <v>10.237</v>
      </c>
      <c r="QX40" s="203">
        <v>0</v>
      </c>
      <c r="QY40" s="203">
        <v>0</v>
      </c>
      <c r="QZ40" s="203">
        <v>0</v>
      </c>
      <c r="RA40" s="203">
        <v>0</v>
      </c>
      <c r="RB40" s="203">
        <v>0</v>
      </c>
      <c r="RC40" s="203">
        <v>10.237</v>
      </c>
      <c r="RD40" s="203">
        <v>0</v>
      </c>
      <c r="RE40" s="203">
        <v>0</v>
      </c>
      <c r="RF40" s="203">
        <v>0</v>
      </c>
      <c r="RG40" s="203">
        <v>0</v>
      </c>
      <c r="RH40" s="203">
        <v>0</v>
      </c>
      <c r="RI40" s="203">
        <v>0</v>
      </c>
      <c r="RJ40" s="203"/>
      <c r="RK40" s="241">
        <f>IFERROR(HLOOKUP("fl_1_flow_s2",acc!$B$10:$ALG$83,$A40-1947,FALSE)+HLOOKUP("fl_295_flow_s2",acc!$B$10:$ALG$83,$A40-1947,FALSE)+HLOOKUP("tgt2_flow",acc!$B$10:$ALG$83,$A40-1947,FALSE)+HLOOKUP("fl_2_flow_s2",acc!$B$10:$ALG$83,$A40-1947,FALSE)+HLOOKUP("fl_3d_flow_s2",acc!$B$10:$ALG$83,$A40-1947,FALSE)+HLOOKUP("fl_4_flow_s2",acc!$B$10:$ALG$83,$A40-1947,FALSE)+HLOOKUP("fl_5d_flow_s2",acc!$B$10:$ALG$83,$A40-1947,FALSE)+HLOOKUP("fl_7_flow_s2",acc!$B$10:$ALG$83,$A40-1947,FALSE),"")</f>
        <v>22.588999999999999</v>
      </c>
      <c r="RL40" s="203">
        <v>5.3999999999999999E-2</v>
      </c>
      <c r="RM40" s="203">
        <v>13.863</v>
      </c>
      <c r="RN40" s="203">
        <v>0</v>
      </c>
      <c r="RO40" s="203">
        <v>0.13300000000000001</v>
      </c>
      <c r="RP40" s="203">
        <v>0.61899999999999999</v>
      </c>
      <c r="RQ40" s="203">
        <v>9.9000000000000005E-2</v>
      </c>
      <c r="RR40" s="241">
        <f>IFERROR(HLOOKUP("fa_3d_flow_s11",acc!$B$10:$AIS$83,$A40-1947,FALSE)+HLOOKUP("fa_3d_flow_s12",acc!$B$10:$AIS$83,$A40-1947,FALSE)+HLOOKUP("fa_3d_flow_s121",acc!$B$10:$AIS$83,$A40-1947,FALSE)+HLOOKUP("fa_3d_flow_s13",acc!$B$10:$AIS$83,$A40-1947,FALSE)+HLOOKUP("fa_3d_flow_s14",acc!$B$10:$AIS$83,$A40-1947,FALSE),"")</f>
        <v>0.26100000000000001</v>
      </c>
      <c r="RS40" s="203">
        <v>6.8570000000000002</v>
      </c>
      <c r="RT40" s="203">
        <v>1.466</v>
      </c>
      <c r="RU40" s="203">
        <v>0</v>
      </c>
      <c r="RV40" s="241">
        <f>IFERROR(HLOOKUP("fa_5d_flow_s11",acc!$B$10:$AIS$83,$A40-1947,FALSE)
+HLOOKUP("fa_5d_flow_s12",acc!$B$10:$AIS$83,$A40-1947,FALSE)
+HLOOKUP("fa_5d_flow_s121",acc!$B$10:$AIS$83,$A40-1947,FALSE)
+HLOOKUP("fa_5d_flow_s13",acc!$B$10:$AIS$83,$A40-1947,FALSE)
+HLOOKUP("fa_5d_flow_s14",acc!$B$10:$AIS$83,$A40-1947,FALSE),"")</f>
        <v>1.421</v>
      </c>
      <c r="RW40" s="203">
        <v>0</v>
      </c>
      <c r="RX40" s="203">
        <v>0</v>
      </c>
      <c r="RY40" s="203">
        <v>0</v>
      </c>
      <c r="RZ40" s="203"/>
      <c r="SA40" s="241">
        <f>IFERROR(HLOOKUP("fa_21_v_s11",acc!$B$10:$AIR$83,$A40-1947,FALSE)+HLOOKUP("fa_2_v_s11",acc!$B$10:$AIR$83,$A40-1947,FALSE)+HLOOKUP("fa_3e_v_s11",acc!$B$10:$AIR$83,$A40-1947,FALSE)+HLOOKUP("fa_3d_v_s11",acc!$B$10:$AIR$83,$A40-1947,FALSE)+HLOOKUP("fa_4_v_s11",acc!$B$10:$AIR$83,$A40-1947,FALSE)
+HLOOKUP("fa_5e_v_s11",acc!$B$10:$AIR$83,$A40-1947,FALSE)
+HLOOKUP("fa_5d_v_s11",acc!$B$10:$AIR$83,$A40-1947,FALSE)
+HLOOKUP("fa_6_v_s11",acc!$B$10:$AIR$83,$A40-1947,FALSE)
+HLOOKUP("fa_7_v_s11",acc!$B$10:$AIR$83,$A40-1947,FALSE)
+HLOOKUP("fa_8_v_s11",acc!$B$10:$AIR$83,$A40-1947,FALSE),"")</f>
        <v>-0.11299999999999999</v>
      </c>
      <c r="SB40" s="203">
        <v>0</v>
      </c>
      <c r="SC40" s="203">
        <v>-0.111</v>
      </c>
      <c r="SD40" s="203">
        <v>0</v>
      </c>
      <c r="SE40" s="203">
        <v>-0.53100000000000003</v>
      </c>
      <c r="SF40" s="203">
        <v>-0.499</v>
      </c>
      <c r="SG40" s="203">
        <v>-3.2000000000000001E-2</v>
      </c>
      <c r="SH40" s="203">
        <v>0.77</v>
      </c>
      <c r="SI40" s="203">
        <v>-0.24099999999999999</v>
      </c>
      <c r="SJ40" s="203">
        <v>-9.7000000000000003E-2</v>
      </c>
      <c r="SK40" s="203">
        <v>-0.14399999999999999</v>
      </c>
      <c r="SL40" s="203">
        <v>0</v>
      </c>
      <c r="SM40" s="203">
        <v>0</v>
      </c>
      <c r="SN40" s="203">
        <v>0</v>
      </c>
      <c r="SO40" s="203"/>
      <c r="SP40" s="241">
        <f>IFERROR(HLOOKUP("fa_21_v_s12",acc!$B$10:$AML$83,$A40-1947,FALSE)+HLOOKUP("res_v",acc!$B$10:$AML$83,$A40-1947,FALSE)+HLOOKUP("fa_2_v_s12",acc!$B$10:$AML$83,$A40-1947,FALSE)+HLOOKUP("fa_3e_v_s12",acc!$B$10:$AML$83,$A40-1947,FALSE)+HLOOKUP("fa_3d_v_s12",acc!$B$10:$AML$83,$A40-1947,FALSE)+HLOOKUP("fa_3g_v_s12",acc!$B$10:$AML$83,$A40-1947,FALSE)+HLOOKUP("fa_4_v_s12",acc!$B$10:$AML$83,$A40-1947,FALSE)+HLOOKUP("fa_5e_v_s12",acc!$B$10:$AML$83,$A40-1947,FALSE)+HLOOKUP("fa_5d_v_s12",acc!$B$10:$AML$83,$A40-1947,FALSE)+HLOOKUP("fa_8_v_s12",acc!$B$10:$AML$83,$A40-1947,FALSE),"")</f>
        <v>5.3319999999999999</v>
      </c>
      <c r="SQ40" s="203">
        <v>0</v>
      </c>
      <c r="SR40" s="203">
        <v>-2.3159999999999998</v>
      </c>
      <c r="SS40" s="203">
        <v>-2E-3</v>
      </c>
      <c r="ST40" s="203">
        <v>0</v>
      </c>
      <c r="SU40" s="203">
        <v>2.8039999999999998</v>
      </c>
      <c r="SV40" s="203">
        <v>2.8439999999999999</v>
      </c>
      <c r="SW40" s="203">
        <v>-0.04</v>
      </c>
      <c r="SX40" s="241">
        <f>IFERROR(HLOOKUP("fl_4_v_s11",acc!$B$10:$AIS$83,$A40-1947,FALSE)+HLOOKUP("fl_4_v_s13",acc!$B$10:$AIS$83,$A40-1947,FALSE)+HLOOKUP("fl_4_v_s14",acc!$B$10:$AIS$83,$A40-1947,FALSE)+HLOOKUP("fl_4_v_s2",acc!$B$10:$AIS$83,$A40-1947,FALSE)-HLOOKUP("fa_4_v_s11",acc!$B$10:$AIS$83,$A40-1947,FALSE)-HLOOKUP("fa_4_v_s121",acc!$B$10:$AIS$83,$A40-1947,FALSE)-HLOOKUP("fa_4_v_s2",acc!$B$10:$AIS$83,$A40-1947,FALSE),"")</f>
        <v>-0.51800000000000002</v>
      </c>
      <c r="SY40" s="203">
        <v>6.4930000000000003</v>
      </c>
      <c r="SZ40" s="203">
        <v>6.5549999999999997</v>
      </c>
      <c r="TA40" s="203">
        <v>-6.2E-2</v>
      </c>
      <c r="TB40" s="203">
        <v>0</v>
      </c>
      <c r="TC40" s="203">
        <v>0</v>
      </c>
      <c r="TD40" s="203">
        <v>0</v>
      </c>
      <c r="TE40" s="203"/>
      <c r="TF40" s="241">
        <f>IFERROR(HLOOKUP("fa_1_v_s121",acc!$B$10:$AMD$83,$A40-1947,FALSE)+HLOOKUP("fa_295_v_s121",acc!$B$10:$AMD$83,$A40-1947,FALSE)+HLOOKUP("tgt2_v",acc!$B$10:$AMD$83,$A40-1947,FALSE)+HLOOKUP("fa_2_v_s121",acc!$B$10:$AMD$83,$A40-1947,FALSE)+HLOOKUP("fa_3e_v_s121",acc!$B$10:$AMD$83,$A40-1947,FALSE)+HLOOKUP("fa_3d_v_s121",acc!$B$10:$AMD$83,$A40-1947,FALSE)+HLOOKUP("fa_3g_v_s121",acc!$B$10:$AMD$83,$A40-1947,FALSE)+HLOOKUP("fa_4_v_s121",acc!$B$10:$AMD$83,$A40-1947,FALSE)+HLOOKUP("fa_5e_v_s121",acc!$B$10:$AMD$83,$A40-1947,FALSE)+HLOOKUP("fa_5d_v_s121",acc!$B$10:$AMD$83,$A40-1947,FALSE)+HLOOKUP("fa_7_v_s121",acc!$B$10:$AMD$83,$A40-1947,FALSE)+HLOOKUP("fa_8_v_s121",acc!$B$10:$AMD$83,$A40-1947,FALSE),"")</f>
        <v>2.0230000000000001</v>
      </c>
      <c r="TG40" s="203">
        <v>2.2410000000000001</v>
      </c>
      <c r="TH40" s="203">
        <v>-0.218</v>
      </c>
      <c r="TI40" s="203">
        <v>0</v>
      </c>
      <c r="TJ40" s="203">
        <v>0</v>
      </c>
      <c r="TK40" s="203">
        <v>3.0000000000000001E-3</v>
      </c>
      <c r="TL40" s="203">
        <v>3.0000000000000001E-3</v>
      </c>
      <c r="TM40" s="203">
        <v>0</v>
      </c>
      <c r="TN40" s="203">
        <v>0</v>
      </c>
      <c r="TO40" s="203">
        <v>0</v>
      </c>
      <c r="TP40" s="203">
        <v>0</v>
      </c>
      <c r="TQ40" s="203">
        <v>0</v>
      </c>
      <c r="TR40" s="203">
        <v>0</v>
      </c>
      <c r="TS40" s="203">
        <v>0</v>
      </c>
      <c r="TT40" s="203">
        <v>0</v>
      </c>
      <c r="TU40" s="203"/>
      <c r="TV40" s="241">
        <f>IFERROR(HLOOKUP("gcb_v",acc!$B$10:$ALV$83,$A40-1947,FALSE)+HLOOKUP("fa_2_v_s13",acc!$B$10:$ALV$83,$A40-1947,FALSE)+HLOOKUP("fa_3d_v_s13",acc!$B$10:$ALV$83,$A40-1947,FALSE)+HLOOKUP("fa_3g_v_s13",acc!$B$10:$ALV$83,$A40-1947,FALSE)+HLOOKUP("fa_5e_v_s13",acc!$B$10:$ALV$83,$A40-1947,FALSE)+HLOOKUP("fa_5d_v_s13",acc!$B$10:$ALV$83,$A40-1947,FALSE)+HLOOKUP("fa_6_v_s13",acc!$B$10:$ALV$83,$A40-1947,FALSE)+HLOOKUP("fa_7_v_s13",acc!$B$10:$ALV$83,$A40-1947,FALSE)+HLOOKUP("fa_8_v_s13",acc!$B$10:$ALV$83,$A40-1947,FALSE),"")</f>
        <v>6.2989999999999995</v>
      </c>
      <c r="TW40" s="203">
        <v>0</v>
      </c>
      <c r="TX40" s="203">
        <v>-7.0000000000000001E-3</v>
      </c>
      <c r="TY40" s="203">
        <v>0</v>
      </c>
      <c r="TZ40" s="203">
        <v>0.56699999999999995</v>
      </c>
      <c r="UA40" s="203">
        <v>0.57399999999999995</v>
      </c>
      <c r="UB40" s="203">
        <v>-7.0000000000000001E-3</v>
      </c>
      <c r="UC40" s="203">
        <v>0</v>
      </c>
      <c r="UD40" s="203">
        <v>5.7389999999999999</v>
      </c>
      <c r="UE40" s="203">
        <v>5.7450000000000001</v>
      </c>
      <c r="UF40" s="203">
        <v>-6.0000000000000001E-3</v>
      </c>
      <c r="UG40" s="203">
        <v>0</v>
      </c>
      <c r="UH40" s="203">
        <v>0</v>
      </c>
      <c r="UI40" s="203">
        <v>0</v>
      </c>
      <c r="UJ40" s="203"/>
      <c r="UK40" s="241">
        <f>IFERROR(HLOOKUP("fa_21_v_s14",acc!$B$10:$ALN$83,$A40-1947,FALSE)+HLOOKUP("fa_2_v_s14",acc!$B$10:$ALN$83,$A40-1947,FALSE)+HLOOKUP("fa_3d_v_s14",acc!$B$10:$ALN$83,$A40-1947,FALSE)+HLOOKUP("fa_3g_v_s14",acc!$B$10:$ALN$83,$A40-1947,FALSE)+HLOOKUP("fa_5e_v_s14",acc!$B$10:$ALN$83,$A40-1947,FALSE)+HLOOKUP("fa_5d_v_s14",acc!$B$10:$ALN$83,$A40-1947,FALSE)+HLOOKUP("fa_6_v_s14",acc!$B$10:$ALN$83,$A40-1947,FALSE)+HLOOKUP("fa_7_v_s14",acc!$B$10:$ALN$83,$A40-1947,FALSE)+HLOOKUP("fa_8_v_s14",acc!$B$10:$ALN$83,$A40-1947,FALSE),"")</f>
        <v>7.9260000000000002</v>
      </c>
      <c r="UL40" s="203">
        <v>0</v>
      </c>
      <c r="UM40" s="203">
        <v>-0.16400000000000001</v>
      </c>
      <c r="UN40" s="203">
        <v>0</v>
      </c>
      <c r="UO40" s="203">
        <v>1.6379999999999999</v>
      </c>
      <c r="UP40" s="203">
        <v>1.708</v>
      </c>
      <c r="UQ40" s="203">
        <v>-7.0000000000000007E-2</v>
      </c>
      <c r="UR40" s="203">
        <v>0</v>
      </c>
      <c r="US40" s="203">
        <v>6.44</v>
      </c>
      <c r="UT40" s="203">
        <v>6.4790000000000001</v>
      </c>
      <c r="UU40" s="203">
        <v>-3.9E-2</v>
      </c>
      <c r="UV40" s="203">
        <v>1.2E-2</v>
      </c>
      <c r="UW40" s="203">
        <v>0</v>
      </c>
      <c r="UX40" s="203">
        <v>0</v>
      </c>
      <c r="UY40" s="203"/>
      <c r="UZ40" s="241">
        <f>IFERROR(HLOOKUP("fa_21_v_s2",acc!$B$10:$ALF$83,$A40-1947,FALSE)+HLOOKUP("fa_2_v_s2",acc!$B$10:$ALF$83,$A40-1947,FALSE)+HLOOKUP("fa_3e_v_s2",acc!$B$10:$ALF$83,$A40-1947,FALSE)+HLOOKUP("fa_3g_v_s2",acc!$B$10:$ALF$83,$A40-1947,FALSE)+HLOOKUP("fa_4_v_s2",acc!$B$10:$ALF$83,$A40-1947,FALSE)+HLOOKUP("fa_5e_v_s2",acc!$B$10:$ALF$83,$A40-1947,FALSE)+HLOOKUP("fa_6_v_s2",acc!$B$10:$ALF$83,$A40-1947,FALSE)+HLOOKUP("fa_8_v_s2",acc!$B$10:$ALF$83,$A40-1947,FALSE),"")</f>
        <v>2.8779999999999997</v>
      </c>
      <c r="VA40" s="203">
        <v>0</v>
      </c>
      <c r="VB40" s="203">
        <v>-2.1070000000000002</v>
      </c>
      <c r="VC40" s="203">
        <v>3.0000000000000001E-3</v>
      </c>
      <c r="VD40" s="203">
        <v>0</v>
      </c>
      <c r="VE40" s="203">
        <v>-0.251</v>
      </c>
      <c r="VF40" s="203">
        <v>0.159</v>
      </c>
      <c r="VG40" s="203">
        <v>-0.41</v>
      </c>
      <c r="VH40" s="203">
        <v>8.4000000000000005E-2</v>
      </c>
      <c r="VI40" s="203">
        <v>5.1719999999999997</v>
      </c>
      <c r="VJ40" s="203">
        <v>5.1719999999999997</v>
      </c>
      <c r="VK40" s="203">
        <v>0</v>
      </c>
      <c r="VL40" s="203">
        <v>0</v>
      </c>
      <c r="VM40" s="203">
        <v>0</v>
      </c>
      <c r="VN40" s="203">
        <v>0</v>
      </c>
      <c r="VO40" s="203"/>
      <c r="VP40" s="241">
        <f>IFERROR(HLOOKUP("fl_3g_v_s11",acc!$B$10:$AIM$83,$A40-1947,FALSE)+HLOOKUP("fl_4_v_s11",acc!$B$10:$AIM$83,$A40-1947,FALSE)+HLOOKUP("fl_5e_v_s11",acc!$B$10:$AIM$83,$A40-1947,FALSE),"")</f>
        <v>38.478999999999999</v>
      </c>
      <c r="VQ40" s="203">
        <v>0</v>
      </c>
      <c r="VR40" s="203">
        <v>0</v>
      </c>
      <c r="VS40" s="203">
        <v>0.48699999999999999</v>
      </c>
      <c r="VT40" s="203">
        <v>0.57799999999999996</v>
      </c>
      <c r="VU40" s="203">
        <v>-9.0999999999999998E-2</v>
      </c>
      <c r="VV40" s="203">
        <v>0.56999999999999995</v>
      </c>
      <c r="VW40" s="203">
        <v>37.421999999999997</v>
      </c>
      <c r="VX40" s="203">
        <v>37.421999999999997</v>
      </c>
      <c r="VY40" s="203">
        <v>0</v>
      </c>
      <c r="VZ40" s="203">
        <v>0</v>
      </c>
      <c r="WA40" s="203">
        <v>0</v>
      </c>
      <c r="WB40" s="203">
        <v>0</v>
      </c>
      <c r="WC40" s="203"/>
      <c r="WD40" s="241">
        <f>IFERROR(HLOOKUP("fl_295_v_s12",acc!$B$10:$AMK$83,$A40-1947,FALSE)+HLOOKUP("fl_2_v_s12",acc!$B$10:$AMK$83,$A40-1947,FALSE)+HLOOKUP("fl_3g_v_s12",acc!$B$10:$AMK$83,$A40-1947,FALSE)+HLOOKUP("fl_5e_v_s12",acc!$B$10:$AMK$83,$A40-1947,FALSE)+HLOOKUP("fl_6_v_s12",acc!$B$10:$AMK$83,$A40-1947,FALSE)+HLOOKUP("fl_7_v_s12",acc!$B$10:$AMK$83,$A40-1947,FALSE),"")</f>
        <v>-15.948999999999996</v>
      </c>
      <c r="WE40" s="203">
        <v>0</v>
      </c>
      <c r="WF40" s="241">
        <f>IFERROR(HLOOKUP("fa_2_v_s11",acc!$B$10:$AIS$83,$A40-1947,FALSE)+HLOOKUP("fa_2_v_s12",acc!$B$10:$AIS$83,$A40-1947,FALSE)+HLOOKUP("fa_2_v_s121",acc!$B$10:$AIS$83,$A40-1947,FALSE)+HLOOKUP("fa_2_v_s13",acc!$B$10:$AIS$83,$A40-1947,FALSE)+HLOOKUP("fa_2_v_s14",acc!$B$10:$AIS$83,$A40-1947,FALSE)+HLOOKUP("fa_2_v_s2",acc!$B$10:$AIS$83,$A40-1947,FALSE)-HLOOKUP("fl_2_v_s121",acc!$B$10:$AIS$83,$A40-1947,FALSE)-HLOOKUP("fl_2_v_s13",acc!$B$10:$AIS$83,$A40-1947,FALSE)-HLOOKUP("fl_2_v_s2",acc!$B$10:$AIS$83,$A40-1947,FALSE),"")</f>
        <v>-2.5939999999999999</v>
      </c>
      <c r="WG40" s="203">
        <v>0</v>
      </c>
      <c r="WH40" s="203">
        <v>0</v>
      </c>
      <c r="WI40" s="203">
        <v>2.544</v>
      </c>
      <c r="WJ40" s="203">
        <v>2.827</v>
      </c>
      <c r="WK40" s="203">
        <v>-0.28299999999999997</v>
      </c>
      <c r="WL40" s="203">
        <v>0</v>
      </c>
      <c r="WM40" s="203">
        <v>7.6970000000000001</v>
      </c>
      <c r="WN40" s="241">
        <f>IFERROR(HLOOKUP("fa_5e_v_s11",acc!$B$10:$AIS$83,$A40-1947,FALSE)
+HLOOKUP("fa_5e_v_s12",acc!$B$10:$AIS$83,$A40-1947,FALSE)
+HLOOKUP("fa_5e_v_s121",acc!$B$10:$AIS$83,$A40-1947,FALSE)
+HLOOKUP("fa_5e_v_s13",acc!$B$10:$AIS$83,$A40-1947,FALSE)
+HLOOKUP("fa_5e_v_s14",acc!$B$10:$AIS$83,$A40-1947,FALSE)
+HLOOKUP("fa_5e_v_s2",acc!$B$10:$AIS$83,$A40-1947,FALSE)
-HLOOKUP("fl_5e_v_s11",acc!$B$10:$AIS$83,$A40-1947,FALSE)
-HLOOKUP("fl_5e_v_s121",acc!$B$10:$AIS$83,$A40-1947,FALSE),"")</f>
        <v>-14.728999999999997</v>
      </c>
      <c r="WO40" s="203">
        <v>0</v>
      </c>
      <c r="WP40" s="203">
        <v>1.2E-2</v>
      </c>
      <c r="WQ40" s="241">
        <f>IFERROR(HLOOKUP("fa_7_v_s11",acc!$B$10:$AIS$83,$A40-1947,FALSE)+HLOOKUP("fa_7_v_s121",acc!$B$10:$AIS$83,$A40-1947,FALSE)+HLOOKUP("fa_7_v_s13",acc!$B$10:$AIS$83,$A40-1947,FALSE)+HLOOKUP("fa_7_v_s14",acc!$B$10:$AIS$83,$A40-1947,FALSE)-HLOOKUP("fl_7_v_s2",acc!$B$10:$AIS$83,$A40-1947,FALSE),"")</f>
        <v>0</v>
      </c>
      <c r="WR40" s="203">
        <v>0</v>
      </c>
      <c r="WS40" s="203"/>
      <c r="WT40" s="241">
        <f>IFERROR(HLOOKUP("fl_21_v_s121",acc!$B$10:$AMC$83,$A40-1947,FALSE)+HLOOKUP("res_v",acc!$B$10:$AMC$83,$A40-1947,FALSE)+HLOOKUP("gcb_v",acc!$B$10:$AMC$83,$A40-1947,FALSE)+HLOOKUP("fl_2_v_s121",acc!$B$10:$AMC$83,$A40-1947,FALSE)+HLOOKUP("fl_5e_v_s121",acc!$B$10:$AMC$83,$A40-1947,FALSE),"")</f>
        <v>1.1600000000000001</v>
      </c>
      <c r="WU40" s="203">
        <v>0</v>
      </c>
      <c r="WV40" s="203">
        <v>-1E-3</v>
      </c>
      <c r="WW40" s="203">
        <v>0</v>
      </c>
      <c r="WX40" s="203">
        <v>0</v>
      </c>
      <c r="WY40" s="203">
        <v>0</v>
      </c>
      <c r="WZ40" s="203">
        <v>0</v>
      </c>
      <c r="XA40" s="203">
        <v>0</v>
      </c>
      <c r="XB40" s="203">
        <v>0</v>
      </c>
      <c r="XC40" s="203">
        <v>1.161</v>
      </c>
      <c r="XD40" s="203">
        <v>1.161</v>
      </c>
      <c r="XE40" s="203">
        <v>0</v>
      </c>
      <c r="XF40" s="203">
        <v>0</v>
      </c>
      <c r="XG40" s="203">
        <v>0</v>
      </c>
      <c r="XH40" s="203">
        <v>0</v>
      </c>
      <c r="XI40" s="203"/>
      <c r="XJ40" s="241">
        <f>IFERROR(HLOOKUP("fl_2_v_s13",acc!$B$10:$ALU$83,$A40-1947,FALSE)+HLOOKUP("fl_3e_v_s13",acc!$B$10:$ALU$83,$A40-1947,FALSE)+HLOOKUP("fl_4_v_s13",acc!$B$10:$ALU$83,$A40-1947,FALSE),"")</f>
        <v>1.35</v>
      </c>
      <c r="XK40" s="203">
        <v>0</v>
      </c>
      <c r="XL40" s="203">
        <v>0</v>
      </c>
      <c r="XM40" s="203">
        <v>0</v>
      </c>
      <c r="XN40" s="203">
        <v>1.375</v>
      </c>
      <c r="XO40" s="203">
        <v>1.361</v>
      </c>
      <c r="XP40" s="203">
        <v>1.4E-2</v>
      </c>
      <c r="XQ40" s="203">
        <v>-2.5000000000000001E-2</v>
      </c>
      <c r="XR40" s="203">
        <v>0</v>
      </c>
      <c r="XS40" s="203">
        <v>0</v>
      </c>
      <c r="XT40" s="203">
        <v>0</v>
      </c>
      <c r="XU40" s="203">
        <v>0</v>
      </c>
      <c r="XV40" s="203">
        <v>0</v>
      </c>
      <c r="XW40" s="203">
        <v>0</v>
      </c>
      <c r="XX40" s="203"/>
      <c r="XY40" s="241">
        <f>IFERROR(HLOOKUP("fl_4_v_s14",acc!$B$10:$ALM$83,$A40-1947,FALSE),"")</f>
        <v>-2E-3</v>
      </c>
      <c r="XZ40" s="203">
        <v>0</v>
      </c>
      <c r="YA40" s="203">
        <v>0</v>
      </c>
      <c r="YB40" s="203">
        <v>0</v>
      </c>
      <c r="YC40" s="203">
        <v>0</v>
      </c>
      <c r="YD40" s="203">
        <v>0</v>
      </c>
      <c r="YE40" s="203">
        <v>-2E-3</v>
      </c>
      <c r="YF40" s="203">
        <v>0</v>
      </c>
      <c r="YG40" s="203">
        <v>0</v>
      </c>
      <c r="YH40" s="203">
        <v>0</v>
      </c>
      <c r="YI40" s="203">
        <v>0</v>
      </c>
      <c r="YJ40" s="203">
        <v>0</v>
      </c>
      <c r="YK40" s="203">
        <v>0</v>
      </c>
      <c r="YL40" s="203"/>
      <c r="YM40" s="241">
        <f>IFERROR(HLOOKUP("fl_1_v_s2",acc!$B$10:$ALE$83,$A40-1947,FALSE)+HLOOKUP("fl_295_v_s2",acc!$B$10:$ALE$83,$A40-1947,FALSE)+HLOOKUP("tgt2_v",acc!$B$10:$ALE$83,$A40-1947,FALSE)+HLOOKUP("fl_2_v_s2",acc!$B$10:$ALE$83,$A40-1947,FALSE)+HLOOKUP("fl_3d_v_s2",acc!$B$10:$ALE$83,$A40-1947,FALSE)+HLOOKUP("fl_4_v_s2",acc!$B$10:$ALE$83,$A40-1947,FALSE)+HLOOKUP("fl_5d_v_s2",acc!$B$10:$ALE$83,$A40-1947,FALSE)+HLOOKUP("fl_7_v_s2",acc!$B$10:$ALE$83,$A40-1947,FALSE),"")</f>
        <v>-0.69399999999999973</v>
      </c>
      <c r="YN40" s="203">
        <v>2.2410000000000001</v>
      </c>
      <c r="YO40" s="203">
        <v>-2.3279999999999998</v>
      </c>
      <c r="YP40" s="203">
        <v>0</v>
      </c>
      <c r="YQ40" s="203">
        <v>0</v>
      </c>
      <c r="YR40" s="203">
        <v>-0.17599999999999999</v>
      </c>
      <c r="YS40" s="203">
        <v>2.3E-2</v>
      </c>
      <c r="YT40" s="241">
        <f>IFERROR(HLOOKUP("fa_3d_v_s11",acc!$B$10:$AIS$83,$A40-1947,FALSE)+HLOOKUP("fa_3d_v_s12",acc!$B$10:$AIS$83,$A40-1947,FALSE)+HLOOKUP("fa_3d_v_s121",acc!$B$10:$AIS$83,$A40-1947,FALSE)+HLOOKUP("fa_3d_v_s13",acc!$B$10:$AIS$83,$A40-1947,FALSE)+HLOOKUP("fa_3d_v_s14",acc!$B$10:$AIS$83,$A40-1947,FALSE),"")</f>
        <v>-0.14900000000000002</v>
      </c>
      <c r="YU40" s="203">
        <v>-0.20699999999999999</v>
      </c>
      <c r="YV40" s="203">
        <v>-0.24099999999999999</v>
      </c>
      <c r="YW40" s="203">
        <v>0</v>
      </c>
      <c r="YX40" s="241">
        <f>IFERROR(HLOOKUP("fa_5d_v_s11",acc!$B$10:$AIS$83,$A40-1947,FALSE)
+HLOOKUP("fa_5d_v_s12",acc!$B$10:$AIS$83,$A40-1947,FALSE)
+HLOOKUP("fa_5d_v_s121",acc!$B$10:$AIS$83,$A40-1947,FALSE)
+HLOOKUP("fa_5d_v_s13",acc!$B$10:$AIS$83,$A40-1947,FALSE)
+HLOOKUP("fa_5d_v_s14",acc!$B$10:$AIS$83,$A40-1947,FALSE),"")</f>
        <v>-0.251</v>
      </c>
      <c r="YY40" s="203">
        <v>0</v>
      </c>
      <c r="YZ40" s="203">
        <v>0</v>
      </c>
      <c r="ZA40" s="203">
        <v>0</v>
      </c>
      <c r="ZB40" s="203"/>
      <c r="ZC40" s="241">
        <f>IFERROR(HLOOKUP("fa_21_c_s11",acc!$B$10:$AIL$83,$A40-1947,FALSE)+HLOOKUP("fa_2_c_s11",acc!$B$10:$AIL$83,$A40-1947,FALSE)+HLOOKUP("fa_3e_c_s11",acc!$B$10:$AIL$83,$A40-1947,FALSE)+HLOOKUP("fa_3d_c_s11",acc!$B$10:$AIL$83,$A40-1947,FALSE)+HLOOKUP("fa_4_c_s11",acc!$B$10:$AIL$83,$A40-1947,FALSE)+HLOOKUP("fa_5e_c_s11",acc!$B$10:$AIL$83,$A40-1947,FALSE)+HLOOKUP("fa_5d_c_s11",acc!$B$10:$AIL$83,$A40-1947,FALSE)+HLOOKUP("fa_6_c_s11",acc!$B$10:$AIL$83,$A40-1947,FALSE)+HLOOKUP("fa_7_c_s11",acc!$B$10:$AIL$83,$A40-1947,FALSE)+HLOOKUP("fa_8_c_s11",acc!$B$10:$AIL$83,$A40-1947,FALSE),"")</f>
        <v>-12.028</v>
      </c>
      <c r="ZD40" s="203">
        <v>0</v>
      </c>
      <c r="ZE40" s="203">
        <v>-0.38700000000000001</v>
      </c>
      <c r="ZF40" s="203">
        <v>0</v>
      </c>
      <c r="ZG40" s="203">
        <v>0</v>
      </c>
      <c r="ZH40" s="203">
        <v>0</v>
      </c>
      <c r="ZI40" s="203">
        <v>0</v>
      </c>
      <c r="ZJ40" s="203">
        <v>-8.9999999999999993E-3</v>
      </c>
      <c r="ZK40" s="203">
        <v>-11.632</v>
      </c>
      <c r="ZL40" s="203">
        <v>-11.000999999999999</v>
      </c>
      <c r="ZM40" s="203">
        <v>-0.63100000000000001</v>
      </c>
      <c r="ZN40" s="203">
        <v>0</v>
      </c>
      <c r="ZO40" s="203">
        <v>0</v>
      </c>
      <c r="ZP40" s="203">
        <v>0</v>
      </c>
      <c r="ZQ40" s="203"/>
      <c r="ZR40" s="241">
        <f>IFERROR(HLOOKUP("fa_21_c_s12",acc!$B$10:$AMJ$83,$A40-1947,FALSE)+HLOOKUP("res_c",acc!$B$10:$AMJ$83,$A40-1947,FALSE)+HLOOKUP("fa_2_c_s12",acc!$B$10:$AMJ$83,$A40-1947,FALSE)+HLOOKUP("fa_3e_c_s12",acc!$B$10:$AMJ$83,$A40-1947,FALSE)+HLOOKUP("fa_3d_c_s12",acc!$B$10:$AMJ$83,$A40-1947,FALSE)+HLOOKUP("fa_3g_c_s12",acc!$B$10:$AMJ$83,$A40-1947,FALSE)+HLOOKUP("fa_4_c_s12",acc!$B$10:$AMJ$83,$A40-1947,FALSE)+HLOOKUP("fa_5e_c_s12",acc!$B$10:$AMJ$83,$A40-1947,FALSE)+HLOOKUP("fa_5d_c_s12",acc!$B$10:$AMJ$83,$A40-1947,FALSE)+HLOOKUP("fa_8_c_s12",acc!$B$10:$AMJ$83,$A40-1947,FALSE),"")</f>
        <v>-7.4700000000000006</v>
      </c>
      <c r="ZS40" s="203">
        <v>0</v>
      </c>
      <c r="ZT40" s="203">
        <v>-1.47</v>
      </c>
      <c r="ZU40" s="203">
        <v>0</v>
      </c>
      <c r="ZV40" s="203">
        <v>0</v>
      </c>
      <c r="ZW40" s="203">
        <v>0.05</v>
      </c>
      <c r="ZX40" s="203">
        <v>0.05</v>
      </c>
      <c r="ZY40" s="203">
        <v>0</v>
      </c>
      <c r="ZZ40" s="241">
        <f>IFERROR(HLOOKUP("fl_4_c_s11",acc!$B$10:$AIS$83,$A40-1947,FALSE)+HLOOKUP("fl_4_c_s13",acc!$B$10:$AIS$83,$A40-1947,FALSE)+HLOOKUP("fl_4_c_s14",acc!$B$10:$AIS$83,$A40-1947,FALSE)+HLOOKUP("fl_4_c_s2",acc!$B$10:$AIS$83,$A40-1947,FALSE)-HLOOKUP("fa_4_c_s11",acc!$B$10:$AIS$83,$A40-1947,FALSE)-HLOOKUP("fa_4_c_s121",acc!$B$10:$AIS$83,$A40-1947,FALSE)-HLOOKUP("fa_4_c_s2",acc!$B$10:$AIS$83,$A40-1947,FALSE),"")</f>
        <v>-1.4760000000000002</v>
      </c>
      <c r="AAA40" s="203">
        <v>-2.524</v>
      </c>
      <c r="AAB40" s="203">
        <v>-2.681</v>
      </c>
      <c r="AAC40" s="203">
        <v>0.157</v>
      </c>
      <c r="AAD40" s="203">
        <v>0</v>
      </c>
      <c r="AAE40" s="203">
        <v>0</v>
      </c>
      <c r="AAF40" s="203">
        <v>-2</v>
      </c>
      <c r="AAG40" s="203"/>
      <c r="AAH40" s="241">
        <f>IFERROR(HLOOKUP("fa_1_c_s121",acc!$B$10:$AMB$83,$A40-1947,FALSE)+HLOOKUP("fa_295_c_s121",acc!$B$10:$AMB$83,$A40-1947,FALSE)+HLOOKUP("tgt2_c",acc!$B$10:$AMB$83,$A40-1947,FALSE)+HLOOKUP("fa_2_c_s121",acc!$B$10:$AMB$83,$A40-1947,FALSE)+HLOOKUP("fa_3e_c_s121",acc!$B$10:$AMB$83,$A40-1947,FALSE)+HLOOKUP("fa_3d_c_s121",acc!$B$10:$AMB$83,$A40-1947,FALSE)+HLOOKUP("fa_3g_c_s121",acc!$B$10:$AMB$83,$A40-1947,FALSE)+HLOOKUP("fa_4_c_s121",acc!$B$10:$AMB$83,$A40-1947,FALSE)+HLOOKUP("fa_5e_c_s121",acc!$B$10:$AMB$83,$A40-1947,FALSE)+HLOOKUP("fa_5d_c_s121",acc!$B$10:$AMB$83,$A40-1947,FALSE)+HLOOKUP("fa_7_c_s121",acc!$B$10:$AMB$83,$A40-1947,FALSE)+HLOOKUP("fa_8_c_s121",acc!$B$10:$AMB$83,$A40-1947,FALSE),"")</f>
        <v>3.0000000000023311E-3</v>
      </c>
      <c r="AAI40" s="203">
        <v>0</v>
      </c>
      <c r="AAJ40" s="203">
        <v>0</v>
      </c>
      <c r="AAK40" s="203">
        <v>0</v>
      </c>
      <c r="AAL40" s="241">
        <f>IFERROR(HLOOKUP("fl_295_c_s12",acc!$B$10:$AIS$83,$A40-1947,FALSE)+HLOOKUP("fl_295_c_s2",acc!$B$10:$AIS$83,$A40-1947,FALSE),"")</f>
        <v>-9.9999999999766899E-4</v>
      </c>
      <c r="AAM40" s="203">
        <v>0</v>
      </c>
      <c r="AAN40" s="203">
        <v>0</v>
      </c>
      <c r="AAO40" s="203">
        <v>0</v>
      </c>
      <c r="AAP40" s="203">
        <v>0</v>
      </c>
      <c r="AAQ40" s="203">
        <v>4.0000000000000001E-3</v>
      </c>
      <c r="AAR40" s="203">
        <v>0</v>
      </c>
      <c r="AAS40" s="203">
        <v>4.0000000000000001E-3</v>
      </c>
      <c r="AAT40" s="203">
        <v>0</v>
      </c>
      <c r="AAU40" s="203">
        <v>0</v>
      </c>
      <c r="AAV40" s="203">
        <v>0</v>
      </c>
      <c r="AAW40" s="203"/>
      <c r="AAX40" s="241">
        <f>IFERROR(HLOOKUP("gcb_c",acc!$B$10:$ALT$83,$A40-1947,FALSE)+HLOOKUP("fa_2_c_s13",acc!$B$10:$ALT$83,$A40-1947,FALSE)+HLOOKUP("fa_3d_c_s13",acc!$B$10:$ALT$83,$A40-1947,FALSE)+HLOOKUP("fa_3g_c_s13",acc!$B$10:$ALT$83,$A40-1947,FALSE)+HLOOKUP("fa_5e_c_s13",acc!$B$10:$ALT$83,$A40-1947,FALSE)+HLOOKUP("fa_5d_c_s13",acc!$B$10:$ALT$83,$A40-1947,FALSE)+HLOOKUP("fa_6_c_s13",acc!$B$10:$ALT$83,$A40-1947,FALSE)+HLOOKUP("fa_7_c_s13",acc!$B$10:$ALT$83,$A40-1947,FALSE)+HLOOKUP("fa_8_c_s13",acc!$B$10:$ALT$83,$A40-1947,FALSE),"")</f>
        <v>-4.141</v>
      </c>
      <c r="AAY40" s="203">
        <v>0</v>
      </c>
      <c r="AAZ40" s="203">
        <v>0</v>
      </c>
      <c r="ABA40" s="203">
        <v>0</v>
      </c>
      <c r="ABB40" s="203">
        <v>0</v>
      </c>
      <c r="ABC40" s="203">
        <v>0</v>
      </c>
      <c r="ABD40" s="203">
        <v>0</v>
      </c>
      <c r="ABE40" s="203">
        <v>0</v>
      </c>
      <c r="ABF40" s="203">
        <v>0.05</v>
      </c>
      <c r="ABG40" s="203">
        <v>0</v>
      </c>
      <c r="ABH40" s="203">
        <v>0.05</v>
      </c>
      <c r="ABI40" s="203">
        <v>0</v>
      </c>
      <c r="ABJ40" s="203">
        <v>0</v>
      </c>
      <c r="ABK40" s="203">
        <v>-4.1909999999999998</v>
      </c>
      <c r="ABL40" s="203"/>
      <c r="ABM40" s="241">
        <f>IFERROR(HLOOKUP("fa_21_c_s14",acc!$B$10:$ALL$83,$A40-1947,FALSE)+HLOOKUP("fa_2_c_s14",acc!$B$10:$ALL$83,$A40-1947,FALSE)+HLOOKUP("fa_3d_c_s14",acc!$B$10:$ALL$83,$A40-1947,FALSE)+HLOOKUP("fa_3g_c_s14",acc!$B$10:$ALL$83,$A40-1947,FALSE)+HLOOKUP("fa_5e_c_s14",acc!$B$10:$ALL$83,$A40-1947,FALSE)+HLOOKUP("fa_5d_c_s14",acc!$B$10:$ALL$83,$A40-1947,FALSE)+HLOOKUP("fa_6_c_s14",acc!$B$10:$ALL$83,$A40-1947,FALSE)+HLOOKUP("fa_7_c_s14",acc!$B$10:$ALL$83,$A40-1947,FALSE)+HLOOKUP("fa_8_c_s14",acc!$B$10:$ALL$83,$A40-1947,FALSE),"")</f>
        <v>13.301</v>
      </c>
      <c r="ABN40" s="203">
        <v>0</v>
      </c>
      <c r="ABO40" s="203">
        <v>-4.5999999999999999E-2</v>
      </c>
      <c r="ABP40" s="203">
        <v>0</v>
      </c>
      <c r="ABQ40" s="203">
        <v>0</v>
      </c>
      <c r="ABR40" s="203">
        <v>0</v>
      </c>
      <c r="ABS40" s="203">
        <v>0</v>
      </c>
      <c r="ABT40" s="203">
        <v>0</v>
      </c>
      <c r="ABU40" s="203">
        <v>0.156</v>
      </c>
      <c r="ABV40" s="203">
        <v>-0.48299999999999998</v>
      </c>
      <c r="ABW40" s="203">
        <v>0.63900000000000001</v>
      </c>
      <c r="ABX40" s="203">
        <v>0</v>
      </c>
      <c r="ABY40" s="203">
        <v>0</v>
      </c>
      <c r="ABZ40" s="203">
        <v>13.191000000000001</v>
      </c>
      <c r="ACA40" s="203"/>
      <c r="ACB40" s="241">
        <f>IFERROR(HLOOKUP("fa_21_c_s2",acc!$B$10:$ALD$83,$A40-1947,FALSE)+HLOOKUP("fa_2_c_s2",acc!$B$10:$ALD$83,$A40-1947,FALSE)+HLOOKUP("fa_3e_c_s2",acc!$B$10:$ALD$83,$A40-1947,FALSE)+HLOOKUP("fa_3g_c_s2",acc!$B$10:$ALD$83,$A40-1947,FALSE)+HLOOKUP("fa_4_c_s2",acc!$B$10:$ALD$83,$A40-1947,FALSE)+HLOOKUP("fa_5e_c_s2",acc!$B$10:$ALD$83,$A40-1947,FALSE)+HLOOKUP("fa_6_c_s2",acc!$B$10:$ALD$83,$A40-1947,FALSE)+HLOOKUP("fa_8_c_s2",acc!$B$10:$ALD$83,$A40-1947,FALSE),"")</f>
        <v>-10.55</v>
      </c>
      <c r="ACC40" s="203">
        <v>0</v>
      </c>
      <c r="ACD40" s="203">
        <v>0.98</v>
      </c>
      <c r="ACE40" s="203">
        <v>0</v>
      </c>
      <c r="ACF40" s="203">
        <v>0</v>
      </c>
      <c r="ACG40" s="203">
        <v>0</v>
      </c>
      <c r="ACH40" s="203">
        <v>0</v>
      </c>
      <c r="ACI40" s="203">
        <v>0</v>
      </c>
      <c r="ACJ40" s="203">
        <v>-5.5E-2</v>
      </c>
      <c r="ACK40" s="203">
        <v>-2.984</v>
      </c>
      <c r="ACL40" s="203">
        <v>-4.4749999999999996</v>
      </c>
      <c r="ACM40" s="203">
        <v>0</v>
      </c>
      <c r="ACN40" s="203">
        <v>0</v>
      </c>
      <c r="ACO40" s="203">
        <v>0</v>
      </c>
      <c r="ACP40" s="203">
        <v>-7</v>
      </c>
      <c r="ACQ40" s="203"/>
      <c r="ACR40" s="241">
        <f>IFERROR(HLOOKUP("fl_3g_c_s11",acc!$B$10:$AMQ$83,$A40-1947,FALSE)+HLOOKUP("fl_4_c_s11",acc!$B$10:$AMQ$83,$A40-1947,FALSE)+HLOOKUP("fl_5e_c_s11",acc!$B$10:$AMQ$83,$A40-1947,FALSE),"")</f>
        <v>-15.774000000000001</v>
      </c>
      <c r="ACS40" s="203">
        <v>0</v>
      </c>
      <c r="ACT40" s="203">
        <v>0</v>
      </c>
      <c r="ACU40" s="203">
        <v>0</v>
      </c>
      <c r="ACV40" s="203">
        <v>0</v>
      </c>
      <c r="ACW40" s="203">
        <v>0</v>
      </c>
      <c r="ACX40" s="203">
        <v>5.5E-2</v>
      </c>
      <c r="ACY40" s="203">
        <v>-15.829000000000001</v>
      </c>
      <c r="ACZ40" s="203">
        <v>-15.829000000000001</v>
      </c>
      <c r="ADA40" s="203">
        <v>0</v>
      </c>
      <c r="ADB40" s="203">
        <v>0</v>
      </c>
      <c r="ADC40" s="203">
        <v>0</v>
      </c>
      <c r="ADD40" s="203">
        <v>0</v>
      </c>
      <c r="ADE40" s="203"/>
      <c r="ADF40" s="241">
        <f>IFERROR(HLOOKUP("fl_295_c_s12",acc!$B$10:$AMI$83,$A40-1947,FALSE)+HLOOKUP("fl_2_c_s12",acc!$B$10:$AMI$83,$A40-1947,FALSE)+HLOOKUP("fl_3g_c_s12",acc!$B$10:$AMI$83,$A40-1947,FALSE)+HLOOKUP("fl_5e_c_s12",acc!$B$10:$AMI$83,$A40-1947,FALSE)+HLOOKUP("fl_6_c_s12",acc!$B$10:$AMI$83,$A40-1947,FALSE)+HLOOKUP("fl_7_c_s12",acc!$B$10:$AMI$83,$A40-1947,FALSE),"")</f>
        <v>-2.6519999999999975</v>
      </c>
      <c r="ADG40" s="203">
        <v>0</v>
      </c>
      <c r="ADH40" s="241">
        <f>IFERROR(HLOOKUP("fa_2_c_s11",acc!$B$10:$AIS$83,$A40-1947,FALSE)+HLOOKUP("fa_2_c_s12",acc!$B$10:$AIS$83,$A40-1947,FALSE)+HLOOKUP("fa_2_c_s121",acc!$B$10:$AIS$83,$A40-1947,FALSE)+HLOOKUP("fa_2_c_s13",acc!$B$10:$AIS$83,$A40-1947,FALSE)+HLOOKUP("fa_2_c_s14",acc!$B$10:$AIS$83,$A40-1947,FALSE)+HLOOKUP("fa_2_c_s2",acc!$B$10:$AIS$83,$A40-1947,FALSE)-HLOOKUP("fl_2_c_s121",acc!$B$10:$AIS$83,$A40-1947,FALSE)-HLOOKUP("fl_2_c_s13",acc!$B$10:$AIS$83,$A40-1947,FALSE)-HLOOKUP("fl_2_c_s2",acc!$B$10:$AIS$83,$A40-1947,FALSE),"")</f>
        <v>0.15999999999999992</v>
      </c>
      <c r="ADI40" s="203">
        <v>0</v>
      </c>
      <c r="ADJ40" s="203">
        <v>-9.9999999999766899E-4</v>
      </c>
      <c r="ADK40" s="203">
        <v>0.05</v>
      </c>
      <c r="ADL40" s="203">
        <v>0.05</v>
      </c>
      <c r="ADM40" s="203">
        <v>0</v>
      </c>
      <c r="ADN40" s="203">
        <v>0</v>
      </c>
      <c r="ADO40" s="203">
        <f t="shared" ref="ADO40:ADO57" si="1">ADP40+ADQ40</f>
        <v>-2.8109999999999999</v>
      </c>
      <c r="ADP40" s="241">
        <f>IFERROR(HLOOKUP("fa_5e_c_s11",acc!$B$10:$AIS$83,$A40-1947,FALSE)
+HLOOKUP("fa_5e_c_s12",acc!$B$10:$AIS$83,$A40-1947,FALSE)
+HLOOKUP("fa_5e_c_s121",acc!$B$10:$AIS$83,$A40-1947,FALSE)
+HLOOKUP("fa_5e_c_s13",acc!$B$10:$AIS$83,$A40-1947,FALSE)
+HLOOKUP("fa_5e_c_s14",acc!$B$10:$AIS$83,$A40-1947,FALSE)
+HLOOKUP("fa_5e_c_s2",acc!$B$10:$AIS$83,$A40-1947,FALSE)
-HLOOKUP("fl_5e_c_s11",acc!$B$10:$AIS$83,$A40-1947,FALSE)
-HLOOKUP("fl_5e_c_s121",acc!$B$10:$AIS$83,$A40-1947,FALSE),"")</f>
        <v>-2.8109999999999999</v>
      </c>
      <c r="ADQ40" s="203">
        <v>0</v>
      </c>
      <c r="ADR40" s="203">
        <v>0</v>
      </c>
      <c r="ADS40" s="241">
        <f>IFERROR(HLOOKUP("fa_7_c_s11",acc!$B$10:$AIS$83,$A40-1947,FALSE)+HLOOKUP("fa_7_c_s121",acc!$B$10:$AIS$83,$A40-1947,FALSE)+HLOOKUP("fa_7_c_s13",acc!$B$10:$AIS$83,$A40-1947,FALSE)+HLOOKUP("fa_7_c_s14",acc!$B$10:$AIS$83,$A40-1947,FALSE)-HLOOKUP("fl_7_c_s2",acc!$B$10:$AIS$83,$A40-1947,FALSE),"")</f>
        <v>0</v>
      </c>
      <c r="ADT40" s="203">
        <v>0</v>
      </c>
      <c r="ADU40" s="203"/>
      <c r="ADV40" s="241">
        <f>IFERROR(HLOOKUP("fl_21_c_s121",acc!$B$10:$AMA$83,$A40-1947,FALSE)+HLOOKUP("res_c",acc!$B$10:$AMA$83,$A40-1947,FALSE)+HLOOKUP("gcb_c",acc!$B$10:$AMA$83,$A40-1947,FALSE)+HLOOKUP("fl_2_c_s121",acc!$B$10:$AMA$83,$A40-1947,FALSE)+HLOOKUP("fl_5e_c_s121",acc!$B$10:$AMA$83,$A40-1947,FALSE),"")</f>
        <v>0</v>
      </c>
      <c r="ADW40" s="203">
        <v>0</v>
      </c>
      <c r="ADX40" s="203">
        <v>0</v>
      </c>
      <c r="ADY40" s="241">
        <f>IFERROR(HLOOKUP("fa_21_c_s11",acc!$B$10:$AIS$83,$A40-1947,FALSE)+HLOOKUP("fa_21_c_s12",acc!$B$10:$AIS$83,$A40-1947,FALSE)+HLOOKUP("fa_21_c_s14",acc!$B$10:$AIS$83,$A40-1947,FALSE)+HLOOKUP("fa_21_c_s2",acc!$B$10:$AIS$83,$A40-1947,FALSE),"")</f>
        <v>0</v>
      </c>
      <c r="ADZ40" s="203">
        <v>0</v>
      </c>
      <c r="AEA40" s="203">
        <v>0</v>
      </c>
      <c r="AEB40" s="203">
        <v>0</v>
      </c>
      <c r="AEC40" s="203">
        <v>0</v>
      </c>
      <c r="AED40" s="203">
        <v>0</v>
      </c>
      <c r="AEE40" s="203">
        <v>0</v>
      </c>
      <c r="AEF40" s="203">
        <v>0</v>
      </c>
      <c r="AEG40" s="203">
        <v>0</v>
      </c>
      <c r="AEH40" s="203">
        <v>0</v>
      </c>
      <c r="AEI40" s="203">
        <v>0</v>
      </c>
      <c r="AEJ40" s="203">
        <v>0</v>
      </c>
      <c r="AEK40" s="203"/>
      <c r="AEL40" s="241">
        <f>IFERROR(HLOOKUP("fl_2_c_s13",acc!$B$10:$ALS$83,$A40-1947,FALSE)+HLOOKUP("fl_3e_c_s13",acc!$B$10:$ALS$83,$A40-1947,FALSE)+HLOOKUP("fl_4_c_s13",acc!$B$10:$ALS$83,$A40-1947,FALSE),"")</f>
        <v>-1.2E-2</v>
      </c>
      <c r="AEM40" s="203">
        <v>0</v>
      </c>
      <c r="AEN40" s="203">
        <v>0</v>
      </c>
      <c r="AEO40" s="203">
        <v>0</v>
      </c>
      <c r="AEP40" s="203">
        <v>0</v>
      </c>
      <c r="AEQ40" s="203">
        <v>0</v>
      </c>
      <c r="AER40" s="203">
        <v>0</v>
      </c>
      <c r="AES40" s="203">
        <v>-1.2E-2</v>
      </c>
      <c r="AET40" s="203">
        <v>0</v>
      </c>
      <c r="AEU40" s="203">
        <v>0</v>
      </c>
      <c r="AEV40" s="203">
        <v>0</v>
      </c>
      <c r="AEW40" s="203">
        <v>0</v>
      </c>
      <c r="AEX40" s="203">
        <v>0</v>
      </c>
      <c r="AEY40" s="203">
        <v>0</v>
      </c>
      <c r="AEZ40" s="203"/>
      <c r="AFA40" s="241">
        <f>IFERROR(HLOOKUP("fl_4_c_s14",acc!$B$10:$ALK$83,$A40-1947,FALSE),"")</f>
        <v>-4.0000000000000001E-3</v>
      </c>
      <c r="AFB40" s="203">
        <v>0</v>
      </c>
      <c r="AFC40" s="203">
        <v>0</v>
      </c>
      <c r="AFD40" s="203">
        <v>0</v>
      </c>
      <c r="AFE40" s="203">
        <v>0</v>
      </c>
      <c r="AFF40" s="203">
        <v>0</v>
      </c>
      <c r="AFG40" s="203">
        <v>-4.0000000000000001E-3</v>
      </c>
      <c r="AFH40" s="203">
        <v>0</v>
      </c>
      <c r="AFI40" s="203">
        <v>0</v>
      </c>
      <c r="AFJ40" s="203">
        <v>0</v>
      </c>
      <c r="AFK40" s="203">
        <v>0</v>
      </c>
      <c r="AFL40" s="203">
        <v>0</v>
      </c>
      <c r="AFM40" s="203"/>
      <c r="AFN40" s="203"/>
      <c r="AFO40" s="241">
        <f>IFERROR(HLOOKUP("fl_1_c_s2",acc!$B$10:$ALC$83,$A40-1947,FALSE)+HLOOKUP("fl_295_c_s2",acc!$B$10:$ALC$83,$A40-1947,FALSE)+HLOOKUP("tgt2_c",acc!$B$10:$ALC$83,$A40-1947,FALSE)+HLOOKUP("fl_2_c_s2",acc!$B$10:$ALC$83,$A40-1947,FALSE)+HLOOKUP("fl_3d_c_s2",acc!$B$10:$ALC$83,$A40-1947,FALSE)+HLOOKUP("fl_4_c_s2",acc!$B$10:$ALC$83,$A40-1947,FALSE)+HLOOKUP("fl_5d_c_s2",acc!$B$10:$ALC$83,$A40-1947,FALSE)+HLOOKUP("fl_7_c_s2",acc!$B$10:$ALC$83,$A40-1947,FALSE),"")</f>
        <v>-2.4430000000000001</v>
      </c>
      <c r="AFP40" s="203">
        <v>0</v>
      </c>
      <c r="AFQ40" s="203">
        <v>-1.083</v>
      </c>
      <c r="AFR40" s="203">
        <v>0</v>
      </c>
      <c r="AFS40" s="203">
        <v>0</v>
      </c>
      <c r="AFT40" s="203">
        <v>0</v>
      </c>
      <c r="AFU40" s="203">
        <v>0</v>
      </c>
      <c r="AFV40" s="241">
        <f>IFERROR(HLOOKUP("fa_3d_c_s11",acc!$B$10:$AIS$83,$A40-1947,FALSE)+HLOOKUP("fa_3d_c_s12",acc!$B$10:$AIS$83,$A40-1947,FALSE)+HLOOKUP("fa_3d_c_s121",acc!$B$10:$AIS$83,$A40-1947,FALSE)+HLOOKUP("fa_3d_c_s13",acc!$B$10:$AIS$83,$A40-1947,FALSE)+HLOOKUP("fa_3d_c_s14",acc!$B$10:$AIS$83,$A40-1947,FALSE),"")</f>
        <v>0</v>
      </c>
      <c r="AFW40" s="203">
        <v>-1.579</v>
      </c>
      <c r="AFX40" s="203">
        <v>0.22</v>
      </c>
      <c r="AFY40" s="203">
        <v>0</v>
      </c>
      <c r="AFZ40" s="241">
        <f>IFERROR(HLOOKUP("fa_5d_c_s11",acc!$B$10:$AIS$83,$A40-1947,FALSE)
+HLOOKUP("fa_5d_c_s12",acc!$B$10:$AIS$83,$A40-1947,FALSE)
+HLOOKUP("fa_5d_c_s121",acc!$B$10:$AIS$83,$A40-1947,FALSE)
+HLOOKUP("fa_5d_c_s13",acc!$B$10:$AIS$83,$A40-1947,FALSE)
+HLOOKUP("fa_5d_c_s14",acc!$B$10:$AIS$83,$A40-1947,FALSE),"")</f>
        <v>0.21900000000000003</v>
      </c>
      <c r="AGA40" s="203">
        <v>0</v>
      </c>
      <c r="AGB40" s="203">
        <v>0</v>
      </c>
      <c r="AGC40" s="203">
        <v>0</v>
      </c>
      <c r="AGD40" s="203">
        <v>348.61599999999999</v>
      </c>
      <c r="AGE40" s="203">
        <v>348.61500000000001</v>
      </c>
      <c r="AGF40" s="203"/>
      <c r="AGG40" s="203">
        <v>0</v>
      </c>
      <c r="AGH40" s="203"/>
      <c r="AGI40" s="203"/>
      <c r="AGJ40" s="203"/>
      <c r="AGK40" s="203"/>
      <c r="AGL40" s="203">
        <v>0</v>
      </c>
      <c r="AGM40" s="203"/>
      <c r="AGN40" s="203"/>
      <c r="AGO40" s="203"/>
      <c r="AGP40" s="203">
        <v>0</v>
      </c>
      <c r="AGQ40" s="203"/>
      <c r="AGR40" s="203">
        <v>0.60499999999999998</v>
      </c>
      <c r="AGS40" s="241">
        <f>IFERROR(HLOOKUP("fl_3e_flow_s13",acc!$B$10:$AIS$83,$A40-1947,FALSE)-HLOOKUP("fa_3e_flow_s11",acc!$B$10:$AIS$83,$A40-1947,FALSE)-HLOOKUP("fa_3e_flow_s121",acc!$B$10:$AIS$83,$A40-1947,FALSE)-HLOOKUP("fa_3e_flow_s2",acc!$B$10:$AIS$83,$A40-1947,FALSE),"")</f>
        <v>4.49</v>
      </c>
      <c r="AGT40" s="203"/>
      <c r="AGU40" s="203">
        <v>0</v>
      </c>
      <c r="AGV40" s="203">
        <v>0.40699999999999997</v>
      </c>
      <c r="AGW40" s="203">
        <v>5.5019999999999998</v>
      </c>
      <c r="AGX40" s="203">
        <v>1.9139999999999999</v>
      </c>
      <c r="AGY40" s="203"/>
      <c r="AGZ40" s="241">
        <f>IFERROR(HLOOKUP("fa_3g_flow_s12",acc!$B$10:$AIS$83,$A40-1947,FALSE)+HLOOKUP("fa_3g_flow_s121",acc!$B$10:$AIS$83,$A40-1947,FALSE)+HLOOKUP("fa_3g_flow_s13",acc!$B$10:$AIS$83,$A40-1947,FALSE)+HLOOKUP("fa_3g_flow_s14",acc!$B$10:$AIS$83,$A40-1947,FALSE)+HLOOKUP("fa_3g_flow_s2",acc!$B$10:$AIS$83,$A40-1947,FALSE)-HLOOKUP("fl_3g_flow_s11",acc!$B$10:$AIS$83,$A40-1947,FALSE),"")</f>
        <v>1.6060000000000001</v>
      </c>
      <c r="AHA40" s="203"/>
      <c r="AHB40" s="203">
        <v>0.16900000000000001</v>
      </c>
      <c r="AHC40" s="203">
        <v>2.871</v>
      </c>
      <c r="AHD40" s="203">
        <v>0.47999999999999993</v>
      </c>
      <c r="AHE40" s="203">
        <v>2.875</v>
      </c>
      <c r="AHF40" s="241">
        <f>IFERROR(HLOOKUP("fl_3e_s_s13",acc!$B$10:$AIS$83,$A40-1947,FALSE)-HLOOKUP("fa_3e_s_s11",acc!$B$10:$AIS$83,$A40-1947,FALSE)-HLOOKUP("fa_3e_s_s121",acc!$B$10:$AIS$83,$A40-1947,FALSE)-HLOOKUP("fa_3e_s_s2",acc!$B$10:$AIS$83,$A40-1947,FALSE),"")</f>
        <v>19.299999999999997</v>
      </c>
      <c r="AHG40" s="203">
        <v>0.35799999999999998</v>
      </c>
      <c r="AHH40" s="203">
        <v>0</v>
      </c>
      <c r="AHI40" s="203">
        <v>2.8530000000000002</v>
      </c>
      <c r="AHJ40" s="203">
        <v>25.385999999999999</v>
      </c>
      <c r="AHK40" s="203">
        <v>16.847000000000001</v>
      </c>
      <c r="AHL40" s="203"/>
      <c r="AHM40" s="241">
        <f>IFERROR(HLOOKUP("fa_3g_s_s12",acc!$B$10:$AIS$83,$A40-1947,FALSE)+HLOOKUP("fa_3g_s_s121",acc!$B$10:$AIS$83,$A40-1947,FALSE)+HLOOKUP("fa_3g_s_s13",acc!$B$10:$AIS$83,$A40-1947,FALSE)+HLOOKUP("fa_3g_s_s14",acc!$B$10:$AIS$83,$A40-1947,FALSE)+HLOOKUP("fa_3g_s_s2",acc!$B$10:$AIS$83,$A40-1947,FALSE)-HLOOKUP("fl_3g_s_s11",acc!$B$10:$AIS$83,$A40-1947,FALSE),"")</f>
        <v>15.106999999999999</v>
      </c>
      <c r="AHN40" s="203">
        <f>AHN39*(1+AIB40/AHM39)</f>
        <v>1.1146175208280737</v>
      </c>
      <c r="AHO40" s="203">
        <f t="shared" ref="AHO40:AHO83" si="2">AHN40/AHN$77</f>
        <v>0.67539179362468915</v>
      </c>
      <c r="AHP40" s="203">
        <v>0</v>
      </c>
      <c r="AHQ40" s="203">
        <v>6.1369999999999996</v>
      </c>
      <c r="AHR40" s="203">
        <v>19.491</v>
      </c>
      <c r="AHS40" s="203">
        <v>6.3260000000000005</v>
      </c>
      <c r="AHT40" s="203">
        <v>-0.499</v>
      </c>
      <c r="AHU40" s="241">
        <f>IFERROR(HLOOKUP("fl_3e_v_s13",acc!$B$10:$AIS$83,$A40-1947,FALSE)-HLOOKUP("fa_3e_v_s11",acc!$B$10:$AIS$83,$A40-1947,FALSE)-HLOOKUP("fa_3e_v_s121",acc!$B$10:$AIS$83,$A40-1947,FALSE)-HLOOKUP("fa_3e_v_s2",acc!$B$10:$AIS$83,$A40-1947,FALSE),"")</f>
        <v>1.7150000000000001</v>
      </c>
      <c r="AHV40" s="203"/>
      <c r="AHW40" s="203">
        <v>0</v>
      </c>
      <c r="AHX40" s="203">
        <v>0.159</v>
      </c>
      <c r="AHY40" s="203">
        <v>1.375</v>
      </c>
      <c r="AHZ40" s="203">
        <v>0.48699999999999999</v>
      </c>
      <c r="AIA40" s="203"/>
      <c r="AIB40" s="241">
        <f>IFERROR(HLOOKUP("fa_3g_v_s12",acc!$B$10:$AIS$83,$A40-1947,FALSE)+HLOOKUP("fa_3g_v_s121",acc!$B$10:$AIS$83,$A40-1947,FALSE)+HLOOKUP("fa_3g_v_s13",acc!$B$10:$AIS$83,$A40-1947,FALSE)+HLOOKUP("fa_3g_v_s14",acc!$B$10:$AIS$83,$A40-1947,FALSE)+HLOOKUP("fa_3g_v_s2",acc!$B$10:$AIS$83,$A40-1947,FALSE)-HLOOKUP("fl_3g_v_s11",acc!$B$10:$AIS$83,$A40-1947,FALSE),"")</f>
        <v>1.3620000000000001</v>
      </c>
      <c r="AIC40" s="203"/>
      <c r="AID40" s="203">
        <v>0.57399999999999995</v>
      </c>
      <c r="AIE40" s="203">
        <v>1.708</v>
      </c>
      <c r="AIF40" s="203">
        <v>-0.43299999999999994</v>
      </c>
      <c r="AIG40" s="203">
        <v>0</v>
      </c>
      <c r="AIH40" s="203"/>
      <c r="AII40" s="203"/>
      <c r="AIJ40" s="203">
        <v>0</v>
      </c>
      <c r="AIK40" s="203">
        <v>0</v>
      </c>
      <c r="AIL40" s="203">
        <v>0</v>
      </c>
      <c r="AIM40" s="203">
        <v>0</v>
      </c>
      <c r="AIN40" s="203"/>
      <c r="AIO40" s="241">
        <f>IFERROR(HLOOKUP("fa_3g_c_s12",acc!$B$10:$AIS$83,$A40-1947,FALSE)+HLOOKUP("fa_3g_c_s121",acc!$B$10:$AIS$83,$A40-1947,FALSE)+HLOOKUP("fa_3g_c_s13",acc!$B$10:$AIS$83,$A40-1947,FALSE)+HLOOKUP("fa_3g_c_s14",acc!$B$10:$AIS$83,$A40-1947,FALSE)+HLOOKUP("fa_3g_c_s2",acc!$B$10:$AIS$83,$A40-1947,FALSE)-HLOOKUP("fl_3g_c_s11",acc!$B$10:$AIS$83,$A40-1947,FALSE),"")</f>
        <v>0</v>
      </c>
      <c r="AIP40" s="203"/>
      <c r="AIQ40" s="203">
        <v>0</v>
      </c>
      <c r="AIR40" s="203">
        <v>0</v>
      </c>
      <c r="AIS40" s="203">
        <v>0</v>
      </c>
    </row>
    <row r="41" spans="1:929" x14ac:dyDescent="0.35">
      <c r="A41" s="1">
        <v>1979</v>
      </c>
      <c r="B41" s="203">
        <v>40.045000000000002</v>
      </c>
      <c r="C41" s="203">
        <v>-29.943362</v>
      </c>
      <c r="D41" s="203">
        <v>34.826216000000002</v>
      </c>
      <c r="E41" s="203">
        <v>-9.6800000000030195E-4</v>
      </c>
      <c r="F41" s="203">
        <v>361.43354899999997</v>
      </c>
      <c r="G41" s="203">
        <v>3.468</v>
      </c>
      <c r="H41" s="203">
        <v>0</v>
      </c>
      <c r="I41" s="203">
        <v>5.8819280000000003</v>
      </c>
      <c r="J41" s="203">
        <v>-7.1880000000000166E-2</v>
      </c>
      <c r="K41" s="203">
        <v>70.377880000000005</v>
      </c>
      <c r="L41" s="203">
        <v>0</v>
      </c>
      <c r="M41" s="203">
        <v>0</v>
      </c>
      <c r="N41" s="203">
        <v>0</v>
      </c>
      <c r="O41" s="203">
        <v>1</v>
      </c>
      <c r="P41" s="203">
        <f>O41/O$77</f>
        <v>0.33914484585840732</v>
      </c>
      <c r="Q41" s="203">
        <v>0</v>
      </c>
      <c r="R41" s="203">
        <v>0</v>
      </c>
      <c r="S41" s="203">
        <v>-0.34100000000000003</v>
      </c>
      <c r="T41" s="203">
        <v>0</v>
      </c>
      <c r="U41" s="203">
        <v>9.1236420000000003</v>
      </c>
      <c r="V41" s="203">
        <v>-0.99038099999999996</v>
      </c>
      <c r="W41" s="203">
        <v>100.31461299999999</v>
      </c>
      <c r="X41" s="203">
        <v>1.5139999999999998</v>
      </c>
      <c r="Y41" s="203">
        <v>-0.94583799999999996</v>
      </c>
      <c r="Z41" s="203">
        <v>1.1792750000000001</v>
      </c>
      <c r="AA41" s="203">
        <v>-4.6799999999997954E-3</v>
      </c>
      <c r="AB41" s="203">
        <v>8.6862929999999992</v>
      </c>
      <c r="AC41" s="203">
        <v>0</v>
      </c>
      <c r="AD41" s="203">
        <v>0</v>
      </c>
      <c r="AE41" s="203">
        <v>0</v>
      </c>
      <c r="AF41" s="203">
        <v>0</v>
      </c>
      <c r="AG41" s="203">
        <v>0</v>
      </c>
      <c r="AH41" s="203">
        <v>0</v>
      </c>
      <c r="AI41" s="203">
        <v>0</v>
      </c>
      <c r="AJ41" s="203">
        <v>0</v>
      </c>
      <c r="AK41" s="203">
        <v>0</v>
      </c>
      <c r="AL41" s="203">
        <v>0</v>
      </c>
      <c r="AM41" s="203">
        <v>6.7000000000000004E-2</v>
      </c>
      <c r="AN41" s="203">
        <v>0</v>
      </c>
      <c r="AO41" s="203">
        <v>0.17346199999999998</v>
      </c>
      <c r="AP41" s="203">
        <v>0.17134199999999999</v>
      </c>
      <c r="AQ41" s="203">
        <v>2.3267710000000004</v>
      </c>
      <c r="AR41" s="203">
        <v>16.002000000000002</v>
      </c>
      <c r="AS41" s="203">
        <v>-11.391852999999999</v>
      </c>
      <c r="AT41" s="203">
        <v>26.667355000000001</v>
      </c>
      <c r="AU41" s="203">
        <v>5.7199999999824058E-4</v>
      </c>
      <c r="AV41" s="203">
        <v>196.24239700000001</v>
      </c>
      <c r="AW41" s="203">
        <v>0.432</v>
      </c>
      <c r="AX41" s="203">
        <v>0</v>
      </c>
      <c r="AY41" s="203">
        <v>0.88628300000000004</v>
      </c>
      <c r="AZ41" s="203">
        <v>7.4892999999999932E-2</v>
      </c>
      <c r="BA41" s="203">
        <v>9.9195159999999998</v>
      </c>
      <c r="BB41" s="203">
        <v>0</v>
      </c>
      <c r="BC41" s="203">
        <v>0</v>
      </c>
      <c r="BD41" s="203">
        <v>0</v>
      </c>
      <c r="BE41" s="203">
        <v>0</v>
      </c>
      <c r="BF41" s="203">
        <v>0</v>
      </c>
      <c r="BG41" s="203">
        <v>0.441</v>
      </c>
      <c r="BH41" s="203">
        <v>0</v>
      </c>
      <c r="BI41" s="203">
        <v>5.5715669999999999</v>
      </c>
      <c r="BJ41" s="203">
        <v>0.63654499999999992</v>
      </c>
      <c r="BK41" s="203">
        <v>45.081099999999999</v>
      </c>
      <c r="BL41" s="203">
        <v>35.773959000000005</v>
      </c>
      <c r="BM41" s="203">
        <v>-13.578959000000001</v>
      </c>
      <c r="BN41" s="203">
        <v>59.462420999999999</v>
      </c>
      <c r="BO41" s="203">
        <v>0</v>
      </c>
      <c r="BP41" s="203">
        <v>539.59684100000004</v>
      </c>
      <c r="BQ41" s="203">
        <v>0.8639</v>
      </c>
      <c r="BR41" s="203">
        <v>0</v>
      </c>
      <c r="BS41" s="203">
        <v>0.44719500000000001</v>
      </c>
      <c r="BT41" s="203">
        <v>0</v>
      </c>
      <c r="BU41" s="203">
        <v>9.716346999999999</v>
      </c>
      <c r="BV41" s="203">
        <v>0.29299999999999998</v>
      </c>
      <c r="BW41" s="203">
        <v>0</v>
      </c>
      <c r="BX41" s="203">
        <v>5.9714030000000005</v>
      </c>
      <c r="BY41" s="203">
        <v>0</v>
      </c>
      <c r="BZ41" s="203">
        <v>49.215859999999999</v>
      </c>
      <c r="CA41" s="203">
        <v>-0.16579400000000002</v>
      </c>
      <c r="CB41" s="203">
        <v>0</v>
      </c>
      <c r="CC41" s="203">
        <v>28.984055000000001</v>
      </c>
      <c r="CD41" s="203">
        <v>6.1242730000000005</v>
      </c>
      <c r="CE41" s="203">
        <v>322.98696699999999</v>
      </c>
      <c r="CF41" s="203">
        <v>93.924621000000002</v>
      </c>
      <c r="CG41" s="203">
        <v>-56.306889000000005</v>
      </c>
      <c r="CH41" s="203">
        <v>122.5498</v>
      </c>
      <c r="CI41" s="203">
        <v>0</v>
      </c>
      <c r="CJ41" s="203">
        <v>1110.1677279999999</v>
      </c>
      <c r="CK41" s="203">
        <v>4.7668999999999997</v>
      </c>
      <c r="CL41" s="203">
        <v>0</v>
      </c>
      <c r="CM41" s="203">
        <v>7.2154059999999998</v>
      </c>
      <c r="CN41" s="203">
        <v>1.2999999999999999E-5</v>
      </c>
      <c r="CO41" s="203">
        <v>90.013743000000005</v>
      </c>
      <c r="CP41" s="203">
        <v>0.29299999999999998</v>
      </c>
      <c r="CQ41" s="203">
        <v>0</v>
      </c>
      <c r="CR41" s="203">
        <v>5.9714030000000005</v>
      </c>
      <c r="CS41" s="203">
        <v>0</v>
      </c>
      <c r="CT41" s="203">
        <v>49.215859999999999</v>
      </c>
      <c r="CU41" s="203">
        <v>1.5999999999999999E-5</v>
      </c>
      <c r="CV41" s="203">
        <v>0</v>
      </c>
      <c r="CW41" s="203">
        <v>43.949095999999997</v>
      </c>
      <c r="CX41" s="203">
        <v>5.9660389999999994</v>
      </c>
      <c r="CY41" s="203">
        <v>471.657646</v>
      </c>
      <c r="CZ41" s="203">
        <v>36.363</v>
      </c>
      <c r="DA41" s="203">
        <v>-14.025836000000007</v>
      </c>
      <c r="DB41" s="203">
        <v>59.876953999999998</v>
      </c>
      <c r="DC41" s="203">
        <v>5.6969999999978427E-3</v>
      </c>
      <c r="DD41" s="203">
        <v>543.80548899999997</v>
      </c>
      <c r="DE41" s="203">
        <v>1</v>
      </c>
      <c r="DF41" s="203">
        <f>DE41/DE$77</f>
        <v>0.30260256862355939</v>
      </c>
      <c r="DG41" s="203">
        <v>0.86399999999999999</v>
      </c>
      <c r="DH41" s="203">
        <v>0</v>
      </c>
      <c r="DI41" s="203">
        <v>0.44719499999999945</v>
      </c>
      <c r="DJ41" s="203">
        <v>-9.9999999999988987E-5</v>
      </c>
      <c r="DK41" s="203">
        <v>9.7163470000000007</v>
      </c>
      <c r="DL41" s="203">
        <v>0.29399999999999998</v>
      </c>
      <c r="DM41" s="203">
        <v>0</v>
      </c>
      <c r="DN41" s="203">
        <v>5.9714030000000005</v>
      </c>
      <c r="DO41" s="203">
        <v>-1.0000000000000009E-3</v>
      </c>
      <c r="DP41" s="203">
        <v>49.215859999999999</v>
      </c>
      <c r="DQ41" s="203">
        <v>-0.16599999999999998</v>
      </c>
      <c r="DR41" s="203">
        <v>0</v>
      </c>
      <c r="DS41" s="203">
        <v>29.080424999999991</v>
      </c>
      <c r="DT41" s="203">
        <v>6.1475489999999997</v>
      </c>
      <c r="DU41" s="203">
        <v>323.93516199999999</v>
      </c>
      <c r="DV41" s="203"/>
      <c r="DW41" s="241">
        <f>IFERROR(HLOOKUP("fa_21_s_s11",acc!$B$10:$AIR$83,$A41-1947,FALSE)+HLOOKUP("fa_2_s_s11",acc!$B$10:$AIR$83,$A41-1947,FALSE)+HLOOKUP("fa_3e_s_s11",acc!$B$10:$AIR$83,$A41-1947,FALSE)+HLOOKUP("fa_3d_s_s11",acc!$B$10:$AIR$83,$A41-1947,FALSE)+HLOOKUP("fa_4_s_s11",acc!$B$10:$AIR$83,$A41-1947,FALSE)+HLOOKUP("fa_5e_s_s11",acc!$B$10:$AIR$83,$A41-1947,FALSE)+HLOOKUP("fa_5d_s_s11",acc!$B$10:$AIR$83,$A41-1947,FALSE)+HLOOKUP("fa_6_s_s11",acc!$B$10:$AIR$83,$A41-1947,FALSE)+HLOOKUP("fa_7_s_s11",acc!$B$10:$AIR$83,$A41-1947,FALSE)+HLOOKUP("fa_8_s_s11",acc!$B$10:$AIR$83,$A41-1947,FALSE),"")</f>
        <v>275.64699999999993</v>
      </c>
      <c r="DX41" s="203">
        <v>0</v>
      </c>
      <c r="DY41" s="203">
        <v>61.122999999999998</v>
      </c>
      <c r="DZ41" s="203">
        <v>0.69399999999999995</v>
      </c>
      <c r="EA41" s="203">
        <v>3.3660000000000001</v>
      </c>
      <c r="EB41" s="203">
        <v>3.2610000000000001</v>
      </c>
      <c r="EC41" s="203">
        <v>0.105</v>
      </c>
      <c r="ED41" s="203">
        <v>142.51</v>
      </c>
      <c r="EE41" s="203">
        <v>86.522000000000006</v>
      </c>
      <c r="EF41" s="203">
        <v>75.218999999999994</v>
      </c>
      <c r="EG41" s="203">
        <v>11.303000000000001</v>
      </c>
      <c r="EH41" s="203">
        <v>3.7360000000000002</v>
      </c>
      <c r="EI41" s="203">
        <v>0</v>
      </c>
      <c r="EJ41" s="203">
        <v>-22.304000000000002</v>
      </c>
      <c r="EK41" s="203"/>
      <c r="EL41" s="241">
        <f>IFERROR(HLOOKUP("fa_21_s_s12",acc!$B$10:$AMP$83,$A41-1947,FALSE)+HLOOKUP("res_s",acc!$B$10:$AMP$83,$A41-1947,FALSE)+HLOOKUP("fa_2_s_s12",acc!$B$10:$AMP$83,$A41-1947,FALSE)+HLOOKUP("fa_3e_s_s12",acc!$B$10:$AMP$83,$A41-1947,FALSE)+HLOOKUP("fa_3d_s_s12",acc!$B$10:$AMP$83,$A41-1947,FALSE)+HLOOKUP("fa_3g_s_s12",acc!$B$10:$AMP$83,$A41-1947,FALSE)+HLOOKUP("fa_4_s_s12",acc!$B$10:$AMP$83,$A41-1947,FALSE)+HLOOKUP("fa_5e_s_s12",acc!$B$10:$AMP$83,$A41-1947,FALSE)+HLOOKUP("fa_5d_s_s12",acc!$B$10:$AMP$83,$A41-1947,FALSE)+HLOOKUP("fa_8_s_s12",acc!$B$10:$AMP$83,$A41-1947,FALSE),"")</f>
        <v>718.91580628244594</v>
      </c>
      <c r="EM41" s="203">
        <v>0</v>
      </c>
      <c r="EN41" s="203">
        <v>212.02199999999999</v>
      </c>
      <c r="EO41" s="203">
        <v>1.3979999999999999</v>
      </c>
      <c r="EP41" s="203">
        <v>0</v>
      </c>
      <c r="EQ41" s="203">
        <v>55.732999999999997</v>
      </c>
      <c r="ER41" s="203">
        <v>54.734999999999999</v>
      </c>
      <c r="ES41" s="203">
        <v>0.998</v>
      </c>
      <c r="ET41" s="241">
        <f>IFERROR(HLOOKUP("fl_4_s_s11",acc!$B$10:$AIS$83,$A41-1947,FALSE)+HLOOKUP("fl_4_s_s13",acc!$B$10:$AIS$83,$A41-1947,FALSE)+HLOOKUP("fl_4_s_s14",acc!$B$10:$AIS$83,$A41-1947,FALSE)+HLOOKUP("fl_4_s_s2",acc!$B$10:$AIS$83,$A41-1947,FALSE)-HLOOKUP("fa_4_s_s11",acc!$B$10:$AIS$83,$A41-1947,FALSE)-HLOOKUP("fa_4_s_s121",acc!$B$10:$AIS$83,$A41-1947,FALSE)-HLOOKUP("fa_4_s_s2",acc!$B$10:$AIS$83,$A41-1947,FALSE),"")</f>
        <v>299.46600000000007</v>
      </c>
      <c r="EU41" s="203">
        <v>32.543999999999997</v>
      </c>
      <c r="EV41" s="203">
        <v>28.04</v>
      </c>
      <c r="EW41" s="203">
        <v>4.5039999999999996</v>
      </c>
      <c r="EX41" s="203">
        <v>0</v>
      </c>
      <c r="EY41" s="203">
        <v>0</v>
      </c>
      <c r="EZ41" s="203">
        <v>-12.183</v>
      </c>
      <c r="FA41" s="203"/>
      <c r="FB41" s="241">
        <f>IFERROR(HLOOKUP("fa_1_s_s121",acc!$B$10:$AMH$83,$A41-1947,FALSE)+HLOOKUP("fa_295_s_s121",acc!$B$10:$AMH$83,$A41-1947,FALSE)+HLOOKUP("tgt2_s",acc!$B$10:$AMH$83,$A41-1947,FALSE)+HLOOKUP("fa_2_s_s121",acc!$B$10:$AMH$83,$A41-1947,FALSE)+HLOOKUP("fa_3e_s_s121",acc!$B$10:$AMH$83,$A41-1947,FALSE)+HLOOKUP("fa_3d_s_s121",acc!$B$10:$AMH$83,$A41-1947,FALSE)+HLOOKUP("fa_3g_s_s121",acc!$B$10:$AMH$83,$A41-1947,FALSE)+HLOOKUP("fa_4_s_s121",acc!$B$10:$AMH$83,$A41-1947,FALSE)+HLOOKUP("fa_5e_s_s121",acc!$B$10:$AMH$83,$A41-1947,FALSE)+HLOOKUP("fa_5d_s_s121",acc!$B$10:$AMH$83,$A41-1947,FALSE)+HLOOKUP("fa_7_s_s121",acc!$B$10:$AMH$83,$A41-1947,FALSE)+HLOOKUP("fa_8_s_s121",acc!$B$10:$AMH$83,$A41-1947,FALSE),"")</f>
        <v>100.139</v>
      </c>
      <c r="FC41" s="203">
        <v>21.620999999999999</v>
      </c>
      <c r="FD41" s="203">
        <v>18.04</v>
      </c>
      <c r="FE41" s="203">
        <v>0</v>
      </c>
      <c r="FF41" s="241">
        <f>IFERROR(HLOOKUP("fl_295_s_s12",acc!$B$10:$AIS$83,$A41-1947,FALSE)+HLOOKUP("fl_295_s_s2",acc!$B$10:$AIS$83,$A41-1947,FALSE),"")</f>
        <v>55.747</v>
      </c>
      <c r="FG41" s="203">
        <v>0.47199999999999998</v>
      </c>
      <c r="FH41" s="203">
        <v>0.47199999999999998</v>
      </c>
      <c r="FI41" s="203">
        <v>0</v>
      </c>
      <c r="FJ41" s="203">
        <v>2.2909999999999999</v>
      </c>
      <c r="FK41" s="203">
        <v>8.6999999999999994E-2</v>
      </c>
      <c r="FL41" s="203">
        <v>7.1999999999999995E-2</v>
      </c>
      <c r="FM41" s="203">
        <v>1.4999999999999999E-2</v>
      </c>
      <c r="FN41" s="203">
        <v>0</v>
      </c>
      <c r="FO41" s="203">
        <v>0</v>
      </c>
      <c r="FP41" s="203">
        <v>1.881</v>
      </c>
      <c r="FQ41" s="203"/>
      <c r="FR41" s="241">
        <f>IFERROR(HLOOKUP("gcb_s",acc!$B$10:$ALZ$83,$A41-1947,FALSE)+HLOOKUP("fa_2_s_s13",acc!$B$10:$ALZ$83,$A41-1947,FALSE)+HLOOKUP("fa_3d_s_s13",acc!$B$10:$ALZ$83,$A41-1947,FALSE)+HLOOKUP("fa_3g_s_s13",acc!$B$10:$ALZ$83,$A41-1947,FALSE)+HLOOKUP("fa_5e_s_s13",acc!$B$10:$ALZ$83,$A41-1947,FALSE)+HLOOKUP("fa_5d_s_s13",acc!$B$10:$ALZ$83,$A41-1947,FALSE)+HLOOKUP("fa_6_s_s13",acc!$B$10:$ALZ$83,$A41-1947,FALSE)+HLOOKUP("fa_7_s_s13",acc!$B$10:$ALZ$83,$A41-1947,FALSE)+HLOOKUP("fa_8_s_s13",acc!$B$10:$ALZ$83,$A41-1947,FALSE),"")</f>
        <v>75.718999999999994</v>
      </c>
      <c r="FS41" s="203">
        <v>0</v>
      </c>
      <c r="FT41" s="203">
        <v>11.351000000000001</v>
      </c>
      <c r="FU41" s="203">
        <v>0</v>
      </c>
      <c r="FV41" s="203">
        <v>6.7880000000000003</v>
      </c>
      <c r="FW41" s="203">
        <v>6.7229999999999999</v>
      </c>
      <c r="FX41" s="203">
        <v>6.5000000000000002E-2</v>
      </c>
      <c r="FY41" s="203">
        <v>0</v>
      </c>
      <c r="FZ41" s="203">
        <v>58.274000000000001</v>
      </c>
      <c r="GA41" s="203">
        <v>57.045000000000002</v>
      </c>
      <c r="GB41" s="203">
        <v>1.2290000000000001</v>
      </c>
      <c r="GC41" s="203">
        <v>7.6999999999999999E-2</v>
      </c>
      <c r="GD41" s="203">
        <v>0</v>
      </c>
      <c r="GE41" s="203">
        <v>-4.1750000000000007</v>
      </c>
      <c r="GF41" s="203"/>
      <c r="GG41" s="241">
        <f>IFERROR(HLOOKUP("fa_21_s_s14",acc!$B$10:$ALR$83,$A41-1947,FALSE)+HLOOKUP("fa_2_s_s14",acc!$B$10:$ALR$83,$A41-1947,FALSE)+HLOOKUP("fa_3d_s_s14",acc!$B$10:$ALR$83,$A41-1947,FALSE)+HLOOKUP("fa_3g_s_s14",acc!$B$10:$ALR$83,$A41-1947,FALSE)+HLOOKUP("fa_5e_s_s14",acc!$B$10:$ALR$83,$A41-1947,FALSE)+HLOOKUP("fa_5d_s_s14",acc!$B$10:$ALR$83,$A41-1947,FALSE)+HLOOKUP("fa_6_s_s14",acc!$B$10:$ALR$83,$A41-1947,FALSE)+HLOOKUP("fa_7_s_s14",acc!$B$10:$ALR$83,$A41-1947,FALSE)+HLOOKUP("fa_8_s_s14",acc!$B$10:$ALR$83,$A41-1947,FALSE),"")</f>
        <v>366.10400000000004</v>
      </c>
      <c r="GH41" s="203">
        <v>0</v>
      </c>
      <c r="GI41" s="203">
        <v>223.77</v>
      </c>
      <c r="GJ41" s="203">
        <v>18.54</v>
      </c>
      <c r="GK41" s="203">
        <v>22.367000000000001</v>
      </c>
      <c r="GL41" s="203">
        <v>22.131</v>
      </c>
      <c r="GM41" s="203">
        <v>0.23599999999999999</v>
      </c>
      <c r="GN41" s="203">
        <v>0</v>
      </c>
      <c r="GO41" s="203">
        <v>36.857999999999997</v>
      </c>
      <c r="GP41" s="203">
        <v>34.881999999999998</v>
      </c>
      <c r="GQ41" s="203">
        <v>1.976</v>
      </c>
      <c r="GR41" s="203">
        <v>27.61</v>
      </c>
      <c r="GS41" s="204">
        <v>0</v>
      </c>
      <c r="GT41" s="203">
        <v>36.959000000000003</v>
      </c>
      <c r="GU41" s="203"/>
      <c r="GV41" s="241">
        <f>IFERROR(HLOOKUP("fa_21_s_s2",acc!$B$10:$ALJ$83,$A41-1947,FALSE)+HLOOKUP("fa_2_s_s2",acc!$B$10:$ALJ$83,$A41-1947,FALSE)+HLOOKUP("fa_3e_s_s2",acc!$B$10:$ALJ$83,$A41-1947,FALSE)+HLOOKUP("fa_3g_s_s2",acc!$B$10:$ALJ$83,$A41-1947,FALSE)+HLOOKUP("fa_4_s_s2",acc!$B$10:$ALJ$83,$A41-1947,FALSE)+HLOOKUP("fa_5e_s_s2",acc!$B$10:$ALJ$83,$A41-1947,FALSE)+HLOOKUP("fa_6_s_s2",acc!$B$10:$ALJ$83,$A41-1947,FALSE)+HLOOKUP("fa_8_s_s2",acc!$B$10:$ALJ$83,$A41-1947,FALSE),"")</f>
        <v>122.848</v>
      </c>
      <c r="GW41" s="203">
        <v>0</v>
      </c>
      <c r="GX41" s="203">
        <v>67.403000000000006</v>
      </c>
      <c r="GY41" s="203">
        <v>0</v>
      </c>
      <c r="GZ41" s="203">
        <v>0</v>
      </c>
      <c r="HA41" s="203">
        <v>9.0920000000000005</v>
      </c>
      <c r="HB41" s="203">
        <v>2.847</v>
      </c>
      <c r="HC41" s="203">
        <v>6.2450000000000001</v>
      </c>
      <c r="HD41" s="203">
        <v>27.227</v>
      </c>
      <c r="HE41" s="203">
        <f t="shared" si="0"/>
        <v>19.548999999999999</v>
      </c>
      <c r="HF41" s="203">
        <v>19.548999999999999</v>
      </c>
      <c r="HG41" s="203">
        <v>0</v>
      </c>
      <c r="HH41" s="203">
        <v>0.108</v>
      </c>
      <c r="HI41" s="203">
        <v>0</v>
      </c>
      <c r="HJ41" s="203">
        <v>-0.18099999999999999</v>
      </c>
      <c r="HK41" s="203"/>
      <c r="HL41" s="241">
        <f>IFERROR(HLOOKUP("fl_3g_s_s11",acc!$B$10:$AIQ$83,$A41-1947,FALSE)+HLOOKUP("fl_4_s_s11",acc!$B$10:$AIQ$83,$A41-1947,FALSE)+HLOOKUP("fl_5e_s_s11",acc!$B$10:$AIQ$83,$A41-1947,FALSE),"")</f>
        <v>512.60500000000002</v>
      </c>
      <c r="HM41" s="203">
        <v>0</v>
      </c>
      <c r="HN41" s="203">
        <v>0</v>
      </c>
      <c r="HO41" s="203">
        <v>16.678999999999998</v>
      </c>
      <c r="HP41" s="203">
        <v>15.01</v>
      </c>
      <c r="HQ41" s="203">
        <v>1.669</v>
      </c>
      <c r="HR41" s="203">
        <v>341.87799999999999</v>
      </c>
      <c r="HS41" s="203">
        <v>154.048</v>
      </c>
      <c r="HT41" s="203">
        <v>154.048</v>
      </c>
      <c r="HU41" s="203">
        <v>0</v>
      </c>
      <c r="HV41" s="203">
        <v>0</v>
      </c>
      <c r="HW41" s="203">
        <v>0</v>
      </c>
      <c r="HX41" s="203">
        <v>0</v>
      </c>
      <c r="HY41" s="203"/>
      <c r="HZ41" s="241">
        <f>IFERROR(HLOOKUP("fl_295_s_s12",acc!$B$10:$AMO$83,$A41-1947,FALSE)+HLOOKUP("fl_2_s_s12",acc!$B$10:$AMO$83,$A41-1947,FALSE)+HLOOKUP("fl_3g_s_s12",acc!$B$10:$AMO$83,$A41-1947,FALSE)+HLOOKUP("fl_5e_s_s12",acc!$B$10:$AMO$83,$A41-1947,FALSE)+HLOOKUP("fl_6_s_s12",acc!$B$10:$AMO$83,$A41-1947,FALSE)+HLOOKUP("fl_7_s_s12",acc!$B$10:$AMO$83,$A41-1947,FALSE),"")</f>
        <v>771.47980628244591</v>
      </c>
      <c r="IA41" s="203">
        <v>0</v>
      </c>
      <c r="IB41" s="241">
        <f>IFERROR(HLOOKUP("fa_2_s_s11",acc!$B$10:$AIS$83,$A41-1947,FALSE)+HLOOKUP("fa_2_s_s12",acc!$B$10:$AIS$83,$A41-1947,FALSE)+HLOOKUP("fa_2_s_s121",acc!$B$10:$AIS$83,$A41-1947,FALSE)+HLOOKUP("fa_2_s_s13",acc!$B$10:$AIS$83,$A41-1947,FALSE)+HLOOKUP("fa_2_s_s14",acc!$B$10:$AIS$83,$A41-1947,FALSE)+HLOOKUP("fa_2_s_s2",acc!$B$10:$AIS$83,$A41-1947,FALSE)-HLOOKUP("fl_2_s_s121",acc!$B$10:$AIS$83,$A41-1947,FALSE)-HLOOKUP("fl_2_s_s13",acc!$B$10:$AIS$83,$A41-1947,FALSE)-HLOOKUP("fl_2_s_s2",acc!$B$10:$AIS$83,$A41-1947,FALSE),"")</f>
        <v>476.32300000000004</v>
      </c>
      <c r="IC41" s="203">
        <v>0</v>
      </c>
      <c r="ID41" s="203">
        <v>44.116999999999997</v>
      </c>
      <c r="IE41" s="203">
        <v>45.145000000000003</v>
      </c>
      <c r="IF41" s="203">
        <v>41.47</v>
      </c>
      <c r="IG41" s="203">
        <v>3.6749999999999998</v>
      </c>
      <c r="IH41" s="203">
        <v>0</v>
      </c>
      <c r="II41" s="203">
        <v>52.05</v>
      </c>
      <c r="IJ41" s="203">
        <v>52.05</v>
      </c>
      <c r="IK41" s="203">
        <v>0</v>
      </c>
      <c r="IL41" s="203">
        <v>31.53</v>
      </c>
      <c r="IM41" s="241">
        <f>IFERROR(HLOOKUP("fa_7_s_s11",acc!$B$10:$AIS$83,$A41-1947,FALSE)
+HLOOKUP("fa_7_s_s121",acc!$B$10:$AIS$83,$A41-1947,FALSE)
+HLOOKUP("fa_7_s_s13",acc!$B$10:$AIS$83,$A41-1947,FALSE)
+HLOOKUP("fa_7_s_s14",acc!$B$10:$AIS$83,$A41-1947,FALSE)
-HLOOKUP("fl_7_s_s2",acc!$B$10:$AIS$83,$A41-1947,FALSE),"")</f>
        <v>0</v>
      </c>
      <c r="IN41" s="203">
        <v>0</v>
      </c>
      <c r="IO41" s="203"/>
      <c r="IP41" s="241">
        <f>IFERROR(HLOOKUP("fl_21_s_s121",acc!$B$10:$AMG$83,$A41-1947,FALSE)+HLOOKUP("res_s",acc!$B$10:$AMG$83,$A41-1947,FALSE)+HLOOKUP("gcb_s",acc!$B$10:$AMG$83,$A41-1947,FALSE)+HLOOKUP("fl_2_s_s121",acc!$B$10:$AMG$83,$A41-1947,FALSE)+HLOOKUP("fl_5e_s_s121",acc!$B$10:$AMG$83,$A41-1947,FALSE),"")</f>
        <v>37.857999999999997</v>
      </c>
      <c r="IQ41" s="203">
        <v>0</v>
      </c>
      <c r="IR41" s="203">
        <v>-3.4049999999999994</v>
      </c>
      <c r="IS41" s="241">
        <f>IFERROR(HLOOKUP("fa_21_s_s11",acc!$B$10:$AIS$83,$A41-1947,FALSE)+HLOOKUP("fa_21_s_s12",acc!$B$10:$AIS$83,$A41-1947,FALSE)+HLOOKUP("fa_21_s_s14",acc!$B$10:$AIS$83,$A41-1947,FALSE)+HLOOKUP("fa_21_s_s2",acc!$B$10:$AIS$83,$A41-1947,FALSE),"")</f>
        <v>20.631999999999998</v>
      </c>
      <c r="IT41" s="203">
        <v>0</v>
      </c>
      <c r="IU41" s="203">
        <v>0</v>
      </c>
      <c r="IV41" s="203">
        <v>0</v>
      </c>
      <c r="IW41" s="203">
        <v>0</v>
      </c>
      <c r="IX41" s="203">
        <v>0</v>
      </c>
      <c r="IY41" s="203">
        <v>8.7100000000000009</v>
      </c>
      <c r="IZ41" s="203">
        <v>8.7100000000000009</v>
      </c>
      <c r="JA41" s="203">
        <v>0</v>
      </c>
      <c r="JB41" s="203">
        <v>0</v>
      </c>
      <c r="JC41" s="203">
        <v>0</v>
      </c>
      <c r="JD41" s="203">
        <v>0</v>
      </c>
      <c r="JE41" s="203"/>
      <c r="JF41" s="241">
        <f>IFERROR(HLOOKUP("fl_2_s_s13",acc!$B$10:$ALY$83,$A41-1947,FALSE)+HLOOKUP("fl_3e_s_s13",acc!$B$10:$ALY$83,$A41-1947,FALSE)+HLOOKUP("fl_4_s_s13",acc!$B$10:$ALY$83,$A41-1947,FALSE),"")</f>
        <v>88.855000000000004</v>
      </c>
      <c r="JG41" s="203">
        <v>0</v>
      </c>
      <c r="JH41" s="203">
        <v>31.029</v>
      </c>
      <c r="JI41" s="203">
        <v>0</v>
      </c>
      <c r="JJ41" s="203">
        <v>33.344000000000001</v>
      </c>
      <c r="JK41" s="203">
        <v>33.338000000000001</v>
      </c>
      <c r="JL41" s="203">
        <v>6.0000000000000001E-3</v>
      </c>
      <c r="JM41" s="203">
        <v>24.481999999999999</v>
      </c>
      <c r="JN41" s="203">
        <v>0</v>
      </c>
      <c r="JO41" s="203">
        <v>0</v>
      </c>
      <c r="JP41" s="203">
        <v>0</v>
      </c>
      <c r="JQ41" s="203">
        <v>0</v>
      </c>
      <c r="JR41" s="203">
        <v>0</v>
      </c>
      <c r="JS41" s="203">
        <v>0</v>
      </c>
      <c r="JT41" s="203"/>
      <c r="JU41" s="241">
        <f>IFERROR(HLOOKUP("fl_4_s_s14",acc!$B$10:$ALQ$83,$A41-1947,FALSE),"")</f>
        <v>67.588999999999999</v>
      </c>
      <c r="JV41" s="203">
        <v>0</v>
      </c>
      <c r="JW41" s="203">
        <v>0</v>
      </c>
      <c r="JX41" s="203">
        <v>0</v>
      </c>
      <c r="JY41" s="203">
        <v>0</v>
      </c>
      <c r="JZ41" s="203">
        <v>0</v>
      </c>
      <c r="KA41" s="203">
        <v>67.588999999999999</v>
      </c>
      <c r="KB41" s="203">
        <v>0</v>
      </c>
      <c r="KC41" s="203">
        <v>0</v>
      </c>
      <c r="KD41" s="203">
        <v>0</v>
      </c>
      <c r="KE41" s="203">
        <v>0</v>
      </c>
      <c r="KF41" s="203">
        <v>0</v>
      </c>
      <c r="KG41" s="203">
        <v>0</v>
      </c>
      <c r="KH41" s="203"/>
      <c r="KI41" s="241">
        <f>IFERROR(HLOOKUP("fl_1_s_s2",acc!$B$10:$ALI$83,$A41-1947,FALSE)+HLOOKUP("fl_295_s_s2",acc!$B$10:$ALI$83,$A41-1947,FALSE)+HLOOKUP("tgt2_s",acc!$B$10:$ALI$83,$A41-1947,FALSE)+HLOOKUP("fl_2_s_s2",acc!$B$10:$ALI$83,$A41-1947,FALSE)+HLOOKUP("fl_3d_s_s2",acc!$B$10:$ALI$83,$A41-1947,FALSE)+HLOOKUP("fl_4_s_s2",acc!$B$10:$ALI$83,$A41-1947,FALSE)+HLOOKUP("fl_5d_s_s2",acc!$B$10:$ALI$83,$A41-1947,FALSE)+HLOOKUP("fl_7_s_s2",acc!$B$10:$ALI$83,$A41-1947,FALSE),"")</f>
        <v>180.98899999999998</v>
      </c>
      <c r="KJ41" s="203">
        <v>21.620999999999999</v>
      </c>
      <c r="KK41" s="203">
        <v>89.762</v>
      </c>
      <c r="KL41" s="203">
        <v>0</v>
      </c>
      <c r="KM41" s="203">
        <v>11.63</v>
      </c>
      <c r="KN41" s="203">
        <v>2.649</v>
      </c>
      <c r="KO41" s="203">
        <v>0.35</v>
      </c>
      <c r="KP41" s="241">
        <f>IFERROR(HLOOKUP("fa_3d_s_s11",acc!$B$10:$AIS$83,$A41-1947,FALSE)+HLOOKUP("fa_3d_s_s12",acc!$B$10:$AIS$83,$A41-1947,FALSE)+HLOOKUP("fa_3d_s_s121",acc!$B$10:$AIS$83,$A41-1947,FALSE)+HLOOKUP("fa_3d_s_s13",acc!$B$10:$AIS$83,$A41-1947,FALSE)+HLOOKUP("fa_3d_s_s14",acc!$B$10:$AIS$83,$A41-1947,FALSE),"")</f>
        <v>1.4039999999999999</v>
      </c>
      <c r="KQ41" s="203">
        <v>37.545000000000002</v>
      </c>
      <c r="KR41" s="203">
        <v>19.094999999999999</v>
      </c>
      <c r="KS41" s="203">
        <v>0</v>
      </c>
      <c r="KT41" s="203">
        <v>19.027000000000001</v>
      </c>
      <c r="KU41" s="203">
        <v>0</v>
      </c>
      <c r="KV41" s="203">
        <v>0</v>
      </c>
      <c r="KW41" s="203">
        <v>0</v>
      </c>
      <c r="KX41" s="203"/>
      <c r="KY41" s="241">
        <f>IFERROR(HLOOKUP("fa_21_flow_s11",acc!$B$10:$AIP$83,$A41-1947,FALSE)+HLOOKUP("fa_2_flow_s11",acc!$B$10:$AIP$83,$A41-1947,FALSE)+HLOOKUP("fa_3e_flow_s11",acc!$B$10:$AIP$83,$A41-1947,FALSE)+HLOOKUP("fa_3d_flow_s11",acc!$B$10:$AIP$83,$A41-1947,FALSE)+HLOOKUP("fa_4_flow_s11",acc!$B$10:$AIP$83,$A41-1947,FALSE)+HLOOKUP("fa_5e_flow_s11",acc!$B$10:$AIP$83,$A41-1947,FALSE)+HLOOKUP("fa_5d_flow_s11",acc!$B$10:$AIP$83,$A41-1947,FALSE)+HLOOKUP("fa_6_flow_s11",acc!$B$10:$AIP$83,$A41-1947,FALSE)+HLOOKUP("fa_7_flow_s11",acc!$B$10:$AIP$83,$A41-1947,FALSE)+HLOOKUP("fa_8_flow_s11",acc!$B$10:$AIP$83,$A41-1947,FALSE),"")</f>
        <v>20.730000000000004</v>
      </c>
      <c r="KZ41" s="203">
        <v>0</v>
      </c>
      <c r="LA41" s="203">
        <v>6.7229999999999999</v>
      </c>
      <c r="LB41" s="203">
        <v>4.8000000000000001E-2</v>
      </c>
      <c r="LC41" s="203">
        <v>0.437</v>
      </c>
      <c r="LD41" s="203">
        <v>0.437</v>
      </c>
      <c r="LE41" s="203">
        <v>0</v>
      </c>
      <c r="LF41" s="203">
        <v>17.105</v>
      </c>
      <c r="LG41" s="203">
        <v>0.753</v>
      </c>
      <c r="LH41" s="203">
        <v>-0.34399999999999997</v>
      </c>
      <c r="LI41" s="203">
        <v>1.097</v>
      </c>
      <c r="LJ41" s="203">
        <v>0.28399999999999997</v>
      </c>
      <c r="LK41" s="203">
        <v>0</v>
      </c>
      <c r="LL41" s="203">
        <v>-4.6199999999999992</v>
      </c>
      <c r="LM41" s="203"/>
      <c r="LN41" s="241">
        <f>IFERROR(HLOOKUP("fa_21_flow_s12",acc!$B$10:$AMM$83,$A41-1947,FALSE)+HLOOKUP("res_flow",acc!$B$10:$AMM$83,$A41-1947,FALSE)+HLOOKUP("fa_2_flow_s12",acc!$B$10:$AMM$83,$A41-1947,FALSE)+HLOOKUP("fa_3e_flow_s12",acc!$B$10:$AMM$83,$A41-1947,FALSE)+HLOOKUP("fa_3d_flow_s12",acc!$B$10:$AMM$83,$A41-1947,FALSE)+HLOOKUP("fa_3g_flow_s12",acc!$B$10:$AMM$83,$A41-1947,FALSE)+HLOOKUP("fa_4_flow_s12",acc!$B$10:$AMM$83,$A41-1947,FALSE)+HLOOKUP("fa_5e_flow_s12",acc!$B$10:$AMM$83,$A41-1947,FALSE)+HLOOKUP("fa_5d_flow_s12",acc!$B$10:$AMM$83,$A41-1947,FALSE)+HLOOKUP("fa_8_flow_s12",acc!$B$10:$AMM$83,$A41-1947,FALSE),"")</f>
        <v>78.027895769112888</v>
      </c>
      <c r="LO41" s="203">
        <v>0</v>
      </c>
      <c r="LP41" s="203">
        <v>31.196999999999999</v>
      </c>
      <c r="LQ41" s="203">
        <v>8.6999999999999994E-2</v>
      </c>
      <c r="LR41" s="203">
        <v>0</v>
      </c>
      <c r="LS41" s="203">
        <v>6.8209999999999997</v>
      </c>
      <c r="LT41" s="203">
        <v>6.399</v>
      </c>
      <c r="LU41" s="203">
        <v>0.42199999999999999</v>
      </c>
      <c r="LV41" s="241">
        <f>IFERROR(HLOOKUP("fl_4_flow_s11",acc!$B$10:$AIS$83,$A41-1947,FALSE)+HLOOKUP("fl_4_flow_s13",acc!$B$10:$AIS$83,$A41-1947,FALSE)+HLOOKUP("fl_4_flow_s14",acc!$B$10:$AIS$83,$A41-1947,FALSE)+HLOOKUP("fl_4_flow_s2",acc!$B$10:$AIS$83,$A41-1947,FALSE)-HLOOKUP("fa_4_flow_s11",acc!$B$10:$AIS$83,$A41-1947,FALSE)-HLOOKUP("fa_4_flow_s121",acc!$B$10:$AIS$83,$A41-1947,FALSE)-HLOOKUP("fa_4_flow_s2",acc!$B$10:$AIS$83,$A41-1947,FALSE),"")</f>
        <v>39.748999999999995</v>
      </c>
      <c r="LW41" s="203">
        <v>3.2490000000000001</v>
      </c>
      <c r="LX41" s="203">
        <v>2.9780000000000002</v>
      </c>
      <c r="LY41" s="203">
        <v>0.27100000000000002</v>
      </c>
      <c r="LZ41" s="203">
        <v>0</v>
      </c>
      <c r="MA41" s="203">
        <v>0</v>
      </c>
      <c r="MB41" s="203">
        <v>-2.1829999999999998</v>
      </c>
      <c r="MC41" s="203"/>
      <c r="MD41" s="241">
        <f>IFERROR(HLOOKUP("fa_1_flow_s121",acc!$B$10:$AMF$83,$A41-1947,FALSE)+HLOOKUP("fa_295_flow_s121",acc!$B$10:$AMF$83,$A41-1947,FALSE)+HLOOKUP("tgt2_flow",acc!$B$10:$AMF$83,$A41-1947,FALSE)+HLOOKUP("fa_2_flow_s121",acc!$B$10:$AMF$83,$A41-1947,FALSE)+HLOOKUP("fa_3e_flow_s121",acc!$B$10:$AMF$83,$A41-1947,FALSE)+HLOOKUP("fa_3d_flow_s121",acc!$B$10:$AMF$83,$A41-1947,FALSE)+HLOOKUP("fa_3g_flow_s121",acc!$B$10:$AMF$83,$A41-1947,FALSE)+HLOOKUP("fa_4_flow_s121",acc!$B$10:$AMF$83,$A41-1947,FALSE)+HLOOKUP("fa_5e_flow_s121",acc!$B$10:$AMF$83,$A41-1947,FALSE)+HLOOKUP("fa_5d_flow_s121",acc!$B$10:$AMF$83,$A41-1947,FALSE)+HLOOKUP("fa_7_flow_s121",acc!$B$10:$AMF$83,$A41-1947,FALSE)+HLOOKUP("fa_8_flow_s121",acc!$B$10:$AMF$83,$A41-1947,FALSE),"")</f>
        <v>0.83400000000000185</v>
      </c>
      <c r="ME41" s="203">
        <v>-2.7130000000000001</v>
      </c>
      <c r="MF41" s="203">
        <v>3.887</v>
      </c>
      <c r="MG41" s="203">
        <v>0</v>
      </c>
      <c r="MH41" s="241">
        <f>IFERROR(HLOOKUP("fl_295_flow_s12",acc!$B$10:$AIS$83,$A41-1947,FALSE)+HLOOKUP("fl_295_flow_s2",acc!$B$10:$AIS$83,$A41-1947,FALSE),"")</f>
        <v>-0.69899999999999807</v>
      </c>
      <c r="MI41" s="203">
        <v>7.8E-2</v>
      </c>
      <c r="MJ41" s="203">
        <v>7.8E-2</v>
      </c>
      <c r="MK41" s="203">
        <v>0</v>
      </c>
      <c r="ML41" s="203">
        <v>0.28699999999999998</v>
      </c>
      <c r="MM41" s="203">
        <v>3.0000000000000001E-3</v>
      </c>
      <c r="MN41" s="203">
        <v>2E-3</v>
      </c>
      <c r="MO41" s="203">
        <v>1E-3</v>
      </c>
      <c r="MP41" s="203">
        <v>0</v>
      </c>
      <c r="MQ41" s="203">
        <v>0</v>
      </c>
      <c r="MR41" s="203">
        <v>-9.0000000000000011E-3</v>
      </c>
      <c r="MS41" s="203"/>
      <c r="MT41" s="241">
        <f>IFERROR(HLOOKUP("gcb_flow",acc!$B$10:$ALX$83,$A41-1947,FALSE)+HLOOKUP("fa_2_flow_s13",acc!$B$10:$ALX$83,$A41-1947,FALSE)+HLOOKUP("fa_3d_flow_s13",acc!$B$10:$ALX$83,$A41-1947,FALSE)+HLOOKUP("fa_3g_flow_s13",acc!$B$10:$ALX$83,$A41-1947,FALSE)+HLOOKUP("fa_5e_flow_s13",acc!$B$10:$ALX$83,$A41-1947,FALSE)+HLOOKUP("fa_5d_flow_s13",acc!$B$10:$ALX$83,$A41-1947,FALSE)+HLOOKUP("fa_6_flow_s13",acc!$B$10:$ALX$83,$A41-1947,FALSE)+HLOOKUP("fa_7_flow_s13",acc!$B$10:$ALX$83,$A41-1947,FALSE)+HLOOKUP("fa_8_flow_s13",acc!$B$10:$ALX$83,$A41-1947,FALSE),"")</f>
        <v>6.8980000000000006</v>
      </c>
      <c r="MU41" s="203">
        <v>0</v>
      </c>
      <c r="MV41" s="203">
        <v>1.306</v>
      </c>
      <c r="MW41" s="203">
        <v>1.2999999999999999E-2</v>
      </c>
      <c r="MX41" s="203">
        <v>9.7000000000000003E-2</v>
      </c>
      <c r="MY41" s="203">
        <v>8.5999999999999993E-2</v>
      </c>
      <c r="MZ41" s="203">
        <v>1.0999999999999999E-2</v>
      </c>
      <c r="NA41" s="203">
        <v>0</v>
      </c>
      <c r="NB41" s="203">
        <v>1.2829999999999999</v>
      </c>
      <c r="NC41" s="203">
        <v>1.1080000000000001</v>
      </c>
      <c r="ND41" s="203">
        <v>0.17499999999999999</v>
      </c>
      <c r="NE41" s="203">
        <v>1.0999999999999999E-2</v>
      </c>
      <c r="NF41" s="203">
        <v>0</v>
      </c>
      <c r="NG41" s="203">
        <v>5.0760000000000005</v>
      </c>
      <c r="NH41" s="203"/>
      <c r="NI41" s="241">
        <f>IFERROR(HLOOKUP("fa_21_flow_s14",acc!$B$10:$ALP$83,$A41-1947,FALSE)+HLOOKUP("fa_2_flow_s14",acc!$B$10:$ALP$83,$A41-1947,FALSE)+HLOOKUP("fa_3d_flow_s14",acc!$B$10:$ALP$83,$A41-1947,FALSE)+HLOOKUP("fa_3g_flow_s14",acc!$B$10:$ALP$83,$A41-1947,FALSE)+HLOOKUP("fa_5e_flow_s14",acc!$B$10:$ALP$83,$A41-1947,FALSE)+HLOOKUP("fa_5d_flow_s14",acc!$B$10:$ALP$83,$A41-1947,FALSE)+HLOOKUP("fa_6_flow_s14",acc!$B$10:$ALP$83,$A41-1947,FALSE)+HLOOKUP("fa_7_flow_s14",acc!$B$10:$ALP$83,$A41-1947,FALSE)+HLOOKUP("fa_8_flow_s14",acc!$B$10:$ALP$83,$A41-1947,FALSE),"")</f>
        <v>31.493000000000002</v>
      </c>
      <c r="NJ41" s="203">
        <v>0</v>
      </c>
      <c r="NK41" s="203">
        <v>28.446000000000002</v>
      </c>
      <c r="NL41" s="203">
        <v>0.85599999999999998</v>
      </c>
      <c r="NM41" s="203">
        <v>2.5219999999999998</v>
      </c>
      <c r="NN41" s="203">
        <v>2.4449999999999998</v>
      </c>
      <c r="NO41" s="203">
        <v>7.6999999999999999E-2</v>
      </c>
      <c r="NP41" s="203">
        <v>0</v>
      </c>
      <c r="NQ41" s="203">
        <v>1.294</v>
      </c>
      <c r="NR41" s="203">
        <v>1.056</v>
      </c>
      <c r="NS41" s="203">
        <v>0.23799999999999999</v>
      </c>
      <c r="NT41" s="203">
        <v>3.46</v>
      </c>
      <c r="NU41" s="203">
        <v>0</v>
      </c>
      <c r="NV41" s="203">
        <v>-5.085</v>
      </c>
      <c r="NW41" s="203"/>
      <c r="NX41" s="241">
        <f>IFERROR(HLOOKUP("fa_21_flow_s2",acc!$B$10:$ALH$83,$A41-1947,FALSE)+HLOOKUP("fa_2_flow_s2",acc!$B$10:$ALH$83,$A41-1947,FALSE)+HLOOKUP("fa_3e_flow_s2",acc!$B$10:$ALH$83,$A41-1947,FALSE)+HLOOKUP("fa_3g_flow_s2",acc!$B$10:$ALH$83,$A41-1947,FALSE)+HLOOKUP("fa_4_flow_s2",acc!$B$10:$ALH$83,$A41-1947,FALSE)+HLOOKUP("fa_5e_flow_s2",acc!$B$10:$ALH$83,$A41-1947,FALSE)+HLOOKUP("fa_6_flow_s2",acc!$B$10:$ALH$83,$A41-1947,FALSE)+HLOOKUP("fa_8_flow_s2",acc!$B$10:$ALH$83,$A41-1947,FALSE),"")</f>
        <v>23.686999999999998</v>
      </c>
      <c r="NY41" s="203">
        <v>0</v>
      </c>
      <c r="NZ41" s="203">
        <v>12.208</v>
      </c>
      <c r="OA41" s="203">
        <v>0</v>
      </c>
      <c r="OB41" s="203">
        <v>0</v>
      </c>
      <c r="OC41" s="203">
        <v>0.42</v>
      </c>
      <c r="OD41" s="203">
        <v>0.23599999999999999</v>
      </c>
      <c r="OE41" s="203">
        <v>0.184</v>
      </c>
      <c r="OF41" s="203">
        <v>3.01</v>
      </c>
      <c r="OG41" s="203">
        <v>1.6240000000000001</v>
      </c>
      <c r="OH41" s="203">
        <v>1.3170000000000002</v>
      </c>
      <c r="OI41" s="203">
        <v>0</v>
      </c>
      <c r="OJ41" s="203">
        <v>4.2999999999999997E-2</v>
      </c>
      <c r="OK41" s="203">
        <v>0</v>
      </c>
      <c r="OL41" s="203">
        <v>6.8209999999999997</v>
      </c>
      <c r="OM41" s="203"/>
      <c r="ON41" s="241">
        <f>IFERROR(HLOOKUP("fl_3g_flow_s11",acc!$B$10:$AIO$83,$A41-1947,FALSE)+HLOOKUP("fl_4_flow_s11",acc!$B$10:$AIO$83,$A41-1947,FALSE)+HLOOKUP("fl_5e_flow_s11",acc!$B$10:$AIO$83,$A41-1947,FALSE),"")</f>
        <v>39.036000000000001</v>
      </c>
      <c r="OO41" s="203">
        <v>0</v>
      </c>
      <c r="OP41" s="203">
        <v>0</v>
      </c>
      <c r="OQ41" s="203">
        <v>1.853</v>
      </c>
      <c r="OR41" s="203">
        <v>1.8069999999999999</v>
      </c>
      <c r="OS41" s="203">
        <v>4.5999999999999999E-2</v>
      </c>
      <c r="OT41" s="203">
        <v>33.536000000000001</v>
      </c>
      <c r="OU41" s="203">
        <v>3.6469999999999998</v>
      </c>
      <c r="OV41" s="203">
        <v>3.6469999999999998</v>
      </c>
      <c r="OW41" s="203">
        <v>0</v>
      </c>
      <c r="OX41" s="203">
        <v>0</v>
      </c>
      <c r="OY41" s="203">
        <v>0</v>
      </c>
      <c r="OZ41" s="203">
        <v>0</v>
      </c>
      <c r="PA41" s="203"/>
      <c r="PB41" s="241">
        <f>IFERROR(HLOOKUP("fl_295_flow_s12",acc!$B$10:$AMM$83,$A41-1947,FALSE)+HLOOKUP("fl_2_flow_s12",acc!$B$10:$AMM$83,$A41-1947,FALSE)+HLOOKUP("fl_3g_flow_s12",acc!$B$10:$AMM$83,$A41-1947,FALSE)+HLOOKUP("fl_5e_flow_s12",acc!$B$10:$AMM$83,$A41-1947,FALSE)+HLOOKUP("fl_6_flow_s12",acc!$B$10:$AMM$83,$A41-1947,FALSE)+HLOOKUP("fl_7_flow_s12",acc!$B$10:$AMM$83,$A41-1947,FALSE),"")</f>
        <v>75.130895769112882</v>
      </c>
      <c r="PC41" s="203">
        <v>0</v>
      </c>
      <c r="PD41" s="241">
        <f>IFERROR(HLOOKUP("fa_2_flow_s11",acc!$B$10:$AIS$83,$A41-1947,FALSE)+HLOOKUP("fa_2_flow_s12",acc!$B$10:$AIS$83,$A41-1947,FALSE)+HLOOKUP("fa_2_flow_s121",acc!$B$10:$AIS$83,$A41-1947,FALSE)+HLOOKUP("fa_2_flow_s13",acc!$B$10:$AIS$83,$A41-1947,FALSE)+HLOOKUP("fa_2_flow_s14",acc!$B$10:$AIS$83,$A41-1947,FALSE)+HLOOKUP("fa_2_flow_s2",acc!$B$10:$AIS$83,$A41-1947,FALSE)-HLOOKUP("fl_2_flow_s121",acc!$B$10:$AIS$83,$A41-1947,FALSE)-HLOOKUP("fl_2_flow_s13",acc!$B$10:$AIS$83,$A41-1947,FALSE)-HLOOKUP("fl_2_flow_s2",acc!$B$10:$AIS$83,$A41-1947,FALSE),"")</f>
        <v>65.651999999999987</v>
      </c>
      <c r="PE41" s="203">
        <v>0</v>
      </c>
      <c r="PF41" s="203">
        <v>-0.67499999999999805</v>
      </c>
      <c r="PG41" s="203">
        <v>4.0990000000000002</v>
      </c>
      <c r="PH41" s="203">
        <v>4.2430000000000003</v>
      </c>
      <c r="PI41" s="203">
        <v>-0.14399999999999999</v>
      </c>
      <c r="PJ41" s="203">
        <v>0</v>
      </c>
      <c r="PK41" s="203">
        <v>2.7690000000000001</v>
      </c>
      <c r="PL41" s="203">
        <f>IFERROR(HLOOKUP("fa_5e_flow_s11",acc!$B$10:$AIS$83,$A41-1947,FALSE)
+HLOOKUP("fa_5e_flow_s12",acc!$B$10:$AIS$83,$A41-1947,FALSE)
+HLOOKUP("fa_5e_flow_s121",acc!$B$10:$AIS$83,$A41-1947,FALSE)
+HLOOKUP("fa_5e_flow_s13",acc!$B$10:$AIS$83,$A41-1947,FALSE)
+HLOOKUP("fa_5e_flow_s14",acc!$B$10:$AIS$83,$A41-1947,FALSE)
+HLOOKUP("fa_5e_flow_s2",acc!$B$10:$AIS$83,$A41-1947,FALSE)
-HLOOKUP("fl_5e_flow_s11",acc!$B$10:$AIS$83,$A41-1947,FALSE)
-HLOOKUP("fl_5e_flow_s121",acc!$B$10:$AIS$83,$A41-1947,FALSE),"")</f>
        <v>2.4700000000000011</v>
      </c>
      <c r="PM41" s="203">
        <v>0</v>
      </c>
      <c r="PN41" s="203">
        <v>3.798</v>
      </c>
      <c r="PO41" s="241">
        <f>IFERROR(HLOOKUP("fa_7_flow_s11",acc!$B$10:$AIS$83,$A41-1947,FALSE)+HLOOKUP("fa_7_flow_s121",acc!$B$10:$AIS$83,$A41-1947,FALSE)+HLOOKUP("fa_7_flow_s13",acc!$B$10:$AIS$83,$A41-1947,FALSE)+HLOOKUP("fa_7_flow_s14",acc!$B$10:$AIS$83,$A41-1947,FALSE)-HLOOKUP("fl_7_flow_s2",acc!$B$10:$AIS$83,$A41-1947,FALSE),"")</f>
        <v>0</v>
      </c>
      <c r="PP41" s="203">
        <v>0</v>
      </c>
      <c r="PQ41" s="203"/>
      <c r="PR41" s="241">
        <f>IFERROR(HLOOKUP("fl_21_flow_s121",acc!$B$10:$AME$83,$A41-1947,FALSE)+HLOOKUP("res_flow",acc!$B$10:$AME$83,$A41-1947,FALSE)+HLOOKUP("gcb_flow",acc!$B$10:$AME$83,$A41-1947,FALSE)+HLOOKUP("fl_2_flow_s121",acc!$B$10:$AME$83,$A41-1947,FALSE)+HLOOKUP("fl_5e_flow_s121",acc!$B$10:$AME$83,$A41-1947,FALSE),"")</f>
        <v>0.53099999999999992</v>
      </c>
      <c r="PS41" s="203">
        <v>0</v>
      </c>
      <c r="PT41" s="203">
        <v>0.875</v>
      </c>
      <c r="PU41" s="241">
        <f>IFERROR(HLOOKUP("fa_21_flow_s11",acc!$B$10:$AIS$83,$A41-1947,FALSE)+HLOOKUP("fa_21_flow_s12",acc!$B$10:$AIS$83,$A41-1947,FALSE)+HLOOKUP("fa_21_flow_s14",acc!$B$10:$AIS$83,$A41-1947,FALSE)+HLOOKUP("fa_21_flow_s2",acc!$B$10:$AIS$83,$A41-1947,FALSE),"")</f>
        <v>0.99099999999999999</v>
      </c>
      <c r="PV41" s="203">
        <v>0</v>
      </c>
      <c r="PW41" s="203">
        <v>0</v>
      </c>
      <c r="PX41" s="203">
        <v>0</v>
      </c>
      <c r="PY41" s="203">
        <v>0</v>
      </c>
      <c r="PZ41" s="203">
        <v>0</v>
      </c>
      <c r="QA41" s="203">
        <v>0</v>
      </c>
      <c r="QB41" s="203">
        <v>0</v>
      </c>
      <c r="QC41" s="203">
        <v>0</v>
      </c>
      <c r="QD41" s="203">
        <v>0</v>
      </c>
      <c r="QE41" s="203">
        <v>0</v>
      </c>
      <c r="QF41" s="203">
        <v>0</v>
      </c>
      <c r="QG41" s="203"/>
      <c r="QH41" s="241">
        <f>IFERROR(HLOOKUP("fl_2_flow_s13",acc!$B$10:$ALW$83,$A41-1947,FALSE)+HLOOKUP("fl_3e_flow_s13",acc!$B$10:$ALW$83,$A41-1947,FALSE)+HLOOKUP("fl_4_flow_s13",acc!$B$10:$ALW$83,$A41-1947,FALSE),"")</f>
        <v>7.58</v>
      </c>
      <c r="QI41" s="203">
        <v>0</v>
      </c>
      <c r="QJ41" s="203">
        <v>2.3580000000000001</v>
      </c>
      <c r="QK41" s="203">
        <v>0</v>
      </c>
      <c r="QL41" s="203">
        <v>3.5619999999999998</v>
      </c>
      <c r="QM41" s="203">
        <v>3.5760000000000001</v>
      </c>
      <c r="QN41" s="203">
        <v>-1.4E-2</v>
      </c>
      <c r="QO41" s="203">
        <v>1.6600000000000001</v>
      </c>
      <c r="QP41" s="203">
        <v>0</v>
      </c>
      <c r="QQ41" s="203">
        <v>0</v>
      </c>
      <c r="QR41" s="203">
        <v>0</v>
      </c>
      <c r="QS41" s="203">
        <v>0</v>
      </c>
      <c r="QT41" s="203">
        <v>0</v>
      </c>
      <c r="QU41" s="203">
        <v>0</v>
      </c>
      <c r="QV41" s="203"/>
      <c r="QW41" s="241">
        <f>IFERROR(HLOOKUP("fl_4_flow_s14",acc!$B$10:$ALO$83,$A41-1947,FALSE),"")</f>
        <v>19.333000000000002</v>
      </c>
      <c r="QX41" s="203">
        <v>0</v>
      </c>
      <c r="QY41" s="203">
        <v>0</v>
      </c>
      <c r="QZ41" s="203">
        <v>0</v>
      </c>
      <c r="RA41" s="203">
        <v>0</v>
      </c>
      <c r="RB41" s="203">
        <v>0</v>
      </c>
      <c r="RC41" s="203">
        <v>19.333000000000002</v>
      </c>
      <c r="RD41" s="203">
        <v>0</v>
      </c>
      <c r="RE41" s="203">
        <v>0</v>
      </c>
      <c r="RF41" s="203">
        <v>0</v>
      </c>
      <c r="RG41" s="203">
        <v>0</v>
      </c>
      <c r="RH41" s="203">
        <v>0</v>
      </c>
      <c r="RI41" s="203">
        <v>0</v>
      </c>
      <c r="RJ41" s="203"/>
      <c r="RK41" s="241">
        <f>IFERROR(HLOOKUP("fl_1_flow_s2",acc!$B$10:$ALG$83,$A41-1947,FALSE)+HLOOKUP("fl_295_flow_s2",acc!$B$10:$ALG$83,$A41-1947,FALSE)+HLOOKUP("tgt2_flow",acc!$B$10:$ALG$83,$A41-1947,FALSE)+HLOOKUP("fl_2_flow_s2",acc!$B$10:$ALG$83,$A41-1947,FALSE)+HLOOKUP("fl_3d_flow_s2",acc!$B$10:$ALG$83,$A41-1947,FALSE)+HLOOKUP("fl_4_flow_s2",acc!$B$10:$ALG$83,$A41-1947,FALSE)+HLOOKUP("fl_5d_flow_s2",acc!$B$10:$ALG$83,$A41-1947,FALSE)+HLOOKUP("fl_7_flow_s2",acc!$B$10:$ALG$83,$A41-1947,FALSE),"")</f>
        <v>20.059000000000001</v>
      </c>
      <c r="RL41" s="203">
        <v>-2.7130000000000001</v>
      </c>
      <c r="RM41" s="203">
        <v>14.882</v>
      </c>
      <c r="RN41" s="203">
        <v>0</v>
      </c>
      <c r="RO41" s="203">
        <v>-2.3999999999999997E-2</v>
      </c>
      <c r="RP41" s="203">
        <v>0.85899999999999999</v>
      </c>
      <c r="RQ41" s="203">
        <v>0.13200000000000001</v>
      </c>
      <c r="RR41" s="241">
        <f>IFERROR(HLOOKUP("fa_3d_flow_s11",acc!$B$10:$AIS$83,$A41-1947,FALSE)+HLOOKUP("fa_3d_flow_s12",acc!$B$10:$AIS$83,$A41-1947,FALSE)+HLOOKUP("fa_3d_flow_s121",acc!$B$10:$AIS$83,$A41-1947,FALSE)+HLOOKUP("fa_3d_flow_s13",acc!$B$10:$AIS$83,$A41-1947,FALSE)+HLOOKUP("fa_3d_flow_s14",acc!$B$10:$AIS$83,$A41-1947,FALSE),"")</f>
        <v>0.51</v>
      </c>
      <c r="RS41" s="203">
        <v>5.6219999999999999</v>
      </c>
      <c r="RT41" s="203">
        <v>1.7909999999999999</v>
      </c>
      <c r="RU41" s="203">
        <v>0</v>
      </c>
      <c r="RV41" s="241">
        <f>IFERROR(HLOOKUP("fa_5d_flow_s11",acc!$B$10:$AIS$83,$A41-1947,FALSE)
+HLOOKUP("fa_5d_flow_s12",acc!$B$10:$AIS$83,$A41-1947,FALSE)
+HLOOKUP("fa_5d_flow_s121",acc!$B$10:$AIS$83,$A41-1947,FALSE)
+HLOOKUP("fa_5d_flow_s13",acc!$B$10:$AIS$83,$A41-1947,FALSE)
+HLOOKUP("fa_5d_flow_s14",acc!$B$10:$AIS$83,$A41-1947,FALSE),"")</f>
        <v>1.7819999999999998</v>
      </c>
      <c r="RW41" s="203">
        <v>0</v>
      </c>
      <c r="RX41" s="203">
        <v>0</v>
      </c>
      <c r="RY41" s="203">
        <v>0</v>
      </c>
      <c r="RZ41" s="203"/>
      <c r="SA41" s="241">
        <f>IFERROR(HLOOKUP("fa_21_v_s11",acc!$B$10:$AIR$83,$A41-1947,FALSE)+HLOOKUP("fa_2_v_s11",acc!$B$10:$AIR$83,$A41-1947,FALSE)+HLOOKUP("fa_3e_v_s11",acc!$B$10:$AIR$83,$A41-1947,FALSE)+HLOOKUP("fa_3d_v_s11",acc!$B$10:$AIR$83,$A41-1947,FALSE)+HLOOKUP("fa_4_v_s11",acc!$B$10:$AIR$83,$A41-1947,FALSE)
+HLOOKUP("fa_5e_v_s11",acc!$B$10:$AIR$83,$A41-1947,FALSE)
+HLOOKUP("fa_5d_v_s11",acc!$B$10:$AIR$83,$A41-1947,FALSE)
+HLOOKUP("fa_6_v_s11",acc!$B$10:$AIR$83,$A41-1947,FALSE)
+HLOOKUP("fa_7_v_s11",acc!$B$10:$AIR$83,$A41-1947,FALSE)
+HLOOKUP("fa_8_v_s11",acc!$B$10:$AIR$83,$A41-1947,FALSE),"")</f>
        <v>-0.373</v>
      </c>
      <c r="SB41" s="203">
        <v>0</v>
      </c>
      <c r="SC41" s="203">
        <v>-0.155</v>
      </c>
      <c r="SD41" s="203">
        <v>0</v>
      </c>
      <c r="SE41" s="203">
        <v>-0.20100000000000001</v>
      </c>
      <c r="SF41" s="203">
        <v>-0.157</v>
      </c>
      <c r="SG41" s="203">
        <v>-4.3999999999999997E-2</v>
      </c>
      <c r="SH41" s="203">
        <v>0.106</v>
      </c>
      <c r="SI41" s="203">
        <v>-0.123</v>
      </c>
      <c r="SJ41" s="203">
        <v>-6.0999999999999999E-2</v>
      </c>
      <c r="SK41" s="203">
        <v>-6.2E-2</v>
      </c>
      <c r="SL41" s="203">
        <v>0</v>
      </c>
      <c r="SM41" s="203">
        <v>0</v>
      </c>
      <c r="SN41" s="203">
        <v>0</v>
      </c>
      <c r="SO41" s="203"/>
      <c r="SP41" s="241">
        <f>IFERROR(HLOOKUP("fa_21_v_s12",acc!$B$10:$AML$83,$A41-1947,FALSE)+HLOOKUP("res_v",acc!$B$10:$AML$83,$A41-1947,FALSE)+HLOOKUP("fa_2_v_s12",acc!$B$10:$AML$83,$A41-1947,FALSE)+HLOOKUP("fa_3e_v_s12",acc!$B$10:$AML$83,$A41-1947,FALSE)+HLOOKUP("fa_3d_v_s12",acc!$B$10:$AML$83,$A41-1947,FALSE)+HLOOKUP("fa_3g_v_s12",acc!$B$10:$AML$83,$A41-1947,FALSE)+HLOOKUP("fa_4_v_s12",acc!$B$10:$AML$83,$A41-1947,FALSE)+HLOOKUP("fa_5e_v_s12",acc!$B$10:$AML$83,$A41-1947,FALSE)+HLOOKUP("fa_5d_v_s12",acc!$B$10:$AML$83,$A41-1947,FALSE)+HLOOKUP("fa_8_v_s12",acc!$B$10:$AML$83,$A41-1947,FALSE),"")</f>
        <v>2.8520000000000012</v>
      </c>
      <c r="SQ41" s="203">
        <v>0</v>
      </c>
      <c r="SR41" s="203">
        <v>-3.7730000000000001</v>
      </c>
      <c r="SS41" s="203">
        <v>-2E-3</v>
      </c>
      <c r="ST41" s="203">
        <v>0</v>
      </c>
      <c r="SU41" s="203">
        <v>-0.60399999999999998</v>
      </c>
      <c r="SV41" s="203">
        <v>-0.56299999999999994</v>
      </c>
      <c r="SW41" s="203">
        <v>-4.1000000000000002E-2</v>
      </c>
      <c r="SX41" s="241">
        <f>IFERROR(HLOOKUP("fl_4_v_s11",acc!$B$10:$AIS$83,$A41-1947,FALSE)+HLOOKUP("fl_4_v_s13",acc!$B$10:$AIS$83,$A41-1947,FALSE)+HLOOKUP("fl_4_v_s14",acc!$B$10:$AIS$83,$A41-1947,FALSE)+HLOOKUP("fl_4_v_s2",acc!$B$10:$AIS$83,$A41-1947,FALSE)-HLOOKUP("fa_4_v_s11",acc!$B$10:$AIS$83,$A41-1947,FALSE)-HLOOKUP("fa_4_v_s121",acc!$B$10:$AIS$83,$A41-1947,FALSE)-HLOOKUP("fa_4_v_s2",acc!$B$10:$AIS$83,$A41-1947,FALSE),"")</f>
        <v>-0.83199999999999996</v>
      </c>
      <c r="SY41" s="203">
        <v>2.77</v>
      </c>
      <c r="SZ41" s="203">
        <v>2.802</v>
      </c>
      <c r="TA41" s="203">
        <v>-3.2000000000000001E-2</v>
      </c>
      <c r="TB41" s="203">
        <v>0</v>
      </c>
      <c r="TC41" s="203">
        <v>0</v>
      </c>
      <c r="TD41" s="203">
        <v>0</v>
      </c>
      <c r="TE41" s="203"/>
      <c r="TF41" s="241">
        <f>IFERROR(HLOOKUP("fa_1_v_s121",acc!$B$10:$AMD$83,$A41-1947,FALSE)+HLOOKUP("fa_295_v_s121",acc!$B$10:$AMD$83,$A41-1947,FALSE)+HLOOKUP("tgt2_v",acc!$B$10:$AMD$83,$A41-1947,FALSE)+HLOOKUP("fa_2_v_s121",acc!$B$10:$AMD$83,$A41-1947,FALSE)+HLOOKUP("fa_3e_v_s121",acc!$B$10:$AMD$83,$A41-1947,FALSE)+HLOOKUP("fa_3d_v_s121",acc!$B$10:$AMD$83,$A41-1947,FALSE)+HLOOKUP("fa_3g_v_s121",acc!$B$10:$AMD$83,$A41-1947,FALSE)+HLOOKUP("fa_4_v_s121",acc!$B$10:$AMD$83,$A41-1947,FALSE)+HLOOKUP("fa_5e_v_s121",acc!$B$10:$AMD$83,$A41-1947,FALSE)+HLOOKUP("fa_5d_v_s121",acc!$B$10:$AMD$83,$A41-1947,FALSE)+HLOOKUP("fa_7_v_s121",acc!$B$10:$AMD$83,$A41-1947,FALSE)+HLOOKUP("fa_8_v_s121",acc!$B$10:$AMD$83,$A41-1947,FALSE),"")</f>
        <v>10.424999999999999</v>
      </c>
      <c r="TG41" s="203">
        <v>9.8140000000000001</v>
      </c>
      <c r="TH41" s="203">
        <v>0.56899999999999995</v>
      </c>
      <c r="TI41" s="203">
        <v>0</v>
      </c>
      <c r="TJ41" s="203">
        <v>0</v>
      </c>
      <c r="TK41" s="203">
        <v>3.5999999999999997E-2</v>
      </c>
      <c r="TL41" s="203">
        <v>3.5999999999999997E-2</v>
      </c>
      <c r="TM41" s="203">
        <v>0</v>
      </c>
      <c r="TN41" s="203">
        <v>0</v>
      </c>
      <c r="TO41" s="203">
        <v>6.0000000000000001E-3</v>
      </c>
      <c r="TP41" s="203">
        <v>6.0000000000000001E-3</v>
      </c>
      <c r="TQ41" s="203">
        <v>0</v>
      </c>
      <c r="TR41" s="203">
        <v>0</v>
      </c>
      <c r="TS41" s="203">
        <v>0</v>
      </c>
      <c r="TT41" s="203">
        <v>0</v>
      </c>
      <c r="TU41" s="203"/>
      <c r="TV41" s="241">
        <f>IFERROR(HLOOKUP("gcb_v",acc!$B$10:$ALV$83,$A41-1947,FALSE)+HLOOKUP("fa_2_v_s13",acc!$B$10:$ALV$83,$A41-1947,FALSE)+HLOOKUP("fa_3d_v_s13",acc!$B$10:$ALV$83,$A41-1947,FALSE)+HLOOKUP("fa_3g_v_s13",acc!$B$10:$ALV$83,$A41-1947,FALSE)+HLOOKUP("fa_5e_v_s13",acc!$B$10:$ALV$83,$A41-1947,FALSE)+HLOOKUP("fa_5d_v_s13",acc!$B$10:$ALV$83,$A41-1947,FALSE)+HLOOKUP("fa_6_v_s13",acc!$B$10:$ALV$83,$A41-1947,FALSE)+HLOOKUP("fa_7_v_s13",acc!$B$10:$ALV$83,$A41-1947,FALSE)+HLOOKUP("fa_8_v_s13",acc!$B$10:$ALV$83,$A41-1947,FALSE),"")</f>
        <v>16.137999999999998</v>
      </c>
      <c r="TW41" s="203">
        <v>0</v>
      </c>
      <c r="TX41" s="203">
        <v>-8.9999999999999993E-3</v>
      </c>
      <c r="TY41" s="203">
        <v>0</v>
      </c>
      <c r="TZ41" s="203">
        <v>0.48899999999999999</v>
      </c>
      <c r="UA41" s="203">
        <v>0.499</v>
      </c>
      <c r="UB41" s="203">
        <v>-0.01</v>
      </c>
      <c r="UC41" s="203">
        <v>0</v>
      </c>
      <c r="UD41" s="203">
        <v>15.657999999999999</v>
      </c>
      <c r="UE41" s="203">
        <v>15.661</v>
      </c>
      <c r="UF41" s="203">
        <v>-3.0000000000000001E-3</v>
      </c>
      <c r="UG41" s="203">
        <v>0</v>
      </c>
      <c r="UH41" s="203">
        <v>0</v>
      </c>
      <c r="UI41" s="203">
        <v>0</v>
      </c>
      <c r="UJ41" s="203"/>
      <c r="UK41" s="241">
        <f>IFERROR(HLOOKUP("fa_21_v_s14",acc!$B$10:$ALN$83,$A41-1947,FALSE)+HLOOKUP("fa_2_v_s14",acc!$B$10:$ALN$83,$A41-1947,FALSE)+HLOOKUP("fa_3d_v_s14",acc!$B$10:$ALN$83,$A41-1947,FALSE)+HLOOKUP("fa_3g_v_s14",acc!$B$10:$ALN$83,$A41-1947,FALSE)+HLOOKUP("fa_5e_v_s14",acc!$B$10:$ALN$83,$A41-1947,FALSE)+HLOOKUP("fa_5d_v_s14",acc!$B$10:$ALN$83,$A41-1947,FALSE)+HLOOKUP("fa_6_v_s14",acc!$B$10:$ALN$83,$A41-1947,FALSE)+HLOOKUP("fa_7_v_s14",acc!$B$10:$ALN$83,$A41-1947,FALSE)+HLOOKUP("fa_8_v_s14",acc!$B$10:$ALN$83,$A41-1947,FALSE),"")</f>
        <v>2.7690000000000001</v>
      </c>
      <c r="UL41" s="203">
        <v>0</v>
      </c>
      <c r="UM41" s="203">
        <v>-0.313</v>
      </c>
      <c r="UN41" s="203">
        <v>0</v>
      </c>
      <c r="UO41" s="203">
        <v>0.125</v>
      </c>
      <c r="UP41" s="203">
        <v>0.19400000000000001</v>
      </c>
      <c r="UQ41" s="203">
        <v>-6.9000000000000006E-2</v>
      </c>
      <c r="UR41" s="203">
        <v>0</v>
      </c>
      <c r="US41" s="203">
        <v>2.8980000000000001</v>
      </c>
      <c r="UT41" s="203">
        <v>2.9220000000000002</v>
      </c>
      <c r="UU41" s="203">
        <v>-2.4E-2</v>
      </c>
      <c r="UV41" s="203">
        <v>5.8999999999999997E-2</v>
      </c>
      <c r="UW41" s="203">
        <v>0</v>
      </c>
      <c r="UX41" s="203">
        <v>0</v>
      </c>
      <c r="UY41" s="203"/>
      <c r="UZ41" s="241">
        <f>IFERROR(HLOOKUP("fa_21_v_s2",acc!$B$10:$ALF$83,$A41-1947,FALSE)+HLOOKUP("fa_2_v_s2",acc!$B$10:$ALF$83,$A41-1947,FALSE)+HLOOKUP("fa_3e_v_s2",acc!$B$10:$ALF$83,$A41-1947,FALSE)+HLOOKUP("fa_3g_v_s2",acc!$B$10:$ALF$83,$A41-1947,FALSE)+HLOOKUP("fa_4_v_s2",acc!$B$10:$ALF$83,$A41-1947,FALSE)+HLOOKUP("fa_5e_v_s2",acc!$B$10:$ALF$83,$A41-1947,FALSE)+HLOOKUP("fa_6_v_s2",acc!$B$10:$ALF$83,$A41-1947,FALSE)+HLOOKUP("fa_8_v_s2",acc!$B$10:$ALF$83,$A41-1947,FALSE),"")</f>
        <v>-0.39400000000000013</v>
      </c>
      <c r="VA41" s="203">
        <v>0</v>
      </c>
      <c r="VB41" s="203">
        <v>-3.548</v>
      </c>
      <c r="VC41" s="203">
        <v>2E-3</v>
      </c>
      <c r="VD41" s="203">
        <v>0</v>
      </c>
      <c r="VE41" s="203">
        <v>-0.748</v>
      </c>
      <c r="VF41" s="203">
        <v>-0.214</v>
      </c>
      <c r="VG41" s="203">
        <v>-0.53400000000000003</v>
      </c>
      <c r="VH41" s="203">
        <v>1.44</v>
      </c>
      <c r="VI41" s="203">
        <v>2.4369999999999998</v>
      </c>
      <c r="VJ41" s="203">
        <v>2.4369999999999998</v>
      </c>
      <c r="VK41" s="203">
        <v>0</v>
      </c>
      <c r="VL41" s="203">
        <v>0</v>
      </c>
      <c r="VM41" s="203">
        <v>0</v>
      </c>
      <c r="VN41" s="203">
        <v>0</v>
      </c>
      <c r="VO41" s="203"/>
      <c r="VP41" s="241">
        <f>IFERROR(HLOOKUP("fl_3g_v_s11",acc!$B$10:$AIM$83,$A41-1947,FALSE)+HLOOKUP("fl_4_v_s11",acc!$B$10:$AIM$83,$A41-1947,FALSE)+HLOOKUP("fl_5e_v_s11",acc!$B$10:$AIM$83,$A41-1947,FALSE),"")</f>
        <v>15.846</v>
      </c>
      <c r="VQ41" s="203">
        <v>0</v>
      </c>
      <c r="VR41" s="203">
        <v>0</v>
      </c>
      <c r="VS41" s="203">
        <v>-2.0209999999999999</v>
      </c>
      <c r="VT41" s="203">
        <v>-1.883</v>
      </c>
      <c r="VU41" s="203">
        <v>-0.13800000000000001</v>
      </c>
      <c r="VV41" s="203">
        <v>1.03</v>
      </c>
      <c r="VW41" s="203">
        <v>16.837</v>
      </c>
      <c r="VX41" s="203">
        <v>16.837</v>
      </c>
      <c r="VY41" s="203">
        <v>0</v>
      </c>
      <c r="VZ41" s="203">
        <v>0</v>
      </c>
      <c r="WA41" s="203">
        <v>0</v>
      </c>
      <c r="WB41" s="203">
        <v>0</v>
      </c>
      <c r="WC41" s="203"/>
      <c r="WD41" s="241">
        <f>IFERROR(HLOOKUP("fl_295_v_s12",acc!$B$10:$AMK$83,$A41-1947,FALSE)+HLOOKUP("fl_2_v_s12",acc!$B$10:$AMK$83,$A41-1947,FALSE)+HLOOKUP("fl_3g_v_s12",acc!$B$10:$AMK$83,$A41-1947,FALSE)+HLOOKUP("fl_5e_v_s12",acc!$B$10:$AMK$83,$A41-1947,FALSE)+HLOOKUP("fl_6_v_s12",acc!$B$10:$AMK$83,$A41-1947,FALSE)+HLOOKUP("fl_7_v_s12",acc!$B$10:$AMK$83,$A41-1947,FALSE),"")</f>
        <v>4.2010000000000032</v>
      </c>
      <c r="WE41" s="203">
        <v>0</v>
      </c>
      <c r="WF41" s="241">
        <f>IFERROR(HLOOKUP("fa_2_v_s11",acc!$B$10:$AIS$83,$A41-1947,FALSE)+HLOOKUP("fa_2_v_s12",acc!$B$10:$AIS$83,$A41-1947,FALSE)+HLOOKUP("fa_2_v_s121",acc!$B$10:$AIS$83,$A41-1947,FALSE)+HLOOKUP("fa_2_v_s13",acc!$B$10:$AIS$83,$A41-1947,FALSE)+HLOOKUP("fa_2_v_s14",acc!$B$10:$AIS$83,$A41-1947,FALSE)+HLOOKUP("fa_2_v_s2",acc!$B$10:$AIS$83,$A41-1947,FALSE)-HLOOKUP("fl_2_v_s121",acc!$B$10:$AIS$83,$A41-1947,FALSE)-HLOOKUP("fl_2_v_s13",acc!$B$10:$AIS$83,$A41-1947,FALSE)-HLOOKUP("fl_2_v_s2",acc!$B$10:$AIS$83,$A41-1947,FALSE),"")</f>
        <v>-4.3000000000000007</v>
      </c>
      <c r="WG41" s="203">
        <v>0</v>
      </c>
      <c r="WH41" s="203">
        <v>0</v>
      </c>
      <c r="WI41" s="203">
        <v>-3.0329999999999999</v>
      </c>
      <c r="WJ41" s="203">
        <v>-2.6789999999999998</v>
      </c>
      <c r="WK41" s="203">
        <v>-0.35399999999999998</v>
      </c>
      <c r="WL41" s="203">
        <v>0</v>
      </c>
      <c r="WM41" s="203">
        <v>3.0289999999999999</v>
      </c>
      <c r="WN41" s="241">
        <f>IFERROR(HLOOKUP("fa_5e_v_s11",acc!$B$10:$AIS$83,$A41-1947,FALSE)
+HLOOKUP("fa_5e_v_s12",acc!$B$10:$AIS$83,$A41-1947,FALSE)
+HLOOKUP("fa_5e_v_s121",acc!$B$10:$AIS$83,$A41-1947,FALSE)
+HLOOKUP("fa_5e_v_s13",acc!$B$10:$AIS$83,$A41-1947,FALSE)
+HLOOKUP("fa_5e_v_s14",acc!$B$10:$AIS$83,$A41-1947,FALSE)
+HLOOKUP("fa_5e_v_s2",acc!$B$10:$AIS$83,$A41-1947,FALSE)
-HLOOKUP("fl_5e_v_s11",acc!$B$10:$AIS$83,$A41-1947,FALSE)
-HLOOKUP("fl_5e_v_s121",acc!$B$10:$AIS$83,$A41-1947,FALSE),"")</f>
        <v>6.2390000000000034</v>
      </c>
      <c r="WO41" s="203">
        <v>0</v>
      </c>
      <c r="WP41" s="203">
        <v>5.8999999999999997E-2</v>
      </c>
      <c r="WQ41" s="241">
        <f>IFERROR(HLOOKUP("fa_7_v_s11",acc!$B$10:$AIS$83,$A41-1947,FALSE)+HLOOKUP("fa_7_v_s121",acc!$B$10:$AIS$83,$A41-1947,FALSE)+HLOOKUP("fa_7_v_s13",acc!$B$10:$AIS$83,$A41-1947,FALSE)+HLOOKUP("fa_7_v_s14",acc!$B$10:$AIS$83,$A41-1947,FALSE)-HLOOKUP("fl_7_v_s2",acc!$B$10:$AIS$83,$A41-1947,FALSE),"")</f>
        <v>0</v>
      </c>
      <c r="WR41" s="203">
        <v>0</v>
      </c>
      <c r="WS41" s="203"/>
      <c r="WT41" s="241">
        <f>IFERROR(HLOOKUP("fl_21_v_s121",acc!$B$10:$AMC$83,$A41-1947,FALSE)+HLOOKUP("res_v",acc!$B$10:$AMC$83,$A41-1947,FALSE)+HLOOKUP("gcb_v",acc!$B$10:$AMC$83,$A41-1947,FALSE)+HLOOKUP("fl_2_v_s121",acc!$B$10:$AMC$83,$A41-1947,FALSE)+HLOOKUP("fl_5e_v_s121",acc!$B$10:$AMC$83,$A41-1947,FALSE),"")</f>
        <v>0.69099999999999995</v>
      </c>
      <c r="WU41" s="203">
        <v>0</v>
      </c>
      <c r="WV41" s="203">
        <v>0</v>
      </c>
      <c r="WW41" s="203">
        <v>0</v>
      </c>
      <c r="WX41" s="203">
        <v>0</v>
      </c>
      <c r="WY41" s="203">
        <v>0</v>
      </c>
      <c r="WZ41" s="203">
        <v>0</v>
      </c>
      <c r="XA41" s="203">
        <v>0</v>
      </c>
      <c r="XB41" s="203">
        <v>0</v>
      </c>
      <c r="XC41" s="203">
        <v>0.69099999999999995</v>
      </c>
      <c r="XD41" s="203">
        <v>0.69099999999999995</v>
      </c>
      <c r="XE41" s="203">
        <v>0</v>
      </c>
      <c r="XF41" s="203">
        <v>0</v>
      </c>
      <c r="XG41" s="203">
        <v>0</v>
      </c>
      <c r="XH41" s="203">
        <v>0</v>
      </c>
      <c r="XI41" s="203"/>
      <c r="XJ41" s="241">
        <f>IFERROR(HLOOKUP("fl_2_v_s13",acc!$B$10:$ALU$83,$A41-1947,FALSE)+HLOOKUP("fl_3e_v_s13",acc!$B$10:$ALU$83,$A41-1947,FALSE)+HLOOKUP("fl_4_v_s13",acc!$B$10:$ALU$83,$A41-1947,FALSE),"")</f>
        <v>4.3570000000000002</v>
      </c>
      <c r="XK41" s="203">
        <v>0</v>
      </c>
      <c r="XL41" s="203">
        <v>0</v>
      </c>
      <c r="XM41" s="203">
        <v>0</v>
      </c>
      <c r="XN41" s="203">
        <v>4.3949999999999996</v>
      </c>
      <c r="XO41" s="203">
        <v>4.3810000000000002</v>
      </c>
      <c r="XP41" s="203">
        <v>1.4E-2</v>
      </c>
      <c r="XQ41" s="203">
        <v>-3.7999999999999999E-2</v>
      </c>
      <c r="XR41" s="203">
        <v>0</v>
      </c>
      <c r="XS41" s="203">
        <v>0</v>
      </c>
      <c r="XT41" s="203">
        <v>0</v>
      </c>
      <c r="XU41" s="203">
        <v>0</v>
      </c>
      <c r="XV41" s="203">
        <v>0</v>
      </c>
      <c r="XW41" s="203">
        <v>0</v>
      </c>
      <c r="XX41" s="203"/>
      <c r="XY41" s="241">
        <f>IFERROR(HLOOKUP("fl_4_v_s14",acc!$B$10:$ALM$83,$A41-1947,FALSE),"")</f>
        <v>-5.0000000000000001E-3</v>
      </c>
      <c r="XZ41" s="203">
        <v>0</v>
      </c>
      <c r="YA41" s="203">
        <v>0</v>
      </c>
      <c r="YB41" s="203">
        <v>0</v>
      </c>
      <c r="YC41" s="203">
        <v>0</v>
      </c>
      <c r="YD41" s="203">
        <v>0</v>
      </c>
      <c r="YE41" s="203">
        <v>-5.0000000000000001E-3</v>
      </c>
      <c r="YF41" s="203">
        <v>0</v>
      </c>
      <c r="YG41" s="203">
        <v>0</v>
      </c>
      <c r="YH41" s="203">
        <v>0</v>
      </c>
      <c r="YI41" s="203">
        <v>0</v>
      </c>
      <c r="YJ41" s="203">
        <v>0</v>
      </c>
      <c r="YK41" s="203">
        <v>0</v>
      </c>
      <c r="YL41" s="203"/>
      <c r="YM41" s="241">
        <f>IFERROR(HLOOKUP("fl_1_v_s2",acc!$B$10:$ALE$83,$A41-1947,FALSE)+HLOOKUP("fl_295_v_s2",acc!$B$10:$ALE$83,$A41-1947,FALSE)+HLOOKUP("tgt2_v",acc!$B$10:$ALE$83,$A41-1947,FALSE)+HLOOKUP("fl_2_v_s2",acc!$B$10:$ALE$83,$A41-1947,FALSE)+HLOOKUP("fl_3d_v_s2",acc!$B$10:$ALE$83,$A41-1947,FALSE)+HLOOKUP("fl_4_v_s2",acc!$B$10:$ALE$83,$A41-1947,FALSE)+HLOOKUP("fl_5d_v_s2",acc!$B$10:$ALE$83,$A41-1947,FALSE)+HLOOKUP("fl_7_v_s2",acc!$B$10:$ALE$83,$A41-1947,FALSE),"")</f>
        <v>6.327</v>
      </c>
      <c r="YN41" s="203">
        <v>9.8140000000000001</v>
      </c>
      <c r="YO41" s="203">
        <v>-2.9289999999999998</v>
      </c>
      <c r="YP41" s="203">
        <v>0</v>
      </c>
      <c r="YQ41" s="203">
        <v>0</v>
      </c>
      <c r="YR41" s="203">
        <v>-0.24299999999999999</v>
      </c>
      <c r="YS41" s="203">
        <v>-2.3E-2</v>
      </c>
      <c r="YT41" s="241">
        <f>IFERROR(HLOOKUP("fa_3d_v_s11",acc!$B$10:$AIS$83,$A41-1947,FALSE)+HLOOKUP("fa_3d_v_s12",acc!$B$10:$AIS$83,$A41-1947,FALSE)+HLOOKUP("fa_3d_v_s121",acc!$B$10:$AIS$83,$A41-1947,FALSE)+HLOOKUP("fa_3d_v_s13",acc!$B$10:$AIS$83,$A41-1947,FALSE)+HLOOKUP("fa_3d_v_s14",acc!$B$10:$AIS$83,$A41-1947,FALSE),"")</f>
        <v>-0.16399999999999998</v>
      </c>
      <c r="YU41" s="203">
        <v>-0.27300000000000002</v>
      </c>
      <c r="YV41" s="203">
        <v>-0.123</v>
      </c>
      <c r="YW41" s="203">
        <v>0</v>
      </c>
      <c r="YX41" s="241">
        <f>IFERROR(HLOOKUP("fa_5d_v_s11",acc!$B$10:$AIS$83,$A41-1947,FALSE)
+HLOOKUP("fa_5d_v_s12",acc!$B$10:$AIS$83,$A41-1947,FALSE)
+HLOOKUP("fa_5d_v_s121",acc!$B$10:$AIS$83,$A41-1947,FALSE)
+HLOOKUP("fa_5d_v_s13",acc!$B$10:$AIS$83,$A41-1947,FALSE)
+HLOOKUP("fa_5d_v_s14",acc!$B$10:$AIS$83,$A41-1947,FALSE),"")</f>
        <v>-0.121</v>
      </c>
      <c r="YY41" s="203">
        <v>0</v>
      </c>
      <c r="YZ41" s="203">
        <v>0</v>
      </c>
      <c r="ZA41" s="203">
        <v>0</v>
      </c>
      <c r="ZB41" s="203"/>
      <c r="ZC41" s="241">
        <f>IFERROR(HLOOKUP("fa_21_c_s11",acc!$B$10:$AIL$83,$A41-1947,FALSE)+HLOOKUP("fa_2_c_s11",acc!$B$10:$AIL$83,$A41-1947,FALSE)+HLOOKUP("fa_3e_c_s11",acc!$B$10:$AIL$83,$A41-1947,FALSE)+HLOOKUP("fa_3d_c_s11",acc!$B$10:$AIL$83,$A41-1947,FALSE)+HLOOKUP("fa_4_c_s11",acc!$B$10:$AIL$83,$A41-1947,FALSE)+HLOOKUP("fa_5e_c_s11",acc!$B$10:$AIL$83,$A41-1947,FALSE)+HLOOKUP("fa_5d_c_s11",acc!$B$10:$AIL$83,$A41-1947,FALSE)+HLOOKUP("fa_6_c_s11",acc!$B$10:$AIL$83,$A41-1947,FALSE)+HLOOKUP("fa_7_c_s11",acc!$B$10:$AIL$83,$A41-1947,FALSE)+HLOOKUP("fa_8_c_s11",acc!$B$10:$AIL$83,$A41-1947,FALSE),"")</f>
        <v>9.9799999999999986</v>
      </c>
      <c r="ZD41" s="203">
        <v>0</v>
      </c>
      <c r="ZE41" s="203">
        <v>-0.54500000000000004</v>
      </c>
      <c r="ZF41" s="203">
        <v>0</v>
      </c>
      <c r="ZG41" s="203">
        <v>0</v>
      </c>
      <c r="ZH41" s="203">
        <v>0</v>
      </c>
      <c r="ZI41" s="203">
        <v>0</v>
      </c>
      <c r="ZJ41" s="203">
        <v>5.5E-2</v>
      </c>
      <c r="ZK41" s="203">
        <v>6.4790000000000001</v>
      </c>
      <c r="ZL41" s="203">
        <v>2.5019999999999998</v>
      </c>
      <c r="ZM41" s="203">
        <v>3.9769999999999999</v>
      </c>
      <c r="ZN41" s="203">
        <v>0</v>
      </c>
      <c r="ZO41" s="203">
        <v>0</v>
      </c>
      <c r="ZP41" s="203">
        <v>3.9910000000000001</v>
      </c>
      <c r="ZQ41" s="203"/>
      <c r="ZR41" s="241">
        <f>IFERROR(HLOOKUP("fa_21_c_s12",acc!$B$10:$AMJ$83,$A41-1947,FALSE)+HLOOKUP("res_c",acc!$B$10:$AMJ$83,$A41-1947,FALSE)+HLOOKUP("fa_2_c_s12",acc!$B$10:$AMJ$83,$A41-1947,FALSE)+HLOOKUP("fa_3e_c_s12",acc!$B$10:$AMJ$83,$A41-1947,FALSE)+HLOOKUP("fa_3d_c_s12",acc!$B$10:$AMJ$83,$A41-1947,FALSE)+HLOOKUP("fa_3g_c_s12",acc!$B$10:$AMJ$83,$A41-1947,FALSE)+HLOOKUP("fa_4_c_s12",acc!$B$10:$AMJ$83,$A41-1947,FALSE)+HLOOKUP("fa_5e_c_s12",acc!$B$10:$AMJ$83,$A41-1947,FALSE)+HLOOKUP("fa_5d_c_s12",acc!$B$10:$AMJ$83,$A41-1947,FALSE)+HLOOKUP("fa_8_c_s12",acc!$B$10:$AMJ$83,$A41-1947,FALSE),"")</f>
        <v>-5.8928021695980632</v>
      </c>
      <c r="ZS41" s="203">
        <v>0</v>
      </c>
      <c r="ZT41" s="203">
        <v>2.496</v>
      </c>
      <c r="ZU41" s="203">
        <v>0</v>
      </c>
      <c r="ZV41" s="203">
        <v>0</v>
      </c>
      <c r="ZW41" s="203">
        <v>-6.0000000000000001E-3</v>
      </c>
      <c r="ZX41" s="203">
        <v>-6.0000000000000001E-3</v>
      </c>
      <c r="ZY41" s="203">
        <v>0</v>
      </c>
      <c r="ZZ41" s="241">
        <f>IFERROR(HLOOKUP("fl_4_c_s11",acc!$B$10:$AIS$83,$A41-1947,FALSE)+HLOOKUP("fl_4_c_s13",acc!$B$10:$AIS$83,$A41-1947,FALSE)+HLOOKUP("fl_4_c_s14",acc!$B$10:$AIS$83,$A41-1947,FALSE)+HLOOKUP("fl_4_c_s2",acc!$B$10:$AIS$83,$A41-1947,FALSE)-HLOOKUP("fa_4_c_s11",acc!$B$10:$AIS$83,$A41-1947,FALSE)-HLOOKUP("fa_4_c_s121",acc!$B$10:$AIS$83,$A41-1947,FALSE)-HLOOKUP("fa_4_c_s2",acc!$B$10:$AIS$83,$A41-1947,FALSE),"")</f>
        <v>-0.51400000000000001</v>
      </c>
      <c r="AAA41" s="203">
        <v>-1.6439999999999999</v>
      </c>
      <c r="AAB41" s="203">
        <v>-2.85</v>
      </c>
      <c r="AAC41" s="203">
        <v>1.206</v>
      </c>
      <c r="AAD41" s="203">
        <v>0</v>
      </c>
      <c r="AAE41" s="203">
        <v>0</v>
      </c>
      <c r="AAF41" s="203">
        <v>-6.59</v>
      </c>
      <c r="AAG41" s="203"/>
      <c r="AAH41" s="241">
        <f>IFERROR(HLOOKUP("fa_1_c_s121",acc!$B$10:$AMB$83,$A41-1947,FALSE)+HLOOKUP("fa_295_c_s121",acc!$B$10:$AMB$83,$A41-1947,FALSE)+HLOOKUP("tgt2_c",acc!$B$10:$AMB$83,$A41-1947,FALSE)+HLOOKUP("fa_2_c_s121",acc!$B$10:$AMB$83,$A41-1947,FALSE)+HLOOKUP("fa_3e_c_s121",acc!$B$10:$AMB$83,$A41-1947,FALSE)+HLOOKUP("fa_3d_c_s121",acc!$B$10:$AMB$83,$A41-1947,FALSE)+HLOOKUP("fa_3g_c_s121",acc!$B$10:$AMB$83,$A41-1947,FALSE)+HLOOKUP("fa_4_c_s121",acc!$B$10:$AMB$83,$A41-1947,FALSE)+HLOOKUP("fa_5e_c_s121",acc!$B$10:$AMB$83,$A41-1947,FALSE)+HLOOKUP("fa_5d_c_s121",acc!$B$10:$AMB$83,$A41-1947,FALSE)+HLOOKUP("fa_7_c_s121",acc!$B$10:$AMB$83,$A41-1947,FALSE)+HLOOKUP("fa_8_c_s121",acc!$B$10:$AMB$83,$A41-1947,FALSE),"")</f>
        <v>-1.9999999999982237E-3</v>
      </c>
      <c r="AAI41" s="203">
        <v>0</v>
      </c>
      <c r="AAJ41" s="203">
        <v>0</v>
      </c>
      <c r="AAK41" s="203">
        <v>0</v>
      </c>
      <c r="AAL41" s="241">
        <f>IFERROR(HLOOKUP("fl_295_c_s12",acc!$B$10:$AIS$83,$A41-1947,FALSE)+HLOOKUP("fl_295_c_s2",acc!$B$10:$AIS$83,$A41-1947,FALSE),"")</f>
        <v>1.7763568394002501E-15</v>
      </c>
      <c r="AAM41" s="203">
        <v>0</v>
      </c>
      <c r="AAN41" s="203">
        <v>0</v>
      </c>
      <c r="AAO41" s="203">
        <v>0</v>
      </c>
      <c r="AAP41" s="203">
        <v>0</v>
      </c>
      <c r="AAQ41" s="203">
        <v>-2E-3</v>
      </c>
      <c r="AAR41" s="203">
        <v>0</v>
      </c>
      <c r="AAS41" s="203">
        <v>-2E-3</v>
      </c>
      <c r="AAT41" s="203">
        <v>0</v>
      </c>
      <c r="AAU41" s="203">
        <v>0</v>
      </c>
      <c r="AAV41" s="203">
        <v>0</v>
      </c>
      <c r="AAW41" s="203"/>
      <c r="AAX41" s="241">
        <f>IFERROR(HLOOKUP("gcb_c",acc!$B$10:$ALT$83,$A41-1947,FALSE)+HLOOKUP("fa_2_c_s13",acc!$B$10:$ALT$83,$A41-1947,FALSE)+HLOOKUP("fa_3d_c_s13",acc!$B$10:$ALT$83,$A41-1947,FALSE)+HLOOKUP("fa_3g_c_s13",acc!$B$10:$ALT$83,$A41-1947,FALSE)+HLOOKUP("fa_5e_c_s13",acc!$B$10:$ALT$83,$A41-1947,FALSE)+HLOOKUP("fa_5d_c_s13",acc!$B$10:$ALT$83,$A41-1947,FALSE)+HLOOKUP("fa_6_c_s13",acc!$B$10:$ALT$83,$A41-1947,FALSE)+HLOOKUP("fa_7_c_s13",acc!$B$10:$ALT$83,$A41-1947,FALSE)+HLOOKUP("fa_8_c_s13",acc!$B$10:$ALT$83,$A41-1947,FALSE),"")</f>
        <v>-4.0069999999999997</v>
      </c>
      <c r="AAY41" s="203">
        <v>0</v>
      </c>
      <c r="AAZ41" s="203">
        <v>0</v>
      </c>
      <c r="ABA41" s="203">
        <v>0</v>
      </c>
      <c r="ABB41" s="203">
        <v>0</v>
      </c>
      <c r="ABC41" s="203">
        <v>0</v>
      </c>
      <c r="ABD41" s="203">
        <v>0</v>
      </c>
      <c r="ABE41" s="203">
        <v>0</v>
      </c>
      <c r="ABF41" s="203">
        <v>-6.0000000000000001E-3</v>
      </c>
      <c r="ABG41" s="203">
        <v>0</v>
      </c>
      <c r="ABH41" s="203">
        <v>-6.0000000000000001E-3</v>
      </c>
      <c r="ABI41" s="203">
        <v>0</v>
      </c>
      <c r="ABJ41" s="203">
        <v>0</v>
      </c>
      <c r="ABK41" s="203">
        <v>-4.0009999999999994</v>
      </c>
      <c r="ABL41" s="203"/>
      <c r="ABM41" s="241">
        <f>IFERROR(HLOOKUP("fa_21_c_s14",acc!$B$10:$ALL$83,$A41-1947,FALSE)+HLOOKUP("fa_2_c_s14",acc!$B$10:$ALL$83,$A41-1947,FALSE)+HLOOKUP("fa_3d_c_s14",acc!$B$10:$ALL$83,$A41-1947,FALSE)+HLOOKUP("fa_3g_c_s14",acc!$B$10:$ALL$83,$A41-1947,FALSE)+HLOOKUP("fa_5e_c_s14",acc!$B$10:$ALL$83,$A41-1947,FALSE)+HLOOKUP("fa_5d_c_s14",acc!$B$10:$ALL$83,$A41-1947,FALSE)+HLOOKUP("fa_6_c_s14",acc!$B$10:$ALL$83,$A41-1947,FALSE)+HLOOKUP("fa_7_c_s14",acc!$B$10:$ALL$83,$A41-1947,FALSE)+HLOOKUP("fa_8_c_s14",acc!$B$10:$ALL$83,$A41-1947,FALSE),"")</f>
        <v>15.237</v>
      </c>
      <c r="ABN41" s="203">
        <v>0</v>
      </c>
      <c r="ABO41" s="203">
        <v>2.5720000000000001</v>
      </c>
      <c r="ABP41" s="203">
        <v>0</v>
      </c>
      <c r="ABQ41" s="203">
        <v>0</v>
      </c>
      <c r="ABR41" s="203">
        <v>0</v>
      </c>
      <c r="ABS41" s="203">
        <v>0</v>
      </c>
      <c r="ABT41" s="203">
        <v>0</v>
      </c>
      <c r="ABU41" s="203">
        <v>-0.93500000000000005</v>
      </c>
      <c r="ABV41" s="203">
        <v>-0.71099999999999997</v>
      </c>
      <c r="ABW41" s="203">
        <v>-0.224</v>
      </c>
      <c r="ABX41" s="203">
        <v>0</v>
      </c>
      <c r="ABY41" s="203">
        <v>0</v>
      </c>
      <c r="ABZ41" s="203">
        <v>13.6</v>
      </c>
      <c r="ACA41" s="203"/>
      <c r="ACB41" s="241">
        <f>IFERROR(HLOOKUP("fa_21_c_s2",acc!$B$10:$ALD$83,$A41-1947,FALSE)+HLOOKUP("fa_2_c_s2",acc!$B$10:$ALD$83,$A41-1947,FALSE)+HLOOKUP("fa_3e_c_s2",acc!$B$10:$ALD$83,$A41-1947,FALSE)+HLOOKUP("fa_3g_c_s2",acc!$B$10:$ALD$83,$A41-1947,FALSE)+HLOOKUP("fa_4_c_s2",acc!$B$10:$ALD$83,$A41-1947,FALSE)+HLOOKUP("fa_5e_c_s2",acc!$B$10:$ALD$83,$A41-1947,FALSE)+HLOOKUP("fa_6_c_s2",acc!$B$10:$ALD$83,$A41-1947,FALSE)+HLOOKUP("fa_8_c_s2",acc!$B$10:$ALD$83,$A41-1947,FALSE),"")</f>
        <v>-4.7560000000000002</v>
      </c>
      <c r="ACC41" s="203">
        <v>0</v>
      </c>
      <c r="ACD41" s="203">
        <v>4.5270000000000001</v>
      </c>
      <c r="ACE41" s="203">
        <v>0</v>
      </c>
      <c r="ACF41" s="203">
        <v>0</v>
      </c>
      <c r="ACG41" s="203">
        <v>0</v>
      </c>
      <c r="ACH41" s="203">
        <v>0</v>
      </c>
      <c r="ACI41" s="203">
        <v>0</v>
      </c>
      <c r="ACJ41" s="203">
        <v>-6.2E-2</v>
      </c>
      <c r="ACK41" s="203">
        <v>-2.5569999999999999</v>
      </c>
      <c r="ACL41" s="203">
        <v>-2.2210000000000001</v>
      </c>
      <c r="ACM41" s="203">
        <v>0</v>
      </c>
      <c r="ACN41" s="203">
        <v>0</v>
      </c>
      <c r="ACO41" s="203">
        <v>0</v>
      </c>
      <c r="ACP41" s="203">
        <v>-7</v>
      </c>
      <c r="ACQ41" s="203"/>
      <c r="ACR41" s="241">
        <f>IFERROR(HLOOKUP("fl_3g_c_s11",acc!$B$10:$AMQ$83,$A41-1947,FALSE)+HLOOKUP("fl_4_c_s11",acc!$B$10:$AMQ$83,$A41-1947,FALSE)+HLOOKUP("fl_5e_c_s11",acc!$B$10:$AMQ$83,$A41-1947,FALSE),"")</f>
        <v>-3.7880000000000003</v>
      </c>
      <c r="ACS41" s="203">
        <v>0</v>
      </c>
      <c r="ACT41" s="203">
        <v>0</v>
      </c>
      <c r="ACU41" s="203">
        <v>0</v>
      </c>
      <c r="ACV41" s="203">
        <v>0</v>
      </c>
      <c r="ACW41" s="203">
        <v>0</v>
      </c>
      <c r="ACX41" s="203">
        <v>6.2E-2</v>
      </c>
      <c r="ACY41" s="203">
        <v>-3.85</v>
      </c>
      <c r="ACZ41" s="203">
        <v>-3.85</v>
      </c>
      <c r="ADA41" s="203">
        <v>0</v>
      </c>
      <c r="ADB41" s="203">
        <v>0</v>
      </c>
      <c r="ADC41" s="203">
        <v>0</v>
      </c>
      <c r="ADD41" s="203">
        <v>0</v>
      </c>
      <c r="ADE41" s="203"/>
      <c r="ADF41" s="241">
        <f>IFERROR(HLOOKUP("fl_295_c_s12",acc!$B$10:$AMI$83,$A41-1947,FALSE)+HLOOKUP("fl_2_c_s12",acc!$B$10:$AMI$83,$A41-1947,FALSE)+HLOOKUP("fl_3g_c_s12",acc!$B$10:$AMI$83,$A41-1947,FALSE)+HLOOKUP("fl_5e_c_s12",acc!$B$10:$AMI$83,$A41-1947,FALSE)+HLOOKUP("fl_6_c_s12",acc!$B$10:$AMI$83,$A41-1947,FALSE)+HLOOKUP("fl_7_c_s12",acc!$B$10:$AMI$83,$A41-1947,FALSE),"")</f>
        <v>5.1631978304019395</v>
      </c>
      <c r="ADG41" s="203">
        <v>0</v>
      </c>
      <c r="ADH41" s="241">
        <f>IFERROR(HLOOKUP("fa_2_c_s11",acc!$B$10:$AIS$83,$A41-1947,FALSE)+HLOOKUP("fa_2_c_s12",acc!$B$10:$AIS$83,$A41-1947,FALSE)+HLOOKUP("fa_2_c_s121",acc!$B$10:$AIS$83,$A41-1947,FALSE)+HLOOKUP("fa_2_c_s13",acc!$B$10:$AIS$83,$A41-1947,FALSE)+HLOOKUP("fa_2_c_s14",acc!$B$10:$AIS$83,$A41-1947,FALSE)+HLOOKUP("fa_2_c_s2",acc!$B$10:$AIS$83,$A41-1947,FALSE)-HLOOKUP("fl_2_c_s121",acc!$B$10:$AIS$83,$A41-1947,FALSE)-HLOOKUP("fl_2_c_s13",acc!$B$10:$AIS$83,$A41-1947,FALSE)-HLOOKUP("fl_2_c_s2",acc!$B$10:$AIS$83,$A41-1947,FALSE),"")</f>
        <v>4.2340000000000009</v>
      </c>
      <c r="ADI41" s="203">
        <v>0</v>
      </c>
      <c r="ADJ41" s="203">
        <v>1.7763568394002501E-15</v>
      </c>
      <c r="ADK41" s="203">
        <v>-6.0000000000000001E-3</v>
      </c>
      <c r="ADL41" s="203">
        <v>-6.0000000000000001E-3</v>
      </c>
      <c r="ADM41" s="203">
        <v>0</v>
      </c>
      <c r="ADN41" s="203">
        <v>0</v>
      </c>
      <c r="ADO41" s="203">
        <f t="shared" si="1"/>
        <v>0.56999999999999984</v>
      </c>
      <c r="ADP41" s="241">
        <f>IFERROR(HLOOKUP("fa_5e_c_s11",acc!$B$10:$AIS$83,$A41-1947,FALSE)
+HLOOKUP("fa_5e_c_s12",acc!$B$10:$AIS$83,$A41-1947,FALSE)
+HLOOKUP("fa_5e_c_s121",acc!$B$10:$AIS$83,$A41-1947,FALSE)
+HLOOKUP("fa_5e_c_s13",acc!$B$10:$AIS$83,$A41-1947,FALSE)
+HLOOKUP("fa_5e_c_s14",acc!$B$10:$AIS$83,$A41-1947,FALSE)
+HLOOKUP("fa_5e_c_s2",acc!$B$10:$AIS$83,$A41-1947,FALSE)
-HLOOKUP("fl_5e_c_s11",acc!$B$10:$AIS$83,$A41-1947,FALSE)
-HLOOKUP("fl_5e_c_s121",acc!$B$10:$AIS$83,$A41-1947,FALSE),"")</f>
        <v>0.56999999999999984</v>
      </c>
      <c r="ADQ41" s="203">
        <v>0</v>
      </c>
      <c r="ADR41" s="203">
        <v>0</v>
      </c>
      <c r="ADS41" s="241">
        <f>IFERROR(HLOOKUP("fa_7_c_s11",acc!$B$10:$AIS$83,$A41-1947,FALSE)+HLOOKUP("fa_7_c_s121",acc!$B$10:$AIS$83,$A41-1947,FALSE)+HLOOKUP("fa_7_c_s13",acc!$B$10:$AIS$83,$A41-1947,FALSE)+HLOOKUP("fa_7_c_s14",acc!$B$10:$AIS$83,$A41-1947,FALSE)-HLOOKUP("fl_7_c_s2",acc!$B$10:$AIS$83,$A41-1947,FALSE),"")</f>
        <v>0</v>
      </c>
      <c r="ADT41" s="203">
        <v>0</v>
      </c>
      <c r="ADU41" s="203"/>
      <c r="ADV41" s="241">
        <f>IFERROR(HLOOKUP("fl_21_c_s121",acc!$B$10:$AMA$83,$A41-1947,FALSE)+HLOOKUP("res_c",acc!$B$10:$AMA$83,$A41-1947,FALSE)+HLOOKUP("gcb_c",acc!$B$10:$AMA$83,$A41-1947,FALSE)+HLOOKUP("fl_2_c_s121",acc!$B$10:$AMA$83,$A41-1947,FALSE)+HLOOKUP("fl_5e_c_s121",acc!$B$10:$AMA$83,$A41-1947,FALSE),"")</f>
        <v>0</v>
      </c>
      <c r="ADW41" s="203">
        <v>0</v>
      </c>
      <c r="ADX41" s="203">
        <v>0</v>
      </c>
      <c r="ADY41" s="241">
        <f>IFERROR(HLOOKUP("fa_21_c_s11",acc!$B$10:$AIS$83,$A41-1947,FALSE)+HLOOKUP("fa_21_c_s12",acc!$B$10:$AIS$83,$A41-1947,FALSE)+HLOOKUP("fa_21_c_s14",acc!$B$10:$AIS$83,$A41-1947,FALSE)+HLOOKUP("fa_21_c_s2",acc!$B$10:$AIS$83,$A41-1947,FALSE),"")</f>
        <v>0</v>
      </c>
      <c r="ADZ41" s="203">
        <v>0</v>
      </c>
      <c r="AEA41" s="203">
        <v>0</v>
      </c>
      <c r="AEB41" s="203">
        <v>0</v>
      </c>
      <c r="AEC41" s="203">
        <v>0</v>
      </c>
      <c r="AED41" s="203">
        <v>0</v>
      </c>
      <c r="AEE41" s="203">
        <v>0</v>
      </c>
      <c r="AEF41" s="203">
        <v>0</v>
      </c>
      <c r="AEG41" s="203">
        <v>0</v>
      </c>
      <c r="AEH41" s="203">
        <v>0</v>
      </c>
      <c r="AEI41" s="203">
        <v>0</v>
      </c>
      <c r="AEJ41" s="203">
        <v>0</v>
      </c>
      <c r="AEK41" s="203"/>
      <c r="AEL41" s="241">
        <f>IFERROR(HLOOKUP("fl_2_c_s13",acc!$B$10:$ALS$83,$A41-1947,FALSE)+HLOOKUP("fl_3e_c_s13",acc!$B$10:$ALS$83,$A41-1947,FALSE)+HLOOKUP("fl_4_c_s13",acc!$B$10:$ALS$83,$A41-1947,FALSE),"")</f>
        <v>-1.6E-2</v>
      </c>
      <c r="AEM41" s="203">
        <v>0</v>
      </c>
      <c r="AEN41" s="203">
        <v>0</v>
      </c>
      <c r="AEO41" s="203">
        <v>0</v>
      </c>
      <c r="AEP41" s="203">
        <v>0</v>
      </c>
      <c r="AEQ41" s="203">
        <v>0</v>
      </c>
      <c r="AER41" s="203">
        <v>0</v>
      </c>
      <c r="AES41" s="203">
        <v>-1.6E-2</v>
      </c>
      <c r="AET41" s="203">
        <v>0</v>
      </c>
      <c r="AEU41" s="203">
        <v>0</v>
      </c>
      <c r="AEV41" s="203">
        <v>0</v>
      </c>
      <c r="AEW41" s="203">
        <v>0</v>
      </c>
      <c r="AEX41" s="203">
        <v>0</v>
      </c>
      <c r="AEY41" s="203">
        <v>0</v>
      </c>
      <c r="AEZ41" s="203"/>
      <c r="AFA41" s="241">
        <f>IFERROR(HLOOKUP("fl_4_c_s14",acc!$B$10:$ALK$83,$A41-1947,FALSE),"")</f>
        <v>-1.163</v>
      </c>
      <c r="AFB41" s="203">
        <v>0</v>
      </c>
      <c r="AFC41" s="203">
        <v>0</v>
      </c>
      <c r="AFD41" s="203">
        <v>0</v>
      </c>
      <c r="AFE41" s="203">
        <v>0</v>
      </c>
      <c r="AFF41" s="203">
        <v>0</v>
      </c>
      <c r="AFG41" s="203">
        <v>-1.163</v>
      </c>
      <c r="AFH41" s="203">
        <v>0</v>
      </c>
      <c r="AFI41" s="203">
        <v>0</v>
      </c>
      <c r="AFJ41" s="203">
        <v>0</v>
      </c>
      <c r="AFK41" s="203">
        <v>0</v>
      </c>
      <c r="AFL41" s="203">
        <v>0</v>
      </c>
      <c r="AFM41" s="203"/>
      <c r="AFN41" s="203"/>
      <c r="AFO41" s="241">
        <f>IFERROR(HLOOKUP("fl_1_c_s2",acc!$B$10:$ALC$83,$A41-1947,FALSE)+HLOOKUP("fl_295_c_s2",acc!$B$10:$ALC$83,$A41-1947,FALSE)+HLOOKUP("tgt2_c",acc!$B$10:$ALC$83,$A41-1947,FALSE)+HLOOKUP("fl_2_c_s2",acc!$B$10:$ALC$83,$A41-1947,FALSE)+HLOOKUP("fl_3d_c_s2",acc!$B$10:$ALC$83,$A41-1947,FALSE)+HLOOKUP("fl_4_c_s2",acc!$B$10:$ALC$83,$A41-1947,FALSE)+HLOOKUP("fl_5d_c_s2",acc!$B$10:$ALC$83,$A41-1947,FALSE)+HLOOKUP("fl_7_c_s2",acc!$B$10:$ALC$83,$A41-1947,FALSE),"")</f>
        <v>10.363</v>
      </c>
      <c r="AFP41" s="203">
        <v>0</v>
      </c>
      <c r="AFQ41" s="203">
        <v>4.8159999999999998</v>
      </c>
      <c r="AFR41" s="203">
        <v>0</v>
      </c>
      <c r="AFS41" s="203">
        <v>0</v>
      </c>
      <c r="AFT41" s="203">
        <v>0</v>
      </c>
      <c r="AFU41" s="203">
        <v>0</v>
      </c>
      <c r="AFV41" s="241">
        <f>IFERROR(HLOOKUP("fa_3d_c_s11",acc!$B$10:$AIS$83,$A41-1947,FALSE)+HLOOKUP("fa_3d_c_s12",acc!$B$10:$AIS$83,$A41-1947,FALSE)+HLOOKUP("fa_3d_c_s121",acc!$B$10:$AIS$83,$A41-1947,FALSE)+HLOOKUP("fa_3d_c_s13",acc!$B$10:$AIS$83,$A41-1947,FALSE)+HLOOKUP("fa_3d_c_s14",acc!$B$10:$AIS$83,$A41-1947,FALSE),"")</f>
        <v>0</v>
      </c>
      <c r="AFW41" s="203">
        <v>0.59599999999999997</v>
      </c>
      <c r="AFX41" s="203">
        <v>4.952</v>
      </c>
      <c r="AFY41" s="203">
        <v>0</v>
      </c>
      <c r="AFZ41" s="241">
        <f>IFERROR(HLOOKUP("fa_5d_c_s11",acc!$B$10:$AIS$83,$A41-1947,FALSE)
+HLOOKUP("fa_5d_c_s12",acc!$B$10:$AIS$83,$A41-1947,FALSE)
+HLOOKUP("fa_5d_c_s121",acc!$B$10:$AIS$83,$A41-1947,FALSE)
+HLOOKUP("fa_5d_c_s13",acc!$B$10:$AIS$83,$A41-1947,FALSE)
+HLOOKUP("fa_5d_c_s14",acc!$B$10:$AIS$83,$A41-1947,FALSE),"")</f>
        <v>4.9509999999999996</v>
      </c>
      <c r="AGA41" s="203">
        <v>0</v>
      </c>
      <c r="AGB41" s="203">
        <v>0</v>
      </c>
      <c r="AGC41" s="203">
        <v>0</v>
      </c>
      <c r="AGD41" s="203">
        <v>398.20599999999996</v>
      </c>
      <c r="AGE41" s="203">
        <v>398.20399999999995</v>
      </c>
      <c r="AGF41" s="203">
        <v>0</v>
      </c>
      <c r="AGG41" s="203">
        <v>0</v>
      </c>
      <c r="AGH41" s="203">
        <v>0</v>
      </c>
      <c r="AGI41" s="203">
        <v>0</v>
      </c>
      <c r="AGJ41" s="203">
        <v>3.4039999999999999</v>
      </c>
      <c r="AGK41" s="203">
        <v>-0.875</v>
      </c>
      <c r="AGL41" s="203">
        <v>0</v>
      </c>
      <c r="AGM41" s="203"/>
      <c r="AGN41" s="203">
        <v>8.5169999999999995</v>
      </c>
      <c r="AGO41" s="203">
        <v>-0.46</v>
      </c>
      <c r="AGP41" s="203">
        <v>0</v>
      </c>
      <c r="AGQ41" s="203">
        <v>0</v>
      </c>
      <c r="AGR41" s="203">
        <v>0.437</v>
      </c>
      <c r="AGS41" s="241">
        <f>IFERROR(HLOOKUP("fl_3e_flow_s13",acc!$B$10:$AIS$83,$A41-1947,FALSE)-HLOOKUP("fa_3e_flow_s11",acc!$B$10:$AIS$83,$A41-1947,FALSE)-HLOOKUP("fa_3e_flow_s121",acc!$B$10:$AIS$83,$A41-1947,FALSE)-HLOOKUP("fa_3e_flow_s2",acc!$B$10:$AIS$83,$A41-1947,FALSE),"")</f>
        <v>2.754678996088189</v>
      </c>
      <c r="AGT41" s="203">
        <v>0.1343210039118114</v>
      </c>
      <c r="AGU41" s="203">
        <v>0</v>
      </c>
      <c r="AGV41" s="203">
        <v>0.23599999999999999</v>
      </c>
      <c r="AGW41" s="203">
        <v>3.5620000000000003</v>
      </c>
      <c r="AGX41" s="203">
        <v>1.853</v>
      </c>
      <c r="AGY41" s="203">
        <v>3.2122167730247102</v>
      </c>
      <c r="AGZ41" s="241">
        <f>IFERROR(HLOOKUP("fa_3g_flow_s12",acc!$B$10:$AIS$83,$A41-1947,FALSE)+HLOOKUP("fa_3g_flow_s121",acc!$B$10:$AIS$83,$A41-1947,FALSE)+HLOOKUP("fa_3g_flow_s13",acc!$B$10:$AIS$83,$A41-1947,FALSE)+HLOOKUP("fa_3g_flow_s14",acc!$B$10:$AIS$83,$A41-1947,FALSE)+HLOOKUP("fa_3g_flow_s2",acc!$B$10:$AIS$83,$A41-1947,FALSE)-HLOOKUP("fl_3g_flow_s11",acc!$B$10:$AIS$83,$A41-1947,FALSE),"")</f>
        <v>3.8858957691128984</v>
      </c>
      <c r="AHA41" s="203">
        <v>-5.6321003911811399E-2</v>
      </c>
      <c r="AHB41" s="203">
        <v>8.5999999999999993E-2</v>
      </c>
      <c r="AHC41" s="203">
        <v>2.4449999999999998</v>
      </c>
      <c r="AHD41" s="203">
        <v>5.1999999999999991E-2</v>
      </c>
      <c r="AHE41" s="203">
        <v>3.2610000000000001</v>
      </c>
      <c r="AHF41" s="241">
        <f>IFERROR(HLOOKUP("fl_3e_s_s13",acc!$B$10:$AIS$83,$A41-1947,FALSE)-HLOOKUP("fa_3e_s_s11",acc!$B$10:$AIS$83,$A41-1947,FALSE)-HLOOKUP("fa_3e_s_s121",acc!$B$10:$AIS$83,$A41-1947,FALSE)-HLOOKUP("fa_3e_s_s2",acc!$B$10:$AIS$83,$A41-1947,FALSE),"")</f>
        <v>27.080435139185905</v>
      </c>
      <c r="AHG41" s="203">
        <v>0.15556486081409399</v>
      </c>
      <c r="AHH41" s="203">
        <v>0</v>
      </c>
      <c r="AHI41" s="203">
        <v>2.847</v>
      </c>
      <c r="AHJ41" s="203">
        <v>33.344000000000001</v>
      </c>
      <c r="AHK41" s="203">
        <v>16.678999999999998</v>
      </c>
      <c r="AHL41" s="203">
        <v>149.07337114326</v>
      </c>
      <c r="AHM41" s="241">
        <f>IFERROR(HLOOKUP("fa_3g_s_s12",acc!$B$10:$AIS$83,$A41-1947,FALSE)+HLOOKUP("fa_3g_s_s121",acc!$B$10:$AIS$83,$A41-1947,FALSE)+HLOOKUP("fa_3g_s_s13",acc!$B$10:$AIS$83,$A41-1947,FALSE)+HLOOKUP("fa_3g_s_s14",acc!$B$10:$AIS$83,$A41-1947,FALSE)+HLOOKUP("fa_3g_s_s2",acc!$B$10:$AIS$83,$A41-1947,FALSE)-HLOOKUP("fl_3g_s_s11",acc!$B$10:$AIS$83,$A41-1947,FALSE),"")</f>
        <v>167.45980628244592</v>
      </c>
      <c r="AHN41" s="203">
        <f t="shared" ref="AHN41:AHN83" si="3">AHN40*(1+AIB41/AHM40)</f>
        <v>1.2771582237064907</v>
      </c>
      <c r="AHO41" s="203">
        <f t="shared" si="2"/>
        <v>0.77388177319410656</v>
      </c>
      <c r="AHP41" s="203">
        <v>0.31643513918590599</v>
      </c>
      <c r="AHQ41" s="203">
        <v>6.7229999999999999</v>
      </c>
      <c r="AHR41" s="203">
        <v>22.131</v>
      </c>
      <c r="AHS41" s="203">
        <v>5.8949999999999996</v>
      </c>
      <c r="AHT41" s="203">
        <v>-0.157</v>
      </c>
      <c r="AHU41" s="241">
        <f>IFERROR(HLOOKUP("fl_3e_v_s13",acc!$B$10:$AIS$83,$A41-1947,FALSE)-HLOOKUP("fa_3e_v_s11",acc!$B$10:$AIS$83,$A41-1947,FALSE)-HLOOKUP("fa_3e_v_s121",acc!$B$10:$AIS$83,$A41-1947,FALSE)-HLOOKUP("fa_3e_v_s2",acc!$B$10:$AIS$83,$A41-1947,FALSE),"")</f>
        <v>4.7300000000000013</v>
      </c>
      <c r="AHV41" s="203">
        <v>3.5999999999999997E-2</v>
      </c>
      <c r="AHW41" s="203">
        <v>0</v>
      </c>
      <c r="AHX41" s="203">
        <v>-0.214</v>
      </c>
      <c r="AHY41" s="203">
        <v>4.3950000000000005</v>
      </c>
      <c r="AHZ41" s="203">
        <v>-2.0209999999999999</v>
      </c>
      <c r="AIA41" s="203">
        <v>0</v>
      </c>
      <c r="AIB41" s="241">
        <f>IFERROR(HLOOKUP("fa_3g_v_s12",acc!$B$10:$AIS$83,$A41-1947,FALSE)+HLOOKUP("fa_3g_v_s121",acc!$B$10:$AIS$83,$A41-1947,FALSE)+HLOOKUP("fa_3g_v_s13",acc!$B$10:$AIS$83,$A41-1947,FALSE)+HLOOKUP("fa_3g_v_s14",acc!$B$10:$AIS$83,$A41-1947,FALSE)+HLOOKUP("fa_3g_v_s2",acc!$B$10:$AIS$83,$A41-1947,FALSE)-HLOOKUP("fl_3g_v_s11",acc!$B$10:$AIS$83,$A41-1947,FALSE),"")</f>
        <v>2.2029999999999998</v>
      </c>
      <c r="AIC41" s="203">
        <v>0</v>
      </c>
      <c r="AID41" s="203">
        <v>0.499</v>
      </c>
      <c r="AIE41" s="203">
        <v>0.19400000000000001</v>
      </c>
      <c r="AIF41" s="203">
        <v>-0.51100000000000001</v>
      </c>
      <c r="AIG41" s="203">
        <v>0</v>
      </c>
      <c r="AIH41" s="241">
        <f>IFERROR(HLOOKUP("fl_3e_c_s13",acc!$B$10:$AIS$83,$A41-1947,FALSE)-HLOOKUP("fa_3e_c_s11",acc!$B$10:$AIS$83,$A41-1947,FALSE)-HLOOKUP("fa_3e_c_s121",acc!$B$10:$AIS$83,$A41-1947,FALSE)-HLOOKUP("fa_3e_c_s2",acc!$B$10:$AIS$83,$A41-1947,FALSE),"")</f>
        <v>0.35919783040193698</v>
      </c>
      <c r="AII41" s="203">
        <v>-0.35919783040193698</v>
      </c>
      <c r="AIJ41" s="203">
        <v>0</v>
      </c>
      <c r="AIK41" s="203">
        <v>0</v>
      </c>
      <c r="AIL41" s="203">
        <v>0</v>
      </c>
      <c r="AIM41" s="203">
        <v>0</v>
      </c>
      <c r="AIN41" s="203"/>
      <c r="AIO41" s="241">
        <f>IFERROR(HLOOKUP("fa_3g_c_s12",acc!$B$10:$AIS$83,$A41-1947,FALSE)+HLOOKUP("fa_3g_c_s121",acc!$B$10:$AIS$83,$A41-1947,FALSE)+HLOOKUP("fa_3g_c_s13",acc!$B$10:$AIS$83,$A41-1947,FALSE)+HLOOKUP("fa_3g_c_s14",acc!$B$10:$AIS$83,$A41-1947,FALSE)+HLOOKUP("fa_3g_c_s2",acc!$B$10:$AIS$83,$A41-1947,FALSE)-HLOOKUP("fl_3g_c_s11",acc!$B$10:$AIS$83,$A41-1947,FALSE),"")</f>
        <v>0.35919783040193698</v>
      </c>
      <c r="AIP41" s="203">
        <v>0.35919783040193698</v>
      </c>
      <c r="AIQ41" s="203">
        <v>0</v>
      </c>
      <c r="AIR41" s="203">
        <v>0</v>
      </c>
      <c r="AIS41" s="203">
        <v>0</v>
      </c>
    </row>
    <row r="42" spans="1:929" x14ac:dyDescent="0.35">
      <c r="A42" s="1">
        <v>1980</v>
      </c>
      <c r="B42" s="203">
        <v>48.229000000000006</v>
      </c>
      <c r="C42" s="203">
        <v>-35.345597000000005</v>
      </c>
      <c r="D42" s="203">
        <v>42.619266000000003</v>
      </c>
      <c r="E42" s="203">
        <v>2.6171999999995421E-2</v>
      </c>
      <c r="F42" s="203">
        <v>416.96239000000003</v>
      </c>
      <c r="G42" s="203">
        <v>4.165</v>
      </c>
      <c r="H42" s="203">
        <v>0</v>
      </c>
      <c r="I42" s="203">
        <v>9.0999820000000007</v>
      </c>
      <c r="J42" s="203">
        <v>-8.3919999999999995E-2</v>
      </c>
      <c r="K42" s="203">
        <v>83.558940000000007</v>
      </c>
      <c r="L42" s="203">
        <v>0</v>
      </c>
      <c r="M42" s="203">
        <v>0</v>
      </c>
      <c r="N42" s="203">
        <v>0</v>
      </c>
      <c r="O42" s="203">
        <f>O41*(1+I42/K41)</f>
        <v>1.1293017351474639</v>
      </c>
      <c r="P42" s="203">
        <f t="shared" ref="P42:P83" si="4">O42/O$77</f>
        <v>0.38299686289421858</v>
      </c>
      <c r="Q42" s="203">
        <v>0</v>
      </c>
      <c r="R42" s="203">
        <v>0</v>
      </c>
      <c r="S42" s="203">
        <v>-0.35400000000000004</v>
      </c>
      <c r="T42" s="203">
        <v>0</v>
      </c>
      <c r="U42" s="203">
        <v>7.9635469999999993</v>
      </c>
      <c r="V42" s="203">
        <v>-0.28073799999999999</v>
      </c>
      <c r="W42" s="203">
        <v>107.64340200000001</v>
      </c>
      <c r="X42" s="203">
        <v>1.571</v>
      </c>
      <c r="Y42" s="203">
        <v>-1.1424890000000001</v>
      </c>
      <c r="Z42" s="203">
        <v>1.5501939999999998</v>
      </c>
      <c r="AA42" s="203">
        <v>-7.2399999999994691E-4</v>
      </c>
      <c r="AB42" s="203">
        <v>10.664275</v>
      </c>
      <c r="AC42" s="203">
        <v>0</v>
      </c>
      <c r="AD42" s="203">
        <v>0</v>
      </c>
      <c r="AE42" s="203">
        <v>0</v>
      </c>
      <c r="AF42" s="203">
        <v>0</v>
      </c>
      <c r="AG42" s="203">
        <v>0</v>
      </c>
      <c r="AH42" s="203">
        <v>0</v>
      </c>
      <c r="AI42" s="203">
        <v>0</v>
      </c>
      <c r="AJ42" s="203">
        <v>0</v>
      </c>
      <c r="AK42" s="203">
        <v>0</v>
      </c>
      <c r="AL42" s="203">
        <v>0</v>
      </c>
      <c r="AM42" s="203">
        <v>8.4999999999999992E-2</v>
      </c>
      <c r="AN42" s="203">
        <v>0</v>
      </c>
      <c r="AO42" s="203">
        <v>0.204232</v>
      </c>
      <c r="AP42" s="203">
        <v>0.14066399999999998</v>
      </c>
      <c r="AQ42" s="203">
        <v>2.7566640000000002</v>
      </c>
      <c r="AR42" s="203">
        <v>18.657</v>
      </c>
      <c r="AS42" s="203">
        <v>-13.572035</v>
      </c>
      <c r="AT42" s="203">
        <v>32.020616000000004</v>
      </c>
      <c r="AU42" s="203">
        <v>7.9099999999954207E-4</v>
      </c>
      <c r="AV42" s="203">
        <v>233.34876800000001</v>
      </c>
      <c r="AW42" s="203">
        <v>0.54800000000000004</v>
      </c>
      <c r="AX42" s="203">
        <v>0</v>
      </c>
      <c r="AY42" s="203">
        <v>1.1177570000000001</v>
      </c>
      <c r="AZ42" s="203">
        <v>9.4928000000000012E-2</v>
      </c>
      <c r="BA42" s="203">
        <v>11.680194999999999</v>
      </c>
      <c r="BB42" s="203">
        <v>0</v>
      </c>
      <c r="BC42" s="203">
        <v>0</v>
      </c>
      <c r="BD42" s="203">
        <v>0</v>
      </c>
      <c r="BE42" s="203">
        <v>0</v>
      </c>
      <c r="BF42" s="203">
        <v>0</v>
      </c>
      <c r="BG42" s="203">
        <v>0.47599999999999998</v>
      </c>
      <c r="BH42" s="203">
        <v>0</v>
      </c>
      <c r="BI42" s="203">
        <v>6.1653039999999999</v>
      </c>
      <c r="BJ42" s="203">
        <v>0.283439</v>
      </c>
      <c r="BK42" s="203">
        <v>52.005830000000003</v>
      </c>
      <c r="BL42" s="203">
        <v>41.188563000000002</v>
      </c>
      <c r="BM42" s="203">
        <v>-16.381883999999999</v>
      </c>
      <c r="BN42" s="203">
        <v>67.229979</v>
      </c>
      <c r="BO42" s="203">
        <v>0</v>
      </c>
      <c r="BP42" s="203">
        <v>631.63349899999992</v>
      </c>
      <c r="BQ42" s="203">
        <v>0.89129999999999998</v>
      </c>
      <c r="BR42" s="203">
        <v>0</v>
      </c>
      <c r="BS42" s="203">
        <v>0.77455099999999999</v>
      </c>
      <c r="BT42" s="203">
        <v>0</v>
      </c>
      <c r="BU42" s="203">
        <v>11.382198000000001</v>
      </c>
      <c r="BV42" s="203">
        <v>0.34820000000000001</v>
      </c>
      <c r="BW42" s="203">
        <v>0</v>
      </c>
      <c r="BX42" s="203">
        <v>2.4821409999999999</v>
      </c>
      <c r="BY42" s="203">
        <v>0</v>
      </c>
      <c r="BZ42" s="203">
        <v>52.046199999999999</v>
      </c>
      <c r="CA42" s="203">
        <v>-0.206094</v>
      </c>
      <c r="CB42" s="203">
        <v>0</v>
      </c>
      <c r="CC42" s="203">
        <v>26.341519000000002</v>
      </c>
      <c r="CD42" s="203">
        <v>6.5178140000000004</v>
      </c>
      <c r="CE42" s="203">
        <v>355.64020599999998</v>
      </c>
      <c r="CF42" s="203">
        <v>110.35858900000001</v>
      </c>
      <c r="CG42" s="203">
        <v>-66.961042000000006</v>
      </c>
      <c r="CH42" s="203">
        <v>143.88622700000002</v>
      </c>
      <c r="CI42" s="203">
        <v>0</v>
      </c>
      <c r="CJ42" s="203">
        <v>1297.4515020000001</v>
      </c>
      <c r="CK42" s="203">
        <v>5.6153000000000004</v>
      </c>
      <c r="CL42" s="203">
        <v>0</v>
      </c>
      <c r="CM42" s="203">
        <v>10.992290000000001</v>
      </c>
      <c r="CN42" s="203">
        <v>7.9999999999999996E-6</v>
      </c>
      <c r="CO42" s="203">
        <v>106.62133299999999</v>
      </c>
      <c r="CP42" s="203">
        <v>0.34820000000000001</v>
      </c>
      <c r="CQ42" s="203">
        <v>0</v>
      </c>
      <c r="CR42" s="203">
        <v>2.4821409999999999</v>
      </c>
      <c r="CS42" s="203">
        <v>0</v>
      </c>
      <c r="CT42" s="203">
        <v>52.046199999999999</v>
      </c>
      <c r="CU42" s="203">
        <v>1.5999999999999999E-5</v>
      </c>
      <c r="CV42" s="203">
        <v>0</v>
      </c>
      <c r="CW42" s="203">
        <v>40.776739999999997</v>
      </c>
      <c r="CX42" s="203">
        <v>6.682321</v>
      </c>
      <c r="CY42" s="203">
        <v>519.11668800000007</v>
      </c>
      <c r="CZ42" s="203">
        <v>41.876000000000005</v>
      </c>
      <c r="DA42" s="203">
        <v>-16.900921</v>
      </c>
      <c r="DB42" s="203">
        <v>67.696151</v>
      </c>
      <c r="DC42" s="203">
        <v>-6.5000000000026148E-4</v>
      </c>
      <c r="DD42" s="203">
        <v>636.47606900000005</v>
      </c>
      <c r="DE42" s="203">
        <f>DE41*(1+DB42/DD41)</f>
        <v>1.1244859648704282</v>
      </c>
      <c r="DF42" s="203">
        <f t="shared" ref="DF42:DF83" si="5">DE42/DE$77</f>
        <v>0.34027234135093315</v>
      </c>
      <c r="DG42" s="203">
        <v>0.8919999999999999</v>
      </c>
      <c r="DH42" s="203">
        <v>0</v>
      </c>
      <c r="DI42" s="203">
        <v>0.77455099999999977</v>
      </c>
      <c r="DJ42" s="203">
        <v>-6.9999999999958984E-4</v>
      </c>
      <c r="DK42" s="203">
        <v>11.382197999999986</v>
      </c>
      <c r="DL42" s="203">
        <v>0.34799999999999998</v>
      </c>
      <c r="DM42" s="203">
        <v>0</v>
      </c>
      <c r="DN42" s="203">
        <v>2.4821409999999999</v>
      </c>
      <c r="DO42" s="203">
        <v>2.0000000000003348E-4</v>
      </c>
      <c r="DP42" s="203">
        <v>52.046199999999999</v>
      </c>
      <c r="DQ42" s="203">
        <v>-0.20599999999999999</v>
      </c>
      <c r="DR42" s="203">
        <v>0</v>
      </c>
      <c r="DS42" s="203">
        <v>26.443657000000002</v>
      </c>
      <c r="DT42" s="203">
        <v>6.5379720000000008</v>
      </c>
      <c r="DU42" s="203">
        <v>356.71079200000003</v>
      </c>
      <c r="DV42" s="203"/>
      <c r="DW42" s="241">
        <f>IFERROR(HLOOKUP("fa_21_s_s11",acc!$B$10:$AIR$83,$A42-1947,FALSE)+HLOOKUP("fa_2_s_s11",acc!$B$10:$AIR$83,$A42-1947,FALSE)+HLOOKUP("fa_3e_s_s11",acc!$B$10:$AIR$83,$A42-1947,FALSE)+HLOOKUP("fa_3d_s_s11",acc!$B$10:$AIR$83,$A42-1947,FALSE)+HLOOKUP("fa_4_s_s11",acc!$B$10:$AIR$83,$A42-1947,FALSE)+HLOOKUP("fa_5e_s_s11",acc!$B$10:$AIR$83,$A42-1947,FALSE)+HLOOKUP("fa_5d_s_s11",acc!$B$10:$AIR$83,$A42-1947,FALSE)+HLOOKUP("fa_6_s_s11",acc!$B$10:$AIR$83,$A42-1947,FALSE)+HLOOKUP("fa_7_s_s11",acc!$B$10:$AIR$83,$A42-1947,FALSE)+HLOOKUP("fa_8_s_s11",acc!$B$10:$AIR$83,$A42-1947,FALSE),"")</f>
        <v>301.28800000000001</v>
      </c>
      <c r="DX42" s="203">
        <v>0</v>
      </c>
      <c r="DY42" s="203">
        <v>64.718000000000004</v>
      </c>
      <c r="DZ42" s="203">
        <v>0.69</v>
      </c>
      <c r="EA42" s="203">
        <v>4.1070000000000002</v>
      </c>
      <c r="EB42" s="203">
        <v>3.9940000000000002</v>
      </c>
      <c r="EC42" s="203">
        <v>0.113</v>
      </c>
      <c r="ED42" s="203">
        <v>164.64400000000001</v>
      </c>
      <c r="EE42" s="203">
        <v>85.242000000000004</v>
      </c>
      <c r="EF42" s="203">
        <v>69.489999999999995</v>
      </c>
      <c r="EG42" s="203">
        <v>15.752000000000001</v>
      </c>
      <c r="EH42" s="203">
        <v>4.101</v>
      </c>
      <c r="EI42" s="203">
        <v>0</v>
      </c>
      <c r="EJ42" s="203">
        <v>-22.213999999999999</v>
      </c>
      <c r="EK42" s="203"/>
      <c r="EL42" s="241">
        <f>IFERROR(HLOOKUP("fa_21_s_s12",acc!$B$10:$AMP$83,$A42-1947,FALSE)+HLOOKUP("res_s",acc!$B$10:$AMP$83,$A42-1947,FALSE)+HLOOKUP("fa_2_s_s12",acc!$B$10:$AMP$83,$A42-1947,FALSE)+HLOOKUP("fa_3e_s_s12",acc!$B$10:$AMP$83,$A42-1947,FALSE)+HLOOKUP("fa_3d_s_s12",acc!$B$10:$AMP$83,$A42-1947,FALSE)+HLOOKUP("fa_3g_s_s12",acc!$B$10:$AMP$83,$A42-1947,FALSE)+HLOOKUP("fa_4_s_s12",acc!$B$10:$AMP$83,$A42-1947,FALSE)+HLOOKUP("fa_5e_s_s12",acc!$B$10:$AMP$83,$A42-1947,FALSE)+HLOOKUP("fa_5d_s_s12",acc!$B$10:$AMP$83,$A42-1947,FALSE)+HLOOKUP("fa_8_s_s12",acc!$B$10:$AMP$83,$A42-1947,FALSE),"")</f>
        <v>842.66645365345892</v>
      </c>
      <c r="EM42" s="203">
        <v>0</v>
      </c>
      <c r="EN42" s="203">
        <v>259.94</v>
      </c>
      <c r="EO42" s="203">
        <v>1.43</v>
      </c>
      <c r="EP42" s="203">
        <v>0</v>
      </c>
      <c r="EQ42" s="203">
        <v>60.671999999999997</v>
      </c>
      <c r="ER42" s="203">
        <v>59.478999999999999</v>
      </c>
      <c r="ES42" s="203">
        <v>1.1930000000000001</v>
      </c>
      <c r="ET42" s="241">
        <f>IFERROR(HLOOKUP("fl_4_s_s11",acc!$B$10:$AIS$83,$A42-1947,FALSE)+HLOOKUP("fl_4_s_s13",acc!$B$10:$AIS$83,$A42-1947,FALSE)+HLOOKUP("fl_4_s_s14",acc!$B$10:$AIS$83,$A42-1947,FALSE)+HLOOKUP("fl_4_s_s2",acc!$B$10:$AIS$83,$A42-1947,FALSE)-HLOOKUP("fa_4_s_s11",acc!$B$10:$AIS$83,$A42-1947,FALSE)-HLOOKUP("fa_4_s_s121",acc!$B$10:$AIS$83,$A42-1947,FALSE)-HLOOKUP("fa_4_s_s2",acc!$B$10:$AIS$83,$A42-1947,FALSE),"")</f>
        <v>348.52199999999999</v>
      </c>
      <c r="EU42" s="203">
        <v>36.884999999999998</v>
      </c>
      <c r="EV42" s="203">
        <v>30.744</v>
      </c>
      <c r="EW42" s="203">
        <v>6.141</v>
      </c>
      <c r="EX42" s="203">
        <v>0</v>
      </c>
      <c r="EY42" s="203">
        <v>0</v>
      </c>
      <c r="EZ42" s="203">
        <v>-22.771999999999998</v>
      </c>
      <c r="FA42" s="203"/>
      <c r="FB42" s="241">
        <f>IFERROR(HLOOKUP("fa_1_s_s121",acc!$B$10:$AMH$83,$A42-1947,FALSE)+HLOOKUP("fa_295_s_s121",acc!$B$10:$AMH$83,$A42-1947,FALSE)+HLOOKUP("tgt2_s",acc!$B$10:$AMH$83,$A42-1947,FALSE)+HLOOKUP("fa_2_s_s121",acc!$B$10:$AMH$83,$A42-1947,FALSE)+HLOOKUP("fa_3e_s_s121",acc!$B$10:$AMH$83,$A42-1947,FALSE)+HLOOKUP("fa_3d_s_s121",acc!$B$10:$AMH$83,$A42-1947,FALSE)+HLOOKUP("fa_3g_s_s121",acc!$B$10:$AMH$83,$A42-1947,FALSE)+HLOOKUP("fa_4_s_s121",acc!$B$10:$AMH$83,$A42-1947,FALSE)+HLOOKUP("fa_5e_s_s121",acc!$B$10:$AMH$83,$A42-1947,FALSE)+HLOOKUP("fa_5d_s_s121",acc!$B$10:$AMH$83,$A42-1947,FALSE)+HLOOKUP("fa_7_s_s121",acc!$B$10:$AMH$83,$A42-1947,FALSE)+HLOOKUP("fa_8_s_s121",acc!$B$10:$AMH$83,$A42-1947,FALSE),"")</f>
        <v>125.04099999999998</v>
      </c>
      <c r="FC42" s="203">
        <v>35.247</v>
      </c>
      <c r="FD42" s="203">
        <v>27.314</v>
      </c>
      <c r="FE42" s="203">
        <v>0</v>
      </c>
      <c r="FF42" s="241">
        <f>IFERROR(HLOOKUP("fl_295_s_s12",acc!$B$10:$AIS$83,$A42-1947,FALSE)+HLOOKUP("fl_295_s_s2",acc!$B$10:$AIS$83,$A42-1947,FALSE),"")</f>
        <v>57.287999999999997</v>
      </c>
      <c r="FG42" s="203">
        <v>0.71699999999999997</v>
      </c>
      <c r="FH42" s="203">
        <v>0.71699999999999997</v>
      </c>
      <c r="FI42" s="203">
        <v>0</v>
      </c>
      <c r="FJ42" s="203">
        <v>2.5910000000000002</v>
      </c>
      <c r="FK42" s="203">
        <v>9.5000000000000001E-2</v>
      </c>
      <c r="FL42" s="203">
        <v>7.4999999999999997E-2</v>
      </c>
      <c r="FM42" s="203">
        <v>0.02</v>
      </c>
      <c r="FN42" s="203">
        <v>0</v>
      </c>
      <c r="FO42" s="203">
        <v>0</v>
      </c>
      <c r="FP42" s="203">
        <v>1.7889999999999999</v>
      </c>
      <c r="FQ42" s="203"/>
      <c r="FR42" s="241">
        <f>IFERROR(HLOOKUP("gcb_s",acc!$B$10:$ALZ$83,$A42-1947,FALSE)+HLOOKUP("fa_2_s_s13",acc!$B$10:$ALZ$83,$A42-1947,FALSE)+HLOOKUP("fa_3d_s_s13",acc!$B$10:$ALZ$83,$A42-1947,FALSE)+HLOOKUP("fa_3g_s_s13",acc!$B$10:$ALZ$83,$A42-1947,FALSE)+HLOOKUP("fa_5e_s_s13",acc!$B$10:$ALZ$83,$A42-1947,FALSE)+HLOOKUP("fa_5d_s_s13",acc!$B$10:$ALZ$83,$A42-1947,FALSE)+HLOOKUP("fa_6_s_s13",acc!$B$10:$ALZ$83,$A42-1947,FALSE)+HLOOKUP("fa_7_s_s13",acc!$B$10:$ALZ$83,$A42-1947,FALSE)+HLOOKUP("fa_8_s_s13",acc!$B$10:$ALZ$83,$A42-1947,FALSE),"")</f>
        <v>105.057</v>
      </c>
      <c r="FS42" s="203">
        <v>0</v>
      </c>
      <c r="FT42" s="203">
        <v>12.62</v>
      </c>
      <c r="FU42" s="203">
        <v>0</v>
      </c>
      <c r="FV42" s="203">
        <v>7.5359999999999996</v>
      </c>
      <c r="FW42" s="203">
        <v>7.4749999999999996</v>
      </c>
      <c r="FX42" s="203">
        <v>6.0999999999999999E-2</v>
      </c>
      <c r="FY42" s="203">
        <v>0</v>
      </c>
      <c r="FZ42" s="203">
        <v>82.210999999999999</v>
      </c>
      <c r="GA42" s="203">
        <v>80.778999999999996</v>
      </c>
      <c r="GB42" s="203">
        <v>1.4319999999999999</v>
      </c>
      <c r="GC42" s="203">
        <v>0.09</v>
      </c>
      <c r="GD42" s="203">
        <v>0</v>
      </c>
      <c r="GE42" s="203">
        <v>-2.375</v>
      </c>
      <c r="GF42" s="203"/>
      <c r="GG42" s="241">
        <f>IFERROR(HLOOKUP("fa_21_s_s14",acc!$B$10:$ALR$83,$A42-1947,FALSE)+HLOOKUP("fa_2_s_s14",acc!$B$10:$ALR$83,$A42-1947,FALSE)+HLOOKUP("fa_3d_s_s14",acc!$B$10:$ALR$83,$A42-1947,FALSE)+HLOOKUP("fa_3g_s_s14",acc!$B$10:$ALR$83,$A42-1947,FALSE)+HLOOKUP("fa_5e_s_s14",acc!$B$10:$ALR$83,$A42-1947,FALSE)+HLOOKUP("fa_5d_s_s14",acc!$B$10:$ALR$83,$A42-1947,FALSE)+HLOOKUP("fa_6_s_s14",acc!$B$10:$ALR$83,$A42-1947,FALSE)+HLOOKUP("fa_7_s_s14",acc!$B$10:$ALR$83,$A42-1947,FALSE)+HLOOKUP("fa_8_s_s14",acc!$B$10:$ALR$83,$A42-1947,FALSE),"")</f>
        <v>416.11</v>
      </c>
      <c r="GH42" s="203">
        <v>0</v>
      </c>
      <c r="GI42" s="203">
        <v>246.89</v>
      </c>
      <c r="GJ42" s="203">
        <v>19.442</v>
      </c>
      <c r="GK42" s="203">
        <v>32.000999999999998</v>
      </c>
      <c r="GL42" s="203">
        <v>31.614999999999998</v>
      </c>
      <c r="GM42" s="203">
        <v>0.38600000000000001</v>
      </c>
      <c r="GN42" s="203">
        <v>0</v>
      </c>
      <c r="GO42" s="203">
        <v>40.295999999999999</v>
      </c>
      <c r="GP42" s="203">
        <v>37.363</v>
      </c>
      <c r="GQ42" s="203">
        <v>2.9329999999999998</v>
      </c>
      <c r="GR42" s="203">
        <v>31.791</v>
      </c>
      <c r="GS42" s="204">
        <v>0</v>
      </c>
      <c r="GT42" s="203">
        <v>45.69</v>
      </c>
      <c r="GU42" s="203"/>
      <c r="GV42" s="241">
        <f>IFERROR(HLOOKUP("fa_21_s_s2",acc!$B$10:$ALJ$83,$A42-1947,FALSE)+HLOOKUP("fa_2_s_s2",acc!$B$10:$ALJ$83,$A42-1947,FALSE)+HLOOKUP("fa_3e_s_s2",acc!$B$10:$ALJ$83,$A42-1947,FALSE)+HLOOKUP("fa_3g_s_s2",acc!$B$10:$ALJ$83,$A42-1947,FALSE)+HLOOKUP("fa_4_s_s2",acc!$B$10:$ALJ$83,$A42-1947,FALSE)+HLOOKUP("fa_5e_s_s2",acc!$B$10:$ALJ$83,$A42-1947,FALSE)+HLOOKUP("fa_6_s_s2",acc!$B$10:$ALJ$83,$A42-1947,FALSE)+HLOOKUP("fa_8_s_s2",acc!$B$10:$ALJ$83,$A42-1947,FALSE),"")</f>
        <v>160.47999999999999</v>
      </c>
      <c r="GW42" s="203">
        <v>0</v>
      </c>
      <c r="GX42" s="203">
        <v>93.927999999999997</v>
      </c>
      <c r="GY42" s="203">
        <v>0</v>
      </c>
      <c r="GZ42" s="203">
        <v>0</v>
      </c>
      <c r="HA42" s="203">
        <v>11.372999999999999</v>
      </c>
      <c r="HB42" s="203">
        <v>3.6880000000000002</v>
      </c>
      <c r="HC42" s="203">
        <v>7.6849999999999996</v>
      </c>
      <c r="HD42" s="203">
        <v>35.189</v>
      </c>
      <c r="HE42" s="203">
        <f t="shared" si="0"/>
        <v>20.478000000000002</v>
      </c>
      <c r="HF42" s="203">
        <v>20.478000000000002</v>
      </c>
      <c r="HG42" s="203">
        <v>0</v>
      </c>
      <c r="HH42" s="203">
        <v>0.159</v>
      </c>
      <c r="HI42" s="203">
        <v>0</v>
      </c>
      <c r="HJ42" s="203">
        <v>-0.11899999999999999</v>
      </c>
      <c r="HK42" s="203"/>
      <c r="HL42" s="241">
        <f>IFERROR(HLOOKUP("fl_3g_s_s11",acc!$B$10:$AIQ$83,$A42-1947,FALSE)+HLOOKUP("fl_4_s_s11",acc!$B$10:$AIQ$83,$A42-1947,FALSE)+HLOOKUP("fl_5e_s_s11",acc!$B$10:$AIQ$83,$A42-1947,FALSE),"")</f>
        <v>578.75799999999992</v>
      </c>
      <c r="HM42" s="203">
        <v>0</v>
      </c>
      <c r="HN42" s="203">
        <v>0</v>
      </c>
      <c r="HO42" s="203">
        <v>18.303999999999998</v>
      </c>
      <c r="HP42" s="203">
        <v>16.251999999999999</v>
      </c>
      <c r="HQ42" s="203">
        <v>2.052</v>
      </c>
      <c r="HR42" s="203">
        <v>389.28699999999998</v>
      </c>
      <c r="HS42" s="203">
        <v>171.167</v>
      </c>
      <c r="HT42" s="203">
        <v>171.167</v>
      </c>
      <c r="HU42" s="203">
        <v>0</v>
      </c>
      <c r="HV42" s="203">
        <v>0</v>
      </c>
      <c r="HW42" s="203">
        <v>0</v>
      </c>
      <c r="HX42" s="203">
        <v>0</v>
      </c>
      <c r="HY42" s="203"/>
      <c r="HZ42" s="241">
        <f>IFERROR(HLOOKUP("fl_295_s_s12",acc!$B$10:$AMO$83,$A42-1947,FALSE)+HLOOKUP("fl_2_s_s12",acc!$B$10:$AMO$83,$A42-1947,FALSE)+HLOOKUP("fl_3g_s_s12",acc!$B$10:$AMO$83,$A42-1947,FALSE)+HLOOKUP("fl_5e_s_s12",acc!$B$10:$AMO$83,$A42-1947,FALSE)+HLOOKUP("fl_6_s_s12",acc!$B$10:$AMO$83,$A42-1947,FALSE)+HLOOKUP("fl_7_s_s12",acc!$B$10:$AMO$83,$A42-1947,FALSE),"")</f>
        <v>894.68045365345881</v>
      </c>
      <c r="IA42" s="203">
        <v>0</v>
      </c>
      <c r="IB42" s="241">
        <f>IFERROR(HLOOKUP("fa_2_s_s11",acc!$B$10:$AIS$83,$A42-1947,FALSE)+HLOOKUP("fa_2_s_s12",acc!$B$10:$AIS$83,$A42-1947,FALSE)+HLOOKUP("fa_2_s_s121",acc!$B$10:$AIS$83,$A42-1947,FALSE)+HLOOKUP("fa_2_s_s13",acc!$B$10:$AIS$83,$A42-1947,FALSE)+HLOOKUP("fa_2_s_s14",acc!$B$10:$AIS$83,$A42-1947,FALSE)+HLOOKUP("fa_2_s_s2",acc!$B$10:$AIS$83,$A42-1947,FALSE)-HLOOKUP("fl_2_s_s121",acc!$B$10:$AIS$83,$A42-1947,FALSE)-HLOOKUP("fl_2_s_s13",acc!$B$10:$AIS$83,$A42-1947,FALSE)-HLOOKUP("fl_2_s_s2",acc!$B$10:$AIS$83,$A42-1947,FALSE),"")</f>
        <v>556.99899999999991</v>
      </c>
      <c r="IC42" s="203">
        <v>0</v>
      </c>
      <c r="ID42" s="203">
        <v>45.701000000000001</v>
      </c>
      <c r="IE42" s="203">
        <v>51.122</v>
      </c>
      <c r="IF42" s="203">
        <v>46.768000000000001</v>
      </c>
      <c r="IG42" s="203">
        <v>4.3540000000000001</v>
      </c>
      <c r="IH42" s="203">
        <v>0</v>
      </c>
      <c r="II42" s="203">
        <v>58.453000000000003</v>
      </c>
      <c r="IJ42" s="203">
        <v>58.453000000000003</v>
      </c>
      <c r="IK42" s="203">
        <v>0</v>
      </c>
      <c r="IL42" s="203">
        <v>36.141000000000005</v>
      </c>
      <c r="IM42" s="241">
        <f>IFERROR(HLOOKUP("fa_7_s_s11",acc!$B$10:$AIS$83,$A42-1947,FALSE)
+HLOOKUP("fa_7_s_s121",acc!$B$10:$AIS$83,$A42-1947,FALSE)
+HLOOKUP("fa_7_s_s13",acc!$B$10:$AIS$83,$A42-1947,FALSE)
+HLOOKUP("fa_7_s_s14",acc!$B$10:$AIS$83,$A42-1947,FALSE)
-HLOOKUP("fl_7_s_s2",acc!$B$10:$AIS$83,$A42-1947,FALSE),"")</f>
        <v>0</v>
      </c>
      <c r="IN42" s="203">
        <v>0</v>
      </c>
      <c r="IO42" s="203"/>
      <c r="IP42" s="241">
        <f>IFERROR(HLOOKUP("fl_21_s_s121",acc!$B$10:$AMG$83,$A42-1947,FALSE)+HLOOKUP("res_s",acc!$B$10:$AMG$83,$A42-1947,FALSE)+HLOOKUP("gcb_s",acc!$B$10:$AMG$83,$A42-1947,FALSE)+HLOOKUP("fl_2_s_s121",acc!$B$10:$AMG$83,$A42-1947,FALSE)+HLOOKUP("fl_5e_s_s121",acc!$B$10:$AMG$83,$A42-1947,FALSE),"")</f>
        <v>43.869</v>
      </c>
      <c r="IQ42" s="203">
        <v>0</v>
      </c>
      <c r="IR42" s="203">
        <v>-4.9760000000000009</v>
      </c>
      <c r="IS42" s="241">
        <f>IFERROR(HLOOKUP("fa_21_s_s11",acc!$B$10:$AIS$83,$A42-1947,FALSE)+HLOOKUP("fa_21_s_s12",acc!$B$10:$AIS$83,$A42-1947,FALSE)+HLOOKUP("fa_21_s_s14",acc!$B$10:$AIS$83,$A42-1947,FALSE)+HLOOKUP("fa_21_s_s2",acc!$B$10:$AIS$83,$A42-1947,FALSE),"")</f>
        <v>21.562000000000001</v>
      </c>
      <c r="IT42" s="203">
        <v>0</v>
      </c>
      <c r="IU42" s="203">
        <v>0</v>
      </c>
      <c r="IV42" s="203">
        <v>0</v>
      </c>
      <c r="IW42" s="203">
        <v>0</v>
      </c>
      <c r="IX42" s="203">
        <v>0</v>
      </c>
      <c r="IY42" s="203">
        <v>9.3089999999999993</v>
      </c>
      <c r="IZ42" s="203">
        <v>9.3089999999999993</v>
      </c>
      <c r="JA42" s="203">
        <v>0</v>
      </c>
      <c r="JB42" s="203">
        <v>0</v>
      </c>
      <c r="JC42" s="203">
        <v>0</v>
      </c>
      <c r="JD42" s="203">
        <v>0</v>
      </c>
      <c r="JE42" s="203"/>
      <c r="JF42" s="241">
        <f>IFERROR(HLOOKUP("fl_2_s_s13",acc!$B$10:$ALY$83,$A42-1947,FALSE)+HLOOKUP("fl_3e_s_s13",acc!$B$10:$ALY$83,$A42-1947,FALSE)+HLOOKUP("fl_4_s_s13",acc!$B$10:$ALY$83,$A42-1947,FALSE),"")</f>
        <v>106.96199999999999</v>
      </c>
      <c r="JG42" s="203">
        <v>0</v>
      </c>
      <c r="JH42" s="203">
        <v>32.911000000000001</v>
      </c>
      <c r="JI42" s="203">
        <v>0</v>
      </c>
      <c r="JJ42" s="203">
        <v>43.424999999999997</v>
      </c>
      <c r="JK42" s="203">
        <v>43.418999999999997</v>
      </c>
      <c r="JL42" s="203">
        <v>6.0000000000000001E-3</v>
      </c>
      <c r="JM42" s="203">
        <v>30.625999999999998</v>
      </c>
      <c r="JN42" s="203">
        <v>0</v>
      </c>
      <c r="JO42" s="203">
        <v>0</v>
      </c>
      <c r="JP42" s="203">
        <v>0</v>
      </c>
      <c r="JQ42" s="203">
        <v>0</v>
      </c>
      <c r="JR42" s="203">
        <v>0</v>
      </c>
      <c r="JS42" s="203">
        <v>0</v>
      </c>
      <c r="JT42" s="203"/>
      <c r="JU42" s="241">
        <f>IFERROR(HLOOKUP("fl_4_s_s14",acc!$B$10:$ALQ$83,$A42-1947,FALSE),"")</f>
        <v>84.64800000000001</v>
      </c>
      <c r="JV42" s="203">
        <v>0</v>
      </c>
      <c r="JW42" s="203">
        <v>0</v>
      </c>
      <c r="JX42" s="203">
        <v>0</v>
      </c>
      <c r="JY42" s="203">
        <v>0</v>
      </c>
      <c r="JZ42" s="203">
        <v>0</v>
      </c>
      <c r="KA42" s="203">
        <v>84.64800000000001</v>
      </c>
      <c r="KB42" s="203">
        <v>0</v>
      </c>
      <c r="KC42" s="203">
        <v>0</v>
      </c>
      <c r="KD42" s="203">
        <v>0</v>
      </c>
      <c r="KE42" s="203">
        <v>0</v>
      </c>
      <c r="KF42" s="203">
        <v>0</v>
      </c>
      <c r="KG42" s="203">
        <v>0</v>
      </c>
      <c r="KH42" s="203"/>
      <c r="KI42" s="241">
        <f>IFERROR(HLOOKUP("fl_1_s_s2",acc!$B$10:$ALI$83,$A42-1947,FALSE)+HLOOKUP("fl_295_s_s2",acc!$B$10:$ALI$83,$A42-1947,FALSE)+HLOOKUP("tgt2_s",acc!$B$10:$ALI$83,$A42-1947,FALSE)+HLOOKUP("fl_2_s_s2",acc!$B$10:$ALI$83,$A42-1947,FALSE)+HLOOKUP("fl_3d_s_s2",acc!$B$10:$ALI$83,$A42-1947,FALSE)+HLOOKUP("fl_4_s_s2",acc!$B$10:$ALI$83,$A42-1947,FALSE)+HLOOKUP("fl_5d_s_s2",acc!$B$10:$ALI$83,$A42-1947,FALSE)+HLOOKUP("fl_7_s_s2",acc!$B$10:$ALI$83,$A42-1947,FALSE),"")</f>
        <v>241.72599999999997</v>
      </c>
      <c r="KJ42" s="203">
        <v>35.247</v>
      </c>
      <c r="KK42" s="203">
        <v>120.476</v>
      </c>
      <c r="KL42" s="203">
        <v>0</v>
      </c>
      <c r="KM42" s="203">
        <v>11.587</v>
      </c>
      <c r="KN42" s="203">
        <v>3.5539999999999998</v>
      </c>
      <c r="KO42" s="203">
        <v>0.52800000000000002</v>
      </c>
      <c r="KP42" s="241">
        <f>IFERROR(HLOOKUP("fa_3d_s_s11",acc!$B$10:$AIS$83,$A42-1947,FALSE)+HLOOKUP("fa_3d_s_s12",acc!$B$10:$AIS$83,$A42-1947,FALSE)+HLOOKUP("fa_3d_s_s121",acc!$B$10:$AIS$83,$A42-1947,FALSE)+HLOOKUP("fa_3d_s_s13",acc!$B$10:$AIS$83,$A42-1947,FALSE)+HLOOKUP("fa_3d_s_s14",acc!$B$10:$AIS$83,$A42-1947,FALSE),"")</f>
        <v>1.7530000000000001</v>
      </c>
      <c r="KQ42" s="203">
        <v>46.384999999999998</v>
      </c>
      <c r="KR42" s="203">
        <v>26.4</v>
      </c>
      <c r="KS42" s="203">
        <v>0</v>
      </c>
      <c r="KT42" s="203">
        <v>26.277999999999999</v>
      </c>
      <c r="KU42" s="203">
        <v>0</v>
      </c>
      <c r="KV42" s="203">
        <v>0</v>
      </c>
      <c r="KW42" s="203">
        <v>0</v>
      </c>
      <c r="KX42" s="203"/>
      <c r="KY42" s="241">
        <f>IFERROR(HLOOKUP("fa_21_flow_s11",acc!$B$10:$AIP$83,$A42-1947,FALSE)+HLOOKUP("fa_2_flow_s11",acc!$B$10:$AIP$83,$A42-1947,FALSE)+HLOOKUP("fa_3e_flow_s11",acc!$B$10:$AIP$83,$A42-1947,FALSE)+HLOOKUP("fa_3d_flow_s11",acc!$B$10:$AIP$83,$A42-1947,FALSE)+HLOOKUP("fa_4_flow_s11",acc!$B$10:$AIP$83,$A42-1947,FALSE)+HLOOKUP("fa_5e_flow_s11",acc!$B$10:$AIP$83,$A42-1947,FALSE)+HLOOKUP("fa_5d_flow_s11",acc!$B$10:$AIP$83,$A42-1947,FALSE)+HLOOKUP("fa_6_flow_s11",acc!$B$10:$AIP$83,$A42-1947,FALSE)+HLOOKUP("fa_7_flow_s11",acc!$B$10:$AIP$83,$A42-1947,FALSE)+HLOOKUP("fa_8_flow_s11",acc!$B$10:$AIP$83,$A42-1947,FALSE),"")</f>
        <v>29.132000000000001</v>
      </c>
      <c r="KZ42" s="203">
        <v>0</v>
      </c>
      <c r="LA42" s="203">
        <v>3.5590000000000002</v>
      </c>
      <c r="LB42" s="203">
        <v>-4.0000000000000001E-3</v>
      </c>
      <c r="LC42" s="203">
        <v>0.98699999999999999</v>
      </c>
      <c r="LD42" s="203">
        <v>0.98699999999999999</v>
      </c>
      <c r="LE42" s="203">
        <v>0</v>
      </c>
      <c r="LF42" s="203">
        <v>22.183</v>
      </c>
      <c r="LG42" s="203">
        <v>1.952</v>
      </c>
      <c r="LH42" s="203">
        <v>0.66300000000000003</v>
      </c>
      <c r="LI42" s="203">
        <v>1.2889999999999999</v>
      </c>
      <c r="LJ42" s="203">
        <v>0.36499999999999999</v>
      </c>
      <c r="LK42" s="203">
        <v>0</v>
      </c>
      <c r="LL42" s="203">
        <v>8.9999999999999969E-2</v>
      </c>
      <c r="LM42" s="203"/>
      <c r="LN42" s="241">
        <f>IFERROR(HLOOKUP("fa_21_flow_s12",acc!$B$10:$AMM$83,$A42-1947,FALSE)+HLOOKUP("res_flow",acc!$B$10:$AMM$83,$A42-1947,FALSE)+HLOOKUP("fa_2_flow_s12",acc!$B$10:$AMM$83,$A42-1947,FALSE)+HLOOKUP("fa_3e_flow_s12",acc!$B$10:$AMM$83,$A42-1947,FALSE)+HLOOKUP("fa_3d_flow_s12",acc!$B$10:$AMM$83,$A42-1947,FALSE)+HLOOKUP("fa_3g_flow_s12",acc!$B$10:$AMM$83,$A42-1947,FALSE)+HLOOKUP("fa_4_flow_s12",acc!$B$10:$AMM$83,$A42-1947,FALSE)+HLOOKUP("fa_5e_flow_s12",acc!$B$10:$AMM$83,$A42-1947,FALSE)+HLOOKUP("fa_5d_flow_s12",acc!$B$10:$AMM$83,$A42-1947,FALSE)+HLOOKUP("fa_8_flow_s12",acc!$B$10:$AMM$83,$A42-1947,FALSE),"")</f>
        <v>94.841533917312987</v>
      </c>
      <c r="LO42" s="203">
        <v>0</v>
      </c>
      <c r="LP42" s="203">
        <v>42.006</v>
      </c>
      <c r="LQ42" s="203">
        <v>2.9000000000000001E-2</v>
      </c>
      <c r="LR42" s="203">
        <v>0</v>
      </c>
      <c r="LS42" s="203">
        <v>4.5910000000000002</v>
      </c>
      <c r="LT42" s="203">
        <v>4.49</v>
      </c>
      <c r="LU42" s="203">
        <v>0.10100000000000001</v>
      </c>
      <c r="LV42" s="241">
        <f>IFERROR(HLOOKUP("fl_4_flow_s11",acc!$B$10:$AIS$83,$A42-1947,FALSE)+HLOOKUP("fl_4_flow_s13",acc!$B$10:$AIS$83,$A42-1947,FALSE)+HLOOKUP("fl_4_flow_s14",acc!$B$10:$AIS$83,$A42-1947,FALSE)+HLOOKUP("fl_4_flow_s2",acc!$B$10:$AIS$83,$A42-1947,FALSE)-HLOOKUP("fa_4_flow_s11",acc!$B$10:$AIS$83,$A42-1947,FALSE)-HLOOKUP("fa_4_flow_s121",acc!$B$10:$AIS$83,$A42-1947,FALSE)-HLOOKUP("fa_4_flow_s2",acc!$B$10:$AIS$83,$A42-1947,FALSE),"")</f>
        <v>45.284000000000006</v>
      </c>
      <c r="LW42" s="203">
        <v>3.621</v>
      </c>
      <c r="LX42" s="203">
        <v>2.2789999999999999</v>
      </c>
      <c r="LY42" s="203">
        <v>1.3420000000000001</v>
      </c>
      <c r="LZ42" s="203">
        <v>0</v>
      </c>
      <c r="MA42" s="203">
        <v>0</v>
      </c>
      <c r="MB42" s="203">
        <v>-5.4759999999999991</v>
      </c>
      <c r="MC42" s="203"/>
      <c r="MD42" s="241">
        <f>IFERROR(HLOOKUP("fa_1_flow_s121",acc!$B$10:$AMF$83,$A42-1947,FALSE)+HLOOKUP("fa_295_flow_s121",acc!$B$10:$AMF$83,$A42-1947,FALSE)+HLOOKUP("tgt2_flow",acc!$B$10:$AMF$83,$A42-1947,FALSE)+HLOOKUP("fa_2_flow_s121",acc!$B$10:$AMF$83,$A42-1947,FALSE)+HLOOKUP("fa_3e_flow_s121",acc!$B$10:$AMF$83,$A42-1947,FALSE)+HLOOKUP("fa_3d_flow_s121",acc!$B$10:$AMF$83,$A42-1947,FALSE)+HLOOKUP("fa_3g_flow_s121",acc!$B$10:$AMF$83,$A42-1947,FALSE)+HLOOKUP("fa_4_flow_s121",acc!$B$10:$AMF$83,$A42-1947,FALSE)+HLOOKUP("fa_5e_flow_s121",acc!$B$10:$AMF$83,$A42-1947,FALSE)+HLOOKUP("fa_5d_flow_s121",acc!$B$10:$AMF$83,$A42-1947,FALSE)+HLOOKUP("fa_7_flow_s121",acc!$B$10:$AMF$83,$A42-1947,FALSE)+HLOOKUP("fa_8_flow_s121",acc!$B$10:$AMF$83,$A42-1947,FALSE),"")</f>
        <v>6.4889999999999999</v>
      </c>
      <c r="ME42" s="203">
        <v>-0.12</v>
      </c>
      <c r="MF42" s="203">
        <v>4.585</v>
      </c>
      <c r="MG42" s="203">
        <v>0</v>
      </c>
      <c r="MH42" s="241">
        <f>IFERROR(HLOOKUP("fl_295_flow_s12",acc!$B$10:$AIS$83,$A42-1947,FALSE)+HLOOKUP("fl_295_flow_s2",acc!$B$10:$AIS$83,$A42-1947,FALSE),"")</f>
        <v>1.5410000000000001</v>
      </c>
      <c r="MI42" s="203">
        <v>0.27100000000000002</v>
      </c>
      <c r="MJ42" s="203">
        <v>0.27100000000000002</v>
      </c>
      <c r="MK42" s="203">
        <v>0</v>
      </c>
      <c r="ML42" s="203">
        <v>0.3</v>
      </c>
      <c r="MM42" s="203">
        <v>4.0000000000000001E-3</v>
      </c>
      <c r="MN42" s="203">
        <v>4.0000000000000001E-3</v>
      </c>
      <c r="MO42" s="203">
        <v>0</v>
      </c>
      <c r="MP42" s="203">
        <v>0</v>
      </c>
      <c r="MQ42" s="203">
        <v>0</v>
      </c>
      <c r="MR42" s="203">
        <v>-9.1999999999999998E-2</v>
      </c>
      <c r="MS42" s="203"/>
      <c r="MT42" s="241">
        <f>IFERROR(HLOOKUP("gcb_flow",acc!$B$10:$ALX$83,$A42-1947,FALSE)+HLOOKUP("fa_2_flow_s13",acc!$B$10:$ALX$83,$A42-1947,FALSE)+HLOOKUP("fa_3d_flow_s13",acc!$B$10:$ALX$83,$A42-1947,FALSE)+HLOOKUP("fa_3g_flow_s13",acc!$B$10:$ALX$83,$A42-1947,FALSE)+HLOOKUP("fa_5e_flow_s13",acc!$B$10:$ALX$83,$A42-1947,FALSE)+HLOOKUP("fa_5d_flow_s13",acc!$B$10:$ALX$83,$A42-1947,FALSE)+HLOOKUP("fa_6_flow_s13",acc!$B$10:$ALX$83,$A42-1947,FALSE)+HLOOKUP("fa_7_flow_s13",acc!$B$10:$ALX$83,$A42-1947,FALSE)+HLOOKUP("fa_8_flow_s13",acc!$B$10:$ALX$83,$A42-1947,FALSE),"")</f>
        <v>10.884000000000004</v>
      </c>
      <c r="MU42" s="203">
        <v>0</v>
      </c>
      <c r="MV42" s="203">
        <v>-62.797423302008596</v>
      </c>
      <c r="MW42" s="203">
        <v>-1.9E-2</v>
      </c>
      <c r="MX42" s="203">
        <v>0.22</v>
      </c>
      <c r="MY42" s="203">
        <v>0.23400000000000001</v>
      </c>
      <c r="MZ42" s="203">
        <v>-1.4E-2</v>
      </c>
      <c r="NA42" s="203">
        <v>0</v>
      </c>
      <c r="NB42" s="203">
        <v>3.1339999999999999</v>
      </c>
      <c r="NC42" s="203">
        <v>2.9209999999999998</v>
      </c>
      <c r="ND42" s="203">
        <v>0.21299999999999999</v>
      </c>
      <c r="NE42" s="203">
        <v>1.2999999999999999E-2</v>
      </c>
      <c r="NF42" s="203">
        <v>0</v>
      </c>
      <c r="NG42" s="203">
        <v>4.6680000000000001</v>
      </c>
      <c r="NH42" s="203"/>
      <c r="NI42" s="241">
        <f>IFERROR(HLOOKUP("fa_21_flow_s14",acc!$B$10:$ALP$83,$A42-1947,FALSE)+HLOOKUP("fa_2_flow_s14",acc!$B$10:$ALP$83,$A42-1947,FALSE)+HLOOKUP("fa_3d_flow_s14",acc!$B$10:$ALP$83,$A42-1947,FALSE)+HLOOKUP("fa_3g_flow_s14",acc!$B$10:$ALP$83,$A42-1947,FALSE)+HLOOKUP("fa_5e_flow_s14",acc!$B$10:$ALP$83,$A42-1947,FALSE)+HLOOKUP("fa_5d_flow_s14",acc!$B$10:$ALP$83,$A42-1947,FALSE)+HLOOKUP("fa_6_flow_s14",acc!$B$10:$ALP$83,$A42-1947,FALSE)+HLOOKUP("fa_7_flow_s14",acc!$B$10:$ALP$83,$A42-1947,FALSE)+HLOOKUP("fa_8_flow_s14",acc!$B$10:$ALP$83,$A42-1947,FALSE),"")</f>
        <v>27.729999999999997</v>
      </c>
      <c r="NJ42" s="203">
        <v>0</v>
      </c>
      <c r="NK42" s="203">
        <v>22.47</v>
      </c>
      <c r="NL42" s="203">
        <v>0.90200000000000002</v>
      </c>
      <c r="NM42" s="203">
        <v>7.1689999999999996</v>
      </c>
      <c r="NN42" s="203">
        <v>7.1470000000000002</v>
      </c>
      <c r="NO42" s="203">
        <v>2.1999999999999999E-2</v>
      </c>
      <c r="NP42" s="203">
        <v>0</v>
      </c>
      <c r="NQ42" s="203">
        <v>2.37</v>
      </c>
      <c r="NR42" s="203">
        <v>2.5499999999999998</v>
      </c>
      <c r="NS42" s="203">
        <v>-0.18</v>
      </c>
      <c r="NT42" s="203">
        <v>4.0720000000000001</v>
      </c>
      <c r="NU42" s="203">
        <v>0</v>
      </c>
      <c r="NV42" s="203">
        <v>-9.2530000000000001</v>
      </c>
      <c r="NW42" s="203"/>
      <c r="NX42" s="241">
        <f>IFERROR(HLOOKUP("fa_21_flow_s2",acc!$B$10:$ALH$83,$A42-1947,FALSE)+HLOOKUP("fa_2_flow_s2",acc!$B$10:$ALH$83,$A42-1947,FALSE)+HLOOKUP("fa_3e_flow_s2",acc!$B$10:$ALH$83,$A42-1947,FALSE)+HLOOKUP("fa_3g_flow_s2",acc!$B$10:$ALH$83,$A42-1947,FALSE)+HLOOKUP("fa_4_flow_s2",acc!$B$10:$ALH$83,$A42-1947,FALSE)+HLOOKUP("fa_5e_flow_s2",acc!$B$10:$ALH$83,$A42-1947,FALSE)+HLOOKUP("fa_6_flow_s2",acc!$B$10:$ALH$83,$A42-1947,FALSE)+HLOOKUP("fa_8_flow_s2",acc!$B$10:$ALH$83,$A42-1947,FALSE),"")</f>
        <v>37.984000000000002</v>
      </c>
      <c r="NY42" s="203">
        <v>0</v>
      </c>
      <c r="NZ42" s="203">
        <v>19.587</v>
      </c>
      <c r="OA42" s="203">
        <v>-1.6E-2</v>
      </c>
      <c r="OB42" s="203">
        <v>0</v>
      </c>
      <c r="OC42" s="203">
        <v>1.9219999999999999</v>
      </c>
      <c r="OD42" s="203">
        <v>1.079</v>
      </c>
      <c r="OE42" s="203">
        <v>0.84299999999999997</v>
      </c>
      <c r="OF42" s="203">
        <v>5.3639999999999999</v>
      </c>
      <c r="OG42" s="203">
        <v>1.9079999999999999</v>
      </c>
      <c r="OH42" s="203">
        <v>1.298</v>
      </c>
      <c r="OI42" s="203">
        <v>0</v>
      </c>
      <c r="OJ42" s="203">
        <v>5.0999999999999997E-2</v>
      </c>
      <c r="OK42" s="203">
        <v>0</v>
      </c>
      <c r="OL42" s="203">
        <v>10.062000000000001</v>
      </c>
      <c r="OM42" s="203"/>
      <c r="ON42" s="241">
        <f>IFERROR(HLOOKUP("fl_3g_flow_s11",acc!$B$10:$AIO$83,$A42-1947,FALSE)+HLOOKUP("fl_4_flow_s11",acc!$B$10:$AIO$83,$A42-1947,FALSE)+HLOOKUP("fl_5e_flow_s11",acc!$B$10:$AIO$83,$A42-1947,FALSE),"")</f>
        <v>53.920999999999992</v>
      </c>
      <c r="OO42" s="203">
        <v>0</v>
      </c>
      <c r="OP42" s="203">
        <v>0</v>
      </c>
      <c r="OQ42" s="203">
        <v>2.6930000000000001</v>
      </c>
      <c r="OR42" s="203">
        <v>2.403</v>
      </c>
      <c r="OS42" s="203">
        <v>0.28999999999999998</v>
      </c>
      <c r="OT42" s="203">
        <v>45.003999999999998</v>
      </c>
      <c r="OU42" s="203">
        <v>6.2240000000000002</v>
      </c>
      <c r="OV42" s="203">
        <v>6.2240000000000002</v>
      </c>
      <c r="OW42" s="203">
        <v>0</v>
      </c>
      <c r="OX42" s="203">
        <v>0</v>
      </c>
      <c r="OY42" s="203">
        <v>0</v>
      </c>
      <c r="OZ42" s="203">
        <v>0</v>
      </c>
      <c r="PA42" s="203"/>
      <c r="PB42" s="241">
        <f>IFERROR(HLOOKUP("fl_295_flow_s12",acc!$B$10:$AMM$83,$A42-1947,FALSE)+HLOOKUP("fl_2_flow_s12",acc!$B$10:$AMM$83,$A42-1947,FALSE)+HLOOKUP("fl_3g_flow_s12",acc!$B$10:$AMM$83,$A42-1947,FALSE)+HLOOKUP("fl_5e_flow_s12",acc!$B$10:$AMM$83,$A42-1947,FALSE)+HLOOKUP("fl_6_flow_s12",acc!$B$10:$AMM$83,$A42-1947,FALSE)+HLOOKUP("fl_7_flow_s12",acc!$B$10:$AMM$83,$A42-1947,FALSE),"")</f>
        <v>92.697533917312981</v>
      </c>
      <c r="PC42" s="203">
        <v>0</v>
      </c>
      <c r="PD42" s="241">
        <f>IFERROR(HLOOKUP("fa_2_flow_s11",acc!$B$10:$AIS$83,$A42-1947,FALSE)+HLOOKUP("fa_2_flow_s12",acc!$B$10:$AIS$83,$A42-1947,FALSE)+HLOOKUP("fa_2_flow_s121",acc!$B$10:$AIS$83,$A42-1947,FALSE)+HLOOKUP("fa_2_flow_s13",acc!$B$10:$AIS$83,$A42-1947,FALSE)+HLOOKUP("fa_2_flow_s14",acc!$B$10:$AIS$83,$A42-1947,FALSE)+HLOOKUP("fa_2_flow_s2",acc!$B$10:$AIS$83,$A42-1947,FALSE)-HLOOKUP("fl_2_flow_s121",acc!$B$10:$AIS$83,$A42-1947,FALSE)-HLOOKUP("fl_2_flow_s13",acc!$B$10:$AIS$83,$A42-1947,FALSE)-HLOOKUP("fl_2_flow_s2",acc!$B$10:$AIS$83,$A42-1947,FALSE),"")</f>
        <v>74.294999999999987</v>
      </c>
      <c r="PE42" s="203">
        <v>0</v>
      </c>
      <c r="PF42" s="203">
        <v>1.5840000000000001</v>
      </c>
      <c r="PG42" s="203">
        <v>8.2669999999999995</v>
      </c>
      <c r="PH42" s="203">
        <v>7.8940000000000001</v>
      </c>
      <c r="PI42" s="203">
        <v>0.373</v>
      </c>
      <c r="PJ42" s="203">
        <v>0</v>
      </c>
      <c r="PK42" s="203">
        <v>4.0469999999999997</v>
      </c>
      <c r="PL42" s="203">
        <f>IFERROR(HLOOKUP("fa_5e_flow_s11",acc!$B$10:$AIS$83,$A42-1947,FALSE)
+HLOOKUP("fa_5e_flow_s12",acc!$B$10:$AIS$83,$A42-1947,FALSE)
+HLOOKUP("fa_5e_flow_s121",acc!$B$10:$AIS$83,$A42-1947,FALSE)
+HLOOKUP("fa_5e_flow_s13",acc!$B$10:$AIS$83,$A42-1947,FALSE)
+HLOOKUP("fa_5e_flow_s14",acc!$B$10:$AIS$83,$A42-1947,FALSE)
+HLOOKUP("fa_5e_flow_s2",acc!$B$10:$AIS$83,$A42-1947,FALSE)
-HLOOKUP("fl_5e_flow_s11",acc!$B$10:$AIS$83,$A42-1947,FALSE)
-HLOOKUP("fl_5e_flow_s121",acc!$B$10:$AIS$83,$A42-1947,FALSE),"")</f>
        <v>3.4909999999999997</v>
      </c>
      <c r="PM42" s="203">
        <v>0</v>
      </c>
      <c r="PN42" s="203">
        <v>4.5010000000000003</v>
      </c>
      <c r="PO42" s="241">
        <f>IFERROR(HLOOKUP("fa_7_flow_s11",acc!$B$10:$AIS$83,$A42-1947,FALSE)+HLOOKUP("fa_7_flow_s121",acc!$B$10:$AIS$83,$A42-1947,FALSE)+HLOOKUP("fa_7_flow_s13",acc!$B$10:$AIS$83,$A42-1947,FALSE)+HLOOKUP("fa_7_flow_s14",acc!$B$10:$AIS$83,$A42-1947,FALSE)-HLOOKUP("fl_7_flow_s2",acc!$B$10:$AIS$83,$A42-1947,FALSE),"")</f>
        <v>0</v>
      </c>
      <c r="PP42" s="203">
        <v>0</v>
      </c>
      <c r="PQ42" s="203"/>
      <c r="PR42" s="241">
        <f>IFERROR(HLOOKUP("fl_21_flow_s121",acc!$B$10:$AME$83,$A42-1947,FALSE)+HLOOKUP("res_flow",acc!$B$10:$AME$83,$A42-1947,FALSE)+HLOOKUP("gcb_flow",acc!$B$10:$AME$83,$A42-1947,FALSE)+HLOOKUP("fl_2_flow_s121",acc!$B$10:$AME$83,$A42-1947,FALSE)+HLOOKUP("fl_5e_flow_s121",acc!$B$10:$AME$83,$A42-1947,FALSE),"")</f>
        <v>5.3930000000000007</v>
      </c>
      <c r="PS42" s="203">
        <v>0</v>
      </c>
      <c r="PT42" s="203">
        <v>-65.6464233020086</v>
      </c>
      <c r="PU42" s="241">
        <f>IFERROR(HLOOKUP("fa_21_flow_s11",acc!$B$10:$AIS$83,$A42-1947,FALSE)+HLOOKUP("fa_21_flow_s12",acc!$B$10:$AIS$83,$A42-1947,FALSE)+HLOOKUP("fa_21_flow_s14",acc!$B$10:$AIS$83,$A42-1947,FALSE)+HLOOKUP("fa_21_flow_s2",acc!$B$10:$AIS$83,$A42-1947,FALSE),"")</f>
        <v>0.91100000000000003</v>
      </c>
      <c r="PV42" s="203">
        <v>0</v>
      </c>
      <c r="PW42" s="203">
        <v>0</v>
      </c>
      <c r="PX42" s="203">
        <v>0</v>
      </c>
      <c r="PY42" s="203">
        <v>0</v>
      </c>
      <c r="PZ42" s="203">
        <v>0</v>
      </c>
      <c r="QA42" s="203">
        <v>0</v>
      </c>
      <c r="QB42" s="203">
        <v>0</v>
      </c>
      <c r="QC42" s="203">
        <v>0</v>
      </c>
      <c r="QD42" s="203">
        <v>0</v>
      </c>
      <c r="QE42" s="203">
        <v>0</v>
      </c>
      <c r="QF42" s="203">
        <v>0</v>
      </c>
      <c r="QG42" s="203"/>
      <c r="QH42" s="241">
        <f>IFERROR(HLOOKUP("fl_2_flow_s13",acc!$B$10:$ALW$83,$A42-1947,FALSE)+HLOOKUP("fl_3e_flow_s13",acc!$B$10:$ALW$83,$A42-1947,FALSE)+HLOOKUP("fl_4_flow_s13",acc!$B$10:$ALW$83,$A42-1947,FALSE),"")</f>
        <v>11.568999999999999</v>
      </c>
      <c r="QI42" s="203">
        <v>0</v>
      </c>
      <c r="QJ42" s="203">
        <v>1.8819999999999999</v>
      </c>
      <c r="QK42" s="203">
        <v>0</v>
      </c>
      <c r="QL42" s="203">
        <v>3.552</v>
      </c>
      <c r="QM42" s="203">
        <v>3.5590000000000002</v>
      </c>
      <c r="QN42" s="203">
        <v>-7.0000000000000001E-3</v>
      </c>
      <c r="QO42" s="203">
        <v>6.1349999999999998</v>
      </c>
      <c r="QP42" s="203">
        <v>0</v>
      </c>
      <c r="QQ42" s="203">
        <v>0</v>
      </c>
      <c r="QR42" s="203">
        <v>0</v>
      </c>
      <c r="QS42" s="203">
        <v>0</v>
      </c>
      <c r="QT42" s="203">
        <v>0</v>
      </c>
      <c r="QU42" s="203">
        <v>0</v>
      </c>
      <c r="QV42" s="203"/>
      <c r="QW42" s="241">
        <f>IFERROR(HLOOKUP("fl_4_flow_s14",acc!$B$10:$ALO$83,$A42-1947,FALSE),"")</f>
        <v>15.305999999999999</v>
      </c>
      <c r="QX42" s="203">
        <v>0</v>
      </c>
      <c r="QY42" s="203">
        <v>0</v>
      </c>
      <c r="QZ42" s="203">
        <v>0</v>
      </c>
      <c r="RA42" s="203">
        <v>0</v>
      </c>
      <c r="RB42" s="203">
        <v>0</v>
      </c>
      <c r="RC42" s="203">
        <v>15.305999999999999</v>
      </c>
      <c r="RD42" s="203">
        <v>0</v>
      </c>
      <c r="RE42" s="203">
        <v>0</v>
      </c>
      <c r="RF42" s="203">
        <v>0</v>
      </c>
      <c r="RG42" s="203">
        <v>0</v>
      </c>
      <c r="RH42" s="203">
        <v>0</v>
      </c>
      <c r="RI42" s="203">
        <v>0</v>
      </c>
      <c r="RJ42" s="203"/>
      <c r="RK42" s="241">
        <f>IFERROR(HLOOKUP("fl_1_flow_s2",acc!$B$10:$ALG$83,$A42-1947,FALSE)+HLOOKUP("fl_295_flow_s2",acc!$B$10:$ALG$83,$A42-1947,FALSE)+HLOOKUP("tgt2_flow",acc!$B$10:$ALG$83,$A42-1947,FALSE)+HLOOKUP("fl_2_flow_s2",acc!$B$10:$ALG$83,$A42-1947,FALSE)+HLOOKUP("fl_3d_flow_s2",acc!$B$10:$ALG$83,$A42-1947,FALSE)+HLOOKUP("fl_4_flow_s2",acc!$B$10:$ALG$83,$A42-1947,FALSE)+HLOOKUP("fl_5d_flow_s2",acc!$B$10:$ALG$83,$A42-1947,FALSE)+HLOOKUP("fl_7_flow_s2",acc!$B$10:$ALG$83,$A42-1947,FALSE),"")</f>
        <v>28.175000000000004</v>
      </c>
      <c r="RL42" s="203">
        <v>-0.12</v>
      </c>
      <c r="RM42" s="203">
        <v>18.879000000000001</v>
      </c>
      <c r="RN42" s="203">
        <v>0</v>
      </c>
      <c r="RO42" s="203">
        <v>-4.2999999999999997E-2</v>
      </c>
      <c r="RP42" s="203">
        <v>0.65</v>
      </c>
      <c r="RQ42" s="203">
        <v>0.28399999999999997</v>
      </c>
      <c r="RR42" s="241">
        <f>IFERROR(HLOOKUP("fa_3d_flow_s11",acc!$B$10:$AIS$83,$A42-1947,FALSE)+HLOOKUP("fa_3d_flow_s12",acc!$B$10:$AIS$83,$A42-1947,FALSE)+HLOOKUP("fa_3d_flow_s121",acc!$B$10:$AIS$83,$A42-1947,FALSE)+HLOOKUP("fa_3d_flow_s13",acc!$B$10:$AIS$83,$A42-1947,FALSE)+HLOOKUP("fa_3d_flow_s14",acc!$B$10:$AIS$83,$A42-1947,FALSE),"")</f>
        <v>0.10900000000000001</v>
      </c>
      <c r="RS42" s="203">
        <v>6.6859999999999999</v>
      </c>
      <c r="RT42" s="203">
        <v>2.718</v>
      </c>
      <c r="RU42" s="203">
        <v>0</v>
      </c>
      <c r="RV42" s="241">
        <f>IFERROR(HLOOKUP("fa_5d_flow_s11",acc!$B$10:$AIS$83,$A42-1947,FALSE)
+HLOOKUP("fa_5d_flow_s12",acc!$B$10:$AIS$83,$A42-1947,FALSE)
+HLOOKUP("fa_5d_flow_s121",acc!$B$10:$AIS$83,$A42-1947,FALSE)
+HLOOKUP("fa_5d_flow_s13",acc!$B$10:$AIS$83,$A42-1947,FALSE)
+HLOOKUP("fa_5d_flow_s14",acc!$B$10:$AIS$83,$A42-1947,FALSE),"")</f>
        <v>2.6640000000000001</v>
      </c>
      <c r="RW42" s="203">
        <v>0</v>
      </c>
      <c r="RX42" s="203">
        <v>0</v>
      </c>
      <c r="RY42" s="203">
        <v>0</v>
      </c>
      <c r="RZ42" s="203"/>
      <c r="SA42" s="241">
        <f>IFERROR(HLOOKUP("fa_21_v_s11",acc!$B$10:$AIR$83,$A42-1947,FALSE)+HLOOKUP("fa_2_v_s11",acc!$B$10:$AIR$83,$A42-1947,FALSE)+HLOOKUP("fa_3e_v_s11",acc!$B$10:$AIR$83,$A42-1947,FALSE)+HLOOKUP("fa_3d_v_s11",acc!$B$10:$AIR$83,$A42-1947,FALSE)+HLOOKUP("fa_4_v_s11",acc!$B$10:$AIR$83,$A42-1947,FALSE)
+HLOOKUP("fa_5e_v_s11",acc!$B$10:$AIR$83,$A42-1947,FALSE)
+HLOOKUP("fa_5d_v_s11",acc!$B$10:$AIR$83,$A42-1947,FALSE)
+HLOOKUP("fa_6_v_s11",acc!$B$10:$AIR$83,$A42-1947,FALSE)
+HLOOKUP("fa_7_v_s11",acc!$B$10:$AIR$83,$A42-1947,FALSE)
+HLOOKUP("fa_8_v_s11",acc!$B$10:$AIR$83,$A42-1947,FALSE),"")</f>
        <v>1.992</v>
      </c>
      <c r="SB42" s="203">
        <v>0</v>
      </c>
      <c r="SC42" s="203">
        <v>0.20799999999999999</v>
      </c>
      <c r="SD42" s="203">
        <v>0</v>
      </c>
      <c r="SE42" s="203">
        <v>-0.247</v>
      </c>
      <c r="SF42" s="203">
        <v>-0.28299999999999997</v>
      </c>
      <c r="SG42" s="203">
        <v>3.5999999999999997E-2</v>
      </c>
      <c r="SH42" s="203">
        <v>-7.1999999999999995E-2</v>
      </c>
      <c r="SI42" s="203">
        <v>2.1030000000000002</v>
      </c>
      <c r="SJ42" s="203">
        <v>0.68600000000000005</v>
      </c>
      <c r="SK42" s="203">
        <v>1.417</v>
      </c>
      <c r="SL42" s="203">
        <v>0</v>
      </c>
      <c r="SM42" s="203">
        <v>0</v>
      </c>
      <c r="SN42" s="203">
        <v>0</v>
      </c>
      <c r="SO42" s="203"/>
      <c r="SP42" s="241">
        <f>IFERROR(HLOOKUP("fa_21_v_s12",acc!$B$10:$AML$83,$A42-1947,FALSE)+HLOOKUP("res_v",acc!$B$10:$AML$83,$A42-1947,FALSE)+HLOOKUP("fa_2_v_s12",acc!$B$10:$AML$83,$A42-1947,FALSE)+HLOOKUP("fa_3e_v_s12",acc!$B$10:$AML$83,$A42-1947,FALSE)+HLOOKUP("fa_3d_v_s12",acc!$B$10:$AML$83,$A42-1947,FALSE)+HLOOKUP("fa_3g_v_s12",acc!$B$10:$AML$83,$A42-1947,FALSE)+HLOOKUP("fa_4_v_s12",acc!$B$10:$AML$83,$A42-1947,FALSE)+HLOOKUP("fa_5e_v_s12",acc!$B$10:$AML$83,$A42-1947,FALSE)+HLOOKUP("fa_5d_v_s12",acc!$B$10:$AML$83,$A42-1947,FALSE)+HLOOKUP("fa_8_v_s12",acc!$B$10:$AML$83,$A42-1947,FALSE),"")</f>
        <v>17.272023824040566</v>
      </c>
      <c r="SQ42" s="203">
        <v>0</v>
      </c>
      <c r="SR42" s="203">
        <v>5.5620000000000003</v>
      </c>
      <c r="SS42" s="203">
        <v>3.0000000000000001E-3</v>
      </c>
      <c r="ST42" s="203">
        <v>0</v>
      </c>
      <c r="SU42" s="203">
        <v>0.316</v>
      </c>
      <c r="SV42" s="203">
        <v>0.222</v>
      </c>
      <c r="SW42" s="203">
        <v>9.4E-2</v>
      </c>
      <c r="SX42" s="241">
        <f>IFERROR(HLOOKUP("fl_4_v_s11",acc!$B$10:$AIS$83,$A42-1947,FALSE)+HLOOKUP("fl_4_v_s13",acc!$B$10:$AIS$83,$A42-1947,FALSE)+HLOOKUP("fl_4_v_s14",acc!$B$10:$AIS$83,$A42-1947,FALSE)+HLOOKUP("fl_4_v_s2",acc!$B$10:$AIS$83,$A42-1947,FALSE)-HLOOKUP("fa_4_v_s11",acc!$B$10:$AIS$83,$A42-1947,FALSE)-HLOOKUP("fa_4_v_s121",acc!$B$10:$AIS$83,$A42-1947,FALSE)-HLOOKUP("fa_4_v_s2",acc!$B$10:$AIS$83,$A42-1947,FALSE),"")</f>
        <v>1.3200000000000003</v>
      </c>
      <c r="SY42" s="203">
        <v>2.468</v>
      </c>
      <c r="SZ42" s="203">
        <v>1.9339999999999999</v>
      </c>
      <c r="TA42" s="203">
        <v>0.53400000000000003</v>
      </c>
      <c r="TB42" s="203">
        <v>0</v>
      </c>
      <c r="TC42" s="203">
        <v>0</v>
      </c>
      <c r="TD42" s="203">
        <v>0</v>
      </c>
      <c r="TE42" s="203"/>
      <c r="TF42" s="241">
        <f>IFERROR(HLOOKUP("fa_1_v_s121",acc!$B$10:$AMD$83,$A42-1947,FALSE)+HLOOKUP("fa_295_v_s121",acc!$B$10:$AMD$83,$A42-1947,FALSE)+HLOOKUP("tgt2_v",acc!$B$10:$AMD$83,$A42-1947,FALSE)+HLOOKUP("fa_2_v_s121",acc!$B$10:$AMD$83,$A42-1947,FALSE)+HLOOKUP("fa_3e_v_s121",acc!$B$10:$AMD$83,$A42-1947,FALSE)+HLOOKUP("fa_3d_v_s121",acc!$B$10:$AMD$83,$A42-1947,FALSE)+HLOOKUP("fa_3g_v_s121",acc!$B$10:$AMD$83,$A42-1947,FALSE)+HLOOKUP("fa_4_v_s121",acc!$B$10:$AMD$83,$A42-1947,FALSE)+HLOOKUP("fa_5e_v_s121",acc!$B$10:$AMD$83,$A42-1947,FALSE)+HLOOKUP("fa_5d_v_s121",acc!$B$10:$AMD$83,$A42-1947,FALSE)+HLOOKUP("fa_7_v_s121",acc!$B$10:$AMD$83,$A42-1947,FALSE)+HLOOKUP("fa_8_v_s121",acc!$B$10:$AMD$83,$A42-1947,FALSE),"")</f>
        <v>18.41</v>
      </c>
      <c r="TG42" s="203">
        <v>13.746</v>
      </c>
      <c r="TH42" s="203">
        <v>4.6900000000000004</v>
      </c>
      <c r="TI42" s="203">
        <v>0</v>
      </c>
      <c r="TJ42" s="203">
        <v>0</v>
      </c>
      <c r="TK42" s="203">
        <v>-2.5999999999999999E-2</v>
      </c>
      <c r="TL42" s="203">
        <v>-2.5999999999999999E-2</v>
      </c>
      <c r="TM42" s="203">
        <v>0</v>
      </c>
      <c r="TN42" s="203">
        <v>0</v>
      </c>
      <c r="TO42" s="203">
        <v>0</v>
      </c>
      <c r="TP42" s="203">
        <v>-2E-3</v>
      </c>
      <c r="TQ42" s="203">
        <v>2E-3</v>
      </c>
      <c r="TR42" s="203">
        <v>0</v>
      </c>
      <c r="TS42" s="203">
        <v>0</v>
      </c>
      <c r="TT42" s="203">
        <v>0</v>
      </c>
      <c r="TU42" s="203"/>
      <c r="TV42" s="241">
        <f>IFERROR(HLOOKUP("gcb_v",acc!$B$10:$ALV$83,$A42-1947,FALSE)+HLOOKUP("fa_2_v_s13",acc!$B$10:$ALV$83,$A42-1947,FALSE)+HLOOKUP("fa_3d_v_s13",acc!$B$10:$ALV$83,$A42-1947,FALSE)+HLOOKUP("fa_3g_v_s13",acc!$B$10:$ALV$83,$A42-1947,FALSE)+HLOOKUP("fa_5e_v_s13",acc!$B$10:$ALV$83,$A42-1947,FALSE)+HLOOKUP("fa_5d_v_s13",acc!$B$10:$ALV$83,$A42-1947,FALSE)+HLOOKUP("fa_6_v_s13",acc!$B$10:$ALV$83,$A42-1947,FALSE)+HLOOKUP("fa_7_v_s13",acc!$B$10:$ALV$83,$A42-1947,FALSE)+HLOOKUP("fa_8_v_s13",acc!$B$10:$ALV$83,$A42-1947,FALSE),"")</f>
        <v>21.387</v>
      </c>
      <c r="TW42" s="203">
        <v>0</v>
      </c>
      <c r="TX42" s="203">
        <v>0.01</v>
      </c>
      <c r="TY42" s="203">
        <v>0</v>
      </c>
      <c r="TZ42" s="203">
        <v>0.52800000000000002</v>
      </c>
      <c r="UA42" s="203">
        <v>0.51800000000000002</v>
      </c>
      <c r="UB42" s="203">
        <v>0.01</v>
      </c>
      <c r="UC42" s="203">
        <v>0</v>
      </c>
      <c r="UD42" s="203">
        <v>20.849</v>
      </c>
      <c r="UE42" s="203">
        <v>20.812999999999999</v>
      </c>
      <c r="UF42" s="203">
        <v>3.5999999999999997E-2</v>
      </c>
      <c r="UG42" s="203">
        <v>0</v>
      </c>
      <c r="UH42" s="203">
        <v>0</v>
      </c>
      <c r="UI42" s="203">
        <v>0</v>
      </c>
      <c r="UJ42" s="203"/>
      <c r="UK42" s="241">
        <f>IFERROR(HLOOKUP("fa_21_v_s14",acc!$B$10:$ALN$83,$A42-1947,FALSE)+HLOOKUP("fa_2_v_s14",acc!$B$10:$ALN$83,$A42-1947,FALSE)+HLOOKUP("fa_3d_v_s14",acc!$B$10:$ALN$83,$A42-1947,FALSE)+HLOOKUP("fa_3g_v_s14",acc!$B$10:$ALN$83,$A42-1947,FALSE)+HLOOKUP("fa_5e_v_s14",acc!$B$10:$ALN$83,$A42-1947,FALSE)+HLOOKUP("fa_5d_v_s14",acc!$B$10:$ALN$83,$A42-1947,FALSE)+HLOOKUP("fa_6_v_s14",acc!$B$10:$ALN$83,$A42-1947,FALSE)+HLOOKUP("fa_7_v_s14",acc!$B$10:$ALN$83,$A42-1947,FALSE)+HLOOKUP("fa_8_v_s14",acc!$B$10:$ALN$83,$A42-1947,FALSE),"")</f>
        <v>5.6400000000000006</v>
      </c>
      <c r="UL42" s="203">
        <v>0</v>
      </c>
      <c r="UM42" s="203">
        <v>0.53700000000000003</v>
      </c>
      <c r="UN42" s="203">
        <v>0</v>
      </c>
      <c r="UO42" s="203">
        <v>2.4649999999999999</v>
      </c>
      <c r="UP42" s="203">
        <v>2.3370000000000002</v>
      </c>
      <c r="UQ42" s="203">
        <v>0.128</v>
      </c>
      <c r="UR42" s="203">
        <v>0</v>
      </c>
      <c r="US42" s="203">
        <v>2.528</v>
      </c>
      <c r="UT42" s="203">
        <v>2.246</v>
      </c>
      <c r="UU42" s="203">
        <v>0.28199999999999997</v>
      </c>
      <c r="UV42" s="203">
        <v>0.11</v>
      </c>
      <c r="UW42" s="203">
        <v>0</v>
      </c>
      <c r="UX42" s="203">
        <v>0</v>
      </c>
      <c r="UY42" s="203"/>
      <c r="UZ42" s="241">
        <f>IFERROR(HLOOKUP("fa_21_v_s2",acc!$B$10:$ALF$83,$A42-1947,FALSE)+HLOOKUP("fa_2_v_s2",acc!$B$10:$ALF$83,$A42-1947,FALSE)+HLOOKUP("fa_3e_v_s2",acc!$B$10:$ALF$83,$A42-1947,FALSE)+HLOOKUP("fa_3g_v_s2",acc!$B$10:$ALF$83,$A42-1947,FALSE)+HLOOKUP("fa_4_v_s2",acc!$B$10:$ALF$83,$A42-1947,FALSE)+HLOOKUP("fa_5e_v_s2",acc!$B$10:$ALF$83,$A42-1947,FALSE)+HLOOKUP("fa_6_v_s2",acc!$B$10:$ALF$83,$A42-1947,FALSE)+HLOOKUP("fa_8_v_s2",acc!$B$10:$ALF$83,$A42-1947,FALSE),"")</f>
        <v>10.124000000000001</v>
      </c>
      <c r="VA42" s="203">
        <v>0</v>
      </c>
      <c r="VB42" s="203">
        <v>5.4349999999999996</v>
      </c>
      <c r="VC42" s="203">
        <v>-3.0000000000000001E-3</v>
      </c>
      <c r="VD42" s="203">
        <v>0</v>
      </c>
      <c r="VE42" s="203">
        <v>0.35899999999999999</v>
      </c>
      <c r="VF42" s="203">
        <v>-0.14000000000000001</v>
      </c>
      <c r="VG42" s="203">
        <v>0.499</v>
      </c>
      <c r="VH42" s="203">
        <v>2.6829999999999998</v>
      </c>
      <c r="VI42" s="203">
        <v>1.544</v>
      </c>
      <c r="VJ42" s="203">
        <v>1.544</v>
      </c>
      <c r="VK42" s="203">
        <v>0</v>
      </c>
      <c r="VL42" s="203">
        <v>0</v>
      </c>
      <c r="VM42" s="203">
        <v>0</v>
      </c>
      <c r="VN42" s="203">
        <v>0</v>
      </c>
      <c r="VO42" s="203"/>
      <c r="VP42" s="241">
        <f>IFERROR(HLOOKUP("fl_3g_v_s11",acc!$B$10:$AIM$83,$A42-1947,FALSE)+HLOOKUP("fl_4_v_s11",acc!$B$10:$AIM$83,$A42-1947,FALSE)+HLOOKUP("fl_5e_v_s11",acc!$B$10:$AIM$83,$A42-1947,FALSE),"")</f>
        <v>11.416</v>
      </c>
      <c r="VQ42" s="203">
        <v>0</v>
      </c>
      <c r="VR42" s="203">
        <v>0</v>
      </c>
      <c r="VS42" s="203">
        <v>-1.0680000000000001</v>
      </c>
      <c r="VT42" s="203">
        <v>-1.161</v>
      </c>
      <c r="VU42" s="203">
        <v>9.2999999999999999E-2</v>
      </c>
      <c r="VV42" s="203">
        <v>2.3210000000000002</v>
      </c>
      <c r="VW42" s="203">
        <v>10.163</v>
      </c>
      <c r="VX42" s="203">
        <v>10.163</v>
      </c>
      <c r="VY42" s="203">
        <v>0</v>
      </c>
      <c r="VZ42" s="203">
        <v>0</v>
      </c>
      <c r="WA42" s="203">
        <v>0</v>
      </c>
      <c r="WB42" s="203">
        <v>0</v>
      </c>
      <c r="WC42" s="203"/>
      <c r="WD42" s="241">
        <f>IFERROR(HLOOKUP("fl_295_v_s12",acc!$B$10:$AMK$83,$A42-1947,FALSE)+HLOOKUP("fl_2_v_s12",acc!$B$10:$AMK$83,$A42-1947,FALSE)+HLOOKUP("fl_3g_v_s12",acc!$B$10:$AMK$83,$A42-1947,FALSE)+HLOOKUP("fl_5e_v_s12",acc!$B$10:$AMK$83,$A42-1947,FALSE)+HLOOKUP("fl_6_v_s12",acc!$B$10:$AMK$83,$A42-1947,FALSE)+HLOOKUP("fl_7_v_s12",acc!$B$10:$AMK$83,$A42-1947,FALSE),"")</f>
        <v>28.522023824040563</v>
      </c>
      <c r="WE42" s="203">
        <v>0</v>
      </c>
      <c r="WF42" s="241">
        <f>IFERROR(HLOOKUP("fa_2_v_s11",acc!$B$10:$AIS$83,$A42-1947,FALSE)+HLOOKUP("fa_2_v_s12",acc!$B$10:$AIS$83,$A42-1947,FALSE)+HLOOKUP("fa_2_v_s121",acc!$B$10:$AIS$83,$A42-1947,FALSE)+HLOOKUP("fa_2_v_s13",acc!$B$10:$AIS$83,$A42-1947,FALSE)+HLOOKUP("fa_2_v_s14",acc!$B$10:$AIS$83,$A42-1947,FALSE)+HLOOKUP("fa_2_v_s2",acc!$B$10:$AIS$83,$A42-1947,FALSE)-HLOOKUP("fl_2_v_s121",acc!$B$10:$AIS$83,$A42-1947,FALSE)-HLOOKUP("fl_2_v_s13",acc!$B$10:$AIS$83,$A42-1947,FALSE)-HLOOKUP("fl_2_v_s2",acc!$B$10:$AIS$83,$A42-1947,FALSE),"")</f>
        <v>6.577</v>
      </c>
      <c r="WG42" s="203">
        <v>0</v>
      </c>
      <c r="WH42" s="203">
        <v>0</v>
      </c>
      <c r="WI42" s="203">
        <v>-2.3210000000000002</v>
      </c>
      <c r="WJ42" s="203">
        <v>-2.6269999999999998</v>
      </c>
      <c r="WK42" s="203">
        <v>0.30599999999999999</v>
      </c>
      <c r="WL42" s="203">
        <v>0</v>
      </c>
      <c r="WM42" s="203">
        <v>2.6869999999999998</v>
      </c>
      <c r="WN42" s="241">
        <f>IFERROR(HLOOKUP("fa_5e_v_s11",acc!$B$10:$AIS$83,$A42-1947,FALSE)
+HLOOKUP("fa_5e_v_s12",acc!$B$10:$AIS$83,$A42-1947,FALSE)
+HLOOKUP("fa_5e_v_s121",acc!$B$10:$AIS$83,$A42-1947,FALSE)
+HLOOKUP("fa_5e_v_s13",acc!$B$10:$AIS$83,$A42-1947,FALSE)
+HLOOKUP("fa_5e_v_s14",acc!$B$10:$AIS$83,$A42-1947,FALSE)
+HLOOKUP("fa_5e_v_s2",acc!$B$10:$AIS$83,$A42-1947,FALSE)
-HLOOKUP("fl_5e_v_s11",acc!$B$10:$AIS$83,$A42-1947,FALSE)
-HLOOKUP("fl_5e_v_s121",acc!$B$10:$AIS$83,$A42-1947,FALSE),"")</f>
        <v>16.459999999999997</v>
      </c>
      <c r="WO42" s="203">
        <v>0</v>
      </c>
      <c r="WP42" s="203">
        <v>0.11</v>
      </c>
      <c r="WQ42" s="241">
        <f>IFERROR(HLOOKUP("fa_7_v_s11",acc!$B$10:$AIS$83,$A42-1947,FALSE)+HLOOKUP("fa_7_v_s121",acc!$B$10:$AIS$83,$A42-1947,FALSE)+HLOOKUP("fa_7_v_s13",acc!$B$10:$AIS$83,$A42-1947,FALSE)+HLOOKUP("fa_7_v_s14",acc!$B$10:$AIS$83,$A42-1947,FALSE)-HLOOKUP("fl_7_v_s2",acc!$B$10:$AIS$83,$A42-1947,FALSE),"")</f>
        <v>0</v>
      </c>
      <c r="WR42" s="203">
        <v>0</v>
      </c>
      <c r="WS42" s="203"/>
      <c r="WT42" s="241">
        <f>IFERROR(HLOOKUP("fl_21_v_s121",acc!$B$10:$AMC$83,$A42-1947,FALSE)+HLOOKUP("res_v",acc!$B$10:$AMC$83,$A42-1947,FALSE)+HLOOKUP("gcb_v",acc!$B$10:$AMC$83,$A42-1947,FALSE)+HLOOKUP("fl_2_v_s121",acc!$B$10:$AMC$83,$A42-1947,FALSE)+HLOOKUP("fl_5e_v_s121",acc!$B$10:$AMC$83,$A42-1947,FALSE),"")</f>
        <v>0.59799999999999998</v>
      </c>
      <c r="WU42" s="203">
        <v>0</v>
      </c>
      <c r="WV42" s="203">
        <v>0</v>
      </c>
      <c r="WW42" s="203">
        <v>0</v>
      </c>
      <c r="WX42" s="203">
        <v>0</v>
      </c>
      <c r="WY42" s="203">
        <v>0</v>
      </c>
      <c r="WZ42" s="203">
        <v>0</v>
      </c>
      <c r="XA42" s="203">
        <v>0</v>
      </c>
      <c r="XB42" s="203">
        <v>0</v>
      </c>
      <c r="XC42" s="203">
        <v>0.59799999999999998</v>
      </c>
      <c r="XD42" s="203">
        <v>0.59799999999999998</v>
      </c>
      <c r="XE42" s="203">
        <v>0</v>
      </c>
      <c r="XF42" s="203">
        <v>0</v>
      </c>
      <c r="XG42" s="203">
        <v>0</v>
      </c>
      <c r="XH42" s="203">
        <v>0</v>
      </c>
      <c r="XI42" s="203"/>
      <c r="XJ42" s="241">
        <f>IFERROR(HLOOKUP("fl_2_v_s13",acc!$B$10:$ALU$83,$A42-1947,FALSE)+HLOOKUP("fl_3e_v_s13",acc!$B$10:$ALU$83,$A42-1947,FALSE)+HLOOKUP("fl_4_v_s13",acc!$B$10:$ALU$83,$A42-1947,FALSE),"")</f>
        <v>6.5889999999999995</v>
      </c>
      <c r="XK42" s="203">
        <v>0</v>
      </c>
      <c r="XL42" s="203">
        <v>0</v>
      </c>
      <c r="XM42" s="203">
        <v>0</v>
      </c>
      <c r="XN42" s="203">
        <v>6.5289999999999999</v>
      </c>
      <c r="XO42" s="203">
        <v>6.5220000000000002</v>
      </c>
      <c r="XP42" s="203">
        <v>7.0000000000000001E-3</v>
      </c>
      <c r="XQ42" s="203">
        <v>0.06</v>
      </c>
      <c r="XR42" s="203">
        <v>0</v>
      </c>
      <c r="XS42" s="203">
        <v>0</v>
      </c>
      <c r="XT42" s="203">
        <v>0</v>
      </c>
      <c r="XU42" s="203">
        <v>0</v>
      </c>
      <c r="XV42" s="203">
        <v>0</v>
      </c>
      <c r="XW42" s="203">
        <v>0</v>
      </c>
      <c r="XX42" s="203"/>
      <c r="XY42" s="241">
        <f>IFERROR(HLOOKUP("fl_4_v_s14",acc!$B$10:$ALM$83,$A42-1947,FALSE),"")</f>
        <v>8.9999999999999993E-3</v>
      </c>
      <c r="XZ42" s="203">
        <v>0</v>
      </c>
      <c r="YA42" s="203">
        <v>0</v>
      </c>
      <c r="YB42" s="203">
        <v>0</v>
      </c>
      <c r="YC42" s="203">
        <v>0</v>
      </c>
      <c r="YD42" s="203">
        <v>0</v>
      </c>
      <c r="YE42" s="203">
        <v>8.9999999999999993E-3</v>
      </c>
      <c r="YF42" s="203">
        <v>0</v>
      </c>
      <c r="YG42" s="203">
        <v>0</v>
      </c>
      <c r="YH42" s="203">
        <v>0</v>
      </c>
      <c r="YI42" s="203">
        <v>0</v>
      </c>
      <c r="YJ42" s="203">
        <v>0</v>
      </c>
      <c r="YK42" s="203">
        <v>0</v>
      </c>
      <c r="YL42" s="203"/>
      <c r="YM42" s="241">
        <f>IFERROR(HLOOKUP("fl_1_v_s2",acc!$B$10:$ALE$83,$A42-1947,FALSE)+HLOOKUP("fl_295_v_s2",acc!$B$10:$ALE$83,$A42-1947,FALSE)+HLOOKUP("tgt2_v",acc!$B$10:$ALE$83,$A42-1947,FALSE)+HLOOKUP("fl_2_v_s2",acc!$B$10:$ALE$83,$A42-1947,FALSE)+HLOOKUP("fl_3d_v_s2",acc!$B$10:$ALE$83,$A42-1947,FALSE)+HLOOKUP("fl_4_v_s2",acc!$B$10:$ALE$83,$A42-1947,FALSE)+HLOOKUP("fl_5d_v_s2",acc!$B$10:$ALE$83,$A42-1947,FALSE)+HLOOKUP("fl_7_v_s2",acc!$B$10:$ALE$83,$A42-1947,FALSE),"")</f>
        <v>27.691000000000003</v>
      </c>
      <c r="YN42" s="203">
        <v>13.746</v>
      </c>
      <c r="YO42" s="203">
        <v>9.8650000000000002</v>
      </c>
      <c r="YP42" s="203">
        <v>0</v>
      </c>
      <c r="YQ42" s="203">
        <v>0</v>
      </c>
      <c r="YR42" s="203">
        <v>0.255</v>
      </c>
      <c r="YS42" s="203">
        <v>-0.106</v>
      </c>
      <c r="YT42" s="241">
        <f>IFERROR(HLOOKUP("fa_3d_v_s11",acc!$B$10:$AIS$83,$A42-1947,FALSE)+HLOOKUP("fa_3d_v_s12",acc!$B$10:$AIS$83,$A42-1947,FALSE)+HLOOKUP("fa_3d_v_s121",acc!$B$10:$AIS$83,$A42-1947,FALSE)+HLOOKUP("fa_3d_v_s13",acc!$B$10:$AIS$83,$A42-1947,FALSE)+HLOOKUP("fa_3d_v_s14",acc!$B$10:$AIS$83,$A42-1947,FALSE),"")</f>
        <v>0.26800000000000002</v>
      </c>
      <c r="YU42" s="203">
        <v>1.5409999999999999</v>
      </c>
      <c r="YV42" s="203">
        <v>2.1030000000000002</v>
      </c>
      <c r="YW42" s="203">
        <v>0</v>
      </c>
      <c r="YX42" s="241">
        <f>IFERROR(HLOOKUP("fa_5d_v_s11",acc!$B$10:$AIS$83,$A42-1947,FALSE)
+HLOOKUP("fa_5d_v_s12",acc!$B$10:$AIS$83,$A42-1947,FALSE)
+HLOOKUP("fa_5d_v_s121",acc!$B$10:$AIS$83,$A42-1947,FALSE)
+HLOOKUP("fa_5d_v_s13",acc!$B$10:$AIS$83,$A42-1947,FALSE)
+HLOOKUP("fa_5d_v_s14",acc!$B$10:$AIS$83,$A42-1947,FALSE),"")</f>
        <v>2.2709999999999999</v>
      </c>
      <c r="YY42" s="203">
        <v>0</v>
      </c>
      <c r="YZ42" s="203">
        <v>0</v>
      </c>
      <c r="ZA42" s="203">
        <v>0</v>
      </c>
      <c r="ZB42" s="203"/>
      <c r="ZC42" s="241">
        <f>IFERROR(HLOOKUP("fa_21_c_s11",acc!$B$10:$AIL$83,$A42-1947,FALSE)+HLOOKUP("fa_2_c_s11",acc!$B$10:$AIL$83,$A42-1947,FALSE)+HLOOKUP("fa_3e_c_s11",acc!$B$10:$AIL$83,$A42-1947,FALSE)+HLOOKUP("fa_3d_c_s11",acc!$B$10:$AIL$83,$A42-1947,FALSE)+HLOOKUP("fa_4_c_s11",acc!$B$10:$AIL$83,$A42-1947,FALSE)+HLOOKUP("fa_5e_c_s11",acc!$B$10:$AIL$83,$A42-1947,FALSE)+HLOOKUP("fa_5d_c_s11",acc!$B$10:$AIL$83,$A42-1947,FALSE)+HLOOKUP("fa_6_c_s11",acc!$B$10:$AIL$83,$A42-1947,FALSE)+HLOOKUP("fa_7_c_s11",acc!$B$10:$AIL$83,$A42-1947,FALSE)+HLOOKUP("fa_8_c_s11",acc!$B$10:$AIL$83,$A42-1947,FALSE),"")</f>
        <v>8.4599999999999991</v>
      </c>
      <c r="ZD42" s="203">
        <v>0</v>
      </c>
      <c r="ZE42" s="203">
        <v>-0.17199999999999999</v>
      </c>
      <c r="ZF42" s="203">
        <v>0</v>
      </c>
      <c r="ZG42" s="203">
        <v>0</v>
      </c>
      <c r="ZH42" s="203">
        <v>0</v>
      </c>
      <c r="ZI42" s="203">
        <v>0</v>
      </c>
      <c r="ZJ42" s="203">
        <v>2.3E-2</v>
      </c>
      <c r="ZK42" s="203">
        <v>8.609</v>
      </c>
      <c r="ZL42" s="203">
        <v>6.6959999999999997</v>
      </c>
      <c r="ZM42" s="203">
        <v>1.913</v>
      </c>
      <c r="ZN42" s="203">
        <v>0</v>
      </c>
      <c r="ZO42" s="203">
        <v>0</v>
      </c>
      <c r="ZP42" s="203">
        <v>0</v>
      </c>
      <c r="ZQ42" s="203"/>
      <c r="ZR42" s="241">
        <f>IFERROR(HLOOKUP("fa_21_c_s12",acc!$B$10:$AMJ$83,$A42-1947,FALSE)+HLOOKUP("res_c",acc!$B$10:$AMJ$83,$A42-1947,FALSE)+HLOOKUP("fa_2_c_s12",acc!$B$10:$AMJ$83,$A42-1947,FALSE)+HLOOKUP("fa_3e_c_s12",acc!$B$10:$AMJ$83,$A42-1947,FALSE)+HLOOKUP("fa_3d_c_s12",acc!$B$10:$AMJ$83,$A42-1947,FALSE)+HLOOKUP("fa_3g_c_s12",acc!$B$10:$AMJ$83,$A42-1947,FALSE)+HLOOKUP("fa_4_c_s12",acc!$B$10:$AMJ$83,$A42-1947,FALSE)+HLOOKUP("fa_5e_c_s12",acc!$B$10:$AMJ$83,$A42-1947,FALSE)+HLOOKUP("fa_5d_c_s12",acc!$B$10:$AMJ$83,$A42-1947,FALSE)+HLOOKUP("fa_8_c_s12",acc!$B$10:$AMJ$83,$A42-1947,FALSE),"")</f>
        <v>9.8100896296594726</v>
      </c>
      <c r="ZS42" s="203">
        <v>0</v>
      </c>
      <c r="ZT42" s="203">
        <v>0.35199999999999998</v>
      </c>
      <c r="ZU42" s="203">
        <v>0</v>
      </c>
      <c r="ZV42" s="203">
        <v>0</v>
      </c>
      <c r="ZW42" s="203">
        <v>3.1E-2</v>
      </c>
      <c r="ZX42" s="203">
        <v>3.1E-2</v>
      </c>
      <c r="ZY42" s="203">
        <v>0</v>
      </c>
      <c r="ZZ42" s="241">
        <f>IFERROR(HLOOKUP("fl_4_c_s11",acc!$B$10:$AIS$83,$A42-1947,FALSE)+HLOOKUP("fl_4_c_s13",acc!$B$10:$AIS$83,$A42-1947,FALSE)+HLOOKUP("fl_4_c_s14",acc!$B$10:$AIS$83,$A42-1947,FALSE)+HLOOKUP("fl_4_c_s2",acc!$B$10:$AIS$83,$A42-1947,FALSE)-HLOOKUP("fa_4_c_s11",acc!$B$10:$AIS$83,$A42-1947,FALSE)-HLOOKUP("fa_4_c_s121",acc!$B$10:$AIS$83,$A42-1947,FALSE)-HLOOKUP("fa_4_c_s2",acc!$B$10:$AIS$83,$A42-1947,FALSE),"")</f>
        <v>0.69699999999999995</v>
      </c>
      <c r="AAA42" s="203">
        <v>-1.75</v>
      </c>
      <c r="AAB42" s="203">
        <v>-1.51</v>
      </c>
      <c r="AAC42" s="203">
        <v>-0.24</v>
      </c>
      <c r="AAD42" s="203">
        <v>0</v>
      </c>
      <c r="AAE42" s="203">
        <v>0</v>
      </c>
      <c r="AAF42" s="203">
        <v>-5.1159999999999997</v>
      </c>
      <c r="AAG42" s="203"/>
      <c r="AAH42" s="241">
        <f>IFERROR(HLOOKUP("fa_1_c_s121",acc!$B$10:$AMB$83,$A42-1947,FALSE)+HLOOKUP("fa_295_c_s121",acc!$B$10:$AMB$83,$A42-1947,FALSE)+HLOOKUP("tgt2_c",acc!$B$10:$AMB$83,$A42-1947,FALSE)+HLOOKUP("fa_2_c_s121",acc!$B$10:$AMB$83,$A42-1947,FALSE)+HLOOKUP("fa_3e_c_s121",acc!$B$10:$AMB$83,$A42-1947,FALSE)+HLOOKUP("fa_3d_c_s121",acc!$B$10:$AMB$83,$A42-1947,FALSE)+HLOOKUP("fa_3g_c_s121",acc!$B$10:$AMB$83,$A42-1947,FALSE)+HLOOKUP("fa_4_c_s121",acc!$B$10:$AMB$83,$A42-1947,FALSE)+HLOOKUP("fa_5e_c_s121",acc!$B$10:$AMB$83,$A42-1947,FALSE)+HLOOKUP("fa_5d_c_s121",acc!$B$10:$AMB$83,$A42-1947,FALSE)+HLOOKUP("fa_7_c_s121",acc!$B$10:$AMB$83,$A42-1947,FALSE)+HLOOKUP("fa_8_c_s121",acc!$B$10:$AMB$83,$A42-1947,FALSE),"")</f>
        <v>2.9999999999884537E-3</v>
      </c>
      <c r="AAI42" s="203">
        <v>0</v>
      </c>
      <c r="AAJ42" s="203">
        <v>0</v>
      </c>
      <c r="AAK42" s="203">
        <v>0</v>
      </c>
      <c r="AAL42" s="241">
        <f>IFERROR(HLOOKUP("fl_295_c_s12",acc!$B$10:$AIS$83,$A42-1947,FALSE)+HLOOKUP("fl_295_c_s2",acc!$B$10:$AIS$83,$A42-1947,FALSE),"")</f>
        <v>-1.15463194561016E-14</v>
      </c>
      <c r="AAM42" s="203">
        <v>0</v>
      </c>
      <c r="AAN42" s="203">
        <v>0</v>
      </c>
      <c r="AAO42" s="203">
        <v>0</v>
      </c>
      <c r="AAP42" s="203">
        <v>0</v>
      </c>
      <c r="AAQ42" s="203">
        <v>3.0000000000000001E-3</v>
      </c>
      <c r="AAR42" s="203">
        <v>0</v>
      </c>
      <c r="AAS42" s="203">
        <v>3.0000000000000001E-3</v>
      </c>
      <c r="AAT42" s="203">
        <v>0</v>
      </c>
      <c r="AAU42" s="203">
        <v>0</v>
      </c>
      <c r="AAV42" s="203">
        <v>0</v>
      </c>
      <c r="AAW42" s="203"/>
      <c r="AAX42" s="241">
        <f>IFERROR(HLOOKUP("gcb_c",acc!$B$10:$ALT$83,$A42-1947,FALSE)+HLOOKUP("fa_2_c_s13",acc!$B$10:$ALT$83,$A42-1947,FALSE)+HLOOKUP("fa_3d_c_s13",acc!$B$10:$ALT$83,$A42-1947,FALSE)+HLOOKUP("fa_3g_c_s13",acc!$B$10:$ALT$83,$A42-1947,FALSE)+HLOOKUP("fa_5e_c_s13",acc!$B$10:$ALT$83,$A42-1947,FALSE)+HLOOKUP("fa_5d_c_s13",acc!$B$10:$ALT$83,$A42-1947,FALSE)+HLOOKUP("fa_6_c_s13",acc!$B$10:$ALT$83,$A42-1947,FALSE)+HLOOKUP("fa_7_c_s13",acc!$B$10:$ALT$83,$A42-1947,FALSE)+HLOOKUP("fa_8_c_s13",acc!$B$10:$ALT$83,$A42-1947,FALSE),"")</f>
        <v>-2.9140000000000001</v>
      </c>
      <c r="AAY42" s="203">
        <v>0</v>
      </c>
      <c r="AAZ42" s="203">
        <v>64.075423302008602</v>
      </c>
      <c r="ABA42" s="203">
        <v>0</v>
      </c>
      <c r="ABB42" s="203">
        <v>0</v>
      </c>
      <c r="ABC42" s="203">
        <v>0</v>
      </c>
      <c r="ABD42" s="203">
        <v>0</v>
      </c>
      <c r="ABE42" s="203">
        <v>0</v>
      </c>
      <c r="ABF42" s="203">
        <v>-4.5999999999999999E-2</v>
      </c>
      <c r="ABG42" s="203">
        <v>0</v>
      </c>
      <c r="ABH42" s="203">
        <v>-4.5999999999999999E-2</v>
      </c>
      <c r="ABI42" s="203">
        <v>0</v>
      </c>
      <c r="ABJ42" s="203">
        <v>0</v>
      </c>
      <c r="ABK42" s="203">
        <v>-2.8680000000000003</v>
      </c>
      <c r="ABL42" s="203"/>
      <c r="ABM42" s="241">
        <f>IFERROR(HLOOKUP("fa_21_c_s14",acc!$B$10:$ALL$83,$A42-1947,FALSE)+HLOOKUP("fa_2_c_s14",acc!$B$10:$ALL$83,$A42-1947,FALSE)+HLOOKUP("fa_3d_c_s14",acc!$B$10:$ALL$83,$A42-1947,FALSE)+HLOOKUP("fa_3g_c_s14",acc!$B$10:$ALL$83,$A42-1947,FALSE)+HLOOKUP("fa_5e_c_s14",acc!$B$10:$ALL$83,$A42-1947,FALSE)+HLOOKUP("fa_5d_c_s14",acc!$B$10:$ALL$83,$A42-1947,FALSE)+HLOOKUP("fa_6_c_s14",acc!$B$10:$ALL$83,$A42-1947,FALSE)+HLOOKUP("fa_7_c_s14",acc!$B$10:$ALL$83,$A42-1947,FALSE)+HLOOKUP("fa_8_c_s14",acc!$B$10:$ALL$83,$A42-1947,FALSE),"")</f>
        <v>16.633000000000003</v>
      </c>
      <c r="ABN42" s="203">
        <v>0</v>
      </c>
      <c r="ABO42" s="203">
        <v>0.109</v>
      </c>
      <c r="ABP42" s="203">
        <v>0</v>
      </c>
      <c r="ABQ42" s="203">
        <v>0</v>
      </c>
      <c r="ABR42" s="203">
        <v>0</v>
      </c>
      <c r="ABS42" s="203">
        <v>0</v>
      </c>
      <c r="ABT42" s="203">
        <v>0</v>
      </c>
      <c r="ABU42" s="203">
        <v>-1.46</v>
      </c>
      <c r="ABV42" s="203">
        <v>-2.3140000000000001</v>
      </c>
      <c r="ABW42" s="203">
        <v>0.85399999999999998</v>
      </c>
      <c r="ABX42" s="203">
        <v>0</v>
      </c>
      <c r="ABY42" s="203">
        <v>0</v>
      </c>
      <c r="ABZ42" s="203">
        <v>17.984000000000002</v>
      </c>
      <c r="ACA42" s="203"/>
      <c r="ACB42" s="241">
        <f>IFERROR(HLOOKUP("fa_21_c_s2",acc!$B$10:$ALD$83,$A42-1947,FALSE)+HLOOKUP("fa_2_c_s2",acc!$B$10:$ALD$83,$A42-1947,FALSE)+HLOOKUP("fa_3e_c_s2",acc!$B$10:$ALD$83,$A42-1947,FALSE)+HLOOKUP("fa_3g_c_s2",acc!$B$10:$ALD$83,$A42-1947,FALSE)+HLOOKUP("fa_4_c_s2",acc!$B$10:$ALD$83,$A42-1947,FALSE)+HLOOKUP("fa_5e_c_s2",acc!$B$10:$ALD$83,$A42-1947,FALSE)+HLOOKUP("fa_6_c_s2",acc!$B$10:$ALD$83,$A42-1947,FALSE)+HLOOKUP("fa_8_c_s2",acc!$B$10:$ALD$83,$A42-1947,FALSE),"")</f>
        <v>-11.683999999999999</v>
      </c>
      <c r="ACC42" s="203">
        <v>0</v>
      </c>
      <c r="ACD42" s="203">
        <v>1.5029999999999999</v>
      </c>
      <c r="ACE42" s="203">
        <v>0</v>
      </c>
      <c r="ACF42" s="203">
        <v>0</v>
      </c>
      <c r="ACG42" s="203">
        <v>0</v>
      </c>
      <c r="ACH42" s="203">
        <v>0</v>
      </c>
      <c r="ACI42" s="203">
        <v>0</v>
      </c>
      <c r="ACJ42" s="203">
        <v>-8.4000000000000005E-2</v>
      </c>
      <c r="ACK42" s="203">
        <v>-2.4689999999999999</v>
      </c>
      <c r="ACL42" s="203">
        <v>-3.1029999999999998</v>
      </c>
      <c r="ACM42" s="203">
        <v>0</v>
      </c>
      <c r="ACN42" s="203">
        <v>0</v>
      </c>
      <c r="ACO42" s="203">
        <v>0</v>
      </c>
      <c r="ACP42" s="203">
        <v>-10</v>
      </c>
      <c r="ACQ42" s="203"/>
      <c r="ACR42" s="241">
        <f>IFERROR(HLOOKUP("fl_3g_c_s11",acc!$B$10:$AMQ$83,$A42-1947,FALSE)+HLOOKUP("fl_4_c_s11",acc!$B$10:$AMQ$83,$A42-1947,FALSE)+HLOOKUP("fl_5e_c_s11",acc!$B$10:$AMQ$83,$A42-1947,FALSE),"")</f>
        <v>0.81699999999999995</v>
      </c>
      <c r="ACS42" s="203">
        <v>0</v>
      </c>
      <c r="ACT42" s="203">
        <v>0</v>
      </c>
      <c r="ACU42" s="203">
        <v>0</v>
      </c>
      <c r="ACV42" s="203">
        <v>0</v>
      </c>
      <c r="ACW42" s="203">
        <v>0</v>
      </c>
      <c r="ACX42" s="203">
        <v>8.4000000000000005E-2</v>
      </c>
      <c r="ACY42" s="203">
        <v>0.73299999999999998</v>
      </c>
      <c r="ACZ42" s="203">
        <v>0.73299999999999998</v>
      </c>
      <c r="ADA42" s="203">
        <v>0</v>
      </c>
      <c r="ADB42" s="203">
        <v>0</v>
      </c>
      <c r="ADC42" s="203">
        <v>0</v>
      </c>
      <c r="ADD42" s="203">
        <v>0</v>
      </c>
      <c r="ADE42" s="203"/>
      <c r="ADF42" s="241">
        <f>IFERROR(HLOOKUP("fl_295_c_s12",acc!$B$10:$AMI$83,$A42-1947,FALSE)+HLOOKUP("fl_2_c_s12",acc!$B$10:$AMI$83,$A42-1947,FALSE)+HLOOKUP("fl_3g_c_s12",acc!$B$10:$AMI$83,$A42-1947,FALSE)+HLOOKUP("fl_5e_c_s12",acc!$B$10:$AMI$83,$A42-1947,FALSE)+HLOOKUP("fl_6_c_s12",acc!$B$10:$AMI$83,$A42-1947,FALSE)+HLOOKUP("fl_7_c_s12",acc!$B$10:$AMI$83,$A42-1947,FALSE),"")</f>
        <v>14.503089629659465</v>
      </c>
      <c r="ADG42" s="203">
        <v>0</v>
      </c>
      <c r="ADH42" s="241">
        <f>IFERROR(HLOOKUP("fa_2_c_s11",acc!$B$10:$AIS$83,$A42-1947,FALSE)+HLOOKUP("fa_2_c_s12",acc!$B$10:$AIS$83,$A42-1947,FALSE)+HLOOKUP("fa_2_c_s121",acc!$B$10:$AIS$83,$A42-1947,FALSE)+HLOOKUP("fa_2_c_s13",acc!$B$10:$AIS$83,$A42-1947,FALSE)+HLOOKUP("fa_2_c_s14",acc!$B$10:$AIS$83,$A42-1947,FALSE)+HLOOKUP("fa_2_c_s2",acc!$B$10:$AIS$83,$A42-1947,FALSE)-HLOOKUP("fl_2_c_s121",acc!$B$10:$AIS$83,$A42-1947,FALSE)-HLOOKUP("fl_2_c_s13",acc!$B$10:$AIS$83,$A42-1947,FALSE)-HLOOKUP("fl_2_c_s2",acc!$B$10:$AIS$83,$A42-1947,FALSE),"")</f>
        <v>-0.15999999999999837</v>
      </c>
      <c r="ADI42" s="203">
        <v>0</v>
      </c>
      <c r="ADJ42" s="203">
        <v>-1.15463194561016E-14</v>
      </c>
      <c r="ADK42" s="203">
        <v>3.1E-2</v>
      </c>
      <c r="ADL42" s="203">
        <v>3.1E-2</v>
      </c>
      <c r="ADM42" s="203">
        <v>0</v>
      </c>
      <c r="ADN42" s="203">
        <v>0</v>
      </c>
      <c r="ADO42" s="203">
        <f t="shared" si="1"/>
        <v>-0.96399999999999986</v>
      </c>
      <c r="ADP42" s="241">
        <f>IFERROR(HLOOKUP("fa_5e_c_s11",acc!$B$10:$AIS$83,$A42-1947,FALSE)
+HLOOKUP("fa_5e_c_s12",acc!$B$10:$AIS$83,$A42-1947,FALSE)
+HLOOKUP("fa_5e_c_s121",acc!$B$10:$AIS$83,$A42-1947,FALSE)
+HLOOKUP("fa_5e_c_s13",acc!$B$10:$AIS$83,$A42-1947,FALSE)
+HLOOKUP("fa_5e_c_s14",acc!$B$10:$AIS$83,$A42-1947,FALSE)
+HLOOKUP("fa_5e_c_s2",acc!$B$10:$AIS$83,$A42-1947,FALSE)
-HLOOKUP("fl_5e_c_s11",acc!$B$10:$AIS$83,$A42-1947,FALSE)
-HLOOKUP("fl_5e_c_s121",acc!$B$10:$AIS$83,$A42-1947,FALSE),"")</f>
        <v>-0.96399999999999986</v>
      </c>
      <c r="ADQ42" s="203">
        <v>0</v>
      </c>
      <c r="ADR42" s="203">
        <v>0</v>
      </c>
      <c r="ADS42" s="241">
        <f>IFERROR(HLOOKUP("fa_7_c_s11",acc!$B$10:$AIS$83,$A42-1947,FALSE)+HLOOKUP("fa_7_c_s121",acc!$B$10:$AIS$83,$A42-1947,FALSE)+HLOOKUP("fa_7_c_s13",acc!$B$10:$AIS$83,$A42-1947,FALSE)+HLOOKUP("fa_7_c_s14",acc!$B$10:$AIS$83,$A42-1947,FALSE)-HLOOKUP("fl_7_c_s2",acc!$B$10:$AIS$83,$A42-1947,FALSE),"")</f>
        <v>0</v>
      </c>
      <c r="ADT42" s="203">
        <v>0</v>
      </c>
      <c r="ADU42" s="203"/>
      <c r="ADV42" s="241">
        <f>IFERROR(HLOOKUP("fl_21_c_s121",acc!$B$10:$AMA$83,$A42-1947,FALSE)+HLOOKUP("res_c",acc!$B$10:$AMA$83,$A42-1947,FALSE)+HLOOKUP("gcb_c",acc!$B$10:$AMA$83,$A42-1947,FALSE)+HLOOKUP("fl_2_c_s121",acc!$B$10:$AMA$83,$A42-1947,FALSE)+HLOOKUP("fl_5e_c_s121",acc!$B$10:$AMA$83,$A42-1947,FALSE),"")</f>
        <v>0</v>
      </c>
      <c r="ADW42" s="203">
        <v>0</v>
      </c>
      <c r="ADX42" s="203">
        <v>64.075423302008602</v>
      </c>
      <c r="ADY42" s="241">
        <f>IFERROR(HLOOKUP("fa_21_c_s11",acc!$B$10:$AIS$83,$A42-1947,FALSE)+HLOOKUP("fa_21_c_s12",acc!$B$10:$AIS$83,$A42-1947,FALSE)+HLOOKUP("fa_21_c_s14",acc!$B$10:$AIS$83,$A42-1947,FALSE)+HLOOKUP("fa_21_c_s2",acc!$B$10:$AIS$83,$A42-1947,FALSE),"")</f>
        <v>0</v>
      </c>
      <c r="ADZ42" s="203">
        <v>0</v>
      </c>
      <c r="AEA42" s="203">
        <v>0</v>
      </c>
      <c r="AEB42" s="203">
        <v>0</v>
      </c>
      <c r="AEC42" s="203">
        <v>0</v>
      </c>
      <c r="AED42" s="203">
        <v>0</v>
      </c>
      <c r="AEE42" s="203">
        <v>0</v>
      </c>
      <c r="AEF42" s="203">
        <v>0</v>
      </c>
      <c r="AEG42" s="203">
        <v>0</v>
      </c>
      <c r="AEH42" s="203">
        <v>0</v>
      </c>
      <c r="AEI42" s="203">
        <v>0</v>
      </c>
      <c r="AEJ42" s="203">
        <v>0</v>
      </c>
      <c r="AEK42" s="203"/>
      <c r="AEL42" s="241">
        <f>IFERROR(HLOOKUP("fl_2_c_s13",acc!$B$10:$ALS$83,$A42-1947,FALSE)+HLOOKUP("fl_3e_c_s13",acc!$B$10:$ALS$83,$A42-1947,FALSE)+HLOOKUP("fl_4_c_s13",acc!$B$10:$ALS$83,$A42-1947,FALSE),"")</f>
        <v>-5.0999999999999997E-2</v>
      </c>
      <c r="AEM42" s="203">
        <v>0</v>
      </c>
      <c r="AEN42" s="203">
        <v>0</v>
      </c>
      <c r="AEO42" s="203">
        <v>0</v>
      </c>
      <c r="AEP42" s="203">
        <v>0</v>
      </c>
      <c r="AEQ42" s="203">
        <v>0</v>
      </c>
      <c r="AER42" s="203">
        <v>0</v>
      </c>
      <c r="AES42" s="203">
        <v>-5.0999999999999997E-2</v>
      </c>
      <c r="AET42" s="203">
        <v>0</v>
      </c>
      <c r="AEU42" s="203">
        <v>0</v>
      </c>
      <c r="AEV42" s="203">
        <v>0</v>
      </c>
      <c r="AEW42" s="203">
        <v>0</v>
      </c>
      <c r="AEX42" s="203">
        <v>0</v>
      </c>
      <c r="AEY42" s="203">
        <v>0</v>
      </c>
      <c r="AEZ42" s="203"/>
      <c r="AFA42" s="241">
        <f>IFERROR(HLOOKUP("fl_4_c_s14",acc!$B$10:$ALK$83,$A42-1947,FALSE),"")</f>
        <v>-1.2999999999999999E-2</v>
      </c>
      <c r="AFB42" s="203">
        <v>0</v>
      </c>
      <c r="AFC42" s="203">
        <v>0</v>
      </c>
      <c r="AFD42" s="203">
        <v>0</v>
      </c>
      <c r="AFE42" s="203">
        <v>0</v>
      </c>
      <c r="AFF42" s="203">
        <v>0</v>
      </c>
      <c r="AFG42" s="203">
        <v>-1.2999999999999999E-2</v>
      </c>
      <c r="AFH42" s="203">
        <v>0</v>
      </c>
      <c r="AFI42" s="203">
        <v>0</v>
      </c>
      <c r="AFJ42" s="203">
        <v>0</v>
      </c>
      <c r="AFK42" s="203">
        <v>0</v>
      </c>
      <c r="AFL42" s="203">
        <v>0</v>
      </c>
      <c r="AFM42" s="203"/>
      <c r="AFN42" s="203"/>
      <c r="AFO42" s="241">
        <f>IFERROR(HLOOKUP("fl_1_c_s2",acc!$B$10:$ALC$83,$A42-1947,FALSE)+HLOOKUP("fl_295_c_s2",acc!$B$10:$ALC$83,$A42-1947,FALSE)+HLOOKUP("tgt2_c",acc!$B$10:$ALC$83,$A42-1947,FALSE)+HLOOKUP("fl_2_c_s2",acc!$B$10:$ALC$83,$A42-1947,FALSE)+HLOOKUP("fl_3d_c_s2",acc!$B$10:$ALC$83,$A42-1947,FALSE)+HLOOKUP("fl_4_c_s2",acc!$B$10:$ALC$83,$A42-1947,FALSE)+HLOOKUP("fl_5d_c_s2",acc!$B$10:$ALC$83,$A42-1947,FALSE)+HLOOKUP("fl_7_c_s2",acc!$B$10:$ALC$83,$A42-1947,FALSE),"")</f>
        <v>5.0519999999999996</v>
      </c>
      <c r="AFP42" s="203">
        <v>0</v>
      </c>
      <c r="AFQ42" s="203">
        <v>1.952</v>
      </c>
      <c r="AFR42" s="203">
        <v>0</v>
      </c>
      <c r="AFS42" s="203">
        <v>0</v>
      </c>
      <c r="AFT42" s="203">
        <v>0</v>
      </c>
      <c r="AFU42" s="203">
        <v>0</v>
      </c>
      <c r="AFV42" s="241">
        <f>IFERROR(HLOOKUP("fa_3d_c_s11",acc!$B$10:$AIS$83,$A42-1947,FALSE)+HLOOKUP("fa_3d_c_s12",acc!$B$10:$AIS$83,$A42-1947,FALSE)+HLOOKUP("fa_3d_c_s121",acc!$B$10:$AIS$83,$A42-1947,FALSE)+HLOOKUP("fa_3d_c_s13",acc!$B$10:$AIS$83,$A42-1947,FALSE)+HLOOKUP("fa_3d_c_s14",acc!$B$10:$AIS$83,$A42-1947,FALSE),"")</f>
        <v>0</v>
      </c>
      <c r="AFW42" s="203">
        <v>0.61599999999999999</v>
      </c>
      <c r="AFX42" s="203">
        <v>2.484</v>
      </c>
      <c r="AFY42" s="203">
        <v>0</v>
      </c>
      <c r="AFZ42" s="241">
        <f>IFERROR(HLOOKUP("fa_5d_c_s11",acc!$B$10:$AIS$83,$A42-1947,FALSE)
+HLOOKUP("fa_5d_c_s12",acc!$B$10:$AIS$83,$A42-1947,FALSE)
+HLOOKUP("fa_5d_c_s121",acc!$B$10:$AIS$83,$A42-1947,FALSE)
+HLOOKUP("fa_5d_c_s13",acc!$B$10:$AIS$83,$A42-1947,FALSE)
+HLOOKUP("fa_5d_c_s14",acc!$B$10:$AIS$83,$A42-1947,FALSE),"")</f>
        <v>2.484</v>
      </c>
      <c r="AGA42" s="203">
        <v>0</v>
      </c>
      <c r="AGB42" s="203">
        <v>0</v>
      </c>
      <c r="AGC42" s="203">
        <v>0</v>
      </c>
      <c r="AGD42" s="203">
        <v>451.69399999999996</v>
      </c>
      <c r="AGE42" s="203">
        <v>451.61200000000002</v>
      </c>
      <c r="AGF42" s="203">
        <v>0</v>
      </c>
      <c r="AGG42" s="203">
        <v>0</v>
      </c>
      <c r="AGH42" s="203">
        <v>0</v>
      </c>
      <c r="AGI42" s="203">
        <v>0</v>
      </c>
      <c r="AGJ42" s="203">
        <v>4.9749999999999996</v>
      </c>
      <c r="AGK42" s="203">
        <v>65.6464233020086</v>
      </c>
      <c r="AGL42" s="203">
        <v>0</v>
      </c>
      <c r="AGM42" s="203">
        <v>-64.075423302008602</v>
      </c>
      <c r="AGN42" s="203">
        <v>12.999000000000001</v>
      </c>
      <c r="AGO42" s="203">
        <v>4.4820000000000002</v>
      </c>
      <c r="AGP42" s="203">
        <v>0</v>
      </c>
      <c r="AGQ42" s="203">
        <v>0</v>
      </c>
      <c r="AGR42" s="203">
        <v>0.98699999999999999</v>
      </c>
      <c r="AGS42" s="241">
        <f>IFERROR(HLOOKUP("fl_3e_flow_s13",acc!$B$10:$AIS$83,$A42-1947,FALSE)-HLOOKUP("fa_3e_flow_s11",acc!$B$10:$AIS$83,$A42-1947,FALSE)-HLOOKUP("fa_3e_flow_s121",acc!$B$10:$AIS$83,$A42-1947,FALSE)-HLOOKUP("fa_3e_flow_s2",acc!$B$10:$AIS$83,$A42-1947,FALSE),"")</f>
        <v>1.151118630490729</v>
      </c>
      <c r="AGT42" s="203">
        <v>0.33488136950927094</v>
      </c>
      <c r="AGU42" s="203">
        <v>0</v>
      </c>
      <c r="AGV42" s="203">
        <v>1.079</v>
      </c>
      <c r="AGW42" s="203">
        <v>3.552</v>
      </c>
      <c r="AGX42" s="203">
        <v>2.6930000000000001</v>
      </c>
      <c r="AGY42" s="203">
        <v>3.64341528682225</v>
      </c>
      <c r="AGZ42" s="241">
        <f>IFERROR(HLOOKUP("fa_3g_flow_s12",acc!$B$10:$AIS$83,$A42-1947,FALSE)+HLOOKUP("fa_3g_flow_s121",acc!$B$10:$AIS$83,$A42-1947,FALSE)+HLOOKUP("fa_3g_flow_s13",acc!$B$10:$AIS$83,$A42-1947,FALSE)+HLOOKUP("fa_3g_flow_s14",acc!$B$10:$AIS$83,$A42-1947,FALSE)+HLOOKUP("fa_3g_flow_s2",acc!$B$10:$AIS$83,$A42-1947,FALSE)-HLOOKUP("fl_3g_flow_s11",acc!$B$10:$AIS$83,$A42-1947,FALSE),"")</f>
        <v>8.8265339173129789</v>
      </c>
      <c r="AHA42" s="203">
        <v>-6.3881369509270897E-2</v>
      </c>
      <c r="AHB42" s="203">
        <v>0.23400000000000001</v>
      </c>
      <c r="AHC42" s="203">
        <v>7.1470000000000002</v>
      </c>
      <c r="AHD42" s="203">
        <v>0.55899999999999994</v>
      </c>
      <c r="AHE42" s="203">
        <v>3.9940000000000002</v>
      </c>
      <c r="AHF42" s="241">
        <f>IFERROR(HLOOKUP("fl_3e_s_s13",acc!$B$10:$AIS$83,$A42-1947,FALSE)-HLOOKUP("fa_3e_s_s11",acc!$B$10:$AIS$83,$A42-1947,FALSE)-HLOOKUP("fa_3e_s_s121",acc!$B$10:$AIS$83,$A42-1947,FALSE)-HLOOKUP("fa_3e_s_s2",acc!$B$10:$AIS$83,$A42-1947,FALSE),"")</f>
        <v>35.384912459793938</v>
      </c>
      <c r="AHG42" s="203">
        <v>0.35808754020605899</v>
      </c>
      <c r="AHH42" s="203">
        <v>0</v>
      </c>
      <c r="AHI42" s="203">
        <v>3.6880000000000002</v>
      </c>
      <c r="AHJ42" s="203">
        <v>43.424999999999997</v>
      </c>
      <c r="AHK42" s="203">
        <v>18.303999999999998</v>
      </c>
      <c r="AHL42" s="203">
        <v>169.08454119366499</v>
      </c>
      <c r="AHM42" s="241">
        <f>IFERROR(HLOOKUP("fa_3g_s_s12",acc!$B$10:$AIS$83,$A42-1947,FALSE)+HLOOKUP("fa_3g_s_s121",acc!$B$10:$AIS$83,$A42-1947,FALSE)+HLOOKUP("fa_3g_s_s13",acc!$B$10:$AIS$83,$A42-1947,FALSE)+HLOOKUP("fa_3g_s_s14",acc!$B$10:$AIS$83,$A42-1947,FALSE)+HLOOKUP("fa_3g_s_s2",acc!$B$10:$AIS$83,$A42-1947,FALSE)-HLOOKUP("fl_3g_s_s11",acc!$B$10:$AIS$83,$A42-1947,FALSE),"")</f>
        <v>197.38645365345894</v>
      </c>
      <c r="AHN42" s="203">
        <f t="shared" si="3"/>
        <v>1.3181516777889186</v>
      </c>
      <c r="AHO42" s="203">
        <f t="shared" si="2"/>
        <v>0.79872136342325828</v>
      </c>
      <c r="AHP42" s="203">
        <v>0.35891245979394099</v>
      </c>
      <c r="AHQ42" s="203">
        <v>7.4749999999999996</v>
      </c>
      <c r="AHR42" s="203">
        <v>31.614999999999998</v>
      </c>
      <c r="AHS42" s="203">
        <v>7.157</v>
      </c>
      <c r="AHT42" s="203">
        <v>-0.28299999999999997</v>
      </c>
      <c r="AHU42" s="241">
        <f>IFERROR(HLOOKUP("fl_3e_v_s13",acc!$B$10:$AIS$83,$A42-1947,FALSE)-HLOOKUP("fa_3e_v_s11",acc!$B$10:$AIS$83,$A42-1947,FALSE)-HLOOKUP("fa_3e_v_s121",acc!$B$10:$AIS$83,$A42-1947,FALSE)-HLOOKUP("fa_3e_v_s2",acc!$B$10:$AIS$83,$A42-1947,FALSE),"")</f>
        <v>6.9797941525484495</v>
      </c>
      <c r="AHV42" s="203">
        <v>-2.7794152548449684E-2</v>
      </c>
      <c r="AHW42" s="203">
        <v>0</v>
      </c>
      <c r="AHX42" s="203">
        <v>-0.14000000000000001</v>
      </c>
      <c r="AHY42" s="203">
        <v>6.5289999999999999</v>
      </c>
      <c r="AHZ42" s="203">
        <v>-1.0680000000000001</v>
      </c>
      <c r="AIA42" s="203">
        <v>0.84522967149211714</v>
      </c>
      <c r="AIB42" s="241">
        <f>IFERROR(HLOOKUP("fa_3g_v_s12",acc!$B$10:$AIS$83,$A42-1947,FALSE)+HLOOKUP("fa_3g_v_s121",acc!$B$10:$AIS$83,$A42-1947,FALSE)+HLOOKUP("fa_3g_v_s13",acc!$B$10:$AIS$83,$A42-1947,FALSE)+HLOOKUP("fa_3g_v_s14",acc!$B$10:$AIS$83,$A42-1947,FALSE)+HLOOKUP("fa_3g_v_s2",acc!$B$10:$AIS$83,$A42-1947,FALSE)-HLOOKUP("fl_3g_v_s11",acc!$B$10:$AIS$83,$A42-1947,FALSE),"")</f>
        <v>5.3750238240405661</v>
      </c>
      <c r="AIC42" s="203">
        <v>1.794152548449685E-3</v>
      </c>
      <c r="AID42" s="203">
        <v>0.51800000000000002</v>
      </c>
      <c r="AIE42" s="203">
        <v>2.3370000000000002</v>
      </c>
      <c r="AIF42" s="203">
        <v>0.60499999999999998</v>
      </c>
      <c r="AIG42" s="203">
        <v>0</v>
      </c>
      <c r="AIH42" s="241">
        <f>IFERROR(HLOOKUP("fl_3e_c_s13",acc!$B$10:$AIS$83,$A42-1947,FALSE)-HLOOKUP("fa_3e_c_s11",acc!$B$10:$AIS$83,$A42-1947,FALSE)-HLOOKUP("fa_3e_c_s121",acc!$B$10:$AIS$83,$A42-1947,FALSE)-HLOOKUP("fa_3e_c_s2",acc!$B$10:$AIS$83,$A42-1947,FALSE),"")</f>
        <v>0.10456453756885621</v>
      </c>
      <c r="AII42" s="203">
        <v>-0.10456453756885621</v>
      </c>
      <c r="AIJ42" s="203">
        <v>0</v>
      </c>
      <c r="AIK42" s="203">
        <v>0</v>
      </c>
      <c r="AIL42" s="203">
        <v>0</v>
      </c>
      <c r="AIM42" s="203">
        <v>0</v>
      </c>
      <c r="AIN42" s="203">
        <v>15.522525092090618</v>
      </c>
      <c r="AIO42" s="241">
        <f>IFERROR(HLOOKUP("fa_3g_c_s12",acc!$B$10:$AIS$83,$A42-1947,FALSE)+HLOOKUP("fa_3g_c_s121",acc!$B$10:$AIS$83,$A42-1947,FALSE)+HLOOKUP("fa_3g_c_s13",acc!$B$10:$AIS$83,$A42-1947,FALSE)+HLOOKUP("fa_3g_c_s14",acc!$B$10:$AIS$83,$A42-1947,FALSE)+HLOOKUP("fa_3g_c_s2",acc!$B$10:$AIS$83,$A42-1947,FALSE)-HLOOKUP("fl_3g_c_s11",acc!$B$10:$AIS$83,$A42-1947,FALSE),"")</f>
        <v>15.627089629659475</v>
      </c>
      <c r="AIP42" s="203">
        <v>0.10456453756885621</v>
      </c>
      <c r="AIQ42" s="203">
        <v>0</v>
      </c>
      <c r="AIR42" s="203">
        <v>0</v>
      </c>
      <c r="AIS42" s="203">
        <v>0</v>
      </c>
    </row>
    <row r="43" spans="1:929" x14ac:dyDescent="0.35">
      <c r="A43" s="1">
        <v>1981</v>
      </c>
      <c r="B43" s="203">
        <v>53.408000000000001</v>
      </c>
      <c r="C43" s="203">
        <v>-40.769303000000001</v>
      </c>
      <c r="D43" s="203">
        <v>45.889285000000001</v>
      </c>
      <c r="E43" s="203">
        <v>3.6286999999994407E-2</v>
      </c>
      <c r="F43" s="203">
        <v>475.52665999999999</v>
      </c>
      <c r="G43" s="203">
        <v>-2.6589999999999998</v>
      </c>
      <c r="H43" s="203">
        <v>0</v>
      </c>
      <c r="I43" s="203">
        <v>19.25422</v>
      </c>
      <c r="J43" s="203">
        <v>1.2900000000000134E-2</v>
      </c>
      <c r="K43" s="203">
        <v>100.167</v>
      </c>
      <c r="L43" s="203">
        <v>0</v>
      </c>
      <c r="M43" s="203">
        <v>0</v>
      </c>
      <c r="N43" s="203">
        <v>0</v>
      </c>
      <c r="O43" s="203">
        <f t="shared" ref="O43:O83" si="6">O42*(1+I43/K42)</f>
        <v>1.3895231316241423</v>
      </c>
      <c r="P43" s="203">
        <f t="shared" si="4"/>
        <v>0.4712496082913612</v>
      </c>
      <c r="Q43" s="203">
        <v>0</v>
      </c>
      <c r="R43" s="203">
        <v>0</v>
      </c>
      <c r="S43" s="203">
        <v>-0.27200000000000002</v>
      </c>
      <c r="T43" s="203">
        <v>0</v>
      </c>
      <c r="U43" s="203">
        <v>8.9365269999999999</v>
      </c>
      <c r="V43" s="203">
        <v>-0.63728399999999996</v>
      </c>
      <c r="W43" s="203">
        <v>115.670621</v>
      </c>
      <c r="X43" s="203">
        <v>1.893</v>
      </c>
      <c r="Y43" s="203">
        <v>-1.355145</v>
      </c>
      <c r="Z43" s="203">
        <v>1.5547819999999999</v>
      </c>
      <c r="AA43" s="203">
        <v>-9.4000000000038497E-5</v>
      </c>
      <c r="AB43" s="203">
        <v>12.756817999999999</v>
      </c>
      <c r="AC43" s="203">
        <v>0</v>
      </c>
      <c r="AD43" s="203">
        <v>0</v>
      </c>
      <c r="AE43" s="203">
        <v>0</v>
      </c>
      <c r="AF43" s="203">
        <v>0</v>
      </c>
      <c r="AG43" s="203">
        <v>0</v>
      </c>
      <c r="AH43" s="203">
        <v>0</v>
      </c>
      <c r="AI43" s="203">
        <v>0</v>
      </c>
      <c r="AJ43" s="203">
        <v>0</v>
      </c>
      <c r="AK43" s="203">
        <v>0</v>
      </c>
      <c r="AL43" s="203">
        <v>0</v>
      </c>
      <c r="AM43" s="203">
        <v>9.7000000000000003E-2</v>
      </c>
      <c r="AN43" s="203">
        <v>0</v>
      </c>
      <c r="AO43" s="203">
        <v>0.262046</v>
      </c>
      <c r="AP43" s="203">
        <v>2.9466999999999993E-2</v>
      </c>
      <c r="AQ43" s="203">
        <v>3.1451729999999998</v>
      </c>
      <c r="AR43" s="203">
        <v>21.856999999999999</v>
      </c>
      <c r="AS43" s="203">
        <v>-15.901359000000001</v>
      </c>
      <c r="AT43" s="203">
        <v>36.943277999999999</v>
      </c>
      <c r="AU43" s="203">
        <v>1.2651000000001744E-2</v>
      </c>
      <c r="AV43" s="203">
        <v>276.26033899999999</v>
      </c>
      <c r="AW43" s="203">
        <v>0.59400000000000008</v>
      </c>
      <c r="AX43" s="203">
        <v>0</v>
      </c>
      <c r="AY43" s="203">
        <v>0.72840499999999997</v>
      </c>
      <c r="AZ43" s="203">
        <v>0.10250300000000001</v>
      </c>
      <c r="BA43" s="203">
        <v>13.105102</v>
      </c>
      <c r="BB43" s="203">
        <v>0</v>
      </c>
      <c r="BC43" s="203">
        <v>0</v>
      </c>
      <c r="BD43" s="203">
        <v>0</v>
      </c>
      <c r="BE43" s="203">
        <v>0</v>
      </c>
      <c r="BF43" s="203">
        <v>0</v>
      </c>
      <c r="BG43" s="203">
        <v>0.40300000000000002</v>
      </c>
      <c r="BH43" s="203">
        <v>0</v>
      </c>
      <c r="BI43" s="203">
        <v>6.034103</v>
      </c>
      <c r="BJ43" s="203">
        <v>1.1536909999999998</v>
      </c>
      <c r="BK43" s="203">
        <v>59.596626999999998</v>
      </c>
      <c r="BL43" s="203">
        <v>44.011002999999995</v>
      </c>
      <c r="BM43" s="203">
        <v>-18.910687000000003</v>
      </c>
      <c r="BN43" s="203">
        <v>72.769573999999992</v>
      </c>
      <c r="BO43" s="203">
        <v>0</v>
      </c>
      <c r="BP43" s="203">
        <v>729.50338899999997</v>
      </c>
      <c r="BQ43" s="203">
        <v>-0.4708</v>
      </c>
      <c r="BR43" s="203">
        <v>0</v>
      </c>
      <c r="BS43" s="203">
        <v>1.875454</v>
      </c>
      <c r="BT43" s="203">
        <v>0</v>
      </c>
      <c r="BU43" s="203">
        <v>12.786852999999999</v>
      </c>
      <c r="BV43" s="203">
        <v>0.38139999999999996</v>
      </c>
      <c r="BW43" s="203">
        <v>0</v>
      </c>
      <c r="BX43" s="203">
        <v>-3.2427199999999998</v>
      </c>
      <c r="BY43" s="203">
        <v>0</v>
      </c>
      <c r="BZ43" s="203">
        <v>49.18488</v>
      </c>
      <c r="CA43" s="203">
        <v>-0.2276</v>
      </c>
      <c r="CB43" s="203">
        <v>0</v>
      </c>
      <c r="CC43" s="203">
        <v>30.370155999999998</v>
      </c>
      <c r="CD43" s="203">
        <v>4.5701940000000008</v>
      </c>
      <c r="CE43" s="203">
        <v>390.35292599999997</v>
      </c>
      <c r="CF43" s="203">
        <v>121.980503</v>
      </c>
      <c r="CG43" s="203">
        <v>-77.524652000000003</v>
      </c>
      <c r="CH43" s="203">
        <v>157.684618</v>
      </c>
      <c r="CI43" s="203">
        <v>0</v>
      </c>
      <c r="CJ43" s="203">
        <v>1499.5919699999999</v>
      </c>
      <c r="CK43" s="203">
        <v>-2.4203999999999999</v>
      </c>
      <c r="CL43" s="203">
        <v>0</v>
      </c>
      <c r="CM43" s="203">
        <v>21.858079</v>
      </c>
      <c r="CN43" s="203">
        <v>3.0000000000000001E-6</v>
      </c>
      <c r="CO43" s="203">
        <v>126.058955</v>
      </c>
      <c r="CP43" s="203">
        <v>0.38139999999999996</v>
      </c>
      <c r="CQ43" s="203">
        <v>0</v>
      </c>
      <c r="CR43" s="203">
        <v>-3.2427199999999998</v>
      </c>
      <c r="CS43" s="203">
        <v>0</v>
      </c>
      <c r="CT43" s="203">
        <v>49.18488</v>
      </c>
      <c r="CU43" s="203">
        <v>1.0000000000000001E-5</v>
      </c>
      <c r="CV43" s="203">
        <v>0</v>
      </c>
      <c r="CW43" s="203">
        <v>45.724856000000003</v>
      </c>
      <c r="CX43" s="203">
        <v>5.1525879999999997</v>
      </c>
      <c r="CY43" s="203">
        <v>569.99408800000003</v>
      </c>
      <c r="CZ43" s="203">
        <v>44.772999999999996</v>
      </c>
      <c r="DA43" s="203">
        <v>-19.498845000000003</v>
      </c>
      <c r="DB43" s="203">
        <v>73.29727299999999</v>
      </c>
      <c r="DC43" s="203">
        <v>6.5900000000596037E-4</v>
      </c>
      <c r="DD43" s="203">
        <v>735.04815299999996</v>
      </c>
      <c r="DE43" s="203">
        <f t="shared" ref="DE43:DE83" si="7">DE42*(1+DB43/DD42)</f>
        <v>1.2539829856795108</v>
      </c>
      <c r="DF43" s="203">
        <f t="shared" si="5"/>
        <v>0.37945847247686004</v>
      </c>
      <c r="DG43" s="203">
        <v>-0.47100000000000003</v>
      </c>
      <c r="DH43" s="203">
        <v>0</v>
      </c>
      <c r="DI43" s="203">
        <v>1.875454</v>
      </c>
      <c r="DJ43" s="203">
        <v>1.9999999999970042E-4</v>
      </c>
      <c r="DK43" s="203">
        <v>12.786852999999995</v>
      </c>
      <c r="DL43" s="203">
        <v>0.38100000000000001</v>
      </c>
      <c r="DM43" s="203">
        <v>0</v>
      </c>
      <c r="DN43" s="203">
        <v>-3.2427199999999998</v>
      </c>
      <c r="DO43" s="203">
        <v>3.9999999999995595E-4</v>
      </c>
      <c r="DP43" s="203">
        <v>49.18488</v>
      </c>
      <c r="DQ43" s="203">
        <v>-0.22700000000000001</v>
      </c>
      <c r="DR43" s="203">
        <v>0</v>
      </c>
      <c r="DS43" s="203">
        <v>30.492180000000005</v>
      </c>
      <c r="DT43" s="203">
        <v>4.6057240000000004</v>
      </c>
      <c r="DU43" s="203">
        <v>391.58166700000004</v>
      </c>
      <c r="DV43" s="203"/>
      <c r="DW43" s="241">
        <f>IFERROR(HLOOKUP("fa_21_s_s11",acc!$B$10:$AIR$83,$A43-1947,FALSE)+HLOOKUP("fa_2_s_s11",acc!$B$10:$AIR$83,$A43-1947,FALSE)+HLOOKUP("fa_3e_s_s11",acc!$B$10:$AIR$83,$A43-1947,FALSE)+HLOOKUP("fa_3d_s_s11",acc!$B$10:$AIR$83,$A43-1947,FALSE)+HLOOKUP("fa_4_s_s11",acc!$B$10:$AIR$83,$A43-1947,FALSE)+HLOOKUP("fa_5e_s_s11",acc!$B$10:$AIR$83,$A43-1947,FALSE)+HLOOKUP("fa_5d_s_s11",acc!$B$10:$AIR$83,$A43-1947,FALSE)+HLOOKUP("fa_6_s_s11",acc!$B$10:$AIR$83,$A43-1947,FALSE)+HLOOKUP("fa_7_s_s11",acc!$B$10:$AIR$83,$A43-1947,FALSE)+HLOOKUP("fa_8_s_s11",acc!$B$10:$AIR$83,$A43-1947,FALSE),"")</f>
        <v>333.16299999999995</v>
      </c>
      <c r="DX43" s="203">
        <v>0</v>
      </c>
      <c r="DY43" s="203">
        <v>71.031999999999996</v>
      </c>
      <c r="DZ43" s="203">
        <v>0.77600000000000002</v>
      </c>
      <c r="EA43" s="203">
        <v>5.859</v>
      </c>
      <c r="EB43" s="203">
        <v>5.7519999999999998</v>
      </c>
      <c r="EC43" s="203">
        <v>0.107</v>
      </c>
      <c r="ED43" s="203">
        <v>187.273</v>
      </c>
      <c r="EE43" s="203">
        <v>87.454999999999998</v>
      </c>
      <c r="EF43" s="203">
        <v>62.115000000000002</v>
      </c>
      <c r="EG43" s="203">
        <v>25.34</v>
      </c>
      <c r="EH43" s="203">
        <v>4.5410000000000004</v>
      </c>
      <c r="EI43" s="203">
        <v>0</v>
      </c>
      <c r="EJ43" s="203">
        <v>-23.773</v>
      </c>
      <c r="EK43" s="203"/>
      <c r="EL43" s="241">
        <f>IFERROR(HLOOKUP("fa_21_s_s12",acc!$B$10:$AMP$83,$A43-1947,FALSE)+HLOOKUP("res_s",acc!$B$10:$AMP$83,$A43-1947,FALSE)+HLOOKUP("fa_2_s_s12",acc!$B$10:$AMP$83,$A43-1947,FALSE)+HLOOKUP("fa_3e_s_s12",acc!$B$10:$AMP$83,$A43-1947,FALSE)+HLOOKUP("fa_3d_s_s12",acc!$B$10:$AMP$83,$A43-1947,FALSE)+HLOOKUP("fa_3g_s_s12",acc!$B$10:$AMP$83,$A43-1947,FALSE)+HLOOKUP("fa_4_s_s12",acc!$B$10:$AMP$83,$A43-1947,FALSE)+HLOOKUP("fa_5e_s_s12",acc!$B$10:$AMP$83,$A43-1947,FALSE)+HLOOKUP("fa_5d_s_s12",acc!$B$10:$AMP$83,$A43-1947,FALSE)+HLOOKUP("fa_8_s_s12",acc!$B$10:$AMP$83,$A43-1947,FALSE),"")</f>
        <v>954.82019630632431</v>
      </c>
      <c r="EM43" s="203">
        <v>0</v>
      </c>
      <c r="EN43" s="203">
        <v>287.30799999999999</v>
      </c>
      <c r="EO43" s="203">
        <v>1.615</v>
      </c>
      <c r="EP43" s="203">
        <v>0</v>
      </c>
      <c r="EQ43" s="203">
        <v>73.156000000000006</v>
      </c>
      <c r="ER43" s="203">
        <v>70.930999999999997</v>
      </c>
      <c r="ES43" s="203">
        <v>2.2250000000000001</v>
      </c>
      <c r="ET43" s="241">
        <f>IFERROR(HLOOKUP("fl_4_s_s11",acc!$B$10:$AIS$83,$A43-1947,FALSE)+HLOOKUP("fl_4_s_s13",acc!$B$10:$AIS$83,$A43-1947,FALSE)+HLOOKUP("fl_4_s_s14",acc!$B$10:$AIS$83,$A43-1947,FALSE)+HLOOKUP("fl_4_s_s2",acc!$B$10:$AIS$83,$A43-1947,FALSE)-HLOOKUP("fa_4_s_s11",acc!$B$10:$AIS$83,$A43-1947,FALSE)-HLOOKUP("fa_4_s_s121",acc!$B$10:$AIS$83,$A43-1947,FALSE)-HLOOKUP("fa_4_s_s2",acc!$B$10:$AIS$83,$A43-1947,FALSE),"")</f>
        <v>410.80300000000005</v>
      </c>
      <c r="EU43" s="203">
        <v>39.039000000000001</v>
      </c>
      <c r="EV43" s="203">
        <v>29.26</v>
      </c>
      <c r="EW43" s="203">
        <v>9.7789999999999999</v>
      </c>
      <c r="EX43" s="203">
        <v>0</v>
      </c>
      <c r="EY43" s="203">
        <v>0</v>
      </c>
      <c r="EZ43" s="203">
        <v>-29.192</v>
      </c>
      <c r="FA43" s="203"/>
      <c r="FB43" s="241">
        <f>IFERROR(HLOOKUP("fa_1_s_s121",acc!$B$10:$AMH$83,$A43-1947,FALSE)+HLOOKUP("fa_295_s_s121",acc!$B$10:$AMH$83,$A43-1947,FALSE)+HLOOKUP("tgt2_s",acc!$B$10:$AMH$83,$A43-1947,FALSE)+HLOOKUP("fa_2_s_s121",acc!$B$10:$AMH$83,$A43-1947,FALSE)+HLOOKUP("fa_3e_s_s121",acc!$B$10:$AMH$83,$A43-1947,FALSE)+HLOOKUP("fa_3d_s_s121",acc!$B$10:$AMH$83,$A43-1947,FALSE)+HLOOKUP("fa_3g_s_s121",acc!$B$10:$AMH$83,$A43-1947,FALSE)+HLOOKUP("fa_4_s_s121",acc!$B$10:$AMH$83,$A43-1947,FALSE)+HLOOKUP("fa_5e_s_s121",acc!$B$10:$AMH$83,$A43-1947,FALSE)+HLOOKUP("fa_5d_s_s121",acc!$B$10:$AMH$83,$A43-1947,FALSE)+HLOOKUP("fa_7_s_s121",acc!$B$10:$AMH$83,$A43-1947,FALSE)+HLOOKUP("fa_8_s_s121",acc!$B$10:$AMH$83,$A43-1947,FALSE),"")</f>
        <v>119.10599999999999</v>
      </c>
      <c r="FC43" s="203">
        <v>30.768000000000001</v>
      </c>
      <c r="FD43" s="203">
        <v>24.759</v>
      </c>
      <c r="FE43" s="203">
        <v>0</v>
      </c>
      <c r="FF43" s="241">
        <f>IFERROR(HLOOKUP("fl_295_s_s12",acc!$B$10:$AIS$83,$A43-1947,FALSE)+HLOOKUP("fl_295_s_s2",acc!$B$10:$AIS$83,$A43-1947,FALSE),"")</f>
        <v>61.150999999999996</v>
      </c>
      <c r="FG43" s="203">
        <v>0.22600000000000001</v>
      </c>
      <c r="FH43" s="203">
        <v>0.22600000000000001</v>
      </c>
      <c r="FI43" s="203">
        <v>0</v>
      </c>
      <c r="FJ43" s="203">
        <v>0.28599999999999998</v>
      </c>
      <c r="FK43" s="203">
        <v>8.4000000000000005E-2</v>
      </c>
      <c r="FL43" s="203">
        <v>6.2E-2</v>
      </c>
      <c r="FM43" s="203">
        <v>2.1999999999999999E-2</v>
      </c>
      <c r="FN43" s="203">
        <v>0</v>
      </c>
      <c r="FO43" s="203">
        <v>0</v>
      </c>
      <c r="FP43" s="203">
        <v>1.8320000000000001</v>
      </c>
      <c r="FQ43" s="203"/>
      <c r="FR43" s="241">
        <f>IFERROR(HLOOKUP("gcb_s",acc!$B$10:$ALZ$83,$A43-1947,FALSE)+HLOOKUP("fa_2_s_s13",acc!$B$10:$ALZ$83,$A43-1947,FALSE)+HLOOKUP("fa_3d_s_s13",acc!$B$10:$ALZ$83,$A43-1947,FALSE)+HLOOKUP("fa_3g_s_s13",acc!$B$10:$ALZ$83,$A43-1947,FALSE)+HLOOKUP("fa_5e_s_s13",acc!$B$10:$ALZ$83,$A43-1947,FALSE)+HLOOKUP("fa_5d_s_s13",acc!$B$10:$ALZ$83,$A43-1947,FALSE)+HLOOKUP("fa_6_s_s13",acc!$B$10:$ALZ$83,$A43-1947,FALSE)+HLOOKUP("fa_7_s_s13",acc!$B$10:$ALZ$83,$A43-1947,FALSE)+HLOOKUP("fa_8_s_s13",acc!$B$10:$ALZ$83,$A43-1947,FALSE),"")</f>
        <v>103.095</v>
      </c>
      <c r="FS43" s="203">
        <v>0</v>
      </c>
      <c r="FT43" s="203">
        <v>13.058999999999999</v>
      </c>
      <c r="FU43" s="203">
        <v>0</v>
      </c>
      <c r="FV43" s="203">
        <v>7.6870000000000003</v>
      </c>
      <c r="FW43" s="203">
        <v>7.5759999999999996</v>
      </c>
      <c r="FX43" s="203">
        <v>0.111</v>
      </c>
      <c r="FY43" s="203">
        <v>0</v>
      </c>
      <c r="FZ43" s="203">
        <v>74.984999999999999</v>
      </c>
      <c r="GA43" s="203">
        <v>73.266000000000005</v>
      </c>
      <c r="GB43" s="203">
        <v>1.7190000000000001</v>
      </c>
      <c r="GC43" s="203">
        <v>0.104</v>
      </c>
      <c r="GD43" s="203">
        <v>0</v>
      </c>
      <c r="GE43" s="203">
        <v>2.5030000000000001</v>
      </c>
      <c r="GF43" s="203"/>
      <c r="GG43" s="241">
        <f>IFERROR(HLOOKUP("fa_21_s_s14",acc!$B$10:$ALR$83,$A43-1947,FALSE)+HLOOKUP("fa_2_s_s14",acc!$B$10:$ALR$83,$A43-1947,FALSE)+HLOOKUP("fa_3d_s_s14",acc!$B$10:$ALR$83,$A43-1947,FALSE)+HLOOKUP("fa_3g_s_s14",acc!$B$10:$ALR$83,$A43-1947,FALSE)+HLOOKUP("fa_5e_s_s14",acc!$B$10:$ALR$83,$A43-1947,FALSE)+HLOOKUP("fa_5d_s_s14",acc!$B$10:$ALR$83,$A43-1947,FALSE)+HLOOKUP("fa_6_s_s14",acc!$B$10:$ALR$83,$A43-1947,FALSE)+HLOOKUP("fa_7_s_s14",acc!$B$10:$ALR$83,$A43-1947,FALSE)+HLOOKUP("fa_8_s_s14",acc!$B$10:$ALR$83,$A43-1947,FALSE),"")</f>
        <v>452.91499999999996</v>
      </c>
      <c r="GH43" s="203">
        <v>0</v>
      </c>
      <c r="GI43" s="203">
        <v>276.7</v>
      </c>
      <c r="GJ43" s="203">
        <v>21.795000000000002</v>
      </c>
      <c r="GK43" s="203">
        <v>30.567</v>
      </c>
      <c r="GL43" s="203">
        <v>30.173999999999999</v>
      </c>
      <c r="GM43" s="203">
        <v>0.39300000000000002</v>
      </c>
      <c r="GN43" s="203">
        <v>0</v>
      </c>
      <c r="GO43" s="203">
        <v>38.32</v>
      </c>
      <c r="GP43" s="203">
        <v>34.646999999999998</v>
      </c>
      <c r="GQ43" s="203">
        <v>3.673</v>
      </c>
      <c r="GR43" s="203">
        <v>36.76</v>
      </c>
      <c r="GS43" s="204">
        <v>0</v>
      </c>
      <c r="GT43" s="203">
        <v>48.772999999999996</v>
      </c>
      <c r="GU43" s="203"/>
      <c r="GV43" s="241">
        <f>IFERROR(HLOOKUP("fa_21_s_s2",acc!$B$10:$ALJ$83,$A43-1947,FALSE)+HLOOKUP("fa_2_s_s2",acc!$B$10:$ALJ$83,$A43-1947,FALSE)+HLOOKUP("fa_3e_s_s2",acc!$B$10:$ALJ$83,$A43-1947,FALSE)+HLOOKUP("fa_3g_s_s2",acc!$B$10:$ALJ$83,$A43-1947,FALSE)+HLOOKUP("fa_4_s_s2",acc!$B$10:$ALJ$83,$A43-1947,FALSE)+HLOOKUP("fa_5e_s_s2",acc!$B$10:$ALJ$83,$A43-1947,FALSE)+HLOOKUP("fa_6_s_s2",acc!$B$10:$ALJ$83,$A43-1947,FALSE)+HLOOKUP("fa_8_s_s2",acc!$B$10:$ALJ$83,$A43-1947,FALSE),"")</f>
        <v>200.84200000000001</v>
      </c>
      <c r="GW43" s="203">
        <v>0</v>
      </c>
      <c r="GX43" s="203">
        <v>126.274</v>
      </c>
      <c r="GY43" s="203">
        <v>0</v>
      </c>
      <c r="GZ43" s="203">
        <v>0</v>
      </c>
      <c r="HA43" s="203">
        <v>15.053000000000001</v>
      </c>
      <c r="HB43" s="203">
        <v>4.4720000000000004</v>
      </c>
      <c r="HC43" s="203">
        <v>10.581</v>
      </c>
      <c r="HD43" s="203">
        <v>41.601999999999997</v>
      </c>
      <c r="HE43" s="203">
        <f t="shared" si="0"/>
        <v>18.362000000000002</v>
      </c>
      <c r="HF43" s="203">
        <v>18.362000000000002</v>
      </c>
      <c r="HG43" s="203">
        <v>0</v>
      </c>
      <c r="HH43" s="203">
        <v>0.21099999999999999</v>
      </c>
      <c r="HI43" s="203">
        <v>0</v>
      </c>
      <c r="HJ43" s="203">
        <v>-0.14299999999999999</v>
      </c>
      <c r="HK43" s="203"/>
      <c r="HL43" s="241">
        <f>IFERROR(HLOOKUP("fl_3g_s_s11",acc!$B$10:$AIQ$83,$A43-1947,FALSE)+HLOOKUP("fl_4_s_s11",acc!$B$10:$AIQ$83,$A43-1947,FALSE)+HLOOKUP("fl_5e_s_s11",acc!$B$10:$AIQ$83,$A43-1947,FALSE),"")</f>
        <v>615.60800000000006</v>
      </c>
      <c r="HM43" s="203">
        <v>0</v>
      </c>
      <c r="HN43" s="203">
        <v>0</v>
      </c>
      <c r="HO43" s="203">
        <v>19.748999999999999</v>
      </c>
      <c r="HP43" s="203">
        <v>16.768000000000001</v>
      </c>
      <c r="HQ43" s="203">
        <v>2.9809999999999999</v>
      </c>
      <c r="HR43" s="203">
        <v>442.53300000000002</v>
      </c>
      <c r="HS43" s="203">
        <v>153.32599999999999</v>
      </c>
      <c r="HT43" s="203">
        <v>153.32599999999999</v>
      </c>
      <c r="HU43" s="203">
        <v>0</v>
      </c>
      <c r="HV43" s="203">
        <v>0</v>
      </c>
      <c r="HW43" s="203">
        <v>0</v>
      </c>
      <c r="HX43" s="203">
        <v>0</v>
      </c>
      <c r="HY43" s="203"/>
      <c r="HZ43" s="241">
        <f>IFERROR(HLOOKUP("fl_295_s_s12",acc!$B$10:$AMO$83,$A43-1947,FALSE)+HLOOKUP("fl_2_s_s12",acc!$B$10:$AMO$83,$A43-1947,FALSE)+HLOOKUP("fl_3g_s_s12",acc!$B$10:$AMO$83,$A43-1947,FALSE)+HLOOKUP("fl_5e_s_s12",acc!$B$10:$AMO$83,$A43-1947,FALSE)+HLOOKUP("fl_6_s_s12",acc!$B$10:$AMO$83,$A43-1947,FALSE)+HLOOKUP("fl_7_s_s12",acc!$B$10:$AMO$83,$A43-1947,FALSE),"")</f>
        <v>998.11519630632415</v>
      </c>
      <c r="IA43" s="203">
        <v>0</v>
      </c>
      <c r="IB43" s="241">
        <f>IFERROR(HLOOKUP("fa_2_s_s11",acc!$B$10:$AIS$83,$A43-1947,FALSE)+HLOOKUP("fa_2_s_s12",acc!$B$10:$AIS$83,$A43-1947,FALSE)+HLOOKUP("fa_2_s_s121",acc!$B$10:$AIS$83,$A43-1947,FALSE)+HLOOKUP("fa_2_s_s13",acc!$B$10:$AIS$83,$A43-1947,FALSE)+HLOOKUP("fa_2_s_s14",acc!$B$10:$AIS$83,$A43-1947,FALSE)+HLOOKUP("fa_2_s_s2",acc!$B$10:$AIS$83,$A43-1947,FALSE)-HLOOKUP("fl_2_s_s121",acc!$B$10:$AIS$83,$A43-1947,FALSE)-HLOOKUP("fl_2_s_s13",acc!$B$10:$AIS$83,$A43-1947,FALSE)-HLOOKUP("fl_2_s_s2",acc!$B$10:$AIS$83,$A43-1947,FALSE),"")</f>
        <v>631.40899999999999</v>
      </c>
      <c r="IC43" s="203">
        <v>0</v>
      </c>
      <c r="ID43" s="203">
        <v>49.597999999999999</v>
      </c>
      <c r="IE43" s="203">
        <v>58.552999999999997</v>
      </c>
      <c r="IF43" s="203">
        <v>52.308999999999997</v>
      </c>
      <c r="IG43" s="203">
        <v>6.2439999999999998</v>
      </c>
      <c r="IH43" s="203">
        <v>0</v>
      </c>
      <c r="II43" s="203">
        <v>56.210999999999999</v>
      </c>
      <c r="IJ43" s="203">
        <v>56.210999999999999</v>
      </c>
      <c r="IK43" s="203">
        <v>0</v>
      </c>
      <c r="IL43" s="203">
        <v>41.615000000000002</v>
      </c>
      <c r="IM43" s="241">
        <f>IFERROR(HLOOKUP("fa_7_s_s11",acc!$B$10:$AIS$83,$A43-1947,FALSE)
+HLOOKUP("fa_7_s_s121",acc!$B$10:$AIS$83,$A43-1947,FALSE)
+HLOOKUP("fa_7_s_s13",acc!$B$10:$AIS$83,$A43-1947,FALSE)
+HLOOKUP("fa_7_s_s14",acc!$B$10:$AIS$83,$A43-1947,FALSE)
-HLOOKUP("fl_7_s_s2",acc!$B$10:$AIS$83,$A43-1947,FALSE),"")</f>
        <v>0</v>
      </c>
      <c r="IN43" s="203">
        <v>0</v>
      </c>
      <c r="IO43" s="203"/>
      <c r="IP43" s="241">
        <f>IFERROR(HLOOKUP("fl_21_s_s121",acc!$B$10:$AMG$83,$A43-1947,FALSE)+HLOOKUP("res_s",acc!$B$10:$AMG$83,$A43-1947,FALSE)+HLOOKUP("gcb_s",acc!$B$10:$AMG$83,$A43-1947,FALSE)+HLOOKUP("fl_2_s_s121",acc!$B$10:$AMG$83,$A43-1947,FALSE)+HLOOKUP("fl_5e_s_s121",acc!$B$10:$AMG$83,$A43-1947,FALSE),"")</f>
        <v>43.501999999999995</v>
      </c>
      <c r="IQ43" s="203">
        <v>0</v>
      </c>
      <c r="IR43" s="203">
        <v>-6.3069999999999986</v>
      </c>
      <c r="IS43" s="241">
        <f>IFERROR(HLOOKUP("fa_21_s_s11",acc!$B$10:$AIS$83,$A43-1947,FALSE)+HLOOKUP("fa_21_s_s12",acc!$B$10:$AIS$83,$A43-1947,FALSE)+HLOOKUP("fa_21_s_s14",acc!$B$10:$AIS$83,$A43-1947,FALSE)+HLOOKUP("fa_21_s_s2",acc!$B$10:$AIS$83,$A43-1947,FALSE),"")</f>
        <v>24.186</v>
      </c>
      <c r="IT43" s="203">
        <v>0</v>
      </c>
      <c r="IU43" s="203">
        <v>0</v>
      </c>
      <c r="IV43" s="203">
        <v>0</v>
      </c>
      <c r="IW43" s="203">
        <v>0</v>
      </c>
      <c r="IX43" s="203">
        <v>0</v>
      </c>
      <c r="IY43" s="203">
        <v>8.1790000000000003</v>
      </c>
      <c r="IZ43" s="203">
        <v>8.1790000000000003</v>
      </c>
      <c r="JA43" s="203">
        <v>0</v>
      </c>
      <c r="JB43" s="203">
        <v>0</v>
      </c>
      <c r="JC43" s="203">
        <v>0</v>
      </c>
      <c r="JD43" s="203">
        <v>0</v>
      </c>
      <c r="JE43" s="203"/>
      <c r="JF43" s="241">
        <f>IFERROR(HLOOKUP("fl_2_s_s13",acc!$B$10:$ALY$83,$A43-1947,FALSE)+HLOOKUP("fl_3e_s_s13",acc!$B$10:$ALY$83,$A43-1947,FALSE)+HLOOKUP("fl_4_s_s13",acc!$B$10:$ALY$83,$A43-1947,FALSE),"")</f>
        <v>123.96700000000001</v>
      </c>
      <c r="JG43" s="203">
        <v>0</v>
      </c>
      <c r="JH43" s="203">
        <v>35.79</v>
      </c>
      <c r="JI43" s="203">
        <v>0</v>
      </c>
      <c r="JJ43" s="203">
        <v>49.567999999999998</v>
      </c>
      <c r="JK43" s="203">
        <v>49.533999999999999</v>
      </c>
      <c r="JL43" s="203">
        <v>3.4000000000000002E-2</v>
      </c>
      <c r="JM43" s="203">
        <v>38.609000000000002</v>
      </c>
      <c r="JN43" s="203">
        <v>0</v>
      </c>
      <c r="JO43" s="203">
        <v>0</v>
      </c>
      <c r="JP43" s="203">
        <v>0</v>
      </c>
      <c r="JQ43" s="203">
        <v>0</v>
      </c>
      <c r="JR43" s="203">
        <v>0</v>
      </c>
      <c r="JS43" s="203">
        <v>0</v>
      </c>
      <c r="JT43" s="203"/>
      <c r="JU43" s="241">
        <f>IFERROR(HLOOKUP("fl_4_s_s14",acc!$B$10:$ALQ$83,$A43-1947,FALSE),"")</f>
        <v>97.103000000000009</v>
      </c>
      <c r="JV43" s="203">
        <v>0</v>
      </c>
      <c r="JW43" s="203">
        <v>0</v>
      </c>
      <c r="JX43" s="203">
        <v>0</v>
      </c>
      <c r="JY43" s="203">
        <v>0</v>
      </c>
      <c r="JZ43" s="203">
        <v>0</v>
      </c>
      <c r="KA43" s="203">
        <v>97.103000000000009</v>
      </c>
      <c r="KB43" s="203">
        <v>0</v>
      </c>
      <c r="KC43" s="203">
        <v>0</v>
      </c>
      <c r="KD43" s="203">
        <v>0</v>
      </c>
      <c r="KE43" s="203">
        <v>0</v>
      </c>
      <c r="KF43" s="203">
        <v>0</v>
      </c>
      <c r="KG43" s="203">
        <v>0</v>
      </c>
      <c r="KH43" s="203"/>
      <c r="KI43" s="241">
        <f>IFERROR(HLOOKUP("fl_1_s_s2",acc!$B$10:$ALI$83,$A43-1947,FALSE)+HLOOKUP("fl_295_s_s2",acc!$B$10:$ALI$83,$A43-1947,FALSE)+HLOOKUP("tgt2_s",acc!$B$10:$ALI$83,$A43-1947,FALSE)+HLOOKUP("fl_2_s_s2",acc!$B$10:$ALI$83,$A43-1947,FALSE)+HLOOKUP("fl_3d_s_s2",acc!$B$10:$ALI$83,$A43-1947,FALSE)+HLOOKUP("fl_4_s_s2",acc!$B$10:$ALI$83,$A43-1947,FALSE)+HLOOKUP("fl_5d_s_s2",acc!$B$10:$ALI$83,$A43-1947,FALSE)+HLOOKUP("fl_7_s_s2",acc!$B$10:$ALI$83,$A43-1947,FALSE),"")</f>
        <v>285.64800000000002</v>
      </c>
      <c r="KJ43" s="203">
        <v>30.768000000000001</v>
      </c>
      <c r="KK43" s="203">
        <v>138.24</v>
      </c>
      <c r="KL43" s="203">
        <v>0</v>
      </c>
      <c r="KM43" s="203">
        <v>11.553000000000001</v>
      </c>
      <c r="KN43" s="203">
        <v>4.6749999999999998</v>
      </c>
      <c r="KO43" s="203">
        <v>0.51700000000000002</v>
      </c>
      <c r="KP43" s="241">
        <f>IFERROR(HLOOKUP("fa_3d_s_s11",acc!$B$10:$AIS$83,$A43-1947,FALSE)+HLOOKUP("fa_3d_s_s12",acc!$B$10:$AIS$83,$A43-1947,FALSE)+HLOOKUP("fa_3d_s_s121",acc!$B$10:$AIS$83,$A43-1947,FALSE)+HLOOKUP("fa_3d_s_s13",acc!$B$10:$AIS$83,$A43-1947,FALSE)+HLOOKUP("fa_3d_s_s14",acc!$B$10:$AIS$83,$A43-1947,FALSE),"")</f>
        <v>2.8360000000000003</v>
      </c>
      <c r="KQ43" s="203">
        <v>61.719000000000001</v>
      </c>
      <c r="KR43" s="203">
        <v>40.731999999999999</v>
      </c>
      <c r="KS43" s="203">
        <v>0</v>
      </c>
      <c r="KT43" s="203">
        <v>40.531999999999996</v>
      </c>
      <c r="KU43" s="203">
        <v>0</v>
      </c>
      <c r="KV43" s="203">
        <v>0</v>
      </c>
      <c r="KW43" s="203">
        <v>0</v>
      </c>
      <c r="KX43" s="203"/>
      <c r="KY43" s="241">
        <f>IFERROR(HLOOKUP("fa_21_flow_s11",acc!$B$10:$AIP$83,$A43-1947,FALSE)+HLOOKUP("fa_2_flow_s11",acc!$B$10:$AIP$83,$A43-1947,FALSE)+HLOOKUP("fa_3e_flow_s11",acc!$B$10:$AIP$83,$A43-1947,FALSE)+HLOOKUP("fa_3d_flow_s11",acc!$B$10:$AIP$83,$A43-1947,FALSE)+HLOOKUP("fa_4_flow_s11",acc!$B$10:$AIP$83,$A43-1947,FALSE)+HLOOKUP("fa_5e_flow_s11",acc!$B$10:$AIP$83,$A43-1947,FALSE)+HLOOKUP("fa_5d_flow_s11",acc!$B$10:$AIP$83,$A43-1947,FALSE)+HLOOKUP("fa_6_flow_s11",acc!$B$10:$AIP$83,$A43-1947,FALSE)+HLOOKUP("fa_7_flow_s11",acc!$B$10:$AIP$83,$A43-1947,FALSE)+HLOOKUP("fa_8_flow_s11",acc!$B$10:$AIP$83,$A43-1947,FALSE),"")</f>
        <v>32.782000000000004</v>
      </c>
      <c r="KZ43" s="203">
        <v>0</v>
      </c>
      <c r="LA43" s="203">
        <v>7.2039999999999997</v>
      </c>
      <c r="LB43" s="203">
        <v>8.5000000000000006E-2</v>
      </c>
      <c r="LC43" s="203">
        <v>1.03</v>
      </c>
      <c r="LD43" s="203">
        <v>1.03</v>
      </c>
      <c r="LE43" s="203">
        <v>0</v>
      </c>
      <c r="LF43" s="203">
        <v>22.225000000000001</v>
      </c>
      <c r="LG43" s="203">
        <v>3.3570000000000002</v>
      </c>
      <c r="LH43" s="203">
        <v>0.189</v>
      </c>
      <c r="LI43" s="203">
        <v>3.1680000000000001</v>
      </c>
      <c r="LJ43" s="203">
        <v>0.44</v>
      </c>
      <c r="LK43" s="203">
        <v>0</v>
      </c>
      <c r="LL43" s="203">
        <v>-1.5589999999999999</v>
      </c>
      <c r="LM43" s="203"/>
      <c r="LN43" s="241">
        <f>IFERROR(HLOOKUP("fa_21_flow_s12",acc!$B$10:$AMM$83,$A43-1947,FALSE)+HLOOKUP("res_flow",acc!$B$10:$AMM$83,$A43-1947,FALSE)+HLOOKUP("fa_2_flow_s12",acc!$B$10:$AMM$83,$A43-1947,FALSE)+HLOOKUP("fa_3e_flow_s12",acc!$B$10:$AMM$83,$A43-1947,FALSE)+HLOOKUP("fa_3d_flow_s12",acc!$B$10:$AMM$83,$A43-1947,FALSE)+HLOOKUP("fa_3g_flow_s12",acc!$B$10:$AMM$83,$A43-1947,FALSE)+HLOOKUP("fa_4_flow_s12",acc!$B$10:$AMM$83,$A43-1947,FALSE)+HLOOKUP("fa_5e_flow_s12",acc!$B$10:$AMM$83,$A43-1947,FALSE)+HLOOKUP("fa_5d_flow_s12",acc!$B$10:$AMM$83,$A43-1947,FALSE)+HLOOKUP("fa_8_flow_s12",acc!$B$10:$AMM$83,$A43-1947,FALSE),"")</f>
        <v>86.621509494133889</v>
      </c>
      <c r="LO43" s="203">
        <v>0</v>
      </c>
      <c r="LP43" s="203">
        <v>10.847999999999999</v>
      </c>
      <c r="LQ43" s="203">
        <v>0.183</v>
      </c>
      <c r="LR43" s="203">
        <v>0</v>
      </c>
      <c r="LS43" s="203">
        <v>15.420999999999999</v>
      </c>
      <c r="LT43" s="203">
        <v>14.627000000000001</v>
      </c>
      <c r="LU43" s="203">
        <v>0.79400000000000004</v>
      </c>
      <c r="LV43" s="241">
        <f>IFERROR(HLOOKUP("fl_4_flow_s11",acc!$B$10:$AIS$83,$A43-1947,FALSE)+HLOOKUP("fl_4_flow_s13",acc!$B$10:$AIS$83,$A43-1947,FALSE)+HLOOKUP("fl_4_flow_s14",acc!$B$10:$AIS$83,$A43-1947,FALSE)+HLOOKUP("fl_4_flow_s2",acc!$B$10:$AIS$83,$A43-1947,FALSE)-HLOOKUP("fa_4_flow_s11",acc!$B$10:$AIS$83,$A43-1947,FALSE)-HLOOKUP("fa_4_flow_s121",acc!$B$10:$AIS$83,$A43-1947,FALSE)-HLOOKUP("fa_4_flow_s2",acc!$B$10:$AIS$83,$A43-1947,FALSE),"")</f>
        <v>58.448999999999998</v>
      </c>
      <c r="LW43" s="203">
        <v>4.7300000000000004</v>
      </c>
      <c r="LX43" s="203">
        <v>3.4079999999999999</v>
      </c>
      <c r="LY43" s="203">
        <v>1.3220000000000001</v>
      </c>
      <c r="LZ43" s="203">
        <v>0</v>
      </c>
      <c r="MA43" s="203">
        <v>0</v>
      </c>
      <c r="MB43" s="203">
        <v>-2.1840000000000002</v>
      </c>
      <c r="MC43" s="203"/>
      <c r="MD43" s="241">
        <f>IFERROR(HLOOKUP("fa_1_flow_s121",acc!$B$10:$AMF$83,$A43-1947,FALSE)+HLOOKUP("fa_295_flow_s121",acc!$B$10:$AMF$83,$A43-1947,FALSE)+HLOOKUP("tgt2_flow",acc!$B$10:$AMF$83,$A43-1947,FALSE)+HLOOKUP("fa_2_flow_s121",acc!$B$10:$AMF$83,$A43-1947,FALSE)+HLOOKUP("fa_3e_flow_s121",acc!$B$10:$AMF$83,$A43-1947,FALSE)+HLOOKUP("fa_3d_flow_s121",acc!$B$10:$AMF$83,$A43-1947,FALSE)+HLOOKUP("fa_3g_flow_s121",acc!$B$10:$AMF$83,$A43-1947,FALSE)+HLOOKUP("fa_4_flow_s121",acc!$B$10:$AMF$83,$A43-1947,FALSE)+HLOOKUP("fa_5e_flow_s121",acc!$B$10:$AMF$83,$A43-1947,FALSE)+HLOOKUP("fa_5d_flow_s121",acc!$B$10:$AMF$83,$A43-1947,FALSE)+HLOOKUP("fa_7_flow_s121",acc!$B$10:$AMF$83,$A43-1947,FALSE)+HLOOKUP("fa_8_flow_s121",acc!$B$10:$AMF$83,$A43-1947,FALSE),"")</f>
        <v>-2.0589999999999997</v>
      </c>
      <c r="ME43" s="203">
        <v>0.13800000000000001</v>
      </c>
      <c r="MF43" s="203">
        <v>-3.32</v>
      </c>
      <c r="MG43" s="203">
        <v>0</v>
      </c>
      <c r="MH43" s="241">
        <f>IFERROR(HLOOKUP("fl_295_flow_s12",acc!$B$10:$AIS$83,$A43-1947,FALSE)+HLOOKUP("fl_295_flow_s2",acc!$B$10:$AIS$83,$A43-1947,FALSE),"")</f>
        <v>3.863</v>
      </c>
      <c r="MI43" s="203">
        <v>-0.47899999999999998</v>
      </c>
      <c r="MJ43" s="203">
        <v>-0.47899999999999998</v>
      </c>
      <c r="MK43" s="203">
        <v>0</v>
      </c>
      <c r="ML43" s="203">
        <v>-2.3050000000000002</v>
      </c>
      <c r="MM43" s="203">
        <v>1E-3</v>
      </c>
      <c r="MN43" s="203">
        <v>1E-3</v>
      </c>
      <c r="MO43" s="203">
        <v>0</v>
      </c>
      <c r="MP43" s="203">
        <v>0</v>
      </c>
      <c r="MQ43" s="203">
        <v>0</v>
      </c>
      <c r="MR43" s="203">
        <v>4.2999999999999997E-2</v>
      </c>
      <c r="MS43" s="203"/>
      <c r="MT43" s="241">
        <f>IFERROR(HLOOKUP("gcb_flow",acc!$B$10:$ALX$83,$A43-1947,FALSE)+HLOOKUP("fa_2_flow_s13",acc!$B$10:$ALX$83,$A43-1947,FALSE)+HLOOKUP("fa_3d_flow_s13",acc!$B$10:$ALX$83,$A43-1947,FALSE)+HLOOKUP("fa_3g_flow_s13",acc!$B$10:$ALX$83,$A43-1947,FALSE)+HLOOKUP("fa_5e_flow_s13",acc!$B$10:$ALX$83,$A43-1947,FALSE)+HLOOKUP("fa_5d_flow_s13",acc!$B$10:$ALX$83,$A43-1947,FALSE)+HLOOKUP("fa_6_flow_s13",acc!$B$10:$ALX$83,$A43-1947,FALSE)+HLOOKUP("fa_7_flow_s13",acc!$B$10:$ALX$83,$A43-1947,FALSE)+HLOOKUP("fa_8_flow_s13",acc!$B$10:$ALX$83,$A43-1947,FALSE),"")</f>
        <v>11.272000000000002</v>
      </c>
      <c r="MU43" s="203">
        <v>0</v>
      </c>
      <c r="MV43" s="203">
        <v>-72.615688006850192</v>
      </c>
      <c r="MW43" s="203">
        <v>1.0999999999999999E-2</v>
      </c>
      <c r="MX43" s="203">
        <v>0.317</v>
      </c>
      <c r="MY43" s="203">
        <v>0.29699999999999999</v>
      </c>
      <c r="MZ43" s="203">
        <v>0.02</v>
      </c>
      <c r="NA43" s="203">
        <v>0</v>
      </c>
      <c r="NB43" s="203">
        <v>4.0919999999999996</v>
      </c>
      <c r="NC43" s="203">
        <v>3.988</v>
      </c>
      <c r="ND43" s="203">
        <v>0.104</v>
      </c>
      <c r="NE43" s="203">
        <v>1.4E-2</v>
      </c>
      <c r="NF43" s="203">
        <v>0</v>
      </c>
      <c r="NG43" s="203">
        <v>6.6429999999999998</v>
      </c>
      <c r="NH43" s="203"/>
      <c r="NI43" s="241">
        <f>IFERROR(HLOOKUP("fa_21_flow_s14",acc!$B$10:$ALP$83,$A43-1947,FALSE)+HLOOKUP("fa_2_flow_s14",acc!$B$10:$ALP$83,$A43-1947,FALSE)+HLOOKUP("fa_3d_flow_s14",acc!$B$10:$ALP$83,$A43-1947,FALSE)+HLOOKUP("fa_3g_flow_s14",acc!$B$10:$ALP$83,$A43-1947,FALSE)+HLOOKUP("fa_5e_flow_s14",acc!$B$10:$ALP$83,$A43-1947,FALSE)+HLOOKUP("fa_5d_flow_s14",acc!$B$10:$ALP$83,$A43-1947,FALSE)+HLOOKUP("fa_6_flow_s14",acc!$B$10:$ALP$83,$A43-1947,FALSE)+HLOOKUP("fa_7_flow_s14",acc!$B$10:$ALP$83,$A43-1947,FALSE)+HLOOKUP("fa_8_flow_s14",acc!$B$10:$ALP$83,$A43-1947,FALSE),"")</f>
        <v>33.548999999999992</v>
      </c>
      <c r="NJ43" s="203">
        <v>0</v>
      </c>
      <c r="NK43" s="203">
        <v>25.641999999999999</v>
      </c>
      <c r="NL43" s="203">
        <v>2.3519999999999999</v>
      </c>
      <c r="NM43" s="203">
        <v>5.1449999999999996</v>
      </c>
      <c r="NN43" s="203">
        <v>5.1870000000000003</v>
      </c>
      <c r="NO43" s="203">
        <v>-4.2000000000000003E-2</v>
      </c>
      <c r="NP43" s="203">
        <v>0</v>
      </c>
      <c r="NQ43" s="203">
        <v>4.3979999999999997</v>
      </c>
      <c r="NR43" s="203">
        <v>3.891</v>
      </c>
      <c r="NS43" s="203">
        <v>0.50700000000000001</v>
      </c>
      <c r="NT43" s="203">
        <v>4.93</v>
      </c>
      <c r="NU43" s="203">
        <v>0</v>
      </c>
      <c r="NV43" s="203">
        <v>-8.9179999999999993</v>
      </c>
      <c r="NW43" s="203"/>
      <c r="NX43" s="241">
        <f>IFERROR(HLOOKUP("fa_21_flow_s2",acc!$B$10:$ALH$83,$A43-1947,FALSE)+HLOOKUP("fa_2_flow_s2",acc!$B$10:$ALH$83,$A43-1947,FALSE)+HLOOKUP("fa_3e_flow_s2",acc!$B$10:$ALH$83,$A43-1947,FALSE)+HLOOKUP("fa_3g_flow_s2",acc!$B$10:$ALH$83,$A43-1947,FALSE)+HLOOKUP("fa_4_flow_s2",acc!$B$10:$ALH$83,$A43-1947,FALSE)+HLOOKUP("fa_5e_flow_s2",acc!$B$10:$ALH$83,$A43-1947,FALSE)+HLOOKUP("fa_6_flow_s2",acc!$B$10:$ALH$83,$A43-1947,FALSE)+HLOOKUP("fa_8_flow_s2",acc!$B$10:$ALH$83,$A43-1947,FALSE),"")</f>
        <v>25.674999999999997</v>
      </c>
      <c r="NY43" s="203">
        <v>0</v>
      </c>
      <c r="NZ43" s="203">
        <v>13.382</v>
      </c>
      <c r="OA43" s="203">
        <v>-1.4E-2</v>
      </c>
      <c r="OB43" s="203">
        <v>0</v>
      </c>
      <c r="OC43" s="203">
        <v>1.8520000000000001</v>
      </c>
      <c r="OD43" s="203">
        <v>0.76100000000000001</v>
      </c>
      <c r="OE43" s="203">
        <v>1.091</v>
      </c>
      <c r="OF43" s="203">
        <v>4.3949999999999996</v>
      </c>
      <c r="OG43" s="203">
        <v>1.341</v>
      </c>
      <c r="OH43" s="203">
        <v>-4.4999999999999929E-2</v>
      </c>
      <c r="OI43" s="203">
        <v>0</v>
      </c>
      <c r="OJ43" s="203">
        <v>5.1999999999999998E-2</v>
      </c>
      <c r="OK43" s="203">
        <v>0</v>
      </c>
      <c r="OL43" s="203">
        <v>5.976</v>
      </c>
      <c r="OM43" s="203"/>
      <c r="ON43" s="241">
        <f>IFERROR(HLOOKUP("fl_3g_flow_s11",acc!$B$10:$AIO$83,$A43-1947,FALSE)+HLOOKUP("fl_4_flow_s11",acc!$B$10:$AIO$83,$A43-1947,FALSE)+HLOOKUP("fl_5e_flow_s11",acc!$B$10:$AIO$83,$A43-1947,FALSE),"")</f>
        <v>59.405999999999999</v>
      </c>
      <c r="OO43" s="203">
        <v>0</v>
      </c>
      <c r="OP43" s="203">
        <v>0</v>
      </c>
      <c r="OQ43" s="203">
        <v>1.2310000000000001</v>
      </c>
      <c r="OR43" s="203">
        <v>0.76900000000000002</v>
      </c>
      <c r="OS43" s="203">
        <v>0.46200000000000002</v>
      </c>
      <c r="OT43" s="203">
        <v>50.86</v>
      </c>
      <c r="OU43" s="203">
        <v>7.3150000000000004</v>
      </c>
      <c r="OV43" s="203">
        <v>7.3150000000000004</v>
      </c>
      <c r="OW43" s="203">
        <v>0</v>
      </c>
      <c r="OX43" s="203">
        <v>0</v>
      </c>
      <c r="OY43" s="203">
        <v>0</v>
      </c>
      <c r="OZ43" s="203">
        <v>0</v>
      </c>
      <c r="PA43" s="203"/>
      <c r="PB43" s="241">
        <f>IFERROR(HLOOKUP("fl_295_flow_s12",acc!$B$10:$AMM$83,$A43-1947,FALSE)+HLOOKUP("fl_2_flow_s12",acc!$B$10:$AMM$83,$A43-1947,FALSE)+HLOOKUP("fl_3g_flow_s12",acc!$B$10:$AMM$83,$A43-1947,FALSE)+HLOOKUP("fl_5e_flow_s12",acc!$B$10:$AMM$83,$A43-1947,FALSE)+HLOOKUP("fl_6_flow_s12",acc!$B$10:$AMM$83,$A43-1947,FALSE)+HLOOKUP("fl_7_flow_s12",acc!$B$10:$AMM$83,$A43-1947,FALSE),"")</f>
        <v>76.163509494133876</v>
      </c>
      <c r="PC43" s="203">
        <v>0</v>
      </c>
      <c r="PD43" s="241">
        <f>IFERROR(HLOOKUP("fa_2_flow_s11",acc!$B$10:$AIS$83,$A43-1947,FALSE)+HLOOKUP("fa_2_flow_s12",acc!$B$10:$AIS$83,$A43-1947,FALSE)+HLOOKUP("fa_2_flow_s121",acc!$B$10:$AIS$83,$A43-1947,FALSE)+HLOOKUP("fa_2_flow_s13",acc!$B$10:$AIS$83,$A43-1947,FALSE)+HLOOKUP("fa_2_flow_s14",acc!$B$10:$AIS$83,$A43-1947,FALSE)+HLOOKUP("fa_2_flow_s2",acc!$B$10:$AIS$83,$A43-1947,FALSE)-HLOOKUP("fl_2_flow_s121",acc!$B$10:$AIS$83,$A43-1947,FALSE)-HLOOKUP("fl_2_flow_s13",acc!$B$10:$AIS$83,$A43-1947,FALSE)-HLOOKUP("fl_2_flow_s2",acc!$B$10:$AIS$83,$A43-1947,FALSE),"")</f>
        <v>53.252999999999993</v>
      </c>
      <c r="PE43" s="203">
        <v>0</v>
      </c>
      <c r="PF43" s="203">
        <v>3.8969999999999998</v>
      </c>
      <c r="PG43" s="203">
        <v>10.199</v>
      </c>
      <c r="PH43" s="203">
        <v>9.0869999999999997</v>
      </c>
      <c r="PI43" s="203">
        <v>1.1120000000000001</v>
      </c>
      <c r="PJ43" s="203">
        <v>0</v>
      </c>
      <c r="PK43" s="203">
        <v>5.4260000000000002</v>
      </c>
      <c r="PL43" s="203">
        <f>IFERROR(HLOOKUP("fa_5e_flow_s11",acc!$B$10:$AIS$83,$A43-1947,FALSE)
+HLOOKUP("fa_5e_flow_s12",acc!$B$10:$AIS$83,$A43-1947,FALSE)
+HLOOKUP("fa_5e_flow_s121",acc!$B$10:$AIS$83,$A43-1947,FALSE)
+HLOOKUP("fa_5e_flow_s13",acc!$B$10:$AIS$83,$A43-1947,FALSE)
+HLOOKUP("fa_5e_flow_s14",acc!$B$10:$AIS$83,$A43-1947,FALSE)
+HLOOKUP("fa_5e_flow_s2",acc!$B$10:$AIS$83,$A43-1947,FALSE)
-HLOOKUP("fl_5e_flow_s11",acc!$B$10:$AIS$83,$A43-1947,FALSE)
-HLOOKUP("fl_5e_flow_s121",acc!$B$10:$AIS$83,$A43-1947,FALSE),"")</f>
        <v>4.117</v>
      </c>
      <c r="PM43" s="203">
        <v>0</v>
      </c>
      <c r="PN43" s="203">
        <v>5.4359999999999999</v>
      </c>
      <c r="PO43" s="241">
        <f>IFERROR(HLOOKUP("fa_7_flow_s11",acc!$B$10:$AIS$83,$A43-1947,FALSE)+HLOOKUP("fa_7_flow_s121",acc!$B$10:$AIS$83,$A43-1947,FALSE)+HLOOKUP("fa_7_flow_s13",acc!$B$10:$AIS$83,$A43-1947,FALSE)+HLOOKUP("fa_7_flow_s14",acc!$B$10:$AIS$83,$A43-1947,FALSE)-HLOOKUP("fl_7_flow_s2",acc!$B$10:$AIS$83,$A43-1947,FALSE),"")</f>
        <v>0</v>
      </c>
      <c r="PP43" s="203">
        <v>0</v>
      </c>
      <c r="PQ43" s="203"/>
      <c r="PR43" s="241">
        <f>IFERROR(HLOOKUP("fl_21_flow_s121",acc!$B$10:$AME$83,$A43-1947,FALSE)+HLOOKUP("res_flow",acc!$B$10:$AME$83,$A43-1947,FALSE)+HLOOKUP("gcb_flow",acc!$B$10:$AME$83,$A43-1947,FALSE)+HLOOKUP("fl_2_flow_s121",acc!$B$10:$AME$83,$A43-1947,FALSE)+HLOOKUP("fl_5e_flow_s121",acc!$B$10:$AME$83,$A43-1947,FALSE),"")</f>
        <v>0.68400000000001171</v>
      </c>
      <c r="PS43" s="203">
        <v>0</v>
      </c>
      <c r="PT43" s="203">
        <v>-74.370688006850187</v>
      </c>
      <c r="PU43" s="241">
        <f>IFERROR(HLOOKUP("fa_21_flow_s11",acc!$B$10:$AIS$83,$A43-1947,FALSE)+HLOOKUP("fa_21_flow_s12",acc!$B$10:$AIS$83,$A43-1947,FALSE)+HLOOKUP("fa_21_flow_s14",acc!$B$10:$AIS$83,$A43-1947,FALSE)+HLOOKUP("fa_21_flow_s2",acc!$B$10:$AIS$83,$A43-1947,FALSE),"")</f>
        <v>2.6060000000000003</v>
      </c>
      <c r="PV43" s="203">
        <v>0</v>
      </c>
      <c r="PW43" s="203">
        <v>0</v>
      </c>
      <c r="PX43" s="203">
        <v>0</v>
      </c>
      <c r="PY43" s="203">
        <v>0</v>
      </c>
      <c r="PZ43" s="203">
        <v>0</v>
      </c>
      <c r="QA43" s="203">
        <v>0</v>
      </c>
      <c r="QB43" s="203">
        <v>0</v>
      </c>
      <c r="QC43" s="203">
        <v>0</v>
      </c>
      <c r="QD43" s="203">
        <v>0</v>
      </c>
      <c r="QE43" s="203">
        <v>0</v>
      </c>
      <c r="QF43" s="203">
        <v>0</v>
      </c>
      <c r="QG43" s="203"/>
      <c r="QH43" s="241">
        <f>IFERROR(HLOOKUP("fl_2_flow_s13",acc!$B$10:$ALW$83,$A43-1947,FALSE)+HLOOKUP("fl_3e_flow_s13",acc!$B$10:$ALW$83,$A43-1947,FALSE)+HLOOKUP("fl_4_flow_s13",acc!$B$10:$ALW$83,$A43-1947,FALSE),"")</f>
        <v>22.34</v>
      </c>
      <c r="QI43" s="203">
        <v>0</v>
      </c>
      <c r="QJ43" s="203">
        <v>2.879</v>
      </c>
      <c r="QK43" s="203">
        <v>0</v>
      </c>
      <c r="QL43" s="203">
        <v>11.446999999999999</v>
      </c>
      <c r="QM43" s="203">
        <v>11.362</v>
      </c>
      <c r="QN43" s="203">
        <v>8.5000000000000006E-2</v>
      </c>
      <c r="QO43" s="203">
        <v>8.0139999999999993</v>
      </c>
      <c r="QP43" s="203">
        <v>0</v>
      </c>
      <c r="QQ43" s="203">
        <v>0</v>
      </c>
      <c r="QR43" s="203">
        <v>0</v>
      </c>
      <c r="QS43" s="203">
        <v>0</v>
      </c>
      <c r="QT43" s="203">
        <v>0</v>
      </c>
      <c r="QU43" s="203">
        <v>0</v>
      </c>
      <c r="QV43" s="203"/>
      <c r="QW43" s="241">
        <f>IFERROR(HLOOKUP("fl_4_flow_s14",acc!$B$10:$ALO$83,$A43-1947,FALSE),"")</f>
        <v>13.597999999999999</v>
      </c>
      <c r="QX43" s="203">
        <v>0</v>
      </c>
      <c r="QY43" s="203">
        <v>0</v>
      </c>
      <c r="QZ43" s="203">
        <v>0</v>
      </c>
      <c r="RA43" s="203">
        <v>0</v>
      </c>
      <c r="RB43" s="203">
        <v>0</v>
      </c>
      <c r="RC43" s="203">
        <v>13.597999999999999</v>
      </c>
      <c r="RD43" s="203">
        <v>0</v>
      </c>
      <c r="RE43" s="203">
        <v>0</v>
      </c>
      <c r="RF43" s="203">
        <v>0</v>
      </c>
      <c r="RG43" s="203">
        <v>0</v>
      </c>
      <c r="RH43" s="203">
        <v>0</v>
      </c>
      <c r="RI43" s="203">
        <v>0</v>
      </c>
      <c r="RJ43" s="203"/>
      <c r="RK43" s="241">
        <f>IFERROR(HLOOKUP("fl_1_flow_s2",acc!$B$10:$ALG$83,$A43-1947,FALSE)+HLOOKUP("fl_295_flow_s2",acc!$B$10:$ALG$83,$A43-1947,FALSE)+HLOOKUP("tgt2_flow",acc!$B$10:$ALG$83,$A43-1947,FALSE)+HLOOKUP("fl_2_flow_s2",acc!$B$10:$ALG$83,$A43-1947,FALSE)+HLOOKUP("fl_3d_flow_s2",acc!$B$10:$ALG$83,$A43-1947,FALSE)+HLOOKUP("fl_4_flow_s2",acc!$B$10:$ALG$83,$A43-1947,FALSE)+HLOOKUP("fl_5d_flow_s2",acc!$B$10:$ALG$83,$A43-1947,FALSE)+HLOOKUP("fl_7_flow_s2",acc!$B$10:$ALG$83,$A43-1947,FALSE),"")</f>
        <v>15.648</v>
      </c>
      <c r="RL43" s="203">
        <v>0.13800000000000001</v>
      </c>
      <c r="RM43" s="203">
        <v>-0.621</v>
      </c>
      <c r="RN43" s="203">
        <v>0</v>
      </c>
      <c r="RO43" s="203">
        <v>-3.3999999999999996E-2</v>
      </c>
      <c r="RP43" s="203">
        <v>0.40699999999999997</v>
      </c>
      <c r="RQ43" s="203">
        <v>-7.6999999999999999E-2</v>
      </c>
      <c r="RR43" s="241">
        <f>IFERROR(HLOOKUP("fa_3d_flow_s11",acc!$B$10:$AIS$83,$A43-1947,FALSE)+HLOOKUP("fa_3d_flow_s12",acc!$B$10:$AIS$83,$A43-1947,FALSE)+HLOOKUP("fa_3d_flow_s121",acc!$B$10:$AIS$83,$A43-1947,FALSE)+HLOOKUP("fa_3d_flow_s13",acc!$B$10:$AIS$83,$A43-1947,FALSE)+HLOOKUP("fa_3d_flow_s14",acc!$B$10:$AIS$83,$A43-1947,FALSE),"")</f>
        <v>0.77200000000000002</v>
      </c>
      <c r="RS43" s="203">
        <v>10.292</v>
      </c>
      <c r="RT43" s="203">
        <v>5.1790000000000003</v>
      </c>
      <c r="RU43" s="203">
        <v>0</v>
      </c>
      <c r="RV43" s="241">
        <f>IFERROR(HLOOKUP("fa_5d_flow_s11",acc!$B$10:$AIS$83,$A43-1947,FALSE)
+HLOOKUP("fa_5d_flow_s12",acc!$B$10:$AIS$83,$A43-1947,FALSE)
+HLOOKUP("fa_5d_flow_s121",acc!$B$10:$AIS$83,$A43-1947,FALSE)
+HLOOKUP("fa_5d_flow_s13",acc!$B$10:$AIS$83,$A43-1947,FALSE)
+HLOOKUP("fa_5d_flow_s14",acc!$B$10:$AIS$83,$A43-1947,FALSE),"")</f>
        <v>5.101</v>
      </c>
      <c r="RW43" s="203">
        <v>0</v>
      </c>
      <c r="RX43" s="203">
        <v>0</v>
      </c>
      <c r="RY43" s="203">
        <v>0</v>
      </c>
      <c r="RZ43" s="203"/>
      <c r="SA43" s="241">
        <f>IFERROR(HLOOKUP("fa_21_v_s11",acc!$B$10:$AIR$83,$A43-1947,FALSE)+HLOOKUP("fa_2_v_s11",acc!$B$10:$AIR$83,$A43-1947,FALSE)+HLOOKUP("fa_3e_v_s11",acc!$B$10:$AIR$83,$A43-1947,FALSE)+HLOOKUP("fa_3d_v_s11",acc!$B$10:$AIR$83,$A43-1947,FALSE)+HLOOKUP("fa_4_v_s11",acc!$B$10:$AIR$83,$A43-1947,FALSE)
+HLOOKUP("fa_5e_v_s11",acc!$B$10:$AIR$83,$A43-1947,FALSE)
+HLOOKUP("fa_5d_v_s11",acc!$B$10:$AIR$83,$A43-1947,FALSE)
+HLOOKUP("fa_6_v_s11",acc!$B$10:$AIR$83,$A43-1947,FALSE)
+HLOOKUP("fa_7_v_s11",acc!$B$10:$AIR$83,$A43-1947,FALSE)
+HLOOKUP("fa_8_v_s11",acc!$B$10:$AIR$83,$A43-1947,FALSE),"")</f>
        <v>1.639</v>
      </c>
      <c r="SB43" s="203">
        <v>0</v>
      </c>
      <c r="SC43" s="203">
        <v>8.8999999999999996E-2</v>
      </c>
      <c r="SD43" s="203">
        <v>0</v>
      </c>
      <c r="SE43" s="203">
        <v>0.72099999999999997</v>
      </c>
      <c r="SF43" s="203">
        <v>0.69199999999999995</v>
      </c>
      <c r="SG43" s="203">
        <v>2.9000000000000001E-2</v>
      </c>
      <c r="SH43" s="203">
        <v>0.54100000000000004</v>
      </c>
      <c r="SI43" s="203">
        <v>0.28799999999999998</v>
      </c>
      <c r="SJ43" s="203">
        <v>9.4E-2</v>
      </c>
      <c r="SK43" s="203">
        <v>0.19400000000000001</v>
      </c>
      <c r="SL43" s="203">
        <v>0</v>
      </c>
      <c r="SM43" s="203">
        <v>0</v>
      </c>
      <c r="SN43" s="203">
        <v>0</v>
      </c>
      <c r="SO43" s="203"/>
      <c r="SP43" s="241">
        <f>IFERROR(HLOOKUP("fa_21_v_s12",acc!$B$10:$AML$83,$A43-1947,FALSE)+HLOOKUP("res_v",acc!$B$10:$AML$83,$A43-1947,FALSE)+HLOOKUP("fa_2_v_s12",acc!$B$10:$AML$83,$A43-1947,FALSE)+HLOOKUP("fa_3e_v_s12",acc!$B$10:$AML$83,$A43-1947,FALSE)+HLOOKUP("fa_3d_v_s12",acc!$B$10:$AML$83,$A43-1947,FALSE)+HLOOKUP("fa_3g_v_s12",acc!$B$10:$AML$83,$A43-1947,FALSE)+HLOOKUP("fa_4_v_s12",acc!$B$10:$AML$83,$A43-1947,FALSE)+HLOOKUP("fa_5e_v_s12",acc!$B$10:$AML$83,$A43-1947,FALSE)+HLOOKUP("fa_5d_v_s12",acc!$B$10:$AML$83,$A43-1947,FALSE)+HLOOKUP("fa_8_v_s12",acc!$B$10:$AML$83,$A43-1947,FALSE),"")</f>
        <v>-14.548517458852622</v>
      </c>
      <c r="SQ43" s="203">
        <v>0</v>
      </c>
      <c r="SR43" s="203">
        <v>2.7080000000000002</v>
      </c>
      <c r="SS43" s="203">
        <v>2E-3</v>
      </c>
      <c r="ST43" s="203">
        <v>0</v>
      </c>
      <c r="SU43" s="203">
        <v>-2.8639999999999999</v>
      </c>
      <c r="SV43" s="203">
        <v>-3.1019999999999999</v>
      </c>
      <c r="SW43" s="203">
        <v>0.23799999999999999</v>
      </c>
      <c r="SX43" s="241">
        <f>IFERROR(HLOOKUP("fl_4_v_s11",acc!$B$10:$AIS$83,$A43-1947,FALSE)+HLOOKUP("fl_4_v_s13",acc!$B$10:$AIS$83,$A43-1947,FALSE)+HLOOKUP("fl_4_v_s14",acc!$B$10:$AIS$83,$A43-1947,FALSE)+HLOOKUP("fl_4_v_s2",acc!$B$10:$AIS$83,$A43-1947,FALSE)-HLOOKUP("fa_4_v_s11",acc!$B$10:$AIS$83,$A43-1947,FALSE)-HLOOKUP("fa_4_v_s121",acc!$B$10:$AIS$83,$A43-1947,FALSE)-HLOOKUP("fa_4_v_s2",acc!$B$10:$AIS$83,$A43-1947,FALSE),"")</f>
        <v>0.7719999999999998</v>
      </c>
      <c r="SY43" s="203">
        <v>-3.948</v>
      </c>
      <c r="SZ43" s="203">
        <v>-4.0179999999999998</v>
      </c>
      <c r="TA43" s="203">
        <v>7.0000000000000007E-2</v>
      </c>
      <c r="TB43" s="203">
        <v>0</v>
      </c>
      <c r="TC43" s="203">
        <v>0</v>
      </c>
      <c r="TD43" s="203">
        <v>0</v>
      </c>
      <c r="TE43" s="203"/>
      <c r="TF43" s="241">
        <f>IFERROR(HLOOKUP("fa_1_v_s121",acc!$B$10:$AMD$83,$A43-1947,FALSE)+HLOOKUP("fa_295_v_s121",acc!$B$10:$AMD$83,$A43-1947,FALSE)+HLOOKUP("tgt2_v",acc!$B$10:$AMD$83,$A43-1947,FALSE)+HLOOKUP("fa_2_v_s121",acc!$B$10:$AMD$83,$A43-1947,FALSE)+HLOOKUP("fa_3e_v_s121",acc!$B$10:$AMD$83,$A43-1947,FALSE)+HLOOKUP("fa_3d_v_s121",acc!$B$10:$AMD$83,$A43-1947,FALSE)+HLOOKUP("fa_3g_v_s121",acc!$B$10:$AMD$83,$A43-1947,FALSE)+HLOOKUP("fa_4_v_s121",acc!$B$10:$AMD$83,$A43-1947,FALSE)+HLOOKUP("fa_5e_v_s121",acc!$B$10:$AMD$83,$A43-1947,FALSE)+HLOOKUP("fa_5d_v_s121",acc!$B$10:$AMD$83,$A43-1947,FALSE)+HLOOKUP("fa_7_v_s121",acc!$B$10:$AMD$83,$A43-1947,FALSE)+HLOOKUP("fa_8_v_s121",acc!$B$10:$AMD$83,$A43-1947,FALSE),"")</f>
        <v>-3.8769999999999998</v>
      </c>
      <c r="TG43" s="203">
        <v>-4.617</v>
      </c>
      <c r="TH43" s="203">
        <v>0.76500000000000001</v>
      </c>
      <c r="TI43" s="203">
        <v>0</v>
      </c>
      <c r="TJ43" s="203">
        <v>0</v>
      </c>
      <c r="TK43" s="203">
        <v>-1.2E-2</v>
      </c>
      <c r="TL43" s="203">
        <v>-1.2E-2</v>
      </c>
      <c r="TM43" s="203">
        <v>0</v>
      </c>
      <c r="TN43" s="203">
        <v>0</v>
      </c>
      <c r="TO43" s="203">
        <v>-1.2999999999999999E-2</v>
      </c>
      <c r="TP43" s="203">
        <v>-1.2999999999999999E-2</v>
      </c>
      <c r="TQ43" s="203">
        <v>0</v>
      </c>
      <c r="TR43" s="203">
        <v>0</v>
      </c>
      <c r="TS43" s="203">
        <v>0</v>
      </c>
      <c r="TT43" s="203">
        <v>0</v>
      </c>
      <c r="TU43" s="203"/>
      <c r="TV43" s="241">
        <f>IFERROR(HLOOKUP("gcb_v",acc!$B$10:$ALV$83,$A43-1947,FALSE)+HLOOKUP("fa_2_v_s13",acc!$B$10:$ALV$83,$A43-1947,FALSE)+HLOOKUP("fa_3d_v_s13",acc!$B$10:$ALV$83,$A43-1947,FALSE)+HLOOKUP("fa_3g_v_s13",acc!$B$10:$ALV$83,$A43-1947,FALSE)+HLOOKUP("fa_5e_v_s13",acc!$B$10:$ALV$83,$A43-1947,FALSE)+HLOOKUP("fa_5d_v_s13",acc!$B$10:$ALV$83,$A43-1947,FALSE)+HLOOKUP("fa_6_v_s13",acc!$B$10:$ALV$83,$A43-1947,FALSE)+HLOOKUP("fa_7_v_s13",acc!$B$10:$ALV$83,$A43-1947,FALSE)+HLOOKUP("fa_8_v_s13",acc!$B$10:$ALV$83,$A43-1947,FALSE),"")</f>
        <v>-11.659000000000001</v>
      </c>
      <c r="TW43" s="203">
        <v>0</v>
      </c>
      <c r="TX43" s="203">
        <v>4.0000000000000001E-3</v>
      </c>
      <c r="TY43" s="203">
        <v>0</v>
      </c>
      <c r="TZ43" s="203">
        <v>-0.16600000000000001</v>
      </c>
      <c r="UA43" s="203">
        <v>-0.19600000000000001</v>
      </c>
      <c r="UB43" s="203">
        <v>0.03</v>
      </c>
      <c r="UC43" s="203">
        <v>0</v>
      </c>
      <c r="UD43" s="203">
        <v>-11.497</v>
      </c>
      <c r="UE43" s="203">
        <v>-11.500999999999999</v>
      </c>
      <c r="UF43" s="203">
        <v>4.0000000000000001E-3</v>
      </c>
      <c r="UG43" s="203">
        <v>0</v>
      </c>
      <c r="UH43" s="203">
        <v>0</v>
      </c>
      <c r="UI43" s="203">
        <v>0</v>
      </c>
      <c r="UJ43" s="203"/>
      <c r="UK43" s="241">
        <f>IFERROR(HLOOKUP("fa_21_v_s14",acc!$B$10:$ALN$83,$A43-1947,FALSE)+HLOOKUP("fa_2_v_s14",acc!$B$10:$ALN$83,$A43-1947,FALSE)+HLOOKUP("fa_3d_v_s14",acc!$B$10:$ALN$83,$A43-1947,FALSE)+HLOOKUP("fa_3g_v_s14",acc!$B$10:$ALN$83,$A43-1947,FALSE)+HLOOKUP("fa_5e_v_s14",acc!$B$10:$ALN$83,$A43-1947,FALSE)+HLOOKUP("fa_5d_v_s14",acc!$B$10:$ALN$83,$A43-1947,FALSE)+HLOOKUP("fa_6_v_s14",acc!$B$10:$ALN$83,$A43-1947,FALSE)+HLOOKUP("fa_7_v_s14",acc!$B$10:$ALN$83,$A43-1947,FALSE)+HLOOKUP("fa_8_v_s14",acc!$B$10:$ALN$83,$A43-1947,FALSE),"")</f>
        <v>-10.245999999999999</v>
      </c>
      <c r="UL43" s="203">
        <v>0</v>
      </c>
      <c r="UM43" s="203">
        <v>0.3</v>
      </c>
      <c r="UN43" s="203">
        <v>0</v>
      </c>
      <c r="UO43" s="203">
        <v>-6.6479999999999997</v>
      </c>
      <c r="UP43" s="203">
        <v>-6.6970000000000001</v>
      </c>
      <c r="UQ43" s="203">
        <v>4.9000000000000002E-2</v>
      </c>
      <c r="UR43" s="203">
        <v>0</v>
      </c>
      <c r="US43" s="203">
        <v>-3.9359999999999999</v>
      </c>
      <c r="UT43" s="203">
        <v>-3.9769999999999999</v>
      </c>
      <c r="UU43" s="203">
        <v>4.1000000000000002E-2</v>
      </c>
      <c r="UV43" s="203">
        <v>3.7999999999999999E-2</v>
      </c>
      <c r="UW43" s="203">
        <v>0</v>
      </c>
      <c r="UX43" s="203">
        <v>0</v>
      </c>
      <c r="UY43" s="203"/>
      <c r="UZ43" s="241">
        <f>IFERROR(HLOOKUP("fa_21_v_s2",acc!$B$10:$ALF$83,$A43-1947,FALSE)+HLOOKUP("fa_2_v_s2",acc!$B$10:$ALF$83,$A43-1947,FALSE)+HLOOKUP("fa_3e_v_s2",acc!$B$10:$ALF$83,$A43-1947,FALSE)+HLOOKUP("fa_3g_v_s2",acc!$B$10:$ALF$83,$A43-1947,FALSE)+HLOOKUP("fa_4_v_s2",acc!$B$10:$ALF$83,$A43-1947,FALSE)+HLOOKUP("fa_5e_v_s2",acc!$B$10:$ALF$83,$A43-1947,FALSE)+HLOOKUP("fa_6_v_s2",acc!$B$10:$ALF$83,$A43-1947,FALSE)+HLOOKUP("fa_8_v_s2",acc!$B$10:$ALF$83,$A43-1947,FALSE),"")</f>
        <v>3.3980000000000001</v>
      </c>
      <c r="VA43" s="203">
        <v>0</v>
      </c>
      <c r="VB43" s="203">
        <v>2.8959999999999999</v>
      </c>
      <c r="VC43" s="203">
        <v>-2E-3</v>
      </c>
      <c r="VD43" s="203">
        <v>0</v>
      </c>
      <c r="VE43" s="203">
        <v>1.8320000000000001</v>
      </c>
      <c r="VF43" s="203">
        <v>0.33800000000000002</v>
      </c>
      <c r="VG43" s="203">
        <v>1.494</v>
      </c>
      <c r="VH43" s="203">
        <v>2.117</v>
      </c>
      <c r="VI43" s="203">
        <v>-3.379</v>
      </c>
      <c r="VJ43" s="203">
        <v>-3.379</v>
      </c>
      <c r="VK43" s="203">
        <v>0</v>
      </c>
      <c r="VL43" s="203">
        <v>0</v>
      </c>
      <c r="VM43" s="203">
        <v>0</v>
      </c>
      <c r="VN43" s="203">
        <v>0</v>
      </c>
      <c r="VO43" s="203"/>
      <c r="VP43" s="241">
        <f>IFERROR(HLOOKUP("fl_3g_v_s11",acc!$B$10:$AIM$83,$A43-1947,FALSE)+HLOOKUP("fl_4_v_s11",acc!$B$10:$AIM$83,$A43-1947,FALSE)+HLOOKUP("fl_5e_v_s11",acc!$B$10:$AIM$83,$A43-1947,FALSE),"")</f>
        <v>-28.356000000000002</v>
      </c>
      <c r="VQ43" s="203">
        <v>0</v>
      </c>
      <c r="VR43" s="203">
        <v>0</v>
      </c>
      <c r="VS43" s="203">
        <v>0.215</v>
      </c>
      <c r="VT43" s="203">
        <v>-0.252</v>
      </c>
      <c r="VU43" s="203">
        <v>0.46700000000000003</v>
      </c>
      <c r="VV43" s="203">
        <v>2.4009999999999998</v>
      </c>
      <c r="VW43" s="203">
        <v>-30.972000000000001</v>
      </c>
      <c r="VX43" s="203">
        <v>-30.972000000000001</v>
      </c>
      <c r="VY43" s="203">
        <v>0</v>
      </c>
      <c r="VZ43" s="203">
        <v>0</v>
      </c>
      <c r="WA43" s="203">
        <v>0</v>
      </c>
      <c r="WB43" s="203">
        <v>0</v>
      </c>
      <c r="WC43" s="203"/>
      <c r="WD43" s="241">
        <f>IFERROR(HLOOKUP("fl_295_v_s12",acc!$B$10:$AMK$83,$A43-1947,FALSE)+HLOOKUP("fl_2_v_s12",acc!$B$10:$AMK$83,$A43-1947,FALSE)+HLOOKUP("fl_3g_v_s12",acc!$B$10:$AMK$83,$A43-1947,FALSE)+HLOOKUP("fl_5e_v_s12",acc!$B$10:$AMK$83,$A43-1947,FALSE)+HLOOKUP("fl_6_v_s12",acc!$B$10:$AMK$83,$A43-1947,FALSE)+HLOOKUP("fl_7_v_s12",acc!$B$10:$AMK$83,$A43-1947,FALSE),"")</f>
        <v>-0.9135174588526207</v>
      </c>
      <c r="WE43" s="203">
        <v>0</v>
      </c>
      <c r="WF43" s="241">
        <f>IFERROR(HLOOKUP("fa_2_v_s11",acc!$B$10:$AIS$83,$A43-1947,FALSE)+HLOOKUP("fa_2_v_s12",acc!$B$10:$AIS$83,$A43-1947,FALSE)+HLOOKUP("fa_2_v_s121",acc!$B$10:$AIS$83,$A43-1947,FALSE)+HLOOKUP("fa_2_v_s13",acc!$B$10:$AIS$83,$A43-1947,FALSE)+HLOOKUP("fa_2_v_s14",acc!$B$10:$AIS$83,$A43-1947,FALSE)+HLOOKUP("fa_2_v_s2",acc!$B$10:$AIS$83,$A43-1947,FALSE)-HLOOKUP("fl_2_v_s121",acc!$B$10:$AIS$83,$A43-1947,FALSE)-HLOOKUP("fl_2_v_s13",acc!$B$10:$AIS$83,$A43-1947,FALSE)-HLOOKUP("fl_2_v_s2",acc!$B$10:$AIS$83,$A43-1947,FALSE),"")</f>
        <v>3.4200000000000004</v>
      </c>
      <c r="WG43" s="203">
        <v>0</v>
      </c>
      <c r="WH43" s="203">
        <v>0</v>
      </c>
      <c r="WI43" s="203">
        <v>-2.7669999999999999</v>
      </c>
      <c r="WJ43" s="203">
        <v>-3.5459999999999998</v>
      </c>
      <c r="WK43" s="203">
        <v>0.77900000000000003</v>
      </c>
      <c r="WL43" s="203">
        <v>0</v>
      </c>
      <c r="WM43" s="203">
        <v>-4.9740000000000002</v>
      </c>
      <c r="WN43" s="241">
        <f>IFERROR(HLOOKUP("fa_5e_v_s11",acc!$B$10:$AIS$83,$A43-1947,FALSE)
+HLOOKUP("fa_5e_v_s12",acc!$B$10:$AIS$83,$A43-1947,FALSE)
+HLOOKUP("fa_5e_v_s121",acc!$B$10:$AIS$83,$A43-1947,FALSE)
+HLOOKUP("fa_5e_v_s13",acc!$B$10:$AIS$83,$A43-1947,FALSE)
+HLOOKUP("fa_5e_v_s14",acc!$B$10:$AIS$83,$A43-1947,FALSE)
+HLOOKUP("fa_5e_v_s2",acc!$B$10:$AIS$83,$A43-1947,FALSE)
-HLOOKUP("fl_5e_v_s11",acc!$B$10:$AIS$83,$A43-1947,FALSE)
-HLOOKUP("fl_5e_v_s121",acc!$B$10:$AIS$83,$A43-1947,FALSE),"")</f>
        <v>9.3070000000000004</v>
      </c>
      <c r="WO43" s="203">
        <v>0</v>
      </c>
      <c r="WP43" s="203">
        <v>3.7999999999999999E-2</v>
      </c>
      <c r="WQ43" s="241">
        <f>IFERROR(HLOOKUP("fa_7_v_s11",acc!$B$10:$AIS$83,$A43-1947,FALSE)+HLOOKUP("fa_7_v_s121",acc!$B$10:$AIS$83,$A43-1947,FALSE)+HLOOKUP("fa_7_v_s13",acc!$B$10:$AIS$83,$A43-1947,FALSE)+HLOOKUP("fa_7_v_s14",acc!$B$10:$AIS$83,$A43-1947,FALSE)-HLOOKUP("fl_7_v_s2",acc!$B$10:$AIS$83,$A43-1947,FALSE),"")</f>
        <v>0</v>
      </c>
      <c r="WR43" s="203">
        <v>0</v>
      </c>
      <c r="WS43" s="203"/>
      <c r="WT43" s="241">
        <f>IFERROR(HLOOKUP("fl_21_v_s121",acc!$B$10:$AMC$83,$A43-1947,FALSE)+HLOOKUP("res_v",acc!$B$10:$AMC$83,$A43-1947,FALSE)+HLOOKUP("gcb_v",acc!$B$10:$AMC$83,$A43-1947,FALSE)+HLOOKUP("fl_2_v_s121",acc!$B$10:$AMC$83,$A43-1947,FALSE)+HLOOKUP("fl_5e_v_s121",acc!$B$10:$AMC$83,$A43-1947,FALSE),"")</f>
        <v>-1.0680000000000001</v>
      </c>
      <c r="WU43" s="203">
        <v>0</v>
      </c>
      <c r="WV43" s="203">
        <v>6.0999999999999999E-2</v>
      </c>
      <c r="WW43" s="203">
        <v>0</v>
      </c>
      <c r="WX43" s="203">
        <v>0</v>
      </c>
      <c r="WY43" s="203">
        <v>0</v>
      </c>
      <c r="WZ43" s="203">
        <v>0</v>
      </c>
      <c r="XA43" s="203">
        <v>0</v>
      </c>
      <c r="XB43" s="203">
        <v>0</v>
      </c>
      <c r="XC43" s="203">
        <v>-1.129</v>
      </c>
      <c r="XD43" s="203">
        <v>-1.129</v>
      </c>
      <c r="XE43" s="203">
        <v>0</v>
      </c>
      <c r="XF43" s="203">
        <v>0</v>
      </c>
      <c r="XG43" s="203">
        <v>0</v>
      </c>
      <c r="XH43" s="203">
        <v>0</v>
      </c>
      <c r="XI43" s="203"/>
      <c r="XJ43" s="241">
        <f>IFERROR(HLOOKUP("fl_2_v_s13",acc!$B$10:$ALU$83,$A43-1947,FALSE)+HLOOKUP("fl_3e_v_s13",acc!$B$10:$ALU$83,$A43-1947,FALSE)+HLOOKUP("fl_4_v_s13",acc!$B$10:$ALU$83,$A43-1947,FALSE),"")</f>
        <v>-5.2690000000000001</v>
      </c>
      <c r="XK43" s="203">
        <v>0</v>
      </c>
      <c r="XL43" s="203">
        <v>0</v>
      </c>
      <c r="XM43" s="203">
        <v>0</v>
      </c>
      <c r="XN43" s="203">
        <v>-5.3040000000000003</v>
      </c>
      <c r="XO43" s="203">
        <v>-5.2469999999999999</v>
      </c>
      <c r="XP43" s="203">
        <v>-5.7000000000000002E-2</v>
      </c>
      <c r="XQ43" s="203">
        <v>3.5000000000000003E-2</v>
      </c>
      <c r="XR43" s="203">
        <v>0</v>
      </c>
      <c r="XS43" s="203">
        <v>0</v>
      </c>
      <c r="XT43" s="203">
        <v>0</v>
      </c>
      <c r="XU43" s="203">
        <v>0</v>
      </c>
      <c r="XV43" s="203">
        <v>0</v>
      </c>
      <c r="XW43" s="203">
        <v>0</v>
      </c>
      <c r="XX43" s="203"/>
      <c r="XY43" s="241">
        <f>IFERROR(HLOOKUP("fl_4_v_s14",acc!$B$10:$ALM$83,$A43-1947,FALSE),"")</f>
        <v>5.0000000000000001E-3</v>
      </c>
      <c r="XZ43" s="203">
        <v>0</v>
      </c>
      <c r="YA43" s="203">
        <v>0</v>
      </c>
      <c r="YB43" s="203">
        <v>0</v>
      </c>
      <c r="YC43" s="203">
        <v>0</v>
      </c>
      <c r="YD43" s="203">
        <v>0</v>
      </c>
      <c r="YE43" s="203">
        <v>5.0000000000000001E-3</v>
      </c>
      <c r="YF43" s="203">
        <v>0</v>
      </c>
      <c r="YG43" s="203">
        <v>0</v>
      </c>
      <c r="YH43" s="203">
        <v>0</v>
      </c>
      <c r="YI43" s="203">
        <v>0</v>
      </c>
      <c r="YJ43" s="203">
        <v>0</v>
      </c>
      <c r="YK43" s="203">
        <v>0</v>
      </c>
      <c r="YL43" s="203"/>
      <c r="YM43" s="241">
        <f>IFERROR(HLOOKUP("fl_1_v_s2",acc!$B$10:$ALE$83,$A43-1947,FALSE)+HLOOKUP("fl_295_v_s2",acc!$B$10:$ALE$83,$A43-1947,FALSE)+HLOOKUP("tgt2_v",acc!$B$10:$ALE$83,$A43-1947,FALSE)+HLOOKUP("fl_2_v_s2",acc!$B$10:$ALE$83,$A43-1947,FALSE)+HLOOKUP("fl_3d_v_s2",acc!$B$10:$ALE$83,$A43-1947,FALSE)+HLOOKUP("fl_4_v_s2",acc!$B$10:$ALE$83,$A43-1947,FALSE)+HLOOKUP("fl_5d_v_s2",acc!$B$10:$ALE$83,$A43-1947,FALSE)+HLOOKUP("fl_7_v_s2",acc!$B$10:$ALE$83,$A43-1947,FALSE),"")</f>
        <v>0.30800000000000022</v>
      </c>
      <c r="YN43" s="203">
        <v>-4.617</v>
      </c>
      <c r="YO43" s="203">
        <v>3.2810000000000001</v>
      </c>
      <c r="YP43" s="203">
        <v>0</v>
      </c>
      <c r="YQ43" s="203">
        <v>0</v>
      </c>
      <c r="YR43" s="203">
        <v>0.71699999999999997</v>
      </c>
      <c r="YS43" s="203">
        <v>6.6000000000000003E-2</v>
      </c>
      <c r="YT43" s="241">
        <f>IFERROR(HLOOKUP("fa_3d_v_s11",acc!$B$10:$AIS$83,$A43-1947,FALSE)+HLOOKUP("fa_3d_v_s12",acc!$B$10:$AIS$83,$A43-1947,FALSE)+HLOOKUP("fa_3d_v_s121",acc!$B$10:$AIS$83,$A43-1947,FALSE)+HLOOKUP("fa_3d_v_s13",acc!$B$10:$AIS$83,$A43-1947,FALSE)+HLOOKUP("fa_3d_v_s14",acc!$B$10:$AIS$83,$A43-1947,FALSE),"")</f>
        <v>0.34600000000000003</v>
      </c>
      <c r="YU43" s="203">
        <v>0.98899999999999999</v>
      </c>
      <c r="YV43" s="203">
        <v>0.28799999999999998</v>
      </c>
      <c r="YW43" s="203">
        <v>0</v>
      </c>
      <c r="YX43" s="241">
        <f>IFERROR(HLOOKUP("fa_5d_v_s11",acc!$B$10:$AIS$83,$A43-1947,FALSE)
+HLOOKUP("fa_5d_v_s12",acc!$B$10:$AIS$83,$A43-1947,FALSE)
+HLOOKUP("fa_5d_v_s121",acc!$B$10:$AIS$83,$A43-1947,FALSE)
+HLOOKUP("fa_5d_v_s13",acc!$B$10:$AIS$83,$A43-1947,FALSE)
+HLOOKUP("fa_5d_v_s14",acc!$B$10:$AIS$83,$A43-1947,FALSE),"")</f>
        <v>0.309</v>
      </c>
      <c r="YY43" s="203">
        <v>0</v>
      </c>
      <c r="YZ43" s="203">
        <v>0</v>
      </c>
      <c r="ZA43" s="203">
        <v>0</v>
      </c>
      <c r="ZB43" s="203"/>
      <c r="ZC43" s="241">
        <f>IFERROR(HLOOKUP("fa_21_c_s11",acc!$B$10:$AIL$83,$A43-1947,FALSE)+HLOOKUP("fa_2_c_s11",acc!$B$10:$AIL$83,$A43-1947,FALSE)+HLOOKUP("fa_3e_c_s11",acc!$B$10:$AIL$83,$A43-1947,FALSE)+HLOOKUP("fa_3d_c_s11",acc!$B$10:$AIL$83,$A43-1947,FALSE)+HLOOKUP("fa_4_c_s11",acc!$B$10:$AIL$83,$A43-1947,FALSE)+HLOOKUP("fa_5e_c_s11",acc!$B$10:$AIL$83,$A43-1947,FALSE)+HLOOKUP("fa_5d_c_s11",acc!$B$10:$AIL$83,$A43-1947,FALSE)+HLOOKUP("fa_6_c_s11",acc!$B$10:$AIL$83,$A43-1947,FALSE)+HLOOKUP("fa_7_c_s11",acc!$B$10:$AIL$83,$A43-1947,FALSE)+HLOOKUP("fa_8_c_s11",acc!$B$10:$AIL$83,$A43-1947,FALSE),"")</f>
        <v>11.752000000000001</v>
      </c>
      <c r="ZD43" s="203">
        <v>0</v>
      </c>
      <c r="ZE43" s="203">
        <v>-0.98</v>
      </c>
      <c r="ZF43" s="203">
        <v>0</v>
      </c>
      <c r="ZG43" s="203">
        <v>0</v>
      </c>
      <c r="ZH43" s="203">
        <v>0</v>
      </c>
      <c r="ZI43" s="203">
        <v>0</v>
      </c>
      <c r="ZJ43" s="203">
        <v>-0.13900000000000001</v>
      </c>
      <c r="ZK43" s="203">
        <v>12.871</v>
      </c>
      <c r="ZL43" s="203">
        <v>6.6210000000000004</v>
      </c>
      <c r="ZM43" s="203">
        <v>6.25</v>
      </c>
      <c r="ZN43" s="203">
        <v>0</v>
      </c>
      <c r="ZO43" s="203">
        <v>0</v>
      </c>
      <c r="ZP43" s="203">
        <v>0</v>
      </c>
      <c r="ZQ43" s="203"/>
      <c r="ZR43" s="241">
        <f>IFERROR(HLOOKUP("fa_21_c_s12",acc!$B$10:$AMJ$83,$A43-1947,FALSE)+HLOOKUP("res_c",acc!$B$10:$AMJ$83,$A43-1947,FALSE)+HLOOKUP("fa_2_c_s12",acc!$B$10:$AMJ$83,$A43-1947,FALSE)+HLOOKUP("fa_3e_c_s12",acc!$B$10:$AMJ$83,$A43-1947,FALSE)+HLOOKUP("fa_3d_c_s12",acc!$B$10:$AMJ$83,$A43-1947,FALSE)+HLOOKUP("fa_3g_c_s12",acc!$B$10:$AMJ$83,$A43-1947,FALSE)+HLOOKUP("fa_4_c_s12",acc!$B$10:$AMJ$83,$A43-1947,FALSE)+HLOOKUP("fa_5e_c_s12",acc!$B$10:$AMJ$83,$A43-1947,FALSE)+HLOOKUP("fa_5d_c_s12",acc!$B$10:$AMJ$83,$A43-1947,FALSE)+HLOOKUP("fa_8_c_s12",acc!$B$10:$AMJ$83,$A43-1947,FALSE),"")</f>
        <v>39.95075061758407</v>
      </c>
      <c r="ZS43" s="203">
        <v>0</v>
      </c>
      <c r="ZT43" s="203">
        <v>13.81</v>
      </c>
      <c r="ZU43" s="203">
        <v>0</v>
      </c>
      <c r="ZV43" s="203">
        <v>0</v>
      </c>
      <c r="ZW43" s="203">
        <v>-7.0999999999999994E-2</v>
      </c>
      <c r="ZX43" s="203">
        <v>-7.0999999999999994E-2</v>
      </c>
      <c r="ZY43" s="203">
        <v>0</v>
      </c>
      <c r="ZZ43" s="241">
        <f>IFERROR(HLOOKUP("fl_4_c_s11",acc!$B$10:$AIS$83,$A43-1947,FALSE)+HLOOKUP("fl_4_c_s13",acc!$B$10:$AIS$83,$A43-1947,FALSE)+HLOOKUP("fl_4_c_s14",acc!$B$10:$AIS$83,$A43-1947,FALSE)+HLOOKUP("fl_4_c_s2",acc!$B$10:$AIS$83,$A43-1947,FALSE)-HLOOKUP("fa_4_c_s11",acc!$B$10:$AIS$83,$A43-1947,FALSE)-HLOOKUP("fa_4_c_s121",acc!$B$10:$AIS$83,$A43-1947,FALSE)-HLOOKUP("fa_4_c_s2",acc!$B$10:$AIS$83,$A43-1947,FALSE),"")</f>
        <v>3.2100000000000004</v>
      </c>
      <c r="AAA43" s="203">
        <v>1.3720000000000001</v>
      </c>
      <c r="AAB43" s="203">
        <v>-0.872</v>
      </c>
      <c r="AAC43" s="203">
        <v>2.2440000000000002</v>
      </c>
      <c r="AAD43" s="203">
        <v>0</v>
      </c>
      <c r="AAE43" s="203">
        <v>0</v>
      </c>
      <c r="AAF43" s="203">
        <v>-4.2350000000000003</v>
      </c>
      <c r="AAG43" s="203"/>
      <c r="AAH43" s="241">
        <f>IFERROR(HLOOKUP("fa_1_c_s121",acc!$B$10:$AMB$83,$A43-1947,FALSE)+HLOOKUP("fa_295_c_s121",acc!$B$10:$AMB$83,$A43-1947,FALSE)+HLOOKUP("tgt2_c",acc!$B$10:$AMB$83,$A43-1947,FALSE)+HLOOKUP("fa_2_c_s121",acc!$B$10:$AMB$83,$A43-1947,FALSE)+HLOOKUP("fa_3e_c_s121",acc!$B$10:$AMB$83,$A43-1947,FALSE)+HLOOKUP("fa_3d_c_s121",acc!$B$10:$AMB$83,$A43-1947,FALSE)+HLOOKUP("fa_3g_c_s121",acc!$B$10:$AMB$83,$A43-1947,FALSE)+HLOOKUP("fa_4_c_s121",acc!$B$10:$AMB$83,$A43-1947,FALSE)+HLOOKUP("fa_5e_c_s121",acc!$B$10:$AMB$83,$A43-1947,FALSE)+HLOOKUP("fa_5d_c_s121",acc!$B$10:$AMB$83,$A43-1947,FALSE)+HLOOKUP("fa_7_c_s121",acc!$B$10:$AMB$83,$A43-1947,FALSE)+HLOOKUP("fa_8_c_s121",acc!$B$10:$AMB$83,$A43-1947,FALSE),"")</f>
        <v>2.0000000000053291E-3</v>
      </c>
      <c r="AAI43" s="203">
        <v>0</v>
      </c>
      <c r="AAJ43" s="203">
        <v>0</v>
      </c>
      <c r="AAK43" s="203">
        <v>0</v>
      </c>
      <c r="AAL43" s="241">
        <f>IFERROR(HLOOKUP("fl_295_c_s12",acc!$B$10:$AIS$83,$A43-1947,FALSE)+HLOOKUP("fl_295_c_s2",acc!$B$10:$AIS$83,$A43-1947,FALSE),"")</f>
        <v>5.3290705182007498E-15</v>
      </c>
      <c r="AAM43" s="203">
        <v>0</v>
      </c>
      <c r="AAN43" s="203">
        <v>0</v>
      </c>
      <c r="AAO43" s="203">
        <v>0</v>
      </c>
      <c r="AAP43" s="203">
        <v>0</v>
      </c>
      <c r="AAQ43" s="203">
        <v>2E-3</v>
      </c>
      <c r="AAR43" s="203">
        <v>0</v>
      </c>
      <c r="AAS43" s="203">
        <v>2E-3</v>
      </c>
      <c r="AAT43" s="203">
        <v>0</v>
      </c>
      <c r="AAU43" s="203">
        <v>0</v>
      </c>
      <c r="AAV43" s="203">
        <v>0</v>
      </c>
      <c r="AAW43" s="203"/>
      <c r="AAX43" s="241">
        <f>IFERROR(HLOOKUP("gcb_c",acc!$B$10:$ALT$83,$A43-1947,FALSE)+HLOOKUP("fa_2_c_s13",acc!$B$10:$ALT$83,$A43-1947,FALSE)+HLOOKUP("fa_3d_c_s13",acc!$B$10:$ALT$83,$A43-1947,FALSE)+HLOOKUP("fa_3g_c_s13",acc!$B$10:$ALT$83,$A43-1947,FALSE)+HLOOKUP("fa_5e_c_s13",acc!$B$10:$ALT$83,$A43-1947,FALSE)+HLOOKUP("fa_5d_c_s13",acc!$B$10:$ALT$83,$A43-1947,FALSE)+HLOOKUP("fa_6_c_s13",acc!$B$10:$ALT$83,$A43-1947,FALSE)+HLOOKUP("fa_7_c_s13",acc!$B$10:$ALT$83,$A43-1947,FALSE)+HLOOKUP("fa_8_c_s13",acc!$B$10:$ALT$83,$A43-1947,FALSE),"")</f>
        <v>-1.5859999999999996</v>
      </c>
      <c r="AAY43" s="203">
        <v>0</v>
      </c>
      <c r="AAZ43" s="203">
        <v>73.039688006850199</v>
      </c>
      <c r="ABA43" s="203">
        <v>0</v>
      </c>
      <c r="ABB43" s="203">
        <v>0</v>
      </c>
      <c r="ABC43" s="203">
        <v>0</v>
      </c>
      <c r="ABD43" s="203">
        <v>0</v>
      </c>
      <c r="ABE43" s="203">
        <v>0</v>
      </c>
      <c r="ABF43" s="203">
        <v>0.17899999999999999</v>
      </c>
      <c r="ABG43" s="203">
        <v>0</v>
      </c>
      <c r="ABH43" s="203">
        <v>0.17899999999999999</v>
      </c>
      <c r="ABI43" s="203">
        <v>0</v>
      </c>
      <c r="ABJ43" s="203">
        <v>0</v>
      </c>
      <c r="ABK43" s="203">
        <v>-1.7649999999999997</v>
      </c>
      <c r="ABL43" s="203"/>
      <c r="ABM43" s="241">
        <f>IFERROR(HLOOKUP("fa_21_c_s14",acc!$B$10:$ALL$83,$A43-1947,FALSE)+HLOOKUP("fa_2_c_s14",acc!$B$10:$ALL$83,$A43-1947,FALSE)+HLOOKUP("fa_3d_c_s14",acc!$B$10:$ALL$83,$A43-1947,FALSE)+HLOOKUP("fa_3g_c_s14",acc!$B$10:$ALL$83,$A43-1947,FALSE)+HLOOKUP("fa_5e_c_s14",acc!$B$10:$ALL$83,$A43-1947,FALSE)+HLOOKUP("fa_5d_c_s14",acc!$B$10:$ALL$83,$A43-1947,FALSE)+HLOOKUP("fa_6_c_s14",acc!$B$10:$ALL$83,$A43-1947,FALSE)+HLOOKUP("fa_7_c_s14",acc!$B$10:$ALL$83,$A43-1947,FALSE)+HLOOKUP("fa_8_c_s14",acc!$B$10:$ALL$83,$A43-1947,FALSE),"")</f>
        <v>13.503</v>
      </c>
      <c r="ABN43" s="203">
        <v>0</v>
      </c>
      <c r="ABO43" s="203">
        <v>3.87</v>
      </c>
      <c r="ABP43" s="203">
        <v>0</v>
      </c>
      <c r="ABQ43" s="203">
        <v>7.0000000000000007E-2</v>
      </c>
      <c r="ABR43" s="203">
        <v>7.0000000000000007E-2</v>
      </c>
      <c r="ABS43" s="203">
        <v>0</v>
      </c>
      <c r="ABT43" s="203">
        <v>0</v>
      </c>
      <c r="ABU43" s="203">
        <v>-2.4369999999999998</v>
      </c>
      <c r="ABV43" s="203">
        <v>-2.629</v>
      </c>
      <c r="ABW43" s="203">
        <v>0.192</v>
      </c>
      <c r="ABX43" s="203">
        <v>0</v>
      </c>
      <c r="ABY43" s="203">
        <v>0</v>
      </c>
      <c r="ABZ43" s="203">
        <v>12</v>
      </c>
      <c r="ACA43" s="203"/>
      <c r="ACB43" s="241">
        <f>IFERROR(HLOOKUP("fa_21_c_s2",acc!$B$10:$ALD$83,$A43-1947,FALSE)+HLOOKUP("fa_2_c_s2",acc!$B$10:$ALD$83,$A43-1947,FALSE)+HLOOKUP("fa_3e_c_s2",acc!$B$10:$ALD$83,$A43-1947,FALSE)+HLOOKUP("fa_3g_c_s2",acc!$B$10:$ALD$83,$A43-1947,FALSE)+HLOOKUP("fa_4_c_s2",acc!$B$10:$ALD$83,$A43-1947,FALSE)+HLOOKUP("fa_5e_c_s2",acc!$B$10:$ALD$83,$A43-1947,FALSE)+HLOOKUP("fa_6_c_s2",acc!$B$10:$ALD$83,$A43-1947,FALSE)+HLOOKUP("fa_8_c_s2",acc!$B$10:$ALD$83,$A43-1947,FALSE),"")</f>
        <v>9.1000000000000014</v>
      </c>
      <c r="ACC43" s="203">
        <v>0</v>
      </c>
      <c r="ACD43" s="203">
        <v>16.067</v>
      </c>
      <c r="ACE43" s="203">
        <v>0</v>
      </c>
      <c r="ACF43" s="203">
        <v>0</v>
      </c>
      <c r="ACG43" s="203">
        <v>-3.0000000000000001E-3</v>
      </c>
      <c r="ACH43" s="203">
        <v>0</v>
      </c>
      <c r="ACI43" s="203">
        <v>-3.0000000000000001E-3</v>
      </c>
      <c r="ACJ43" s="203">
        <v>-9.7000000000000003E-2</v>
      </c>
      <c r="ACK43" s="203">
        <v>0</v>
      </c>
      <c r="ACL43" s="203">
        <v>-0.86699999999999999</v>
      </c>
      <c r="ACM43" s="203">
        <v>0</v>
      </c>
      <c r="ACN43" s="203">
        <v>0</v>
      </c>
      <c r="ACO43" s="203">
        <v>0</v>
      </c>
      <c r="ACP43" s="203">
        <v>-6</v>
      </c>
      <c r="ACQ43" s="203"/>
      <c r="ACR43" s="241">
        <f>IFERROR(HLOOKUP("fl_3g_c_s11",acc!$B$10:$AMQ$83,$A43-1947,FALSE)+HLOOKUP("fl_4_c_s11",acc!$B$10:$AMQ$83,$A43-1947,FALSE)+HLOOKUP("fl_5e_c_s11",acc!$B$10:$AMQ$83,$A43-1947,FALSE),"")</f>
        <v>5.7989999999999995</v>
      </c>
      <c r="ACS43" s="203">
        <v>0</v>
      </c>
      <c r="ACT43" s="203">
        <v>0</v>
      </c>
      <c r="ACU43" s="203">
        <v>0</v>
      </c>
      <c r="ACV43" s="203">
        <v>0</v>
      </c>
      <c r="ACW43" s="203">
        <v>0</v>
      </c>
      <c r="ACX43" s="203">
        <v>-1.7000000000000001E-2</v>
      </c>
      <c r="ACY43" s="203">
        <v>5.8159999999999998</v>
      </c>
      <c r="ACZ43" s="203">
        <v>5.8159999999999998</v>
      </c>
      <c r="ADA43" s="203">
        <v>0</v>
      </c>
      <c r="ADB43" s="203">
        <v>0</v>
      </c>
      <c r="ADC43" s="203">
        <v>0</v>
      </c>
      <c r="ADD43" s="203">
        <v>0</v>
      </c>
      <c r="ADE43" s="203"/>
      <c r="ADF43" s="241">
        <f>IFERROR(HLOOKUP("fl_295_c_s12",acc!$B$10:$AMI$83,$A43-1947,FALSE)+HLOOKUP("fl_2_c_s12",acc!$B$10:$AMI$83,$A43-1947,FALSE)+HLOOKUP("fl_3g_c_s12",acc!$B$10:$AMI$83,$A43-1947,FALSE)+HLOOKUP("fl_5e_c_s12",acc!$B$10:$AMI$83,$A43-1947,FALSE)+HLOOKUP("fl_6_c_s12",acc!$B$10:$AMI$83,$A43-1947,FALSE)+HLOOKUP("fl_7_c_s12",acc!$B$10:$AMI$83,$A43-1947,FALSE),"")</f>
        <v>39.976750617584088</v>
      </c>
      <c r="ADG43" s="203">
        <v>0</v>
      </c>
      <c r="ADH43" s="241">
        <f>IFERROR(HLOOKUP("fa_2_c_s11",acc!$B$10:$AIS$83,$A43-1947,FALSE)+HLOOKUP("fa_2_c_s12",acc!$B$10:$AIS$83,$A43-1947,FALSE)+HLOOKUP("fa_2_c_s121",acc!$B$10:$AIS$83,$A43-1947,FALSE)+HLOOKUP("fa_2_c_s13",acc!$B$10:$AIS$83,$A43-1947,FALSE)+HLOOKUP("fa_2_c_s14",acc!$B$10:$AIS$83,$A43-1947,FALSE)+HLOOKUP("fa_2_c_s2",acc!$B$10:$AIS$83,$A43-1947,FALSE)-HLOOKUP("fl_2_c_s121",acc!$B$10:$AIS$83,$A43-1947,FALSE)-HLOOKUP("fl_2_c_s13",acc!$B$10:$AIS$83,$A43-1947,FALSE)-HLOOKUP("fl_2_c_s2",acc!$B$10:$AIS$83,$A43-1947,FALSE),"")</f>
        <v>17.740000000000016</v>
      </c>
      <c r="ADI43" s="203">
        <v>0</v>
      </c>
      <c r="ADJ43" s="203">
        <v>5.3290705182007498E-15</v>
      </c>
      <c r="ADK43" s="203">
        <v>-2E-3</v>
      </c>
      <c r="ADL43" s="203">
        <v>-2E-3</v>
      </c>
      <c r="ADM43" s="203">
        <v>0</v>
      </c>
      <c r="ADN43" s="203">
        <v>0</v>
      </c>
      <c r="ADO43" s="203">
        <f t="shared" si="1"/>
        <v>-3.5629999999999993</v>
      </c>
      <c r="ADP43" s="241">
        <f>IFERROR(HLOOKUP("fa_5e_c_s11",acc!$B$10:$AIS$83,$A43-1947,FALSE)
+HLOOKUP("fa_5e_c_s12",acc!$B$10:$AIS$83,$A43-1947,FALSE)
+HLOOKUP("fa_5e_c_s121",acc!$B$10:$AIS$83,$A43-1947,FALSE)
+HLOOKUP("fa_5e_c_s13",acc!$B$10:$AIS$83,$A43-1947,FALSE)
+HLOOKUP("fa_5e_c_s14",acc!$B$10:$AIS$83,$A43-1947,FALSE)
+HLOOKUP("fa_5e_c_s2",acc!$B$10:$AIS$83,$A43-1947,FALSE)
-HLOOKUP("fl_5e_c_s11",acc!$B$10:$AIS$83,$A43-1947,FALSE)
-HLOOKUP("fl_5e_c_s121",acc!$B$10:$AIS$83,$A43-1947,FALSE),"")</f>
        <v>-3.5629999999999993</v>
      </c>
      <c r="ADQ43" s="203">
        <v>0</v>
      </c>
      <c r="ADR43" s="203">
        <v>0</v>
      </c>
      <c r="ADS43" s="241">
        <f>IFERROR(HLOOKUP("fa_7_c_s11",acc!$B$10:$AIS$83,$A43-1947,FALSE)+HLOOKUP("fa_7_c_s121",acc!$B$10:$AIS$83,$A43-1947,FALSE)+HLOOKUP("fa_7_c_s13",acc!$B$10:$AIS$83,$A43-1947,FALSE)+HLOOKUP("fa_7_c_s14",acc!$B$10:$AIS$83,$A43-1947,FALSE)-HLOOKUP("fl_7_c_s2",acc!$B$10:$AIS$83,$A43-1947,FALSE),"")</f>
        <v>0</v>
      </c>
      <c r="ADT43" s="203">
        <v>0</v>
      </c>
      <c r="ADU43" s="203"/>
      <c r="ADV43" s="241">
        <f>IFERROR(HLOOKUP("fl_21_c_s121",acc!$B$10:$AMA$83,$A43-1947,FALSE)+HLOOKUP("res_c",acc!$B$10:$AMA$83,$A43-1947,FALSE)+HLOOKUP("gcb_c",acc!$B$10:$AMA$83,$A43-1947,FALSE)+HLOOKUP("fl_2_c_s121",acc!$B$10:$AMA$83,$A43-1947,FALSE)+HLOOKUP("fl_5e_c_s121",acc!$B$10:$AMA$83,$A43-1947,FALSE),"")</f>
        <v>0</v>
      </c>
      <c r="ADW43" s="203">
        <v>0</v>
      </c>
      <c r="ADX43" s="203">
        <v>72.978688006850192</v>
      </c>
      <c r="ADY43" s="241">
        <f>IFERROR(HLOOKUP("fa_21_c_s11",acc!$B$10:$AIS$83,$A43-1947,FALSE)+HLOOKUP("fa_21_c_s12",acc!$B$10:$AIS$83,$A43-1947,FALSE)+HLOOKUP("fa_21_c_s14",acc!$B$10:$AIS$83,$A43-1947,FALSE)+HLOOKUP("fa_21_c_s2",acc!$B$10:$AIS$83,$A43-1947,FALSE),"")</f>
        <v>0</v>
      </c>
      <c r="ADZ43" s="203">
        <v>0</v>
      </c>
      <c r="AEA43" s="203">
        <v>0</v>
      </c>
      <c r="AEB43" s="203">
        <v>0</v>
      </c>
      <c r="AEC43" s="203">
        <v>0</v>
      </c>
      <c r="AED43" s="203">
        <v>0</v>
      </c>
      <c r="AEE43" s="203">
        <v>0</v>
      </c>
      <c r="AEF43" s="203">
        <v>0</v>
      </c>
      <c r="AEG43" s="203">
        <v>0</v>
      </c>
      <c r="AEH43" s="203">
        <v>0</v>
      </c>
      <c r="AEI43" s="203">
        <v>0</v>
      </c>
      <c r="AEJ43" s="203">
        <v>0</v>
      </c>
      <c r="AEK43" s="203"/>
      <c r="AEL43" s="241">
        <f>IFERROR(HLOOKUP("fl_2_c_s13",acc!$B$10:$ALS$83,$A43-1947,FALSE)+HLOOKUP("fl_3e_c_s13",acc!$B$10:$ALS$83,$A43-1947,FALSE)+HLOOKUP("fl_4_c_s13",acc!$B$10:$ALS$83,$A43-1947,FALSE),"")</f>
        <v>-6.6000000000000003E-2</v>
      </c>
      <c r="AEM43" s="203">
        <v>0</v>
      </c>
      <c r="AEN43" s="203">
        <v>0</v>
      </c>
      <c r="AEO43" s="203">
        <v>0</v>
      </c>
      <c r="AEP43" s="203">
        <v>0</v>
      </c>
      <c r="AEQ43" s="203">
        <v>0</v>
      </c>
      <c r="AER43" s="203">
        <v>0</v>
      </c>
      <c r="AES43" s="203">
        <v>-6.6000000000000003E-2</v>
      </c>
      <c r="AET43" s="203">
        <v>0</v>
      </c>
      <c r="AEU43" s="203">
        <v>0</v>
      </c>
      <c r="AEV43" s="203">
        <v>0</v>
      </c>
      <c r="AEW43" s="203">
        <v>0</v>
      </c>
      <c r="AEX43" s="203">
        <v>0</v>
      </c>
      <c r="AEY43" s="203">
        <v>0</v>
      </c>
      <c r="AEZ43" s="203"/>
      <c r="AFA43" s="241">
        <f>IFERROR(HLOOKUP("fl_4_c_s14",acc!$B$10:$ALK$83,$A43-1947,FALSE),"")</f>
        <v>-0.99399999999999999</v>
      </c>
      <c r="AFB43" s="203">
        <v>0</v>
      </c>
      <c r="AFC43" s="203">
        <v>0</v>
      </c>
      <c r="AFD43" s="203">
        <v>0</v>
      </c>
      <c r="AFE43" s="203">
        <v>0</v>
      </c>
      <c r="AFF43" s="203">
        <v>0</v>
      </c>
      <c r="AFG43" s="203">
        <v>-0.99399999999999999</v>
      </c>
      <c r="AFH43" s="203">
        <v>0</v>
      </c>
      <c r="AFI43" s="203">
        <v>0</v>
      </c>
      <c r="AFJ43" s="203">
        <v>0</v>
      </c>
      <c r="AFK43" s="203">
        <v>0</v>
      </c>
      <c r="AFL43" s="203">
        <v>0</v>
      </c>
      <c r="AFM43" s="203"/>
      <c r="AFN43" s="203"/>
      <c r="AFO43" s="241">
        <f>IFERROR(HLOOKUP("fl_1_c_s2",acc!$B$10:$ALC$83,$A43-1947,FALSE)+HLOOKUP("fl_295_c_s2",acc!$B$10:$ALC$83,$A43-1947,FALSE)+HLOOKUP("tgt2_c",acc!$B$10:$ALC$83,$A43-1947,FALSE)+HLOOKUP("fl_2_c_s2",acc!$B$10:$ALC$83,$A43-1947,FALSE)+HLOOKUP("fl_3d_c_s2",acc!$B$10:$ALC$83,$A43-1947,FALSE)+HLOOKUP("fl_4_c_s2",acc!$B$10:$ALC$83,$A43-1947,FALSE)+HLOOKUP("fl_5d_c_s2",acc!$B$10:$ALC$83,$A43-1947,FALSE)+HLOOKUP("fl_7_c_s2",acc!$B$10:$ALC$83,$A43-1947,FALSE),"")</f>
        <v>28.006</v>
      </c>
      <c r="AFP43" s="203">
        <v>0</v>
      </c>
      <c r="AFQ43" s="203">
        <v>15.087999999999999</v>
      </c>
      <c r="AFR43" s="203">
        <v>0</v>
      </c>
      <c r="AFS43" s="203">
        <v>0</v>
      </c>
      <c r="AFT43" s="203">
        <v>-3.0000000000000001E-3</v>
      </c>
      <c r="AFU43" s="203">
        <v>0</v>
      </c>
      <c r="AFV43" s="241">
        <f>IFERROR(HLOOKUP("fa_3d_c_s11",acc!$B$10:$AIS$83,$A43-1947,FALSE)+HLOOKUP("fa_3d_c_s12",acc!$B$10:$AIS$83,$A43-1947,FALSE)+HLOOKUP("fa_3d_c_s121",acc!$B$10:$AIS$83,$A43-1947,FALSE)+HLOOKUP("fa_3d_c_s13",acc!$B$10:$AIS$83,$A43-1947,FALSE)+HLOOKUP("fa_3d_c_s14",acc!$B$10:$AIS$83,$A43-1947,FALSE),"")</f>
        <v>0</v>
      </c>
      <c r="AFW43" s="203">
        <v>4.0510000000000002</v>
      </c>
      <c r="AFX43" s="203">
        <v>8.8659999999999997</v>
      </c>
      <c r="AFY43" s="203">
        <v>0</v>
      </c>
      <c r="AFZ43" s="241">
        <f>IFERROR(HLOOKUP("fa_5d_c_s11",acc!$B$10:$AIS$83,$A43-1947,FALSE)
+HLOOKUP("fa_5d_c_s12",acc!$B$10:$AIS$83,$A43-1947,FALSE)
+HLOOKUP("fa_5d_c_s121",acc!$B$10:$AIS$83,$A43-1947,FALSE)
+HLOOKUP("fa_5d_c_s13",acc!$B$10:$AIS$83,$A43-1947,FALSE)
+HLOOKUP("fa_5d_c_s14",acc!$B$10:$AIS$83,$A43-1947,FALSE),"")</f>
        <v>8.8670000000000009</v>
      </c>
      <c r="AGA43" s="203">
        <v>0</v>
      </c>
      <c r="AGB43" s="203">
        <v>0</v>
      </c>
      <c r="AGC43" s="203">
        <v>0</v>
      </c>
      <c r="AGD43" s="203">
        <v>509.83900000000006</v>
      </c>
      <c r="AGE43" s="203">
        <v>509.7059999999999</v>
      </c>
      <c r="AGF43" s="203">
        <v>0</v>
      </c>
      <c r="AGG43" s="203">
        <v>0</v>
      </c>
      <c r="AGH43" s="203">
        <v>0</v>
      </c>
      <c r="AGI43" s="203">
        <v>0</v>
      </c>
      <c r="AGJ43" s="203">
        <v>4.7569999999999997</v>
      </c>
      <c r="AGK43" s="203">
        <v>72.821688006850195</v>
      </c>
      <c r="AGL43" s="203">
        <v>0</v>
      </c>
      <c r="AGM43" s="203">
        <v>-73.039688006850199</v>
      </c>
      <c r="AGN43" s="203">
        <v>12.686999999999999</v>
      </c>
      <c r="AGO43" s="203">
        <v>-0.373</v>
      </c>
      <c r="AGP43" s="203">
        <v>0</v>
      </c>
      <c r="AGQ43" s="203">
        <v>6.0999999999999999E-2</v>
      </c>
      <c r="AGR43" s="203">
        <v>1.03</v>
      </c>
      <c r="AGS43" s="241">
        <f>IFERROR(HLOOKUP("fl_3e_flow_s13",acc!$B$10:$AIS$83,$A43-1947,FALSE)-HLOOKUP("fa_3e_flow_s11",acc!$B$10:$AIS$83,$A43-1947,FALSE)-HLOOKUP("fa_3e_flow_s121",acc!$B$10:$AIS$83,$A43-1947,FALSE)-HLOOKUP("fa_3e_flow_s2",acc!$B$10:$AIS$83,$A43-1947,FALSE),"")</f>
        <v>10.06290977691736</v>
      </c>
      <c r="AGT43" s="203">
        <v>-0.40690977691735847</v>
      </c>
      <c r="AGU43" s="203">
        <v>0</v>
      </c>
      <c r="AGV43" s="203">
        <v>0.76100000000000001</v>
      </c>
      <c r="AGW43" s="203">
        <v>11.447000000000001</v>
      </c>
      <c r="AGX43" s="203">
        <v>1.2310000000000001</v>
      </c>
      <c r="AGY43" s="203">
        <v>4.11159971721652</v>
      </c>
      <c r="AGZ43" s="241">
        <f>IFERROR(HLOOKUP("fa_3g_flow_s12",acc!$B$10:$AIS$83,$A43-1947,FALSE)+HLOOKUP("fa_3g_flow_s121",acc!$B$10:$AIS$83,$A43-1947,FALSE)+HLOOKUP("fa_3g_flow_s13",acc!$B$10:$AIS$83,$A43-1947,FALSE)+HLOOKUP("fa_3g_flow_s14",acc!$B$10:$AIS$83,$A43-1947,FALSE)+HLOOKUP("fa_3g_flow_s2",acc!$B$10:$AIS$83,$A43-1947,FALSE)-HLOOKUP("fl_3g_flow_s11",acc!$B$10:$AIS$83,$A43-1947,FALSE),"")</f>
        <v>9.4605094941338788</v>
      </c>
      <c r="AHA43" s="203">
        <v>-7.20902230826415E-2</v>
      </c>
      <c r="AHB43" s="203">
        <v>0.29699999999999999</v>
      </c>
      <c r="AHC43" s="203">
        <v>5.1870000000000003</v>
      </c>
      <c r="AHD43" s="203">
        <v>1.1679999999999999</v>
      </c>
      <c r="AHE43" s="203">
        <v>5.7519999999999998</v>
      </c>
      <c r="AHF43" s="241">
        <f>IFERROR(HLOOKUP("fl_3e_s_s13",acc!$B$10:$AIS$83,$A43-1947,FALSE)-HLOOKUP("fa_3e_s_s11",acc!$B$10:$AIS$83,$A43-1947,FALSE)-HLOOKUP("fa_3e_s_s121",acc!$B$10:$AIS$83,$A43-1947,FALSE)-HLOOKUP("fa_3e_s_s2",acc!$B$10:$AIS$83,$A43-1947,FALSE),"")</f>
        <v>39.523033259187244</v>
      </c>
      <c r="AHG43" s="203">
        <v>-0.17903325918724697</v>
      </c>
      <c r="AHH43" s="203">
        <v>0</v>
      </c>
      <c r="AHI43" s="203">
        <v>4.4720000000000004</v>
      </c>
      <c r="AHJ43" s="203">
        <v>49.567999999999998</v>
      </c>
      <c r="AHK43" s="203">
        <v>19.749000000000002</v>
      </c>
      <c r="AHL43" s="203">
        <v>190.81216304713701</v>
      </c>
      <c r="AHM43" s="241">
        <f>IFERROR(HLOOKUP("fa_3g_s_s12",acc!$B$10:$AIS$83,$A43-1947,FALSE)+HLOOKUP("fa_3g_s_s121",acc!$B$10:$AIS$83,$A43-1947,FALSE)+HLOOKUP("fa_3g_s_s13",acc!$B$10:$AIS$83,$A43-1947,FALSE)+HLOOKUP("fa_3g_s_s14",acc!$B$10:$AIS$83,$A43-1947,FALSE)+HLOOKUP("fa_3g_s_s2",acc!$B$10:$AIS$83,$A43-1947,FALSE)-HLOOKUP("fl_3g_s_s11",acc!$B$10:$AIS$83,$A43-1947,FALSE),"")</f>
        <v>219.28219630632424</v>
      </c>
      <c r="AHN43" s="203">
        <f t="shared" si="3"/>
        <v>1.2268061958456311</v>
      </c>
      <c r="AHO43" s="203">
        <f t="shared" si="2"/>
        <v>0.74337144496570995</v>
      </c>
      <c r="AHP43" s="203">
        <v>0.40503325918724697</v>
      </c>
      <c r="AHQ43" s="203">
        <v>7.5759999999999996</v>
      </c>
      <c r="AHR43" s="203">
        <v>30.173999999999999</v>
      </c>
      <c r="AHS43" s="203">
        <v>10.064</v>
      </c>
      <c r="AHT43" s="203">
        <v>0.69199999999999995</v>
      </c>
      <c r="AHU43" s="241">
        <f>IFERROR(HLOOKUP("fl_3e_v_s13",acc!$B$10:$AIS$83,$A43-1947,FALSE)-HLOOKUP("fa_3e_v_s11",acc!$B$10:$AIS$83,$A43-1947,FALSE)-HLOOKUP("fa_3e_v_s121",acc!$B$10:$AIS$83,$A43-1947,FALSE)-HLOOKUP("fa_3e_v_s2",acc!$B$10:$AIS$83,$A43-1947,FALSE),"")</f>
        <v>-6.3389423339406958</v>
      </c>
      <c r="AHV43" s="203">
        <v>4.9423339406949977E-3</v>
      </c>
      <c r="AHW43" s="203">
        <v>0</v>
      </c>
      <c r="AHX43" s="203">
        <v>0.33800000000000002</v>
      </c>
      <c r="AHY43" s="203">
        <v>-5.3040000000000003</v>
      </c>
      <c r="AHZ43" s="203">
        <v>0.21500000000000002</v>
      </c>
      <c r="AIA43" s="203">
        <v>-7.9815751249119282</v>
      </c>
      <c r="AIB43" s="241">
        <f>IFERROR(HLOOKUP("fa_3g_v_s12",acc!$B$10:$AIS$83,$A43-1947,FALSE)+HLOOKUP("fa_3g_v_s121",acc!$B$10:$AIS$83,$A43-1947,FALSE)+HLOOKUP("fa_3g_v_s13",acc!$B$10:$AIS$83,$A43-1947,FALSE)+HLOOKUP("fa_3g_v_s14",acc!$B$10:$AIS$83,$A43-1947,FALSE)+HLOOKUP("fa_3g_v_s2",acc!$B$10:$AIS$83,$A43-1947,FALSE)-HLOOKUP("fl_3g_v_s11",acc!$B$10:$AIS$83,$A43-1947,FALSE),"")</f>
        <v>-13.678517458852621</v>
      </c>
      <c r="AIC43" s="203">
        <v>-1.6942333940694998E-2</v>
      </c>
      <c r="AID43" s="203">
        <v>-0.19600000000000001</v>
      </c>
      <c r="AIE43" s="203">
        <v>-6.6970000000000001</v>
      </c>
      <c r="AIF43" s="203">
        <v>1.4279999999999999</v>
      </c>
      <c r="AIG43" s="203">
        <v>0</v>
      </c>
      <c r="AIH43" s="241">
        <f>IFERROR(HLOOKUP("fl_3e_c_s13",acc!$B$10:$AIS$83,$A43-1947,FALSE)-HLOOKUP("fa_3e_c_s11",acc!$B$10:$AIS$83,$A43-1947,FALSE)-HLOOKUP("fa_3e_c_s121",acc!$B$10:$AIS$83,$A43-1947,FALSE)-HLOOKUP("fa_3e_c_s2",acc!$B$10:$AIS$83,$A43-1947,FALSE),"")</f>
        <v>0.1351533564166425</v>
      </c>
      <c r="AII43" s="203">
        <v>-0.1351533564166425</v>
      </c>
      <c r="AIJ43" s="203">
        <v>0</v>
      </c>
      <c r="AIK43" s="203">
        <v>0</v>
      </c>
      <c r="AIL43" s="203">
        <v>0</v>
      </c>
      <c r="AIM43" s="203">
        <v>0</v>
      </c>
      <c r="AIN43" s="203">
        <v>25.597597261167422</v>
      </c>
      <c r="AIO43" s="241">
        <f>IFERROR(HLOOKUP("fa_3g_c_s12",acc!$B$10:$AIS$83,$A43-1947,FALSE)+HLOOKUP("fa_3g_c_s121",acc!$B$10:$AIS$83,$A43-1947,FALSE)+HLOOKUP("fa_3g_c_s13",acc!$B$10:$AIS$83,$A43-1947,FALSE)+HLOOKUP("fa_3g_c_s14",acc!$B$10:$AIS$83,$A43-1947,FALSE)+HLOOKUP("fa_3g_c_s2",acc!$B$10:$AIS$83,$A43-1947,FALSE)-HLOOKUP("fl_3g_c_s11",acc!$B$10:$AIS$83,$A43-1947,FALSE),"")</f>
        <v>25.799750617584063</v>
      </c>
      <c r="AIP43" s="203">
        <v>0.1351533564166425</v>
      </c>
      <c r="AIQ43" s="203">
        <v>0</v>
      </c>
      <c r="AIR43" s="203">
        <v>7.0000000000000007E-2</v>
      </c>
      <c r="AIS43" s="203">
        <v>-3.0000000000000001E-3</v>
      </c>
    </row>
    <row r="44" spans="1:929" x14ac:dyDescent="0.35">
      <c r="A44" s="1">
        <v>1982</v>
      </c>
      <c r="B44" s="203">
        <v>60.738</v>
      </c>
      <c r="C44" s="203">
        <v>-47.119636</v>
      </c>
      <c r="D44" s="203">
        <v>44.852911999999996</v>
      </c>
      <c r="E44" s="203">
        <v>0.11919300000000277</v>
      </c>
      <c r="F44" s="203">
        <v>534.11712899999998</v>
      </c>
      <c r="G44" s="203">
        <v>1.89</v>
      </c>
      <c r="H44" s="203">
        <v>0</v>
      </c>
      <c r="I44" s="203">
        <v>11.671040000000001</v>
      </c>
      <c r="J44" s="203">
        <v>0.12599999999999967</v>
      </c>
      <c r="K44" s="203">
        <v>113.8541</v>
      </c>
      <c r="L44" s="203">
        <v>0</v>
      </c>
      <c r="M44" s="203">
        <v>0</v>
      </c>
      <c r="N44" s="203">
        <v>0</v>
      </c>
      <c r="O44" s="203">
        <f t="shared" si="6"/>
        <v>1.5514245567452962</v>
      </c>
      <c r="P44" s="203">
        <f t="shared" si="4"/>
        <v>0.52615764215833138</v>
      </c>
      <c r="Q44" s="203">
        <v>0</v>
      </c>
      <c r="R44" s="203">
        <v>0</v>
      </c>
      <c r="S44" s="203">
        <v>-0.35399999999999998</v>
      </c>
      <c r="T44" s="203">
        <v>0</v>
      </c>
      <c r="U44" s="203">
        <v>4.0595439999999998</v>
      </c>
      <c r="V44" s="203">
        <v>0.40610499999999999</v>
      </c>
      <c r="W44" s="203">
        <v>119.78225</v>
      </c>
      <c r="X44" s="203">
        <v>2.1630000000000003</v>
      </c>
      <c r="Y44" s="203">
        <v>-1.6220190000000001</v>
      </c>
      <c r="Z44" s="203">
        <v>2.0170250000000003</v>
      </c>
      <c r="AA44" s="203">
        <v>-2.1990000000005061E-3</v>
      </c>
      <c r="AB44" s="203">
        <v>15.312625000000001</v>
      </c>
      <c r="AC44" s="203">
        <v>0</v>
      </c>
      <c r="AD44" s="203">
        <v>0</v>
      </c>
      <c r="AE44" s="203">
        <v>0</v>
      </c>
      <c r="AF44" s="203">
        <v>0</v>
      </c>
      <c r="AG44" s="203">
        <v>0</v>
      </c>
      <c r="AH44" s="203">
        <v>0</v>
      </c>
      <c r="AI44" s="203">
        <v>0</v>
      </c>
      <c r="AJ44" s="203">
        <v>0</v>
      </c>
      <c r="AK44" s="203">
        <v>0</v>
      </c>
      <c r="AL44" s="203">
        <v>0</v>
      </c>
      <c r="AM44" s="203">
        <v>0.10100000000000001</v>
      </c>
      <c r="AN44" s="203">
        <v>0</v>
      </c>
      <c r="AO44" s="203">
        <v>3.9674000000000001E-2</v>
      </c>
      <c r="AP44" s="203">
        <v>0.142759</v>
      </c>
      <c r="AQ44" s="203">
        <v>3.4285999999999999</v>
      </c>
      <c r="AR44" s="203">
        <v>25.934000000000001</v>
      </c>
      <c r="AS44" s="203">
        <v>-18.896151000000003</v>
      </c>
      <c r="AT44" s="203">
        <v>34.184752000000003</v>
      </c>
      <c r="AU44" s="203">
        <v>2.3986000000000729E-2</v>
      </c>
      <c r="AV44" s="203">
        <v>317.50692499999997</v>
      </c>
      <c r="AW44" s="203">
        <v>0.88</v>
      </c>
      <c r="AX44" s="203">
        <v>0</v>
      </c>
      <c r="AY44" s="203">
        <v>0.28597300000000003</v>
      </c>
      <c r="AZ44" s="203">
        <v>0.10030700000000004</v>
      </c>
      <c r="BA44" s="203">
        <v>14.371373</v>
      </c>
      <c r="BB44" s="203">
        <v>0</v>
      </c>
      <c r="BC44" s="203">
        <v>0</v>
      </c>
      <c r="BD44" s="203">
        <v>0</v>
      </c>
      <c r="BE44" s="203">
        <v>0</v>
      </c>
      <c r="BF44" s="203">
        <v>0</v>
      </c>
      <c r="BG44" s="203">
        <v>0.443</v>
      </c>
      <c r="BH44" s="203">
        <v>0</v>
      </c>
      <c r="BI44" s="203">
        <v>2.4661580000000001</v>
      </c>
      <c r="BJ44" s="203">
        <v>0.29490299999999997</v>
      </c>
      <c r="BK44" s="203">
        <v>62.800677</v>
      </c>
      <c r="BL44" s="203">
        <v>46.364809999999999</v>
      </c>
      <c r="BM44" s="203">
        <v>-21.710382000000003</v>
      </c>
      <c r="BN44" s="203">
        <v>75.052616999999998</v>
      </c>
      <c r="BO44" s="203">
        <v>0</v>
      </c>
      <c r="BP44" s="203">
        <v>829.21043399999996</v>
      </c>
      <c r="BQ44" s="203">
        <v>-0.1401</v>
      </c>
      <c r="BR44" s="203">
        <v>0</v>
      </c>
      <c r="BS44" s="203">
        <v>0.55285799999999996</v>
      </c>
      <c r="BT44" s="203">
        <v>0</v>
      </c>
      <c r="BU44" s="203">
        <v>13.199603</v>
      </c>
      <c r="BV44" s="203">
        <v>0.38300000000000001</v>
      </c>
      <c r="BW44" s="203">
        <v>0</v>
      </c>
      <c r="BX44" s="203">
        <v>5.8899849999999994</v>
      </c>
      <c r="BY44" s="203">
        <v>0</v>
      </c>
      <c r="BZ44" s="203">
        <v>55.457860000000004</v>
      </c>
      <c r="CA44" s="203">
        <v>-0.18889699999999998</v>
      </c>
      <c r="CB44" s="203">
        <v>0</v>
      </c>
      <c r="CC44" s="203">
        <v>12.936499</v>
      </c>
      <c r="CD44" s="203">
        <v>2.6307150000000004</v>
      </c>
      <c r="CE44" s="203">
        <v>405.73121700000002</v>
      </c>
      <c r="CF44" s="203">
        <v>136.21378099999998</v>
      </c>
      <c r="CG44" s="203">
        <v>-90.033615999999995</v>
      </c>
      <c r="CH44" s="203">
        <v>156.63555100000002</v>
      </c>
      <c r="CI44" s="203">
        <v>0</v>
      </c>
      <c r="CJ44" s="203">
        <v>1702.407686</v>
      </c>
      <c r="CK44" s="203">
        <v>2.8561999999999999</v>
      </c>
      <c r="CL44" s="203">
        <v>0</v>
      </c>
      <c r="CM44" s="203">
        <v>12.509870999999999</v>
      </c>
      <c r="CN44" s="203">
        <v>6.9999999999999999E-6</v>
      </c>
      <c r="CO44" s="203">
        <v>141.42507599999999</v>
      </c>
      <c r="CP44" s="203">
        <v>0.38300000000000001</v>
      </c>
      <c r="CQ44" s="203">
        <v>0</v>
      </c>
      <c r="CR44" s="203">
        <v>5.8899849999999994</v>
      </c>
      <c r="CS44" s="203">
        <v>0</v>
      </c>
      <c r="CT44" s="203">
        <v>55.457860000000004</v>
      </c>
      <c r="CU44" s="203">
        <v>1.2999999999999999E-5</v>
      </c>
      <c r="CV44" s="203">
        <v>0</v>
      </c>
      <c r="CW44" s="203">
        <v>19.521428</v>
      </c>
      <c r="CX44" s="203">
        <v>3.5428989999999998</v>
      </c>
      <c r="CY44" s="203">
        <v>593.05836600000009</v>
      </c>
      <c r="CZ44" s="203">
        <v>47.232999999999997</v>
      </c>
      <c r="DA44" s="203">
        <v>-22.39580999999999</v>
      </c>
      <c r="DB44" s="203">
        <v>75.58086200000001</v>
      </c>
      <c r="DC44" s="203">
        <v>4.8009999999862885E-3</v>
      </c>
      <c r="DD44" s="203">
        <v>835.4710070000001</v>
      </c>
      <c r="DE44" s="203">
        <f t="shared" si="7"/>
        <v>1.3829229940370191</v>
      </c>
      <c r="DF44" s="203">
        <f t="shared" si="5"/>
        <v>0.41847605020418527</v>
      </c>
      <c r="DG44" s="203">
        <v>-0.14000000000000001</v>
      </c>
      <c r="DH44" s="203">
        <v>0</v>
      </c>
      <c r="DI44" s="203">
        <v>0.55285799999999719</v>
      </c>
      <c r="DJ44" s="203">
        <v>-9.9999999999739186E-5</v>
      </c>
      <c r="DK44" s="203">
        <v>13.199602999999987</v>
      </c>
      <c r="DL44" s="203">
        <v>0.38300000000000001</v>
      </c>
      <c r="DM44" s="203">
        <v>0</v>
      </c>
      <c r="DN44" s="203">
        <v>5.8899849999999994</v>
      </c>
      <c r="DO44" s="203">
        <v>0</v>
      </c>
      <c r="DP44" s="203">
        <v>55.457860000000004</v>
      </c>
      <c r="DQ44" s="203">
        <v>-0.189</v>
      </c>
      <c r="DR44" s="203">
        <v>0</v>
      </c>
      <c r="DS44" s="203">
        <v>12.956052000000001</v>
      </c>
      <c r="DT44" s="203">
        <v>2.6981449999999998</v>
      </c>
      <c r="DU44" s="203">
        <v>407.04683900000009</v>
      </c>
      <c r="DV44" s="203"/>
      <c r="DW44" s="241">
        <f>IFERROR(HLOOKUP("fa_21_s_s11",acc!$B$10:$AIR$83,$A44-1947,FALSE)+HLOOKUP("fa_2_s_s11",acc!$B$10:$AIR$83,$A44-1947,FALSE)+HLOOKUP("fa_3e_s_s11",acc!$B$10:$AIR$83,$A44-1947,FALSE)+HLOOKUP("fa_3d_s_s11",acc!$B$10:$AIR$83,$A44-1947,FALSE)+HLOOKUP("fa_4_s_s11",acc!$B$10:$AIR$83,$A44-1947,FALSE)+HLOOKUP("fa_5e_s_s11",acc!$B$10:$AIR$83,$A44-1947,FALSE)+HLOOKUP("fa_5d_s_s11",acc!$B$10:$AIR$83,$A44-1947,FALSE)+HLOOKUP("fa_6_s_s11",acc!$B$10:$AIR$83,$A44-1947,FALSE)+HLOOKUP("fa_7_s_s11",acc!$B$10:$AIR$83,$A44-1947,FALSE)+HLOOKUP("fa_8_s_s11",acc!$B$10:$AIR$83,$A44-1947,FALSE),"")</f>
        <v>368.00400000000002</v>
      </c>
      <c r="DX44" s="203">
        <v>0</v>
      </c>
      <c r="DY44" s="203">
        <v>75.647000000000006</v>
      </c>
      <c r="DZ44" s="203">
        <v>0.85099999999999998</v>
      </c>
      <c r="EA44" s="203">
        <v>6.2350000000000003</v>
      </c>
      <c r="EB44" s="203">
        <v>6.1660000000000004</v>
      </c>
      <c r="EC44" s="203">
        <v>6.9000000000000006E-2</v>
      </c>
      <c r="ED44" s="203">
        <v>207.55</v>
      </c>
      <c r="EE44" s="203">
        <v>96.531999999999996</v>
      </c>
      <c r="EF44" s="203">
        <v>57.676000000000002</v>
      </c>
      <c r="EG44" s="203">
        <v>38.856000000000002</v>
      </c>
      <c r="EH44" s="203">
        <v>5.57</v>
      </c>
      <c r="EI44" s="203">
        <v>0</v>
      </c>
      <c r="EJ44" s="203">
        <v>-24.381</v>
      </c>
      <c r="EK44" s="203"/>
      <c r="EL44" s="241">
        <f>IFERROR(HLOOKUP("fa_21_s_s12",acc!$B$10:$AMP$83,$A44-1947,FALSE)+HLOOKUP("res_s",acc!$B$10:$AMP$83,$A44-1947,FALSE)+HLOOKUP("fa_2_s_s12",acc!$B$10:$AMP$83,$A44-1947,FALSE)+HLOOKUP("fa_3e_s_s12",acc!$B$10:$AMP$83,$A44-1947,FALSE)+HLOOKUP("fa_3d_s_s12",acc!$B$10:$AMP$83,$A44-1947,FALSE)+HLOOKUP("fa_3g_s_s12",acc!$B$10:$AMP$83,$A44-1947,FALSE)+HLOOKUP("fa_4_s_s12",acc!$B$10:$AMP$83,$A44-1947,FALSE)+HLOOKUP("fa_5e_s_s12",acc!$B$10:$AMP$83,$A44-1947,FALSE)+HLOOKUP("fa_5d_s_s12",acc!$B$10:$AMP$83,$A44-1947,FALSE)+HLOOKUP("fa_8_s_s12",acc!$B$10:$AMP$83,$A44-1947,FALSE),"")</f>
        <v>1125.3797541065801</v>
      </c>
      <c r="EM44" s="203">
        <v>0</v>
      </c>
      <c r="EN44" s="203">
        <v>322.488</v>
      </c>
      <c r="EO44" s="203">
        <v>1.776</v>
      </c>
      <c r="EP44" s="203">
        <v>0</v>
      </c>
      <c r="EQ44" s="203">
        <v>102.39</v>
      </c>
      <c r="ER44" s="203">
        <v>99.082999999999998</v>
      </c>
      <c r="ES44" s="203">
        <v>3.3069999999999999</v>
      </c>
      <c r="ET44" s="241">
        <f>IFERROR(HLOOKUP("fl_4_s_s11",acc!$B$10:$AIS$83,$A44-1947,FALSE)+HLOOKUP("fl_4_s_s13",acc!$B$10:$AIS$83,$A44-1947,FALSE)+HLOOKUP("fl_4_s_s14",acc!$B$10:$AIS$83,$A44-1947,FALSE)+HLOOKUP("fl_4_s_s2",acc!$B$10:$AIS$83,$A44-1947,FALSE)-HLOOKUP("fa_4_s_s11",acc!$B$10:$AIS$83,$A44-1947,FALSE)-HLOOKUP("fa_4_s_s121",acc!$B$10:$AIS$83,$A44-1947,FALSE)-HLOOKUP("fa_4_s_s2",acc!$B$10:$AIS$83,$A44-1947,FALSE),"")</f>
        <v>479.91100000000017</v>
      </c>
      <c r="EU44" s="203">
        <v>44.773000000000003</v>
      </c>
      <c r="EV44" s="203">
        <v>30.448</v>
      </c>
      <c r="EW44" s="203">
        <v>14.324999999999999</v>
      </c>
      <c r="EX44" s="203">
        <v>0</v>
      </c>
      <c r="EY44" s="203">
        <v>0</v>
      </c>
      <c r="EZ44" s="203">
        <v>-28.307000000000002</v>
      </c>
      <c r="FA44" s="203"/>
      <c r="FB44" s="241">
        <f>IFERROR(HLOOKUP("fa_1_s_s121",acc!$B$10:$AMH$83,$A44-1947,FALSE)+HLOOKUP("fa_295_s_s121",acc!$B$10:$AMH$83,$A44-1947,FALSE)+HLOOKUP("tgt2_s",acc!$B$10:$AMH$83,$A44-1947,FALSE)+HLOOKUP("fa_2_s_s121",acc!$B$10:$AMH$83,$A44-1947,FALSE)+HLOOKUP("fa_3e_s_s121",acc!$B$10:$AMH$83,$A44-1947,FALSE)+HLOOKUP("fa_3d_s_s121",acc!$B$10:$AMH$83,$A44-1947,FALSE)+HLOOKUP("fa_3g_s_s121",acc!$B$10:$AMH$83,$A44-1947,FALSE)+HLOOKUP("fa_4_s_s121",acc!$B$10:$AMH$83,$A44-1947,FALSE)+HLOOKUP("fa_5e_s_s121",acc!$B$10:$AMH$83,$A44-1947,FALSE)+HLOOKUP("fa_5d_s_s121",acc!$B$10:$AMH$83,$A44-1947,FALSE)+HLOOKUP("fa_7_s_s121",acc!$B$10:$AMH$83,$A44-1947,FALSE)+HLOOKUP("fa_8_s_s121",acc!$B$10:$AMH$83,$A44-1947,FALSE),"")</f>
        <v>142.69</v>
      </c>
      <c r="FC44" s="203">
        <v>38.677</v>
      </c>
      <c r="FD44" s="203">
        <v>21.724</v>
      </c>
      <c r="FE44" s="203">
        <v>0</v>
      </c>
      <c r="FF44" s="241">
        <f>IFERROR(HLOOKUP("fl_295_s_s12",acc!$B$10:$AIS$83,$A44-1947,FALSE)+HLOOKUP("fl_295_s_s2",acc!$B$10:$AIS$83,$A44-1947,FALSE),"")</f>
        <v>77.123000000000005</v>
      </c>
      <c r="FG44" s="203">
        <v>2.8940000000000001</v>
      </c>
      <c r="FH44" s="203">
        <v>2.8940000000000001</v>
      </c>
      <c r="FI44" s="203">
        <v>0</v>
      </c>
      <c r="FJ44" s="203">
        <v>0.34300000000000003</v>
      </c>
      <c r="FK44" s="203">
        <v>9.7000000000000003E-2</v>
      </c>
      <c r="FL44" s="203">
        <v>6.7000000000000004E-2</v>
      </c>
      <c r="FM44" s="203">
        <v>0.03</v>
      </c>
      <c r="FN44" s="203">
        <v>0</v>
      </c>
      <c r="FO44" s="203">
        <v>0</v>
      </c>
      <c r="FP44" s="203">
        <v>1.8319999999999999</v>
      </c>
      <c r="FQ44" s="203"/>
      <c r="FR44" s="241">
        <f>IFERROR(HLOOKUP("gcb_s",acc!$B$10:$ALZ$83,$A44-1947,FALSE)+HLOOKUP("fa_2_s_s13",acc!$B$10:$ALZ$83,$A44-1947,FALSE)+HLOOKUP("fa_3d_s_s13",acc!$B$10:$ALZ$83,$A44-1947,FALSE)+HLOOKUP("fa_3g_s_s13",acc!$B$10:$ALZ$83,$A44-1947,FALSE)+HLOOKUP("fa_5e_s_s13",acc!$B$10:$ALZ$83,$A44-1947,FALSE)+HLOOKUP("fa_5d_s_s13",acc!$B$10:$ALZ$83,$A44-1947,FALSE)+HLOOKUP("fa_6_s_s13",acc!$B$10:$ALZ$83,$A44-1947,FALSE)+HLOOKUP("fa_7_s_s13",acc!$B$10:$ALZ$83,$A44-1947,FALSE)+HLOOKUP("fa_8_s_s13",acc!$B$10:$ALZ$83,$A44-1947,FALSE),"")</f>
        <v>123.02299999999998</v>
      </c>
      <c r="FS44" s="203">
        <v>0</v>
      </c>
      <c r="FT44" s="203">
        <v>13.626999999999999</v>
      </c>
      <c r="FU44" s="203">
        <v>0</v>
      </c>
      <c r="FV44" s="203">
        <v>8.8949999999999996</v>
      </c>
      <c r="FW44" s="203">
        <v>8.7210000000000001</v>
      </c>
      <c r="FX44" s="203">
        <v>0.17399999999999999</v>
      </c>
      <c r="FY44" s="203">
        <v>0</v>
      </c>
      <c r="FZ44" s="203">
        <v>93.763999999999996</v>
      </c>
      <c r="GA44" s="203">
        <v>91.744</v>
      </c>
      <c r="GB44" s="203">
        <v>2.02</v>
      </c>
      <c r="GC44" s="203">
        <v>0.13500000000000001</v>
      </c>
      <c r="GD44" s="203">
        <v>0</v>
      </c>
      <c r="GE44" s="203">
        <v>-5.343</v>
      </c>
      <c r="GF44" s="203"/>
      <c r="GG44" s="241">
        <f>IFERROR(HLOOKUP("fa_21_s_s14",acc!$B$10:$ALR$83,$A44-1947,FALSE)+HLOOKUP("fa_2_s_s14",acc!$B$10:$ALR$83,$A44-1947,FALSE)+HLOOKUP("fa_3d_s_s14",acc!$B$10:$ALR$83,$A44-1947,FALSE)+HLOOKUP("fa_3g_s_s14",acc!$B$10:$ALR$83,$A44-1947,FALSE)+HLOOKUP("fa_5e_s_s14",acc!$B$10:$ALR$83,$A44-1947,FALSE)+HLOOKUP("fa_5d_s_s14",acc!$B$10:$ALR$83,$A44-1947,FALSE)+HLOOKUP("fa_6_s_s14",acc!$B$10:$ALR$83,$A44-1947,FALSE)+HLOOKUP("fa_7_s_s14",acc!$B$10:$ALR$83,$A44-1947,FALSE)+HLOOKUP("fa_8_s_s14",acc!$B$10:$ALR$83,$A44-1947,FALSE),"")</f>
        <v>525.05599999999981</v>
      </c>
      <c r="GH44" s="203">
        <v>0</v>
      </c>
      <c r="GI44" s="203">
        <v>313.15699999999998</v>
      </c>
      <c r="GJ44" s="203">
        <v>24.109000000000002</v>
      </c>
      <c r="GK44" s="203">
        <v>43.896000000000001</v>
      </c>
      <c r="GL44" s="203">
        <v>43.758000000000003</v>
      </c>
      <c r="GM44" s="203">
        <v>0.13800000000000001</v>
      </c>
      <c r="GN44" s="203">
        <v>0</v>
      </c>
      <c r="GO44" s="203">
        <v>45.261000000000003</v>
      </c>
      <c r="GP44" s="203">
        <v>41.005000000000003</v>
      </c>
      <c r="GQ44" s="203">
        <v>4.2560000000000002</v>
      </c>
      <c r="GR44" s="203">
        <v>42.406999999999996</v>
      </c>
      <c r="GS44" s="204">
        <v>0</v>
      </c>
      <c r="GT44" s="203">
        <v>56.225999999999999</v>
      </c>
      <c r="GU44" s="203"/>
      <c r="GV44" s="241">
        <f>IFERROR(HLOOKUP("fa_21_s_s2",acc!$B$10:$ALJ$83,$A44-1947,FALSE)+HLOOKUP("fa_2_s_s2",acc!$B$10:$ALJ$83,$A44-1947,FALSE)+HLOOKUP("fa_3e_s_s2",acc!$B$10:$ALJ$83,$A44-1947,FALSE)+HLOOKUP("fa_3g_s_s2",acc!$B$10:$ALJ$83,$A44-1947,FALSE)+HLOOKUP("fa_4_s_s2",acc!$B$10:$ALJ$83,$A44-1947,FALSE)+HLOOKUP("fa_5e_s_s2",acc!$B$10:$ALJ$83,$A44-1947,FALSE)+HLOOKUP("fa_6_s_s2",acc!$B$10:$ALJ$83,$A44-1947,FALSE)+HLOOKUP("fa_8_s_s2",acc!$B$10:$ALJ$83,$A44-1947,FALSE),"")</f>
        <v>242.32199999999997</v>
      </c>
      <c r="GW44" s="203">
        <v>0</v>
      </c>
      <c r="GX44" s="203">
        <v>150.62100000000001</v>
      </c>
      <c r="GY44" s="203">
        <v>0</v>
      </c>
      <c r="GZ44" s="203">
        <v>0</v>
      </c>
      <c r="HA44" s="203">
        <v>26.718</v>
      </c>
      <c r="HB44" s="203">
        <v>4.92</v>
      </c>
      <c r="HC44" s="203">
        <v>21.797999999999998</v>
      </c>
      <c r="HD44" s="203">
        <v>46.828000000000003</v>
      </c>
      <c r="HE44" s="203">
        <f t="shared" si="0"/>
        <v>18.547000000000001</v>
      </c>
      <c r="HF44" s="203">
        <v>18.547000000000001</v>
      </c>
      <c r="HG44" s="203">
        <v>0</v>
      </c>
      <c r="HH44" s="203">
        <v>0.26200000000000001</v>
      </c>
      <c r="HI44" s="203">
        <v>0</v>
      </c>
      <c r="HJ44" s="203">
        <v>-2.4999999999999994E-2</v>
      </c>
      <c r="HK44" s="203"/>
      <c r="HL44" s="241">
        <f>IFERROR(HLOOKUP("fl_3g_s_s11",acc!$B$10:$AIQ$83,$A44-1947,FALSE)+HLOOKUP("fl_4_s_s11",acc!$B$10:$AIQ$83,$A44-1947,FALSE)+HLOOKUP("fl_5e_s_s11",acc!$B$10:$AIQ$83,$A44-1947,FALSE),"")</f>
        <v>689.08199999999999</v>
      </c>
      <c r="HM44" s="203">
        <v>0</v>
      </c>
      <c r="HN44" s="203">
        <v>0</v>
      </c>
      <c r="HO44" s="203">
        <v>26.742000000000001</v>
      </c>
      <c r="HP44" s="203">
        <v>21.329000000000001</v>
      </c>
      <c r="HQ44" s="203">
        <v>5.4130000000000003</v>
      </c>
      <c r="HR44" s="203">
        <v>499.56099999999998</v>
      </c>
      <c r="HS44" s="203">
        <v>162.779</v>
      </c>
      <c r="HT44" s="203">
        <v>162.779</v>
      </c>
      <c r="HU44" s="203">
        <v>0</v>
      </c>
      <c r="HV44" s="203">
        <v>0</v>
      </c>
      <c r="HW44" s="203">
        <v>0</v>
      </c>
      <c r="HX44" s="203">
        <v>0</v>
      </c>
      <c r="HY44" s="203"/>
      <c r="HZ44" s="241">
        <f>IFERROR(HLOOKUP("fl_295_s_s12",acc!$B$10:$AMO$83,$A44-1947,FALSE)+HLOOKUP("fl_2_s_s12",acc!$B$10:$AMO$83,$A44-1947,FALSE)+HLOOKUP("fl_3g_s_s12",acc!$B$10:$AMO$83,$A44-1947,FALSE)+HLOOKUP("fl_5e_s_s12",acc!$B$10:$AMO$83,$A44-1947,FALSE)+HLOOKUP("fl_6_s_s12",acc!$B$10:$AMO$83,$A44-1947,FALSE)+HLOOKUP("fl_7_s_s12",acc!$B$10:$AMO$83,$A44-1947,FALSE),"")</f>
        <v>1171.6157541065797</v>
      </c>
      <c r="IA44" s="203">
        <v>0</v>
      </c>
      <c r="IB44" s="241">
        <f>IFERROR(HLOOKUP("fa_2_s_s11",acc!$B$10:$AIS$83,$A44-1947,FALSE)+HLOOKUP("fa_2_s_s12",acc!$B$10:$AIS$83,$A44-1947,FALSE)+HLOOKUP("fa_2_s_s121",acc!$B$10:$AIS$83,$A44-1947,FALSE)+HLOOKUP("fa_2_s_s13",acc!$B$10:$AIS$83,$A44-1947,FALSE)+HLOOKUP("fa_2_s_s14",acc!$B$10:$AIS$83,$A44-1947,FALSE)+HLOOKUP("fa_2_s_s2",acc!$B$10:$AIS$83,$A44-1947,FALSE)-HLOOKUP("fl_2_s_s121",acc!$B$10:$AIS$83,$A44-1947,FALSE)-HLOOKUP("fl_2_s_s13",acc!$B$10:$AIS$83,$A44-1947,FALSE)-HLOOKUP("fl_2_s_s2",acc!$B$10:$AIS$83,$A44-1947,FALSE),"")</f>
        <v>723.1</v>
      </c>
      <c r="IC44" s="203">
        <v>0</v>
      </c>
      <c r="ID44" s="203">
        <v>65.435000000000002</v>
      </c>
      <c r="IE44" s="203">
        <v>86.921000000000006</v>
      </c>
      <c r="IF44" s="203">
        <v>72.185000000000002</v>
      </c>
      <c r="IG44" s="203">
        <v>14.736000000000001</v>
      </c>
      <c r="IH44" s="203">
        <v>0</v>
      </c>
      <c r="II44" s="203">
        <v>68.087000000000003</v>
      </c>
      <c r="IJ44" s="203">
        <v>68.087000000000003</v>
      </c>
      <c r="IK44" s="203">
        <v>0</v>
      </c>
      <c r="IL44" s="203">
        <v>48.373999999999995</v>
      </c>
      <c r="IM44" s="241">
        <f>IFERROR(HLOOKUP("fa_7_s_s11",acc!$B$10:$AIS$83,$A44-1947,FALSE)
+HLOOKUP("fa_7_s_s121",acc!$B$10:$AIS$83,$A44-1947,FALSE)
+HLOOKUP("fa_7_s_s13",acc!$B$10:$AIS$83,$A44-1947,FALSE)
+HLOOKUP("fa_7_s_s14",acc!$B$10:$AIS$83,$A44-1947,FALSE)
-HLOOKUP("fl_7_s_s2",acc!$B$10:$AIS$83,$A44-1947,FALSE),"")</f>
        <v>0</v>
      </c>
      <c r="IN44" s="203">
        <v>0</v>
      </c>
      <c r="IO44" s="203"/>
      <c r="IP44" s="241">
        <f>IFERROR(HLOOKUP("fl_21_s_s121",acc!$B$10:$AMG$83,$A44-1947,FALSE)+HLOOKUP("res_s",acc!$B$10:$AMG$83,$A44-1947,FALSE)+HLOOKUP("gcb_s",acc!$B$10:$AMG$83,$A44-1947,FALSE)+HLOOKUP("fl_2_s_s121",acc!$B$10:$AMG$83,$A44-1947,FALSE)+HLOOKUP("fl_5e_s_s121",acc!$B$10:$AMG$83,$A44-1947,FALSE),"")</f>
        <v>56.437000000000005</v>
      </c>
      <c r="IQ44" s="203">
        <v>0</v>
      </c>
      <c r="IR44" s="203">
        <v>-15.101000000000003</v>
      </c>
      <c r="IS44" s="241">
        <f>IFERROR(HLOOKUP("fa_21_s_s11",acc!$B$10:$AIS$83,$A44-1947,FALSE)+HLOOKUP("fa_21_s_s12",acc!$B$10:$AIS$83,$A44-1947,FALSE)+HLOOKUP("fa_21_s_s14",acc!$B$10:$AIS$83,$A44-1947,FALSE)+HLOOKUP("fa_21_s_s2",acc!$B$10:$AIS$83,$A44-1947,FALSE),"")</f>
        <v>26.736000000000001</v>
      </c>
      <c r="IT44" s="203">
        <v>0</v>
      </c>
      <c r="IU44" s="203">
        <v>0</v>
      </c>
      <c r="IV44" s="203">
        <v>0</v>
      </c>
      <c r="IW44" s="203">
        <v>0</v>
      </c>
      <c r="IX44" s="203">
        <v>0</v>
      </c>
      <c r="IY44" s="203">
        <v>8.6210000000000004</v>
      </c>
      <c r="IZ44" s="203">
        <v>8.6210000000000004</v>
      </c>
      <c r="JA44" s="203">
        <v>0</v>
      </c>
      <c r="JB44" s="203">
        <v>0</v>
      </c>
      <c r="JC44" s="203">
        <v>0</v>
      </c>
      <c r="JD44" s="203">
        <v>0</v>
      </c>
      <c r="JE44" s="203"/>
      <c r="JF44" s="241">
        <f>IFERROR(HLOOKUP("fl_2_s_s13",acc!$B$10:$ALY$83,$A44-1947,FALSE)+HLOOKUP("fl_3e_s_s13",acc!$B$10:$ALY$83,$A44-1947,FALSE)+HLOOKUP("fl_4_s_s13",acc!$B$10:$ALY$83,$A44-1947,FALSE),"")</f>
        <v>153.61099999999999</v>
      </c>
      <c r="JG44" s="203">
        <v>0</v>
      </c>
      <c r="JH44" s="203">
        <v>39.351999999999997</v>
      </c>
      <c r="JI44" s="203">
        <v>0</v>
      </c>
      <c r="JJ44" s="203">
        <v>71.462000000000003</v>
      </c>
      <c r="JK44" s="203">
        <v>71.399000000000001</v>
      </c>
      <c r="JL44" s="203">
        <v>6.3E-2</v>
      </c>
      <c r="JM44" s="203">
        <v>42.797000000000004</v>
      </c>
      <c r="JN44" s="203">
        <v>0</v>
      </c>
      <c r="JO44" s="203">
        <v>0</v>
      </c>
      <c r="JP44" s="203">
        <v>0</v>
      </c>
      <c r="JQ44" s="203">
        <v>0</v>
      </c>
      <c r="JR44" s="203">
        <v>0</v>
      </c>
      <c r="JS44" s="203">
        <v>0</v>
      </c>
      <c r="JT44" s="203"/>
      <c r="JU44" s="241">
        <f>IFERROR(HLOOKUP("fl_4_s_s14",acc!$B$10:$ALQ$83,$A44-1947,FALSE),"")</f>
        <v>118.92000000000002</v>
      </c>
      <c r="JV44" s="203">
        <v>0</v>
      </c>
      <c r="JW44" s="203">
        <v>0</v>
      </c>
      <c r="JX44" s="203">
        <v>0</v>
      </c>
      <c r="JY44" s="203">
        <v>0</v>
      </c>
      <c r="JZ44" s="203">
        <v>0</v>
      </c>
      <c r="KA44" s="203">
        <v>118.92000000000002</v>
      </c>
      <c r="KB44" s="203">
        <v>0</v>
      </c>
      <c r="KC44" s="203">
        <v>0</v>
      </c>
      <c r="KD44" s="203">
        <v>0</v>
      </c>
      <c r="KE44" s="203">
        <v>0</v>
      </c>
      <c r="KF44" s="203">
        <v>0</v>
      </c>
      <c r="KG44" s="203">
        <v>0</v>
      </c>
      <c r="KH44" s="203"/>
      <c r="KI44" s="241">
        <f>IFERROR(HLOOKUP("fl_1_s_s2",acc!$B$10:$ALI$83,$A44-1947,FALSE)+HLOOKUP("fl_295_s_s2",acc!$B$10:$ALI$83,$A44-1947,FALSE)+HLOOKUP("tgt2_s",acc!$B$10:$ALI$83,$A44-1947,FALSE)+HLOOKUP("fl_2_s_s2",acc!$B$10:$ALI$83,$A44-1947,FALSE)+HLOOKUP("fl_3d_s_s2",acc!$B$10:$ALI$83,$A44-1947,FALSE)+HLOOKUP("fl_4_s_s2",acc!$B$10:$ALI$83,$A44-1947,FALSE)+HLOOKUP("fl_5d_s_s2",acc!$B$10:$ALI$83,$A44-1947,FALSE)+HLOOKUP("fl_7_s_s2",acc!$B$10:$ALI$83,$A44-1947,FALSE),"")</f>
        <v>336.80700000000002</v>
      </c>
      <c r="KJ44" s="203">
        <v>38.677</v>
      </c>
      <c r="KK44" s="203">
        <v>149.91300000000001</v>
      </c>
      <c r="KL44" s="203">
        <v>0</v>
      </c>
      <c r="KM44" s="203">
        <v>11.687999999999999</v>
      </c>
      <c r="KN44" s="203">
        <v>5.9020000000000001</v>
      </c>
      <c r="KO44" s="203">
        <v>0.629</v>
      </c>
      <c r="KP44" s="241">
        <f>IFERROR(HLOOKUP("fa_3d_s_s11",acc!$B$10:$AIS$83,$A44-1947,FALSE)+HLOOKUP("fa_3d_s_s12",acc!$B$10:$AIS$83,$A44-1947,FALSE)+HLOOKUP("fa_3d_s_s121",acc!$B$10:$AIS$83,$A44-1947,FALSE)+HLOOKUP("fa_3d_s_s13",acc!$B$10:$AIS$83,$A44-1947,FALSE)+HLOOKUP("fa_3d_s_s14",acc!$B$10:$AIS$83,$A44-1947,FALSE),"")</f>
        <v>3.6879999999999997</v>
      </c>
      <c r="KQ44" s="203">
        <v>73.353999999999999</v>
      </c>
      <c r="KR44" s="203">
        <v>59.844999999999999</v>
      </c>
      <c r="KS44" s="203">
        <v>0</v>
      </c>
      <c r="KT44" s="203">
        <v>59.487000000000002</v>
      </c>
      <c r="KU44" s="203">
        <v>0</v>
      </c>
      <c r="KV44" s="203">
        <v>0</v>
      </c>
      <c r="KW44" s="203">
        <v>0</v>
      </c>
      <c r="KX44" s="203"/>
      <c r="KY44" s="241">
        <f>IFERROR(HLOOKUP("fa_21_flow_s11",acc!$B$10:$AIP$83,$A44-1947,FALSE)+HLOOKUP("fa_2_flow_s11",acc!$B$10:$AIP$83,$A44-1947,FALSE)+HLOOKUP("fa_3e_flow_s11",acc!$B$10:$AIP$83,$A44-1947,FALSE)+HLOOKUP("fa_3d_flow_s11",acc!$B$10:$AIP$83,$A44-1947,FALSE)+HLOOKUP("fa_4_flow_s11",acc!$B$10:$AIP$83,$A44-1947,FALSE)+HLOOKUP("fa_5e_flow_s11",acc!$B$10:$AIP$83,$A44-1947,FALSE)+HLOOKUP("fa_5d_flow_s11",acc!$B$10:$AIP$83,$A44-1947,FALSE)+HLOOKUP("fa_6_flow_s11",acc!$B$10:$AIP$83,$A44-1947,FALSE)+HLOOKUP("fa_7_flow_s11",acc!$B$10:$AIP$83,$A44-1947,FALSE)+HLOOKUP("fa_8_flow_s11",acc!$B$10:$AIP$83,$A44-1947,FALSE),"")</f>
        <v>31.602999999999998</v>
      </c>
      <c r="KZ44" s="203">
        <v>0</v>
      </c>
      <c r="LA44" s="203">
        <v>5.569</v>
      </c>
      <c r="LB44" s="203">
        <v>7.4999999999999997E-2</v>
      </c>
      <c r="LC44" s="203">
        <v>1.3</v>
      </c>
      <c r="LD44" s="203">
        <v>1.3</v>
      </c>
      <c r="LE44" s="203">
        <v>0</v>
      </c>
      <c r="LF44" s="203">
        <v>20.189</v>
      </c>
      <c r="LG44" s="203">
        <v>1.9450000000000001</v>
      </c>
      <c r="LH44" s="203">
        <v>-1.002</v>
      </c>
      <c r="LI44" s="203">
        <v>2.9470000000000001</v>
      </c>
      <c r="LJ44" s="203">
        <v>1.0289999999999999</v>
      </c>
      <c r="LK44" s="203">
        <v>0</v>
      </c>
      <c r="LL44" s="203">
        <v>1.496</v>
      </c>
      <c r="LM44" s="203"/>
      <c r="LN44" s="241">
        <f>IFERROR(HLOOKUP("fa_21_flow_s12",acc!$B$10:$AMM$83,$A44-1947,FALSE)+HLOOKUP("res_flow",acc!$B$10:$AMM$83,$A44-1947,FALSE)+HLOOKUP("fa_2_flow_s12",acc!$B$10:$AMM$83,$A44-1947,FALSE)+HLOOKUP("fa_3e_flow_s12",acc!$B$10:$AMM$83,$A44-1947,FALSE)+HLOOKUP("fa_3d_flow_s12",acc!$B$10:$AMM$83,$A44-1947,FALSE)+HLOOKUP("fa_3g_flow_s12",acc!$B$10:$AMM$83,$A44-1947,FALSE)+HLOOKUP("fa_4_flow_s12",acc!$B$10:$AMM$83,$A44-1947,FALSE)+HLOOKUP("fa_5e_flow_s12",acc!$B$10:$AMM$83,$A44-1947,FALSE)+HLOOKUP("fa_5d_flow_s12",acc!$B$10:$AMM$83,$A44-1947,FALSE)+HLOOKUP("fa_8_flow_s12",acc!$B$10:$AMM$83,$A44-1947,FALSE),"")</f>
        <v>123.19050616602242</v>
      </c>
      <c r="LO44" s="203">
        <v>0</v>
      </c>
      <c r="LP44" s="203">
        <v>23.430000000000003</v>
      </c>
      <c r="LQ44" s="203">
        <v>0.16</v>
      </c>
      <c r="LR44" s="203">
        <v>0</v>
      </c>
      <c r="LS44" s="203">
        <v>23.931000000000001</v>
      </c>
      <c r="LT44" s="203">
        <v>23.309000000000001</v>
      </c>
      <c r="LU44" s="203">
        <v>0.622</v>
      </c>
      <c r="LV44" s="241">
        <f>IFERROR(HLOOKUP("fl_4_flow_s11",acc!$B$10:$AIS$83,$A44-1947,FALSE)+HLOOKUP("fl_4_flow_s13",acc!$B$10:$AIS$83,$A44-1947,FALSE)+HLOOKUP("fl_4_flow_s14",acc!$B$10:$AIS$83,$A44-1947,FALSE)+HLOOKUP("fl_4_flow_s2",acc!$B$10:$AIS$83,$A44-1947,FALSE)-HLOOKUP("fa_4_flow_s11",acc!$B$10:$AIS$83,$A44-1947,FALSE)-HLOOKUP("fa_4_flow_s121",acc!$B$10:$AIS$83,$A44-1947,FALSE)-HLOOKUP("fa_4_flow_s2",acc!$B$10:$AIS$83,$A44-1947,FALSE),"")</f>
        <v>62.749999999999993</v>
      </c>
      <c r="LW44" s="203">
        <v>1.819</v>
      </c>
      <c r="LX44" s="203">
        <v>2.1110000000000002</v>
      </c>
      <c r="LY44" s="203">
        <v>-0.29199999999999998</v>
      </c>
      <c r="LZ44" s="203">
        <v>0</v>
      </c>
      <c r="MA44" s="203">
        <v>0</v>
      </c>
      <c r="MB44" s="203">
        <v>4.8150000000000013</v>
      </c>
      <c r="MC44" s="203"/>
      <c r="MD44" s="241">
        <f>IFERROR(HLOOKUP("fa_1_flow_s121",acc!$B$10:$AMF$83,$A44-1947,FALSE)+HLOOKUP("fa_295_flow_s121",acc!$B$10:$AMF$83,$A44-1947,FALSE)+HLOOKUP("tgt2_flow",acc!$B$10:$AMF$83,$A44-1947,FALSE)+HLOOKUP("fa_2_flow_s121",acc!$B$10:$AMF$83,$A44-1947,FALSE)+HLOOKUP("fa_3e_flow_s121",acc!$B$10:$AMF$83,$A44-1947,FALSE)+HLOOKUP("fa_3d_flow_s121",acc!$B$10:$AMF$83,$A44-1947,FALSE)+HLOOKUP("fa_3g_flow_s121",acc!$B$10:$AMF$83,$A44-1947,FALSE)+HLOOKUP("fa_4_flow_s121",acc!$B$10:$AMF$83,$A44-1947,FALSE)+HLOOKUP("fa_5e_flow_s121",acc!$B$10:$AMF$83,$A44-1947,FALSE)+HLOOKUP("fa_5d_flow_s121",acc!$B$10:$AMF$83,$A44-1947,FALSE)+HLOOKUP("fa_7_flow_s121",acc!$B$10:$AMF$83,$A44-1947,FALSE)+HLOOKUP("fa_8_flow_s121",acc!$B$10:$AMF$83,$A44-1947,FALSE),"")</f>
        <v>15.343</v>
      </c>
      <c r="ME44" s="203">
        <v>-0.21099999999999999</v>
      </c>
      <c r="MF44" s="203">
        <v>-3.1349999999999998</v>
      </c>
      <c r="MG44" s="203">
        <v>0</v>
      </c>
      <c r="MH44" s="241">
        <f>IFERROR(HLOOKUP("fl_295_flow_s12",acc!$B$10:$AIS$83,$A44-1947,FALSE)+HLOOKUP("fl_295_flow_s2",acc!$B$10:$AIS$83,$A44-1947,FALSE),"")</f>
        <v>15.972</v>
      </c>
      <c r="MI44" s="203">
        <v>2.6640000000000001</v>
      </c>
      <c r="MJ44" s="203">
        <v>2.6640000000000001</v>
      </c>
      <c r="MK44" s="203">
        <v>0</v>
      </c>
      <c r="ML44" s="203">
        <v>5.7000000000000002E-2</v>
      </c>
      <c r="MM44" s="203">
        <v>-3.0000000000000001E-3</v>
      </c>
      <c r="MN44" s="203">
        <v>-3.0000000000000001E-3</v>
      </c>
      <c r="MO44" s="203">
        <v>0</v>
      </c>
      <c r="MP44" s="203">
        <v>0</v>
      </c>
      <c r="MQ44" s="203">
        <v>0</v>
      </c>
      <c r="MR44" s="203">
        <v>-1E-3</v>
      </c>
      <c r="MS44" s="203"/>
      <c r="MT44" s="241">
        <f>IFERROR(HLOOKUP("gcb_flow",acc!$B$10:$ALX$83,$A44-1947,FALSE)+HLOOKUP("fa_2_flow_s13",acc!$B$10:$ALX$83,$A44-1947,FALSE)+HLOOKUP("fa_3d_flow_s13",acc!$B$10:$ALX$83,$A44-1947,FALSE)+HLOOKUP("fa_3g_flow_s13",acc!$B$10:$ALX$83,$A44-1947,FALSE)+HLOOKUP("fa_5e_flow_s13",acc!$B$10:$ALX$83,$A44-1947,FALSE)+HLOOKUP("fa_5d_flow_s13",acc!$B$10:$ALX$83,$A44-1947,FALSE)+HLOOKUP("fa_6_flow_s13",acc!$B$10:$ALX$83,$A44-1947,FALSE)+HLOOKUP("fa_7_flow_s13",acc!$B$10:$ALX$83,$A44-1947,FALSE)+HLOOKUP("fa_8_flow_s13",acc!$B$10:$ALX$83,$A44-1947,FALSE),"")</f>
        <v>9.0579999999999998</v>
      </c>
      <c r="MU44" s="203">
        <v>0</v>
      </c>
      <c r="MV44" s="203">
        <v>21.117172440176301</v>
      </c>
      <c r="MW44" s="203">
        <v>7.0000000000000001E-3</v>
      </c>
      <c r="MX44" s="203">
        <v>0.36299999999999999</v>
      </c>
      <c r="MY44" s="203">
        <v>0.38100000000000001</v>
      </c>
      <c r="MZ44" s="203">
        <v>-1.7999999999999999E-2</v>
      </c>
      <c r="NA44" s="203">
        <v>0</v>
      </c>
      <c r="NB44" s="203">
        <v>8.0879999999999992</v>
      </c>
      <c r="NC44" s="203">
        <v>7.8</v>
      </c>
      <c r="ND44" s="203">
        <v>0.28799999999999998</v>
      </c>
      <c r="NE44" s="203">
        <v>3.1E-2</v>
      </c>
      <c r="NF44" s="203">
        <v>0</v>
      </c>
      <c r="NG44" s="203">
        <v>-7.27</v>
      </c>
      <c r="NH44" s="203"/>
      <c r="NI44" s="241">
        <f>IFERROR(HLOOKUP("fa_21_flow_s14",acc!$B$10:$ALP$83,$A44-1947,FALSE)+HLOOKUP("fa_2_flow_s14",acc!$B$10:$ALP$83,$A44-1947,FALSE)+HLOOKUP("fa_3d_flow_s14",acc!$B$10:$ALP$83,$A44-1947,FALSE)+HLOOKUP("fa_3g_flow_s14",acc!$B$10:$ALP$83,$A44-1947,FALSE)+HLOOKUP("fa_5e_flow_s14",acc!$B$10:$ALP$83,$A44-1947,FALSE)+HLOOKUP("fa_5d_flow_s14",acc!$B$10:$ALP$83,$A44-1947,FALSE)+HLOOKUP("fa_6_flow_s14",acc!$B$10:$ALP$83,$A44-1947,FALSE)+HLOOKUP("fa_7_flow_s14",acc!$B$10:$ALP$83,$A44-1947,FALSE)+HLOOKUP("fa_8_flow_s14",acc!$B$10:$ALP$83,$A44-1947,FALSE),"")</f>
        <v>48.164999999999999</v>
      </c>
      <c r="NJ44" s="203">
        <v>0</v>
      </c>
      <c r="NK44" s="203">
        <v>34.500999999999998</v>
      </c>
      <c r="NL44" s="203">
        <v>2.3140000000000001</v>
      </c>
      <c r="NM44" s="203">
        <v>8.7219999999999995</v>
      </c>
      <c r="NN44" s="203">
        <v>9.2010000000000005</v>
      </c>
      <c r="NO44" s="203">
        <v>-0.47899999999999998</v>
      </c>
      <c r="NP44" s="203">
        <v>0</v>
      </c>
      <c r="NQ44" s="203">
        <v>3.9910000000000001</v>
      </c>
      <c r="NR44" s="203">
        <v>3.9849999999999999</v>
      </c>
      <c r="NS44" s="203">
        <v>6.0000000000000001E-3</v>
      </c>
      <c r="NT44" s="203">
        <v>5.7930000000000001</v>
      </c>
      <c r="NU44" s="203">
        <v>0</v>
      </c>
      <c r="NV44" s="203">
        <v>-7.1559999999999997</v>
      </c>
      <c r="NW44" s="203"/>
      <c r="NX44" s="241">
        <f>IFERROR(HLOOKUP("fa_21_flow_s2",acc!$B$10:$ALH$83,$A44-1947,FALSE)+HLOOKUP("fa_2_flow_s2",acc!$B$10:$ALH$83,$A44-1947,FALSE)+HLOOKUP("fa_3e_flow_s2",acc!$B$10:$ALH$83,$A44-1947,FALSE)+HLOOKUP("fa_3g_flow_s2",acc!$B$10:$ALH$83,$A44-1947,FALSE)+HLOOKUP("fa_4_flow_s2",acc!$B$10:$ALH$83,$A44-1947,FALSE)+HLOOKUP("fa_5e_flow_s2",acc!$B$10:$ALH$83,$A44-1947,FALSE)+HLOOKUP("fa_6_flow_s2",acc!$B$10:$ALH$83,$A44-1947,FALSE)+HLOOKUP("fa_8_flow_s2",acc!$B$10:$ALH$83,$A44-1947,FALSE),"")</f>
        <v>28.675999999999998</v>
      </c>
      <c r="NY44" s="203">
        <v>0</v>
      </c>
      <c r="NZ44" s="203">
        <v>7.282</v>
      </c>
      <c r="OA44" s="203">
        <v>-6.0000000000000001E-3</v>
      </c>
      <c r="OB44" s="203">
        <v>0</v>
      </c>
      <c r="OC44" s="203">
        <v>8.09</v>
      </c>
      <c r="OD44" s="203">
        <v>0.39600000000000002</v>
      </c>
      <c r="OE44" s="203">
        <v>7.694</v>
      </c>
      <c r="OF44" s="203">
        <v>3.746</v>
      </c>
      <c r="OG44" s="203">
        <v>1.284</v>
      </c>
      <c r="OH44" s="203">
        <v>1.474</v>
      </c>
      <c r="OI44" s="203">
        <v>0</v>
      </c>
      <c r="OJ44" s="203">
        <v>5.1999999999999998E-2</v>
      </c>
      <c r="OK44" s="203">
        <v>0</v>
      </c>
      <c r="OL44" s="203">
        <v>8.1170000000000009</v>
      </c>
      <c r="OM44" s="203"/>
      <c r="ON44" s="241">
        <f>IFERROR(HLOOKUP("fl_3g_flow_s11",acc!$B$10:$AIO$83,$A44-1947,FALSE)+HLOOKUP("fl_4_flow_s11",acc!$B$10:$AIO$83,$A44-1947,FALSE)+HLOOKUP("fl_5e_flow_s11",acc!$B$10:$AIO$83,$A44-1947,FALSE),"")</f>
        <v>66.597000000000008</v>
      </c>
      <c r="OO44" s="203">
        <v>0</v>
      </c>
      <c r="OP44" s="203">
        <v>0</v>
      </c>
      <c r="OQ44" s="203">
        <v>6.0880000000000001</v>
      </c>
      <c r="OR44" s="203">
        <v>4.5199999999999996</v>
      </c>
      <c r="OS44" s="203">
        <v>1.5680000000000001</v>
      </c>
      <c r="OT44" s="203">
        <v>54.941000000000003</v>
      </c>
      <c r="OU44" s="203">
        <v>5.5679999999999996</v>
      </c>
      <c r="OV44" s="203">
        <v>5.5679999999999996</v>
      </c>
      <c r="OW44" s="203">
        <v>0</v>
      </c>
      <c r="OX44" s="203">
        <v>0</v>
      </c>
      <c r="OY44" s="203">
        <v>0</v>
      </c>
      <c r="OZ44" s="203">
        <v>0</v>
      </c>
      <c r="PA44" s="203"/>
      <c r="PB44" s="241">
        <f>IFERROR(HLOOKUP("fl_295_flow_s12",acc!$B$10:$AMM$83,$A44-1947,FALSE)+HLOOKUP("fl_2_flow_s12",acc!$B$10:$AMM$83,$A44-1947,FALSE)+HLOOKUP("fl_3g_flow_s12",acc!$B$10:$AMM$83,$A44-1947,FALSE)+HLOOKUP("fl_5e_flow_s12",acc!$B$10:$AMM$83,$A44-1947,FALSE)+HLOOKUP("fl_6_flow_s12",acc!$B$10:$AMM$83,$A44-1947,FALSE)+HLOOKUP("fl_7_flow_s12",acc!$B$10:$AMM$83,$A44-1947,FALSE),"")</f>
        <v>119.11050616602242</v>
      </c>
      <c r="PC44" s="203">
        <v>0</v>
      </c>
      <c r="PD44" s="241">
        <f>IFERROR(HLOOKUP("fa_2_flow_s11",acc!$B$10:$AIS$83,$A44-1947,FALSE)+HLOOKUP("fa_2_flow_s12",acc!$B$10:$AIS$83,$A44-1947,FALSE)+HLOOKUP("fa_2_flow_s121",acc!$B$10:$AIS$83,$A44-1947,FALSE)+HLOOKUP("fa_2_flow_s13",acc!$B$10:$AIS$83,$A44-1947,FALSE)+HLOOKUP("fa_2_flow_s14",acc!$B$10:$AIS$83,$A44-1947,FALSE)+HLOOKUP("fa_2_flow_s2",acc!$B$10:$AIS$83,$A44-1947,FALSE)-HLOOKUP("fl_2_flow_s121",acc!$B$10:$AIS$83,$A44-1947,FALSE)-HLOOKUP("fl_2_flow_s13",acc!$B$10:$AIS$83,$A44-1947,FALSE)-HLOOKUP("fl_2_flow_s2",acc!$B$10:$AIS$83,$A44-1947,FALSE),"")</f>
        <v>71.820999999999998</v>
      </c>
      <c r="PE44" s="203">
        <v>0</v>
      </c>
      <c r="PF44" s="203">
        <v>15.837</v>
      </c>
      <c r="PG44" s="203">
        <v>21.169</v>
      </c>
      <c r="PH44" s="203">
        <v>15.079000000000001</v>
      </c>
      <c r="PI44" s="203">
        <v>6.09</v>
      </c>
      <c r="PJ44" s="203">
        <v>0</v>
      </c>
      <c r="PK44" s="203">
        <v>8.4489999999999998</v>
      </c>
      <c r="PL44" s="203">
        <f>IFERROR(HLOOKUP("fa_5e_flow_s11",acc!$B$10:$AIS$83,$A44-1947,FALSE)
+HLOOKUP("fa_5e_flow_s12",acc!$B$10:$AIS$83,$A44-1947,FALSE)
+HLOOKUP("fa_5e_flow_s121",acc!$B$10:$AIS$83,$A44-1947,FALSE)
+HLOOKUP("fa_5e_flow_s13",acc!$B$10:$AIS$83,$A44-1947,FALSE)
+HLOOKUP("fa_5e_flow_s14",acc!$B$10:$AIS$83,$A44-1947,FALSE)
+HLOOKUP("fa_5e_flow_s2",acc!$B$10:$AIS$83,$A44-1947,FALSE)
-HLOOKUP("fl_5e_flow_s11",acc!$B$10:$AIS$83,$A44-1947,FALSE)
-HLOOKUP("fl_5e_flow_s121",acc!$B$10:$AIS$83,$A44-1947,FALSE),"")</f>
        <v>8.7970000000000006</v>
      </c>
      <c r="PM44" s="203">
        <v>0</v>
      </c>
      <c r="PN44" s="203">
        <v>6.9050000000000002</v>
      </c>
      <c r="PO44" s="241">
        <f>IFERROR(HLOOKUP("fa_7_flow_s11",acc!$B$10:$AIS$83,$A44-1947,FALSE)+HLOOKUP("fa_7_flow_s121",acc!$B$10:$AIS$83,$A44-1947,FALSE)+HLOOKUP("fa_7_flow_s13",acc!$B$10:$AIS$83,$A44-1947,FALSE)+HLOOKUP("fa_7_flow_s14",acc!$B$10:$AIS$83,$A44-1947,FALSE)-HLOOKUP("fl_7_flow_s2",acc!$B$10:$AIS$83,$A44-1947,FALSE),"")</f>
        <v>0</v>
      </c>
      <c r="PP44" s="203">
        <v>0</v>
      </c>
      <c r="PQ44" s="203"/>
      <c r="PR44" s="241">
        <f>IFERROR(HLOOKUP("fl_21_flow_s121",acc!$B$10:$AME$83,$A44-1947,FALSE)+HLOOKUP("res_flow",acc!$B$10:$AME$83,$A44-1947,FALSE)+HLOOKUP("gcb_flow",acc!$B$10:$AME$83,$A44-1947,FALSE)+HLOOKUP("fl_2_flow_s121",acc!$B$10:$AME$83,$A44-1947,FALSE)+HLOOKUP("fl_5e_flow_s121",acc!$B$10:$AME$83,$A44-1947,FALSE),"")</f>
        <v>12.384</v>
      </c>
      <c r="PS44" s="203">
        <v>0</v>
      </c>
      <c r="PT44" s="203">
        <v>11.665172440176303</v>
      </c>
      <c r="PU44" s="241">
        <f>IFERROR(HLOOKUP("fa_21_flow_s11",acc!$B$10:$AIS$83,$A44-1947,FALSE)+HLOOKUP("fa_21_flow_s12",acc!$B$10:$AIS$83,$A44-1947,FALSE)+HLOOKUP("fa_21_flow_s14",acc!$B$10:$AIS$83,$A44-1947,FALSE)+HLOOKUP("fa_21_flow_s2",acc!$B$10:$AIS$83,$A44-1947,FALSE),"")</f>
        <v>2.5430000000000001</v>
      </c>
      <c r="PV44" s="203">
        <v>0</v>
      </c>
      <c r="PW44" s="203">
        <v>0</v>
      </c>
      <c r="PX44" s="203">
        <v>0</v>
      </c>
      <c r="PY44" s="203">
        <v>0</v>
      </c>
      <c r="PZ44" s="203">
        <v>0</v>
      </c>
      <c r="QA44" s="203">
        <v>0</v>
      </c>
      <c r="QB44" s="203">
        <v>0</v>
      </c>
      <c r="QC44" s="203">
        <v>0</v>
      </c>
      <c r="QD44" s="203">
        <v>0</v>
      </c>
      <c r="QE44" s="203">
        <v>0</v>
      </c>
      <c r="QF44" s="203">
        <v>0</v>
      </c>
      <c r="QG44" s="203"/>
      <c r="QH44" s="241">
        <f>IFERROR(HLOOKUP("fl_2_flow_s13",acc!$B$10:$ALW$83,$A44-1947,FALSE)+HLOOKUP("fl_3e_flow_s13",acc!$B$10:$ALW$83,$A44-1947,FALSE)+HLOOKUP("fl_4_flow_s13",acc!$B$10:$ALW$83,$A44-1947,FALSE),"")</f>
        <v>24.905000000000001</v>
      </c>
      <c r="QI44" s="203">
        <v>0</v>
      </c>
      <c r="QJ44" s="203">
        <v>3.5619999999999998</v>
      </c>
      <c r="QK44" s="203">
        <v>0</v>
      </c>
      <c r="QL44" s="203">
        <v>17.866</v>
      </c>
      <c r="QM44" s="203">
        <v>17.869</v>
      </c>
      <c r="QN44" s="203">
        <v>-3.0000000000000001E-3</v>
      </c>
      <c r="QO44" s="203">
        <v>3.4770000000000003</v>
      </c>
      <c r="QP44" s="203">
        <v>0</v>
      </c>
      <c r="QQ44" s="203">
        <v>0</v>
      </c>
      <c r="QR44" s="203">
        <v>0</v>
      </c>
      <c r="QS44" s="203">
        <v>0</v>
      </c>
      <c r="QT44" s="203">
        <v>0</v>
      </c>
      <c r="QU44" s="203">
        <v>0</v>
      </c>
      <c r="QV44" s="203"/>
      <c r="QW44" s="241">
        <f>IFERROR(HLOOKUP("fl_4_flow_s14",acc!$B$10:$ALO$83,$A44-1947,FALSE),"")</f>
        <v>22.260999999999999</v>
      </c>
      <c r="QX44" s="203">
        <v>0</v>
      </c>
      <c r="QY44" s="203">
        <v>0</v>
      </c>
      <c r="QZ44" s="203">
        <v>0</v>
      </c>
      <c r="RA44" s="203">
        <v>0</v>
      </c>
      <c r="RB44" s="203">
        <v>0</v>
      </c>
      <c r="RC44" s="203">
        <v>22.260999999999999</v>
      </c>
      <c r="RD44" s="203">
        <v>0</v>
      </c>
      <c r="RE44" s="203">
        <v>0</v>
      </c>
      <c r="RF44" s="203">
        <v>0</v>
      </c>
      <c r="RG44" s="203">
        <v>0</v>
      </c>
      <c r="RH44" s="203">
        <v>0</v>
      </c>
      <c r="RI44" s="203">
        <v>0</v>
      </c>
      <c r="RJ44" s="203"/>
      <c r="RK44" s="241">
        <f>IFERROR(HLOOKUP("fl_1_flow_s2",acc!$B$10:$ALG$83,$A44-1947,FALSE)+HLOOKUP("fl_295_flow_s2",acc!$B$10:$ALG$83,$A44-1947,FALSE)+HLOOKUP("tgt2_flow",acc!$B$10:$ALG$83,$A44-1947,FALSE)+HLOOKUP("fl_2_flow_s2",acc!$B$10:$ALG$83,$A44-1947,FALSE)+HLOOKUP("fl_3d_flow_s2",acc!$B$10:$ALG$83,$A44-1947,FALSE)+HLOOKUP("fl_4_flow_s2",acc!$B$10:$ALG$83,$A44-1947,FALSE)+HLOOKUP("fl_5d_flow_s2",acc!$B$10:$ALG$83,$A44-1947,FALSE)+HLOOKUP("fl_7_flow_s2",acc!$B$10:$ALG$83,$A44-1947,FALSE),"")</f>
        <v>10.776999999999999</v>
      </c>
      <c r="RL44" s="203">
        <v>-0.21099999999999999</v>
      </c>
      <c r="RM44" s="203">
        <v>1.716</v>
      </c>
      <c r="RN44" s="203">
        <v>0</v>
      </c>
      <c r="RO44" s="203">
        <v>0.13500000000000001</v>
      </c>
      <c r="RP44" s="203">
        <v>-5.2999999999999999E-2</v>
      </c>
      <c r="RQ44" s="203">
        <v>7.9000000000000001E-2</v>
      </c>
      <c r="RR44" s="241">
        <f>IFERROR(HLOOKUP("fa_3d_flow_s11",acc!$B$10:$AIS$83,$A44-1947,FALSE)+HLOOKUP("fa_3d_flow_s12",acc!$B$10:$AIS$83,$A44-1947,FALSE)+HLOOKUP("fa_3d_flow_s121",acc!$B$10:$AIS$83,$A44-1947,FALSE)+HLOOKUP("fa_3d_flow_s13",acc!$B$10:$AIS$83,$A44-1947,FALSE)+HLOOKUP("fa_3d_flow_s14",acc!$B$10:$AIS$83,$A44-1947,FALSE),"")</f>
        <v>0.125</v>
      </c>
      <c r="RS44" s="203">
        <v>6.0629999999999997</v>
      </c>
      <c r="RT44" s="203">
        <v>3.1070000000000002</v>
      </c>
      <c r="RU44" s="203">
        <v>0</v>
      </c>
      <c r="RV44" s="241">
        <f>IFERROR(HLOOKUP("fa_5d_flow_s11",acc!$B$10:$AIS$83,$A44-1947,FALSE)
+HLOOKUP("fa_5d_flow_s12",acc!$B$10:$AIS$83,$A44-1947,FALSE)
+HLOOKUP("fa_5d_flow_s121",acc!$B$10:$AIS$83,$A44-1947,FALSE)
+HLOOKUP("fa_5d_flow_s13",acc!$B$10:$AIS$83,$A44-1947,FALSE)
+HLOOKUP("fa_5d_flow_s14",acc!$B$10:$AIS$83,$A44-1947,FALSE),"")</f>
        <v>2.9489999999999998</v>
      </c>
      <c r="RW44" s="203">
        <v>0</v>
      </c>
      <c r="RX44" s="203">
        <v>0</v>
      </c>
      <c r="RY44" s="203">
        <v>0</v>
      </c>
      <c r="RZ44" s="203"/>
      <c r="SA44" s="241">
        <f>IFERROR(HLOOKUP("fa_21_v_s11",acc!$B$10:$AIR$83,$A44-1947,FALSE)+HLOOKUP("fa_2_v_s11",acc!$B$10:$AIR$83,$A44-1947,FALSE)+HLOOKUP("fa_3e_v_s11",acc!$B$10:$AIR$83,$A44-1947,FALSE)+HLOOKUP("fa_3d_v_s11",acc!$B$10:$AIR$83,$A44-1947,FALSE)+HLOOKUP("fa_4_v_s11",acc!$B$10:$AIR$83,$A44-1947,FALSE)
+HLOOKUP("fa_5e_v_s11",acc!$B$10:$AIR$83,$A44-1947,FALSE)
+HLOOKUP("fa_5d_v_s11",acc!$B$10:$AIR$83,$A44-1947,FALSE)
+HLOOKUP("fa_6_v_s11",acc!$B$10:$AIR$83,$A44-1947,FALSE)
+HLOOKUP("fa_7_v_s11",acc!$B$10:$AIR$83,$A44-1947,FALSE)
+HLOOKUP("fa_8_v_s11",acc!$B$10:$AIR$83,$A44-1947,FALSE),"")</f>
        <v>3.2280000000000002</v>
      </c>
      <c r="SB44" s="203">
        <v>0</v>
      </c>
      <c r="SC44" s="203">
        <v>3.4000000000000002E-2</v>
      </c>
      <c r="SD44" s="203">
        <v>0</v>
      </c>
      <c r="SE44" s="203">
        <v>-0.92300000000000004</v>
      </c>
      <c r="SF44" s="203">
        <v>-0.98099999999999998</v>
      </c>
      <c r="SG44" s="203">
        <v>5.8000000000000003E-2</v>
      </c>
      <c r="SH44" s="203">
        <v>0.17899999999999999</v>
      </c>
      <c r="SI44" s="203">
        <v>3.9380000000000002</v>
      </c>
      <c r="SJ44" s="203">
        <v>1.113</v>
      </c>
      <c r="SK44" s="203">
        <v>2.8250000000000002</v>
      </c>
      <c r="SL44" s="203">
        <v>0</v>
      </c>
      <c r="SM44" s="203">
        <v>0</v>
      </c>
      <c r="SN44" s="203">
        <v>0</v>
      </c>
      <c r="SO44" s="203"/>
      <c r="SP44" s="241">
        <f>IFERROR(HLOOKUP("fa_21_v_s12",acc!$B$10:$AML$83,$A44-1947,FALSE)+HLOOKUP("res_v",acc!$B$10:$AML$83,$A44-1947,FALSE)+HLOOKUP("fa_2_v_s12",acc!$B$10:$AML$83,$A44-1947,FALSE)+HLOOKUP("fa_3e_v_s12",acc!$B$10:$AML$83,$A44-1947,FALSE)+HLOOKUP("fa_3d_v_s12",acc!$B$10:$AML$83,$A44-1947,FALSE)+HLOOKUP("fa_3g_v_s12",acc!$B$10:$AML$83,$A44-1947,FALSE)+HLOOKUP("fa_4_v_s12",acc!$B$10:$AML$83,$A44-1947,FALSE)+HLOOKUP("fa_5e_v_s12",acc!$B$10:$AML$83,$A44-1947,FALSE)+HLOOKUP("fa_5d_v_s12",acc!$B$10:$AML$83,$A44-1947,FALSE)+HLOOKUP("fa_8_v_s12",acc!$B$10:$AML$83,$A44-1947,FALSE),"")</f>
        <v>24.093927162943022</v>
      </c>
      <c r="SQ44" s="203">
        <v>0</v>
      </c>
      <c r="SR44" s="203">
        <v>0.97099999999999997</v>
      </c>
      <c r="SS44" s="203">
        <v>1E-3</v>
      </c>
      <c r="ST44" s="203">
        <v>0</v>
      </c>
      <c r="SU44" s="203">
        <v>5.4329999999999998</v>
      </c>
      <c r="SV44" s="203">
        <v>4.9729999999999999</v>
      </c>
      <c r="SW44" s="203">
        <v>0.46</v>
      </c>
      <c r="SX44" s="241">
        <f>IFERROR(HLOOKUP("fl_4_v_s11",acc!$B$10:$AIS$83,$A44-1947,FALSE)+HLOOKUP("fl_4_v_s13",acc!$B$10:$AIS$83,$A44-1947,FALSE)+HLOOKUP("fl_4_v_s14",acc!$B$10:$AIS$83,$A44-1947,FALSE)+HLOOKUP("fl_4_v_s2",acc!$B$10:$AIS$83,$A44-1947,FALSE)-HLOOKUP("fa_4_v_s11",acc!$B$10:$AIS$83,$A44-1947,FALSE)-HLOOKUP("fa_4_v_s121",acc!$B$10:$AIS$83,$A44-1947,FALSE)-HLOOKUP("fa_4_v_s2",acc!$B$10:$AIS$83,$A44-1947,FALSE),"")</f>
        <v>0.35099999999999976</v>
      </c>
      <c r="SY44" s="203">
        <v>2.956</v>
      </c>
      <c r="SZ44" s="203">
        <v>1.9570000000000001</v>
      </c>
      <c r="TA44" s="203">
        <v>0.999</v>
      </c>
      <c r="TB44" s="203">
        <v>0</v>
      </c>
      <c r="TC44" s="203">
        <v>0</v>
      </c>
      <c r="TD44" s="203">
        <v>0</v>
      </c>
      <c r="TE44" s="203"/>
      <c r="TF44" s="241">
        <f>IFERROR(HLOOKUP("fa_1_v_s121",acc!$B$10:$AMD$83,$A44-1947,FALSE)+HLOOKUP("fa_295_v_s121",acc!$B$10:$AMD$83,$A44-1947,FALSE)+HLOOKUP("tgt2_v",acc!$B$10:$AMD$83,$A44-1947,FALSE)+HLOOKUP("fa_2_v_s121",acc!$B$10:$AMD$83,$A44-1947,FALSE)+HLOOKUP("fa_3e_v_s121",acc!$B$10:$AMD$83,$A44-1947,FALSE)+HLOOKUP("fa_3d_v_s121",acc!$B$10:$AMD$83,$A44-1947,FALSE)+HLOOKUP("fa_3g_v_s121",acc!$B$10:$AMD$83,$A44-1947,FALSE)+HLOOKUP("fa_4_v_s121",acc!$B$10:$AMD$83,$A44-1947,FALSE)+HLOOKUP("fa_5e_v_s121",acc!$B$10:$AMD$83,$A44-1947,FALSE)+HLOOKUP("fa_5d_v_s121",acc!$B$10:$AMD$83,$A44-1947,FALSE)+HLOOKUP("fa_7_v_s121",acc!$B$10:$AMD$83,$A44-1947,FALSE)+HLOOKUP("fa_8_v_s121",acc!$B$10:$AMD$83,$A44-1947,FALSE),"")</f>
        <v>8.2339999999999982</v>
      </c>
      <c r="TG44" s="203">
        <v>8.1189999999999998</v>
      </c>
      <c r="TH44" s="203">
        <v>0.1</v>
      </c>
      <c r="TI44" s="203">
        <v>0</v>
      </c>
      <c r="TJ44" s="203">
        <v>0</v>
      </c>
      <c r="TK44" s="203">
        <v>4.0000000000000001E-3</v>
      </c>
      <c r="TL44" s="203">
        <v>4.0000000000000001E-3</v>
      </c>
      <c r="TM44" s="203">
        <v>0</v>
      </c>
      <c r="TN44" s="203">
        <v>0</v>
      </c>
      <c r="TO44" s="203">
        <v>1.0999999999999999E-2</v>
      </c>
      <c r="TP44" s="203">
        <v>8.0000000000000002E-3</v>
      </c>
      <c r="TQ44" s="203">
        <v>3.0000000000000001E-3</v>
      </c>
      <c r="TR44" s="203">
        <v>0</v>
      </c>
      <c r="TS44" s="203">
        <v>0</v>
      </c>
      <c r="TT44" s="203">
        <v>0</v>
      </c>
      <c r="TU44" s="203"/>
      <c r="TV44" s="241">
        <f>IFERROR(HLOOKUP("gcb_v",acc!$B$10:$ALV$83,$A44-1947,FALSE)+HLOOKUP("fa_2_v_s13",acc!$B$10:$ALV$83,$A44-1947,FALSE)+HLOOKUP("fa_3d_v_s13",acc!$B$10:$ALV$83,$A44-1947,FALSE)+HLOOKUP("fa_3g_v_s13",acc!$B$10:$ALV$83,$A44-1947,FALSE)+HLOOKUP("fa_5e_v_s13",acc!$B$10:$ALV$83,$A44-1947,FALSE)+HLOOKUP("fa_5d_v_s13",acc!$B$10:$ALV$83,$A44-1947,FALSE)+HLOOKUP("fa_6_v_s13",acc!$B$10:$ALV$83,$A44-1947,FALSE)+HLOOKUP("fa_7_v_s13",acc!$B$10:$ALV$83,$A44-1947,FALSE)+HLOOKUP("fa_8_v_s13",acc!$B$10:$ALV$83,$A44-1947,FALSE),"")</f>
        <v>11.577000000000002</v>
      </c>
      <c r="TW44" s="203">
        <v>0</v>
      </c>
      <c r="TX44" s="203">
        <v>1E-3</v>
      </c>
      <c r="TY44" s="203">
        <v>0</v>
      </c>
      <c r="TZ44" s="203">
        <v>0.84499999999999997</v>
      </c>
      <c r="UA44" s="203">
        <v>0.76500000000000001</v>
      </c>
      <c r="UB44" s="203">
        <v>0.08</v>
      </c>
      <c r="UC44" s="203">
        <v>0</v>
      </c>
      <c r="UD44" s="203">
        <v>10.731</v>
      </c>
      <c r="UE44" s="203">
        <v>10.678000000000001</v>
      </c>
      <c r="UF44" s="203">
        <v>5.2999999999999999E-2</v>
      </c>
      <c r="UG44" s="203">
        <v>0</v>
      </c>
      <c r="UH44" s="203">
        <v>0</v>
      </c>
      <c r="UI44" s="203">
        <v>0</v>
      </c>
      <c r="UJ44" s="203"/>
      <c r="UK44" s="241">
        <f>IFERROR(HLOOKUP("fa_21_v_s14",acc!$B$10:$ALN$83,$A44-1947,FALSE)+HLOOKUP("fa_2_v_s14",acc!$B$10:$ALN$83,$A44-1947,FALSE)+HLOOKUP("fa_3d_v_s14",acc!$B$10:$ALN$83,$A44-1947,FALSE)+HLOOKUP("fa_3g_v_s14",acc!$B$10:$ALN$83,$A44-1947,FALSE)+HLOOKUP("fa_5e_v_s14",acc!$B$10:$ALN$83,$A44-1947,FALSE)+HLOOKUP("fa_5d_v_s14",acc!$B$10:$ALN$83,$A44-1947,FALSE)+HLOOKUP("fa_6_v_s14",acc!$B$10:$ALN$83,$A44-1947,FALSE)+HLOOKUP("fa_7_v_s14",acc!$B$10:$ALN$83,$A44-1947,FALSE)+HLOOKUP("fa_8_v_s14",acc!$B$10:$ALN$83,$A44-1947,FALSE),"")</f>
        <v>7.6670000000000007</v>
      </c>
      <c r="UL44" s="203">
        <v>0</v>
      </c>
      <c r="UM44" s="203">
        <v>0.112</v>
      </c>
      <c r="UN44" s="203">
        <v>0</v>
      </c>
      <c r="UO44" s="203">
        <v>4.5789999999999997</v>
      </c>
      <c r="UP44" s="203">
        <v>4.3550000000000004</v>
      </c>
      <c r="UQ44" s="203">
        <v>0.224</v>
      </c>
      <c r="UR44" s="203">
        <v>0</v>
      </c>
      <c r="US44" s="203">
        <v>3.1219999999999999</v>
      </c>
      <c r="UT44" s="203">
        <v>2.665</v>
      </c>
      <c r="UU44" s="203">
        <v>0.45700000000000002</v>
      </c>
      <c r="UV44" s="203">
        <v>-0.14599999999999999</v>
      </c>
      <c r="UW44" s="203">
        <v>0</v>
      </c>
      <c r="UX44" s="203">
        <v>0</v>
      </c>
      <c r="UY44" s="203"/>
      <c r="UZ44" s="241">
        <f>IFERROR(HLOOKUP("fa_21_v_s2",acc!$B$10:$ALF$83,$A44-1947,FALSE)+HLOOKUP("fa_2_v_s2",acc!$B$10:$ALF$83,$A44-1947,FALSE)+HLOOKUP("fa_3e_v_s2",acc!$B$10:$ALF$83,$A44-1947,FALSE)+HLOOKUP("fa_3g_v_s2",acc!$B$10:$ALF$83,$A44-1947,FALSE)+HLOOKUP("fa_4_v_s2",acc!$B$10:$ALF$83,$A44-1947,FALSE)+HLOOKUP("fa_5e_v_s2",acc!$B$10:$ALF$83,$A44-1947,FALSE)+HLOOKUP("fa_6_v_s2",acc!$B$10:$ALF$83,$A44-1947,FALSE)+HLOOKUP("fa_8_v_s2",acc!$B$10:$ALF$83,$A44-1947,FALSE),"")</f>
        <v>7.7249999999999996</v>
      </c>
      <c r="VA44" s="203">
        <v>0</v>
      </c>
      <c r="VB44" s="203">
        <v>1.1679999999999999</v>
      </c>
      <c r="VC44" s="203">
        <v>-1E-3</v>
      </c>
      <c r="VD44" s="203">
        <v>0</v>
      </c>
      <c r="VE44" s="203">
        <v>3.5739999999999998</v>
      </c>
      <c r="VF44" s="203">
        <v>-0.14899999999999999</v>
      </c>
      <c r="VG44" s="203">
        <v>3.7229999999999999</v>
      </c>
      <c r="VH44" s="203">
        <v>1.597</v>
      </c>
      <c r="VI44" s="203">
        <v>1.42</v>
      </c>
      <c r="VJ44" s="203">
        <v>1.42</v>
      </c>
      <c r="VK44" s="203">
        <v>0</v>
      </c>
      <c r="VL44" s="203">
        <v>0</v>
      </c>
      <c r="VM44" s="203">
        <v>0</v>
      </c>
      <c r="VN44" s="203">
        <v>0</v>
      </c>
      <c r="VO44" s="203"/>
      <c r="VP44" s="241">
        <f>IFERROR(HLOOKUP("fl_3g_v_s11",acc!$B$10:$AIM$83,$A44-1947,FALSE)+HLOOKUP("fl_4_v_s11",acc!$B$10:$AIM$83,$A44-1947,FALSE)+HLOOKUP("fl_5e_v_s11",acc!$B$10:$AIM$83,$A44-1947,FALSE),"")</f>
        <v>12.486000000000001</v>
      </c>
      <c r="VQ44" s="203">
        <v>0</v>
      </c>
      <c r="VR44" s="203">
        <v>0</v>
      </c>
      <c r="VS44" s="203">
        <v>0.90500000000000003</v>
      </c>
      <c r="VT44" s="203">
        <v>4.1000000000000002E-2</v>
      </c>
      <c r="VU44" s="203">
        <v>0.86399999999999999</v>
      </c>
      <c r="VV44" s="203">
        <v>2.0990000000000002</v>
      </c>
      <c r="VW44" s="203">
        <v>9.4819999999999993</v>
      </c>
      <c r="VX44" s="203">
        <v>9.4819999999999993</v>
      </c>
      <c r="VY44" s="203">
        <v>0</v>
      </c>
      <c r="VZ44" s="203">
        <v>0</v>
      </c>
      <c r="WA44" s="203">
        <v>0</v>
      </c>
      <c r="WB44" s="203">
        <v>0</v>
      </c>
      <c r="WC44" s="203"/>
      <c r="WD44" s="241">
        <f>IFERROR(HLOOKUP("fl_295_v_s12",acc!$B$10:$AMK$83,$A44-1947,FALSE)+HLOOKUP("fl_2_v_s12",acc!$B$10:$AMK$83,$A44-1947,FALSE)+HLOOKUP("fl_3g_v_s12",acc!$B$10:$AMK$83,$A44-1947,FALSE)+HLOOKUP("fl_5e_v_s12",acc!$B$10:$AMK$83,$A44-1947,FALSE)+HLOOKUP("fl_6_v_s12",acc!$B$10:$AMK$83,$A44-1947,FALSE)+HLOOKUP("fl_7_v_s12",acc!$B$10:$AMK$83,$A44-1947,FALSE),"")</f>
        <v>31.179927162943024</v>
      </c>
      <c r="WE44" s="203">
        <v>0</v>
      </c>
      <c r="WF44" s="241">
        <f>IFERROR(HLOOKUP("fa_2_v_s11",acc!$B$10:$AIS$83,$A44-1947,FALSE)+HLOOKUP("fa_2_v_s12",acc!$B$10:$AIS$83,$A44-1947,FALSE)+HLOOKUP("fa_2_v_s121",acc!$B$10:$AIS$83,$A44-1947,FALSE)+HLOOKUP("fa_2_v_s13",acc!$B$10:$AIS$83,$A44-1947,FALSE)+HLOOKUP("fa_2_v_s14",acc!$B$10:$AIS$83,$A44-1947,FALSE)+HLOOKUP("fa_2_v_s2",acc!$B$10:$AIS$83,$A44-1947,FALSE)-HLOOKUP("fl_2_v_s121",acc!$B$10:$AIS$83,$A44-1947,FALSE)-HLOOKUP("fl_2_v_s13",acc!$B$10:$AIS$83,$A44-1947,FALSE)-HLOOKUP("fl_2_v_s2",acc!$B$10:$AIS$83,$A44-1947,FALSE),"")</f>
        <v>1.3030000000000004</v>
      </c>
      <c r="WG44" s="203">
        <v>0</v>
      </c>
      <c r="WH44" s="203">
        <v>0</v>
      </c>
      <c r="WI44" s="203">
        <v>7.298</v>
      </c>
      <c r="WJ44" s="203">
        <v>4.8949999999999996</v>
      </c>
      <c r="WK44" s="203">
        <v>2.403</v>
      </c>
      <c r="WL44" s="203">
        <v>0</v>
      </c>
      <c r="WM44" s="203">
        <v>3.6760000000000002</v>
      </c>
      <c r="WN44" s="241">
        <f>IFERROR(HLOOKUP("fa_5e_v_s11",acc!$B$10:$AIS$83,$A44-1947,FALSE)
+HLOOKUP("fa_5e_v_s12",acc!$B$10:$AIS$83,$A44-1947,FALSE)
+HLOOKUP("fa_5e_v_s121",acc!$B$10:$AIS$83,$A44-1947,FALSE)
+HLOOKUP("fa_5e_v_s13",acc!$B$10:$AIS$83,$A44-1947,FALSE)
+HLOOKUP("fa_5e_v_s14",acc!$B$10:$AIS$83,$A44-1947,FALSE)
+HLOOKUP("fa_5e_v_s2",acc!$B$10:$AIS$83,$A44-1947,FALSE)
-HLOOKUP("fl_5e_v_s11",acc!$B$10:$AIS$83,$A44-1947,FALSE)
-HLOOKUP("fl_5e_v_s121",acc!$B$10:$AIS$83,$A44-1947,FALSE),"")</f>
        <v>7.9170000000000016</v>
      </c>
      <c r="WO44" s="203">
        <v>0</v>
      </c>
      <c r="WP44" s="203">
        <v>-0.14599999999999999</v>
      </c>
      <c r="WQ44" s="241">
        <f>IFERROR(HLOOKUP("fa_7_v_s11",acc!$B$10:$AIS$83,$A44-1947,FALSE)+HLOOKUP("fa_7_v_s121",acc!$B$10:$AIS$83,$A44-1947,FALSE)+HLOOKUP("fa_7_v_s13",acc!$B$10:$AIS$83,$A44-1947,FALSE)+HLOOKUP("fa_7_v_s14",acc!$B$10:$AIS$83,$A44-1947,FALSE)-HLOOKUP("fl_7_v_s2",acc!$B$10:$AIS$83,$A44-1947,FALSE),"")</f>
        <v>0</v>
      </c>
      <c r="WR44" s="203">
        <v>0</v>
      </c>
      <c r="WS44" s="203"/>
      <c r="WT44" s="241">
        <f>IFERROR(HLOOKUP("fl_21_v_s121",acc!$B$10:$AMC$83,$A44-1947,FALSE)+HLOOKUP("res_v",acc!$B$10:$AMC$83,$A44-1947,FALSE)+HLOOKUP("gcb_v",acc!$B$10:$AMC$83,$A44-1947,FALSE)+HLOOKUP("fl_2_v_s121",acc!$B$10:$AMC$83,$A44-1947,FALSE)+HLOOKUP("fl_5e_v_s121",acc!$B$10:$AMC$83,$A44-1947,FALSE),"")</f>
        <v>0.54400000000000004</v>
      </c>
      <c r="WU44" s="203">
        <v>0</v>
      </c>
      <c r="WV44" s="203">
        <v>0.10199999999999999</v>
      </c>
      <c r="WW44" s="203">
        <v>0</v>
      </c>
      <c r="WX44" s="203">
        <v>0</v>
      </c>
      <c r="WY44" s="203">
        <v>0</v>
      </c>
      <c r="WZ44" s="203">
        <v>0</v>
      </c>
      <c r="XA44" s="203">
        <v>0</v>
      </c>
      <c r="XB44" s="203">
        <v>0</v>
      </c>
      <c r="XC44" s="203">
        <v>0.442</v>
      </c>
      <c r="XD44" s="203">
        <v>0.442</v>
      </c>
      <c r="XE44" s="203">
        <v>0</v>
      </c>
      <c r="XF44" s="203">
        <v>0</v>
      </c>
      <c r="XG44" s="203">
        <v>0</v>
      </c>
      <c r="XH44" s="203">
        <v>0</v>
      </c>
      <c r="XI44" s="203"/>
      <c r="XJ44" s="241">
        <f>IFERROR(HLOOKUP("fl_2_v_s13",acc!$B$10:$ALU$83,$A44-1947,FALSE)+HLOOKUP("fl_3e_v_s13",acc!$B$10:$ALU$83,$A44-1947,FALSE)+HLOOKUP("fl_4_v_s13",acc!$B$10:$ALU$83,$A44-1947,FALSE),"")</f>
        <v>4.0369999999999999</v>
      </c>
      <c r="XK44" s="203">
        <v>0</v>
      </c>
      <c r="XL44" s="203">
        <v>0</v>
      </c>
      <c r="XM44" s="203">
        <v>0</v>
      </c>
      <c r="XN44" s="203">
        <v>4.0279999999999996</v>
      </c>
      <c r="XO44" s="203">
        <v>3.996</v>
      </c>
      <c r="XP44" s="203">
        <v>3.2000000000000001E-2</v>
      </c>
      <c r="XQ44" s="203">
        <v>8.9999999999999993E-3</v>
      </c>
      <c r="XR44" s="203">
        <v>0</v>
      </c>
      <c r="XS44" s="203">
        <v>0</v>
      </c>
      <c r="XT44" s="203">
        <v>0</v>
      </c>
      <c r="XU44" s="203">
        <v>0</v>
      </c>
      <c r="XV44" s="203">
        <v>0</v>
      </c>
      <c r="XW44" s="203">
        <v>0</v>
      </c>
      <c r="XX44" s="203"/>
      <c r="XY44" s="241">
        <f>IFERROR(HLOOKUP("fl_4_v_s14",acc!$B$10:$ALM$83,$A44-1947,FALSE),"")</f>
        <v>2E-3</v>
      </c>
      <c r="XZ44" s="203">
        <v>0</v>
      </c>
      <c r="YA44" s="203">
        <v>0</v>
      </c>
      <c r="YB44" s="203">
        <v>0</v>
      </c>
      <c r="YC44" s="203">
        <v>0</v>
      </c>
      <c r="YD44" s="203">
        <v>0</v>
      </c>
      <c r="YE44" s="203">
        <v>2E-3</v>
      </c>
      <c r="YF44" s="203">
        <v>0</v>
      </c>
      <c r="YG44" s="203">
        <v>0</v>
      </c>
      <c r="YH44" s="203">
        <v>0</v>
      </c>
      <c r="YI44" s="203">
        <v>0</v>
      </c>
      <c r="YJ44" s="203">
        <v>0</v>
      </c>
      <c r="YK44" s="203">
        <v>0</v>
      </c>
      <c r="YL44" s="203"/>
      <c r="YM44" s="241">
        <f>IFERROR(HLOOKUP("fl_1_v_s2",acc!$B$10:$ALE$83,$A44-1947,FALSE)+HLOOKUP("fl_295_v_s2",acc!$B$10:$ALE$83,$A44-1947,FALSE)+HLOOKUP("tgt2_v",acc!$B$10:$ALE$83,$A44-1947,FALSE)+HLOOKUP("fl_2_v_s2",acc!$B$10:$ALE$83,$A44-1947,FALSE)+HLOOKUP("fl_3d_v_s2",acc!$B$10:$ALE$83,$A44-1947,FALSE)+HLOOKUP("fl_4_v_s2",acc!$B$10:$ALE$83,$A44-1947,FALSE)+HLOOKUP("fl_5d_v_s2",acc!$B$10:$ALE$83,$A44-1947,FALSE)+HLOOKUP("fl_7_v_s2",acc!$B$10:$ALE$83,$A44-1947,FALSE),"")</f>
        <v>14.276</v>
      </c>
      <c r="YN44" s="203">
        <v>8.1189999999999998</v>
      </c>
      <c r="YO44" s="203">
        <v>0.98099999999999998</v>
      </c>
      <c r="YP44" s="203">
        <v>0</v>
      </c>
      <c r="YQ44" s="203">
        <v>0</v>
      </c>
      <c r="YR44" s="203">
        <v>1.28</v>
      </c>
      <c r="YS44" s="203">
        <v>3.3000000000000002E-2</v>
      </c>
      <c r="YT44" s="241">
        <f>IFERROR(HLOOKUP("fa_3d_v_s11",acc!$B$10:$AIS$83,$A44-1947,FALSE)+HLOOKUP("fa_3d_v_s12",acc!$B$10:$AIS$83,$A44-1947,FALSE)+HLOOKUP("fa_3d_v_s121",acc!$B$10:$AIS$83,$A44-1947,FALSE)+HLOOKUP("fa_3d_v_s13",acc!$B$10:$AIS$83,$A44-1947,FALSE)+HLOOKUP("fa_3d_v_s14",acc!$B$10:$AIS$83,$A44-1947,FALSE),"")</f>
        <v>0.82199999999999995</v>
      </c>
      <c r="YU44" s="203">
        <v>1.7000000000000001E-2</v>
      </c>
      <c r="YV44" s="203">
        <v>3.9380000000000002</v>
      </c>
      <c r="YW44" s="203">
        <v>0</v>
      </c>
      <c r="YX44" s="241">
        <f>IFERROR(HLOOKUP("fa_5d_v_s11",acc!$B$10:$AIS$83,$A44-1947,FALSE)
+HLOOKUP("fa_5d_v_s12",acc!$B$10:$AIS$83,$A44-1947,FALSE)
+HLOOKUP("fa_5d_v_s121",acc!$B$10:$AIS$83,$A44-1947,FALSE)
+HLOOKUP("fa_5d_v_s13",acc!$B$10:$AIS$83,$A44-1947,FALSE)
+HLOOKUP("fa_5d_v_s14",acc!$B$10:$AIS$83,$A44-1947,FALSE),"")</f>
        <v>4.3370000000000006</v>
      </c>
      <c r="YY44" s="203">
        <v>0</v>
      </c>
      <c r="YZ44" s="203">
        <v>0</v>
      </c>
      <c r="ZA44" s="203">
        <v>0</v>
      </c>
      <c r="ZB44" s="203"/>
      <c r="ZC44" s="241">
        <f>IFERROR(HLOOKUP("fa_21_c_s11",acc!$B$10:$AIL$83,$A44-1947,FALSE)+HLOOKUP("fa_2_c_s11",acc!$B$10:$AIL$83,$A44-1947,FALSE)+HLOOKUP("fa_3e_c_s11",acc!$B$10:$AIL$83,$A44-1947,FALSE)+HLOOKUP("fa_3d_c_s11",acc!$B$10:$AIL$83,$A44-1947,FALSE)+HLOOKUP("fa_4_c_s11",acc!$B$10:$AIL$83,$A44-1947,FALSE)+HLOOKUP("fa_5e_c_s11",acc!$B$10:$AIL$83,$A44-1947,FALSE)+HLOOKUP("fa_5d_c_s11",acc!$B$10:$AIL$83,$A44-1947,FALSE)+HLOOKUP("fa_6_c_s11",acc!$B$10:$AIL$83,$A44-1947,FALSE)+HLOOKUP("fa_7_c_s11",acc!$B$10:$AIL$83,$A44-1947,FALSE)+HLOOKUP("fa_8_c_s11",acc!$B$10:$AIL$83,$A44-1947,FALSE),"")</f>
        <v>4.6490000000000009</v>
      </c>
      <c r="ZD44" s="203">
        <v>0</v>
      </c>
      <c r="ZE44" s="203">
        <v>-0.98799999999999999</v>
      </c>
      <c r="ZF44" s="203">
        <v>0</v>
      </c>
      <c r="ZG44" s="203">
        <v>0</v>
      </c>
      <c r="ZH44" s="203">
        <v>0</v>
      </c>
      <c r="ZI44" s="203">
        <v>0</v>
      </c>
      <c r="ZJ44" s="203">
        <v>-9.0999999999999998E-2</v>
      </c>
      <c r="ZK44" s="203">
        <v>7.8319999999999999</v>
      </c>
      <c r="ZL44" s="203">
        <v>-0.311</v>
      </c>
      <c r="ZM44" s="203">
        <v>8.1430000000000007</v>
      </c>
      <c r="ZN44" s="203">
        <v>0</v>
      </c>
      <c r="ZO44" s="203">
        <v>0</v>
      </c>
      <c r="ZP44" s="203">
        <v>-2.1040000000000001</v>
      </c>
      <c r="ZQ44" s="203"/>
      <c r="ZR44" s="241">
        <f>IFERROR(HLOOKUP("fa_21_c_s12",acc!$B$10:$AMJ$83,$A44-1947,FALSE)+HLOOKUP("res_c",acc!$B$10:$AMJ$83,$A44-1947,FALSE)+HLOOKUP("fa_2_c_s12",acc!$B$10:$AMJ$83,$A44-1947,FALSE)+HLOOKUP("fa_3e_c_s12",acc!$B$10:$AMJ$83,$A44-1947,FALSE)+HLOOKUP("fa_3d_c_s12",acc!$B$10:$AMJ$83,$A44-1947,FALSE)+HLOOKUP("fa_3g_c_s12",acc!$B$10:$AMJ$83,$A44-1947,FALSE)+HLOOKUP("fa_4_c_s12",acc!$B$10:$AMJ$83,$A44-1947,FALSE)+HLOOKUP("fa_5e_c_s12",acc!$B$10:$AMJ$83,$A44-1947,FALSE)+HLOOKUP("fa_5d_c_s12",acc!$B$10:$AMJ$83,$A44-1947,FALSE)+HLOOKUP("fa_8_c_s12",acc!$B$10:$AMJ$83,$A44-1947,FALSE),"")</f>
        <v>24.031124471290088</v>
      </c>
      <c r="ZS44" s="203">
        <v>0</v>
      </c>
      <c r="ZT44" s="203">
        <v>10.783999999999999</v>
      </c>
      <c r="ZU44" s="203">
        <v>0</v>
      </c>
      <c r="ZV44" s="203">
        <v>0</v>
      </c>
      <c r="ZW44" s="203">
        <v>-0.126</v>
      </c>
      <c r="ZX44" s="203">
        <v>-0.126</v>
      </c>
      <c r="ZY44" s="203">
        <v>0</v>
      </c>
      <c r="ZZ44" s="241">
        <f>IFERROR(HLOOKUP("fl_4_c_s11",acc!$B$10:$AIS$83,$A44-1947,FALSE)+HLOOKUP("fl_4_c_s13",acc!$B$10:$AIS$83,$A44-1947,FALSE)+HLOOKUP("fl_4_c_s14",acc!$B$10:$AIS$83,$A44-1947,FALSE)+HLOOKUP("fl_4_c_s2",acc!$B$10:$AIS$83,$A44-1947,FALSE)-HLOOKUP("fa_4_c_s11",acc!$B$10:$AIS$83,$A44-1947,FALSE)-HLOOKUP("fa_4_c_s121",acc!$B$10:$AIS$83,$A44-1947,FALSE)-HLOOKUP("fa_4_c_s2",acc!$B$10:$AIS$83,$A44-1947,FALSE),"")</f>
        <v>6.4610000000000003</v>
      </c>
      <c r="AAA44" s="203">
        <v>0.95799999999999996</v>
      </c>
      <c r="AAB44" s="203">
        <v>-2.8809999999999998</v>
      </c>
      <c r="AAC44" s="203">
        <v>3.839</v>
      </c>
      <c r="AAD44" s="203">
        <v>0</v>
      </c>
      <c r="AAE44" s="203">
        <v>0</v>
      </c>
      <c r="AAF44" s="203">
        <v>-3.9279999999999999</v>
      </c>
      <c r="AAG44" s="203"/>
      <c r="AAH44" s="241">
        <f>IFERROR(HLOOKUP("fa_1_c_s121",acc!$B$10:$AMB$83,$A44-1947,FALSE)+HLOOKUP("fa_295_c_s121",acc!$B$10:$AMB$83,$A44-1947,FALSE)+HLOOKUP("tgt2_c",acc!$B$10:$AMB$83,$A44-1947,FALSE)+HLOOKUP("fa_2_c_s121",acc!$B$10:$AMB$83,$A44-1947,FALSE)+HLOOKUP("fa_3e_c_s121",acc!$B$10:$AMB$83,$A44-1947,FALSE)+HLOOKUP("fa_3d_c_s121",acc!$B$10:$AMB$83,$A44-1947,FALSE)+HLOOKUP("fa_3g_c_s121",acc!$B$10:$AMB$83,$A44-1947,FALSE)+HLOOKUP("fa_4_c_s121",acc!$B$10:$AMB$83,$A44-1947,FALSE)+HLOOKUP("fa_5e_c_s121",acc!$B$10:$AMB$83,$A44-1947,FALSE)+HLOOKUP("fa_5d_c_s121",acc!$B$10:$AMB$83,$A44-1947,FALSE)+HLOOKUP("fa_7_c_s121",acc!$B$10:$AMB$83,$A44-1947,FALSE)+HLOOKUP("fa_8_c_s121",acc!$B$10:$AMB$83,$A44-1947,FALSE),"")</f>
        <v>5.0000000000053292E-3</v>
      </c>
      <c r="AAI44" s="203">
        <v>0</v>
      </c>
      <c r="AAJ44" s="203">
        <v>0</v>
      </c>
      <c r="AAK44" s="203">
        <v>0</v>
      </c>
      <c r="AAL44" s="241">
        <f>IFERROR(HLOOKUP("fl_295_c_s12",acc!$B$10:$AIS$83,$A44-1947,FALSE)+HLOOKUP("fl_295_c_s2",acc!$B$10:$AIS$83,$A44-1947,FALSE),"")</f>
        <v>5.3290705182007498E-15</v>
      </c>
      <c r="AAM44" s="203">
        <v>0</v>
      </c>
      <c r="AAN44" s="203">
        <v>0</v>
      </c>
      <c r="AAO44" s="203">
        <v>0</v>
      </c>
      <c r="AAP44" s="203">
        <v>0</v>
      </c>
      <c r="AAQ44" s="203">
        <v>5.0000000000000001E-3</v>
      </c>
      <c r="AAR44" s="203">
        <v>0</v>
      </c>
      <c r="AAS44" s="203">
        <v>5.0000000000000001E-3</v>
      </c>
      <c r="AAT44" s="203">
        <v>0</v>
      </c>
      <c r="AAU44" s="203">
        <v>0</v>
      </c>
      <c r="AAV44" s="203">
        <v>0</v>
      </c>
      <c r="AAW44" s="203"/>
      <c r="AAX44" s="241">
        <f>IFERROR(HLOOKUP("gcb_c",acc!$B$10:$ALT$83,$A44-1947,FALSE)+HLOOKUP("fa_2_c_s13",acc!$B$10:$ALT$83,$A44-1947,FALSE)+HLOOKUP("fa_3d_c_s13",acc!$B$10:$ALT$83,$A44-1947,FALSE)+HLOOKUP("fa_3g_c_s13",acc!$B$10:$ALT$83,$A44-1947,FALSE)+HLOOKUP("fa_5e_c_s13",acc!$B$10:$ALT$83,$A44-1947,FALSE)+HLOOKUP("fa_5d_c_s13",acc!$B$10:$ALT$83,$A44-1947,FALSE)+HLOOKUP("fa_6_c_s13",acc!$B$10:$ALT$83,$A44-1947,FALSE)+HLOOKUP("fa_7_c_s13",acc!$B$10:$ALT$83,$A44-1947,FALSE)+HLOOKUP("fa_8_c_s13",acc!$B$10:$ALT$83,$A44-1947,FALSE),"")</f>
        <v>-0.71399999999999886</v>
      </c>
      <c r="AAY44" s="203">
        <v>0</v>
      </c>
      <c r="AAZ44" s="203">
        <v>-20.557172440176302</v>
      </c>
      <c r="ABA44" s="203">
        <v>0</v>
      </c>
      <c r="ABB44" s="203">
        <v>0</v>
      </c>
      <c r="ABC44" s="203">
        <v>0</v>
      </c>
      <c r="ABD44" s="203">
        <v>0</v>
      </c>
      <c r="ABE44" s="203">
        <v>0</v>
      </c>
      <c r="ABF44" s="203">
        <v>-0.04</v>
      </c>
      <c r="ABG44" s="203">
        <v>0</v>
      </c>
      <c r="ABH44" s="203">
        <v>-0.04</v>
      </c>
      <c r="ABI44" s="203">
        <v>0</v>
      </c>
      <c r="ABJ44" s="203">
        <v>0</v>
      </c>
      <c r="ABK44" s="203">
        <v>-0.57599999999999985</v>
      </c>
      <c r="ABL44" s="203"/>
      <c r="ABM44" s="241">
        <f>IFERROR(HLOOKUP("fa_21_c_s14",acc!$B$10:$ALL$83,$A44-1947,FALSE)+HLOOKUP("fa_2_c_s14",acc!$B$10:$ALL$83,$A44-1947,FALSE)+HLOOKUP("fa_3d_c_s14",acc!$B$10:$ALL$83,$A44-1947,FALSE)+HLOOKUP("fa_3g_c_s14",acc!$B$10:$ALL$83,$A44-1947,FALSE)+HLOOKUP("fa_5e_c_s14",acc!$B$10:$ALL$83,$A44-1947,FALSE)+HLOOKUP("fa_5d_c_s14",acc!$B$10:$ALL$83,$A44-1947,FALSE)+HLOOKUP("fa_6_c_s14",acc!$B$10:$ALL$83,$A44-1947,FALSE)+HLOOKUP("fa_7_c_s14",acc!$B$10:$ALL$83,$A44-1947,FALSE)+HLOOKUP("fa_8_c_s14",acc!$B$10:$ALL$83,$A44-1947,FALSE),"")</f>
        <v>16.315000000000001</v>
      </c>
      <c r="ABN44" s="203">
        <v>0</v>
      </c>
      <c r="ABO44" s="203">
        <v>1.8480000000000001</v>
      </c>
      <c r="ABP44" s="203">
        <v>0</v>
      </c>
      <c r="ABQ44" s="203">
        <v>2.9000000000000001E-2</v>
      </c>
      <c r="ABR44" s="203">
        <v>2.9000000000000001E-2</v>
      </c>
      <c r="ABS44" s="203">
        <v>0</v>
      </c>
      <c r="ABT44" s="203">
        <v>0</v>
      </c>
      <c r="ABU44" s="203">
        <v>-0.17100000000000001</v>
      </c>
      <c r="ABV44" s="203">
        <v>-0.29199999999999998</v>
      </c>
      <c r="ABW44" s="203">
        <v>0.121</v>
      </c>
      <c r="ABX44" s="203">
        <v>0</v>
      </c>
      <c r="ABY44" s="203">
        <v>0</v>
      </c>
      <c r="ABZ44" s="203">
        <v>14.609</v>
      </c>
      <c r="ACA44" s="203"/>
      <c r="ACB44" s="241">
        <f>IFERROR(HLOOKUP("fa_21_c_s2",acc!$B$10:$ALD$83,$A44-1947,FALSE)+HLOOKUP("fa_2_c_s2",acc!$B$10:$ALD$83,$A44-1947,FALSE)+HLOOKUP("fa_3e_c_s2",acc!$B$10:$ALD$83,$A44-1947,FALSE)+HLOOKUP("fa_3g_c_s2",acc!$B$10:$ALD$83,$A44-1947,FALSE)+HLOOKUP("fa_4_c_s2",acc!$B$10:$ALD$83,$A44-1947,FALSE)+HLOOKUP("fa_5e_c_s2",acc!$B$10:$ALD$83,$A44-1947,FALSE)+HLOOKUP("fa_6_c_s2",acc!$B$10:$ALD$83,$A44-1947,FALSE)+HLOOKUP("fa_8_c_s2",acc!$B$10:$ALD$83,$A44-1947,FALSE),"")</f>
        <v>3.6980000000000004</v>
      </c>
      <c r="ACC44" s="203">
        <v>0</v>
      </c>
      <c r="ACD44" s="203">
        <v>15.9</v>
      </c>
      <c r="ACE44" s="203">
        <v>0</v>
      </c>
      <c r="ACF44" s="203">
        <v>0</v>
      </c>
      <c r="ACG44" s="203">
        <v>0</v>
      </c>
      <c r="ACH44" s="203">
        <v>0</v>
      </c>
      <c r="ACI44" s="203">
        <v>0</v>
      </c>
      <c r="ACJ44" s="203">
        <v>-0.11799999999999999</v>
      </c>
      <c r="ACK44" s="203">
        <v>-2.3610000000000002</v>
      </c>
      <c r="ACL44" s="203">
        <v>-4.0840000000000005</v>
      </c>
      <c r="ACM44" s="203">
        <v>0</v>
      </c>
      <c r="ACN44" s="203">
        <v>0</v>
      </c>
      <c r="ACO44" s="203">
        <v>0</v>
      </c>
      <c r="ACP44" s="203">
        <v>-8</v>
      </c>
      <c r="ACQ44" s="203"/>
      <c r="ACR44" s="241">
        <f>IFERROR(HLOOKUP("fl_3g_c_s11",acc!$B$10:$AMQ$83,$A44-1947,FALSE)+HLOOKUP("fl_4_c_s11",acc!$B$10:$AMQ$83,$A44-1947,FALSE)+HLOOKUP("fl_5e_c_s11",acc!$B$10:$AMQ$83,$A44-1947,FALSE),"")</f>
        <v>-5.6070000000000002</v>
      </c>
      <c r="ACS44" s="203">
        <v>0</v>
      </c>
      <c r="ACT44" s="203">
        <v>0</v>
      </c>
      <c r="ACU44" s="203">
        <v>0</v>
      </c>
      <c r="ACV44" s="203">
        <v>0</v>
      </c>
      <c r="ACW44" s="203">
        <v>0</v>
      </c>
      <c r="ACX44" s="203">
        <v>-8.9999999999999993E-3</v>
      </c>
      <c r="ACY44" s="203">
        <v>-5.5979999999999999</v>
      </c>
      <c r="ACZ44" s="203">
        <v>-5.5979999999999999</v>
      </c>
      <c r="ADA44" s="203">
        <v>0</v>
      </c>
      <c r="ADB44" s="203">
        <v>0</v>
      </c>
      <c r="ADC44" s="203">
        <v>0</v>
      </c>
      <c r="ADD44" s="203">
        <v>0</v>
      </c>
      <c r="ADE44" s="203"/>
      <c r="ADF44" s="241">
        <f>IFERROR(HLOOKUP("fl_295_c_s12",acc!$B$10:$AMI$83,$A44-1947,FALSE)+HLOOKUP("fl_2_c_s12",acc!$B$10:$AMI$83,$A44-1947,FALSE)+HLOOKUP("fl_3g_c_s12",acc!$B$10:$AMI$83,$A44-1947,FALSE)+HLOOKUP("fl_5e_c_s12",acc!$B$10:$AMI$83,$A44-1947,FALSE)+HLOOKUP("fl_6_c_s12",acc!$B$10:$AMI$83,$A44-1947,FALSE)+HLOOKUP("fl_7_c_s12",acc!$B$10:$AMI$83,$A44-1947,FALSE),"")</f>
        <v>26.292124471290101</v>
      </c>
      <c r="ADG44" s="203">
        <v>0</v>
      </c>
      <c r="ADH44" s="241">
        <f>IFERROR(HLOOKUP("fa_2_c_s11",acc!$B$10:$AIS$83,$A44-1947,FALSE)+HLOOKUP("fa_2_c_s12",acc!$B$10:$AIS$83,$A44-1947,FALSE)+HLOOKUP("fa_2_c_s121",acc!$B$10:$AIS$83,$A44-1947,FALSE)+HLOOKUP("fa_2_c_s13",acc!$B$10:$AIS$83,$A44-1947,FALSE)+HLOOKUP("fa_2_c_s14",acc!$B$10:$AIS$83,$A44-1947,FALSE)+HLOOKUP("fa_2_c_s2",acc!$B$10:$AIS$83,$A44-1947,FALSE)-HLOOKUP("fl_2_c_s121",acc!$B$10:$AIS$83,$A44-1947,FALSE)-HLOOKUP("fl_2_c_s13",acc!$B$10:$AIS$83,$A44-1947,FALSE)-HLOOKUP("fl_2_c_s2",acc!$B$10:$AIS$83,$A44-1947,FALSE),"")</f>
        <v>18.579000000000001</v>
      </c>
      <c r="ADI44" s="203">
        <v>0</v>
      </c>
      <c r="ADJ44" s="203">
        <v>5.3290705182007498E-15</v>
      </c>
      <c r="ADK44" s="203">
        <v>-9.7000000000000003E-2</v>
      </c>
      <c r="ADL44" s="203">
        <v>-9.7000000000000003E-2</v>
      </c>
      <c r="ADM44" s="203">
        <v>0</v>
      </c>
      <c r="ADN44" s="203">
        <v>0</v>
      </c>
      <c r="ADO44" s="203">
        <f t="shared" si="1"/>
        <v>-1.9699999999999998</v>
      </c>
      <c r="ADP44" s="241">
        <f>IFERROR(HLOOKUP("fa_5e_c_s11",acc!$B$10:$AIS$83,$A44-1947,FALSE)
+HLOOKUP("fa_5e_c_s12",acc!$B$10:$AIS$83,$A44-1947,FALSE)
+HLOOKUP("fa_5e_c_s121",acc!$B$10:$AIS$83,$A44-1947,FALSE)
+HLOOKUP("fa_5e_c_s13",acc!$B$10:$AIS$83,$A44-1947,FALSE)
+HLOOKUP("fa_5e_c_s14",acc!$B$10:$AIS$83,$A44-1947,FALSE)
+HLOOKUP("fa_5e_c_s2",acc!$B$10:$AIS$83,$A44-1947,FALSE)
-HLOOKUP("fl_5e_c_s11",acc!$B$10:$AIS$83,$A44-1947,FALSE)
-HLOOKUP("fl_5e_c_s121",acc!$B$10:$AIS$83,$A44-1947,FALSE),"")</f>
        <v>-1.9699999999999998</v>
      </c>
      <c r="ADQ44" s="203">
        <v>0</v>
      </c>
      <c r="ADR44" s="203">
        <v>0</v>
      </c>
      <c r="ADS44" s="241">
        <f>IFERROR(HLOOKUP("fa_7_c_s11",acc!$B$10:$AIS$83,$A44-1947,FALSE)+HLOOKUP("fa_7_c_s121",acc!$B$10:$AIS$83,$A44-1947,FALSE)+HLOOKUP("fa_7_c_s13",acc!$B$10:$AIS$83,$A44-1947,FALSE)+HLOOKUP("fa_7_c_s14",acc!$B$10:$AIS$83,$A44-1947,FALSE)-HLOOKUP("fl_7_c_s2",acc!$B$10:$AIS$83,$A44-1947,FALSE),"")</f>
        <v>0</v>
      </c>
      <c r="ADT44" s="203">
        <v>0</v>
      </c>
      <c r="ADU44" s="203"/>
      <c r="ADV44" s="241">
        <f>IFERROR(HLOOKUP("fl_21_c_s121",acc!$B$10:$AMA$83,$A44-1947,FALSE)+HLOOKUP("res_c",acc!$B$10:$AMA$83,$A44-1947,FALSE)+HLOOKUP("gcb_c",acc!$B$10:$AMA$83,$A44-1947,FALSE)+HLOOKUP("fl_2_c_s121",acc!$B$10:$AMA$83,$A44-1947,FALSE)+HLOOKUP("fl_5e_c_s121",acc!$B$10:$AMA$83,$A44-1947,FALSE),"")</f>
        <v>0</v>
      </c>
      <c r="ADW44" s="203">
        <v>0</v>
      </c>
      <c r="ADX44" s="203">
        <v>-20.561172440176303</v>
      </c>
      <c r="ADY44" s="241">
        <f>IFERROR(HLOOKUP("fa_21_c_s11",acc!$B$10:$AIS$83,$A44-1947,FALSE)+HLOOKUP("fa_21_c_s12",acc!$B$10:$AIS$83,$A44-1947,FALSE)+HLOOKUP("fa_21_c_s14",acc!$B$10:$AIS$83,$A44-1947,FALSE)+HLOOKUP("fa_21_c_s2",acc!$B$10:$AIS$83,$A44-1947,FALSE),"")</f>
        <v>0</v>
      </c>
      <c r="ADZ44" s="203">
        <v>0</v>
      </c>
      <c r="AEA44" s="203">
        <v>0</v>
      </c>
      <c r="AEB44" s="203">
        <v>0</v>
      </c>
      <c r="AEC44" s="203">
        <v>0</v>
      </c>
      <c r="AED44" s="203">
        <v>0</v>
      </c>
      <c r="AEE44" s="203">
        <v>0</v>
      </c>
      <c r="AEF44" s="203">
        <v>0</v>
      </c>
      <c r="AEG44" s="203">
        <v>0</v>
      </c>
      <c r="AEH44" s="203">
        <v>0</v>
      </c>
      <c r="AEI44" s="203">
        <v>0</v>
      </c>
      <c r="AEJ44" s="203">
        <v>0</v>
      </c>
      <c r="AEK44" s="203"/>
      <c r="AEL44" s="241">
        <f>IFERROR(HLOOKUP("fl_2_c_s13",acc!$B$10:$ALS$83,$A44-1947,FALSE)+HLOOKUP("fl_3e_c_s13",acc!$B$10:$ALS$83,$A44-1947,FALSE)+HLOOKUP("fl_4_c_s13",acc!$B$10:$ALS$83,$A44-1947,FALSE),"")</f>
        <v>0.70199999999999996</v>
      </c>
      <c r="AEM44" s="203">
        <v>0</v>
      </c>
      <c r="AEN44" s="203">
        <v>0</v>
      </c>
      <c r="AEO44" s="203">
        <v>0</v>
      </c>
      <c r="AEP44" s="203">
        <v>0</v>
      </c>
      <c r="AEQ44" s="203">
        <v>0</v>
      </c>
      <c r="AER44" s="203">
        <v>0</v>
      </c>
      <c r="AES44" s="203">
        <v>0.70199999999999996</v>
      </c>
      <c r="AET44" s="203">
        <v>0</v>
      </c>
      <c r="AEU44" s="203">
        <v>0</v>
      </c>
      <c r="AEV44" s="203">
        <v>0</v>
      </c>
      <c r="AEW44" s="203">
        <v>0</v>
      </c>
      <c r="AEX44" s="203">
        <v>0</v>
      </c>
      <c r="AEY44" s="203">
        <v>0</v>
      </c>
      <c r="AEZ44" s="203"/>
      <c r="AFA44" s="241">
        <f>IFERROR(HLOOKUP("fl_4_c_s14",acc!$B$10:$ALK$83,$A44-1947,FALSE),"")</f>
        <v>4.0000000000000001E-3</v>
      </c>
      <c r="AFB44" s="203">
        <v>0</v>
      </c>
      <c r="AFC44" s="203">
        <v>0</v>
      </c>
      <c r="AFD44" s="203">
        <v>0</v>
      </c>
      <c r="AFE44" s="203">
        <v>0</v>
      </c>
      <c r="AFF44" s="203">
        <v>0</v>
      </c>
      <c r="AFG44" s="203">
        <v>4.0000000000000001E-3</v>
      </c>
      <c r="AFH44" s="203">
        <v>0</v>
      </c>
      <c r="AFI44" s="203">
        <v>0</v>
      </c>
      <c r="AFJ44" s="203">
        <v>0</v>
      </c>
      <c r="AFK44" s="203">
        <v>0</v>
      </c>
      <c r="AFL44" s="203">
        <v>0</v>
      </c>
      <c r="AFM44" s="203"/>
      <c r="AFN44" s="203"/>
      <c r="AFO44" s="241">
        <f>IFERROR(HLOOKUP("fl_1_c_s2",acc!$B$10:$ALC$83,$A44-1947,FALSE)+HLOOKUP("fl_295_c_s2",acc!$B$10:$ALC$83,$A44-1947,FALSE)+HLOOKUP("tgt2_c",acc!$B$10:$ALC$83,$A44-1947,FALSE)+HLOOKUP("fl_2_c_s2",acc!$B$10:$ALC$83,$A44-1947,FALSE)+HLOOKUP("fl_3d_c_s2",acc!$B$10:$ALC$83,$A44-1947,FALSE)+HLOOKUP("fl_4_c_s2",acc!$B$10:$ALC$83,$A44-1947,FALSE)+HLOOKUP("fl_5d_c_s2",acc!$B$10:$ALC$83,$A44-1947,FALSE)+HLOOKUP("fl_7_c_s2",acc!$B$10:$ALC$83,$A44-1947,FALSE),"")</f>
        <v>26.592000000000002</v>
      </c>
      <c r="AFP44" s="203">
        <v>0</v>
      </c>
      <c r="AFQ44" s="203">
        <v>8.9689999999999994</v>
      </c>
      <c r="AFR44" s="203">
        <v>0</v>
      </c>
      <c r="AFS44" s="203">
        <v>0</v>
      </c>
      <c r="AFT44" s="203">
        <v>0</v>
      </c>
      <c r="AFU44" s="203">
        <v>0</v>
      </c>
      <c r="AFV44" s="241">
        <f>IFERROR(HLOOKUP("fa_3d_c_s11",acc!$B$10:$AIS$83,$A44-1947,FALSE)+HLOOKUP("fa_3d_c_s12",acc!$B$10:$AIS$83,$A44-1947,FALSE)+HLOOKUP("fa_3d_c_s121",acc!$B$10:$AIS$83,$A44-1947,FALSE)+HLOOKUP("fa_3d_c_s13",acc!$B$10:$AIS$83,$A44-1947,FALSE)+HLOOKUP("fa_3d_c_s14",acc!$B$10:$AIS$83,$A44-1947,FALSE),"")</f>
        <v>0</v>
      </c>
      <c r="AFW44" s="203">
        <v>5.5549999999999997</v>
      </c>
      <c r="AFX44" s="203">
        <v>12.067</v>
      </c>
      <c r="AFY44" s="203">
        <v>0</v>
      </c>
      <c r="AFZ44" s="241">
        <f>IFERROR(HLOOKUP("fa_5d_c_s11",acc!$B$10:$AIS$83,$A44-1947,FALSE)
+HLOOKUP("fa_5d_c_s12",acc!$B$10:$AIS$83,$A44-1947,FALSE)
+HLOOKUP("fa_5d_c_s121",acc!$B$10:$AIS$83,$A44-1947,FALSE)
+HLOOKUP("fa_5d_c_s13",acc!$B$10:$AIS$83,$A44-1947,FALSE)
+HLOOKUP("fa_5d_c_s14",acc!$B$10:$AIS$83,$A44-1947,FALSE),"")</f>
        <v>12.068000000000003</v>
      </c>
      <c r="AGA44" s="203">
        <v>0</v>
      </c>
      <c r="AGB44" s="203">
        <v>0</v>
      </c>
      <c r="AGC44" s="203">
        <v>0</v>
      </c>
      <c r="AGD44" s="203">
        <v>585.60900000000004</v>
      </c>
      <c r="AGE44" s="203">
        <v>585.65700000000004</v>
      </c>
      <c r="AGF44" s="203">
        <v>0</v>
      </c>
      <c r="AGG44" s="203">
        <v>0</v>
      </c>
      <c r="AGH44" s="203">
        <v>0</v>
      </c>
      <c r="AGI44" s="203">
        <v>0</v>
      </c>
      <c r="AGJ44" s="203">
        <v>11.945</v>
      </c>
      <c r="AGK44" s="203">
        <v>-13.271172440176301</v>
      </c>
      <c r="AGL44" s="203">
        <v>0</v>
      </c>
      <c r="AGM44" s="203">
        <v>20.459172440176303</v>
      </c>
      <c r="AGN44" s="203">
        <v>24.236000000000001</v>
      </c>
      <c r="AGO44" s="203">
        <v>11.446999999999999</v>
      </c>
      <c r="AGP44" s="203">
        <v>0</v>
      </c>
      <c r="AGQ44" s="203">
        <v>0.10199999999999999</v>
      </c>
      <c r="AGR44" s="203">
        <v>1.3</v>
      </c>
      <c r="AGS44" s="241">
        <f>IFERROR(HLOOKUP("fl_3e_flow_s13",acc!$B$10:$AIS$83,$A44-1947,FALSE)-HLOOKUP("fa_3e_flow_s11",acc!$B$10:$AIS$83,$A44-1947,FALSE)-HLOOKUP("fa_3e_flow_s121",acc!$B$10:$AIS$83,$A44-1947,FALSE)-HLOOKUP("fa_3e_flow_s2",acc!$B$10:$AIS$83,$A44-1947,FALSE),"")</f>
        <v>13.423166374919051</v>
      </c>
      <c r="AGT44" s="203">
        <v>2.7468336250809471</v>
      </c>
      <c r="AGU44" s="203">
        <v>0</v>
      </c>
      <c r="AGV44" s="203">
        <v>0.39600000000000002</v>
      </c>
      <c r="AGW44" s="203">
        <v>17.866</v>
      </c>
      <c r="AGX44" s="203">
        <v>6.0879999999999992</v>
      </c>
      <c r="AGY44" s="203">
        <v>4.7243397911033602</v>
      </c>
      <c r="AGZ44" s="241">
        <f>IFERROR(HLOOKUP("fa_3g_flow_s12",acc!$B$10:$AIS$83,$A44-1947,FALSE)+HLOOKUP("fa_3g_flow_s121",acc!$B$10:$AIS$83,$A44-1947,FALSE)+HLOOKUP("fa_3g_flow_s13",acc!$B$10:$AIS$83,$A44-1947,FALSE)+HLOOKUP("fa_3g_flow_s14",acc!$B$10:$AIS$83,$A44-1947,FALSE)+HLOOKUP("fa_3g_flow_s2",acc!$B$10:$AIS$83,$A44-1947,FALSE)-HLOOKUP("fl_3g_flow_s11",acc!$B$10:$AIS$83,$A44-1947,FALSE),"")</f>
        <v>15.750506166022413</v>
      </c>
      <c r="AHA44" s="203">
        <v>-8.2833625080947104E-2</v>
      </c>
      <c r="AHB44" s="203">
        <v>0.38100000000000001</v>
      </c>
      <c r="AHC44" s="203">
        <v>9.2010000000000005</v>
      </c>
      <c r="AHD44" s="203">
        <v>7.6150000000000002</v>
      </c>
      <c r="AHE44" s="203">
        <v>6.1660000000000004</v>
      </c>
      <c r="AHF44" s="241">
        <f>IFERROR(HLOOKUP("fl_3e_s_s13",acc!$B$10:$AIS$83,$A44-1947,FALSE)-HLOOKUP("fa_3e_s_s11",acc!$B$10:$AIS$83,$A44-1947,FALSE)-HLOOKUP("fa_3e_s_s121",acc!$B$10:$AIS$83,$A44-1947,FALSE)-HLOOKUP("fa_3e_s_s2",acc!$B$10:$AIS$83,$A44-1947,FALSE),"")</f>
        <v>57.947394219939781</v>
      </c>
      <c r="AHG44" s="203">
        <v>2.4286057800602223</v>
      </c>
      <c r="AHH44" s="203">
        <v>0</v>
      </c>
      <c r="AHI44" s="203">
        <v>4.92</v>
      </c>
      <c r="AHJ44" s="203">
        <v>71.462000000000003</v>
      </c>
      <c r="AHK44" s="203">
        <v>26.742000000000001</v>
      </c>
      <c r="AHL44" s="203">
        <v>219.24835988664</v>
      </c>
      <c r="AHM44" s="241">
        <f>IFERROR(HLOOKUP("fa_3g_s_s12",acc!$B$10:$AIS$83,$A44-1947,FALSE)+HLOOKUP("fa_3g_s_s121",acc!$B$10:$AIS$83,$A44-1947,FALSE)+HLOOKUP("fa_3g_s_s13",acc!$B$10:$AIS$83,$A44-1947,FALSE)+HLOOKUP("fa_3g_s_s14",acc!$B$10:$AIS$83,$A44-1947,FALSE)+HLOOKUP("fa_3g_s_s2",acc!$B$10:$AIS$83,$A44-1947,FALSE)-HLOOKUP("fl_3g_s_s11",acc!$B$10:$AIS$83,$A44-1947,FALSE),"")</f>
        <v>266.61975410657976</v>
      </c>
      <c r="AHN44" s="203">
        <f t="shared" si="3"/>
        <v>1.35048102611104</v>
      </c>
      <c r="AHO44" s="203">
        <f t="shared" si="2"/>
        <v>0.81831102188634552</v>
      </c>
      <c r="AHP44" s="203">
        <v>0.46539421993977798</v>
      </c>
      <c r="AHQ44" s="203">
        <v>8.7210000000000001</v>
      </c>
      <c r="AHR44" s="203">
        <v>43.758000000000003</v>
      </c>
      <c r="AHS44" s="203">
        <v>21.168999999999997</v>
      </c>
      <c r="AHT44" s="203">
        <v>-0.98099999999999998</v>
      </c>
      <c r="AHU44" s="241">
        <f>IFERROR(HLOOKUP("fl_3e_v_s13",acc!$B$10:$AIS$83,$A44-1947,FALSE)-HLOOKUP("fa_3e_v_s11",acc!$B$10:$AIS$83,$A44-1947,FALSE)-HLOOKUP("fa_3e_v_s121",acc!$B$10:$AIS$83,$A44-1947,FALSE)-HLOOKUP("fa_3e_v_s2",acc!$B$10:$AIS$83,$A44-1947,FALSE),"")</f>
        <v>5.1840801806709536</v>
      </c>
      <c r="AHV44" s="203">
        <v>-2.608018067095403E-2</v>
      </c>
      <c r="AHW44" s="203">
        <v>0</v>
      </c>
      <c r="AHX44" s="203">
        <v>-0.14899999999999999</v>
      </c>
      <c r="AHY44" s="203">
        <v>4.0279999999999996</v>
      </c>
      <c r="AHZ44" s="203">
        <v>0.90500000000000003</v>
      </c>
      <c r="AIA44" s="203">
        <v>14.170846982272069</v>
      </c>
      <c r="AIB44" s="241">
        <f>IFERROR(HLOOKUP("fa_3g_v_s12",acc!$B$10:$AIS$83,$A44-1947,FALSE)+HLOOKUP("fa_3g_v_s121",acc!$B$10:$AIS$83,$A44-1947,FALSE)+HLOOKUP("fa_3g_v_s13",acc!$B$10:$AIS$83,$A44-1947,FALSE)+HLOOKUP("fa_3g_v_s14",acc!$B$10:$AIS$83,$A44-1947,FALSE)+HLOOKUP("fa_3g_v_s2",acc!$B$10:$AIS$83,$A44-1947,FALSE)-HLOOKUP("fl_3g_v_s11",acc!$B$10:$AIS$83,$A44-1947,FALSE),"")</f>
        <v>22.105927162943022</v>
      </c>
      <c r="AIC44" s="203">
        <v>3.008018067095403E-2</v>
      </c>
      <c r="AID44" s="203">
        <v>0.76500000000000001</v>
      </c>
      <c r="AIE44" s="203">
        <v>4.3550000000000004</v>
      </c>
      <c r="AIF44" s="203">
        <v>3.69</v>
      </c>
      <c r="AIG44" s="203">
        <v>0</v>
      </c>
      <c r="AIH44" s="241">
        <f>IFERROR(HLOOKUP("fl_3e_c_s13",acc!$B$10:$AIS$83,$A44-1947,FALSE)-HLOOKUP("fa_3e_c_s11",acc!$B$10:$AIS$83,$A44-1947,FALSE)-HLOOKUP("fa_3e_c_s121",acc!$B$10:$AIS$83,$A44-1947,FALSE)-HLOOKUP("fa_3e_c_s2",acc!$B$10:$AIS$83,$A44-1947,FALSE),"")</f>
        <v>0.11311440516252408</v>
      </c>
      <c r="AII44" s="203">
        <v>-0.11311440516252408</v>
      </c>
      <c r="AIJ44" s="203">
        <v>0</v>
      </c>
      <c r="AIK44" s="203">
        <v>0</v>
      </c>
      <c r="AIL44" s="203">
        <v>0</v>
      </c>
      <c r="AIM44" s="203">
        <v>0</v>
      </c>
      <c r="AIN44" s="203">
        <v>9.5410100661275674</v>
      </c>
      <c r="AIO44" s="241">
        <f>IFERROR(HLOOKUP("fa_3g_c_s12",acc!$B$10:$AIS$83,$A44-1947,FALSE)+HLOOKUP("fa_3g_c_s121",acc!$B$10:$AIS$83,$A44-1947,FALSE)+HLOOKUP("fa_3g_c_s13",acc!$B$10:$AIS$83,$A44-1947,FALSE)+HLOOKUP("fa_3g_c_s14",acc!$B$10:$AIS$83,$A44-1947,FALSE)+HLOOKUP("fa_3g_c_s2",acc!$B$10:$AIS$83,$A44-1947,FALSE)-HLOOKUP("fl_3g_c_s11",acc!$B$10:$AIS$83,$A44-1947,FALSE),"")</f>
        <v>9.6831244712900908</v>
      </c>
      <c r="AIP44" s="203">
        <v>0.11311440516252408</v>
      </c>
      <c r="AIQ44" s="203">
        <v>0</v>
      </c>
      <c r="AIR44" s="203">
        <v>2.9000000000000001E-2</v>
      </c>
      <c r="AIS44" s="203">
        <v>0</v>
      </c>
    </row>
    <row r="45" spans="1:929" x14ac:dyDescent="0.35">
      <c r="A45" s="1">
        <v>1983</v>
      </c>
      <c r="B45" s="203">
        <v>63.772999999999996</v>
      </c>
      <c r="C45" s="203">
        <v>-52.112983</v>
      </c>
      <c r="D45" s="203">
        <v>35.526012000000001</v>
      </c>
      <c r="E45" s="203">
        <v>6.1564000000004171E-2</v>
      </c>
      <c r="F45" s="203">
        <v>581.36472199999992</v>
      </c>
      <c r="G45" s="203">
        <v>-2.073</v>
      </c>
      <c r="H45" s="203">
        <v>0</v>
      </c>
      <c r="I45" s="203">
        <v>16.727130000000002</v>
      </c>
      <c r="J45" s="203">
        <v>0.17819999999999991</v>
      </c>
      <c r="K45" s="203">
        <v>128.68639999999999</v>
      </c>
      <c r="L45" s="203">
        <v>0</v>
      </c>
      <c r="M45" s="203">
        <v>0</v>
      </c>
      <c r="N45" s="203">
        <v>0</v>
      </c>
      <c r="O45" s="203">
        <f t="shared" si="6"/>
        <v>1.7793555688552769</v>
      </c>
      <c r="P45" s="203">
        <f t="shared" si="4"/>
        <v>0.60345927012672163</v>
      </c>
      <c r="Q45" s="203">
        <v>0</v>
      </c>
      <c r="R45" s="203">
        <v>0</v>
      </c>
      <c r="S45" s="203">
        <v>-0.33600000000000002</v>
      </c>
      <c r="T45" s="203">
        <v>0</v>
      </c>
      <c r="U45" s="203">
        <v>7.3859089999999998</v>
      </c>
      <c r="V45" s="203">
        <v>5.4391509999999998</v>
      </c>
      <c r="W45" s="203">
        <v>132.27128299999998</v>
      </c>
      <c r="X45" s="203">
        <v>2.46</v>
      </c>
      <c r="Y45" s="203">
        <v>-1.940412</v>
      </c>
      <c r="Z45" s="203">
        <v>2.2279409999999999</v>
      </c>
      <c r="AA45" s="203">
        <v>1.5399999999998748E-3</v>
      </c>
      <c r="AB45" s="203">
        <v>18.061693999999999</v>
      </c>
      <c r="AC45" s="203">
        <v>0</v>
      </c>
      <c r="AD45" s="203">
        <v>0</v>
      </c>
      <c r="AE45" s="203">
        <v>0</v>
      </c>
      <c r="AF45" s="203">
        <v>0</v>
      </c>
      <c r="AG45" s="203">
        <v>0</v>
      </c>
      <c r="AH45" s="203">
        <v>0</v>
      </c>
      <c r="AI45" s="203">
        <v>0</v>
      </c>
      <c r="AJ45" s="203">
        <v>0</v>
      </c>
      <c r="AK45" s="203">
        <v>0</v>
      </c>
      <c r="AL45" s="203">
        <v>0</v>
      </c>
      <c r="AM45" s="203">
        <v>9.4E-2</v>
      </c>
      <c r="AN45" s="203">
        <v>0</v>
      </c>
      <c r="AO45" s="203">
        <v>0.25195099999999998</v>
      </c>
      <c r="AP45" s="203">
        <v>0.18560699999999999</v>
      </c>
      <c r="AQ45" s="203">
        <v>3.9601610000000003</v>
      </c>
      <c r="AR45" s="203">
        <v>27.351999999999997</v>
      </c>
      <c r="AS45" s="203">
        <v>-21.119253</v>
      </c>
      <c r="AT45" s="203">
        <v>24.250644999999999</v>
      </c>
      <c r="AU45" s="203">
        <v>1.1046000000000333E-2</v>
      </c>
      <c r="AV45" s="203">
        <v>348.00136400000002</v>
      </c>
      <c r="AW45" s="203">
        <v>0.755</v>
      </c>
      <c r="AX45" s="203">
        <v>0</v>
      </c>
      <c r="AY45" s="203">
        <v>6.3249E-2</v>
      </c>
      <c r="AZ45" s="203">
        <v>0.10111199999999998</v>
      </c>
      <c r="BA45" s="203">
        <v>15.290715000000001</v>
      </c>
      <c r="BB45" s="203">
        <v>0</v>
      </c>
      <c r="BC45" s="203">
        <v>0</v>
      </c>
      <c r="BD45" s="203">
        <v>0</v>
      </c>
      <c r="BE45" s="203">
        <v>0</v>
      </c>
      <c r="BF45" s="203">
        <v>0</v>
      </c>
      <c r="BG45" s="203">
        <v>0.47199999999999998</v>
      </c>
      <c r="BH45" s="203">
        <v>0</v>
      </c>
      <c r="BI45" s="203">
        <v>4.8766059999999998</v>
      </c>
      <c r="BJ45" s="203">
        <v>5.2241490000000006</v>
      </c>
      <c r="BK45" s="203">
        <v>73.373412999999999</v>
      </c>
      <c r="BL45" s="203">
        <v>48.111076999999995</v>
      </c>
      <c r="BM45" s="203">
        <v>-23.774137</v>
      </c>
      <c r="BN45" s="203">
        <v>59.962807999999995</v>
      </c>
      <c r="BO45" s="203">
        <v>0</v>
      </c>
      <c r="BP45" s="203">
        <v>913.51018199999999</v>
      </c>
      <c r="BQ45" s="203">
        <v>-0.71</v>
      </c>
      <c r="BR45" s="203">
        <v>0</v>
      </c>
      <c r="BS45" s="203">
        <v>1.012119</v>
      </c>
      <c r="BT45" s="203">
        <v>0</v>
      </c>
      <c r="BU45" s="203">
        <v>13.501721999999999</v>
      </c>
      <c r="BV45" s="203">
        <v>0.50990000000000002</v>
      </c>
      <c r="BW45" s="203">
        <v>0</v>
      </c>
      <c r="BX45" s="203">
        <v>10.10135</v>
      </c>
      <c r="BY45" s="203">
        <v>0</v>
      </c>
      <c r="BZ45" s="203">
        <v>66.069119999999998</v>
      </c>
      <c r="CA45" s="203">
        <v>-0.2311</v>
      </c>
      <c r="CB45" s="203">
        <v>0</v>
      </c>
      <c r="CC45" s="203">
        <v>25.398026999999999</v>
      </c>
      <c r="CD45" s="203">
        <v>6.3736649999999999</v>
      </c>
      <c r="CE45" s="203">
        <v>437.27178999999995</v>
      </c>
      <c r="CF45" s="203">
        <v>142.72738899999999</v>
      </c>
      <c r="CG45" s="203">
        <v>-99.705196000000001</v>
      </c>
      <c r="CH45" s="203">
        <v>122.36999400000001</v>
      </c>
      <c r="CI45" s="203">
        <v>0</v>
      </c>
      <c r="CJ45" s="203">
        <v>1867.7998729999999</v>
      </c>
      <c r="CK45" s="203">
        <v>-1.7487000000000001</v>
      </c>
      <c r="CL45" s="203">
        <v>0</v>
      </c>
      <c r="CM45" s="203">
        <v>17.802498</v>
      </c>
      <c r="CN45" s="203">
        <v>1.2E-5</v>
      </c>
      <c r="CO45" s="203">
        <v>157.478837</v>
      </c>
      <c r="CP45" s="203">
        <v>0.50990000000000002</v>
      </c>
      <c r="CQ45" s="203">
        <v>0</v>
      </c>
      <c r="CR45" s="203">
        <v>10.10135</v>
      </c>
      <c r="CS45" s="203">
        <v>0</v>
      </c>
      <c r="CT45" s="203">
        <v>66.069119999999998</v>
      </c>
      <c r="CU45" s="203">
        <v>1.0000000000000001E-5</v>
      </c>
      <c r="CV45" s="203">
        <v>0</v>
      </c>
      <c r="CW45" s="203">
        <v>38.018021999999995</v>
      </c>
      <c r="CX45" s="203">
        <v>17.261066</v>
      </c>
      <c r="CY45" s="203">
        <v>648.337402</v>
      </c>
      <c r="CZ45" s="203">
        <v>49.064999999999998</v>
      </c>
      <c r="DA45" s="203">
        <v>-24.532547999999998</v>
      </c>
      <c r="DB45" s="203">
        <v>60.365396000000011</v>
      </c>
      <c r="DC45" s="203">
        <v>3.239000000000658E-3</v>
      </c>
      <c r="DD45" s="203">
        <v>920.37209300000018</v>
      </c>
      <c r="DE45" s="203">
        <f t="shared" si="7"/>
        <v>1.4828435100969504</v>
      </c>
      <c r="DF45" s="203">
        <f t="shared" si="5"/>
        <v>0.44871225502211209</v>
      </c>
      <c r="DG45" s="203">
        <v>-0.71100000000000008</v>
      </c>
      <c r="DH45" s="203">
        <v>0</v>
      </c>
      <c r="DI45" s="203">
        <v>1.0121189999999975</v>
      </c>
      <c r="DJ45" s="203">
        <v>1.0000000000000009E-3</v>
      </c>
      <c r="DK45" s="203">
        <v>13.501722000000006</v>
      </c>
      <c r="DL45" s="203">
        <v>0.51</v>
      </c>
      <c r="DM45" s="203">
        <v>0</v>
      </c>
      <c r="DN45" s="203">
        <v>10.10135</v>
      </c>
      <c r="DO45" s="203">
        <v>-9.9999999999988987E-5</v>
      </c>
      <c r="DP45" s="203">
        <v>66.069119999999998</v>
      </c>
      <c r="DQ45" s="203">
        <v>-0.23099999999999998</v>
      </c>
      <c r="DR45" s="203">
        <v>0</v>
      </c>
      <c r="DS45" s="203">
        <v>25.503556</v>
      </c>
      <c r="DT45" s="203">
        <v>6.4131690000000008</v>
      </c>
      <c r="DU45" s="203">
        <v>438.73254500000007</v>
      </c>
      <c r="DV45" s="203"/>
      <c r="DW45" s="241">
        <f>IFERROR(HLOOKUP("fa_21_s_s11",acc!$B$10:$AIR$83,$A45-1947,FALSE)+HLOOKUP("fa_2_s_s11",acc!$B$10:$AIR$83,$A45-1947,FALSE)+HLOOKUP("fa_3e_s_s11",acc!$B$10:$AIR$83,$A45-1947,FALSE)+HLOOKUP("fa_3d_s_s11",acc!$B$10:$AIR$83,$A45-1947,FALSE)+HLOOKUP("fa_4_s_s11",acc!$B$10:$AIR$83,$A45-1947,FALSE)+HLOOKUP("fa_5e_s_s11",acc!$B$10:$AIR$83,$A45-1947,FALSE)+HLOOKUP("fa_5d_s_s11",acc!$B$10:$AIR$83,$A45-1947,FALSE)+HLOOKUP("fa_6_s_s11",acc!$B$10:$AIR$83,$A45-1947,FALSE)+HLOOKUP("fa_7_s_s11",acc!$B$10:$AIR$83,$A45-1947,FALSE)+HLOOKUP("fa_8_s_s11",acc!$B$10:$AIR$83,$A45-1947,FALSE),"")</f>
        <v>452.50400000000002</v>
      </c>
      <c r="DX45" s="203">
        <v>0</v>
      </c>
      <c r="DY45" s="203">
        <v>85.637</v>
      </c>
      <c r="DZ45" s="203">
        <v>0.91800000000000004</v>
      </c>
      <c r="EA45" s="203">
        <v>6.78</v>
      </c>
      <c r="EB45" s="203">
        <v>6.5490000000000004</v>
      </c>
      <c r="EC45" s="203">
        <v>0.23100000000000001</v>
      </c>
      <c r="ED45" s="203">
        <v>233.464</v>
      </c>
      <c r="EE45" s="203">
        <v>144.76499999999999</v>
      </c>
      <c r="EF45" s="203">
        <v>82.671999999999997</v>
      </c>
      <c r="EG45" s="203">
        <v>62.093000000000004</v>
      </c>
      <c r="EH45" s="203">
        <v>6.23</v>
      </c>
      <c r="EI45" s="203">
        <v>0</v>
      </c>
      <c r="EJ45" s="203">
        <v>-25.29</v>
      </c>
      <c r="EK45" s="203"/>
      <c r="EL45" s="241">
        <f>IFERROR(HLOOKUP("fa_21_s_s12",acc!$B$10:$AMP$83,$A45-1947,FALSE)+HLOOKUP("res_s",acc!$B$10:$AMP$83,$A45-1947,FALSE)+HLOOKUP("fa_2_s_s12",acc!$B$10:$AMP$83,$A45-1947,FALSE)+HLOOKUP("fa_3e_s_s12",acc!$B$10:$AMP$83,$A45-1947,FALSE)+HLOOKUP("fa_3d_s_s12",acc!$B$10:$AMP$83,$A45-1947,FALSE)+HLOOKUP("fa_3g_s_s12",acc!$B$10:$AMP$83,$A45-1947,FALSE)+HLOOKUP("fa_4_s_s12",acc!$B$10:$AMP$83,$A45-1947,FALSE)+HLOOKUP("fa_5e_s_s12",acc!$B$10:$AMP$83,$A45-1947,FALSE)+HLOOKUP("fa_5d_s_s12",acc!$B$10:$AMP$83,$A45-1947,FALSE)+HLOOKUP("fa_8_s_s12",acc!$B$10:$AMP$83,$A45-1947,FALSE),"")</f>
        <v>1310.8063289409768</v>
      </c>
      <c r="EM45" s="203">
        <v>0</v>
      </c>
      <c r="EN45" s="203">
        <v>388.69099999999997</v>
      </c>
      <c r="EO45" s="203">
        <v>1.9039999999999999</v>
      </c>
      <c r="EP45" s="203">
        <v>0</v>
      </c>
      <c r="EQ45" s="203">
        <v>135.065</v>
      </c>
      <c r="ER45" s="203">
        <v>129.875</v>
      </c>
      <c r="ES45" s="203">
        <v>5.19</v>
      </c>
      <c r="ET45" s="241">
        <f>IFERROR(HLOOKUP("fl_4_s_s11",acc!$B$10:$AIS$83,$A45-1947,FALSE)+HLOOKUP("fl_4_s_s13",acc!$B$10:$AIS$83,$A45-1947,FALSE)+HLOOKUP("fl_4_s_s14",acc!$B$10:$AIS$83,$A45-1947,FALSE)+HLOOKUP("fl_4_s_s2",acc!$B$10:$AIS$83,$A45-1947,FALSE)-HLOOKUP("fa_4_s_s11",acc!$B$10:$AIS$83,$A45-1947,FALSE)-HLOOKUP("fa_4_s_s121",acc!$B$10:$AIS$83,$A45-1947,FALSE)-HLOOKUP("fa_4_s_s2",acc!$B$10:$AIS$83,$A45-1947,FALSE),"")</f>
        <v>538.7750000000002</v>
      </c>
      <c r="EU45" s="203">
        <v>68.963999999999999</v>
      </c>
      <c r="EV45" s="203">
        <v>46.994</v>
      </c>
      <c r="EW45" s="203">
        <v>21.97</v>
      </c>
      <c r="EX45" s="203">
        <v>0</v>
      </c>
      <c r="EY45" s="203">
        <v>0</v>
      </c>
      <c r="EZ45" s="203">
        <v>-27.184000000000005</v>
      </c>
      <c r="FA45" s="203"/>
      <c r="FB45" s="241">
        <f>IFERROR(HLOOKUP("fa_1_s_s121",acc!$B$10:$AMH$83,$A45-1947,FALSE)+HLOOKUP("fa_295_s_s121",acc!$B$10:$AMH$83,$A45-1947,FALSE)+HLOOKUP("tgt2_s",acc!$B$10:$AMH$83,$A45-1947,FALSE)+HLOOKUP("fa_2_s_s121",acc!$B$10:$AMH$83,$A45-1947,FALSE)+HLOOKUP("fa_3e_s_s121",acc!$B$10:$AMH$83,$A45-1947,FALSE)+HLOOKUP("fa_3d_s_s121",acc!$B$10:$AMH$83,$A45-1947,FALSE)+HLOOKUP("fa_3g_s_s121",acc!$B$10:$AMH$83,$A45-1947,FALSE)+HLOOKUP("fa_4_s_s121",acc!$B$10:$AMH$83,$A45-1947,FALSE)+HLOOKUP("fa_5e_s_s121",acc!$B$10:$AMH$83,$A45-1947,FALSE)+HLOOKUP("fa_5d_s_s121",acc!$B$10:$AMH$83,$A45-1947,FALSE)+HLOOKUP("fa_7_s_s121",acc!$B$10:$AMH$83,$A45-1947,FALSE)+HLOOKUP("fa_8_s_s121",acc!$B$10:$AMH$83,$A45-1947,FALSE),"")</f>
        <v>147.93</v>
      </c>
      <c r="FC45" s="203">
        <v>40.061</v>
      </c>
      <c r="FD45" s="203">
        <v>30.687999999999999</v>
      </c>
      <c r="FE45" s="203">
        <v>0</v>
      </c>
      <c r="FF45" s="241">
        <f>IFERROR(HLOOKUP("fl_295_s_s12",acc!$B$10:$AIS$83,$A45-1947,FALSE)+HLOOKUP("fl_295_s_s2",acc!$B$10:$AIS$83,$A45-1947,FALSE),"")</f>
        <v>71.164000000000001</v>
      </c>
      <c r="FG45" s="203">
        <v>2.669</v>
      </c>
      <c r="FH45" s="203">
        <v>2.669</v>
      </c>
      <c r="FI45" s="203">
        <v>0</v>
      </c>
      <c r="FJ45" s="203">
        <v>1.24</v>
      </c>
      <c r="FK45" s="203">
        <v>0.14299999999999999</v>
      </c>
      <c r="FL45" s="203">
        <v>9.9000000000000005E-2</v>
      </c>
      <c r="FM45" s="203">
        <v>4.3999999999999997E-2</v>
      </c>
      <c r="FN45" s="203">
        <v>0</v>
      </c>
      <c r="FO45" s="203">
        <v>0</v>
      </c>
      <c r="FP45" s="203">
        <v>1.9650000000000001</v>
      </c>
      <c r="FQ45" s="203"/>
      <c r="FR45" s="241">
        <f>IFERROR(HLOOKUP("gcb_s",acc!$B$10:$ALZ$83,$A45-1947,FALSE)+HLOOKUP("fa_2_s_s13",acc!$B$10:$ALZ$83,$A45-1947,FALSE)+HLOOKUP("fa_3d_s_s13",acc!$B$10:$ALZ$83,$A45-1947,FALSE)+HLOOKUP("fa_3g_s_s13",acc!$B$10:$ALZ$83,$A45-1947,FALSE)+HLOOKUP("fa_5e_s_s13",acc!$B$10:$ALZ$83,$A45-1947,FALSE)+HLOOKUP("fa_5d_s_s13",acc!$B$10:$ALZ$83,$A45-1947,FALSE)+HLOOKUP("fa_6_s_s13",acc!$B$10:$ALZ$83,$A45-1947,FALSE)+HLOOKUP("fa_7_s_s13",acc!$B$10:$ALZ$83,$A45-1947,FALSE)+HLOOKUP("fa_8_s_s13",acc!$B$10:$ALZ$83,$A45-1947,FALSE),"")</f>
        <v>136.27800000000002</v>
      </c>
      <c r="FS45" s="203">
        <v>0</v>
      </c>
      <c r="FT45" s="203">
        <v>14.82</v>
      </c>
      <c r="FU45" s="203">
        <v>0</v>
      </c>
      <c r="FV45" s="203">
        <v>10.85</v>
      </c>
      <c r="FW45" s="203">
        <v>10.624000000000001</v>
      </c>
      <c r="FX45" s="203">
        <v>0.22600000000000001</v>
      </c>
      <c r="FY45" s="203">
        <v>0</v>
      </c>
      <c r="FZ45" s="203">
        <v>101.80500000000001</v>
      </c>
      <c r="GA45" s="203">
        <v>99.31</v>
      </c>
      <c r="GB45" s="203">
        <v>2.4950000000000001</v>
      </c>
      <c r="GC45" s="203">
        <v>0.155</v>
      </c>
      <c r="GD45" s="203">
        <v>0</v>
      </c>
      <c r="GE45" s="203">
        <v>1.4940000000000033</v>
      </c>
      <c r="GF45" s="203"/>
      <c r="GG45" s="241">
        <f>IFERROR(HLOOKUP("fa_21_s_s14",acc!$B$10:$ALR$83,$A45-1947,FALSE)+HLOOKUP("fa_2_s_s14",acc!$B$10:$ALR$83,$A45-1947,FALSE)+HLOOKUP("fa_3d_s_s14",acc!$B$10:$ALR$83,$A45-1947,FALSE)+HLOOKUP("fa_3g_s_s14",acc!$B$10:$ALR$83,$A45-1947,FALSE)+HLOOKUP("fa_5e_s_s14",acc!$B$10:$ALR$83,$A45-1947,FALSE)+HLOOKUP("fa_5d_s_s14",acc!$B$10:$ALR$83,$A45-1947,FALSE)+HLOOKUP("fa_6_s_s14",acc!$B$10:$ALR$83,$A45-1947,FALSE)+HLOOKUP("fa_7_s_s14",acc!$B$10:$ALR$83,$A45-1947,FALSE)+HLOOKUP("fa_8_s_s14",acc!$B$10:$ALR$83,$A45-1947,FALSE),"")</f>
        <v>593.73099999999999</v>
      </c>
      <c r="GH45" s="203">
        <v>0</v>
      </c>
      <c r="GI45" s="203">
        <v>344.06700000000001</v>
      </c>
      <c r="GJ45" s="203">
        <v>25.875</v>
      </c>
      <c r="GK45" s="203">
        <v>50.1</v>
      </c>
      <c r="GL45" s="203">
        <v>49.646000000000001</v>
      </c>
      <c r="GM45" s="203">
        <v>0.45400000000000001</v>
      </c>
      <c r="GN45" s="203">
        <v>0</v>
      </c>
      <c r="GO45" s="203">
        <v>74.923000000000002</v>
      </c>
      <c r="GP45" s="203">
        <v>68.206999999999994</v>
      </c>
      <c r="GQ45" s="203">
        <v>6.7160000000000002</v>
      </c>
      <c r="GR45" s="203">
        <v>49.636000000000003</v>
      </c>
      <c r="GS45" s="204">
        <v>0</v>
      </c>
      <c r="GT45" s="203">
        <v>49.13</v>
      </c>
      <c r="GU45" s="203"/>
      <c r="GV45" s="241">
        <f>IFERROR(HLOOKUP("fa_21_s_s2",acc!$B$10:$ALJ$83,$A45-1947,FALSE)+HLOOKUP("fa_2_s_s2",acc!$B$10:$ALJ$83,$A45-1947,FALSE)+HLOOKUP("fa_3e_s_s2",acc!$B$10:$ALJ$83,$A45-1947,FALSE)+HLOOKUP("fa_3g_s_s2",acc!$B$10:$ALJ$83,$A45-1947,FALSE)+HLOOKUP("fa_4_s_s2",acc!$B$10:$ALJ$83,$A45-1947,FALSE)+HLOOKUP("fa_5e_s_s2",acc!$B$10:$ALJ$83,$A45-1947,FALSE)+HLOOKUP("fa_6_s_s2",acc!$B$10:$ALJ$83,$A45-1947,FALSE)+HLOOKUP("fa_8_s_s2",acc!$B$10:$ALJ$83,$A45-1947,FALSE),"")</f>
        <v>304.34300000000002</v>
      </c>
      <c r="GW45" s="203">
        <v>0</v>
      </c>
      <c r="GX45" s="203">
        <v>180.36</v>
      </c>
      <c r="GY45" s="203">
        <v>0</v>
      </c>
      <c r="GZ45" s="203">
        <v>0</v>
      </c>
      <c r="HA45" s="203">
        <v>43.438000000000002</v>
      </c>
      <c r="HB45" s="203">
        <v>5.4029999999999996</v>
      </c>
      <c r="HC45" s="203">
        <v>38.034999999999997</v>
      </c>
      <c r="HD45" s="203">
        <v>53.438000000000002</v>
      </c>
      <c r="HE45" s="203">
        <f t="shared" si="0"/>
        <v>27.718</v>
      </c>
      <c r="HF45" s="203">
        <v>27.718</v>
      </c>
      <c r="HG45" s="203">
        <v>0</v>
      </c>
      <c r="HH45" s="203">
        <v>0.32700000000000001</v>
      </c>
      <c r="HI45" s="203">
        <v>0</v>
      </c>
      <c r="HJ45" s="203">
        <v>-0.11399999999999999</v>
      </c>
      <c r="HK45" s="203"/>
      <c r="HL45" s="241">
        <f>IFERROR(HLOOKUP("fl_3g_s_s11",acc!$B$10:$AIQ$83,$A45-1947,FALSE)+HLOOKUP("fl_4_s_s11",acc!$B$10:$AIQ$83,$A45-1947,FALSE)+HLOOKUP("fl_5e_s_s11",acc!$B$10:$AIQ$83,$A45-1947,FALSE),"")</f>
        <v>807.30899999999997</v>
      </c>
      <c r="HM45" s="203">
        <v>0</v>
      </c>
      <c r="HN45" s="203">
        <v>0</v>
      </c>
      <c r="HO45" s="203">
        <v>36.131</v>
      </c>
      <c r="HP45" s="203">
        <v>27.763999999999999</v>
      </c>
      <c r="HQ45" s="203">
        <v>8.3670000000000009</v>
      </c>
      <c r="HR45" s="203">
        <v>557.77700000000004</v>
      </c>
      <c r="HS45" s="203">
        <v>213.40100000000001</v>
      </c>
      <c r="HT45" s="203">
        <v>213.40100000000001</v>
      </c>
      <c r="HU45" s="203">
        <v>0</v>
      </c>
      <c r="HV45" s="203">
        <v>0</v>
      </c>
      <c r="HW45" s="203">
        <v>0</v>
      </c>
      <c r="HX45" s="203">
        <v>0</v>
      </c>
      <c r="HY45" s="203"/>
      <c r="HZ45" s="241">
        <f>IFERROR(HLOOKUP("fl_295_s_s12",acc!$B$10:$AMO$83,$A45-1947,FALSE)+HLOOKUP("fl_2_s_s12",acc!$B$10:$AMO$83,$A45-1947,FALSE)+HLOOKUP("fl_3g_s_s12",acc!$B$10:$AMO$83,$A45-1947,FALSE)+HLOOKUP("fl_5e_s_s12",acc!$B$10:$AMO$83,$A45-1947,FALSE)+HLOOKUP("fl_6_s_s12",acc!$B$10:$AMO$83,$A45-1947,FALSE)+HLOOKUP("fl_7_s_s12",acc!$B$10:$AMO$83,$A45-1947,FALSE),"")</f>
        <v>1353.8223289409766</v>
      </c>
      <c r="IA45" s="203">
        <v>0</v>
      </c>
      <c r="IB45" s="241">
        <f>IFERROR(HLOOKUP("fa_2_s_s11",acc!$B$10:$AIS$83,$A45-1947,FALSE)+HLOOKUP("fa_2_s_s12",acc!$B$10:$AIS$83,$A45-1947,FALSE)+HLOOKUP("fa_2_s_s121",acc!$B$10:$AIS$83,$A45-1947,FALSE)+HLOOKUP("fa_2_s_s13",acc!$B$10:$AIS$83,$A45-1947,FALSE)+HLOOKUP("fa_2_s_s14",acc!$B$10:$AIS$83,$A45-1947,FALSE)+HLOOKUP("fa_2_s_s2",acc!$B$10:$AIS$83,$A45-1947,FALSE)-HLOOKUP("fl_2_s_s121",acc!$B$10:$AIS$83,$A45-1947,FALSE)-HLOOKUP("fl_2_s_s13",acc!$B$10:$AIS$83,$A45-1947,FALSE)-HLOOKUP("fl_2_s_s2",acc!$B$10:$AIS$83,$A45-1947,FALSE),"")</f>
        <v>832.08799999999997</v>
      </c>
      <c r="IC45" s="203">
        <v>0</v>
      </c>
      <c r="ID45" s="203">
        <v>59.484999999999999</v>
      </c>
      <c r="IE45" s="203">
        <v>116.033</v>
      </c>
      <c r="IF45" s="203">
        <v>88.691999999999993</v>
      </c>
      <c r="IG45" s="203">
        <v>27.341000000000001</v>
      </c>
      <c r="IH45" s="203">
        <v>0</v>
      </c>
      <c r="II45" s="203">
        <v>100.777</v>
      </c>
      <c r="IJ45" s="203">
        <v>100.777</v>
      </c>
      <c r="IK45" s="203">
        <v>0</v>
      </c>
      <c r="IL45" s="203">
        <v>56.348999999999997</v>
      </c>
      <c r="IM45" s="241">
        <f>IFERROR(HLOOKUP("fa_7_s_s11",acc!$B$10:$AIS$83,$A45-1947,FALSE)
+HLOOKUP("fa_7_s_s121",acc!$B$10:$AIS$83,$A45-1947,FALSE)
+HLOOKUP("fa_7_s_s13",acc!$B$10:$AIS$83,$A45-1947,FALSE)
+HLOOKUP("fa_7_s_s14",acc!$B$10:$AIS$83,$A45-1947,FALSE)
-HLOOKUP("fl_7_s_s2",acc!$B$10:$AIS$83,$A45-1947,FALSE),"")</f>
        <v>0</v>
      </c>
      <c r="IN45" s="203">
        <v>0</v>
      </c>
      <c r="IO45" s="203"/>
      <c r="IP45" s="241">
        <f>IFERROR(HLOOKUP("fl_21_s_s121",acc!$B$10:$AMG$83,$A45-1947,FALSE)+HLOOKUP("res_s",acc!$B$10:$AMG$83,$A45-1947,FALSE)+HLOOKUP("gcb_s",acc!$B$10:$AMG$83,$A45-1947,FALSE)+HLOOKUP("fl_2_s_s121",acc!$B$10:$AMG$83,$A45-1947,FALSE)+HLOOKUP("fl_5e_s_s121",acc!$B$10:$AMG$83,$A45-1947,FALSE),"")</f>
        <v>54.298999999999992</v>
      </c>
      <c r="IQ45" s="203">
        <v>0</v>
      </c>
      <c r="IR45" s="203">
        <v>-10.101000000000001</v>
      </c>
      <c r="IS45" s="241">
        <f>IFERROR(HLOOKUP("fa_21_s_s11",acc!$B$10:$AIS$83,$A45-1947,FALSE)+HLOOKUP("fa_21_s_s12",acc!$B$10:$AIS$83,$A45-1947,FALSE)+HLOOKUP("fa_21_s_s14",acc!$B$10:$AIS$83,$A45-1947,FALSE)+HLOOKUP("fa_21_s_s2",acc!$B$10:$AIS$83,$A45-1947,FALSE),"")</f>
        <v>28.696999999999999</v>
      </c>
      <c r="IT45" s="203">
        <v>0</v>
      </c>
      <c r="IU45" s="203">
        <v>0</v>
      </c>
      <c r="IV45" s="203">
        <v>0</v>
      </c>
      <c r="IW45" s="203">
        <v>0</v>
      </c>
      <c r="IX45" s="203">
        <v>0</v>
      </c>
      <c r="IY45" s="203">
        <v>10.821</v>
      </c>
      <c r="IZ45" s="203">
        <v>10.821</v>
      </c>
      <c r="JA45" s="203">
        <v>0</v>
      </c>
      <c r="JB45" s="203">
        <v>0</v>
      </c>
      <c r="JC45" s="203">
        <v>0</v>
      </c>
      <c r="JD45" s="203">
        <v>0</v>
      </c>
      <c r="JE45" s="203"/>
      <c r="JF45" s="241">
        <f>IFERROR(HLOOKUP("fl_2_s_s13",acc!$B$10:$ALY$83,$A45-1947,FALSE)+HLOOKUP("fl_3e_s_s13",acc!$B$10:$ALY$83,$A45-1947,FALSE)+HLOOKUP("fl_4_s_s13",acc!$B$10:$ALY$83,$A45-1947,FALSE),"")</f>
        <v>179.55099999999999</v>
      </c>
      <c r="JG45" s="203">
        <v>0</v>
      </c>
      <c r="JH45" s="203">
        <v>42.027999999999999</v>
      </c>
      <c r="JI45" s="203">
        <v>0</v>
      </c>
      <c r="JJ45" s="203">
        <v>87.585999999999999</v>
      </c>
      <c r="JK45" s="203">
        <v>87.486999999999995</v>
      </c>
      <c r="JL45" s="203">
        <v>9.9000000000000005E-2</v>
      </c>
      <c r="JM45" s="203">
        <v>49.936999999999998</v>
      </c>
      <c r="JN45" s="203">
        <v>0</v>
      </c>
      <c r="JO45" s="203">
        <v>0</v>
      </c>
      <c r="JP45" s="203">
        <v>0</v>
      </c>
      <c r="JQ45" s="203">
        <v>0</v>
      </c>
      <c r="JR45" s="203">
        <v>0</v>
      </c>
      <c r="JS45" s="203">
        <v>0</v>
      </c>
      <c r="JT45" s="203"/>
      <c r="JU45" s="241">
        <f>IFERROR(HLOOKUP("fl_4_s_s14",acc!$B$10:$ALQ$83,$A45-1947,FALSE),"")</f>
        <v>136.86799999999999</v>
      </c>
      <c r="JV45" s="203">
        <v>0</v>
      </c>
      <c r="JW45" s="203">
        <v>0</v>
      </c>
      <c r="JX45" s="203">
        <v>0</v>
      </c>
      <c r="JY45" s="203">
        <v>0</v>
      </c>
      <c r="JZ45" s="203">
        <v>0</v>
      </c>
      <c r="KA45" s="203">
        <v>136.86799999999999</v>
      </c>
      <c r="KB45" s="203">
        <v>0</v>
      </c>
      <c r="KC45" s="203">
        <v>0</v>
      </c>
      <c r="KD45" s="203">
        <v>0</v>
      </c>
      <c r="KE45" s="203">
        <v>0</v>
      </c>
      <c r="KF45" s="203">
        <v>0</v>
      </c>
      <c r="KG45" s="203">
        <v>0</v>
      </c>
      <c r="KH45" s="203"/>
      <c r="KI45" s="241">
        <f>IFERROR(HLOOKUP("fl_1_s_s2",acc!$B$10:$ALI$83,$A45-1947,FALSE)+HLOOKUP("fl_295_s_s2",acc!$B$10:$ALI$83,$A45-1947,FALSE)+HLOOKUP("tgt2_s",acc!$B$10:$ALI$83,$A45-1947,FALSE)+HLOOKUP("fl_2_s_s2",acc!$B$10:$ALI$83,$A45-1947,FALSE)+HLOOKUP("fl_3d_s_s2",acc!$B$10:$ALI$83,$A45-1947,FALSE)+HLOOKUP("fl_4_s_s2",acc!$B$10:$ALI$83,$A45-1947,FALSE)+HLOOKUP("fl_5d_s_s2",acc!$B$10:$ALI$83,$A45-1947,FALSE)+HLOOKUP("fl_7_s_s2",acc!$B$10:$ALI$83,$A45-1947,FALSE),"")</f>
        <v>413.74399999999997</v>
      </c>
      <c r="KJ45" s="203">
        <v>40.061</v>
      </c>
      <c r="KK45" s="203">
        <v>180.24799999999999</v>
      </c>
      <c r="KL45" s="203">
        <v>0</v>
      </c>
      <c r="KM45" s="203">
        <v>11.679</v>
      </c>
      <c r="KN45" s="203">
        <v>9.1530000000000005</v>
      </c>
      <c r="KO45" s="203">
        <v>0.82399999999999995</v>
      </c>
      <c r="KP45" s="241">
        <f>IFERROR(HLOOKUP("fa_3d_s_s11",acc!$B$10:$AIS$83,$A45-1947,FALSE)+HLOOKUP("fa_3d_s_s12",acc!$B$10:$AIS$83,$A45-1947,FALSE)+HLOOKUP("fa_3d_s_s121",acc!$B$10:$AIS$83,$A45-1947,FALSE)+HLOOKUP("fa_3d_s_s13",acc!$B$10:$AIS$83,$A45-1947,FALSE)+HLOOKUP("fa_3d_s_s14",acc!$B$10:$AIS$83,$A45-1947,FALSE),"")</f>
        <v>6.101</v>
      </c>
      <c r="KQ45" s="203">
        <v>82.334999999999994</v>
      </c>
      <c r="KR45" s="203">
        <v>93.91</v>
      </c>
      <c r="KS45" s="203">
        <v>0</v>
      </c>
      <c r="KT45" s="203">
        <v>93.32</v>
      </c>
      <c r="KU45" s="203">
        <v>0</v>
      </c>
      <c r="KV45" s="203">
        <v>0</v>
      </c>
      <c r="KW45" s="203">
        <v>0</v>
      </c>
      <c r="KX45" s="203"/>
      <c r="KY45" s="241">
        <f>IFERROR(HLOOKUP("fa_21_flow_s11",acc!$B$10:$AIP$83,$A45-1947,FALSE)+HLOOKUP("fa_2_flow_s11",acc!$B$10:$AIP$83,$A45-1947,FALSE)+HLOOKUP("fa_3e_flow_s11",acc!$B$10:$AIP$83,$A45-1947,FALSE)+HLOOKUP("fa_3d_flow_s11",acc!$B$10:$AIP$83,$A45-1947,FALSE)+HLOOKUP("fa_4_flow_s11",acc!$B$10:$AIP$83,$A45-1947,FALSE)+HLOOKUP("fa_5e_flow_s11",acc!$B$10:$AIP$83,$A45-1947,FALSE)+HLOOKUP("fa_5d_flow_s11",acc!$B$10:$AIP$83,$A45-1947,FALSE)+HLOOKUP("fa_6_flow_s11",acc!$B$10:$AIP$83,$A45-1947,FALSE)+HLOOKUP("fa_7_flow_s11",acc!$B$10:$AIP$83,$A45-1947,FALSE)+HLOOKUP("fa_8_flow_s11",acc!$B$10:$AIP$83,$A45-1947,FALSE),"")</f>
        <v>45.274000000000001</v>
      </c>
      <c r="KZ45" s="203">
        <v>0</v>
      </c>
      <c r="LA45" s="203">
        <v>11.436999999999999</v>
      </c>
      <c r="LB45" s="203">
        <v>6.7000000000000004E-2</v>
      </c>
      <c r="LC45" s="203">
        <v>1.0660000000000001</v>
      </c>
      <c r="LD45" s="203">
        <v>1.0660000000000001</v>
      </c>
      <c r="LE45" s="203">
        <v>0</v>
      </c>
      <c r="LF45" s="203">
        <v>26.905000000000001</v>
      </c>
      <c r="LG45" s="203">
        <v>6.048</v>
      </c>
      <c r="LH45" s="203">
        <v>4.524</v>
      </c>
      <c r="LI45" s="203">
        <v>1.524</v>
      </c>
      <c r="LJ45" s="203">
        <v>0.66</v>
      </c>
      <c r="LK45" s="203">
        <v>0</v>
      </c>
      <c r="LL45" s="203">
        <v>-0.90899999999999981</v>
      </c>
      <c r="LM45" s="203"/>
      <c r="LN45" s="241">
        <f>IFERROR(HLOOKUP("fa_21_flow_s12",acc!$B$10:$AMM$83,$A45-1947,FALSE)+HLOOKUP("res_flow",acc!$B$10:$AMM$83,$A45-1947,FALSE)+HLOOKUP("fa_2_flow_s12",acc!$B$10:$AMM$83,$A45-1947,FALSE)+HLOOKUP("fa_3e_flow_s12",acc!$B$10:$AMM$83,$A45-1947,FALSE)+HLOOKUP("fa_3d_flow_s12",acc!$B$10:$AMM$83,$A45-1947,FALSE)+HLOOKUP("fa_3g_flow_s12",acc!$B$10:$AMM$83,$A45-1947,FALSE)+HLOOKUP("fa_4_flow_s12",acc!$B$10:$AMM$83,$A45-1947,FALSE)+HLOOKUP("fa_5e_flow_s12",acc!$B$10:$AMM$83,$A45-1947,FALSE)+HLOOKUP("fa_5d_flow_s12",acc!$B$10:$AMM$83,$A45-1947,FALSE)+HLOOKUP("fa_8_flow_s12",acc!$B$10:$AMM$83,$A45-1947,FALSE),"")</f>
        <v>111.71177050022318</v>
      </c>
      <c r="LO45" s="203">
        <v>0</v>
      </c>
      <c r="LP45" s="203">
        <v>41.747</v>
      </c>
      <c r="LQ45" s="203">
        <v>0.123</v>
      </c>
      <c r="LR45" s="203">
        <v>0</v>
      </c>
      <c r="LS45" s="203">
        <v>23.638000000000002</v>
      </c>
      <c r="LT45" s="203">
        <v>22.488</v>
      </c>
      <c r="LU45" s="203">
        <v>1.1499999999999999</v>
      </c>
      <c r="LV45" s="241">
        <f>IFERROR(HLOOKUP("fl_4_flow_s11",acc!$B$10:$AIS$83,$A45-1947,FALSE)+HLOOKUP("fl_4_flow_s13",acc!$B$10:$AIS$83,$A45-1947,FALSE)+HLOOKUP("fl_4_flow_s14",acc!$B$10:$AIS$83,$A45-1947,FALSE)+HLOOKUP("fl_4_flow_s2",acc!$B$10:$AIS$83,$A45-1947,FALSE)-HLOOKUP("fa_4_flow_s11",acc!$B$10:$AIS$83,$A45-1947,FALSE)-HLOOKUP("fa_4_flow_s121",acc!$B$10:$AIS$83,$A45-1947,FALSE)-HLOOKUP("fa_4_flow_s2",acc!$B$10:$AIS$83,$A45-1947,FALSE),"")</f>
        <v>56.865000000000002</v>
      </c>
      <c r="LW45" s="203">
        <v>6.2510000000000003</v>
      </c>
      <c r="LX45" s="203">
        <v>5.0720000000000001</v>
      </c>
      <c r="LY45" s="203">
        <v>1.179</v>
      </c>
      <c r="LZ45" s="203">
        <v>0</v>
      </c>
      <c r="MA45" s="203">
        <v>0</v>
      </c>
      <c r="MB45" s="203">
        <v>-4.38</v>
      </c>
      <c r="MC45" s="203"/>
      <c r="MD45" s="241">
        <f>IFERROR(HLOOKUP("fa_1_flow_s121",acc!$B$10:$AMF$83,$A45-1947,FALSE)+HLOOKUP("fa_295_flow_s121",acc!$B$10:$AMF$83,$A45-1947,FALSE)+HLOOKUP("tgt2_flow",acc!$B$10:$AMF$83,$A45-1947,FALSE)+HLOOKUP("fa_2_flow_s121",acc!$B$10:$AMF$83,$A45-1947,FALSE)+HLOOKUP("fa_3e_flow_s121",acc!$B$10:$AMF$83,$A45-1947,FALSE)+HLOOKUP("fa_3d_flow_s121",acc!$B$10:$AMF$83,$A45-1947,FALSE)+HLOOKUP("fa_3g_flow_s121",acc!$B$10:$AMF$83,$A45-1947,FALSE)+HLOOKUP("fa_4_flow_s121",acc!$B$10:$AMF$83,$A45-1947,FALSE)+HLOOKUP("fa_5e_flow_s121",acc!$B$10:$AMF$83,$A45-1947,FALSE)+HLOOKUP("fa_5d_flow_s121",acc!$B$10:$AMF$83,$A45-1947,FALSE)+HLOOKUP("fa_7_flow_s121",acc!$B$10:$AMF$83,$A45-1947,FALSE)+HLOOKUP("fa_8_flow_s121",acc!$B$10:$AMF$83,$A45-1947,FALSE),"")</f>
        <v>-0.56900000000000039</v>
      </c>
      <c r="ME45" s="203">
        <v>-0.58799999999999997</v>
      </c>
      <c r="MF45" s="203">
        <v>5.1669999999999998</v>
      </c>
      <c r="MG45" s="203">
        <v>0</v>
      </c>
      <c r="MH45" s="241">
        <f>IFERROR(HLOOKUP("fl_295_flow_s12",acc!$B$10:$AIS$83,$A45-1947,FALSE)+HLOOKUP("fl_295_flow_s2",acc!$B$10:$AIS$83,$A45-1947,FALSE),"")</f>
        <v>-5.96</v>
      </c>
      <c r="MI45" s="203">
        <v>-0.22600000000000001</v>
      </c>
      <c r="MJ45" s="203">
        <v>-0.22600000000000001</v>
      </c>
      <c r="MK45" s="203">
        <v>0</v>
      </c>
      <c r="ML45" s="203">
        <v>0.89700000000000002</v>
      </c>
      <c r="MM45" s="203">
        <v>7.0000000000000001E-3</v>
      </c>
      <c r="MN45" s="203">
        <v>7.0000000000000001E-3</v>
      </c>
      <c r="MO45" s="203">
        <v>0</v>
      </c>
      <c r="MP45" s="203">
        <v>0</v>
      </c>
      <c r="MQ45" s="203">
        <v>0</v>
      </c>
      <c r="MR45" s="203">
        <v>0.13400000000000001</v>
      </c>
      <c r="MS45" s="203"/>
      <c r="MT45" s="241">
        <f>IFERROR(HLOOKUP("gcb_flow",acc!$B$10:$ALX$83,$A45-1947,FALSE)+HLOOKUP("fa_2_flow_s13",acc!$B$10:$ALX$83,$A45-1947,FALSE)+HLOOKUP("fa_3d_flow_s13",acc!$B$10:$ALX$83,$A45-1947,FALSE)+HLOOKUP("fa_3g_flow_s13",acc!$B$10:$ALX$83,$A45-1947,FALSE)+HLOOKUP("fa_5e_flow_s13",acc!$B$10:$ALX$83,$A45-1947,FALSE)+HLOOKUP("fa_5d_flow_s13",acc!$B$10:$ALX$83,$A45-1947,FALSE)+HLOOKUP("fa_6_flow_s13",acc!$B$10:$ALX$83,$A45-1947,FALSE)+HLOOKUP("fa_7_flow_s13",acc!$B$10:$ALX$83,$A45-1947,FALSE)+HLOOKUP("fa_8_flow_s13",acc!$B$10:$ALX$83,$A45-1947,FALSE),"")</f>
        <v>7.5950000000000051</v>
      </c>
      <c r="MU45" s="203">
        <v>0</v>
      </c>
      <c r="MV45" s="203">
        <v>-87.129435270833497</v>
      </c>
      <c r="MW45" s="203">
        <v>8.0000000000000002E-3</v>
      </c>
      <c r="MX45" s="203">
        <v>0.74</v>
      </c>
      <c r="MY45" s="203">
        <v>0.75600000000000001</v>
      </c>
      <c r="MZ45" s="203">
        <v>-1.6E-2</v>
      </c>
      <c r="NA45" s="203">
        <v>0</v>
      </c>
      <c r="NB45" s="203">
        <v>3.2469999999999999</v>
      </c>
      <c r="NC45" s="203">
        <v>2.9630000000000001</v>
      </c>
      <c r="ND45" s="203">
        <v>0.28399999999999997</v>
      </c>
      <c r="NE45" s="203">
        <v>0.02</v>
      </c>
      <c r="NF45" s="203">
        <v>0</v>
      </c>
      <c r="NG45" s="203">
        <v>7.2089999999999996</v>
      </c>
      <c r="NH45" s="203"/>
      <c r="NI45" s="241">
        <f>IFERROR(HLOOKUP("fa_21_flow_s14",acc!$B$10:$ALP$83,$A45-1947,FALSE)+HLOOKUP("fa_2_flow_s14",acc!$B$10:$ALP$83,$A45-1947,FALSE)+HLOOKUP("fa_3d_flow_s14",acc!$B$10:$ALP$83,$A45-1947,FALSE)+HLOOKUP("fa_3g_flow_s14",acc!$B$10:$ALP$83,$A45-1947,FALSE)+HLOOKUP("fa_5e_flow_s14",acc!$B$10:$ALP$83,$A45-1947,FALSE)+HLOOKUP("fa_5d_flow_s14",acc!$B$10:$ALP$83,$A45-1947,FALSE)+HLOOKUP("fa_6_flow_s14",acc!$B$10:$ALP$83,$A45-1947,FALSE)+HLOOKUP("fa_7_flow_s14",acc!$B$10:$ALP$83,$A45-1947,FALSE)+HLOOKUP("fa_8_flow_s14",acc!$B$10:$ALP$83,$A45-1947,FALSE),"")</f>
        <v>45.433000000000007</v>
      </c>
      <c r="NJ45" s="203">
        <v>0</v>
      </c>
      <c r="NK45" s="203">
        <v>28.227</v>
      </c>
      <c r="NL45" s="203">
        <v>1.766</v>
      </c>
      <c r="NM45" s="203">
        <v>4.8339999999999996</v>
      </c>
      <c r="NN45" s="203">
        <v>4.63</v>
      </c>
      <c r="NO45" s="203">
        <v>0.20399999999999999</v>
      </c>
      <c r="NP45" s="203">
        <v>0</v>
      </c>
      <c r="NQ45" s="203">
        <v>11.651999999999999</v>
      </c>
      <c r="NR45" s="203">
        <v>11.968999999999999</v>
      </c>
      <c r="NS45" s="203">
        <v>-0.317</v>
      </c>
      <c r="NT45" s="203">
        <v>6.9180000000000001</v>
      </c>
      <c r="NU45" s="203">
        <v>0</v>
      </c>
      <c r="NV45" s="203">
        <v>-7.9640000000000004</v>
      </c>
      <c r="NW45" s="203"/>
      <c r="NX45" s="241">
        <f>IFERROR(HLOOKUP("fa_21_flow_s2",acc!$B$10:$ALH$83,$A45-1947,FALSE)+HLOOKUP("fa_2_flow_s2",acc!$B$10:$ALH$83,$A45-1947,FALSE)+HLOOKUP("fa_3e_flow_s2",acc!$B$10:$ALH$83,$A45-1947,FALSE)+HLOOKUP("fa_3g_flow_s2",acc!$B$10:$ALH$83,$A45-1947,FALSE)+HLOOKUP("fa_4_flow_s2",acc!$B$10:$ALH$83,$A45-1947,FALSE)+HLOOKUP("fa_5e_flow_s2",acc!$B$10:$ALH$83,$A45-1947,FALSE)+HLOOKUP("fa_6_flow_s2",acc!$B$10:$ALH$83,$A45-1947,FALSE)+HLOOKUP("fa_8_flow_s2",acc!$B$10:$ALH$83,$A45-1947,FALSE),"")</f>
        <v>20.988</v>
      </c>
      <c r="NY45" s="203">
        <v>0</v>
      </c>
      <c r="NZ45" s="203">
        <v>-1.0389999999999999</v>
      </c>
      <c r="OA45" s="203">
        <v>8.9999999999999993E-3</v>
      </c>
      <c r="OB45" s="203">
        <v>0</v>
      </c>
      <c r="OC45" s="203">
        <v>9.8160000000000007</v>
      </c>
      <c r="OD45" s="203">
        <v>1.24</v>
      </c>
      <c r="OE45" s="203">
        <v>8.5760000000000005</v>
      </c>
      <c r="OF45" s="203">
        <v>4.4969999999999999</v>
      </c>
      <c r="OG45" s="203">
        <v>2.331</v>
      </c>
      <c r="OH45" s="203">
        <v>1.8919999999999999</v>
      </c>
      <c r="OI45" s="203">
        <v>0</v>
      </c>
      <c r="OJ45" s="203">
        <v>6.5000000000000002E-2</v>
      </c>
      <c r="OK45" s="203">
        <v>0</v>
      </c>
      <c r="OL45" s="203">
        <v>5.9109999999999996</v>
      </c>
      <c r="OM45" s="203"/>
      <c r="ON45" s="241">
        <f>IFERROR(HLOOKUP("fl_3g_flow_s11",acc!$B$10:$AIO$83,$A45-1947,FALSE)+HLOOKUP("fl_4_flow_s11",acc!$B$10:$AIO$83,$A45-1947,FALSE)+HLOOKUP("fl_5e_flow_s11",acc!$B$10:$AIO$83,$A45-1947,FALSE),"")</f>
        <v>71.856999999999999</v>
      </c>
      <c r="OO45" s="203">
        <v>0</v>
      </c>
      <c r="OP45" s="203">
        <v>0</v>
      </c>
      <c r="OQ45" s="203">
        <v>5.67</v>
      </c>
      <c r="OR45" s="203">
        <v>4.0990000000000002</v>
      </c>
      <c r="OS45" s="203">
        <v>1.571</v>
      </c>
      <c r="OT45" s="203">
        <v>56.741999999999997</v>
      </c>
      <c r="OU45" s="203">
        <v>9.4450000000000003</v>
      </c>
      <c r="OV45" s="203">
        <v>9.4450000000000003</v>
      </c>
      <c r="OW45" s="203">
        <v>0</v>
      </c>
      <c r="OX45" s="203">
        <v>0</v>
      </c>
      <c r="OY45" s="203">
        <v>0</v>
      </c>
      <c r="OZ45" s="203">
        <v>0</v>
      </c>
      <c r="PA45" s="203"/>
      <c r="PB45" s="241">
        <f>IFERROR(HLOOKUP("fl_295_flow_s12",acc!$B$10:$AMM$83,$A45-1947,FALSE)+HLOOKUP("fl_2_flow_s12",acc!$B$10:$AMM$83,$A45-1947,FALSE)+HLOOKUP("fl_3g_flow_s12",acc!$B$10:$AMM$83,$A45-1947,FALSE)+HLOOKUP("fl_5e_flow_s12",acc!$B$10:$AMM$83,$A45-1947,FALSE)+HLOOKUP("fl_6_flow_s12",acc!$B$10:$AMM$83,$A45-1947,FALSE)+HLOOKUP("fl_7_flow_s12",acc!$B$10:$AMM$83,$A45-1947,FALSE),"")</f>
        <v>104.81477050022318</v>
      </c>
      <c r="PC45" s="203">
        <v>0</v>
      </c>
      <c r="PD45" s="241">
        <f>IFERROR(HLOOKUP("fa_2_flow_s11",acc!$B$10:$AIS$83,$A45-1947,FALSE)+HLOOKUP("fa_2_flow_s12",acc!$B$10:$AIS$83,$A45-1947,FALSE)+HLOOKUP("fa_2_flow_s121",acc!$B$10:$AIS$83,$A45-1947,FALSE)+HLOOKUP("fa_2_flow_s13",acc!$B$10:$AIS$83,$A45-1947,FALSE)+HLOOKUP("fa_2_flow_s14",acc!$B$10:$AIS$83,$A45-1947,FALSE)+HLOOKUP("fa_2_flow_s2",acc!$B$10:$AIS$83,$A45-1947,FALSE)-HLOOKUP("fl_2_flow_s121",acc!$B$10:$AIS$83,$A45-1947,FALSE)-HLOOKUP("fl_2_flow_s13",acc!$B$10:$AIS$83,$A45-1947,FALSE)-HLOOKUP("fl_2_flow_s2",acc!$B$10:$AIS$83,$A45-1947,FALSE),"")</f>
        <v>72.841999999999999</v>
      </c>
      <c r="PE45" s="203">
        <v>0</v>
      </c>
      <c r="PF45" s="203">
        <v>-5.9509999999999996</v>
      </c>
      <c r="PG45" s="203">
        <v>19.074999999999999</v>
      </c>
      <c r="PH45" s="203">
        <v>11.467000000000001</v>
      </c>
      <c r="PI45" s="203">
        <v>7.6079999999999997</v>
      </c>
      <c r="PJ45" s="203">
        <v>0</v>
      </c>
      <c r="PK45" s="203">
        <v>17.187000000000001</v>
      </c>
      <c r="PL45" s="203">
        <f>IFERROR(HLOOKUP("fa_5e_flow_s11",acc!$B$10:$AIS$83,$A45-1947,FALSE)
+HLOOKUP("fa_5e_flow_s12",acc!$B$10:$AIS$83,$A45-1947,FALSE)
+HLOOKUP("fa_5e_flow_s121",acc!$B$10:$AIS$83,$A45-1947,FALSE)
+HLOOKUP("fa_5e_flow_s13",acc!$B$10:$AIS$83,$A45-1947,FALSE)
+HLOOKUP("fa_5e_flow_s14",acc!$B$10:$AIS$83,$A45-1947,FALSE)
+HLOOKUP("fa_5e_flow_s2",acc!$B$10:$AIS$83,$A45-1947,FALSE)
-HLOOKUP("fl_5e_flow_s11",acc!$B$10:$AIS$83,$A45-1947,FALSE)
-HLOOKUP("fl_5e_flow_s121",acc!$B$10:$AIS$83,$A45-1947,FALSE),"")</f>
        <v>16.981999999999996</v>
      </c>
      <c r="PM45" s="203">
        <v>0</v>
      </c>
      <c r="PN45" s="203">
        <v>7.6630000000000003</v>
      </c>
      <c r="PO45" s="241">
        <f>IFERROR(HLOOKUP("fa_7_flow_s11",acc!$B$10:$AIS$83,$A45-1947,FALSE)+HLOOKUP("fa_7_flow_s121",acc!$B$10:$AIS$83,$A45-1947,FALSE)+HLOOKUP("fa_7_flow_s13",acc!$B$10:$AIS$83,$A45-1947,FALSE)+HLOOKUP("fa_7_flow_s14",acc!$B$10:$AIS$83,$A45-1947,FALSE)-HLOOKUP("fl_7_flow_s2",acc!$B$10:$AIS$83,$A45-1947,FALSE),"")</f>
        <v>0</v>
      </c>
      <c r="PP45" s="203">
        <v>0</v>
      </c>
      <c r="PQ45" s="203"/>
      <c r="PR45" s="241">
        <f>IFERROR(HLOOKUP("fl_21_flow_s121",acc!$B$10:$AME$83,$A45-1947,FALSE)+HLOOKUP("res_flow",acc!$B$10:$AME$83,$A45-1947,FALSE)+HLOOKUP("gcb_flow",acc!$B$10:$AME$83,$A45-1947,FALSE)+HLOOKUP("fl_2_flow_s121",acc!$B$10:$AME$83,$A45-1947,FALSE)+HLOOKUP("fl_5e_flow_s121",acc!$B$10:$AME$83,$A45-1947,FALSE),"")</f>
        <v>-4.3840000000000003</v>
      </c>
      <c r="PS45" s="203">
        <v>0</v>
      </c>
      <c r="PT45" s="203">
        <v>-83.299435270833499</v>
      </c>
      <c r="PU45" s="241">
        <f>IFERROR(HLOOKUP("fa_21_flow_s11",acc!$B$10:$AIS$83,$A45-1947,FALSE)+HLOOKUP("fa_21_flow_s12",acc!$B$10:$AIS$83,$A45-1947,FALSE)+HLOOKUP("fa_21_flow_s14",acc!$B$10:$AIS$83,$A45-1947,FALSE)+HLOOKUP("fa_21_flow_s2",acc!$B$10:$AIS$83,$A45-1947,FALSE),"")</f>
        <v>1.9649999999999999</v>
      </c>
      <c r="PV45" s="203">
        <v>0</v>
      </c>
      <c r="PW45" s="203">
        <v>0</v>
      </c>
      <c r="PX45" s="203">
        <v>0</v>
      </c>
      <c r="PY45" s="203">
        <v>0</v>
      </c>
      <c r="PZ45" s="203">
        <v>0</v>
      </c>
      <c r="QA45" s="203">
        <v>0</v>
      </c>
      <c r="QB45" s="203">
        <v>0</v>
      </c>
      <c r="QC45" s="203">
        <v>0</v>
      </c>
      <c r="QD45" s="203">
        <v>0</v>
      </c>
      <c r="QE45" s="203">
        <v>0</v>
      </c>
      <c r="QF45" s="203">
        <v>0</v>
      </c>
      <c r="QG45" s="203"/>
      <c r="QH45" s="241">
        <f>IFERROR(HLOOKUP("fl_2_flow_s13",acc!$B$10:$ALW$83,$A45-1947,FALSE)+HLOOKUP("fl_3e_flow_s13",acc!$B$10:$ALW$83,$A45-1947,FALSE)+HLOOKUP("fl_4_flow_s13",acc!$B$10:$ALW$83,$A45-1947,FALSE),"")</f>
        <v>23.352</v>
      </c>
      <c r="QI45" s="203">
        <v>0</v>
      </c>
      <c r="QJ45" s="203">
        <v>2.6760000000000002</v>
      </c>
      <c r="QK45" s="203">
        <v>0</v>
      </c>
      <c r="QL45" s="203">
        <v>13.444000000000001</v>
      </c>
      <c r="QM45" s="203">
        <v>13.444000000000001</v>
      </c>
      <c r="QN45" s="203">
        <v>0</v>
      </c>
      <c r="QO45" s="203">
        <v>7.2320000000000002</v>
      </c>
      <c r="QP45" s="203">
        <v>0</v>
      </c>
      <c r="QQ45" s="203">
        <v>0</v>
      </c>
      <c r="QR45" s="203">
        <v>0</v>
      </c>
      <c r="QS45" s="203">
        <v>0</v>
      </c>
      <c r="QT45" s="203">
        <v>0</v>
      </c>
      <c r="QU45" s="203">
        <v>0</v>
      </c>
      <c r="QV45" s="203"/>
      <c r="QW45" s="241">
        <f>IFERROR(HLOOKUP("fl_4_flow_s14",acc!$B$10:$ALO$83,$A45-1947,FALSE),"")</f>
        <v>20.621000000000002</v>
      </c>
      <c r="QX45" s="203">
        <v>0</v>
      </c>
      <c r="QY45" s="203">
        <v>0</v>
      </c>
      <c r="QZ45" s="203">
        <v>0</v>
      </c>
      <c r="RA45" s="203">
        <v>0</v>
      </c>
      <c r="RB45" s="203">
        <v>0</v>
      </c>
      <c r="RC45" s="203">
        <v>20.621000000000002</v>
      </c>
      <c r="RD45" s="203">
        <v>0</v>
      </c>
      <c r="RE45" s="203">
        <v>0</v>
      </c>
      <c r="RF45" s="203">
        <v>0</v>
      </c>
      <c r="RG45" s="203">
        <v>0</v>
      </c>
      <c r="RH45" s="203">
        <v>0</v>
      </c>
      <c r="RI45" s="203">
        <v>0</v>
      </c>
      <c r="RJ45" s="203"/>
      <c r="RK45" s="241">
        <f>IFERROR(HLOOKUP("fl_1_flow_s2",acc!$B$10:$ALG$83,$A45-1947,FALSE)+HLOOKUP("fl_295_flow_s2",acc!$B$10:$ALG$83,$A45-1947,FALSE)+HLOOKUP("tgt2_flow",acc!$B$10:$ALG$83,$A45-1947,FALSE)+HLOOKUP("fl_2_flow_s2",acc!$B$10:$ALG$83,$A45-1947,FALSE)+HLOOKUP("fl_3d_flow_s2",acc!$B$10:$ALG$83,$A45-1947,FALSE)+HLOOKUP("fl_4_flow_s2",acc!$B$10:$ALG$83,$A45-1947,FALSE)+HLOOKUP("fl_5d_flow_s2",acc!$B$10:$ALG$83,$A45-1947,FALSE)+HLOOKUP("fl_7_flow_s2",acc!$B$10:$ALG$83,$A45-1947,FALSE),"")</f>
        <v>14.170999999999999</v>
      </c>
      <c r="RL45" s="203">
        <v>-0.58799999999999997</v>
      </c>
      <c r="RM45" s="203">
        <v>6.1909999999999998</v>
      </c>
      <c r="RN45" s="203">
        <v>0</v>
      </c>
      <c r="RO45" s="203">
        <v>-9.000000000000008E-3</v>
      </c>
      <c r="RP45" s="203">
        <v>1.679</v>
      </c>
      <c r="RQ45" s="203">
        <v>0.16300000000000001</v>
      </c>
      <c r="RR45" s="241">
        <f>IFERROR(HLOOKUP("fa_3d_flow_s11",acc!$B$10:$AIS$83,$A45-1947,FALSE)+HLOOKUP("fa_3d_flow_s12",acc!$B$10:$AIS$83,$A45-1947,FALSE)+HLOOKUP("fa_3d_flow_s121",acc!$B$10:$AIS$83,$A45-1947,FALSE)+HLOOKUP("fa_3d_flow_s13",acc!$B$10:$AIS$83,$A45-1947,FALSE)+HLOOKUP("fa_3d_flow_s14",acc!$B$10:$AIS$83,$A45-1947,FALSE),"")</f>
        <v>1.3379999999999999</v>
      </c>
      <c r="RS45" s="203">
        <v>4.569</v>
      </c>
      <c r="RT45" s="203">
        <v>2.9020000000000001</v>
      </c>
      <c r="RU45" s="203">
        <v>0</v>
      </c>
      <c r="RV45" s="241">
        <f>IFERROR(HLOOKUP("fa_5d_flow_s11",acc!$B$10:$AIS$83,$A45-1947,FALSE)
+HLOOKUP("fa_5d_flow_s12",acc!$B$10:$AIS$83,$A45-1947,FALSE)
+HLOOKUP("fa_5d_flow_s121",acc!$B$10:$AIS$83,$A45-1947,FALSE)
+HLOOKUP("fa_5d_flow_s13",acc!$B$10:$AIS$83,$A45-1947,FALSE)
+HLOOKUP("fa_5d_flow_s14",acc!$B$10:$AIS$83,$A45-1947,FALSE),"")</f>
        <v>2.67</v>
      </c>
      <c r="RW45" s="203">
        <v>0</v>
      </c>
      <c r="RX45" s="203">
        <v>0</v>
      </c>
      <c r="RY45" s="203">
        <v>0</v>
      </c>
      <c r="RZ45" s="203"/>
      <c r="SA45" s="241">
        <f>IFERROR(HLOOKUP("fa_21_v_s11",acc!$B$10:$AIR$83,$A45-1947,FALSE)+HLOOKUP("fa_2_v_s11",acc!$B$10:$AIR$83,$A45-1947,FALSE)+HLOOKUP("fa_3e_v_s11",acc!$B$10:$AIR$83,$A45-1947,FALSE)+HLOOKUP("fa_3d_v_s11",acc!$B$10:$AIR$83,$A45-1947,FALSE)+HLOOKUP("fa_4_v_s11",acc!$B$10:$AIR$83,$A45-1947,FALSE)
+HLOOKUP("fa_5e_v_s11",acc!$B$10:$AIR$83,$A45-1947,FALSE)
+HLOOKUP("fa_5d_v_s11",acc!$B$10:$AIR$83,$A45-1947,FALSE)
+HLOOKUP("fa_6_v_s11",acc!$B$10:$AIR$83,$A45-1947,FALSE)
+HLOOKUP("fa_7_v_s11",acc!$B$10:$AIR$83,$A45-1947,FALSE)
+HLOOKUP("fa_8_v_s11",acc!$B$10:$AIR$83,$A45-1947,FALSE),"")</f>
        <v>9.9149999999999991</v>
      </c>
      <c r="SB45" s="203">
        <v>0</v>
      </c>
      <c r="SC45" s="203">
        <v>0.37</v>
      </c>
      <c r="SD45" s="203">
        <v>0</v>
      </c>
      <c r="SE45" s="203">
        <v>-0.52100000000000002</v>
      </c>
      <c r="SF45" s="203">
        <v>-0.58399999999999996</v>
      </c>
      <c r="SG45" s="203">
        <v>6.3E-2</v>
      </c>
      <c r="SH45" s="203">
        <v>-0.86299999999999999</v>
      </c>
      <c r="SI45" s="203">
        <v>10.929</v>
      </c>
      <c r="SJ45" s="203">
        <v>2.7</v>
      </c>
      <c r="SK45" s="203">
        <v>8.2289999999999992</v>
      </c>
      <c r="SL45" s="203">
        <v>0</v>
      </c>
      <c r="SM45" s="203">
        <v>0</v>
      </c>
      <c r="SN45" s="203">
        <v>0</v>
      </c>
      <c r="SO45" s="203"/>
      <c r="SP45" s="241">
        <f>IFERROR(HLOOKUP("fa_21_v_s12",acc!$B$10:$AML$83,$A45-1947,FALSE)+HLOOKUP("res_v",acc!$B$10:$AML$83,$A45-1947,FALSE)+HLOOKUP("fa_2_v_s12",acc!$B$10:$AML$83,$A45-1947,FALSE)+HLOOKUP("fa_3e_v_s12",acc!$B$10:$AML$83,$A45-1947,FALSE)+HLOOKUP("fa_3d_v_s12",acc!$B$10:$AML$83,$A45-1947,FALSE)+HLOOKUP("fa_3g_v_s12",acc!$B$10:$AML$83,$A45-1947,FALSE)+HLOOKUP("fa_4_v_s12",acc!$B$10:$AML$83,$A45-1947,FALSE)+HLOOKUP("fa_5e_v_s12",acc!$B$10:$AML$83,$A45-1947,FALSE)+HLOOKUP("fa_5d_v_s12",acc!$B$10:$AML$83,$A45-1947,FALSE)+HLOOKUP("fa_8_v_s12",acc!$B$10:$AML$83,$A45-1947,FALSE),"")</f>
        <v>53.220911428083561</v>
      </c>
      <c r="SQ45" s="203">
        <v>0</v>
      </c>
      <c r="SR45" s="203">
        <v>10.805999999999999</v>
      </c>
      <c r="SS45" s="203">
        <v>5.0000000000000001E-3</v>
      </c>
      <c r="ST45" s="203">
        <v>0</v>
      </c>
      <c r="SU45" s="203">
        <v>8.7959999999999994</v>
      </c>
      <c r="SV45" s="203">
        <v>8.0630000000000006</v>
      </c>
      <c r="SW45" s="203">
        <v>0.73299999999999998</v>
      </c>
      <c r="SX45" s="241">
        <f>IFERROR(HLOOKUP("fl_4_v_s11",acc!$B$10:$AIS$83,$A45-1947,FALSE)+HLOOKUP("fl_4_v_s13",acc!$B$10:$AIS$83,$A45-1947,FALSE)+HLOOKUP("fl_4_v_s14",acc!$B$10:$AIS$83,$A45-1947,FALSE)+HLOOKUP("fl_4_v_s2",acc!$B$10:$AIS$83,$A45-1947,FALSE)-HLOOKUP("fa_4_v_s11",acc!$B$10:$AIS$83,$A45-1947,FALSE)-HLOOKUP("fa_4_v_s121",acc!$B$10:$AIS$83,$A45-1947,FALSE)-HLOOKUP("fa_4_v_s2",acc!$B$10:$AIS$83,$A45-1947,FALSE),"")</f>
        <v>3.6870000000000003</v>
      </c>
      <c r="SY45" s="203">
        <v>15.778</v>
      </c>
      <c r="SZ45" s="203">
        <v>12.984</v>
      </c>
      <c r="TA45" s="203">
        <v>2.794</v>
      </c>
      <c r="TB45" s="203">
        <v>0</v>
      </c>
      <c r="TC45" s="203">
        <v>0</v>
      </c>
      <c r="TD45" s="203">
        <v>0</v>
      </c>
      <c r="TE45" s="203"/>
      <c r="TF45" s="241">
        <f>IFERROR(HLOOKUP("fa_1_v_s121",acc!$B$10:$AMD$83,$A45-1947,FALSE)+HLOOKUP("fa_295_v_s121",acc!$B$10:$AMD$83,$A45-1947,FALSE)+HLOOKUP("tgt2_v",acc!$B$10:$AMD$83,$A45-1947,FALSE)+HLOOKUP("fa_2_v_s121",acc!$B$10:$AMD$83,$A45-1947,FALSE)+HLOOKUP("fa_3e_v_s121",acc!$B$10:$AMD$83,$A45-1947,FALSE)+HLOOKUP("fa_3d_v_s121",acc!$B$10:$AMD$83,$A45-1947,FALSE)+HLOOKUP("fa_3g_v_s121",acc!$B$10:$AMD$83,$A45-1947,FALSE)+HLOOKUP("fa_4_v_s121",acc!$B$10:$AMD$83,$A45-1947,FALSE)+HLOOKUP("fa_5e_v_s121",acc!$B$10:$AMD$83,$A45-1947,FALSE)+HLOOKUP("fa_5d_v_s121",acc!$B$10:$AMD$83,$A45-1947,FALSE)+HLOOKUP("fa_7_v_s121",acc!$B$10:$AMD$83,$A45-1947,FALSE)+HLOOKUP("fa_8_v_s121",acc!$B$10:$AMD$83,$A45-1947,FALSE),"")</f>
        <v>5.8030000000000008</v>
      </c>
      <c r="TG45" s="203">
        <v>1.9730000000000001</v>
      </c>
      <c r="TH45" s="203">
        <v>3.7970000000000002</v>
      </c>
      <c r="TI45" s="203">
        <v>0</v>
      </c>
      <c r="TJ45" s="203">
        <v>0</v>
      </c>
      <c r="TK45" s="203">
        <v>1E-3</v>
      </c>
      <c r="TL45" s="203">
        <v>1E-3</v>
      </c>
      <c r="TM45" s="203">
        <v>0</v>
      </c>
      <c r="TN45" s="203">
        <v>0</v>
      </c>
      <c r="TO45" s="203">
        <v>3.2000000000000001E-2</v>
      </c>
      <c r="TP45" s="203">
        <v>2.5000000000000001E-2</v>
      </c>
      <c r="TQ45" s="203">
        <v>7.0000000000000001E-3</v>
      </c>
      <c r="TR45" s="203">
        <v>0</v>
      </c>
      <c r="TS45" s="203">
        <v>0</v>
      </c>
      <c r="TT45" s="203">
        <v>0</v>
      </c>
      <c r="TU45" s="203"/>
      <c r="TV45" s="241">
        <f>IFERROR(HLOOKUP("gcb_v",acc!$B$10:$ALV$83,$A45-1947,FALSE)+HLOOKUP("fa_2_v_s13",acc!$B$10:$ALV$83,$A45-1947,FALSE)+HLOOKUP("fa_3d_v_s13",acc!$B$10:$ALV$83,$A45-1947,FALSE)+HLOOKUP("fa_3g_v_s13",acc!$B$10:$ALV$83,$A45-1947,FALSE)+HLOOKUP("fa_5e_v_s13",acc!$B$10:$ALV$83,$A45-1947,FALSE)+HLOOKUP("fa_5d_v_s13",acc!$B$10:$ALV$83,$A45-1947,FALSE)+HLOOKUP("fa_6_v_s13",acc!$B$10:$ALV$83,$A45-1947,FALSE)+HLOOKUP("fa_7_v_s13",acc!$B$10:$ALV$83,$A45-1947,FALSE)+HLOOKUP("fa_8_v_s13",acc!$B$10:$ALV$83,$A45-1947,FALSE),"")</f>
        <v>5.9420000000000002</v>
      </c>
      <c r="TW45" s="203">
        <v>0</v>
      </c>
      <c r="TX45" s="203">
        <v>1.4999999999999999E-2</v>
      </c>
      <c r="TY45" s="203">
        <v>0</v>
      </c>
      <c r="TZ45" s="203">
        <v>1.2150000000000001</v>
      </c>
      <c r="UA45" s="203">
        <v>1.147</v>
      </c>
      <c r="UB45" s="203">
        <v>6.8000000000000005E-2</v>
      </c>
      <c r="UC45" s="203">
        <v>0</v>
      </c>
      <c r="UD45" s="203">
        <v>4.7119999999999997</v>
      </c>
      <c r="UE45" s="203">
        <v>4.6029999999999998</v>
      </c>
      <c r="UF45" s="203">
        <v>0.109</v>
      </c>
      <c r="UG45" s="203">
        <v>0</v>
      </c>
      <c r="UH45" s="203">
        <v>0</v>
      </c>
      <c r="UI45" s="203">
        <v>0</v>
      </c>
      <c r="UJ45" s="203"/>
      <c r="UK45" s="241">
        <f>IFERROR(HLOOKUP("fa_21_v_s14",acc!$B$10:$ALN$83,$A45-1947,FALSE)+HLOOKUP("fa_2_v_s14",acc!$B$10:$ALN$83,$A45-1947,FALSE)+HLOOKUP("fa_3d_v_s14",acc!$B$10:$ALN$83,$A45-1947,FALSE)+HLOOKUP("fa_3g_v_s14",acc!$B$10:$ALN$83,$A45-1947,FALSE)+HLOOKUP("fa_5e_v_s14",acc!$B$10:$ALN$83,$A45-1947,FALSE)+HLOOKUP("fa_5d_v_s14",acc!$B$10:$ALN$83,$A45-1947,FALSE)+HLOOKUP("fa_6_v_s14",acc!$B$10:$ALN$83,$A45-1947,FALSE)+HLOOKUP("fa_7_v_s14",acc!$B$10:$ALN$83,$A45-1947,FALSE)+HLOOKUP("fa_8_v_s14",acc!$B$10:$ALN$83,$A45-1947,FALSE),"")</f>
        <v>15.072999999999999</v>
      </c>
      <c r="UL45" s="203">
        <v>0</v>
      </c>
      <c r="UM45" s="203">
        <v>1.1830000000000001</v>
      </c>
      <c r="UN45" s="203">
        <v>0</v>
      </c>
      <c r="UO45" s="203">
        <v>1.3819999999999999</v>
      </c>
      <c r="UP45" s="203">
        <v>1.27</v>
      </c>
      <c r="UQ45" s="203">
        <v>0.112</v>
      </c>
      <c r="UR45" s="203">
        <v>0</v>
      </c>
      <c r="US45" s="203">
        <v>12.196999999999999</v>
      </c>
      <c r="UT45" s="203">
        <v>11.193</v>
      </c>
      <c r="UU45" s="203">
        <v>1.004</v>
      </c>
      <c r="UV45" s="203">
        <v>0.311</v>
      </c>
      <c r="UW45" s="203">
        <v>0</v>
      </c>
      <c r="UX45" s="203">
        <v>0</v>
      </c>
      <c r="UY45" s="203"/>
      <c r="UZ45" s="241">
        <f>IFERROR(HLOOKUP("fa_21_v_s2",acc!$B$10:$ALF$83,$A45-1947,FALSE)+HLOOKUP("fa_2_v_s2",acc!$B$10:$ALF$83,$A45-1947,FALSE)+HLOOKUP("fa_3e_v_s2",acc!$B$10:$ALF$83,$A45-1947,FALSE)+HLOOKUP("fa_3g_v_s2",acc!$B$10:$ALF$83,$A45-1947,FALSE)+HLOOKUP("fa_4_v_s2",acc!$B$10:$ALF$83,$A45-1947,FALSE)+HLOOKUP("fa_5e_v_s2",acc!$B$10:$ALF$83,$A45-1947,FALSE)+HLOOKUP("fa_6_v_s2",acc!$B$10:$ALF$83,$A45-1947,FALSE)+HLOOKUP("fa_8_v_s2",acc!$B$10:$ALF$83,$A45-1947,FALSE),"")</f>
        <v>29.076999999999998</v>
      </c>
      <c r="VA45" s="203">
        <v>0</v>
      </c>
      <c r="VB45" s="203">
        <v>11.765000000000001</v>
      </c>
      <c r="VC45" s="203">
        <v>-6.0000000000000001E-3</v>
      </c>
      <c r="VD45" s="203">
        <v>0</v>
      </c>
      <c r="VE45" s="203">
        <v>6.9039999999999999</v>
      </c>
      <c r="VF45" s="203">
        <v>-7.4999999999999997E-2</v>
      </c>
      <c r="VG45" s="203">
        <v>6.9790000000000001</v>
      </c>
      <c r="VH45" s="203">
        <v>2.2320000000000002</v>
      </c>
      <c r="VI45" s="203">
        <v>8.2140000000000004</v>
      </c>
      <c r="VJ45" s="203">
        <v>8.2140000000000004</v>
      </c>
      <c r="VK45" s="203">
        <v>0</v>
      </c>
      <c r="VL45" s="203">
        <v>0</v>
      </c>
      <c r="VM45" s="203">
        <v>0</v>
      </c>
      <c r="VN45" s="203">
        <v>0</v>
      </c>
      <c r="VO45" s="203"/>
      <c r="VP45" s="241">
        <f>IFERROR(HLOOKUP("fl_3g_v_s11",acc!$B$10:$AIM$83,$A45-1947,FALSE)+HLOOKUP("fl_4_v_s11",acc!$B$10:$AIM$83,$A45-1947,FALSE)+HLOOKUP("fl_5e_v_s11",acc!$B$10:$AIM$83,$A45-1947,FALSE),"")</f>
        <v>68.975000000000009</v>
      </c>
      <c r="VQ45" s="203">
        <v>0</v>
      </c>
      <c r="VR45" s="203">
        <v>0</v>
      </c>
      <c r="VS45" s="203">
        <v>3.7189999999999999</v>
      </c>
      <c r="VT45" s="203">
        <v>2.3359999999999999</v>
      </c>
      <c r="VU45" s="203">
        <v>1.383</v>
      </c>
      <c r="VV45" s="203">
        <v>1.4339999999999999</v>
      </c>
      <c r="VW45" s="203">
        <v>63.822000000000003</v>
      </c>
      <c r="VX45" s="203">
        <v>63.822000000000003</v>
      </c>
      <c r="VY45" s="203">
        <v>0</v>
      </c>
      <c r="VZ45" s="203">
        <v>0</v>
      </c>
      <c r="WA45" s="203">
        <v>0</v>
      </c>
      <c r="WB45" s="203">
        <v>0</v>
      </c>
      <c r="WC45" s="203"/>
      <c r="WD45" s="241">
        <f>IFERROR(HLOOKUP("fl_295_v_s12",acc!$B$10:$AMK$83,$A45-1947,FALSE)+HLOOKUP("fl_2_v_s12",acc!$B$10:$AMK$83,$A45-1947,FALSE)+HLOOKUP("fl_3g_v_s12",acc!$B$10:$AMK$83,$A45-1947,FALSE)+HLOOKUP("fl_5e_v_s12",acc!$B$10:$AMK$83,$A45-1947,FALSE)+HLOOKUP("fl_6_v_s12",acc!$B$10:$AMK$83,$A45-1947,FALSE)+HLOOKUP("fl_7_v_s12",acc!$B$10:$AMK$83,$A45-1947,FALSE),"")</f>
        <v>13.230911428083555</v>
      </c>
      <c r="WE45" s="203">
        <v>0</v>
      </c>
      <c r="WF45" s="241">
        <f>IFERROR(HLOOKUP("fa_2_v_s11",acc!$B$10:$AIS$83,$A45-1947,FALSE)+HLOOKUP("fa_2_v_s12",acc!$B$10:$AIS$83,$A45-1947,FALSE)+HLOOKUP("fa_2_v_s121",acc!$B$10:$AIS$83,$A45-1947,FALSE)+HLOOKUP("fa_2_v_s13",acc!$B$10:$AIS$83,$A45-1947,FALSE)+HLOOKUP("fa_2_v_s14",acc!$B$10:$AIS$83,$A45-1947,FALSE)+HLOOKUP("fa_2_v_s2",acc!$B$10:$AIS$83,$A45-1947,FALSE)-HLOOKUP("fl_2_v_s121",acc!$B$10:$AIS$83,$A45-1947,FALSE)-HLOOKUP("fl_2_v_s13",acc!$B$10:$AIS$83,$A45-1947,FALSE)-HLOOKUP("fl_2_v_s2",acc!$B$10:$AIS$83,$A45-1947,FALSE),"")</f>
        <v>14.703000000000001</v>
      </c>
      <c r="WG45" s="203">
        <v>0</v>
      </c>
      <c r="WH45" s="203">
        <v>0</v>
      </c>
      <c r="WI45" s="203">
        <v>9.8070000000000004</v>
      </c>
      <c r="WJ45" s="203">
        <v>4.8099999999999996</v>
      </c>
      <c r="WK45" s="203">
        <v>4.9969999999999999</v>
      </c>
      <c r="WL45" s="203">
        <v>0</v>
      </c>
      <c r="WM45" s="203">
        <v>15.96</v>
      </c>
      <c r="WN45" s="241">
        <f>IFERROR(HLOOKUP("fa_5e_v_s11",acc!$B$10:$AIS$83,$A45-1947,FALSE)
+HLOOKUP("fa_5e_v_s12",acc!$B$10:$AIS$83,$A45-1947,FALSE)
+HLOOKUP("fa_5e_v_s121",acc!$B$10:$AIS$83,$A45-1947,FALSE)
+HLOOKUP("fa_5e_v_s13",acc!$B$10:$AIS$83,$A45-1947,FALSE)
+HLOOKUP("fa_5e_v_s14",acc!$B$10:$AIS$83,$A45-1947,FALSE)
+HLOOKUP("fa_5e_v_s2",acc!$B$10:$AIS$83,$A45-1947,FALSE)
-HLOOKUP("fl_5e_v_s11",acc!$B$10:$AIS$83,$A45-1947,FALSE)
-HLOOKUP("fl_5e_v_s121",acc!$B$10:$AIS$83,$A45-1947,FALSE),"")</f>
        <v>-26.303000000000001</v>
      </c>
      <c r="WO45" s="203">
        <v>0</v>
      </c>
      <c r="WP45" s="203">
        <v>0.311</v>
      </c>
      <c r="WQ45" s="241">
        <f>IFERROR(HLOOKUP("fa_7_v_s11",acc!$B$10:$AIS$83,$A45-1947,FALSE)+HLOOKUP("fa_7_v_s121",acc!$B$10:$AIS$83,$A45-1947,FALSE)+HLOOKUP("fa_7_v_s13",acc!$B$10:$AIS$83,$A45-1947,FALSE)+HLOOKUP("fa_7_v_s14",acc!$B$10:$AIS$83,$A45-1947,FALSE)-HLOOKUP("fl_7_v_s2",acc!$B$10:$AIS$83,$A45-1947,FALSE),"")</f>
        <v>0</v>
      </c>
      <c r="WR45" s="203">
        <v>0</v>
      </c>
      <c r="WS45" s="203"/>
      <c r="WT45" s="241">
        <f>IFERROR(HLOOKUP("fl_21_v_s121",acc!$B$10:$AMC$83,$A45-1947,FALSE)+HLOOKUP("res_v",acc!$B$10:$AMC$83,$A45-1947,FALSE)+HLOOKUP("gcb_v",acc!$B$10:$AMC$83,$A45-1947,FALSE)+HLOOKUP("fl_2_v_s121",acc!$B$10:$AMC$83,$A45-1947,FALSE)+HLOOKUP("fl_5e_v_s121",acc!$B$10:$AMC$83,$A45-1947,FALSE),"")</f>
        <v>2.2510000000000003</v>
      </c>
      <c r="WU45" s="203">
        <v>0</v>
      </c>
      <c r="WV45" s="203">
        <v>5.0999999999999997E-2</v>
      </c>
      <c r="WW45" s="203">
        <v>0</v>
      </c>
      <c r="WX45" s="203">
        <v>0</v>
      </c>
      <c r="WY45" s="203">
        <v>0</v>
      </c>
      <c r="WZ45" s="203">
        <v>0</v>
      </c>
      <c r="XA45" s="203">
        <v>0</v>
      </c>
      <c r="XB45" s="203">
        <v>0</v>
      </c>
      <c r="XC45" s="203">
        <v>2.2000000000000002</v>
      </c>
      <c r="XD45" s="203">
        <v>2.2000000000000002</v>
      </c>
      <c r="XE45" s="203">
        <v>0</v>
      </c>
      <c r="XF45" s="203">
        <v>0</v>
      </c>
      <c r="XG45" s="203">
        <v>0</v>
      </c>
      <c r="XH45" s="203">
        <v>0</v>
      </c>
      <c r="XI45" s="203"/>
      <c r="XJ45" s="241">
        <f>IFERROR(HLOOKUP("fl_2_v_s13",acc!$B$10:$ALU$83,$A45-1947,FALSE)+HLOOKUP("fl_3e_v_s13",acc!$B$10:$ALU$83,$A45-1947,FALSE)+HLOOKUP("fl_4_v_s13",acc!$B$10:$ALU$83,$A45-1947,FALSE),"")</f>
        <v>2.7430000000000003</v>
      </c>
      <c r="XK45" s="203">
        <v>0</v>
      </c>
      <c r="XL45" s="203">
        <v>0</v>
      </c>
      <c r="XM45" s="203">
        <v>0</v>
      </c>
      <c r="XN45" s="203">
        <v>2.6789999999999998</v>
      </c>
      <c r="XO45" s="203">
        <v>2.6440000000000001</v>
      </c>
      <c r="XP45" s="203">
        <v>3.5000000000000003E-2</v>
      </c>
      <c r="XQ45" s="203">
        <v>6.4000000000000001E-2</v>
      </c>
      <c r="XR45" s="203">
        <v>0</v>
      </c>
      <c r="XS45" s="203">
        <v>0</v>
      </c>
      <c r="XT45" s="203">
        <v>0</v>
      </c>
      <c r="XU45" s="203">
        <v>0</v>
      </c>
      <c r="XV45" s="203">
        <v>0</v>
      </c>
      <c r="XW45" s="203">
        <v>0</v>
      </c>
      <c r="XX45" s="203"/>
      <c r="XY45" s="241">
        <f>IFERROR(HLOOKUP("fl_4_v_s14",acc!$B$10:$ALM$83,$A45-1947,FALSE),"")</f>
        <v>1.7000000000000001E-2</v>
      </c>
      <c r="XZ45" s="203">
        <v>0</v>
      </c>
      <c r="YA45" s="203">
        <v>0</v>
      </c>
      <c r="YB45" s="203">
        <v>0</v>
      </c>
      <c r="YC45" s="203">
        <v>0</v>
      </c>
      <c r="YD45" s="203">
        <v>0</v>
      </c>
      <c r="YE45" s="203">
        <v>1.7000000000000001E-2</v>
      </c>
      <c r="YF45" s="203">
        <v>0</v>
      </c>
      <c r="YG45" s="203">
        <v>0</v>
      </c>
      <c r="YH45" s="203">
        <v>0</v>
      </c>
      <c r="YI45" s="203">
        <v>0</v>
      </c>
      <c r="YJ45" s="203">
        <v>0</v>
      </c>
      <c r="YK45" s="203">
        <v>0</v>
      </c>
      <c r="YL45" s="203"/>
      <c r="YM45" s="241">
        <f>IFERROR(HLOOKUP("fl_1_v_s2",acc!$B$10:$ALE$83,$A45-1947,FALSE)+HLOOKUP("fl_295_v_s2",acc!$B$10:$ALE$83,$A45-1947,FALSE)+HLOOKUP("tgt2_v",acc!$B$10:$ALE$83,$A45-1947,FALSE)+HLOOKUP("fl_2_v_s2",acc!$B$10:$ALE$83,$A45-1947,FALSE)+HLOOKUP("fl_3d_v_s2",acc!$B$10:$ALE$83,$A45-1947,FALSE)+HLOOKUP("fl_4_v_s2",acc!$B$10:$ALE$83,$A45-1947,FALSE)+HLOOKUP("fl_5d_v_s2",acc!$B$10:$ALE$83,$A45-1947,FALSE)+HLOOKUP("fl_7_v_s2",acc!$B$10:$ALE$83,$A45-1947,FALSE),"")</f>
        <v>31.814999999999998</v>
      </c>
      <c r="YN45" s="203">
        <v>1.9730000000000001</v>
      </c>
      <c r="YO45" s="203">
        <v>13.182</v>
      </c>
      <c r="YP45" s="203">
        <v>0</v>
      </c>
      <c r="YQ45" s="203">
        <v>0</v>
      </c>
      <c r="YR45" s="203">
        <v>1.5720000000000001</v>
      </c>
      <c r="YS45" s="203">
        <v>3.2000000000000001E-2</v>
      </c>
      <c r="YT45" s="241">
        <f>IFERROR(HLOOKUP("fa_3d_v_s11",acc!$B$10:$AIS$83,$A45-1947,FALSE)+HLOOKUP("fa_3d_v_s12",acc!$B$10:$AIS$83,$A45-1947,FALSE)+HLOOKUP("fa_3d_v_s121",acc!$B$10:$AIS$83,$A45-1947,FALSE)+HLOOKUP("fa_3d_v_s13",acc!$B$10:$AIS$83,$A45-1947,FALSE)+HLOOKUP("fa_3d_v_s14",acc!$B$10:$AIS$83,$A45-1947,FALSE),"")</f>
        <v>0.97600000000000009</v>
      </c>
      <c r="YU45" s="203">
        <v>3.5409999999999999</v>
      </c>
      <c r="YV45" s="203">
        <v>10.929</v>
      </c>
      <c r="YW45" s="203">
        <v>0</v>
      </c>
      <c r="YX45" s="241">
        <f>IFERROR(HLOOKUP("fa_5d_v_s11",acc!$B$10:$AIS$83,$A45-1947,FALSE)
+HLOOKUP("fa_5d_v_s12",acc!$B$10:$AIS$83,$A45-1947,FALSE)
+HLOOKUP("fa_5d_v_s121",acc!$B$10:$AIS$83,$A45-1947,FALSE)
+HLOOKUP("fa_5d_v_s13",acc!$B$10:$AIS$83,$A45-1947,FALSE)
+HLOOKUP("fa_5d_v_s14",acc!$B$10:$AIS$83,$A45-1947,FALSE),"")</f>
        <v>12.142999999999999</v>
      </c>
      <c r="YY45" s="203">
        <v>0</v>
      </c>
      <c r="YZ45" s="203">
        <v>0</v>
      </c>
      <c r="ZA45" s="203">
        <v>0</v>
      </c>
      <c r="ZB45" s="203"/>
      <c r="ZC45" s="241">
        <f>IFERROR(HLOOKUP("fa_21_c_s11",acc!$B$10:$AIL$83,$A45-1947,FALSE)+HLOOKUP("fa_2_c_s11",acc!$B$10:$AIL$83,$A45-1947,FALSE)+HLOOKUP("fa_3e_c_s11",acc!$B$10:$AIL$83,$A45-1947,FALSE)+HLOOKUP("fa_3d_c_s11",acc!$B$10:$AIL$83,$A45-1947,FALSE)+HLOOKUP("fa_4_c_s11",acc!$B$10:$AIL$83,$A45-1947,FALSE)+HLOOKUP("fa_5e_c_s11",acc!$B$10:$AIL$83,$A45-1947,FALSE)+HLOOKUP("fa_5d_c_s11",acc!$B$10:$AIL$83,$A45-1947,FALSE)+HLOOKUP("fa_6_c_s11",acc!$B$10:$AIL$83,$A45-1947,FALSE)+HLOOKUP("fa_7_c_s11",acc!$B$10:$AIL$83,$A45-1947,FALSE)+HLOOKUP("fa_8_c_s11",acc!$B$10:$AIL$83,$A45-1947,FALSE),"")</f>
        <v>-11.737</v>
      </c>
      <c r="ZD45" s="203">
        <v>0</v>
      </c>
      <c r="ZE45" s="203">
        <v>-1.8169999999999999</v>
      </c>
      <c r="ZF45" s="203">
        <v>0</v>
      </c>
      <c r="ZG45" s="203">
        <v>0</v>
      </c>
      <c r="ZH45" s="203">
        <v>0</v>
      </c>
      <c r="ZI45" s="203">
        <v>0</v>
      </c>
      <c r="ZJ45" s="203">
        <v>-0.128</v>
      </c>
      <c r="ZK45" s="203">
        <v>-9.7919999999999998</v>
      </c>
      <c r="ZL45" s="203">
        <v>-24.491</v>
      </c>
      <c r="ZM45" s="203">
        <v>14.699</v>
      </c>
      <c r="ZN45" s="203">
        <v>0</v>
      </c>
      <c r="ZO45" s="203">
        <v>0</v>
      </c>
      <c r="ZP45" s="203">
        <v>0</v>
      </c>
      <c r="ZQ45" s="203"/>
      <c r="ZR45" s="241">
        <f>IFERROR(HLOOKUP("fa_21_c_s12",acc!$B$10:$AMJ$83,$A45-1947,FALSE)+HLOOKUP("res_c",acc!$B$10:$AMJ$83,$A45-1947,FALSE)+HLOOKUP("fa_2_c_s12",acc!$B$10:$AMJ$83,$A45-1947,FALSE)+HLOOKUP("fa_3e_c_s12",acc!$B$10:$AMJ$83,$A45-1947,FALSE)+HLOOKUP("fa_3d_c_s12",acc!$B$10:$AMJ$83,$A45-1947,FALSE)+HLOOKUP("fa_3g_c_s12",acc!$B$10:$AMJ$83,$A45-1947,FALSE)+HLOOKUP("fa_4_c_s12",acc!$B$10:$AMJ$83,$A45-1947,FALSE)+HLOOKUP("fa_5e_c_s12",acc!$B$10:$AMJ$83,$A45-1947,FALSE)+HLOOKUP("fa_5d_c_s12",acc!$B$10:$AMJ$83,$A45-1947,FALSE)+HLOOKUP("fa_8_c_s12",acc!$B$10:$AMJ$83,$A45-1947,FALSE),"")</f>
        <v>21.401892906090076</v>
      </c>
      <c r="ZS45" s="203">
        <v>0</v>
      </c>
      <c r="ZT45" s="203">
        <v>13.649999999999999</v>
      </c>
      <c r="ZU45" s="203">
        <v>0</v>
      </c>
      <c r="ZV45" s="203">
        <v>0</v>
      </c>
      <c r="ZW45" s="203">
        <v>0.24199999999999999</v>
      </c>
      <c r="ZX45" s="203">
        <v>0.24199999999999999</v>
      </c>
      <c r="ZY45" s="203">
        <v>0</v>
      </c>
      <c r="ZZ45" s="241">
        <f>IFERROR(HLOOKUP("fl_4_c_s11",acc!$B$10:$AIS$83,$A45-1947,FALSE)+HLOOKUP("fl_4_c_s13",acc!$B$10:$AIS$83,$A45-1947,FALSE)+HLOOKUP("fl_4_c_s14",acc!$B$10:$AIS$83,$A45-1947,FALSE)+HLOOKUP("fl_4_c_s2",acc!$B$10:$AIS$83,$A45-1947,FALSE)-HLOOKUP("fa_4_c_s11",acc!$B$10:$AIS$83,$A45-1947,FALSE)-HLOOKUP("fa_4_c_s121",acc!$B$10:$AIS$83,$A45-1947,FALSE)-HLOOKUP("fa_4_c_s2",acc!$B$10:$AIS$83,$A45-1947,FALSE),"")</f>
        <v>1.3877787807814457E-17</v>
      </c>
      <c r="AAA45" s="203">
        <v>2.1619999999999999</v>
      </c>
      <c r="AAB45" s="203">
        <v>-1.51</v>
      </c>
      <c r="AAC45" s="203">
        <v>3.6720000000000002</v>
      </c>
      <c r="AAD45" s="203">
        <v>0</v>
      </c>
      <c r="AAE45" s="203">
        <v>0</v>
      </c>
      <c r="AAF45" s="203">
        <v>5.5040000000000004</v>
      </c>
      <c r="AAG45" s="203"/>
      <c r="AAH45" s="241">
        <f>IFERROR(HLOOKUP("fa_1_c_s121",acc!$B$10:$AMB$83,$A45-1947,FALSE)+HLOOKUP("fa_295_c_s121",acc!$B$10:$AMB$83,$A45-1947,FALSE)+HLOOKUP("tgt2_c",acc!$B$10:$AMB$83,$A45-1947,FALSE)+HLOOKUP("fa_2_c_s121",acc!$B$10:$AMB$83,$A45-1947,FALSE)+HLOOKUP("fa_3e_c_s121",acc!$B$10:$AMB$83,$A45-1947,FALSE)+HLOOKUP("fa_3d_c_s121",acc!$B$10:$AMB$83,$A45-1947,FALSE)+HLOOKUP("fa_3g_c_s121",acc!$B$10:$AMB$83,$A45-1947,FALSE)+HLOOKUP("fa_4_c_s121",acc!$B$10:$AMB$83,$A45-1947,FALSE)+HLOOKUP("fa_5e_c_s121",acc!$B$10:$AMB$83,$A45-1947,FALSE)+HLOOKUP("fa_5d_c_s121",acc!$B$10:$AMB$83,$A45-1947,FALSE)+HLOOKUP("fa_7_c_s121",acc!$B$10:$AMB$83,$A45-1947,FALSE)+HLOOKUP("fa_8_c_s121",acc!$B$10:$AMB$83,$A45-1947,FALSE),"")</f>
        <v>7.9999999999976687E-3</v>
      </c>
      <c r="AAI45" s="203">
        <v>0</v>
      </c>
      <c r="AAJ45" s="203">
        <v>0</v>
      </c>
      <c r="AAK45" s="203">
        <v>0</v>
      </c>
      <c r="AAL45" s="241">
        <f>IFERROR(HLOOKUP("fl_295_c_s12",acc!$B$10:$AIS$83,$A45-1947,FALSE)+HLOOKUP("fl_295_c_s2",acc!$B$10:$AIS$83,$A45-1947,FALSE),"")</f>
        <v>9.9999999999766899E-4</v>
      </c>
      <c r="AAM45" s="203">
        <v>0</v>
      </c>
      <c r="AAN45" s="203">
        <v>0</v>
      </c>
      <c r="AAO45" s="203">
        <v>0</v>
      </c>
      <c r="AAP45" s="203">
        <v>0</v>
      </c>
      <c r="AAQ45" s="203">
        <v>7.0000000000000001E-3</v>
      </c>
      <c r="AAR45" s="203">
        <v>0</v>
      </c>
      <c r="AAS45" s="203">
        <v>7.0000000000000001E-3</v>
      </c>
      <c r="AAT45" s="203">
        <v>0</v>
      </c>
      <c r="AAU45" s="203">
        <v>0</v>
      </c>
      <c r="AAV45" s="203">
        <v>0</v>
      </c>
      <c r="AAW45" s="203"/>
      <c r="AAX45" s="241">
        <f>IFERROR(HLOOKUP("gcb_c",acc!$B$10:$ALT$83,$A45-1947,FALSE)+HLOOKUP("fa_2_c_s13",acc!$B$10:$ALT$83,$A45-1947,FALSE)+HLOOKUP("fa_3d_c_s13",acc!$B$10:$ALT$83,$A45-1947,FALSE)+HLOOKUP("fa_3g_c_s13",acc!$B$10:$ALT$83,$A45-1947,FALSE)+HLOOKUP("fa_5e_c_s13",acc!$B$10:$ALT$83,$A45-1947,FALSE)+HLOOKUP("fa_5d_c_s13",acc!$B$10:$ALT$83,$A45-1947,FALSE)+HLOOKUP("fa_6_c_s13",acc!$B$10:$ALT$83,$A45-1947,FALSE)+HLOOKUP("fa_7_c_s13",acc!$B$10:$ALT$83,$A45-1947,FALSE)+HLOOKUP("fa_8_c_s13",acc!$B$10:$ALT$83,$A45-1947,FALSE),"")</f>
        <v>-0.28999999999999998</v>
      </c>
      <c r="AAY45" s="203">
        <v>0</v>
      </c>
      <c r="AAZ45" s="203">
        <v>88.299435270833499</v>
      </c>
      <c r="ABA45" s="203">
        <v>0</v>
      </c>
      <c r="ABB45" s="203">
        <v>0</v>
      </c>
      <c r="ABC45" s="203">
        <v>0</v>
      </c>
      <c r="ABD45" s="203">
        <v>0</v>
      </c>
      <c r="ABE45" s="203">
        <v>0</v>
      </c>
      <c r="ABF45" s="203">
        <v>8.2000000000000003E-2</v>
      </c>
      <c r="ABG45" s="203">
        <v>0</v>
      </c>
      <c r="ABH45" s="203">
        <v>8.2000000000000003E-2</v>
      </c>
      <c r="ABI45" s="203">
        <v>0</v>
      </c>
      <c r="ABJ45" s="203">
        <v>0</v>
      </c>
      <c r="ABK45" s="203">
        <v>-0.372</v>
      </c>
      <c r="ABL45" s="203"/>
      <c r="ABM45" s="241">
        <f>IFERROR(HLOOKUP("fa_21_c_s14",acc!$B$10:$ALL$83,$A45-1947,FALSE)+HLOOKUP("fa_2_c_s14",acc!$B$10:$ALL$83,$A45-1947,FALSE)+HLOOKUP("fa_3d_c_s14",acc!$B$10:$ALL$83,$A45-1947,FALSE)+HLOOKUP("fa_3g_c_s14",acc!$B$10:$ALL$83,$A45-1947,FALSE)+HLOOKUP("fa_5e_c_s14",acc!$B$10:$ALL$83,$A45-1947,FALSE)+HLOOKUP("fa_5d_c_s14",acc!$B$10:$ALL$83,$A45-1947,FALSE)+HLOOKUP("fa_6_c_s14",acc!$B$10:$ALL$83,$A45-1947,FALSE)+HLOOKUP("fa_7_c_s14",acc!$B$10:$ALL$83,$A45-1947,FALSE)+HLOOKUP("fa_8_c_s14",acc!$B$10:$ALL$83,$A45-1947,FALSE),"")</f>
        <v>8.1679999999999993</v>
      </c>
      <c r="ABN45" s="203">
        <v>0</v>
      </c>
      <c r="ABO45" s="203">
        <v>1.498</v>
      </c>
      <c r="ABP45" s="203">
        <v>0</v>
      </c>
      <c r="ABQ45" s="203">
        <v>-1.2E-2</v>
      </c>
      <c r="ABR45" s="203">
        <v>-1.2E-2</v>
      </c>
      <c r="ABS45" s="203">
        <v>0</v>
      </c>
      <c r="ABT45" s="203">
        <v>0</v>
      </c>
      <c r="ABU45" s="203">
        <v>5.8140000000000001</v>
      </c>
      <c r="ABV45" s="203">
        <v>4.04</v>
      </c>
      <c r="ABW45" s="203">
        <v>1.774</v>
      </c>
      <c r="ABX45" s="203">
        <v>0</v>
      </c>
      <c r="ABY45" s="203">
        <v>0</v>
      </c>
      <c r="ABZ45" s="203">
        <v>0.86799999999999999</v>
      </c>
      <c r="ACA45" s="203"/>
      <c r="ACB45" s="241">
        <f>IFERROR(HLOOKUP("fa_21_c_s2",acc!$B$10:$ALD$83,$A45-1947,FALSE)+HLOOKUP("fa_2_c_s2",acc!$B$10:$ALD$83,$A45-1947,FALSE)+HLOOKUP("fa_3e_c_s2",acc!$B$10:$ALD$83,$A45-1947,FALSE)+HLOOKUP("fa_3g_c_s2",acc!$B$10:$ALD$83,$A45-1947,FALSE)+HLOOKUP("fa_4_c_s2",acc!$B$10:$ALD$83,$A45-1947,FALSE)+HLOOKUP("fa_5e_c_s2",acc!$B$10:$ALD$83,$A45-1947,FALSE)+HLOOKUP("fa_6_c_s2",acc!$B$10:$ALD$83,$A45-1947,FALSE)+HLOOKUP("fa_8_c_s2",acc!$B$10:$ALD$83,$A45-1947,FALSE),"")</f>
        <v>8.9229999999999983</v>
      </c>
      <c r="ACC45" s="203">
        <v>0</v>
      </c>
      <c r="ACD45" s="203">
        <v>19.010999999999999</v>
      </c>
      <c r="ACE45" s="203">
        <v>0</v>
      </c>
      <c r="ACF45" s="203">
        <v>0</v>
      </c>
      <c r="ACG45" s="203">
        <v>0</v>
      </c>
      <c r="ACH45" s="203">
        <v>0</v>
      </c>
      <c r="ACI45" s="203">
        <v>0</v>
      </c>
      <c r="ACJ45" s="203">
        <v>-0.11700000000000001</v>
      </c>
      <c r="ACK45" s="203">
        <v>-1.1419999999999999</v>
      </c>
      <c r="ACL45" s="203">
        <v>-3.9710000000000001</v>
      </c>
      <c r="ACM45" s="203">
        <v>0</v>
      </c>
      <c r="ACN45" s="203">
        <v>0</v>
      </c>
      <c r="ACO45" s="203">
        <v>0</v>
      </c>
      <c r="ACP45" s="203">
        <v>-6</v>
      </c>
      <c r="ACQ45" s="203"/>
      <c r="ACR45" s="241">
        <f>IFERROR(HLOOKUP("fl_3g_c_s11",acc!$B$10:$AMQ$83,$A45-1947,FALSE)+HLOOKUP("fl_4_c_s11",acc!$B$10:$AMQ$83,$A45-1947,FALSE)+HLOOKUP("fl_5e_c_s11",acc!$B$10:$AMQ$83,$A45-1947,FALSE),"")</f>
        <v>-22.605</v>
      </c>
      <c r="ACS45" s="203">
        <v>0</v>
      </c>
      <c r="ACT45" s="203">
        <v>0</v>
      </c>
      <c r="ACU45" s="203">
        <v>0</v>
      </c>
      <c r="ACV45" s="203">
        <v>0</v>
      </c>
      <c r="ACW45" s="203">
        <v>0</v>
      </c>
      <c r="ACX45" s="203">
        <v>4.1000000000000002E-2</v>
      </c>
      <c r="ACY45" s="203">
        <v>-22.646000000000001</v>
      </c>
      <c r="ACZ45" s="203">
        <v>-22.646000000000001</v>
      </c>
      <c r="ADA45" s="203">
        <v>0</v>
      </c>
      <c r="ADB45" s="203">
        <v>0</v>
      </c>
      <c r="ADC45" s="203">
        <v>0</v>
      </c>
      <c r="ADD45" s="203">
        <v>0</v>
      </c>
      <c r="ADE45" s="203"/>
      <c r="ADF45" s="241">
        <f>IFERROR(HLOOKUP("fl_295_c_s12",acc!$B$10:$AMI$83,$A45-1947,FALSE)+HLOOKUP("fl_2_c_s12",acc!$B$10:$AMI$83,$A45-1947,FALSE)+HLOOKUP("fl_3g_c_s12",acc!$B$10:$AMI$83,$A45-1947,FALSE)+HLOOKUP("fl_5e_c_s12",acc!$B$10:$AMI$83,$A45-1947,FALSE)+HLOOKUP("fl_6_c_s12",acc!$B$10:$AMI$83,$A45-1947,FALSE)+HLOOKUP("fl_7_c_s12",acc!$B$10:$AMI$83,$A45-1947,FALSE),"")</f>
        <v>18.163892906090066</v>
      </c>
      <c r="ADG45" s="203">
        <v>0</v>
      </c>
      <c r="ADH45" s="241">
        <f>IFERROR(HLOOKUP("fa_2_c_s11",acc!$B$10:$AIS$83,$A45-1947,FALSE)+HLOOKUP("fa_2_c_s12",acc!$B$10:$AIS$83,$A45-1947,FALSE)+HLOOKUP("fa_2_c_s121",acc!$B$10:$AIS$83,$A45-1947,FALSE)+HLOOKUP("fa_2_c_s13",acc!$B$10:$AIS$83,$A45-1947,FALSE)+HLOOKUP("fa_2_c_s14",acc!$B$10:$AIS$83,$A45-1947,FALSE)+HLOOKUP("fa_2_c_s2",acc!$B$10:$AIS$83,$A45-1947,FALSE)-HLOOKUP("fl_2_c_s121",acc!$B$10:$AIS$83,$A45-1947,FALSE)-HLOOKUP("fl_2_c_s13",acc!$B$10:$AIS$83,$A45-1947,FALSE)-HLOOKUP("fl_2_c_s2",acc!$B$10:$AIS$83,$A45-1947,FALSE),"")</f>
        <v>21.425999999999995</v>
      </c>
      <c r="ADI45" s="203">
        <v>0</v>
      </c>
      <c r="ADJ45" s="203">
        <v>9.9999999999766899E-4</v>
      </c>
      <c r="ADK45" s="203">
        <v>0.22900000000000001</v>
      </c>
      <c r="ADL45" s="203">
        <v>0.22900000000000001</v>
      </c>
      <c r="ADM45" s="203">
        <v>0</v>
      </c>
      <c r="ADN45" s="203">
        <v>0</v>
      </c>
      <c r="ADO45" s="203">
        <f t="shared" si="1"/>
        <v>-3.2860000000000014</v>
      </c>
      <c r="ADP45" s="241">
        <f>IFERROR(HLOOKUP("fa_5e_c_s11",acc!$B$10:$AIS$83,$A45-1947,FALSE)
+HLOOKUP("fa_5e_c_s12",acc!$B$10:$AIS$83,$A45-1947,FALSE)
+HLOOKUP("fa_5e_c_s121",acc!$B$10:$AIS$83,$A45-1947,FALSE)
+HLOOKUP("fa_5e_c_s13",acc!$B$10:$AIS$83,$A45-1947,FALSE)
+HLOOKUP("fa_5e_c_s14",acc!$B$10:$AIS$83,$A45-1947,FALSE)
+HLOOKUP("fa_5e_c_s2",acc!$B$10:$AIS$83,$A45-1947,FALSE)
-HLOOKUP("fl_5e_c_s11",acc!$B$10:$AIS$83,$A45-1947,FALSE)
-HLOOKUP("fl_5e_c_s121",acc!$B$10:$AIS$83,$A45-1947,FALSE),"")</f>
        <v>-3.2860000000000014</v>
      </c>
      <c r="ADQ45" s="203">
        <v>0</v>
      </c>
      <c r="ADR45" s="203">
        <v>0</v>
      </c>
      <c r="ADS45" s="241">
        <f>IFERROR(HLOOKUP("fa_7_c_s11",acc!$B$10:$AIS$83,$A45-1947,FALSE)+HLOOKUP("fa_7_c_s121",acc!$B$10:$AIS$83,$A45-1947,FALSE)+HLOOKUP("fa_7_c_s13",acc!$B$10:$AIS$83,$A45-1947,FALSE)+HLOOKUP("fa_7_c_s14",acc!$B$10:$AIS$83,$A45-1947,FALSE)-HLOOKUP("fl_7_c_s2",acc!$B$10:$AIS$83,$A45-1947,FALSE),"")</f>
        <v>0</v>
      </c>
      <c r="ADT45" s="203">
        <v>0</v>
      </c>
      <c r="ADU45" s="203"/>
      <c r="ADV45" s="241">
        <f>IFERROR(HLOOKUP("fl_21_c_s121",acc!$B$10:$AMA$83,$A45-1947,FALSE)+HLOOKUP("res_c",acc!$B$10:$AMA$83,$A45-1947,FALSE)+HLOOKUP("gcb_c",acc!$B$10:$AMA$83,$A45-1947,FALSE)+HLOOKUP("fl_2_c_s121",acc!$B$10:$AMA$83,$A45-1947,FALSE)+HLOOKUP("fl_5e_c_s121",acc!$B$10:$AMA$83,$A45-1947,FALSE),"")</f>
        <v>0</v>
      </c>
      <c r="ADW45" s="203">
        <v>0</v>
      </c>
      <c r="ADX45" s="203">
        <v>88.249435270833501</v>
      </c>
      <c r="ADY45" s="241">
        <f>IFERROR(HLOOKUP("fa_21_c_s11",acc!$B$10:$AIS$83,$A45-1947,FALSE)+HLOOKUP("fa_21_c_s12",acc!$B$10:$AIS$83,$A45-1947,FALSE)+HLOOKUP("fa_21_c_s14",acc!$B$10:$AIS$83,$A45-1947,FALSE)+HLOOKUP("fa_21_c_s2",acc!$B$10:$AIS$83,$A45-1947,FALSE),"")</f>
        <v>0</v>
      </c>
      <c r="ADZ45" s="203">
        <v>0</v>
      </c>
      <c r="AEA45" s="203">
        <v>0</v>
      </c>
      <c r="AEB45" s="203">
        <v>0</v>
      </c>
      <c r="AEC45" s="203">
        <v>0</v>
      </c>
      <c r="AED45" s="203">
        <v>0</v>
      </c>
      <c r="AEE45" s="203">
        <v>0</v>
      </c>
      <c r="AEF45" s="203">
        <v>0</v>
      </c>
      <c r="AEG45" s="203">
        <v>0</v>
      </c>
      <c r="AEH45" s="203">
        <v>0</v>
      </c>
      <c r="AEI45" s="203">
        <v>0</v>
      </c>
      <c r="AEJ45" s="203">
        <v>0</v>
      </c>
      <c r="AEK45" s="203"/>
      <c r="AEL45" s="241">
        <f>IFERROR(HLOOKUP("fl_2_c_s13",acc!$B$10:$ALS$83,$A45-1947,FALSE)+HLOOKUP("fl_3e_c_s13",acc!$B$10:$ALS$83,$A45-1947,FALSE)+HLOOKUP("fl_4_c_s13",acc!$B$10:$ALS$83,$A45-1947,FALSE),"")</f>
        <v>-0.155</v>
      </c>
      <c r="AEM45" s="203">
        <v>0</v>
      </c>
      <c r="AEN45" s="203">
        <v>0</v>
      </c>
      <c r="AEO45" s="203">
        <v>0</v>
      </c>
      <c r="AEP45" s="203">
        <v>1E-3</v>
      </c>
      <c r="AEQ45" s="203">
        <v>1E-3</v>
      </c>
      <c r="AER45" s="203">
        <v>0</v>
      </c>
      <c r="AES45" s="203">
        <v>-0.156</v>
      </c>
      <c r="AET45" s="203">
        <v>0</v>
      </c>
      <c r="AEU45" s="203">
        <v>0</v>
      </c>
      <c r="AEV45" s="203">
        <v>0</v>
      </c>
      <c r="AEW45" s="203">
        <v>0</v>
      </c>
      <c r="AEX45" s="203">
        <v>0</v>
      </c>
      <c r="AEY45" s="203">
        <v>0</v>
      </c>
      <c r="AEZ45" s="203"/>
      <c r="AFA45" s="241">
        <f>IFERROR(HLOOKUP("fl_4_c_s14",acc!$B$10:$ALK$83,$A45-1947,FALSE),"")</f>
        <v>-1.002</v>
      </c>
      <c r="AFB45" s="203">
        <v>0</v>
      </c>
      <c r="AFC45" s="203">
        <v>0</v>
      </c>
      <c r="AFD45" s="203">
        <v>0</v>
      </c>
      <c r="AFE45" s="203">
        <v>0</v>
      </c>
      <c r="AFF45" s="203">
        <v>0</v>
      </c>
      <c r="AFG45" s="203">
        <v>-1.002</v>
      </c>
      <c r="AFH45" s="203">
        <v>0</v>
      </c>
      <c r="AFI45" s="203">
        <v>0</v>
      </c>
      <c r="AFJ45" s="203">
        <v>0</v>
      </c>
      <c r="AFK45" s="203">
        <v>0</v>
      </c>
      <c r="AFL45" s="203">
        <v>0</v>
      </c>
      <c r="AFM45" s="203"/>
      <c r="AFN45" s="203"/>
      <c r="AFO45" s="241">
        <f>IFERROR(HLOOKUP("fl_1_c_s2",acc!$B$10:$ALC$83,$A45-1947,FALSE)+HLOOKUP("fl_295_c_s2",acc!$B$10:$ALC$83,$A45-1947,FALSE)+HLOOKUP("tgt2_c",acc!$B$10:$ALC$83,$A45-1947,FALSE)+HLOOKUP("fl_2_c_s2",acc!$B$10:$ALC$83,$A45-1947,FALSE)+HLOOKUP("fl_3d_c_s2",acc!$B$10:$ALC$83,$A45-1947,FALSE)+HLOOKUP("fl_4_c_s2",acc!$B$10:$ALC$83,$A45-1947,FALSE)+HLOOKUP("fl_5d_c_s2",acc!$B$10:$ALC$83,$A45-1947,FALSE)+HLOOKUP("fl_7_c_s2",acc!$B$10:$ALC$83,$A45-1947,FALSE),"")</f>
        <v>32.072000000000003</v>
      </c>
      <c r="AFP45" s="203">
        <v>0</v>
      </c>
      <c r="AFQ45" s="203">
        <v>10.965999999999999</v>
      </c>
      <c r="AFR45" s="203">
        <v>0</v>
      </c>
      <c r="AFS45" s="203">
        <v>0</v>
      </c>
      <c r="AFT45" s="203">
        <v>0</v>
      </c>
      <c r="AFU45" s="203">
        <v>0</v>
      </c>
      <c r="AFV45" s="241">
        <f>IFERROR(HLOOKUP("fa_3d_c_s11",acc!$B$10:$AIS$83,$A45-1947,FALSE)+HLOOKUP("fa_3d_c_s12",acc!$B$10:$AIS$83,$A45-1947,FALSE)+HLOOKUP("fa_3d_c_s121",acc!$B$10:$AIS$83,$A45-1947,FALSE)+HLOOKUP("fa_3d_c_s13",acc!$B$10:$AIS$83,$A45-1947,FALSE)+HLOOKUP("fa_3d_c_s14",acc!$B$10:$AIS$83,$A45-1947,FALSE),"")</f>
        <v>0</v>
      </c>
      <c r="AFW45" s="203">
        <v>0.872</v>
      </c>
      <c r="AFX45" s="203">
        <v>20.234000000000002</v>
      </c>
      <c r="AFY45" s="203">
        <v>0</v>
      </c>
      <c r="AFZ45" s="241">
        <f>IFERROR(HLOOKUP("fa_5d_c_s11",acc!$B$10:$AIS$83,$A45-1947,FALSE)
+HLOOKUP("fa_5d_c_s12",acc!$B$10:$AIS$83,$A45-1947,FALSE)
+HLOOKUP("fa_5d_c_s121",acc!$B$10:$AIS$83,$A45-1947,FALSE)
+HLOOKUP("fa_5d_c_s13",acc!$B$10:$AIS$83,$A45-1947,FALSE)
+HLOOKUP("fa_5d_c_s14",acc!$B$10:$AIS$83,$A45-1947,FALSE),"")</f>
        <v>20.234000000000002</v>
      </c>
      <c r="AGA45" s="203">
        <v>0</v>
      </c>
      <c r="AGB45" s="203">
        <v>0</v>
      </c>
      <c r="AGC45" s="203">
        <v>0</v>
      </c>
      <c r="AGD45" s="203">
        <v>650.05100000000004</v>
      </c>
      <c r="AGE45" s="203">
        <v>649.86800000000005</v>
      </c>
      <c r="AGF45" s="203">
        <v>0</v>
      </c>
      <c r="AGG45" s="203">
        <v>0</v>
      </c>
      <c r="AGH45" s="203">
        <v>0</v>
      </c>
      <c r="AGI45" s="203">
        <v>0</v>
      </c>
      <c r="AGJ45" s="203">
        <v>7.1539999999999999</v>
      </c>
      <c r="AGK45" s="203">
        <v>83.508435270833502</v>
      </c>
      <c r="AGL45" s="203">
        <v>0</v>
      </c>
      <c r="AGM45" s="203">
        <v>-88.299435270833499</v>
      </c>
      <c r="AGN45" s="203">
        <v>17.728000000000002</v>
      </c>
      <c r="AGO45" s="203">
        <v>-6.5579999999999998</v>
      </c>
      <c r="AGP45" s="203">
        <v>0</v>
      </c>
      <c r="AGQ45" s="203">
        <v>0.05</v>
      </c>
      <c r="AGR45" s="203">
        <v>1.0660000000000001</v>
      </c>
      <c r="AGS45" s="241">
        <f>IFERROR(HLOOKUP("fl_3e_flow_s13",acc!$B$10:$AIS$83,$A45-1947,FALSE)-HLOOKUP("fa_3e_flow_s11",acc!$B$10:$AIS$83,$A45-1947,FALSE)-HLOOKUP("fa_3e_flow_s121",acc!$B$10:$AIS$83,$A45-1947,FALSE)-HLOOKUP("fa_3e_flow_s2",acc!$B$10:$AIS$83,$A45-1947,FALSE),"")</f>
        <v>11.272095746593834</v>
      </c>
      <c r="AGT45" s="203">
        <v>-0.13409574659383361</v>
      </c>
      <c r="AGU45" s="203">
        <v>0</v>
      </c>
      <c r="AGV45" s="203">
        <v>1.24</v>
      </c>
      <c r="AGW45" s="203">
        <v>13.444000000000001</v>
      </c>
      <c r="AGX45" s="203">
        <v>5.67</v>
      </c>
      <c r="AGY45" s="203">
        <v>5.24167475362934</v>
      </c>
      <c r="AGZ45" s="241">
        <f>IFERROR(HLOOKUP("fa_3g_flow_s12",acc!$B$10:$AIS$83,$A45-1947,FALSE)+HLOOKUP("fa_3g_flow_s121",acc!$B$10:$AIS$83,$A45-1947,FALSE)+HLOOKUP("fa_3g_flow_s13",acc!$B$10:$AIS$83,$A45-1947,FALSE)+HLOOKUP("fa_3g_flow_s14",acc!$B$10:$AIS$83,$A45-1947,FALSE)+HLOOKUP("fa_3g_flow_s2",acc!$B$10:$AIS$83,$A45-1947,FALSE)-HLOOKUP("fl_3g_flow_s11",acc!$B$10:$AIS$83,$A45-1947,FALSE),"")</f>
        <v>13.278770500223173</v>
      </c>
      <c r="AHA45" s="203">
        <v>-9.1904253406166397E-2</v>
      </c>
      <c r="AHB45" s="203">
        <v>0.75600000000000001</v>
      </c>
      <c r="AHC45" s="203">
        <v>4.63</v>
      </c>
      <c r="AHD45" s="203">
        <v>8.4130000000000003</v>
      </c>
      <c r="AHE45" s="203">
        <v>6.5490000000000004</v>
      </c>
      <c r="AHF45" s="241">
        <f>IFERROR(HLOOKUP("fl_3e_s_s13",acc!$B$10:$AIS$83,$A45-1947,FALSE)-HLOOKUP("fa_3e_s_s11",acc!$B$10:$AIS$83,$A45-1947,FALSE)-HLOOKUP("fa_3e_s_s121",acc!$B$10:$AIS$83,$A45-1947,FALSE)-HLOOKUP("fa_3e_s_s2",acc!$B$10:$AIS$83,$A45-1947,FALSE),"")</f>
        <v>73.481356833125574</v>
      </c>
      <c r="AHG45" s="203">
        <v>2.1526431668744079</v>
      </c>
      <c r="AHH45" s="203">
        <v>0</v>
      </c>
      <c r="AHI45" s="203">
        <v>5.4029999999999996</v>
      </c>
      <c r="AHJ45" s="203">
        <v>87.585999999999999</v>
      </c>
      <c r="AHK45" s="203">
        <v>36.131</v>
      </c>
      <c r="AHL45" s="203">
        <v>243.256972107851</v>
      </c>
      <c r="AHM45" s="241">
        <f>IFERROR(HLOOKUP("fa_3g_s_s12",acc!$B$10:$AIS$83,$A45-1947,FALSE)+HLOOKUP("fa_3g_s_s121",acc!$B$10:$AIS$83,$A45-1947,FALSE)+HLOOKUP("fa_3g_s_s13",acc!$B$10:$AIS$83,$A45-1947,FALSE)+HLOOKUP("fa_3g_s_s14",acc!$B$10:$AIS$83,$A45-1947,FALSE)+HLOOKUP("fa_3g_s_s2",acc!$B$10:$AIS$83,$A45-1947,FALSE)-HLOOKUP("fl_3g_s_s11",acc!$B$10:$AIS$83,$A45-1947,FALSE),"")</f>
        <v>305.12332894097665</v>
      </c>
      <c r="AHN45" s="203">
        <f t="shared" si="3"/>
        <v>1.4746791571029136</v>
      </c>
      <c r="AHO45" s="203">
        <f t="shared" si="2"/>
        <v>0.89356768786187901</v>
      </c>
      <c r="AHP45" s="203">
        <v>0.516356833125592</v>
      </c>
      <c r="AHQ45" s="203">
        <v>10.624000000000001</v>
      </c>
      <c r="AHR45" s="203">
        <v>49.646000000000001</v>
      </c>
      <c r="AHS45" s="203">
        <v>37.210999999999999</v>
      </c>
      <c r="AHT45" s="203">
        <v>-0.58399999999999996</v>
      </c>
      <c r="AHU45" s="241">
        <f>IFERROR(HLOOKUP("fl_3e_v_s13",acc!$B$10:$AIS$83,$A45-1947,FALSE)-HLOOKUP("fa_3e_v_s11",acc!$B$10:$AIS$83,$A45-1947,FALSE)-HLOOKUP("fa_3e_v_s121",acc!$B$10:$AIS$83,$A45-1947,FALSE)-HLOOKUP("fa_3e_v_s2",acc!$B$10:$AIS$83,$A45-1947,FALSE),"")</f>
        <v>3.3769805406640332</v>
      </c>
      <c r="AHV45" s="203">
        <v>-3.898054066403249E-2</v>
      </c>
      <c r="AHW45" s="203">
        <v>0</v>
      </c>
      <c r="AHX45" s="203">
        <v>-7.4999999999999997E-2</v>
      </c>
      <c r="AHY45" s="203">
        <v>2.6790000000000003</v>
      </c>
      <c r="AHZ45" s="203">
        <v>3.7189999999999999</v>
      </c>
      <c r="AIA45" s="203">
        <v>18.834930887419528</v>
      </c>
      <c r="AIB45" s="241">
        <f>IFERROR(HLOOKUP("fa_3g_v_s12",acc!$B$10:$AIS$83,$A45-1947,FALSE)+HLOOKUP("fa_3g_v_s121",acc!$B$10:$AIS$83,$A45-1947,FALSE)+HLOOKUP("fa_3g_v_s13",acc!$B$10:$AIS$83,$A45-1947,FALSE)+HLOOKUP("fa_3g_v_s14",acc!$B$10:$AIS$83,$A45-1947,FALSE)+HLOOKUP("fa_3g_v_s2",acc!$B$10:$AIS$83,$A45-1947,FALSE)-HLOOKUP("fl_3g_v_s11",acc!$B$10:$AIS$83,$A45-1947,FALSE),"")</f>
        <v>24.519911428083557</v>
      </c>
      <c r="AIC45" s="203">
        <v>3.9980540664032491E-2</v>
      </c>
      <c r="AID45" s="203">
        <v>1.147</v>
      </c>
      <c r="AIE45" s="203">
        <v>1.27</v>
      </c>
      <c r="AIF45" s="203">
        <v>6.9470000000000001</v>
      </c>
      <c r="AIG45" s="203">
        <v>0</v>
      </c>
      <c r="AIH45" s="241">
        <f>IFERROR(HLOOKUP("fl_3e_c_s13",acc!$B$10:$AIS$83,$A45-1947,FALSE)-HLOOKUP("fa_3e_c_s11",acc!$B$10:$AIS$83,$A45-1947,FALSE)-HLOOKUP("fa_3e_c_s121",acc!$B$10:$AIS$83,$A45-1947,FALSE)-HLOOKUP("fa_3e_c_s2",acc!$B$10:$AIS$83,$A45-1947,FALSE),"")</f>
        <v>0.10388632592794793</v>
      </c>
      <c r="AII45" s="203">
        <v>-0.10288632592794793</v>
      </c>
      <c r="AIJ45" s="203">
        <v>0</v>
      </c>
      <c r="AIK45" s="203">
        <v>0</v>
      </c>
      <c r="AIL45" s="203">
        <v>1E-3</v>
      </c>
      <c r="AIM45" s="203">
        <v>0</v>
      </c>
      <c r="AIN45" s="203">
        <v>-6.7993419837872437E-2</v>
      </c>
      <c r="AIO45" s="241">
        <f>IFERROR(HLOOKUP("fa_3g_c_s12",acc!$B$10:$AIS$83,$A45-1947,FALSE)+HLOOKUP("fa_3g_c_s121",acc!$B$10:$AIS$83,$A45-1947,FALSE)+HLOOKUP("fa_3g_c_s13",acc!$B$10:$AIS$83,$A45-1947,FALSE)+HLOOKUP("fa_3g_c_s14",acc!$B$10:$AIS$83,$A45-1947,FALSE)+HLOOKUP("fa_3g_c_s2",acc!$B$10:$AIS$83,$A45-1947,FALSE)-HLOOKUP("fl_3g_c_s11",acc!$B$10:$AIS$83,$A45-1947,FALSE),"")</f>
        <v>2.289290609007549E-2</v>
      </c>
      <c r="AIP45" s="203">
        <v>0.10288632592794793</v>
      </c>
      <c r="AIQ45" s="203">
        <v>0</v>
      </c>
      <c r="AIR45" s="203">
        <v>-1.2E-2</v>
      </c>
      <c r="AIS45" s="203">
        <v>0</v>
      </c>
    </row>
    <row r="46" spans="1:929" x14ac:dyDescent="0.35">
      <c r="A46" s="1">
        <v>1984</v>
      </c>
      <c r="B46" s="203">
        <v>67.418999999999997</v>
      </c>
      <c r="C46" s="203">
        <v>-56.228062000000001</v>
      </c>
      <c r="D46" s="203">
        <v>29.47692</v>
      </c>
      <c r="E46" s="203">
        <v>-3.5029999999991901E-2</v>
      </c>
      <c r="F46" s="203">
        <v>621.99755099999993</v>
      </c>
      <c r="G46" s="203">
        <v>-0.77700000000000002</v>
      </c>
      <c r="H46" s="203">
        <v>0</v>
      </c>
      <c r="I46" s="203">
        <v>12.762450000000001</v>
      </c>
      <c r="J46" s="203">
        <v>-0.59254000000000018</v>
      </c>
      <c r="K46" s="203">
        <v>140.07929999999999</v>
      </c>
      <c r="L46" s="203">
        <v>0</v>
      </c>
      <c r="M46" s="203">
        <v>0</v>
      </c>
      <c r="N46" s="203">
        <v>0</v>
      </c>
      <c r="O46" s="203">
        <f t="shared" si="6"/>
        <v>1.9558228294184523</v>
      </c>
      <c r="P46" s="203">
        <f t="shared" si="4"/>
        <v>0.66330723200947506</v>
      </c>
      <c r="Q46" s="203">
        <v>0</v>
      </c>
      <c r="R46" s="203">
        <v>0</v>
      </c>
      <c r="S46" s="203">
        <v>-0.35100000000000003</v>
      </c>
      <c r="T46" s="203">
        <v>0</v>
      </c>
      <c r="U46" s="203">
        <v>-1.5803849999999999</v>
      </c>
      <c r="V46" s="203">
        <v>3.2005179999999998</v>
      </c>
      <c r="W46" s="203">
        <v>133.54040000000001</v>
      </c>
      <c r="X46" s="203">
        <v>3.1270000000000002</v>
      </c>
      <c r="Y46" s="203">
        <v>-2.279077</v>
      </c>
      <c r="Z46" s="203">
        <v>2.0361739999999999</v>
      </c>
      <c r="AA46" s="203">
        <v>3.9589999999996017E-3</v>
      </c>
      <c r="AB46" s="203">
        <v>20.949750000000002</v>
      </c>
      <c r="AC46" s="203">
        <v>0</v>
      </c>
      <c r="AD46" s="203">
        <v>0</v>
      </c>
      <c r="AE46" s="203">
        <v>0</v>
      </c>
      <c r="AF46" s="203">
        <v>0</v>
      </c>
      <c r="AG46" s="203">
        <v>0</v>
      </c>
      <c r="AH46" s="203">
        <v>0</v>
      </c>
      <c r="AI46" s="203">
        <v>0</v>
      </c>
      <c r="AJ46" s="203">
        <v>0</v>
      </c>
      <c r="AK46" s="203">
        <v>0</v>
      </c>
      <c r="AL46" s="203">
        <v>0</v>
      </c>
      <c r="AM46" s="203">
        <v>0.12</v>
      </c>
      <c r="AN46" s="203">
        <v>0</v>
      </c>
      <c r="AO46" s="203">
        <v>-0.1386</v>
      </c>
      <c r="AP46" s="203">
        <v>0.30974499999999999</v>
      </c>
      <c r="AQ46" s="203">
        <v>4.2512910000000002</v>
      </c>
      <c r="AR46" s="203">
        <v>29.500999999999998</v>
      </c>
      <c r="AS46" s="203">
        <v>-23.336385999999997</v>
      </c>
      <c r="AT46" s="203">
        <v>19.721979999999999</v>
      </c>
      <c r="AU46" s="203">
        <v>-1.9449999999956447E-3</v>
      </c>
      <c r="AV46" s="203">
        <v>373.88601299999999</v>
      </c>
      <c r="AW46" s="203">
        <v>0.47399999999999998</v>
      </c>
      <c r="AX46" s="203">
        <v>0</v>
      </c>
      <c r="AY46" s="203">
        <v>-0.13953200000000002</v>
      </c>
      <c r="AZ46" s="203">
        <v>0.109101</v>
      </c>
      <c r="BA46" s="203">
        <v>15.734277000000001</v>
      </c>
      <c r="BB46" s="203">
        <v>0</v>
      </c>
      <c r="BC46" s="203">
        <v>0</v>
      </c>
      <c r="BD46" s="203">
        <v>0</v>
      </c>
      <c r="BE46" s="203">
        <v>0</v>
      </c>
      <c r="BF46" s="203">
        <v>0</v>
      </c>
      <c r="BG46" s="203">
        <v>0.48499999999999999</v>
      </c>
      <c r="BH46" s="203">
        <v>0</v>
      </c>
      <c r="BI46" s="203">
        <v>-1.48228</v>
      </c>
      <c r="BJ46" s="203">
        <v>1.8890510000000003</v>
      </c>
      <c r="BK46" s="203">
        <v>74.265126999999993</v>
      </c>
      <c r="BL46" s="203">
        <v>49.521410000000003</v>
      </c>
      <c r="BM46" s="203">
        <v>-25.411185</v>
      </c>
      <c r="BN46" s="203">
        <v>47.791522000000001</v>
      </c>
      <c r="BO46" s="203">
        <v>0</v>
      </c>
      <c r="BP46" s="203">
        <v>985.41192899999999</v>
      </c>
      <c r="BQ46" s="203">
        <v>-0.20200000000000001</v>
      </c>
      <c r="BR46" s="203">
        <v>0</v>
      </c>
      <c r="BS46" s="203">
        <v>-3.6268000000000002E-2</v>
      </c>
      <c r="BT46" s="203">
        <v>0</v>
      </c>
      <c r="BU46" s="203">
        <v>13.263446</v>
      </c>
      <c r="BV46" s="203">
        <v>0.52829999999999999</v>
      </c>
      <c r="BW46" s="203">
        <v>0</v>
      </c>
      <c r="BX46" s="203">
        <v>-2.7238099999999998</v>
      </c>
      <c r="BY46" s="203">
        <v>0</v>
      </c>
      <c r="BZ46" s="203">
        <v>63.873599999999996</v>
      </c>
      <c r="CA46" s="203">
        <v>-0.25379699999999999</v>
      </c>
      <c r="CB46" s="203">
        <v>0</v>
      </c>
      <c r="CC46" s="203">
        <v>-6.398523</v>
      </c>
      <c r="CD46" s="203">
        <v>5.4715100000000003</v>
      </c>
      <c r="CE46" s="203">
        <v>436.09096399999999</v>
      </c>
      <c r="CF46" s="203">
        <v>150.55758399999999</v>
      </c>
      <c r="CG46" s="203">
        <v>-108.082312</v>
      </c>
      <c r="CH46" s="203">
        <v>99.350369999999998</v>
      </c>
      <c r="CI46" s="203">
        <v>0</v>
      </c>
      <c r="CJ46" s="203">
        <v>2009.625515</v>
      </c>
      <c r="CK46" s="203">
        <v>-0.98860000000000003</v>
      </c>
      <c r="CL46" s="203">
        <v>0</v>
      </c>
      <c r="CM46" s="203">
        <v>12.586649999999999</v>
      </c>
      <c r="CN46" s="203">
        <v>1.6100000000000001E-4</v>
      </c>
      <c r="CO46" s="203">
        <v>169.077023</v>
      </c>
      <c r="CP46" s="203">
        <v>0.52829999999999999</v>
      </c>
      <c r="CQ46" s="203">
        <v>0</v>
      </c>
      <c r="CR46" s="203">
        <v>-2.7238099999999998</v>
      </c>
      <c r="CS46" s="203">
        <v>0</v>
      </c>
      <c r="CT46" s="203">
        <v>63.873599999999996</v>
      </c>
      <c r="CU46" s="203">
        <v>1.2999999999999999E-5</v>
      </c>
      <c r="CV46" s="203">
        <v>0</v>
      </c>
      <c r="CW46" s="203">
        <v>-9.6502780000000001</v>
      </c>
      <c r="CX46" s="203">
        <v>10.945216</v>
      </c>
      <c r="CY46" s="203">
        <v>649.6322439999999</v>
      </c>
      <c r="CZ46" s="203">
        <v>50.544000000000004</v>
      </c>
      <c r="DA46" s="203">
        <v>-26.238787000000002</v>
      </c>
      <c r="DB46" s="203">
        <v>48.115295999999987</v>
      </c>
      <c r="DC46" s="203">
        <v>-4.0000000001327862E-4</v>
      </c>
      <c r="DD46" s="203">
        <v>992.79220099999998</v>
      </c>
      <c r="DE46" s="203">
        <f t="shared" si="7"/>
        <v>1.5603637380054618</v>
      </c>
      <c r="DF46" s="203">
        <f t="shared" si="5"/>
        <v>0.47217007510751141</v>
      </c>
      <c r="DG46" s="203">
        <v>-0.20199999999999999</v>
      </c>
      <c r="DH46" s="203">
        <v>0</v>
      </c>
      <c r="DI46" s="203">
        <v>-3.6268000000002382E-2</v>
      </c>
      <c r="DJ46" s="203">
        <v>0</v>
      </c>
      <c r="DK46" s="203">
        <v>13.263446000000007</v>
      </c>
      <c r="DL46" s="203">
        <v>0.52900000000000003</v>
      </c>
      <c r="DM46" s="203">
        <v>0</v>
      </c>
      <c r="DN46" s="203">
        <v>-2.7238099999999998</v>
      </c>
      <c r="DO46" s="203">
        <v>-7.0000000000003393E-4</v>
      </c>
      <c r="DP46" s="203">
        <v>63.873599999999996</v>
      </c>
      <c r="DQ46" s="203">
        <v>-0.254</v>
      </c>
      <c r="DR46" s="203">
        <v>0</v>
      </c>
      <c r="DS46" s="203">
        <v>-6.4490129999999999</v>
      </c>
      <c r="DT46" s="203">
        <v>5.545914999999999</v>
      </c>
      <c r="DU46" s="203">
        <v>437.57542599999994</v>
      </c>
      <c r="DV46" s="203"/>
      <c r="DW46" s="241">
        <f>IFERROR(HLOOKUP("fa_21_s_s11",acc!$B$10:$AIR$83,$A46-1947,FALSE)+HLOOKUP("fa_2_s_s11",acc!$B$10:$AIR$83,$A46-1947,FALSE)+HLOOKUP("fa_3e_s_s11",acc!$B$10:$AIR$83,$A46-1947,FALSE)+HLOOKUP("fa_3d_s_s11",acc!$B$10:$AIR$83,$A46-1947,FALSE)+HLOOKUP("fa_4_s_s11",acc!$B$10:$AIR$83,$A46-1947,FALSE)+HLOOKUP("fa_5e_s_s11",acc!$B$10:$AIR$83,$A46-1947,FALSE)+HLOOKUP("fa_5d_s_s11",acc!$B$10:$AIR$83,$A46-1947,FALSE)+HLOOKUP("fa_6_s_s11",acc!$B$10:$AIR$83,$A46-1947,FALSE)+HLOOKUP("fa_7_s_s11",acc!$B$10:$AIR$83,$A46-1947,FALSE)+HLOOKUP("fa_8_s_s11",acc!$B$10:$AIR$83,$A46-1947,FALSE),"")</f>
        <v>511.89400000000001</v>
      </c>
      <c r="DX46" s="203">
        <v>0</v>
      </c>
      <c r="DY46" s="203">
        <v>89.111000000000004</v>
      </c>
      <c r="DZ46" s="203">
        <v>0.96199999999999997</v>
      </c>
      <c r="EA46" s="203">
        <v>7.6189999999999998</v>
      </c>
      <c r="EB46" s="203">
        <v>6.5019999999999998</v>
      </c>
      <c r="EC46" s="203">
        <v>1.117</v>
      </c>
      <c r="ED46" s="203">
        <v>256.38499999999999</v>
      </c>
      <c r="EE46" s="203">
        <v>177.79400000000001</v>
      </c>
      <c r="EF46" s="203">
        <v>125.084</v>
      </c>
      <c r="EG46" s="203">
        <v>52.71</v>
      </c>
      <c r="EH46" s="203">
        <v>6.4560000000000004</v>
      </c>
      <c r="EI46" s="203">
        <v>0</v>
      </c>
      <c r="EJ46" s="203">
        <v>-26.433</v>
      </c>
      <c r="EK46" s="203"/>
      <c r="EL46" s="241">
        <f>IFERROR(HLOOKUP("fa_21_s_s12",acc!$B$10:$AMP$83,$A46-1947,FALSE)+HLOOKUP("res_s",acc!$B$10:$AMP$83,$A46-1947,FALSE)+HLOOKUP("fa_2_s_s12",acc!$B$10:$AMP$83,$A46-1947,FALSE)+HLOOKUP("fa_3e_s_s12",acc!$B$10:$AMP$83,$A46-1947,FALSE)+HLOOKUP("fa_3d_s_s12",acc!$B$10:$AMP$83,$A46-1947,FALSE)+HLOOKUP("fa_3g_s_s12",acc!$B$10:$AMP$83,$A46-1947,FALSE)+HLOOKUP("fa_4_s_s12",acc!$B$10:$AMP$83,$A46-1947,FALSE)+HLOOKUP("fa_5e_s_s12",acc!$B$10:$AMP$83,$A46-1947,FALSE)+HLOOKUP("fa_5d_s_s12",acc!$B$10:$AMP$83,$A46-1947,FALSE)+HLOOKUP("fa_8_s_s12",acc!$B$10:$AMP$83,$A46-1947,FALSE),"")</f>
        <v>1470.1882358198195</v>
      </c>
      <c r="EM46" s="203">
        <v>0</v>
      </c>
      <c r="EN46" s="203">
        <v>453.01900000000001</v>
      </c>
      <c r="EO46" s="203">
        <v>2.012</v>
      </c>
      <c r="EP46" s="203">
        <v>0</v>
      </c>
      <c r="EQ46" s="203">
        <v>169.47200000000001</v>
      </c>
      <c r="ER46" s="203">
        <v>163.62100000000001</v>
      </c>
      <c r="ES46" s="203">
        <v>5.851</v>
      </c>
      <c r="ET46" s="241">
        <f>IFERROR(HLOOKUP("fl_4_s_s11",acc!$B$10:$AIS$83,$A46-1947,FALSE)+HLOOKUP("fl_4_s_s13",acc!$B$10:$AIS$83,$A46-1947,FALSE)+HLOOKUP("fl_4_s_s14",acc!$B$10:$AIS$83,$A46-1947,FALSE)+HLOOKUP("fl_4_s_s2",acc!$B$10:$AIS$83,$A46-1947,FALSE)-HLOOKUP("fa_4_s_s11",acc!$B$10:$AIS$83,$A46-1947,FALSE)-HLOOKUP("fa_4_s_s121",acc!$B$10:$AIS$83,$A46-1947,FALSE)-HLOOKUP("fa_4_s_s2",acc!$B$10:$AIS$83,$A46-1947,FALSE),"")</f>
        <v>586.19599999999991</v>
      </c>
      <c r="EU46" s="203">
        <v>85.965999999999994</v>
      </c>
      <c r="EV46" s="203">
        <v>65.045000000000002</v>
      </c>
      <c r="EW46" s="203">
        <v>20.920999999999999</v>
      </c>
      <c r="EX46" s="203">
        <v>0</v>
      </c>
      <c r="EY46" s="203">
        <v>0</v>
      </c>
      <c r="EZ46" s="203">
        <v>-41.596000000000004</v>
      </c>
      <c r="FA46" s="203"/>
      <c r="FB46" s="241">
        <f>IFERROR(HLOOKUP("fa_1_s_s121",acc!$B$10:$AMH$83,$A46-1947,FALSE)+HLOOKUP("fa_295_s_s121",acc!$B$10:$AMH$83,$A46-1947,FALSE)+HLOOKUP("tgt2_s",acc!$B$10:$AMH$83,$A46-1947,FALSE)+HLOOKUP("fa_2_s_s121",acc!$B$10:$AMH$83,$A46-1947,FALSE)+HLOOKUP("fa_3e_s_s121",acc!$B$10:$AMH$83,$A46-1947,FALSE)+HLOOKUP("fa_3d_s_s121",acc!$B$10:$AMH$83,$A46-1947,FALSE)+HLOOKUP("fa_3g_s_s121",acc!$B$10:$AMH$83,$A46-1947,FALSE)+HLOOKUP("fa_4_s_s121",acc!$B$10:$AMH$83,$A46-1947,FALSE)+HLOOKUP("fa_5e_s_s121",acc!$B$10:$AMH$83,$A46-1947,FALSE)+HLOOKUP("fa_5d_s_s121",acc!$B$10:$AMH$83,$A46-1947,FALSE)+HLOOKUP("fa_7_s_s121",acc!$B$10:$AMH$83,$A46-1947,FALSE)+HLOOKUP("fa_8_s_s121",acc!$B$10:$AMH$83,$A46-1947,FALSE),"")</f>
        <v>152.94499999999991</v>
      </c>
      <c r="FC46" s="203">
        <v>40.021999999999998</v>
      </c>
      <c r="FD46" s="203">
        <v>34.537999999999997</v>
      </c>
      <c r="FE46" s="203">
        <v>0</v>
      </c>
      <c r="FF46" s="241">
        <f>IFERROR(HLOOKUP("fl_295_s_s12",acc!$B$10:$AIS$83,$A46-1947,FALSE)+HLOOKUP("fl_295_s_s2",acc!$B$10:$AIS$83,$A46-1947,FALSE),"")</f>
        <v>66.849999999999909</v>
      </c>
      <c r="FG46" s="203">
        <v>7.1289999999999996</v>
      </c>
      <c r="FH46" s="203">
        <v>7.1289999999999996</v>
      </c>
      <c r="FI46" s="203">
        <v>0</v>
      </c>
      <c r="FJ46" s="203">
        <v>2.1480000000000001</v>
      </c>
      <c r="FK46" s="203">
        <v>0.16800000000000001</v>
      </c>
      <c r="FL46" s="203">
        <v>0.11799999999999999</v>
      </c>
      <c r="FM46" s="203">
        <v>0.05</v>
      </c>
      <c r="FN46" s="203">
        <v>0</v>
      </c>
      <c r="FO46" s="203">
        <v>0</v>
      </c>
      <c r="FP46" s="203">
        <v>2.0900000000000003</v>
      </c>
      <c r="FQ46" s="203"/>
      <c r="FR46" s="241">
        <f>IFERROR(HLOOKUP("gcb_s",acc!$B$10:$ALZ$83,$A46-1947,FALSE)+HLOOKUP("fa_2_s_s13",acc!$B$10:$ALZ$83,$A46-1947,FALSE)+HLOOKUP("fa_3d_s_s13",acc!$B$10:$ALZ$83,$A46-1947,FALSE)+HLOOKUP("fa_3g_s_s13",acc!$B$10:$ALZ$83,$A46-1947,FALSE)+HLOOKUP("fa_5e_s_s13",acc!$B$10:$ALZ$83,$A46-1947,FALSE)+HLOOKUP("fa_5d_s_s13",acc!$B$10:$ALZ$83,$A46-1947,FALSE)+HLOOKUP("fa_6_s_s13",acc!$B$10:$ALZ$83,$A46-1947,FALSE)+HLOOKUP("fa_7_s_s13",acc!$B$10:$ALZ$83,$A46-1947,FALSE)+HLOOKUP("fa_8_s_s13",acc!$B$10:$ALZ$83,$A46-1947,FALSE),"")</f>
        <v>154.09799999999998</v>
      </c>
      <c r="FS46" s="203">
        <v>0</v>
      </c>
      <c r="FT46" s="203">
        <v>18.033000000000001</v>
      </c>
      <c r="FU46" s="203">
        <v>0</v>
      </c>
      <c r="FV46" s="203">
        <v>12.43</v>
      </c>
      <c r="FW46" s="203">
        <v>12.394</v>
      </c>
      <c r="FX46" s="203">
        <v>3.5999999999999997E-2</v>
      </c>
      <c r="FY46" s="203">
        <v>0</v>
      </c>
      <c r="FZ46" s="203">
        <v>108.035</v>
      </c>
      <c r="GA46" s="203">
        <v>105.148</v>
      </c>
      <c r="GB46" s="203">
        <v>2.887</v>
      </c>
      <c r="GC46" s="203">
        <v>0.17699999999999999</v>
      </c>
      <c r="GD46" s="203">
        <v>0</v>
      </c>
      <c r="GE46" s="203">
        <v>5.4220000000000006</v>
      </c>
      <c r="GF46" s="203"/>
      <c r="GG46" s="241">
        <f>IFERROR(HLOOKUP("fa_21_s_s14",acc!$B$10:$ALR$83,$A46-1947,FALSE)+HLOOKUP("fa_2_s_s14",acc!$B$10:$ALR$83,$A46-1947,FALSE)+HLOOKUP("fa_3d_s_s14",acc!$B$10:$ALR$83,$A46-1947,FALSE)+HLOOKUP("fa_3g_s_s14",acc!$B$10:$ALR$83,$A46-1947,FALSE)+HLOOKUP("fa_5e_s_s14",acc!$B$10:$ALR$83,$A46-1947,FALSE)+HLOOKUP("fa_5d_s_s14",acc!$B$10:$ALR$83,$A46-1947,FALSE)+HLOOKUP("fa_6_s_s14",acc!$B$10:$ALR$83,$A46-1947,FALSE)+HLOOKUP("fa_7_s_s14",acc!$B$10:$ALR$83,$A46-1947,FALSE)+HLOOKUP("fa_8_s_s14",acc!$B$10:$ALR$83,$A46-1947,FALSE),"")</f>
        <v>679.029</v>
      </c>
      <c r="GH46" s="203">
        <v>0</v>
      </c>
      <c r="GI46" s="203">
        <v>372.45100000000002</v>
      </c>
      <c r="GJ46" s="203">
        <v>26.975999999999999</v>
      </c>
      <c r="GK46" s="203">
        <v>54.664000000000001</v>
      </c>
      <c r="GL46" s="203">
        <v>53.709000000000003</v>
      </c>
      <c r="GM46" s="203">
        <v>0.95499999999999996</v>
      </c>
      <c r="GN46" s="203">
        <v>0</v>
      </c>
      <c r="GO46" s="203">
        <v>105.25700000000001</v>
      </c>
      <c r="GP46" s="203">
        <v>98.230999999999995</v>
      </c>
      <c r="GQ46" s="203">
        <v>7.0259999999999998</v>
      </c>
      <c r="GR46" s="203">
        <v>58.988</v>
      </c>
      <c r="GS46" s="204">
        <v>0</v>
      </c>
      <c r="GT46" s="203">
        <v>60.692999999999998</v>
      </c>
      <c r="GU46" s="203"/>
      <c r="GV46" s="241">
        <f>IFERROR(HLOOKUP("fa_21_s_s2",acc!$B$10:$ALJ$83,$A46-1947,FALSE)+HLOOKUP("fa_2_s_s2",acc!$B$10:$ALJ$83,$A46-1947,FALSE)+HLOOKUP("fa_3e_s_s2",acc!$B$10:$ALJ$83,$A46-1947,FALSE)+HLOOKUP("fa_3g_s_s2",acc!$B$10:$ALJ$83,$A46-1947,FALSE)+HLOOKUP("fa_4_s_s2",acc!$B$10:$ALJ$83,$A46-1947,FALSE)+HLOOKUP("fa_5e_s_s2",acc!$B$10:$ALJ$83,$A46-1947,FALSE)+HLOOKUP("fa_6_s_s2",acc!$B$10:$ALJ$83,$A46-1947,FALSE)+HLOOKUP("fa_8_s_s2",acc!$B$10:$ALJ$83,$A46-1947,FALSE),"")</f>
        <v>372.15899999999999</v>
      </c>
      <c r="GW46" s="203">
        <v>0</v>
      </c>
      <c r="GX46" s="203">
        <v>207.559</v>
      </c>
      <c r="GY46" s="203">
        <v>0</v>
      </c>
      <c r="GZ46" s="203">
        <v>0</v>
      </c>
      <c r="HA46" s="203">
        <v>61.610999999999997</v>
      </c>
      <c r="HB46" s="203">
        <v>5.875</v>
      </c>
      <c r="HC46" s="203">
        <v>55.735999999999997</v>
      </c>
      <c r="HD46" s="203">
        <v>63.584000000000003</v>
      </c>
      <c r="HE46" s="203">
        <f t="shared" si="0"/>
        <v>40.170999999999999</v>
      </c>
      <c r="HF46" s="203">
        <v>40.170999999999999</v>
      </c>
      <c r="HG46" s="203">
        <v>0</v>
      </c>
      <c r="HH46" s="203">
        <v>0.40300000000000002</v>
      </c>
      <c r="HI46" s="203">
        <v>0</v>
      </c>
      <c r="HJ46" s="203">
        <v>-0.17499999999999999</v>
      </c>
      <c r="HK46" s="203"/>
      <c r="HL46" s="241">
        <f>IFERROR(HLOOKUP("fl_3g_s_s11",acc!$B$10:$AIQ$83,$A46-1947,FALSE)+HLOOKUP("fl_4_s_s11",acc!$B$10:$AIQ$83,$A46-1947,FALSE)+HLOOKUP("fl_5e_s_s11",acc!$B$10:$AIQ$83,$A46-1947,FALSE),"")</f>
        <v>925.90100000000007</v>
      </c>
      <c r="HM46" s="203">
        <v>0</v>
      </c>
      <c r="HN46" s="203">
        <v>0</v>
      </c>
      <c r="HO46" s="203">
        <v>43.008000000000003</v>
      </c>
      <c r="HP46" s="203">
        <v>32.374000000000002</v>
      </c>
      <c r="HQ46" s="203">
        <v>10.634</v>
      </c>
      <c r="HR46" s="203">
        <v>607.45399999999995</v>
      </c>
      <c r="HS46" s="203">
        <v>275.43900000000002</v>
      </c>
      <c r="HT46" s="203">
        <v>275.43900000000002</v>
      </c>
      <c r="HU46" s="203">
        <v>0</v>
      </c>
      <c r="HV46" s="203">
        <v>0</v>
      </c>
      <c r="HW46" s="203">
        <v>0</v>
      </c>
      <c r="HX46" s="203">
        <v>0</v>
      </c>
      <c r="HY46" s="203"/>
      <c r="HZ46" s="241">
        <f>IFERROR(HLOOKUP("fl_295_s_s12",acc!$B$10:$AMO$83,$A46-1947,FALSE)+HLOOKUP("fl_2_s_s12",acc!$B$10:$AMO$83,$A46-1947,FALSE)+HLOOKUP("fl_3g_s_s12",acc!$B$10:$AMO$83,$A46-1947,FALSE)+HLOOKUP("fl_5e_s_s12",acc!$B$10:$AMO$83,$A46-1947,FALSE)+HLOOKUP("fl_6_s_s12",acc!$B$10:$AMO$83,$A46-1947,FALSE)+HLOOKUP("fl_7_s_s12",acc!$B$10:$AMO$83,$A46-1947,FALSE),"")</f>
        <v>1546.9562358198193</v>
      </c>
      <c r="IA46" s="203">
        <v>0</v>
      </c>
      <c r="IB46" s="241">
        <f>IFERROR(HLOOKUP("fa_2_s_s11",acc!$B$10:$AIS$83,$A46-1947,FALSE)+HLOOKUP("fa_2_s_s12",acc!$B$10:$AIS$83,$A46-1947,FALSE)+HLOOKUP("fa_2_s_s121",acc!$B$10:$AIS$83,$A46-1947,FALSE)+HLOOKUP("fa_2_s_s13",acc!$B$10:$AIS$83,$A46-1947,FALSE)+HLOOKUP("fa_2_s_s14",acc!$B$10:$AIS$83,$A46-1947,FALSE)+HLOOKUP("fa_2_s_s2",acc!$B$10:$AIS$83,$A46-1947,FALSE)-HLOOKUP("fl_2_s_s121",acc!$B$10:$AIS$83,$A46-1947,FALSE)-HLOOKUP("fl_2_s_s13",acc!$B$10:$AIS$83,$A46-1947,FALSE)-HLOOKUP("fl_2_s_s2",acc!$B$10:$AIS$83,$A46-1947,FALSE),"")</f>
        <v>938.20900000000006</v>
      </c>
      <c r="IC46" s="203">
        <v>0</v>
      </c>
      <c r="ID46" s="203">
        <v>55.136999999999901</v>
      </c>
      <c r="IE46" s="203">
        <v>150.054</v>
      </c>
      <c r="IF46" s="203">
        <v>107.202</v>
      </c>
      <c r="IG46" s="203">
        <v>42.851999999999997</v>
      </c>
      <c r="IH46" s="203">
        <v>0</v>
      </c>
      <c r="II46" s="203">
        <v>144.40799999999999</v>
      </c>
      <c r="IJ46" s="203">
        <v>144.40799999999999</v>
      </c>
      <c r="IK46" s="203">
        <v>0</v>
      </c>
      <c r="IL46" s="203">
        <v>66.022999999999996</v>
      </c>
      <c r="IM46" s="241">
        <f>IFERROR(HLOOKUP("fa_7_s_s11",acc!$B$10:$AIS$83,$A46-1947,FALSE)
+HLOOKUP("fa_7_s_s121",acc!$B$10:$AIS$83,$A46-1947,FALSE)
+HLOOKUP("fa_7_s_s13",acc!$B$10:$AIS$83,$A46-1947,FALSE)
+HLOOKUP("fa_7_s_s14",acc!$B$10:$AIS$83,$A46-1947,FALSE)
-HLOOKUP("fl_7_s_s2",acc!$B$10:$AIS$83,$A46-1947,FALSE),"")</f>
        <v>0</v>
      </c>
      <c r="IN46" s="203">
        <v>0</v>
      </c>
      <c r="IO46" s="203"/>
      <c r="IP46" s="241">
        <f>IFERROR(HLOOKUP("fl_21_s_s121",acc!$B$10:$AMG$83,$A46-1947,FALSE)+HLOOKUP("res_s",acc!$B$10:$AMG$83,$A46-1947,FALSE)+HLOOKUP("gcb_s",acc!$B$10:$AMG$83,$A46-1947,FALSE)+HLOOKUP("fl_2_s_s121",acc!$B$10:$AMG$83,$A46-1947,FALSE)+HLOOKUP("fl_5e_s_s121",acc!$B$10:$AMG$83,$A46-1947,FALSE),"")</f>
        <v>62.34</v>
      </c>
      <c r="IQ46" s="203">
        <v>0</v>
      </c>
      <c r="IR46" s="203">
        <v>-15.69</v>
      </c>
      <c r="IS46" s="241">
        <f>IFERROR(HLOOKUP("fa_21_s_s11",acc!$B$10:$AIS$83,$A46-1947,FALSE)+HLOOKUP("fa_21_s_s12",acc!$B$10:$AIS$83,$A46-1947,FALSE)+HLOOKUP("fa_21_s_s14",acc!$B$10:$AIS$83,$A46-1947,FALSE)+HLOOKUP("fa_21_s_s2",acc!$B$10:$AIS$83,$A46-1947,FALSE),"")</f>
        <v>29.95</v>
      </c>
      <c r="IT46" s="203">
        <v>0</v>
      </c>
      <c r="IU46" s="203">
        <v>0</v>
      </c>
      <c r="IV46" s="203">
        <v>0</v>
      </c>
      <c r="IW46" s="203">
        <v>0</v>
      </c>
      <c r="IX46" s="203">
        <v>0</v>
      </c>
      <c r="IY46" s="203">
        <v>13.949</v>
      </c>
      <c r="IZ46" s="203">
        <v>13.949</v>
      </c>
      <c r="JA46" s="203">
        <v>0</v>
      </c>
      <c r="JB46" s="203">
        <v>0</v>
      </c>
      <c r="JC46" s="203">
        <v>0</v>
      </c>
      <c r="JD46" s="203">
        <v>0</v>
      </c>
      <c r="JE46" s="203"/>
      <c r="JF46" s="241">
        <f>IFERROR(HLOOKUP("fl_2_s_s13",acc!$B$10:$ALY$83,$A46-1947,FALSE)+HLOOKUP("fl_3e_s_s13",acc!$B$10:$ALY$83,$A46-1947,FALSE)+HLOOKUP("fl_4_s_s13",acc!$B$10:$ALY$83,$A46-1947,FALSE),"")</f>
        <v>208.56399999999999</v>
      </c>
      <c r="JG46" s="203">
        <v>0</v>
      </c>
      <c r="JH46" s="203">
        <v>45.664999999999999</v>
      </c>
      <c r="JI46" s="203">
        <v>0</v>
      </c>
      <c r="JJ46" s="203">
        <v>108.774</v>
      </c>
      <c r="JK46" s="203">
        <v>108.658</v>
      </c>
      <c r="JL46" s="203">
        <v>0.11600000000000001</v>
      </c>
      <c r="JM46" s="203">
        <v>54.125000000000007</v>
      </c>
      <c r="JN46" s="203">
        <v>0</v>
      </c>
      <c r="JO46" s="203">
        <v>0</v>
      </c>
      <c r="JP46" s="203">
        <v>0</v>
      </c>
      <c r="JQ46" s="203">
        <v>0</v>
      </c>
      <c r="JR46" s="203">
        <v>0</v>
      </c>
      <c r="JS46" s="203">
        <v>0</v>
      </c>
      <c r="JT46" s="203"/>
      <c r="JU46" s="241">
        <f>IFERROR(HLOOKUP("fl_4_s_s14",acc!$B$10:$ALQ$83,$A46-1947,FALSE),"")</f>
        <v>150.29400000000001</v>
      </c>
      <c r="JV46" s="203">
        <v>0</v>
      </c>
      <c r="JW46" s="203">
        <v>0</v>
      </c>
      <c r="JX46" s="203">
        <v>0</v>
      </c>
      <c r="JY46" s="203">
        <v>0</v>
      </c>
      <c r="JZ46" s="203">
        <v>0</v>
      </c>
      <c r="KA46" s="203">
        <v>150.29400000000001</v>
      </c>
      <c r="KB46" s="203">
        <v>0</v>
      </c>
      <c r="KC46" s="203">
        <v>0</v>
      </c>
      <c r="KD46" s="203">
        <v>0</v>
      </c>
      <c r="KE46" s="203">
        <v>0</v>
      </c>
      <c r="KF46" s="203">
        <v>0</v>
      </c>
      <c r="KG46" s="203">
        <v>0</v>
      </c>
      <c r="KH46" s="203"/>
      <c r="KI46" s="241">
        <f>IFERROR(HLOOKUP("fl_1_s_s2",acc!$B$10:$ALI$83,$A46-1947,FALSE)+HLOOKUP("fl_295_s_s2",acc!$B$10:$ALI$83,$A46-1947,FALSE)+HLOOKUP("tgt2_s",acc!$B$10:$ALI$83,$A46-1947,FALSE)+HLOOKUP("fl_2_s_s2",acc!$B$10:$ALI$83,$A46-1947,FALSE)+HLOOKUP("fl_3d_s_s2",acc!$B$10:$ALI$83,$A46-1947,FALSE)+HLOOKUP("fl_4_s_s2",acc!$B$10:$ALI$83,$A46-1947,FALSE)+HLOOKUP("fl_5d_s_s2",acc!$B$10:$ALI$83,$A46-1947,FALSE)+HLOOKUP("fl_7_s_s2",acc!$B$10:$ALI$83,$A46-1947,FALSE),"")</f>
        <v>446.25700000000001</v>
      </c>
      <c r="KJ46" s="203">
        <v>40.021999999999998</v>
      </c>
      <c r="KK46" s="203">
        <v>206.52699999999999</v>
      </c>
      <c r="KL46" s="203">
        <v>0</v>
      </c>
      <c r="KM46" s="203">
        <v>11.713000000000001</v>
      </c>
      <c r="KN46" s="203">
        <v>11.087</v>
      </c>
      <c r="KO46" s="203">
        <v>0.99399999999999999</v>
      </c>
      <c r="KP46" s="241">
        <f>IFERROR(HLOOKUP("fa_3d_s_s11",acc!$B$10:$AIS$83,$A46-1947,FALSE)+HLOOKUP("fa_3d_s_s12",acc!$B$10:$AIS$83,$A46-1947,FALSE)+HLOOKUP("fa_3d_s_s121",acc!$B$10:$AIS$83,$A46-1947,FALSE)+HLOOKUP("fa_3d_s_s13",acc!$B$10:$AIS$83,$A46-1947,FALSE)+HLOOKUP("fa_3d_s_s14",acc!$B$10:$AIS$83,$A46-1947,FALSE),"")</f>
        <v>7.9589999999999996</v>
      </c>
      <c r="KQ46" s="203">
        <v>96.44</v>
      </c>
      <c r="KR46" s="203">
        <v>84.41</v>
      </c>
      <c r="KS46" s="203">
        <v>0</v>
      </c>
      <c r="KT46" s="203">
        <v>83.596000000000004</v>
      </c>
      <c r="KU46" s="203">
        <v>0</v>
      </c>
      <c r="KV46" s="203">
        <v>0</v>
      </c>
      <c r="KW46" s="203">
        <v>0</v>
      </c>
      <c r="KX46" s="203"/>
      <c r="KY46" s="241">
        <f>IFERROR(HLOOKUP("fa_21_flow_s11",acc!$B$10:$AIP$83,$A46-1947,FALSE)+HLOOKUP("fa_2_flow_s11",acc!$B$10:$AIP$83,$A46-1947,FALSE)+HLOOKUP("fa_3e_flow_s11",acc!$B$10:$AIP$83,$A46-1947,FALSE)+HLOOKUP("fa_3d_flow_s11",acc!$B$10:$AIP$83,$A46-1947,FALSE)+HLOOKUP("fa_4_flow_s11",acc!$B$10:$AIP$83,$A46-1947,FALSE)+HLOOKUP("fa_5e_flow_s11",acc!$B$10:$AIP$83,$A46-1947,FALSE)+HLOOKUP("fa_5d_flow_s11",acc!$B$10:$AIP$83,$A46-1947,FALSE)+HLOOKUP("fa_6_flow_s11",acc!$B$10:$AIP$83,$A46-1947,FALSE)+HLOOKUP("fa_7_flow_s11",acc!$B$10:$AIP$83,$A46-1947,FALSE)+HLOOKUP("fa_8_flow_s11",acc!$B$10:$AIP$83,$A46-1947,FALSE),"")</f>
        <v>47.423000000000002</v>
      </c>
      <c r="KZ46" s="203">
        <v>0</v>
      </c>
      <c r="LA46" s="203">
        <v>5.2309999999999999</v>
      </c>
      <c r="LB46" s="203">
        <v>4.3999999999999997E-2</v>
      </c>
      <c r="LC46" s="203">
        <v>0.20599999999999999</v>
      </c>
      <c r="LD46" s="203">
        <v>0.20599999999999999</v>
      </c>
      <c r="LE46" s="203">
        <v>0</v>
      </c>
      <c r="LF46" s="203">
        <v>32.167999999999999</v>
      </c>
      <c r="LG46" s="203">
        <v>10.692</v>
      </c>
      <c r="LH46" s="203">
        <v>8.7379999999999995</v>
      </c>
      <c r="LI46" s="203">
        <v>1.954</v>
      </c>
      <c r="LJ46" s="203">
        <v>0.22600000000000001</v>
      </c>
      <c r="LK46" s="203">
        <v>0</v>
      </c>
      <c r="LL46" s="203">
        <v>-1.1440000000000001</v>
      </c>
      <c r="LM46" s="203"/>
      <c r="LN46" s="241">
        <f>IFERROR(HLOOKUP("fa_21_flow_s12",acc!$B$10:$AMM$83,$A46-1947,FALSE)+HLOOKUP("res_flow",acc!$B$10:$AMM$83,$A46-1947,FALSE)+HLOOKUP("fa_2_flow_s12",acc!$B$10:$AMM$83,$A46-1947,FALSE)+HLOOKUP("fa_3e_flow_s12",acc!$B$10:$AMM$83,$A46-1947,FALSE)+HLOOKUP("fa_3d_flow_s12",acc!$B$10:$AMM$83,$A46-1947,FALSE)+HLOOKUP("fa_3g_flow_s12",acc!$B$10:$AMM$83,$A46-1947,FALSE)+HLOOKUP("fa_4_flow_s12",acc!$B$10:$AMM$83,$A46-1947,FALSE)+HLOOKUP("fa_5e_flow_s12",acc!$B$10:$AMM$83,$A46-1947,FALSE)+HLOOKUP("fa_5d_flow_s12",acc!$B$10:$AMM$83,$A46-1947,FALSE)+HLOOKUP("fa_8_flow_s12",acc!$B$10:$AMM$83,$A46-1947,FALSE),"")</f>
        <v>136.63641887180376</v>
      </c>
      <c r="LO46" s="203">
        <v>0</v>
      </c>
      <c r="LP46" s="203">
        <v>50.468999999999994</v>
      </c>
      <c r="LQ46" s="203">
        <v>0.108</v>
      </c>
      <c r="LR46" s="203">
        <v>0</v>
      </c>
      <c r="LS46" s="203">
        <v>29.093</v>
      </c>
      <c r="LT46" s="203">
        <v>28.946000000000002</v>
      </c>
      <c r="LU46" s="203">
        <v>0.14699999999999999</v>
      </c>
      <c r="LV46" s="241">
        <f>IFERROR(HLOOKUP("fl_4_flow_s11",acc!$B$10:$AIS$83,$A46-1947,FALSE)+HLOOKUP("fl_4_flow_s13",acc!$B$10:$AIS$83,$A46-1947,FALSE)+HLOOKUP("fl_4_flow_s14",acc!$B$10:$AIS$83,$A46-1947,FALSE)+HLOOKUP("fl_4_flow_s2",acc!$B$10:$AIS$83,$A46-1947,FALSE)-HLOOKUP("fa_4_flow_s11",acc!$B$10:$AIS$83,$A46-1947,FALSE)-HLOOKUP("fa_4_flow_s121",acc!$B$10:$AIS$83,$A46-1947,FALSE)-HLOOKUP("fa_4_flow_s2",acc!$B$10:$AIS$83,$A46-1947,FALSE),"")</f>
        <v>53.19</v>
      </c>
      <c r="LW46" s="203">
        <v>9.5649999999999995</v>
      </c>
      <c r="LX46" s="203">
        <v>8.5060000000000002</v>
      </c>
      <c r="LY46" s="203">
        <v>1.0589999999999999</v>
      </c>
      <c r="LZ46" s="203">
        <v>0</v>
      </c>
      <c r="MA46" s="203">
        <v>0</v>
      </c>
      <c r="MB46" s="203">
        <v>-3.3510000000000009</v>
      </c>
      <c r="MC46" s="203"/>
      <c r="MD46" s="241">
        <f>IFERROR(HLOOKUP("fa_1_flow_s121",acc!$B$10:$AMF$83,$A46-1947,FALSE)+HLOOKUP("fa_295_flow_s121",acc!$B$10:$AMF$83,$A46-1947,FALSE)+HLOOKUP("tgt2_flow",acc!$B$10:$AMF$83,$A46-1947,FALSE)+HLOOKUP("fa_2_flow_s121",acc!$B$10:$AMF$83,$A46-1947,FALSE)+HLOOKUP("fa_3e_flow_s121",acc!$B$10:$AMF$83,$A46-1947,FALSE)+HLOOKUP("fa_3d_flow_s121",acc!$B$10:$AMF$83,$A46-1947,FALSE)+HLOOKUP("fa_3g_flow_s121",acc!$B$10:$AMF$83,$A46-1947,FALSE)+HLOOKUP("fa_4_flow_s121",acc!$B$10:$AMF$83,$A46-1947,FALSE)+HLOOKUP("fa_5e_flow_s121",acc!$B$10:$AMF$83,$A46-1947,FALSE)+HLOOKUP("fa_5d_flow_s121",acc!$B$10:$AMF$83,$A46-1947,FALSE)+HLOOKUP("fa_7_flow_s121",acc!$B$10:$AMF$83,$A46-1947,FALSE)+HLOOKUP("fa_8_flow_s121",acc!$B$10:$AMF$83,$A46-1947,FALSE),"")</f>
        <v>5.0350000000000001</v>
      </c>
      <c r="ME46" s="203">
        <v>0.22600000000000001</v>
      </c>
      <c r="MF46" s="203">
        <v>3.65</v>
      </c>
      <c r="MG46" s="203">
        <v>0</v>
      </c>
      <c r="MH46" s="241">
        <f>IFERROR(HLOOKUP("fl_295_flow_s12",acc!$B$10:$AIS$83,$A46-1947,FALSE)+HLOOKUP("fl_295_flow_s2",acc!$B$10:$AIS$83,$A46-1947,FALSE),"")</f>
        <v>-4.3130000000000006</v>
      </c>
      <c r="MI46" s="203">
        <v>4.4379999999999997</v>
      </c>
      <c r="MJ46" s="203">
        <v>4.4379999999999997</v>
      </c>
      <c r="MK46" s="203">
        <v>0</v>
      </c>
      <c r="ML46" s="203">
        <v>0.90800000000000003</v>
      </c>
      <c r="MM46" s="203">
        <v>1E-3</v>
      </c>
      <c r="MN46" s="203">
        <v>1E-3</v>
      </c>
      <c r="MO46" s="203">
        <v>0</v>
      </c>
      <c r="MP46" s="203">
        <v>0</v>
      </c>
      <c r="MQ46" s="203">
        <v>0</v>
      </c>
      <c r="MR46" s="203">
        <v>0.125</v>
      </c>
      <c r="MS46" s="203"/>
      <c r="MT46" s="241">
        <f>IFERROR(HLOOKUP("gcb_flow",acc!$B$10:$ALX$83,$A46-1947,FALSE)+HLOOKUP("fa_2_flow_s13",acc!$B$10:$ALX$83,$A46-1947,FALSE)+HLOOKUP("fa_3d_flow_s13",acc!$B$10:$ALX$83,$A46-1947,FALSE)+HLOOKUP("fa_3g_flow_s13",acc!$B$10:$ALX$83,$A46-1947,FALSE)+HLOOKUP("fa_5e_flow_s13",acc!$B$10:$ALX$83,$A46-1947,FALSE)+HLOOKUP("fa_5d_flow_s13",acc!$B$10:$ALX$83,$A46-1947,FALSE)+HLOOKUP("fa_6_flow_s13",acc!$B$10:$ALX$83,$A46-1947,FALSE)+HLOOKUP("fa_7_flow_s13",acc!$B$10:$ALX$83,$A46-1947,FALSE)+HLOOKUP("fa_8_flow_s13",acc!$B$10:$ALX$83,$A46-1947,FALSE),"")</f>
        <v>8.6200000000000028</v>
      </c>
      <c r="MU46" s="203">
        <v>0</v>
      </c>
      <c r="MV46" s="203">
        <v>-42.876168684277395</v>
      </c>
      <c r="MW46" s="203">
        <v>8.9999999999999993E-3</v>
      </c>
      <c r="MX46" s="203">
        <v>0.435</v>
      </c>
      <c r="MY46" s="203">
        <v>0.61</v>
      </c>
      <c r="MZ46" s="203">
        <v>-0.17499999999999999</v>
      </c>
      <c r="NA46" s="203">
        <v>0</v>
      </c>
      <c r="NB46" s="203">
        <v>3.4430000000000001</v>
      </c>
      <c r="NC46" s="203">
        <v>3.137</v>
      </c>
      <c r="ND46" s="203">
        <v>0.30599999999999999</v>
      </c>
      <c r="NE46" s="203">
        <v>2.1999999999999999E-2</v>
      </c>
      <c r="NF46" s="203">
        <v>0</v>
      </c>
      <c r="NG46" s="203">
        <v>-1.331</v>
      </c>
      <c r="NH46" s="203"/>
      <c r="NI46" s="241">
        <f>IFERROR(HLOOKUP("fa_21_flow_s14",acc!$B$10:$ALP$83,$A46-1947,FALSE)+HLOOKUP("fa_2_flow_s14",acc!$B$10:$ALP$83,$A46-1947,FALSE)+HLOOKUP("fa_3d_flow_s14",acc!$B$10:$ALP$83,$A46-1947,FALSE)+HLOOKUP("fa_3g_flow_s14",acc!$B$10:$ALP$83,$A46-1947,FALSE)+HLOOKUP("fa_5e_flow_s14",acc!$B$10:$ALP$83,$A46-1947,FALSE)+HLOOKUP("fa_5d_flow_s14",acc!$B$10:$ALP$83,$A46-1947,FALSE)+HLOOKUP("fa_6_flow_s14",acc!$B$10:$ALP$83,$A46-1947,FALSE)+HLOOKUP("fa_7_flow_s14",acc!$B$10:$ALP$83,$A46-1947,FALSE)+HLOOKUP("fa_8_flow_s14",acc!$B$10:$ALP$83,$A46-1947,FALSE),"")</f>
        <v>48.101000000000006</v>
      </c>
      <c r="NJ46" s="203">
        <v>0</v>
      </c>
      <c r="NK46" s="203">
        <v>26.562999999999999</v>
      </c>
      <c r="NL46" s="203">
        <v>1.1000000000000001</v>
      </c>
      <c r="NM46" s="203">
        <v>2.3940000000000001</v>
      </c>
      <c r="NN46" s="203">
        <v>1.875</v>
      </c>
      <c r="NO46" s="203">
        <v>0.51900000000000002</v>
      </c>
      <c r="NP46" s="203">
        <v>0</v>
      </c>
      <c r="NQ46" s="203">
        <v>13.054</v>
      </c>
      <c r="NR46" s="203">
        <v>13.592000000000001</v>
      </c>
      <c r="NS46" s="203">
        <v>-0.53800000000000003</v>
      </c>
      <c r="NT46" s="203">
        <v>9.2260000000000009</v>
      </c>
      <c r="NU46" s="203">
        <v>0</v>
      </c>
      <c r="NV46" s="203">
        <v>-4.2359999999999998</v>
      </c>
      <c r="NW46" s="203"/>
      <c r="NX46" s="241">
        <f>IFERROR(HLOOKUP("fa_21_flow_s2",acc!$B$10:$ALH$83,$A46-1947,FALSE)+HLOOKUP("fa_2_flow_s2",acc!$B$10:$ALH$83,$A46-1947,FALSE)+HLOOKUP("fa_3e_flow_s2",acc!$B$10:$ALH$83,$A46-1947,FALSE)+HLOOKUP("fa_3g_flow_s2",acc!$B$10:$ALH$83,$A46-1947,FALSE)+HLOOKUP("fa_4_flow_s2",acc!$B$10:$ALH$83,$A46-1947,FALSE)+HLOOKUP("fa_5e_flow_s2",acc!$B$10:$ALH$83,$A46-1947,FALSE)+HLOOKUP("fa_6_flow_s2",acc!$B$10:$ALH$83,$A46-1947,FALSE)+HLOOKUP("fa_8_flow_s2",acc!$B$10:$ALH$83,$A46-1947,FALSE),"")</f>
        <v>41.510999999999996</v>
      </c>
      <c r="NY46" s="203">
        <v>0</v>
      </c>
      <c r="NZ46" s="203">
        <v>10.098000000000001</v>
      </c>
      <c r="OA46" s="203">
        <v>-2.5000000000000001E-2</v>
      </c>
      <c r="OB46" s="203">
        <v>0</v>
      </c>
      <c r="OC46" s="203">
        <v>11.284000000000001</v>
      </c>
      <c r="OD46" s="203">
        <v>0.85699999999999998</v>
      </c>
      <c r="OE46" s="203">
        <v>10.427</v>
      </c>
      <c r="OF46" s="203">
        <v>6.8849999999999998</v>
      </c>
      <c r="OG46" s="203">
        <v>3.214</v>
      </c>
      <c r="OH46" s="203">
        <v>3.3250000000000002</v>
      </c>
      <c r="OI46" s="203">
        <v>0</v>
      </c>
      <c r="OJ46" s="203">
        <v>7.5999999999999998E-2</v>
      </c>
      <c r="OK46" s="203">
        <v>0</v>
      </c>
      <c r="OL46" s="203">
        <v>9.9390000000000001</v>
      </c>
      <c r="OM46" s="203"/>
      <c r="ON46" s="241">
        <f>IFERROR(HLOOKUP("fl_3g_flow_s11",acc!$B$10:$AIO$83,$A46-1947,FALSE)+HLOOKUP("fl_4_flow_s11",acc!$B$10:$AIO$83,$A46-1947,FALSE)+HLOOKUP("fl_5e_flow_s11",acc!$B$10:$AIO$83,$A46-1947,FALSE),"")</f>
        <v>66.454999999999998</v>
      </c>
      <c r="OO46" s="203">
        <v>0</v>
      </c>
      <c r="OP46" s="203">
        <v>0</v>
      </c>
      <c r="OQ46" s="203">
        <v>4.3780000000000001</v>
      </c>
      <c r="OR46" s="203">
        <v>3.1419999999999999</v>
      </c>
      <c r="OS46" s="203">
        <v>1.236</v>
      </c>
      <c r="OT46" s="203">
        <v>52.206000000000003</v>
      </c>
      <c r="OU46" s="203">
        <v>9.8710000000000004</v>
      </c>
      <c r="OV46" s="203">
        <v>9.8710000000000004</v>
      </c>
      <c r="OW46" s="203">
        <v>0</v>
      </c>
      <c r="OX46" s="203">
        <v>0</v>
      </c>
      <c r="OY46" s="203">
        <v>0</v>
      </c>
      <c r="OZ46" s="203">
        <v>0</v>
      </c>
      <c r="PA46" s="203"/>
      <c r="PB46" s="241">
        <f>IFERROR(HLOOKUP("fl_295_flow_s12",acc!$B$10:$AMM$83,$A46-1947,FALSE)+HLOOKUP("fl_2_flow_s12",acc!$B$10:$AMM$83,$A46-1947,FALSE)+HLOOKUP("fl_3g_flow_s12",acc!$B$10:$AMM$83,$A46-1947,FALSE)+HLOOKUP("fl_5e_flow_s12",acc!$B$10:$AMM$83,$A46-1947,FALSE)+HLOOKUP("fl_6_flow_s12",acc!$B$10:$AMM$83,$A46-1947,FALSE)+HLOOKUP("fl_7_flow_s12",acc!$B$10:$AMM$83,$A46-1947,FALSE),"")</f>
        <v>132.11441887180374</v>
      </c>
      <c r="PC46" s="203">
        <v>0</v>
      </c>
      <c r="PD46" s="241">
        <f>IFERROR(HLOOKUP("fa_2_flow_s11",acc!$B$10:$AIS$83,$A46-1947,FALSE)+HLOOKUP("fa_2_flow_s12",acc!$B$10:$AIS$83,$A46-1947,FALSE)+HLOOKUP("fa_2_flow_s121",acc!$B$10:$AIS$83,$A46-1947,FALSE)+HLOOKUP("fa_2_flow_s13",acc!$B$10:$AIS$83,$A46-1947,FALSE)+HLOOKUP("fa_2_flow_s14",acc!$B$10:$AIS$83,$A46-1947,FALSE)+HLOOKUP("fa_2_flow_s2",acc!$B$10:$AIS$83,$A46-1947,FALSE)-HLOOKUP("fl_2_flow_s121",acc!$B$10:$AIS$83,$A46-1947,FALSE)-HLOOKUP("fl_2_flow_s13",acc!$B$10:$AIS$83,$A46-1947,FALSE)-HLOOKUP("fl_2_flow_s2",acc!$B$10:$AIS$83,$A46-1947,FALSE),"")</f>
        <v>85.414999999999992</v>
      </c>
      <c r="PE46" s="203">
        <v>0</v>
      </c>
      <c r="PF46" s="203">
        <v>-4.3470000000000004</v>
      </c>
      <c r="PG46" s="203">
        <v>22.707000000000001</v>
      </c>
      <c r="PH46" s="203">
        <v>12.935</v>
      </c>
      <c r="PI46" s="203">
        <v>9.7720000000000002</v>
      </c>
      <c r="PJ46" s="203">
        <v>0</v>
      </c>
      <c r="PK46" s="203">
        <v>27.093</v>
      </c>
      <c r="PL46" s="203">
        <f>IFERROR(HLOOKUP("fa_5e_flow_s11",acc!$B$10:$AIS$83,$A46-1947,FALSE)
+HLOOKUP("fa_5e_flow_s12",acc!$B$10:$AIS$83,$A46-1947,FALSE)
+HLOOKUP("fa_5e_flow_s121",acc!$B$10:$AIS$83,$A46-1947,FALSE)
+HLOOKUP("fa_5e_flow_s13",acc!$B$10:$AIS$83,$A46-1947,FALSE)
+HLOOKUP("fa_5e_flow_s14",acc!$B$10:$AIS$83,$A46-1947,FALSE)
+HLOOKUP("fa_5e_flow_s2",acc!$B$10:$AIS$83,$A46-1947,FALSE)
-HLOOKUP("fl_5e_flow_s11",acc!$B$10:$AIS$83,$A46-1947,FALSE)
-HLOOKUP("fl_5e_flow_s121",acc!$B$10:$AIS$83,$A46-1947,FALSE),"")</f>
        <v>27.428000000000004</v>
      </c>
      <c r="PM46" s="203">
        <v>0</v>
      </c>
      <c r="PN46" s="203">
        <v>9.5500000000000007</v>
      </c>
      <c r="PO46" s="241">
        <f>IFERROR(HLOOKUP("fa_7_flow_s11",acc!$B$10:$AIS$83,$A46-1947,FALSE)+HLOOKUP("fa_7_flow_s121",acc!$B$10:$AIS$83,$A46-1947,FALSE)+HLOOKUP("fa_7_flow_s13",acc!$B$10:$AIS$83,$A46-1947,FALSE)+HLOOKUP("fa_7_flow_s14",acc!$B$10:$AIS$83,$A46-1947,FALSE)-HLOOKUP("fl_7_flow_s2",acc!$B$10:$AIS$83,$A46-1947,FALSE),"")</f>
        <v>0</v>
      </c>
      <c r="PP46" s="203">
        <v>0</v>
      </c>
      <c r="PQ46" s="203"/>
      <c r="PR46" s="241">
        <f>IFERROR(HLOOKUP("fl_21_flow_s121",acc!$B$10:$AME$83,$A46-1947,FALSE)+HLOOKUP("res_flow",acc!$B$10:$AME$83,$A46-1947,FALSE)+HLOOKUP("gcb_flow",acc!$B$10:$AME$83,$A46-1947,FALSE)+HLOOKUP("fl_2_flow_s121",acc!$B$10:$AME$83,$A46-1947,FALSE)+HLOOKUP("fl_5e_flow_s121",acc!$B$10:$AME$83,$A46-1947,FALSE),"")</f>
        <v>4.8830000000000027</v>
      </c>
      <c r="PS46" s="203">
        <v>0</v>
      </c>
      <c r="PT46" s="203">
        <v>-51.669168684277395</v>
      </c>
      <c r="PU46" s="241">
        <f>IFERROR(HLOOKUP("fa_21_flow_s11",acc!$B$10:$AIS$83,$A46-1947,FALSE)+HLOOKUP("fa_21_flow_s12",acc!$B$10:$AIS$83,$A46-1947,FALSE)+HLOOKUP("fa_21_flow_s14",acc!$B$10:$AIS$83,$A46-1947,FALSE)+HLOOKUP("fa_21_flow_s2",acc!$B$10:$AIS$83,$A46-1947,FALSE),"")</f>
        <v>1.2270000000000001</v>
      </c>
      <c r="PV46" s="203">
        <v>0</v>
      </c>
      <c r="PW46" s="203">
        <v>0</v>
      </c>
      <c r="PX46" s="203">
        <v>0</v>
      </c>
      <c r="PY46" s="203">
        <v>0</v>
      </c>
      <c r="PZ46" s="203">
        <v>0</v>
      </c>
      <c r="QA46" s="203">
        <v>0</v>
      </c>
      <c r="QB46" s="203">
        <v>0</v>
      </c>
      <c r="QC46" s="203">
        <v>0</v>
      </c>
      <c r="QD46" s="203">
        <v>0</v>
      </c>
      <c r="QE46" s="203">
        <v>0</v>
      </c>
      <c r="QF46" s="203">
        <v>0</v>
      </c>
      <c r="QG46" s="203"/>
      <c r="QH46" s="241">
        <f>IFERROR(HLOOKUP("fl_2_flow_s13",acc!$B$10:$ALW$83,$A46-1947,FALSE)+HLOOKUP("fl_3e_flow_s13",acc!$B$10:$ALW$83,$A46-1947,FALSE)+HLOOKUP("fl_4_flow_s13",acc!$B$10:$ALW$83,$A46-1947,FALSE),"")</f>
        <v>27.728000000000002</v>
      </c>
      <c r="QI46" s="203">
        <v>0</v>
      </c>
      <c r="QJ46" s="203">
        <v>2.798</v>
      </c>
      <c r="QK46" s="203">
        <v>0</v>
      </c>
      <c r="QL46" s="203">
        <v>20.006</v>
      </c>
      <c r="QM46" s="203">
        <v>20.006</v>
      </c>
      <c r="QN46" s="203">
        <v>0</v>
      </c>
      <c r="QO46" s="203">
        <v>4.9240000000000004</v>
      </c>
      <c r="QP46" s="203">
        <v>0</v>
      </c>
      <c r="QQ46" s="203">
        <v>0</v>
      </c>
      <c r="QR46" s="203">
        <v>0</v>
      </c>
      <c r="QS46" s="203">
        <v>0</v>
      </c>
      <c r="QT46" s="203">
        <v>0</v>
      </c>
      <c r="QU46" s="203">
        <v>0</v>
      </c>
      <c r="QV46" s="203"/>
      <c r="QW46" s="241">
        <f>IFERROR(HLOOKUP("fl_4_flow_s14",acc!$B$10:$ALO$83,$A46-1947,FALSE),"")</f>
        <v>27.619</v>
      </c>
      <c r="QX46" s="203">
        <v>0</v>
      </c>
      <c r="QY46" s="203">
        <v>0</v>
      </c>
      <c r="QZ46" s="203">
        <v>0</v>
      </c>
      <c r="RA46" s="203">
        <v>0</v>
      </c>
      <c r="RB46" s="203">
        <v>0</v>
      </c>
      <c r="RC46" s="203">
        <v>27.619</v>
      </c>
      <c r="RD46" s="203">
        <v>0</v>
      </c>
      <c r="RE46" s="203">
        <v>0</v>
      </c>
      <c r="RF46" s="203">
        <v>0</v>
      </c>
      <c r="RG46" s="203">
        <v>0</v>
      </c>
      <c r="RH46" s="203">
        <v>0</v>
      </c>
      <c r="RI46" s="203">
        <v>0</v>
      </c>
      <c r="RJ46" s="203"/>
      <c r="RK46" s="241">
        <f>IFERROR(HLOOKUP("fl_1_flow_s2",acc!$B$10:$ALG$83,$A46-1947,FALSE)+HLOOKUP("fl_295_flow_s2",acc!$B$10:$ALG$83,$A46-1947,FALSE)+HLOOKUP("tgt2_flow",acc!$B$10:$ALG$83,$A46-1947,FALSE)+HLOOKUP("fl_2_flow_s2",acc!$B$10:$ALG$83,$A46-1947,FALSE)+HLOOKUP("fl_3d_flow_s2",acc!$B$10:$ALG$83,$A46-1947,FALSE)+HLOOKUP("fl_4_flow_s2",acc!$B$10:$ALG$83,$A46-1947,FALSE)+HLOOKUP("fl_5d_flow_s2",acc!$B$10:$ALG$83,$A46-1947,FALSE)+HLOOKUP("fl_7_flow_s2",acc!$B$10:$ALG$83,$A46-1947,FALSE),"")</f>
        <v>28.524999999999999</v>
      </c>
      <c r="RL46" s="203">
        <v>0.22600000000000001</v>
      </c>
      <c r="RM46" s="203">
        <v>16.591000000000001</v>
      </c>
      <c r="RN46" s="203">
        <v>0</v>
      </c>
      <c r="RO46" s="203">
        <v>3.4000000000000002E-2</v>
      </c>
      <c r="RP46" s="203">
        <v>0.75900000000000001</v>
      </c>
      <c r="RQ46" s="203">
        <v>7.0999999999999994E-2</v>
      </c>
      <c r="RR46" s="241">
        <f>IFERROR(HLOOKUP("fa_3d_flow_s11",acc!$B$10:$AIS$83,$A46-1947,FALSE)+HLOOKUP("fa_3d_flow_s12",acc!$B$10:$AIS$83,$A46-1947,FALSE)+HLOOKUP("fa_3d_flow_s121",acc!$B$10:$AIS$83,$A46-1947,FALSE)+HLOOKUP("fa_3d_flow_s13",acc!$B$10:$AIS$83,$A46-1947,FALSE)+HLOOKUP("fa_3d_flow_s14",acc!$B$10:$AIS$83,$A46-1947,FALSE),"")</f>
        <v>0.49099999999999999</v>
      </c>
      <c r="RS46" s="203">
        <v>8.4019999999999992</v>
      </c>
      <c r="RT46" s="203">
        <v>3.0049999999999999</v>
      </c>
      <c r="RU46" s="203">
        <v>0</v>
      </c>
      <c r="RV46" s="241">
        <f>IFERROR(HLOOKUP("fa_5d_flow_s11",acc!$B$10:$AIS$83,$A46-1947,FALSE)
+HLOOKUP("fa_5d_flow_s12",acc!$B$10:$AIS$83,$A46-1947,FALSE)
+HLOOKUP("fa_5d_flow_s121",acc!$B$10:$AIS$83,$A46-1947,FALSE)
+HLOOKUP("fa_5d_flow_s13",acc!$B$10:$AIS$83,$A46-1947,FALSE)
+HLOOKUP("fa_5d_flow_s14",acc!$B$10:$AIS$83,$A46-1947,FALSE),"")</f>
        <v>2.7809999999999997</v>
      </c>
      <c r="RW46" s="203">
        <v>0</v>
      </c>
      <c r="RX46" s="203">
        <v>0</v>
      </c>
      <c r="RY46" s="203">
        <v>0</v>
      </c>
      <c r="RZ46" s="203"/>
      <c r="SA46" s="241">
        <f>IFERROR(HLOOKUP("fa_21_v_s11",acc!$B$10:$AIR$83,$A46-1947,FALSE)+HLOOKUP("fa_2_v_s11",acc!$B$10:$AIR$83,$A46-1947,FALSE)+HLOOKUP("fa_3e_v_s11",acc!$B$10:$AIR$83,$A46-1947,FALSE)+HLOOKUP("fa_3d_v_s11",acc!$B$10:$AIR$83,$A46-1947,FALSE)+HLOOKUP("fa_4_v_s11",acc!$B$10:$AIR$83,$A46-1947,FALSE)
+HLOOKUP("fa_5e_v_s11",acc!$B$10:$AIR$83,$A46-1947,FALSE)
+HLOOKUP("fa_5d_v_s11",acc!$B$10:$AIR$83,$A46-1947,FALSE)
+HLOOKUP("fa_6_v_s11",acc!$B$10:$AIR$83,$A46-1947,FALSE)
+HLOOKUP("fa_7_v_s11",acc!$B$10:$AIR$83,$A46-1947,FALSE)
+HLOOKUP("fa_8_v_s11",acc!$B$10:$AIR$83,$A46-1947,FALSE),"")</f>
        <v>0.1590000000000007</v>
      </c>
      <c r="SB46" s="203">
        <v>0</v>
      </c>
      <c r="SC46" s="203">
        <v>-6.0000000000000001E-3</v>
      </c>
      <c r="SD46" s="203">
        <v>0</v>
      </c>
      <c r="SE46" s="203">
        <v>0.63300000000000001</v>
      </c>
      <c r="SF46" s="203">
        <v>0.48899999999999999</v>
      </c>
      <c r="SG46" s="203">
        <v>0.14399999999999999</v>
      </c>
      <c r="SH46" s="203">
        <v>-9.1</v>
      </c>
      <c r="SI46" s="203">
        <v>8.6319999999999997</v>
      </c>
      <c r="SJ46" s="203">
        <v>2.0329999999999999</v>
      </c>
      <c r="SK46" s="203">
        <v>6.5990000000000002</v>
      </c>
      <c r="SL46" s="203">
        <v>0</v>
      </c>
      <c r="SM46" s="203">
        <v>0</v>
      </c>
      <c r="SN46" s="203">
        <v>0</v>
      </c>
      <c r="SO46" s="203"/>
      <c r="SP46" s="241">
        <f>IFERROR(HLOOKUP("fa_21_v_s12",acc!$B$10:$AML$83,$A46-1947,FALSE)+HLOOKUP("res_v",acc!$B$10:$AML$83,$A46-1947,FALSE)+HLOOKUP("fa_2_v_s12",acc!$B$10:$AML$83,$A46-1947,FALSE)+HLOOKUP("fa_3e_v_s12",acc!$B$10:$AML$83,$A46-1947,FALSE)+HLOOKUP("fa_3d_v_s12",acc!$B$10:$AML$83,$A46-1947,FALSE)+HLOOKUP("fa_3g_v_s12",acc!$B$10:$AML$83,$A46-1947,FALSE)+HLOOKUP("fa_4_v_s12",acc!$B$10:$AML$83,$A46-1947,FALSE)+HLOOKUP("fa_5e_v_s12",acc!$B$10:$AML$83,$A46-1947,FALSE)+HLOOKUP("fa_5d_v_s12",acc!$B$10:$AML$83,$A46-1947,FALSE)+HLOOKUP("fa_8_v_s12",acc!$B$10:$AML$83,$A46-1947,FALSE),"")</f>
        <v>19.860673266985835</v>
      </c>
      <c r="SQ46" s="203">
        <v>0</v>
      </c>
      <c r="SR46" s="203">
        <v>-0.151</v>
      </c>
      <c r="SS46" s="203">
        <v>0</v>
      </c>
      <c r="ST46" s="203">
        <v>0</v>
      </c>
      <c r="SU46" s="203">
        <v>5.7359999999999998</v>
      </c>
      <c r="SV46" s="203">
        <v>5.2220000000000004</v>
      </c>
      <c r="SW46" s="203">
        <v>0.51400000000000001</v>
      </c>
      <c r="SX46" s="241">
        <f>IFERROR(HLOOKUP("fl_4_v_s11",acc!$B$10:$AIS$83,$A46-1947,FALSE)+HLOOKUP("fl_4_v_s13",acc!$B$10:$AIS$83,$A46-1947,FALSE)+HLOOKUP("fl_4_v_s14",acc!$B$10:$AIS$83,$A46-1947,FALSE)+HLOOKUP("fl_4_v_s2",acc!$B$10:$AIS$83,$A46-1947,FALSE)-HLOOKUP("fa_4_v_s11",acc!$B$10:$AIS$83,$A46-1947,FALSE)-HLOOKUP("fa_4_v_s121",acc!$B$10:$AIS$83,$A46-1947,FALSE)-HLOOKUP("fa_4_v_s2",acc!$B$10:$AIS$83,$A46-1947,FALSE),"")</f>
        <v>0.18500000000000005</v>
      </c>
      <c r="SY46" s="203">
        <v>7.9370000000000003</v>
      </c>
      <c r="SZ46" s="203">
        <v>5.8070000000000004</v>
      </c>
      <c r="TA46" s="203">
        <v>2.13</v>
      </c>
      <c r="TB46" s="203">
        <v>0</v>
      </c>
      <c r="TC46" s="203">
        <v>0</v>
      </c>
      <c r="TD46" s="203">
        <v>0</v>
      </c>
      <c r="TE46" s="203"/>
      <c r="TF46" s="241">
        <f>IFERROR(HLOOKUP("fa_1_v_s121",acc!$B$10:$AMD$83,$A46-1947,FALSE)+HLOOKUP("fa_295_v_s121",acc!$B$10:$AMD$83,$A46-1947,FALSE)+HLOOKUP("tgt2_v",acc!$B$10:$AMD$83,$A46-1947,FALSE)+HLOOKUP("fa_2_v_s121",acc!$B$10:$AMD$83,$A46-1947,FALSE)+HLOOKUP("fa_3e_v_s121",acc!$B$10:$AMD$83,$A46-1947,FALSE)+HLOOKUP("fa_3d_v_s121",acc!$B$10:$AMD$83,$A46-1947,FALSE)+HLOOKUP("fa_3g_v_s121",acc!$B$10:$AMD$83,$A46-1947,FALSE)+HLOOKUP("fa_4_v_s121",acc!$B$10:$AMD$83,$A46-1947,FALSE)+HLOOKUP("fa_5e_v_s121",acc!$B$10:$AMD$83,$A46-1947,FALSE)+HLOOKUP("fa_5d_v_s121",acc!$B$10:$AMD$83,$A46-1947,FALSE)+HLOOKUP("fa_7_v_s121",acc!$B$10:$AMD$83,$A46-1947,FALSE)+HLOOKUP("fa_8_v_s121",acc!$B$10:$AMD$83,$A46-1947,FALSE),"")</f>
        <v>-0.433</v>
      </c>
      <c r="TG46" s="203">
        <v>-0.26500000000000001</v>
      </c>
      <c r="TH46" s="203">
        <v>-0.21199999999999999</v>
      </c>
      <c r="TI46" s="203">
        <v>0</v>
      </c>
      <c r="TJ46" s="203">
        <v>0</v>
      </c>
      <c r="TK46" s="203">
        <v>2.1000000000000001E-2</v>
      </c>
      <c r="TL46" s="203">
        <v>2.1000000000000001E-2</v>
      </c>
      <c r="TM46" s="203">
        <v>0</v>
      </c>
      <c r="TN46" s="203">
        <v>0</v>
      </c>
      <c r="TO46" s="203">
        <v>2.3E-2</v>
      </c>
      <c r="TP46" s="203">
        <v>1.7999999999999999E-2</v>
      </c>
      <c r="TQ46" s="203">
        <v>5.0000000000000001E-3</v>
      </c>
      <c r="TR46" s="203">
        <v>0</v>
      </c>
      <c r="TS46" s="203">
        <v>0</v>
      </c>
      <c r="TT46" s="203">
        <v>0</v>
      </c>
      <c r="TU46" s="203"/>
      <c r="TV46" s="241">
        <f>IFERROR(HLOOKUP("gcb_v",acc!$B$10:$ALV$83,$A46-1947,FALSE)+HLOOKUP("fa_2_v_s13",acc!$B$10:$ALV$83,$A46-1947,FALSE)+HLOOKUP("fa_3d_v_s13",acc!$B$10:$ALV$83,$A46-1947,FALSE)+HLOOKUP("fa_3g_v_s13",acc!$B$10:$ALV$83,$A46-1947,FALSE)+HLOOKUP("fa_5e_v_s13",acc!$B$10:$ALV$83,$A46-1947,FALSE)+HLOOKUP("fa_5d_v_s13",acc!$B$10:$ALV$83,$A46-1947,FALSE)+HLOOKUP("fa_6_v_s13",acc!$B$10:$ALV$83,$A46-1947,FALSE)+HLOOKUP("fa_7_v_s13",acc!$B$10:$ALV$83,$A46-1947,FALSE)+HLOOKUP("fa_8_v_s13",acc!$B$10:$ALV$83,$A46-1947,FALSE),"")</f>
        <v>3.6270000000000002</v>
      </c>
      <c r="TW46" s="203">
        <v>0</v>
      </c>
      <c r="TX46" s="203">
        <v>0</v>
      </c>
      <c r="TY46" s="203">
        <v>0</v>
      </c>
      <c r="TZ46" s="203">
        <v>1.145</v>
      </c>
      <c r="UA46" s="203">
        <v>1.1599999999999999</v>
      </c>
      <c r="UB46" s="203">
        <v>-1.4999999999999999E-2</v>
      </c>
      <c r="UC46" s="203">
        <v>0</v>
      </c>
      <c r="UD46" s="203">
        <v>2.4820000000000002</v>
      </c>
      <c r="UE46" s="203">
        <v>2.403</v>
      </c>
      <c r="UF46" s="203">
        <v>7.9000000000000001E-2</v>
      </c>
      <c r="UG46" s="203">
        <v>0</v>
      </c>
      <c r="UH46" s="203">
        <v>0</v>
      </c>
      <c r="UI46" s="203">
        <v>0</v>
      </c>
      <c r="UJ46" s="203"/>
      <c r="UK46" s="241">
        <f>IFERROR(HLOOKUP("fa_21_v_s14",acc!$B$10:$ALN$83,$A46-1947,FALSE)+HLOOKUP("fa_2_v_s14",acc!$B$10:$ALN$83,$A46-1947,FALSE)+HLOOKUP("fa_3d_v_s14",acc!$B$10:$ALN$83,$A46-1947,FALSE)+HLOOKUP("fa_3g_v_s14",acc!$B$10:$ALN$83,$A46-1947,FALSE)+HLOOKUP("fa_5e_v_s14",acc!$B$10:$ALN$83,$A46-1947,FALSE)+HLOOKUP("fa_5d_v_s14",acc!$B$10:$ALN$83,$A46-1947,FALSE)+HLOOKUP("fa_6_v_s14",acc!$B$10:$ALN$83,$A46-1947,FALSE)+HLOOKUP("fa_7_v_s14",acc!$B$10:$ALN$83,$A46-1947,FALSE)+HLOOKUP("fa_8_v_s14",acc!$B$10:$ALN$83,$A46-1947,FALSE),"")</f>
        <v>8.3859999999999992</v>
      </c>
      <c r="UL46" s="203">
        <v>0</v>
      </c>
      <c r="UM46" s="203">
        <v>-1.4E-2</v>
      </c>
      <c r="UN46" s="203">
        <v>0</v>
      </c>
      <c r="UO46" s="203">
        <v>2.0329999999999999</v>
      </c>
      <c r="UP46" s="203">
        <v>2.0510000000000002</v>
      </c>
      <c r="UQ46" s="203">
        <v>-1.7999999999999999E-2</v>
      </c>
      <c r="UR46" s="203">
        <v>0</v>
      </c>
      <c r="US46" s="203">
        <v>6.2409999999999997</v>
      </c>
      <c r="UT46" s="203">
        <v>5.4459999999999997</v>
      </c>
      <c r="UU46" s="203">
        <v>0.79500000000000004</v>
      </c>
      <c r="UV46" s="203">
        <v>0.126</v>
      </c>
      <c r="UW46" s="203">
        <v>0</v>
      </c>
      <c r="UX46" s="203">
        <v>0</v>
      </c>
      <c r="UY46" s="203"/>
      <c r="UZ46" s="241">
        <f>IFERROR(HLOOKUP("fa_21_v_s2",acc!$B$10:$ALF$83,$A46-1947,FALSE)+HLOOKUP("fa_2_v_s2",acc!$B$10:$ALF$83,$A46-1947,FALSE)+HLOOKUP("fa_3e_v_s2",acc!$B$10:$ALF$83,$A46-1947,FALSE)+HLOOKUP("fa_3g_v_s2",acc!$B$10:$ALF$83,$A46-1947,FALSE)+HLOOKUP("fa_4_v_s2",acc!$B$10:$ALF$83,$A46-1947,FALSE)+HLOOKUP("fa_5e_v_s2",acc!$B$10:$ALF$83,$A46-1947,FALSE)+HLOOKUP("fa_6_v_s2",acc!$B$10:$ALF$83,$A46-1947,FALSE)+HLOOKUP("fa_8_v_s2",acc!$B$10:$ALF$83,$A46-1947,FALSE),"")</f>
        <v>13.95</v>
      </c>
      <c r="VA46" s="203">
        <v>0</v>
      </c>
      <c r="VB46" s="203">
        <v>-0.154</v>
      </c>
      <c r="VC46" s="203">
        <v>0</v>
      </c>
      <c r="VD46" s="203">
        <v>0</v>
      </c>
      <c r="VE46" s="203">
        <v>6.8879999999999999</v>
      </c>
      <c r="VF46" s="203">
        <v>-0.35</v>
      </c>
      <c r="VG46" s="203">
        <v>7.2380000000000004</v>
      </c>
      <c r="VH46" s="203">
        <v>3.3759999999999999</v>
      </c>
      <c r="VI46" s="203">
        <v>3.9390000000000001</v>
      </c>
      <c r="VJ46" s="203">
        <v>3.9390000000000001</v>
      </c>
      <c r="VK46" s="203">
        <v>0</v>
      </c>
      <c r="VL46" s="203">
        <v>0</v>
      </c>
      <c r="VM46" s="203">
        <v>0</v>
      </c>
      <c r="VN46" s="203">
        <v>0</v>
      </c>
      <c r="VO46" s="203"/>
      <c r="VP46" s="241">
        <f>IFERROR(HLOOKUP("fl_3g_v_s11",acc!$B$10:$AIM$83,$A46-1947,FALSE)+HLOOKUP("fl_4_v_s11",acc!$B$10:$AIM$83,$A46-1947,FALSE)+HLOOKUP("fl_5e_v_s11",acc!$B$10:$AIM$83,$A46-1947,FALSE),"")</f>
        <v>26.222000000000001</v>
      </c>
      <c r="VQ46" s="203">
        <v>0</v>
      </c>
      <c r="VR46" s="203">
        <v>0</v>
      </c>
      <c r="VS46" s="203">
        <v>2.4990000000000001</v>
      </c>
      <c r="VT46" s="203">
        <v>1.468</v>
      </c>
      <c r="VU46" s="203">
        <v>1.0309999999999999</v>
      </c>
      <c r="VV46" s="203">
        <v>-2.9340000000000002</v>
      </c>
      <c r="VW46" s="203">
        <v>26.657</v>
      </c>
      <c r="VX46" s="203">
        <v>26.657</v>
      </c>
      <c r="VY46" s="203">
        <v>0</v>
      </c>
      <c r="VZ46" s="203">
        <v>0</v>
      </c>
      <c r="WA46" s="203">
        <v>0</v>
      </c>
      <c r="WB46" s="203">
        <v>0</v>
      </c>
      <c r="WC46" s="203"/>
      <c r="WD46" s="241">
        <f>IFERROR(HLOOKUP("fl_295_v_s12",acc!$B$10:$AMK$83,$A46-1947,FALSE)+HLOOKUP("fl_2_v_s12",acc!$B$10:$AMK$83,$A46-1947,FALSE)+HLOOKUP("fl_3g_v_s12",acc!$B$10:$AMK$83,$A46-1947,FALSE)+HLOOKUP("fl_5e_v_s12",acc!$B$10:$AMK$83,$A46-1947,FALSE)+HLOOKUP("fl_6_v_s12",acc!$B$10:$AMK$83,$A46-1947,FALSE)+HLOOKUP("fl_7_v_s12",acc!$B$10:$AMK$83,$A46-1947,FALSE),"")</f>
        <v>7.989673266985835</v>
      </c>
      <c r="WE46" s="203">
        <v>0</v>
      </c>
      <c r="WF46" s="241">
        <f>IFERROR(HLOOKUP("fa_2_v_s11",acc!$B$10:$AIS$83,$A46-1947,FALSE)+HLOOKUP("fa_2_v_s12",acc!$B$10:$AIS$83,$A46-1947,FALSE)+HLOOKUP("fa_2_v_s121",acc!$B$10:$AIS$83,$A46-1947,FALSE)+HLOOKUP("fa_2_v_s13",acc!$B$10:$AIS$83,$A46-1947,FALSE)+HLOOKUP("fa_2_v_s14",acc!$B$10:$AIS$83,$A46-1947,FALSE)+HLOOKUP("fa_2_v_s2",acc!$B$10:$AIS$83,$A46-1947,FALSE)-HLOOKUP("fl_2_v_s121",acc!$B$10:$AIS$83,$A46-1947,FALSE)-HLOOKUP("fl_2_v_s13",acc!$B$10:$AIS$83,$A46-1947,FALSE)-HLOOKUP("fl_2_v_s2",acc!$B$10:$AIS$83,$A46-1947,FALSE),"")</f>
        <v>-0.20100000000000001</v>
      </c>
      <c r="WG46" s="203">
        <v>0</v>
      </c>
      <c r="WH46" s="203">
        <v>0</v>
      </c>
      <c r="WI46" s="203">
        <v>11.598000000000001</v>
      </c>
      <c r="WJ46" s="203">
        <v>5.859</v>
      </c>
      <c r="WK46" s="203">
        <v>5.7389999999999999</v>
      </c>
      <c r="WL46" s="203">
        <v>0</v>
      </c>
      <c r="WM46" s="203">
        <v>6.4790000000000001</v>
      </c>
      <c r="WN46" s="241">
        <f>IFERROR(HLOOKUP("fa_5e_v_s11",acc!$B$10:$AIS$83,$A46-1947,FALSE)
+HLOOKUP("fa_5e_v_s12",acc!$B$10:$AIS$83,$A46-1947,FALSE)
+HLOOKUP("fa_5e_v_s121",acc!$B$10:$AIS$83,$A46-1947,FALSE)
+HLOOKUP("fa_5e_v_s13",acc!$B$10:$AIS$83,$A46-1947,FALSE)
+HLOOKUP("fa_5e_v_s14",acc!$B$10:$AIS$83,$A46-1947,FALSE)
+HLOOKUP("fa_5e_v_s2",acc!$B$10:$AIS$83,$A46-1947,FALSE)
-HLOOKUP("fl_5e_v_s11",acc!$B$10:$AIS$83,$A46-1947,FALSE)
-HLOOKUP("fl_5e_v_s121",acc!$B$10:$AIS$83,$A46-1947,FALSE),"")</f>
        <v>-10.138999999999999</v>
      </c>
      <c r="WO46" s="203">
        <v>0</v>
      </c>
      <c r="WP46" s="203">
        <v>0.126</v>
      </c>
      <c r="WQ46" s="241">
        <f>IFERROR(HLOOKUP("fa_7_v_s11",acc!$B$10:$AIS$83,$A46-1947,FALSE)+HLOOKUP("fa_7_v_s121",acc!$B$10:$AIS$83,$A46-1947,FALSE)+HLOOKUP("fa_7_v_s13",acc!$B$10:$AIS$83,$A46-1947,FALSE)+HLOOKUP("fa_7_v_s14",acc!$B$10:$AIS$83,$A46-1947,FALSE)-HLOOKUP("fl_7_v_s2",acc!$B$10:$AIS$83,$A46-1947,FALSE),"")</f>
        <v>0</v>
      </c>
      <c r="WR46" s="203">
        <v>0</v>
      </c>
      <c r="WS46" s="203"/>
      <c r="WT46" s="241">
        <f>IFERROR(HLOOKUP("fl_21_v_s121",acc!$B$10:$AMC$83,$A46-1947,FALSE)+HLOOKUP("res_v",acc!$B$10:$AMC$83,$A46-1947,FALSE)+HLOOKUP("gcb_v",acc!$B$10:$AMC$83,$A46-1947,FALSE)+HLOOKUP("fl_2_v_s121",acc!$B$10:$AMC$83,$A46-1947,FALSE)+HLOOKUP("fl_5e_v_s121",acc!$B$10:$AMC$83,$A46-1947,FALSE),"")</f>
        <v>3.1310000000000002</v>
      </c>
      <c r="WU46" s="203">
        <v>0</v>
      </c>
      <c r="WV46" s="203">
        <v>3.0000000000000001E-3</v>
      </c>
      <c r="WW46" s="203">
        <v>0</v>
      </c>
      <c r="WX46" s="203">
        <v>0</v>
      </c>
      <c r="WY46" s="203">
        <v>0</v>
      </c>
      <c r="WZ46" s="203">
        <v>0</v>
      </c>
      <c r="XA46" s="203">
        <v>0</v>
      </c>
      <c r="XB46" s="203">
        <v>0</v>
      </c>
      <c r="XC46" s="203">
        <v>3.1280000000000001</v>
      </c>
      <c r="XD46" s="203">
        <v>3.1280000000000001</v>
      </c>
      <c r="XE46" s="203">
        <v>0</v>
      </c>
      <c r="XF46" s="203">
        <v>0</v>
      </c>
      <c r="XG46" s="203">
        <v>0</v>
      </c>
      <c r="XH46" s="203">
        <v>0</v>
      </c>
      <c r="XI46" s="203"/>
      <c r="XJ46" s="241">
        <f>IFERROR(HLOOKUP("fl_2_v_s13",acc!$B$10:$ALU$83,$A46-1947,FALSE)+HLOOKUP("fl_3e_v_s13",acc!$B$10:$ALU$83,$A46-1947,FALSE)+HLOOKUP("fl_4_v_s13",acc!$B$10:$ALU$83,$A46-1947,FALSE),"")</f>
        <v>1.1819999999999999</v>
      </c>
      <c r="XK46" s="203">
        <v>0</v>
      </c>
      <c r="XL46" s="203">
        <v>0</v>
      </c>
      <c r="XM46" s="203">
        <v>0</v>
      </c>
      <c r="XN46" s="203">
        <v>1.1830000000000001</v>
      </c>
      <c r="XO46" s="203">
        <v>1.1659999999999999</v>
      </c>
      <c r="XP46" s="203">
        <v>1.7000000000000001E-2</v>
      </c>
      <c r="XQ46" s="203">
        <v>-1E-3</v>
      </c>
      <c r="XR46" s="203">
        <v>0</v>
      </c>
      <c r="XS46" s="203">
        <v>0</v>
      </c>
      <c r="XT46" s="203">
        <v>0</v>
      </c>
      <c r="XU46" s="203">
        <v>0</v>
      </c>
      <c r="XV46" s="203">
        <v>0</v>
      </c>
      <c r="XW46" s="203">
        <v>0</v>
      </c>
      <c r="XX46" s="203"/>
      <c r="XY46" s="241">
        <f>IFERROR(HLOOKUP("fl_4_v_s14",acc!$B$10:$ALM$83,$A46-1947,FALSE),"")</f>
        <v>0</v>
      </c>
      <c r="XZ46" s="203">
        <v>0</v>
      </c>
      <c r="YA46" s="203">
        <v>0</v>
      </c>
      <c r="YB46" s="203">
        <v>0</v>
      </c>
      <c r="YC46" s="203">
        <v>0</v>
      </c>
      <c r="YD46" s="203">
        <v>0</v>
      </c>
      <c r="YE46" s="203">
        <v>0</v>
      </c>
      <c r="YF46" s="203">
        <v>0</v>
      </c>
      <c r="YG46" s="203">
        <v>0</v>
      </c>
      <c r="YH46" s="203">
        <v>0</v>
      </c>
      <c r="YI46" s="203">
        <v>0</v>
      </c>
      <c r="YJ46" s="203">
        <v>0</v>
      </c>
      <c r="YK46" s="203">
        <v>0</v>
      </c>
      <c r="YL46" s="203"/>
      <c r="YM46" s="241">
        <f>IFERROR(HLOOKUP("fl_1_v_s2",acc!$B$10:$ALE$83,$A46-1947,FALSE)+HLOOKUP("fl_295_v_s2",acc!$B$10:$ALE$83,$A46-1947,FALSE)+HLOOKUP("tgt2_v",acc!$B$10:$ALE$83,$A46-1947,FALSE)+HLOOKUP("fl_2_v_s2",acc!$B$10:$ALE$83,$A46-1947,FALSE)+HLOOKUP("fl_3d_v_s2",acc!$B$10:$ALE$83,$A46-1947,FALSE)+HLOOKUP("fl_4_v_s2",acc!$B$10:$ALE$83,$A46-1947,FALSE)+HLOOKUP("fl_5d_v_s2",acc!$B$10:$ALE$83,$A46-1947,FALSE)+HLOOKUP("fl_7_v_s2",acc!$B$10:$ALE$83,$A46-1947,FALSE),"")</f>
        <v>7.0250000000000004</v>
      </c>
      <c r="YN46" s="203">
        <v>-0.26500000000000001</v>
      </c>
      <c r="YO46" s="203">
        <v>-0.33900000000000002</v>
      </c>
      <c r="YP46" s="203">
        <v>0</v>
      </c>
      <c r="YQ46" s="203">
        <v>0</v>
      </c>
      <c r="YR46" s="203">
        <v>1.175</v>
      </c>
      <c r="YS46" s="203">
        <v>9.9000000000000005E-2</v>
      </c>
      <c r="YT46" s="241">
        <f>IFERROR(HLOOKUP("fa_3d_v_s11",acc!$B$10:$AIS$83,$A46-1947,FALSE)+HLOOKUP("fa_3d_v_s12",acc!$B$10:$AIS$83,$A46-1947,FALSE)+HLOOKUP("fa_3d_v_s121",acc!$B$10:$AIS$83,$A46-1947,FALSE)+HLOOKUP("fa_3d_v_s13",acc!$B$10:$AIS$83,$A46-1947,FALSE)+HLOOKUP("fa_3d_v_s14",acc!$B$10:$AIS$83,$A46-1947,FALSE),"")</f>
        <v>0.625</v>
      </c>
      <c r="YU46" s="203">
        <v>-2.6040000000000001</v>
      </c>
      <c r="YV46" s="203">
        <v>8.6319999999999997</v>
      </c>
      <c r="YW46" s="203">
        <v>0</v>
      </c>
      <c r="YX46" s="241">
        <f>IFERROR(HLOOKUP("fa_5d_v_s11",acc!$B$10:$AIS$83,$A46-1947,FALSE)
+HLOOKUP("fa_5d_v_s12",acc!$B$10:$AIS$83,$A46-1947,FALSE)
+HLOOKUP("fa_5d_v_s121",acc!$B$10:$AIS$83,$A46-1947,FALSE)
+HLOOKUP("fa_5d_v_s13",acc!$B$10:$AIS$83,$A46-1947,FALSE)
+HLOOKUP("fa_5d_v_s14",acc!$B$10:$AIS$83,$A46-1947,FALSE),"")</f>
        <v>9.6080000000000005</v>
      </c>
      <c r="YY46" s="203">
        <v>0</v>
      </c>
      <c r="YZ46" s="203">
        <v>0</v>
      </c>
      <c r="ZA46" s="203">
        <v>0</v>
      </c>
      <c r="ZB46" s="203"/>
      <c r="ZC46" s="241">
        <f>IFERROR(HLOOKUP("fa_21_c_s11",acc!$B$10:$AIL$83,$A46-1947,FALSE)+HLOOKUP("fa_2_c_s11",acc!$B$10:$AIL$83,$A46-1947,FALSE)+HLOOKUP("fa_3e_c_s11",acc!$B$10:$AIL$83,$A46-1947,FALSE)+HLOOKUP("fa_3d_c_s11",acc!$B$10:$AIL$83,$A46-1947,FALSE)+HLOOKUP("fa_4_c_s11",acc!$B$10:$AIL$83,$A46-1947,FALSE)+HLOOKUP("fa_5e_c_s11",acc!$B$10:$AIL$83,$A46-1947,FALSE)+HLOOKUP("fa_5d_c_s11",acc!$B$10:$AIL$83,$A46-1947,FALSE)+HLOOKUP("fa_6_c_s11",acc!$B$10:$AIL$83,$A46-1947,FALSE)+HLOOKUP("fa_7_c_s11",acc!$B$10:$AIL$83,$A46-1947,FALSE)+HLOOKUP("fa_8_c_s11",acc!$B$10:$AIL$83,$A46-1947,FALSE),"")</f>
        <v>-3.8329999999999984</v>
      </c>
      <c r="ZD46" s="203">
        <v>0</v>
      </c>
      <c r="ZE46" s="203">
        <v>-1.7509999999999999</v>
      </c>
      <c r="ZF46" s="203">
        <v>0</v>
      </c>
      <c r="ZG46" s="203">
        <v>0</v>
      </c>
      <c r="ZH46" s="203">
        <v>0</v>
      </c>
      <c r="ZI46" s="203">
        <v>0</v>
      </c>
      <c r="ZJ46" s="203">
        <v>-0.14699999999999999</v>
      </c>
      <c r="ZK46" s="203">
        <v>-1.9350000000000001</v>
      </c>
      <c r="ZL46" s="203">
        <v>15.023</v>
      </c>
      <c r="ZM46" s="203">
        <v>-16.957999999999998</v>
      </c>
      <c r="ZN46" s="203">
        <v>0</v>
      </c>
      <c r="ZO46" s="203">
        <v>0</v>
      </c>
      <c r="ZP46" s="203">
        <v>0</v>
      </c>
      <c r="ZQ46" s="203"/>
      <c r="ZR46" s="241">
        <f>IFERROR(HLOOKUP("fa_21_c_s12",acc!$B$10:$AMJ$83,$A46-1947,FALSE)+HLOOKUP("res_c",acc!$B$10:$AMJ$83,$A46-1947,FALSE)+HLOOKUP("fa_2_c_s12",acc!$B$10:$AMJ$83,$A46-1947,FALSE)+HLOOKUP("fa_3e_c_s12",acc!$B$10:$AMJ$83,$A46-1947,FALSE)+HLOOKUP("fa_3d_c_s12",acc!$B$10:$AMJ$83,$A46-1947,FALSE)+HLOOKUP("fa_3g_c_s12",acc!$B$10:$AMJ$83,$A46-1947,FALSE)+HLOOKUP("fa_4_c_s12",acc!$B$10:$AMJ$83,$A46-1947,FALSE)+HLOOKUP("fa_5e_c_s12",acc!$B$10:$AMJ$83,$A46-1947,FALSE)+HLOOKUP("fa_5d_c_s12",acc!$B$10:$AMJ$83,$A46-1947,FALSE)+HLOOKUP("fa_8_c_s12",acc!$B$10:$AMJ$83,$A46-1947,FALSE),"")</f>
        <v>16.332814740053326</v>
      </c>
      <c r="ZS46" s="203">
        <v>0</v>
      </c>
      <c r="ZT46" s="203">
        <v>14.01</v>
      </c>
      <c r="ZU46" s="203">
        <v>0</v>
      </c>
      <c r="ZV46" s="203">
        <v>0</v>
      </c>
      <c r="ZW46" s="203">
        <v>-0.42099999999999999</v>
      </c>
      <c r="ZX46" s="203">
        <v>-0.42099999999999999</v>
      </c>
      <c r="ZY46" s="203">
        <v>0</v>
      </c>
      <c r="ZZ46" s="241">
        <f>IFERROR(HLOOKUP("fl_4_c_s11",acc!$B$10:$AIS$83,$A46-1947,FALSE)+HLOOKUP("fl_4_c_s13",acc!$B$10:$AIS$83,$A46-1947,FALSE)+HLOOKUP("fl_4_c_s14",acc!$B$10:$AIS$83,$A46-1947,FALSE)+HLOOKUP("fl_4_c_s2",acc!$B$10:$AIS$83,$A46-1947,FALSE)-HLOOKUP("fa_4_c_s11",acc!$B$10:$AIS$83,$A46-1947,FALSE)-HLOOKUP("fa_4_c_s121",acc!$B$10:$AIS$83,$A46-1947,FALSE)-HLOOKUP("fa_4_c_s2",acc!$B$10:$AIS$83,$A46-1947,FALSE),"")</f>
        <v>8.266</v>
      </c>
      <c r="AAA46" s="203">
        <v>-0.498</v>
      </c>
      <c r="AAB46" s="203">
        <v>3.74</v>
      </c>
      <c r="AAC46" s="203">
        <v>-4.2380000000000004</v>
      </c>
      <c r="AAD46" s="203">
        <v>0</v>
      </c>
      <c r="AAE46" s="203">
        <v>0</v>
      </c>
      <c r="AAF46" s="203">
        <v>-11.059000000000001</v>
      </c>
      <c r="AAG46" s="203"/>
      <c r="AAH46" s="241">
        <f>IFERROR(HLOOKUP("fa_1_c_s121",acc!$B$10:$AMB$83,$A46-1947,FALSE)+HLOOKUP("fa_295_c_s121",acc!$B$10:$AMB$83,$A46-1947,FALSE)+HLOOKUP("tgt2_c",acc!$B$10:$AMB$83,$A46-1947,FALSE)+HLOOKUP("fa_2_c_s121",acc!$B$10:$AMB$83,$A46-1947,FALSE)+HLOOKUP("fa_3e_c_s121",acc!$B$10:$AMB$83,$A46-1947,FALSE)+HLOOKUP("fa_3d_c_s121",acc!$B$10:$AMB$83,$A46-1947,FALSE)+HLOOKUP("fa_3g_c_s121",acc!$B$10:$AMB$83,$A46-1947,FALSE)+HLOOKUP("fa_4_c_s121",acc!$B$10:$AMB$83,$A46-1947,FALSE)+HLOOKUP("fa_5e_c_s121",acc!$B$10:$AMB$83,$A46-1947,FALSE)+HLOOKUP("fa_5d_c_s121",acc!$B$10:$AMB$83,$A46-1947,FALSE)+HLOOKUP("fa_7_c_s121",acc!$B$10:$AMB$83,$A46-1947,FALSE)+HLOOKUP("fa_8_c_s121",acc!$B$10:$AMB$83,$A46-1947,FALSE),"")</f>
        <v>0.41199999999998632</v>
      </c>
      <c r="AAI46" s="203">
        <v>0</v>
      </c>
      <c r="AAJ46" s="203">
        <v>0.41199999999999998</v>
      </c>
      <c r="AAK46" s="203">
        <v>0</v>
      </c>
      <c r="AAL46" s="241">
        <f>IFERROR(HLOOKUP("fl_295_c_s12",acc!$B$10:$AIS$83,$A46-1947,FALSE)+HLOOKUP("fl_295_c_s2",acc!$B$10:$AIS$83,$A46-1947,FALSE),"")</f>
        <v>-1.0000000000136499E-3</v>
      </c>
      <c r="AAM46" s="203">
        <v>0</v>
      </c>
      <c r="AAN46" s="203">
        <v>0</v>
      </c>
      <c r="AAO46" s="203">
        <v>0</v>
      </c>
      <c r="AAP46" s="203">
        <v>0</v>
      </c>
      <c r="AAQ46" s="203">
        <v>1E-3</v>
      </c>
      <c r="AAR46" s="203">
        <v>0</v>
      </c>
      <c r="AAS46" s="203">
        <v>1E-3</v>
      </c>
      <c r="AAT46" s="203">
        <v>0</v>
      </c>
      <c r="AAU46" s="203">
        <v>0</v>
      </c>
      <c r="AAV46" s="203">
        <v>0</v>
      </c>
      <c r="AAW46" s="203"/>
      <c r="AAX46" s="241">
        <f>IFERROR(HLOOKUP("gcb_c",acc!$B$10:$ALT$83,$A46-1947,FALSE)+HLOOKUP("fa_2_c_s13",acc!$B$10:$ALT$83,$A46-1947,FALSE)+HLOOKUP("fa_3d_c_s13",acc!$B$10:$ALT$83,$A46-1947,FALSE)+HLOOKUP("fa_3g_c_s13",acc!$B$10:$ALT$83,$A46-1947,FALSE)+HLOOKUP("fa_5e_c_s13",acc!$B$10:$ALT$83,$A46-1947,FALSE)+HLOOKUP("fa_5d_c_s13",acc!$B$10:$ALT$83,$A46-1947,FALSE)+HLOOKUP("fa_6_c_s13",acc!$B$10:$ALT$83,$A46-1947,FALSE)+HLOOKUP("fa_7_c_s13",acc!$B$10:$ALT$83,$A46-1947,FALSE)+HLOOKUP("fa_8_c_s13",acc!$B$10:$ALT$83,$A46-1947,FALSE),"")</f>
        <v>5.5639999999999992</v>
      </c>
      <c r="AAY46" s="203">
        <v>0</v>
      </c>
      <c r="AAZ46" s="203">
        <v>46.080168684277396</v>
      </c>
      <c r="ABA46" s="203">
        <v>0</v>
      </c>
      <c r="ABB46" s="203">
        <v>0</v>
      </c>
      <c r="ABC46" s="203">
        <v>0</v>
      </c>
      <c r="ABD46" s="203">
        <v>0</v>
      </c>
      <c r="ABE46" s="203">
        <v>0</v>
      </c>
      <c r="ABF46" s="203">
        <v>0.30499999999999999</v>
      </c>
      <c r="ABG46" s="203">
        <v>0.29799999999999999</v>
      </c>
      <c r="ABH46" s="203">
        <v>7.0000000000000001E-3</v>
      </c>
      <c r="ABI46" s="203">
        <v>0</v>
      </c>
      <c r="ABJ46" s="203">
        <v>0</v>
      </c>
      <c r="ABK46" s="203">
        <v>5.2589999999999995</v>
      </c>
      <c r="ABL46" s="203"/>
      <c r="ABM46" s="241">
        <f>IFERROR(HLOOKUP("fa_21_c_s14",acc!$B$10:$ALL$83,$A46-1947,FALSE)+HLOOKUP("fa_2_c_s14",acc!$B$10:$ALL$83,$A46-1947,FALSE)+HLOOKUP("fa_3d_c_s14",acc!$B$10:$ALL$83,$A46-1947,FALSE)+HLOOKUP("fa_3g_c_s14",acc!$B$10:$ALL$83,$A46-1947,FALSE)+HLOOKUP("fa_5e_c_s14",acc!$B$10:$ALL$83,$A46-1947,FALSE)+HLOOKUP("fa_5d_c_s14",acc!$B$10:$ALL$83,$A46-1947,FALSE)+HLOOKUP("fa_6_c_s14",acc!$B$10:$ALL$83,$A46-1947,FALSE)+HLOOKUP("fa_7_c_s14",acc!$B$10:$ALL$83,$A46-1947,FALSE)+HLOOKUP("fa_8_c_s14",acc!$B$10:$ALL$83,$A46-1947,FALSE),"")</f>
        <v>28.809000000000001</v>
      </c>
      <c r="ABN46" s="203">
        <v>0</v>
      </c>
      <c r="ABO46" s="203">
        <v>1.8360000000000001</v>
      </c>
      <c r="ABP46" s="203">
        <v>0</v>
      </c>
      <c r="ABQ46" s="203">
        <v>0.13600000000000001</v>
      </c>
      <c r="ABR46" s="203">
        <v>0.13600000000000001</v>
      </c>
      <c r="ABS46" s="203">
        <v>0</v>
      </c>
      <c r="ABT46" s="203">
        <v>0</v>
      </c>
      <c r="ABU46" s="203">
        <v>11.037000000000001</v>
      </c>
      <c r="ABV46" s="203">
        <v>10.984</v>
      </c>
      <c r="ABW46" s="203">
        <v>5.2999999999999999E-2</v>
      </c>
      <c r="ABX46" s="203">
        <v>0</v>
      </c>
      <c r="ABY46" s="203">
        <v>0</v>
      </c>
      <c r="ABZ46" s="203">
        <v>15.8</v>
      </c>
      <c r="ACA46" s="203"/>
      <c r="ACB46" s="241">
        <f>IFERROR(HLOOKUP("fa_21_c_s2",acc!$B$10:$ALD$83,$A46-1947,FALSE)+HLOOKUP("fa_2_c_s2",acc!$B$10:$ALD$83,$A46-1947,FALSE)+HLOOKUP("fa_3e_c_s2",acc!$B$10:$ALD$83,$A46-1947,FALSE)+HLOOKUP("fa_3g_c_s2",acc!$B$10:$ALD$83,$A46-1947,FALSE)+HLOOKUP("fa_4_c_s2",acc!$B$10:$ALD$83,$A46-1947,FALSE)+HLOOKUP("fa_5e_c_s2",acc!$B$10:$ALD$83,$A46-1947,FALSE)+HLOOKUP("fa_6_c_s2",acc!$B$10:$ALD$83,$A46-1947,FALSE)+HLOOKUP("fa_8_c_s2",acc!$B$10:$ALD$83,$A46-1947,FALSE),"")</f>
        <v>12.221000000000004</v>
      </c>
      <c r="ACC46" s="203">
        <v>0</v>
      </c>
      <c r="ACD46" s="203">
        <v>17.257000000000001</v>
      </c>
      <c r="ACE46" s="203">
        <v>0</v>
      </c>
      <c r="ACF46" s="203">
        <v>0</v>
      </c>
      <c r="ACG46" s="203">
        <v>0</v>
      </c>
      <c r="ACH46" s="203">
        <v>0</v>
      </c>
      <c r="ACI46" s="203">
        <v>0</v>
      </c>
      <c r="ACJ46" s="203">
        <v>-0.115</v>
      </c>
      <c r="ACK46" s="203">
        <v>5.5229999999999997</v>
      </c>
      <c r="ACL46" s="203">
        <v>5.0789999999999997</v>
      </c>
      <c r="ACM46" s="203">
        <v>0</v>
      </c>
      <c r="ACN46" s="203">
        <v>0</v>
      </c>
      <c r="ACO46" s="203">
        <v>0</v>
      </c>
      <c r="ACP46" s="203">
        <v>-10</v>
      </c>
      <c r="ACQ46" s="203"/>
      <c r="ACR46" s="241">
        <f>IFERROR(HLOOKUP("fl_3g_c_s11",acc!$B$10:$AMQ$83,$A46-1947,FALSE)+HLOOKUP("fl_4_c_s11",acc!$B$10:$AMQ$83,$A46-1947,FALSE)+HLOOKUP("fl_5e_c_s11",acc!$B$10:$AMQ$83,$A46-1947,FALSE),"")</f>
        <v>25.917000000000002</v>
      </c>
      <c r="ACS46" s="203">
        <v>0</v>
      </c>
      <c r="ACT46" s="203">
        <v>0</v>
      </c>
      <c r="ACU46" s="203">
        <v>0</v>
      </c>
      <c r="ACV46" s="203">
        <v>0</v>
      </c>
      <c r="ACW46" s="203">
        <v>0</v>
      </c>
      <c r="ACX46" s="203">
        <v>0.40500000000000003</v>
      </c>
      <c r="ACY46" s="203">
        <v>25.512</v>
      </c>
      <c r="ACZ46" s="203">
        <v>25.512</v>
      </c>
      <c r="ADA46" s="203">
        <v>0</v>
      </c>
      <c r="ADB46" s="203">
        <v>0</v>
      </c>
      <c r="ADC46" s="203">
        <v>0</v>
      </c>
      <c r="ADD46" s="203">
        <v>0</v>
      </c>
      <c r="ADE46" s="203"/>
      <c r="ADF46" s="241">
        <f>IFERROR(HLOOKUP("fl_295_c_s12",acc!$B$10:$AMI$83,$A46-1947,FALSE)+HLOOKUP("fl_2_c_s12",acc!$B$10:$AMI$83,$A46-1947,FALSE)+HLOOKUP("fl_3g_c_s12",acc!$B$10:$AMI$83,$A46-1947,FALSE)+HLOOKUP("fl_5e_c_s12",acc!$B$10:$AMI$83,$A46-1947,FALSE)+HLOOKUP("fl_6_c_s12",acc!$B$10:$AMI$83,$A46-1947,FALSE)+HLOOKUP("fl_7_c_s12",acc!$B$10:$AMI$83,$A46-1947,FALSE),"")</f>
        <v>36.286814740053302</v>
      </c>
      <c r="ADG46" s="203">
        <v>0</v>
      </c>
      <c r="ADH46" s="241">
        <f>IFERROR(HLOOKUP("fa_2_c_s11",acc!$B$10:$AIS$83,$A46-1947,FALSE)+HLOOKUP("fa_2_c_s12",acc!$B$10:$AIS$83,$A46-1947,FALSE)+HLOOKUP("fa_2_c_s121",acc!$B$10:$AIS$83,$A46-1947,FALSE)+HLOOKUP("fa_2_c_s13",acc!$B$10:$AIS$83,$A46-1947,FALSE)+HLOOKUP("fa_2_c_s14",acc!$B$10:$AIS$83,$A46-1947,FALSE)+HLOOKUP("fa_2_c_s2",acc!$B$10:$AIS$83,$A46-1947,FALSE)-HLOOKUP("fl_2_c_s121",acc!$B$10:$AIS$83,$A46-1947,FALSE)-HLOOKUP("fl_2_c_s13",acc!$B$10:$AIS$83,$A46-1947,FALSE)-HLOOKUP("fl_2_c_s2",acc!$B$10:$AIS$83,$A46-1947,FALSE),"")</f>
        <v>20.928999999999995</v>
      </c>
      <c r="ADI46" s="203">
        <v>0</v>
      </c>
      <c r="ADJ46" s="203">
        <v>-1.0000000000136499E-3</v>
      </c>
      <c r="ADK46" s="203">
        <v>-0.28399999999999997</v>
      </c>
      <c r="ADL46" s="203">
        <v>-0.28399999999999997</v>
      </c>
      <c r="ADM46" s="203">
        <v>0</v>
      </c>
      <c r="ADN46" s="203">
        <v>0</v>
      </c>
      <c r="ADO46" s="203">
        <f t="shared" si="1"/>
        <v>9.6119999999999948</v>
      </c>
      <c r="ADP46" s="241">
        <f>IFERROR(HLOOKUP("fa_5e_c_s11",acc!$B$10:$AIS$83,$A46-1947,FALSE)
+HLOOKUP("fa_5e_c_s12",acc!$B$10:$AIS$83,$A46-1947,FALSE)
+HLOOKUP("fa_5e_c_s121",acc!$B$10:$AIS$83,$A46-1947,FALSE)
+HLOOKUP("fa_5e_c_s13",acc!$B$10:$AIS$83,$A46-1947,FALSE)
+HLOOKUP("fa_5e_c_s14",acc!$B$10:$AIS$83,$A46-1947,FALSE)
+HLOOKUP("fa_5e_c_s2",acc!$B$10:$AIS$83,$A46-1947,FALSE)
-HLOOKUP("fl_5e_c_s11",acc!$B$10:$AIS$83,$A46-1947,FALSE)
-HLOOKUP("fl_5e_c_s121",acc!$B$10:$AIS$83,$A46-1947,FALSE),"")</f>
        <v>9.6119999999999948</v>
      </c>
      <c r="ADQ46" s="203">
        <v>0</v>
      </c>
      <c r="ADR46" s="203">
        <v>0</v>
      </c>
      <c r="ADS46" s="241">
        <f>IFERROR(HLOOKUP("fa_7_c_s11",acc!$B$10:$AIS$83,$A46-1947,FALSE)+HLOOKUP("fa_7_c_s121",acc!$B$10:$AIS$83,$A46-1947,FALSE)+HLOOKUP("fa_7_c_s13",acc!$B$10:$AIS$83,$A46-1947,FALSE)+HLOOKUP("fa_7_c_s14",acc!$B$10:$AIS$83,$A46-1947,FALSE)-HLOOKUP("fl_7_c_s2",acc!$B$10:$AIS$83,$A46-1947,FALSE),"")</f>
        <v>0</v>
      </c>
      <c r="ADT46" s="203">
        <v>0</v>
      </c>
      <c r="ADU46" s="203"/>
      <c r="ADV46" s="241">
        <f>IFERROR(HLOOKUP("fl_21_c_s121",acc!$B$10:$AMA$83,$A46-1947,FALSE)+HLOOKUP("res_c",acc!$B$10:$AMA$83,$A46-1947,FALSE)+HLOOKUP("gcb_c",acc!$B$10:$AMA$83,$A46-1947,FALSE)+HLOOKUP("fl_2_c_s121",acc!$B$10:$AMA$83,$A46-1947,FALSE)+HLOOKUP("fl_5e_c_s121",acc!$B$10:$AMA$83,$A46-1947,FALSE),"")</f>
        <v>0</v>
      </c>
      <c r="ADW46" s="203">
        <v>0</v>
      </c>
      <c r="ADX46" s="203">
        <v>46.076168684277398</v>
      </c>
      <c r="ADY46" s="241">
        <f>IFERROR(HLOOKUP("fa_21_c_s11",acc!$B$10:$AIS$83,$A46-1947,FALSE)+HLOOKUP("fa_21_c_s12",acc!$B$10:$AIS$83,$A46-1947,FALSE)+HLOOKUP("fa_21_c_s14",acc!$B$10:$AIS$83,$A46-1947,FALSE)+HLOOKUP("fa_21_c_s2",acc!$B$10:$AIS$83,$A46-1947,FALSE),"")</f>
        <v>0</v>
      </c>
      <c r="ADZ46" s="203">
        <v>0</v>
      </c>
      <c r="AEA46" s="203">
        <v>0</v>
      </c>
      <c r="AEB46" s="203">
        <v>0</v>
      </c>
      <c r="AEC46" s="203">
        <v>0</v>
      </c>
      <c r="AED46" s="203">
        <v>0</v>
      </c>
      <c r="AEE46" s="203">
        <v>0</v>
      </c>
      <c r="AEF46" s="203">
        <v>0</v>
      </c>
      <c r="AEG46" s="203">
        <v>0</v>
      </c>
      <c r="AEH46" s="203">
        <v>0</v>
      </c>
      <c r="AEI46" s="203">
        <v>0</v>
      </c>
      <c r="AEJ46" s="203">
        <v>0</v>
      </c>
      <c r="AEK46" s="203"/>
      <c r="AEL46" s="241">
        <f>IFERROR(HLOOKUP("fl_2_c_s13",acc!$B$10:$ALS$83,$A46-1947,FALSE)+HLOOKUP("fl_3e_c_s13",acc!$B$10:$ALS$83,$A46-1947,FALSE)+HLOOKUP("fl_4_c_s13",acc!$B$10:$ALS$83,$A46-1947,FALSE),"")</f>
        <v>0.10299999999999998</v>
      </c>
      <c r="AEM46" s="203">
        <v>0</v>
      </c>
      <c r="AEN46" s="203">
        <v>0.83899999999999997</v>
      </c>
      <c r="AEO46" s="203">
        <v>0</v>
      </c>
      <c r="AEP46" s="203">
        <v>-1E-3</v>
      </c>
      <c r="AEQ46" s="203">
        <v>-1E-3</v>
      </c>
      <c r="AER46" s="203">
        <v>0</v>
      </c>
      <c r="AES46" s="203">
        <v>-0.73499999999999999</v>
      </c>
      <c r="AET46" s="203">
        <v>0</v>
      </c>
      <c r="AEU46" s="203">
        <v>0</v>
      </c>
      <c r="AEV46" s="203">
        <v>0</v>
      </c>
      <c r="AEW46" s="203">
        <v>0</v>
      </c>
      <c r="AEX46" s="203">
        <v>0</v>
      </c>
      <c r="AEY46" s="203">
        <v>0</v>
      </c>
      <c r="AEZ46" s="203"/>
      <c r="AFA46" s="241">
        <f>IFERROR(HLOOKUP("fl_4_c_s14",acc!$B$10:$ALK$83,$A46-1947,FALSE),"")</f>
        <v>2.5000000000000001E-2</v>
      </c>
      <c r="AFB46" s="203">
        <v>0</v>
      </c>
      <c r="AFC46" s="203">
        <v>0</v>
      </c>
      <c r="AFD46" s="203">
        <v>0</v>
      </c>
      <c r="AFE46" s="203">
        <v>0</v>
      </c>
      <c r="AFF46" s="203">
        <v>0</v>
      </c>
      <c r="AFG46" s="203">
        <v>2.5000000000000001E-2</v>
      </c>
      <c r="AFH46" s="203">
        <v>0</v>
      </c>
      <c r="AFI46" s="203">
        <v>0</v>
      </c>
      <c r="AFJ46" s="203">
        <v>0</v>
      </c>
      <c r="AFK46" s="203">
        <v>0</v>
      </c>
      <c r="AFL46" s="203">
        <v>0</v>
      </c>
      <c r="AFM46" s="203"/>
      <c r="AFN46" s="203"/>
      <c r="AFO46" s="241">
        <f>IFERROR(HLOOKUP("fl_1_c_s2",acc!$B$10:$ALC$83,$A46-1947,FALSE)+HLOOKUP("fl_295_c_s2",acc!$B$10:$ALC$83,$A46-1947,FALSE)+HLOOKUP("tgt2_c",acc!$B$10:$ALC$83,$A46-1947,FALSE)+HLOOKUP("fl_2_c_s2",acc!$B$10:$ALC$83,$A46-1947,FALSE)+HLOOKUP("fl_3d_c_s2",acc!$B$10:$ALC$83,$A46-1947,FALSE)+HLOOKUP("fl_4_c_s2",acc!$B$10:$ALC$83,$A46-1947,FALSE)+HLOOKUP("fl_5d_c_s2",acc!$B$10:$ALC$83,$A46-1947,FALSE)+HLOOKUP("fl_7_c_s2",acc!$B$10:$ALC$83,$A46-1947,FALSE),"")</f>
        <v>-2.825999999999997</v>
      </c>
      <c r="AFP46" s="203">
        <v>0</v>
      </c>
      <c r="AFQ46" s="203">
        <v>10</v>
      </c>
      <c r="AFR46" s="203">
        <v>0</v>
      </c>
      <c r="AFS46" s="203">
        <v>0</v>
      </c>
      <c r="AFT46" s="203">
        <v>0</v>
      </c>
      <c r="AFU46" s="203">
        <v>0</v>
      </c>
      <c r="AFV46" s="241">
        <f>IFERROR(HLOOKUP("fa_3d_c_s11",acc!$B$10:$AIS$83,$A46-1947,FALSE)+HLOOKUP("fa_3d_c_s12",acc!$B$10:$AIS$83,$A46-1947,FALSE)+HLOOKUP("fa_3d_c_s121",acc!$B$10:$AIS$83,$A46-1947,FALSE)+HLOOKUP("fa_3d_c_s13",acc!$B$10:$AIS$83,$A46-1947,FALSE)+HLOOKUP("fa_3d_c_s14",acc!$B$10:$AIS$83,$A46-1947,FALSE),"")</f>
        <v>0</v>
      </c>
      <c r="AFW46" s="203">
        <v>8.3089999999999993</v>
      </c>
      <c r="AFX46" s="203">
        <v>-21.135999999999999</v>
      </c>
      <c r="AFY46" s="203">
        <v>0</v>
      </c>
      <c r="AFZ46" s="241">
        <f>IFERROR(HLOOKUP("fa_5d_c_s11",acc!$B$10:$AIS$83,$A46-1947,FALSE)
+HLOOKUP("fa_5d_c_s12",acc!$B$10:$AIS$83,$A46-1947,FALSE)
+HLOOKUP("fa_5d_c_s121",acc!$B$10:$AIS$83,$A46-1947,FALSE)
+HLOOKUP("fa_5d_c_s13",acc!$B$10:$AIS$83,$A46-1947,FALSE)
+HLOOKUP("fa_5d_c_s14",acc!$B$10:$AIS$83,$A46-1947,FALSE),"")</f>
        <v>-21.134999999999994</v>
      </c>
      <c r="AGA46" s="203">
        <v>0</v>
      </c>
      <c r="AGB46" s="203">
        <v>0</v>
      </c>
      <c r="AGC46" s="203">
        <v>0</v>
      </c>
      <c r="AGD46" s="203">
        <v>707.10699999999997</v>
      </c>
      <c r="AGE46" s="203">
        <v>707.40100000000007</v>
      </c>
      <c r="AGF46" s="203">
        <v>0</v>
      </c>
      <c r="AGG46" s="203">
        <v>0</v>
      </c>
      <c r="AGH46" s="203">
        <v>0</v>
      </c>
      <c r="AGI46" s="203">
        <v>0</v>
      </c>
      <c r="AGJ46" s="203">
        <v>10.000999999999999</v>
      </c>
      <c r="AGK46" s="203">
        <v>48.927168684277397</v>
      </c>
      <c r="AGL46" s="203">
        <v>0</v>
      </c>
      <c r="AGM46" s="203">
        <v>-46.080168684277396</v>
      </c>
      <c r="AGN46" s="203">
        <v>24.13</v>
      </c>
      <c r="AGO46" s="203">
        <v>6.3979999999999997</v>
      </c>
      <c r="AGP46" s="203">
        <v>0</v>
      </c>
      <c r="AGQ46" s="203">
        <v>4.0000000000000001E-3</v>
      </c>
      <c r="AGR46" s="203">
        <v>0.20599999999999999</v>
      </c>
      <c r="AGS46" s="241">
        <f>IFERROR(HLOOKUP("fl_3e_flow_s13",acc!$B$10:$AIS$83,$A46-1947,FALSE)-HLOOKUP("fa_3e_flow_s11",acc!$B$10:$AIS$83,$A46-1947,FALSE)-HLOOKUP("fa_3e_flow_s121",acc!$B$10:$AIS$83,$A46-1947,FALSE)-HLOOKUP("fa_3e_flow_s2",acc!$B$10:$AIS$83,$A46-1947,FALSE),"")</f>
        <v>14.404964117542786</v>
      </c>
      <c r="AGT46" s="203">
        <v>4.5380358824572147</v>
      </c>
      <c r="AGU46" s="203">
        <v>0</v>
      </c>
      <c r="AGV46" s="203">
        <v>0.85699999999999998</v>
      </c>
      <c r="AGW46" s="203">
        <v>20.006</v>
      </c>
      <c r="AGX46" s="203">
        <v>4.3780000000000001</v>
      </c>
      <c r="AGY46" s="203">
        <v>5.7054547542609502</v>
      </c>
      <c r="AGZ46" s="241">
        <f>IFERROR(HLOOKUP("fa_3g_flow_s12",acc!$B$10:$AIS$83,$A46-1947,FALSE)+HLOOKUP("fa_3g_flow_s121",acc!$B$10:$AIS$83,$A46-1947,FALSE)+HLOOKUP("fa_3g_flow_s13",acc!$B$10:$AIS$83,$A46-1947,FALSE)+HLOOKUP("fa_3g_flow_s14",acc!$B$10:$AIS$83,$A46-1947,FALSE)+HLOOKUP("fa_3g_flow_s2",acc!$B$10:$AIS$83,$A46-1947,FALSE)-HLOOKUP("fl_3g_flow_s11",acc!$B$10:$AIS$83,$A46-1947,FALSE),"")</f>
        <v>14.068418871803736</v>
      </c>
      <c r="AHA46" s="203">
        <v>-0.10003588245721499</v>
      </c>
      <c r="AHB46" s="203">
        <v>0.61</v>
      </c>
      <c r="AHC46" s="203">
        <v>1.875</v>
      </c>
      <c r="AHD46" s="203">
        <v>10.356</v>
      </c>
      <c r="AHE46" s="203">
        <v>6.5019999999999998</v>
      </c>
      <c r="AHF46" s="241">
        <f>IFERROR(HLOOKUP("fl_3e_s_s13",acc!$B$10:$AIS$83,$A46-1947,FALSE)-HLOOKUP("fa_3e_s_s11",acc!$B$10:$AIS$83,$A46-1947,FALSE)-HLOOKUP("fa_3e_s_s121",acc!$B$10:$AIS$83,$A46-1947,FALSE)-HLOOKUP("fa_3e_s_s2",acc!$B$10:$AIS$83,$A46-1947,FALSE),"")</f>
        <v>89.830043752602492</v>
      </c>
      <c r="AHG46" s="203">
        <v>6.5669562473975152</v>
      </c>
      <c r="AHH46" s="203">
        <v>0</v>
      </c>
      <c r="AHI46" s="203">
        <v>5.875</v>
      </c>
      <c r="AHJ46" s="203">
        <v>108.774</v>
      </c>
      <c r="AHK46" s="203">
        <v>43.008000000000003</v>
      </c>
      <c r="AHL46" s="203">
        <v>264.780192067217</v>
      </c>
      <c r="AHM46" s="241">
        <f>IFERROR(HLOOKUP("fa_3g_s_s12",acc!$B$10:$AIS$83,$A46-1947,FALSE)+HLOOKUP("fa_3g_s_s121",acc!$B$10:$AIS$83,$A46-1947,FALSE)+HLOOKUP("fa_3g_s_s13",acc!$B$10:$AIS$83,$A46-1947,FALSE)+HLOOKUP("fa_3g_s_s14",acc!$B$10:$AIS$83,$A46-1947,FALSE)+HLOOKUP("fa_3g_s_s2",acc!$B$10:$AIS$83,$A46-1947,FALSE)-HLOOKUP("fl_3g_s_s11",acc!$B$10:$AIS$83,$A46-1947,FALSE),"")</f>
        <v>343.17923581981955</v>
      </c>
      <c r="AHN46" s="203">
        <f t="shared" si="3"/>
        <v>1.5626585903462118</v>
      </c>
      <c r="AHO46" s="203">
        <f t="shared" si="2"/>
        <v>0.94687798140197144</v>
      </c>
      <c r="AHP46" s="203">
        <v>0.56204375260248396</v>
      </c>
      <c r="AHQ46" s="203">
        <v>12.394</v>
      </c>
      <c r="AHR46" s="203">
        <v>53.709000000000003</v>
      </c>
      <c r="AHS46" s="203">
        <v>54.741999999999997</v>
      </c>
      <c r="AHT46" s="203">
        <v>0.48899999999999999</v>
      </c>
      <c r="AHU46" s="241">
        <f>IFERROR(HLOOKUP("fl_3e_v_s13",acc!$B$10:$AIS$83,$A46-1947,FALSE)-HLOOKUP("fa_3e_v_s11",acc!$B$10:$AIS$83,$A46-1947,FALSE)-HLOOKUP("fa_3e_v_s121",acc!$B$10:$AIS$83,$A46-1947,FALSE)-HLOOKUP("fa_3e_v_s2",acc!$B$10:$AIS$83,$A46-1947,FALSE),"")</f>
        <v>1.0449288697649899</v>
      </c>
      <c r="AHV46" s="203">
        <v>-9.2886976499015686E-4</v>
      </c>
      <c r="AHW46" s="203">
        <v>0</v>
      </c>
      <c r="AHX46" s="203">
        <v>-0.35</v>
      </c>
      <c r="AHY46" s="203">
        <v>1.1829999999999998</v>
      </c>
      <c r="AHZ46" s="203">
        <v>2.4989999999999997</v>
      </c>
      <c r="AIA46" s="203">
        <v>10.330744397220844</v>
      </c>
      <c r="AIB46" s="241">
        <f>IFERROR(HLOOKUP("fa_3g_v_s12",acc!$B$10:$AIS$83,$A46-1947,FALSE)+HLOOKUP("fa_3g_v_s121",acc!$B$10:$AIS$83,$A46-1947,FALSE)+HLOOKUP("fa_3g_v_s13",acc!$B$10:$AIS$83,$A46-1947,FALSE)+HLOOKUP("fa_3g_v_s14",acc!$B$10:$AIS$83,$A46-1947,FALSE)+HLOOKUP("fa_3g_v_s2",acc!$B$10:$AIS$83,$A46-1947,FALSE)-HLOOKUP("fl_3g_v_s11",acc!$B$10:$AIS$83,$A46-1947,FALSE),"")</f>
        <v>18.203673266985835</v>
      </c>
      <c r="AIC46" s="203">
        <v>2.1928869764990158E-2</v>
      </c>
      <c r="AID46" s="203">
        <v>1.1599999999999999</v>
      </c>
      <c r="AIE46" s="203">
        <v>2.0510000000000002</v>
      </c>
      <c r="AIF46" s="203">
        <v>7.1390000000000002</v>
      </c>
      <c r="AIG46" s="203">
        <v>0</v>
      </c>
      <c r="AIH46" s="241">
        <f>IFERROR(HLOOKUP("fl_3e_c_s13",acc!$B$10:$AIS$83,$A46-1947,FALSE)-HLOOKUP("fa_3e_c_s11",acc!$B$10:$AIS$83,$A46-1947,FALSE)-HLOOKUP("fa_3e_c_s121",acc!$B$10:$AIS$83,$A46-1947,FALSE)-HLOOKUP("fa_3e_c_s2",acc!$B$10:$AIS$83,$A46-1947,FALSE),"")</f>
        <v>0.12279393216911681</v>
      </c>
      <c r="AII46" s="203">
        <v>-0.12379393216911681</v>
      </c>
      <c r="AIJ46" s="203">
        <v>0</v>
      </c>
      <c r="AIK46" s="203">
        <v>0</v>
      </c>
      <c r="AIL46" s="203">
        <v>-1E-3</v>
      </c>
      <c r="AIM46" s="203">
        <v>0</v>
      </c>
      <c r="AIN46" s="203">
        <v>5.4870208078842087</v>
      </c>
      <c r="AIO46" s="241">
        <f>IFERROR(HLOOKUP("fa_3g_c_s12",acc!$B$10:$AIS$83,$A46-1947,FALSE)+HLOOKUP("fa_3g_c_s121",acc!$B$10:$AIS$83,$A46-1947,FALSE)+HLOOKUP("fa_3g_c_s13",acc!$B$10:$AIS$83,$A46-1947,FALSE)+HLOOKUP("fa_3g_c_s14",acc!$B$10:$AIS$83,$A46-1947,FALSE)+HLOOKUP("fa_3g_c_s2",acc!$B$10:$AIS$83,$A46-1947,FALSE)-HLOOKUP("fl_3g_c_s11",acc!$B$10:$AIS$83,$A46-1947,FALSE),"")</f>
        <v>5.7468147400533258</v>
      </c>
      <c r="AIP46" s="203">
        <v>0.12379393216911681</v>
      </c>
      <c r="AIQ46" s="203">
        <v>0</v>
      </c>
      <c r="AIR46" s="203">
        <v>0.13600000000000001</v>
      </c>
      <c r="AIS46" s="203">
        <v>0</v>
      </c>
    </row>
    <row r="47" spans="1:929" x14ac:dyDescent="0.35">
      <c r="A47" s="1">
        <v>1985</v>
      </c>
      <c r="B47" s="203">
        <v>73.771000000000001</v>
      </c>
      <c r="C47" s="203">
        <v>-60.061754999999998</v>
      </c>
      <c r="D47" s="203">
        <v>23.762483</v>
      </c>
      <c r="E47" s="203">
        <v>-0.13915399999999067</v>
      </c>
      <c r="F47" s="203">
        <v>659.33012499999995</v>
      </c>
      <c r="G47" s="203">
        <v>-0.49299999999999994</v>
      </c>
      <c r="H47" s="203">
        <v>0</v>
      </c>
      <c r="I47" s="203">
        <v>10.927160000000001</v>
      </c>
      <c r="J47" s="203">
        <v>-0.26160000000000011</v>
      </c>
      <c r="K47" s="203">
        <v>150.25190000000001</v>
      </c>
      <c r="L47" s="203">
        <v>0</v>
      </c>
      <c r="M47" s="203">
        <v>0</v>
      </c>
      <c r="N47" s="203">
        <v>0</v>
      </c>
      <c r="O47" s="203">
        <f t="shared" si="6"/>
        <v>2.1083906177262759</v>
      </c>
      <c r="P47" s="203">
        <f t="shared" si="4"/>
        <v>0.71504981105809007</v>
      </c>
      <c r="Q47" s="203">
        <v>0</v>
      </c>
      <c r="R47" s="203">
        <v>0</v>
      </c>
      <c r="S47" s="203">
        <v>-0.26400000000000001</v>
      </c>
      <c r="T47" s="203">
        <v>0</v>
      </c>
      <c r="U47" s="203">
        <v>3.371658</v>
      </c>
      <c r="V47" s="203">
        <v>0.97758800000000012</v>
      </c>
      <c r="W47" s="203">
        <v>137.62563500000002</v>
      </c>
      <c r="X47" s="203">
        <v>3.43</v>
      </c>
      <c r="Y47" s="203">
        <v>-2.6359819999999998</v>
      </c>
      <c r="Z47" s="203">
        <v>3.1446700000000001</v>
      </c>
      <c r="AA47" s="203">
        <v>3.5169999999995483E-3</v>
      </c>
      <c r="AB47" s="203">
        <v>24.891955000000003</v>
      </c>
      <c r="AC47" s="203">
        <v>0</v>
      </c>
      <c r="AD47" s="203">
        <v>0</v>
      </c>
      <c r="AE47" s="203">
        <v>0</v>
      </c>
      <c r="AF47" s="203">
        <v>0</v>
      </c>
      <c r="AG47" s="203">
        <v>0</v>
      </c>
      <c r="AH47" s="203">
        <v>0</v>
      </c>
      <c r="AI47" s="203">
        <v>0</v>
      </c>
      <c r="AJ47" s="203">
        <v>0</v>
      </c>
      <c r="AK47" s="203">
        <v>0</v>
      </c>
      <c r="AL47" s="203">
        <v>0</v>
      </c>
      <c r="AM47" s="203">
        <v>0.11</v>
      </c>
      <c r="AN47" s="203">
        <v>0</v>
      </c>
      <c r="AO47" s="203">
        <v>0.280219</v>
      </c>
      <c r="AP47" s="203">
        <v>0.48368600000000006</v>
      </c>
      <c r="AQ47" s="203">
        <v>5.1251910000000001</v>
      </c>
      <c r="AR47" s="203">
        <v>32.739999999999995</v>
      </c>
      <c r="AS47" s="203">
        <v>-25.052571</v>
      </c>
      <c r="AT47" s="203">
        <v>13.898327</v>
      </c>
      <c r="AU47" s="203">
        <v>-5.008999999994046E-3</v>
      </c>
      <c r="AV47" s="203">
        <v>395.46676000000002</v>
      </c>
      <c r="AW47" s="203">
        <v>1.238</v>
      </c>
      <c r="AX47" s="203">
        <v>0</v>
      </c>
      <c r="AY47" s="203">
        <v>-0.34839700000000001</v>
      </c>
      <c r="AZ47" s="203">
        <v>0.1110040000000001</v>
      </c>
      <c r="BA47" s="203">
        <v>16.734869999999997</v>
      </c>
      <c r="BB47" s="203">
        <v>0</v>
      </c>
      <c r="BC47" s="203">
        <v>0</v>
      </c>
      <c r="BD47" s="203">
        <v>0</v>
      </c>
      <c r="BE47" s="203">
        <v>0</v>
      </c>
      <c r="BF47" s="203">
        <v>0</v>
      </c>
      <c r="BG47" s="203">
        <v>0.34699999999999998</v>
      </c>
      <c r="BH47" s="203">
        <v>0</v>
      </c>
      <c r="BI47" s="203">
        <v>1.5693379999999999</v>
      </c>
      <c r="BJ47" s="203">
        <v>-0.41747199999999995</v>
      </c>
      <c r="BK47" s="203">
        <v>75.763959</v>
      </c>
      <c r="BL47" s="203">
        <v>49.615524999999998</v>
      </c>
      <c r="BM47" s="203">
        <v>-26.459683000000002</v>
      </c>
      <c r="BN47" s="203">
        <v>36.303826000000001</v>
      </c>
      <c r="BO47" s="203">
        <v>0</v>
      </c>
      <c r="BP47" s="203">
        <v>1044.8715969999998</v>
      </c>
      <c r="BQ47" s="203">
        <v>-1.2549999999999999</v>
      </c>
      <c r="BR47" s="203">
        <v>0</v>
      </c>
      <c r="BS47" s="203">
        <v>1.251287</v>
      </c>
      <c r="BT47" s="203">
        <v>0</v>
      </c>
      <c r="BU47" s="203">
        <v>13.259729</v>
      </c>
      <c r="BV47" s="203">
        <v>0.56629999999999991</v>
      </c>
      <c r="BW47" s="203">
        <v>0</v>
      </c>
      <c r="BX47" s="203">
        <v>-6.3538399999999999</v>
      </c>
      <c r="BY47" s="203">
        <v>0</v>
      </c>
      <c r="BZ47" s="203">
        <v>58.086059999999996</v>
      </c>
      <c r="CA47" s="203">
        <v>-0.19319399999999998</v>
      </c>
      <c r="CB47" s="203">
        <v>0</v>
      </c>
      <c r="CC47" s="203">
        <v>12.134664000000001</v>
      </c>
      <c r="CD47" s="203">
        <v>-0.387515</v>
      </c>
      <c r="CE47" s="203">
        <v>447.64486200000005</v>
      </c>
      <c r="CF47" s="203">
        <v>160.48604399999999</v>
      </c>
      <c r="CG47" s="203">
        <v>-115.086474</v>
      </c>
      <c r="CH47" s="203">
        <v>77.309342999999998</v>
      </c>
      <c r="CI47" s="203">
        <v>0</v>
      </c>
      <c r="CJ47" s="203">
        <v>2132.3344279999997</v>
      </c>
      <c r="CK47" s="203">
        <v>-0.66060000000000008</v>
      </c>
      <c r="CL47" s="203">
        <v>0</v>
      </c>
      <c r="CM47" s="203">
        <v>11.83005</v>
      </c>
      <c r="CN47" s="203">
        <v>3.9999999999999998E-6</v>
      </c>
      <c r="CO47" s="203">
        <v>180.246499</v>
      </c>
      <c r="CP47" s="203">
        <v>0.56629999999999991</v>
      </c>
      <c r="CQ47" s="203">
        <v>0</v>
      </c>
      <c r="CR47" s="203">
        <v>-6.3538399999999999</v>
      </c>
      <c r="CS47" s="203">
        <v>0</v>
      </c>
      <c r="CT47" s="203">
        <v>58.086059999999996</v>
      </c>
      <c r="CU47" s="203">
        <v>1.5999999999999999E-5</v>
      </c>
      <c r="CV47" s="203">
        <v>0</v>
      </c>
      <c r="CW47" s="203">
        <v>17.455453000000002</v>
      </c>
      <c r="CX47" s="203">
        <v>0.700851</v>
      </c>
      <c r="CY47" s="203">
        <v>667.78845799999999</v>
      </c>
      <c r="CZ47" s="203">
        <v>50.692999999999998</v>
      </c>
      <c r="DA47" s="203">
        <v>-27.336165999999999</v>
      </c>
      <c r="DB47" s="203">
        <v>36.503862999999996</v>
      </c>
      <c r="DC47" s="203">
        <v>-7.3100000000252408E-3</v>
      </c>
      <c r="DD47" s="203">
        <v>1052.6455879999996</v>
      </c>
      <c r="DE47" s="203">
        <f t="shared" si="7"/>
        <v>1.6177365739976728</v>
      </c>
      <c r="DF47" s="203">
        <f t="shared" si="5"/>
        <v>0.48953124264797265</v>
      </c>
      <c r="DG47" s="203">
        <v>-1.2549999999999999</v>
      </c>
      <c r="DH47" s="203">
        <v>0</v>
      </c>
      <c r="DI47" s="203">
        <v>1.2512869999999994</v>
      </c>
      <c r="DJ47" s="203">
        <v>0</v>
      </c>
      <c r="DK47" s="203">
        <v>13.259728999999997</v>
      </c>
      <c r="DL47" s="203">
        <v>0.56600000000000006</v>
      </c>
      <c r="DM47" s="203">
        <v>0</v>
      </c>
      <c r="DN47" s="203">
        <v>-6.3538399999999999</v>
      </c>
      <c r="DO47" s="203">
        <v>2.9999999999985594E-4</v>
      </c>
      <c r="DP47" s="203">
        <v>58.086059999999996</v>
      </c>
      <c r="DQ47" s="203">
        <v>-0.193</v>
      </c>
      <c r="DR47" s="203">
        <v>0</v>
      </c>
      <c r="DS47" s="203">
        <v>12.234238000000001</v>
      </c>
      <c r="DT47" s="203">
        <v>-0.34293500000000016</v>
      </c>
      <c r="DU47" s="203">
        <v>449.27367300000003</v>
      </c>
      <c r="DV47" s="203"/>
      <c r="DW47" s="241">
        <f>IFERROR(HLOOKUP("fa_21_s_s11",acc!$B$10:$AIR$83,$A47-1947,FALSE)+HLOOKUP("fa_2_s_s11",acc!$B$10:$AIR$83,$A47-1947,FALSE)+HLOOKUP("fa_3e_s_s11",acc!$B$10:$AIR$83,$A47-1947,FALSE)+HLOOKUP("fa_3d_s_s11",acc!$B$10:$AIR$83,$A47-1947,FALSE)+HLOOKUP("fa_4_s_s11",acc!$B$10:$AIR$83,$A47-1947,FALSE)+HLOOKUP("fa_5e_s_s11",acc!$B$10:$AIR$83,$A47-1947,FALSE)+HLOOKUP("fa_5d_s_s11",acc!$B$10:$AIR$83,$A47-1947,FALSE)+HLOOKUP("fa_6_s_s11",acc!$B$10:$AIR$83,$A47-1947,FALSE)+HLOOKUP("fa_7_s_s11",acc!$B$10:$AIR$83,$A47-1947,FALSE)+HLOOKUP("fa_8_s_s11",acc!$B$10:$AIR$83,$A47-1947,FALSE),"")</f>
        <v>601.0569999999999</v>
      </c>
      <c r="DX47" s="203">
        <v>0</v>
      </c>
      <c r="DY47" s="203">
        <v>86.63</v>
      </c>
      <c r="DZ47" s="203">
        <v>1.008</v>
      </c>
      <c r="EA47" s="203">
        <v>9.3699999999999992</v>
      </c>
      <c r="EB47" s="203">
        <v>7.5339999999999998</v>
      </c>
      <c r="EC47" s="203">
        <v>1.8360000000000001</v>
      </c>
      <c r="ED47" s="203">
        <v>259.13099999999997</v>
      </c>
      <c r="EE47" s="203">
        <v>265.07499999999999</v>
      </c>
      <c r="EF47" s="203">
        <v>212.2</v>
      </c>
      <c r="EG47" s="203">
        <v>52.875</v>
      </c>
      <c r="EH47" s="203">
        <v>6.99</v>
      </c>
      <c r="EI47" s="203">
        <v>0</v>
      </c>
      <c r="EJ47" s="203">
        <v>-27.146999999999998</v>
      </c>
      <c r="EK47" s="203"/>
      <c r="EL47" s="241">
        <f>IFERROR(HLOOKUP("fa_21_s_s12",acc!$B$10:$AMP$83,$A47-1947,FALSE)+HLOOKUP("res_s",acc!$B$10:$AMP$83,$A47-1947,FALSE)+HLOOKUP("fa_2_s_s12",acc!$B$10:$AMP$83,$A47-1947,FALSE)+HLOOKUP("fa_3e_s_s12",acc!$B$10:$AMP$83,$A47-1947,FALSE)+HLOOKUP("fa_3d_s_s12",acc!$B$10:$AMP$83,$A47-1947,FALSE)+HLOOKUP("fa_3g_s_s12",acc!$B$10:$AMP$83,$A47-1947,FALSE)+HLOOKUP("fa_4_s_s12",acc!$B$10:$AMP$83,$A47-1947,FALSE)+HLOOKUP("fa_5e_s_s12",acc!$B$10:$AMP$83,$A47-1947,FALSE)+HLOOKUP("fa_5d_s_s12",acc!$B$10:$AMP$83,$A47-1947,FALSE)+HLOOKUP("fa_8_s_s12",acc!$B$10:$AMP$83,$A47-1947,FALSE),"")</f>
        <v>1609.4983593259208</v>
      </c>
      <c r="EM47" s="203">
        <v>0</v>
      </c>
      <c r="EN47" s="203">
        <v>440.54199999999997</v>
      </c>
      <c r="EO47" s="203">
        <v>2.1219999999999999</v>
      </c>
      <c r="EP47" s="203">
        <v>0</v>
      </c>
      <c r="EQ47" s="203">
        <v>226.17400000000001</v>
      </c>
      <c r="ER47" s="203">
        <v>218.791</v>
      </c>
      <c r="ES47" s="203">
        <v>7.383</v>
      </c>
      <c r="ET47" s="241">
        <f>IFERROR(HLOOKUP("fl_4_s_s11",acc!$B$10:$AIS$83,$A47-1947,FALSE)+HLOOKUP("fl_4_s_s13",acc!$B$10:$AIS$83,$A47-1947,FALSE)+HLOOKUP("fl_4_s_s14",acc!$B$10:$AIS$83,$A47-1947,FALSE)+HLOOKUP("fl_4_s_s2",acc!$B$10:$AIS$83,$A47-1947,FALSE)-HLOOKUP("fa_4_s_s11",acc!$B$10:$AIS$83,$A47-1947,FALSE)-HLOOKUP("fa_4_s_s121",acc!$B$10:$AIS$83,$A47-1947,FALSE)-HLOOKUP("fa_4_s_s2",acc!$B$10:$AIS$83,$A47-1947,FALSE),"")</f>
        <v>625.26999999999987</v>
      </c>
      <c r="EU47" s="203">
        <v>127.092</v>
      </c>
      <c r="EV47" s="203">
        <v>104.541</v>
      </c>
      <c r="EW47" s="203">
        <v>22.550999999999998</v>
      </c>
      <c r="EX47" s="203">
        <v>0</v>
      </c>
      <c r="EY47" s="203">
        <v>0</v>
      </c>
      <c r="EZ47" s="203">
        <v>-18.397999999999996</v>
      </c>
      <c r="FA47" s="203"/>
      <c r="FB47" s="241">
        <f>IFERROR(HLOOKUP("fa_1_s_s121",acc!$B$10:$AMH$83,$A47-1947,FALSE)+HLOOKUP("fa_295_s_s121",acc!$B$10:$AMH$83,$A47-1947,FALSE)+HLOOKUP("tgt2_s",acc!$B$10:$AMH$83,$A47-1947,FALSE)+HLOOKUP("fa_2_s_s121",acc!$B$10:$AMH$83,$A47-1947,FALSE)+HLOOKUP("fa_3e_s_s121",acc!$B$10:$AMH$83,$A47-1947,FALSE)+HLOOKUP("fa_3d_s_s121",acc!$B$10:$AMH$83,$A47-1947,FALSE)+HLOOKUP("fa_3g_s_s121",acc!$B$10:$AMH$83,$A47-1947,FALSE)+HLOOKUP("fa_4_s_s121",acc!$B$10:$AMH$83,$A47-1947,FALSE)+HLOOKUP("fa_5e_s_s121",acc!$B$10:$AMH$83,$A47-1947,FALSE)+HLOOKUP("fa_5d_s_s121",acc!$B$10:$AMH$83,$A47-1947,FALSE)+HLOOKUP("fa_7_s_s121",acc!$B$10:$AMH$83,$A47-1947,FALSE)+HLOOKUP("fa_8_s_s121",acc!$B$10:$AMH$83,$A47-1947,FALSE),"")</f>
        <v>143.55599999999998</v>
      </c>
      <c r="FC47" s="203">
        <v>33.093000000000004</v>
      </c>
      <c r="FD47" s="203">
        <v>35.326999999999998</v>
      </c>
      <c r="FE47" s="203">
        <v>0</v>
      </c>
      <c r="FF47" s="241">
        <f>IFERROR(HLOOKUP("fl_295_s_s12",acc!$B$10:$AIS$83,$A47-1947,FALSE)+HLOOKUP("fl_295_s_s2",acc!$B$10:$AIS$83,$A47-1947,FALSE),"")</f>
        <v>66.134</v>
      </c>
      <c r="FG47" s="203">
        <v>2.3690000000000002</v>
      </c>
      <c r="FH47" s="203">
        <v>2.3690000000000002</v>
      </c>
      <c r="FI47" s="203">
        <v>0</v>
      </c>
      <c r="FJ47" s="203">
        <v>3.9940000000000002</v>
      </c>
      <c r="FK47" s="203">
        <v>0.26</v>
      </c>
      <c r="FL47" s="203">
        <v>0.19700000000000001</v>
      </c>
      <c r="FM47" s="203">
        <v>6.3E-2</v>
      </c>
      <c r="FN47" s="203">
        <v>0</v>
      </c>
      <c r="FO47" s="203">
        <v>0</v>
      </c>
      <c r="FP47" s="203">
        <v>2.379</v>
      </c>
      <c r="FQ47" s="203"/>
      <c r="FR47" s="241">
        <f>IFERROR(HLOOKUP("gcb_s",acc!$B$10:$ALZ$83,$A47-1947,FALSE)+HLOOKUP("fa_2_s_s13",acc!$B$10:$ALZ$83,$A47-1947,FALSE)+HLOOKUP("fa_3d_s_s13",acc!$B$10:$ALZ$83,$A47-1947,FALSE)+HLOOKUP("fa_3g_s_s13",acc!$B$10:$ALZ$83,$A47-1947,FALSE)+HLOOKUP("fa_5e_s_s13",acc!$B$10:$ALZ$83,$A47-1947,FALSE)+HLOOKUP("fa_5d_s_s13",acc!$B$10:$ALZ$83,$A47-1947,FALSE)+HLOOKUP("fa_6_s_s13",acc!$B$10:$ALZ$83,$A47-1947,FALSE)+HLOOKUP("fa_7_s_s13",acc!$B$10:$ALZ$83,$A47-1947,FALSE)+HLOOKUP("fa_8_s_s13",acc!$B$10:$ALZ$83,$A47-1947,FALSE),"")</f>
        <v>167.084</v>
      </c>
      <c r="FS47" s="203">
        <v>0</v>
      </c>
      <c r="FT47" s="203">
        <v>23.477</v>
      </c>
      <c r="FU47" s="203">
        <v>0</v>
      </c>
      <c r="FV47" s="203">
        <v>17.725000000000001</v>
      </c>
      <c r="FW47" s="203">
        <v>17.672999999999998</v>
      </c>
      <c r="FX47" s="203">
        <v>5.1999999999999998E-2</v>
      </c>
      <c r="FY47" s="203">
        <v>0</v>
      </c>
      <c r="FZ47" s="203">
        <v>109.41</v>
      </c>
      <c r="GA47" s="203">
        <v>105.97499999999999</v>
      </c>
      <c r="GB47" s="203">
        <v>3.4350000000000001</v>
      </c>
      <c r="GC47" s="203">
        <v>0.19700000000000001</v>
      </c>
      <c r="GD47" s="203">
        <v>0</v>
      </c>
      <c r="GE47" s="203">
        <v>4.6419999999999995</v>
      </c>
      <c r="GF47" s="203"/>
      <c r="GG47" s="241">
        <f>IFERROR(HLOOKUP("fa_21_s_s14",acc!$B$10:$ALR$83,$A47-1947,FALSE)+HLOOKUP("fa_2_s_s14",acc!$B$10:$ALR$83,$A47-1947,FALSE)+HLOOKUP("fa_3d_s_s14",acc!$B$10:$ALR$83,$A47-1947,FALSE)+HLOOKUP("fa_3g_s_s14",acc!$B$10:$ALR$83,$A47-1947,FALSE)+HLOOKUP("fa_5e_s_s14",acc!$B$10:$ALR$83,$A47-1947,FALSE)+HLOOKUP("fa_5d_s_s14",acc!$B$10:$ALR$83,$A47-1947,FALSE)+HLOOKUP("fa_6_s_s14",acc!$B$10:$ALR$83,$A47-1947,FALSE)+HLOOKUP("fa_7_s_s14",acc!$B$10:$ALR$83,$A47-1947,FALSE)+HLOOKUP("fa_8_s_s14",acc!$B$10:$ALR$83,$A47-1947,FALSE),"")</f>
        <v>759.16</v>
      </c>
      <c r="GH47" s="203">
        <v>0</v>
      </c>
      <c r="GI47" s="203">
        <v>396.65499999999997</v>
      </c>
      <c r="GJ47" s="203">
        <v>28.187000000000001</v>
      </c>
      <c r="GK47" s="203">
        <v>61.177</v>
      </c>
      <c r="GL47" s="203">
        <v>59.584000000000003</v>
      </c>
      <c r="GM47" s="203">
        <v>1.593</v>
      </c>
      <c r="GN47" s="203">
        <v>0</v>
      </c>
      <c r="GO47" s="203">
        <v>164.37299999999999</v>
      </c>
      <c r="GP47" s="203">
        <v>156.54</v>
      </c>
      <c r="GQ47" s="203">
        <v>7.8330000000000002</v>
      </c>
      <c r="GR47" s="203">
        <v>69.98</v>
      </c>
      <c r="GS47" s="204">
        <v>0</v>
      </c>
      <c r="GT47" s="203">
        <v>38.787999999999997</v>
      </c>
      <c r="GU47" s="203"/>
      <c r="GV47" s="241">
        <f>IFERROR(HLOOKUP("fa_21_s_s2",acc!$B$10:$ALJ$83,$A47-1947,FALSE)+HLOOKUP("fa_2_s_s2",acc!$B$10:$ALJ$83,$A47-1947,FALSE)+HLOOKUP("fa_3e_s_s2",acc!$B$10:$ALJ$83,$A47-1947,FALSE)+HLOOKUP("fa_3g_s_s2",acc!$B$10:$ALJ$83,$A47-1947,FALSE)+HLOOKUP("fa_4_s_s2",acc!$B$10:$ALJ$83,$A47-1947,FALSE)+HLOOKUP("fa_5e_s_s2",acc!$B$10:$ALJ$83,$A47-1947,FALSE)+HLOOKUP("fa_6_s_s2",acc!$B$10:$ALJ$83,$A47-1947,FALSE)+HLOOKUP("fa_8_s_s2",acc!$B$10:$ALJ$83,$A47-1947,FALSE),"")</f>
        <v>372.40999999999997</v>
      </c>
      <c r="GW47" s="203">
        <v>0</v>
      </c>
      <c r="GX47" s="203">
        <v>177.75700000000001</v>
      </c>
      <c r="GY47" s="203">
        <v>0</v>
      </c>
      <c r="GZ47" s="203">
        <v>0</v>
      </c>
      <c r="HA47" s="203">
        <v>62.896999999999998</v>
      </c>
      <c r="HB47" s="203">
        <v>7.2610000000000001</v>
      </c>
      <c r="HC47" s="203">
        <v>55.636000000000003</v>
      </c>
      <c r="HD47" s="203">
        <v>62.77</v>
      </c>
      <c r="HE47" s="203">
        <f t="shared" si="0"/>
        <v>70.819999999999993</v>
      </c>
      <c r="HF47" s="203">
        <v>70.819999999999993</v>
      </c>
      <c r="HG47" s="203">
        <v>0</v>
      </c>
      <c r="HH47" s="203">
        <v>0.45500000000000002</v>
      </c>
      <c r="HI47" s="203">
        <v>0</v>
      </c>
      <c r="HJ47" s="203">
        <v>-0.26300000000000001</v>
      </c>
      <c r="HK47" s="203"/>
      <c r="HL47" s="241">
        <f>IFERROR(HLOOKUP("fl_3g_s_s11",acc!$B$10:$AIQ$83,$A47-1947,FALSE)+HLOOKUP("fl_4_s_s11",acc!$B$10:$AIQ$83,$A47-1947,FALSE)+HLOOKUP("fl_5e_s_s11",acc!$B$10:$AIQ$83,$A47-1947,FALSE),"")</f>
        <v>1083.961</v>
      </c>
      <c r="HM47" s="203">
        <v>0</v>
      </c>
      <c r="HN47" s="203">
        <v>0</v>
      </c>
      <c r="HO47" s="203">
        <v>47.576999999999998</v>
      </c>
      <c r="HP47" s="203">
        <v>37.075000000000003</v>
      </c>
      <c r="HQ47" s="203">
        <v>10.502000000000001</v>
      </c>
      <c r="HR47" s="203">
        <v>624.279</v>
      </c>
      <c r="HS47" s="203">
        <v>412.10500000000002</v>
      </c>
      <c r="HT47" s="203">
        <v>412.10500000000002</v>
      </c>
      <c r="HU47" s="203">
        <v>0</v>
      </c>
      <c r="HV47" s="203">
        <v>0</v>
      </c>
      <c r="HW47" s="203">
        <v>0</v>
      </c>
      <c r="HX47" s="203">
        <v>0</v>
      </c>
      <c r="HY47" s="203"/>
      <c r="HZ47" s="241">
        <f>IFERROR(HLOOKUP("fl_295_s_s12",acc!$B$10:$AMO$83,$A47-1947,FALSE)+HLOOKUP("fl_2_s_s12",acc!$B$10:$AMO$83,$A47-1947,FALSE)+HLOOKUP("fl_3g_s_s12",acc!$B$10:$AMO$83,$A47-1947,FALSE)+HLOOKUP("fl_5e_s_s12",acc!$B$10:$AMO$83,$A47-1947,FALSE)+HLOOKUP("fl_6_s_s12",acc!$B$10:$AMO$83,$A47-1947,FALSE)+HLOOKUP("fl_7_s_s12",acc!$B$10:$AMO$83,$A47-1947,FALSE),"")</f>
        <v>1655.125359325921</v>
      </c>
      <c r="IA47" s="203">
        <v>0</v>
      </c>
      <c r="IB47" s="241">
        <f>IFERROR(HLOOKUP("fa_2_s_s11",acc!$B$10:$AIS$83,$A47-1947,FALSE)+HLOOKUP("fa_2_s_s12",acc!$B$10:$AIS$83,$A47-1947,FALSE)+HLOOKUP("fa_2_s_s121",acc!$B$10:$AIS$83,$A47-1947,FALSE)+HLOOKUP("fa_2_s_s13",acc!$B$10:$AIS$83,$A47-1947,FALSE)+HLOOKUP("fa_2_s_s14",acc!$B$10:$AIS$83,$A47-1947,FALSE)+HLOOKUP("fa_2_s_s2",acc!$B$10:$AIS$83,$A47-1947,FALSE)-HLOOKUP("fl_2_s_s121",acc!$B$10:$AIS$83,$A47-1947,FALSE)-HLOOKUP("fl_2_s_s13",acc!$B$10:$AIS$83,$A47-1947,FALSE)-HLOOKUP("fl_2_s_s2",acc!$B$10:$AIS$83,$A47-1947,FALSE),"")</f>
        <v>937.41599999999994</v>
      </c>
      <c r="IC47" s="203">
        <v>0</v>
      </c>
      <c r="ID47" s="203">
        <v>54.658999999999999</v>
      </c>
      <c r="IE47" s="203">
        <v>189.29599999999999</v>
      </c>
      <c r="IF47" s="203">
        <v>146.453</v>
      </c>
      <c r="IG47" s="203">
        <v>42.843000000000004</v>
      </c>
      <c r="IH47" s="203">
        <v>0</v>
      </c>
      <c r="II47" s="203">
        <v>217.69499999999999</v>
      </c>
      <c r="IJ47" s="203">
        <v>217.69499999999999</v>
      </c>
      <c r="IK47" s="203">
        <v>0</v>
      </c>
      <c r="IL47" s="203">
        <v>77.622</v>
      </c>
      <c r="IM47" s="241">
        <f>IFERROR(HLOOKUP("fa_7_s_s11",acc!$B$10:$AIS$83,$A47-1947,FALSE)
+HLOOKUP("fa_7_s_s121",acc!$B$10:$AIS$83,$A47-1947,FALSE)
+HLOOKUP("fa_7_s_s13",acc!$B$10:$AIS$83,$A47-1947,FALSE)
+HLOOKUP("fa_7_s_s14",acc!$B$10:$AIS$83,$A47-1947,FALSE)
-HLOOKUP("fl_7_s_s2",acc!$B$10:$AIS$83,$A47-1947,FALSE),"")</f>
        <v>0</v>
      </c>
      <c r="IN47" s="203">
        <v>0</v>
      </c>
      <c r="IO47" s="203"/>
      <c r="IP47" s="241">
        <f>IFERROR(HLOOKUP("fl_21_s_s121",acc!$B$10:$AMG$83,$A47-1947,FALSE)+HLOOKUP("res_s",acc!$B$10:$AMG$83,$A47-1947,FALSE)+HLOOKUP("gcb_s",acc!$B$10:$AMG$83,$A47-1947,FALSE)+HLOOKUP("fl_2_s_s121",acc!$B$10:$AMG$83,$A47-1947,FALSE)+HLOOKUP("fl_5e_s_s121",acc!$B$10:$AMG$83,$A47-1947,FALSE),"")</f>
        <v>75.454000000000008</v>
      </c>
      <c r="IQ47" s="203">
        <v>0</v>
      </c>
      <c r="IR47" s="203">
        <v>-18.084999999999997</v>
      </c>
      <c r="IS47" s="241">
        <f>IFERROR(HLOOKUP("fa_21_s_s11",acc!$B$10:$AIS$83,$A47-1947,FALSE)+HLOOKUP("fa_21_s_s12",acc!$B$10:$AIS$83,$A47-1947,FALSE)+HLOOKUP("fa_21_s_s14",acc!$B$10:$AIS$83,$A47-1947,FALSE)+HLOOKUP("fa_21_s_s2",acc!$B$10:$AIS$83,$A47-1947,FALSE),"")</f>
        <v>31.317</v>
      </c>
      <c r="IT47" s="203">
        <v>0</v>
      </c>
      <c r="IU47" s="203">
        <v>0</v>
      </c>
      <c r="IV47" s="203">
        <v>0</v>
      </c>
      <c r="IW47" s="203">
        <v>0</v>
      </c>
      <c r="IX47" s="203">
        <v>0</v>
      </c>
      <c r="IY47" s="203">
        <v>20.475999999999999</v>
      </c>
      <c r="IZ47" s="203">
        <v>20.475999999999999</v>
      </c>
      <c r="JA47" s="203">
        <v>0</v>
      </c>
      <c r="JB47" s="203">
        <v>0</v>
      </c>
      <c r="JC47" s="203">
        <v>0</v>
      </c>
      <c r="JD47" s="203">
        <v>0</v>
      </c>
      <c r="JE47" s="203"/>
      <c r="JF47" s="241">
        <f>IFERROR(HLOOKUP("fl_2_s_s13",acc!$B$10:$ALY$83,$A47-1947,FALSE)+HLOOKUP("fl_3e_s_s13",acc!$B$10:$ALY$83,$A47-1947,FALSE)+HLOOKUP("fl_4_s_s13",acc!$B$10:$ALY$83,$A47-1947,FALSE),"")</f>
        <v>244.48099999999999</v>
      </c>
      <c r="JG47" s="203">
        <v>0</v>
      </c>
      <c r="JH47" s="203">
        <v>51.076000000000001</v>
      </c>
      <c r="JI47" s="203">
        <v>0</v>
      </c>
      <c r="JJ47" s="203">
        <v>128.095</v>
      </c>
      <c r="JK47" s="203">
        <v>128.01</v>
      </c>
      <c r="JL47" s="203">
        <v>8.5000000000000006E-2</v>
      </c>
      <c r="JM47" s="203">
        <v>65.31</v>
      </c>
      <c r="JN47" s="203">
        <v>0</v>
      </c>
      <c r="JO47" s="203">
        <v>0</v>
      </c>
      <c r="JP47" s="203">
        <v>0</v>
      </c>
      <c r="JQ47" s="203">
        <v>0</v>
      </c>
      <c r="JR47" s="203">
        <v>0</v>
      </c>
      <c r="JS47" s="203">
        <v>0</v>
      </c>
      <c r="JT47" s="203"/>
      <c r="JU47" s="241">
        <f>IFERROR(HLOOKUP("fl_4_s_s14",acc!$B$10:$ALQ$83,$A47-1947,FALSE),"")</f>
        <v>171.65699999999998</v>
      </c>
      <c r="JV47" s="203">
        <v>0</v>
      </c>
      <c r="JW47" s="203">
        <v>0</v>
      </c>
      <c r="JX47" s="203">
        <v>0</v>
      </c>
      <c r="JY47" s="203">
        <v>0</v>
      </c>
      <c r="JZ47" s="203">
        <v>0</v>
      </c>
      <c r="KA47" s="203">
        <v>171.65699999999998</v>
      </c>
      <c r="KB47" s="203">
        <v>0</v>
      </c>
      <c r="KC47" s="203">
        <v>0</v>
      </c>
      <c r="KD47" s="203">
        <v>0</v>
      </c>
      <c r="KE47" s="203">
        <v>0</v>
      </c>
      <c r="KF47" s="203">
        <v>0</v>
      </c>
      <c r="KG47" s="203">
        <v>0</v>
      </c>
      <c r="KH47" s="203"/>
      <c r="KI47" s="241">
        <f>IFERROR(HLOOKUP("fl_1_s_s2",acc!$B$10:$ALI$83,$A47-1947,FALSE)+HLOOKUP("fl_295_s_s2",acc!$B$10:$ALI$83,$A47-1947,FALSE)+HLOOKUP("tgt2_s",acc!$B$10:$ALI$83,$A47-1947,FALSE)+HLOOKUP("fl_2_s_s2",acc!$B$10:$ALI$83,$A47-1947,FALSE)+HLOOKUP("fl_3d_s_s2",acc!$B$10:$ALI$83,$A47-1947,FALSE)+HLOOKUP("fl_4_s_s2",acc!$B$10:$ALI$83,$A47-1947,FALSE)+HLOOKUP("fl_5d_s_s2",acc!$B$10:$ALI$83,$A47-1947,FALSE)+HLOOKUP("fl_7_s_s2",acc!$B$10:$ALI$83,$A47-1947,FALSE),"")</f>
        <v>422.089</v>
      </c>
      <c r="KJ47" s="203">
        <v>33.093000000000004</v>
      </c>
      <c r="KK47" s="203">
        <v>189.98099999999999</v>
      </c>
      <c r="KL47" s="203">
        <v>0</v>
      </c>
      <c r="KM47" s="203">
        <v>11.475000000000001</v>
      </c>
      <c r="KN47" s="203">
        <v>14.747999999999999</v>
      </c>
      <c r="KO47" s="203">
        <v>2.0259999999999998</v>
      </c>
      <c r="KP47" s="241">
        <f>IFERROR(HLOOKUP("fa_3d_s_s11",acc!$B$10:$AIS$83,$A47-1947,FALSE)+HLOOKUP("fa_3d_s_s12",acc!$B$10:$AIS$83,$A47-1947,FALSE)+HLOOKUP("fa_3d_s_s121",acc!$B$10:$AIS$83,$A47-1947,FALSE)+HLOOKUP("fa_3d_s_s13",acc!$B$10:$AIS$83,$A47-1947,FALSE)+HLOOKUP("fa_3d_s_s14",acc!$B$10:$AIS$83,$A47-1947,FALSE),"")</f>
        <v>10.863999999999999</v>
      </c>
      <c r="KQ47" s="203">
        <v>89.918999999999997</v>
      </c>
      <c r="KR47" s="203">
        <v>87.531000000000006</v>
      </c>
      <c r="KS47" s="203">
        <v>0</v>
      </c>
      <c r="KT47" s="203">
        <v>86.757000000000005</v>
      </c>
      <c r="KU47" s="203">
        <v>0</v>
      </c>
      <c r="KV47" s="203">
        <v>0</v>
      </c>
      <c r="KW47" s="203">
        <v>0</v>
      </c>
      <c r="KX47" s="203"/>
      <c r="KY47" s="241">
        <f>IFERROR(HLOOKUP("fa_21_flow_s11",acc!$B$10:$AIP$83,$A47-1947,FALSE)+HLOOKUP("fa_2_flow_s11",acc!$B$10:$AIP$83,$A47-1947,FALSE)+HLOOKUP("fa_3e_flow_s11",acc!$B$10:$AIP$83,$A47-1947,FALSE)+HLOOKUP("fa_3d_flow_s11",acc!$B$10:$AIP$83,$A47-1947,FALSE)+HLOOKUP("fa_4_flow_s11",acc!$B$10:$AIP$83,$A47-1947,FALSE)+HLOOKUP("fa_5e_flow_s11",acc!$B$10:$AIP$83,$A47-1947,FALSE)+HLOOKUP("fa_5d_flow_s11",acc!$B$10:$AIP$83,$A47-1947,FALSE)+HLOOKUP("fa_6_flow_s11",acc!$B$10:$AIP$83,$A47-1947,FALSE)+HLOOKUP("fa_7_flow_s11",acc!$B$10:$AIP$83,$A47-1947,FALSE)+HLOOKUP("fa_8_flow_s11",acc!$B$10:$AIP$83,$A47-1947,FALSE),"")</f>
        <v>3.5829999999999984</v>
      </c>
      <c r="KZ47" s="203">
        <v>0</v>
      </c>
      <c r="LA47" s="203">
        <v>-0.71399999999999997</v>
      </c>
      <c r="LB47" s="203">
        <v>4.4999999999999998E-2</v>
      </c>
      <c r="LC47" s="203">
        <v>2.746</v>
      </c>
      <c r="LD47" s="203">
        <v>2.746</v>
      </c>
      <c r="LE47" s="203">
        <v>0</v>
      </c>
      <c r="LF47" s="203">
        <v>5.3339999999999996</v>
      </c>
      <c r="LG47" s="203">
        <v>6.9</v>
      </c>
      <c r="LH47" s="203">
        <v>4.1369999999999996</v>
      </c>
      <c r="LI47" s="203">
        <v>2.7629999999999999</v>
      </c>
      <c r="LJ47" s="203">
        <v>0.53400000000000003</v>
      </c>
      <c r="LK47" s="203">
        <v>0</v>
      </c>
      <c r="LL47" s="203">
        <v>-11.262</v>
      </c>
      <c r="LM47" s="203"/>
      <c r="LN47" s="241">
        <f>IFERROR(HLOOKUP("fa_21_flow_s12",acc!$B$10:$AMM$83,$A47-1947,FALSE)+HLOOKUP("res_flow",acc!$B$10:$AMM$83,$A47-1947,FALSE)+HLOOKUP("fa_2_flow_s12",acc!$B$10:$AMM$83,$A47-1947,FALSE)+HLOOKUP("fa_3e_flow_s12",acc!$B$10:$AMM$83,$A47-1947,FALSE)+HLOOKUP("fa_3d_flow_s12",acc!$B$10:$AMM$83,$A47-1947,FALSE)+HLOOKUP("fa_3g_flow_s12",acc!$B$10:$AMM$83,$A47-1947,FALSE)+HLOOKUP("fa_4_flow_s12",acc!$B$10:$AMM$83,$A47-1947,FALSE)+HLOOKUP("fa_5e_flow_s12",acc!$B$10:$AMM$83,$A47-1947,FALSE)+HLOOKUP("fa_5d_flow_s12",acc!$B$10:$AMM$83,$A47-1947,FALSE)+HLOOKUP("fa_8_flow_s12",acc!$B$10:$AMM$83,$A47-1947,FALSE),"")</f>
        <v>113.32493472310777</v>
      </c>
      <c r="LO47" s="203">
        <v>0</v>
      </c>
      <c r="LP47" s="203">
        <v>18.265000000000001</v>
      </c>
      <c r="LQ47" s="203">
        <v>0.11600000000000001</v>
      </c>
      <c r="LR47" s="203">
        <v>0</v>
      </c>
      <c r="LS47" s="203">
        <v>50.985999999999997</v>
      </c>
      <c r="LT47" s="203">
        <v>49.005000000000003</v>
      </c>
      <c r="LU47" s="203">
        <v>1.9810000000000001</v>
      </c>
      <c r="LV47" s="241">
        <f>IFERROR(HLOOKUP("fl_4_flow_s11",acc!$B$10:$AIS$83,$A47-1947,FALSE)+HLOOKUP("fl_4_flow_s13",acc!$B$10:$AIS$83,$A47-1947,FALSE)+HLOOKUP("fl_4_flow_s14",acc!$B$10:$AIS$83,$A47-1947,FALSE)+HLOOKUP("fl_4_flow_s2",acc!$B$10:$AIS$83,$A47-1947,FALSE)-HLOOKUP("fa_4_flow_s11",acc!$B$10:$AIS$83,$A47-1947,FALSE)-HLOOKUP("fa_4_flow_s121",acc!$B$10:$AIS$83,$A47-1947,FALSE)-HLOOKUP("fa_4_flow_s2",acc!$B$10:$AIS$83,$A47-1947,FALSE),"")</f>
        <v>37.923999999999992</v>
      </c>
      <c r="LW47" s="203">
        <v>7.9020000000000001</v>
      </c>
      <c r="LX47" s="203">
        <v>7.8079999999999998</v>
      </c>
      <c r="LY47" s="203">
        <v>9.4E-2</v>
      </c>
      <c r="LZ47" s="203">
        <v>0</v>
      </c>
      <c r="MA47" s="203">
        <v>0</v>
      </c>
      <c r="MB47" s="203">
        <v>15.199000000000002</v>
      </c>
      <c r="MC47" s="203"/>
      <c r="MD47" s="241">
        <f>IFERROR(HLOOKUP("fa_1_flow_s121",acc!$B$10:$AMF$83,$A47-1947,FALSE)+HLOOKUP("fa_295_flow_s121",acc!$B$10:$AMF$83,$A47-1947,FALSE)+HLOOKUP("tgt2_flow",acc!$B$10:$AMF$83,$A47-1947,FALSE)+HLOOKUP("fa_2_flow_s121",acc!$B$10:$AMF$83,$A47-1947,FALSE)+HLOOKUP("fa_3e_flow_s121",acc!$B$10:$AMF$83,$A47-1947,FALSE)+HLOOKUP("fa_3d_flow_s121",acc!$B$10:$AMF$83,$A47-1947,FALSE)+HLOOKUP("fa_3g_flow_s121",acc!$B$10:$AMF$83,$A47-1947,FALSE)+HLOOKUP("fa_4_flow_s121",acc!$B$10:$AMF$83,$A47-1947,FALSE)+HLOOKUP("fa_5e_flow_s121",acc!$B$10:$AMF$83,$A47-1947,FALSE)+HLOOKUP("fa_5d_flow_s121",acc!$B$10:$AMF$83,$A47-1947,FALSE)+HLOOKUP("fa_7_flow_s121",acc!$B$10:$AMF$83,$A47-1947,FALSE)+HLOOKUP("fa_8_flow_s121",acc!$B$10:$AMF$83,$A47-1947,FALSE),"")</f>
        <v>4.202</v>
      </c>
      <c r="ME47" s="203">
        <v>0.32200000000000001</v>
      </c>
      <c r="MF47" s="203">
        <v>3.5649999999999999</v>
      </c>
      <c r="MG47" s="203">
        <v>0</v>
      </c>
      <c r="MH47" s="241">
        <f>IFERROR(HLOOKUP("fl_295_flow_s12",acc!$B$10:$AIS$83,$A47-1947,FALSE)+HLOOKUP("fl_295_flow_s2",acc!$B$10:$AIS$83,$A47-1947,FALSE),"")</f>
        <v>-0.71699999999999997</v>
      </c>
      <c r="MI47" s="203">
        <v>-4.7610000000000001</v>
      </c>
      <c r="MJ47" s="203">
        <v>-4.7610000000000001</v>
      </c>
      <c r="MK47" s="203">
        <v>0</v>
      </c>
      <c r="ML47" s="203">
        <v>1.8460000000000001</v>
      </c>
      <c r="MM47" s="203">
        <v>0.01</v>
      </c>
      <c r="MN47" s="203">
        <v>0.01</v>
      </c>
      <c r="MO47" s="203">
        <v>0</v>
      </c>
      <c r="MP47" s="203">
        <v>0</v>
      </c>
      <c r="MQ47" s="203">
        <v>0</v>
      </c>
      <c r="MR47" s="203">
        <v>3.9369999999999998</v>
      </c>
      <c r="MS47" s="203"/>
      <c r="MT47" s="241">
        <f>IFERROR(HLOOKUP("gcb_flow",acc!$B$10:$ALX$83,$A47-1947,FALSE)+HLOOKUP("fa_2_flow_s13",acc!$B$10:$ALX$83,$A47-1947,FALSE)+HLOOKUP("fa_3d_flow_s13",acc!$B$10:$ALX$83,$A47-1947,FALSE)+HLOOKUP("fa_3g_flow_s13",acc!$B$10:$ALX$83,$A47-1947,FALSE)+HLOOKUP("fa_5e_flow_s13",acc!$B$10:$ALX$83,$A47-1947,FALSE)+HLOOKUP("fa_5d_flow_s13",acc!$B$10:$ALX$83,$A47-1947,FALSE)+HLOOKUP("fa_6_flow_s13",acc!$B$10:$ALX$83,$A47-1947,FALSE)+HLOOKUP("fa_7_flow_s13",acc!$B$10:$ALX$83,$A47-1947,FALSE)+HLOOKUP("fa_8_flow_s13",acc!$B$10:$ALX$83,$A47-1947,FALSE),"")</f>
        <v>15.343999999999998</v>
      </c>
      <c r="MU47" s="203">
        <v>0</v>
      </c>
      <c r="MV47" s="203">
        <v>-16.7281574386637</v>
      </c>
      <c r="MW47" s="203">
        <v>7.0000000000000001E-3</v>
      </c>
      <c r="MX47" s="203">
        <v>4.6479999999999997</v>
      </c>
      <c r="MY47" s="203">
        <v>4.6189999999999998</v>
      </c>
      <c r="MZ47" s="203">
        <v>2.9000000000000001E-2</v>
      </c>
      <c r="NA47" s="203">
        <v>0</v>
      </c>
      <c r="NB47" s="203">
        <v>5.0229999999999997</v>
      </c>
      <c r="NC47" s="203">
        <v>4.8259999999999996</v>
      </c>
      <c r="ND47" s="203">
        <v>0.19700000000000001</v>
      </c>
      <c r="NE47" s="203">
        <v>0.02</v>
      </c>
      <c r="NF47" s="203">
        <v>0</v>
      </c>
      <c r="NG47" s="203">
        <v>-1.4279999999999999</v>
      </c>
      <c r="NH47" s="203"/>
      <c r="NI47" s="241">
        <f>IFERROR(HLOOKUP("fa_21_flow_s14",acc!$B$10:$ALP$83,$A47-1947,FALSE)+HLOOKUP("fa_2_flow_s14",acc!$B$10:$ALP$83,$A47-1947,FALSE)+HLOOKUP("fa_3d_flow_s14",acc!$B$10:$ALP$83,$A47-1947,FALSE)+HLOOKUP("fa_3g_flow_s14",acc!$B$10:$ALP$83,$A47-1947,FALSE)+HLOOKUP("fa_5e_flow_s14",acc!$B$10:$ALP$83,$A47-1947,FALSE)+HLOOKUP("fa_5d_flow_s14",acc!$B$10:$ALP$83,$A47-1947,FALSE)+HLOOKUP("fa_6_flow_s14",acc!$B$10:$ALP$83,$A47-1947,FALSE)+HLOOKUP("fa_7_flow_s14",acc!$B$10:$ALP$83,$A47-1947,FALSE)+HLOOKUP("fa_8_flow_s14",acc!$B$10:$ALP$83,$A47-1947,FALSE),"")</f>
        <v>42.244</v>
      </c>
      <c r="NJ47" s="203">
        <v>0</v>
      </c>
      <c r="NK47" s="203">
        <v>24.178000000000001</v>
      </c>
      <c r="NL47" s="203">
        <v>1.212</v>
      </c>
      <c r="NM47" s="203">
        <v>0.76800000000000002</v>
      </c>
      <c r="NN47" s="203">
        <v>-0.314</v>
      </c>
      <c r="NO47" s="203">
        <v>1.0820000000000001</v>
      </c>
      <c r="NP47" s="203">
        <v>0</v>
      </c>
      <c r="NQ47" s="203">
        <v>25.2</v>
      </c>
      <c r="NR47" s="203">
        <v>25.619</v>
      </c>
      <c r="NS47" s="203">
        <v>-0.41899999999999998</v>
      </c>
      <c r="NT47" s="203">
        <v>10.583</v>
      </c>
      <c r="NU47" s="203">
        <v>0</v>
      </c>
      <c r="NV47" s="203">
        <v>-19.696999999999999</v>
      </c>
      <c r="NW47" s="203"/>
      <c r="NX47" s="241">
        <f>IFERROR(HLOOKUP("fa_21_flow_s2",acc!$B$10:$ALH$83,$A47-1947,FALSE)+HLOOKUP("fa_2_flow_s2",acc!$B$10:$ALH$83,$A47-1947,FALSE)+HLOOKUP("fa_3e_flow_s2",acc!$B$10:$ALH$83,$A47-1947,FALSE)+HLOOKUP("fa_3g_flow_s2",acc!$B$10:$ALH$83,$A47-1947,FALSE)+HLOOKUP("fa_4_flow_s2",acc!$B$10:$ALH$83,$A47-1947,FALSE)+HLOOKUP("fa_5e_flow_s2",acc!$B$10:$ALH$83,$A47-1947,FALSE)+HLOOKUP("fa_6_flow_s2",acc!$B$10:$ALH$83,$A47-1947,FALSE)+HLOOKUP("fa_8_flow_s2",acc!$B$10:$ALH$83,$A47-1947,FALSE),"")</f>
        <v>34.512</v>
      </c>
      <c r="NY47" s="203">
        <v>0</v>
      </c>
      <c r="NZ47" s="203">
        <v>7.6150000000000002</v>
      </c>
      <c r="OA47" s="203">
        <v>-2.5000000000000001E-2</v>
      </c>
      <c r="OB47" s="203">
        <v>0</v>
      </c>
      <c r="OC47" s="203">
        <v>8.923</v>
      </c>
      <c r="OD47" s="203">
        <v>-0.41699999999999998</v>
      </c>
      <c r="OE47" s="203">
        <v>9.34</v>
      </c>
      <c r="OF47" s="203">
        <v>-0.92900000000000005</v>
      </c>
      <c r="OG47" s="203">
        <v>5.4109999999999996</v>
      </c>
      <c r="OH47" s="203">
        <v>6.2279999999999998</v>
      </c>
      <c r="OI47" s="203">
        <v>0</v>
      </c>
      <c r="OJ47" s="203">
        <v>5.1999999999999998E-2</v>
      </c>
      <c r="OK47" s="203">
        <v>0</v>
      </c>
      <c r="OL47" s="203">
        <v>13.251000000000001</v>
      </c>
      <c r="OM47" s="203"/>
      <c r="ON47" s="241">
        <f>IFERROR(HLOOKUP("fl_3g_flow_s11",acc!$B$10:$AIO$83,$A47-1947,FALSE)+HLOOKUP("fl_4_flow_s11",acc!$B$10:$AIO$83,$A47-1947,FALSE)+HLOOKUP("fl_5e_flow_s11",acc!$B$10:$AIO$83,$A47-1947,FALSE),"")</f>
        <v>28.823999999999998</v>
      </c>
      <c r="OO47" s="203">
        <v>0</v>
      </c>
      <c r="OP47" s="203">
        <v>0</v>
      </c>
      <c r="OQ47" s="203">
        <v>3.3570000000000002</v>
      </c>
      <c r="OR47" s="203">
        <v>2.12</v>
      </c>
      <c r="OS47" s="203">
        <v>1.2370000000000001</v>
      </c>
      <c r="OT47" s="203">
        <v>10.323</v>
      </c>
      <c r="OU47" s="203">
        <v>15.144</v>
      </c>
      <c r="OV47" s="203">
        <v>15.144</v>
      </c>
      <c r="OW47" s="203">
        <v>0</v>
      </c>
      <c r="OX47" s="203">
        <v>0</v>
      </c>
      <c r="OY47" s="203">
        <v>0</v>
      </c>
      <c r="OZ47" s="203">
        <v>0</v>
      </c>
      <c r="PA47" s="203"/>
      <c r="PB47" s="241">
        <f>IFERROR(HLOOKUP("fl_295_flow_s12",acc!$B$10:$AMM$83,$A47-1947,FALSE)+HLOOKUP("fl_2_flow_s12",acc!$B$10:$AMM$83,$A47-1947,FALSE)+HLOOKUP("fl_3g_flow_s12",acc!$B$10:$AMM$83,$A47-1947,FALSE)+HLOOKUP("fl_5e_flow_s12",acc!$B$10:$AMM$83,$A47-1947,FALSE)+HLOOKUP("fl_6_flow_s12",acc!$B$10:$AMM$83,$A47-1947,FALSE)+HLOOKUP("fl_7_flow_s12",acc!$B$10:$AMM$83,$A47-1947,FALSE),"")</f>
        <v>102.56093472310778</v>
      </c>
      <c r="PC47" s="203">
        <v>0</v>
      </c>
      <c r="PD47" s="241">
        <f>IFERROR(HLOOKUP("fa_2_flow_s11",acc!$B$10:$AIS$83,$A47-1947,FALSE)+HLOOKUP("fa_2_flow_s12",acc!$B$10:$AIS$83,$A47-1947,FALSE)+HLOOKUP("fa_2_flow_s121",acc!$B$10:$AIS$83,$A47-1947,FALSE)+HLOOKUP("fa_2_flow_s13",acc!$B$10:$AIS$83,$A47-1947,FALSE)+HLOOKUP("fa_2_flow_s14",acc!$B$10:$AIS$83,$A47-1947,FALSE)+HLOOKUP("fa_2_flow_s2",acc!$B$10:$AIS$83,$A47-1947,FALSE)-HLOOKUP("fl_2_flow_s121",acc!$B$10:$AIS$83,$A47-1947,FALSE)-HLOOKUP("fl_2_flow_s13",acc!$B$10:$AIS$83,$A47-1947,FALSE)-HLOOKUP("fl_2_flow_s2",acc!$B$10:$AIS$83,$A47-1947,FALSE),"")</f>
        <v>42.673000000000002</v>
      </c>
      <c r="PE47" s="203">
        <v>0</v>
      </c>
      <c r="PF47" s="203">
        <v>-0.47899999999999998</v>
      </c>
      <c r="PG47" s="203">
        <v>38.167000000000002</v>
      </c>
      <c r="PH47" s="203">
        <v>29.724</v>
      </c>
      <c r="PI47" s="203">
        <v>8.4429999999999996</v>
      </c>
      <c r="PJ47" s="203">
        <v>0</v>
      </c>
      <c r="PK47" s="203">
        <v>32.707000000000001</v>
      </c>
      <c r="PL47" s="203">
        <f>IFERROR(HLOOKUP("fa_5e_flow_s11",acc!$B$10:$AIS$83,$A47-1947,FALSE)
+HLOOKUP("fa_5e_flow_s12",acc!$B$10:$AIS$83,$A47-1947,FALSE)
+HLOOKUP("fa_5e_flow_s121",acc!$B$10:$AIS$83,$A47-1947,FALSE)
+HLOOKUP("fa_5e_flow_s13",acc!$B$10:$AIS$83,$A47-1947,FALSE)
+HLOOKUP("fa_5e_flow_s14",acc!$B$10:$AIS$83,$A47-1947,FALSE)
+HLOOKUP("fa_5e_flow_s2",acc!$B$10:$AIS$83,$A47-1947,FALSE)
-HLOOKUP("fl_5e_flow_s11",acc!$B$10:$AIS$83,$A47-1947,FALSE)
-HLOOKUP("fl_5e_flow_s121",acc!$B$10:$AIS$83,$A47-1947,FALSE),"")</f>
        <v>33.484000000000002</v>
      </c>
      <c r="PM47" s="203">
        <v>0</v>
      </c>
      <c r="PN47" s="203">
        <v>11.189</v>
      </c>
      <c r="PO47" s="241">
        <f>IFERROR(HLOOKUP("fa_7_flow_s11",acc!$B$10:$AIS$83,$A47-1947,FALSE)+HLOOKUP("fa_7_flow_s121",acc!$B$10:$AIS$83,$A47-1947,FALSE)+HLOOKUP("fa_7_flow_s13",acc!$B$10:$AIS$83,$A47-1947,FALSE)+HLOOKUP("fa_7_flow_s14",acc!$B$10:$AIS$83,$A47-1947,FALSE)-HLOOKUP("fl_7_flow_s2",acc!$B$10:$AIS$83,$A47-1947,FALSE),"")</f>
        <v>0</v>
      </c>
      <c r="PP47" s="203">
        <v>0</v>
      </c>
      <c r="PQ47" s="203"/>
      <c r="PR47" s="241">
        <f>IFERROR(HLOOKUP("fl_21_flow_s121",acc!$B$10:$AME$83,$A47-1947,FALSE)+HLOOKUP("res_flow",acc!$B$10:$AME$83,$A47-1947,FALSE)+HLOOKUP("gcb_flow",acc!$B$10:$AME$83,$A47-1947,FALSE)+HLOOKUP("fl_2_flow_s121",acc!$B$10:$AME$83,$A47-1947,FALSE)+HLOOKUP("fl_5e_flow_s121",acc!$B$10:$AME$83,$A47-1947,FALSE),"")</f>
        <v>6.8460000000000001</v>
      </c>
      <c r="PS47" s="203">
        <v>0</v>
      </c>
      <c r="PT47" s="203">
        <v>-24.572157438663698</v>
      </c>
      <c r="PU47" s="241">
        <f>IFERROR(HLOOKUP("fa_21_flow_s11",acc!$B$10:$AIS$83,$A47-1947,FALSE)+HLOOKUP("fa_21_flow_s12",acc!$B$10:$AIS$83,$A47-1947,FALSE)+HLOOKUP("fa_21_flow_s14",acc!$B$10:$AIS$83,$A47-1947,FALSE)+HLOOKUP("fa_21_flow_s2",acc!$B$10:$AIS$83,$A47-1947,FALSE),"")</f>
        <v>1.3480000000000001</v>
      </c>
      <c r="PV47" s="203">
        <v>0</v>
      </c>
      <c r="PW47" s="203">
        <v>0</v>
      </c>
      <c r="PX47" s="203">
        <v>0</v>
      </c>
      <c r="PY47" s="203">
        <v>0</v>
      </c>
      <c r="PZ47" s="203">
        <v>0</v>
      </c>
      <c r="QA47" s="203">
        <v>0</v>
      </c>
      <c r="QB47" s="203">
        <v>0</v>
      </c>
      <c r="QC47" s="203">
        <v>0</v>
      </c>
      <c r="QD47" s="203">
        <v>0</v>
      </c>
      <c r="QE47" s="203">
        <v>0</v>
      </c>
      <c r="QF47" s="203">
        <v>0</v>
      </c>
      <c r="QG47" s="203"/>
      <c r="QH47" s="241">
        <f>IFERROR(HLOOKUP("fl_2_flow_s13",acc!$B$10:$ALW$83,$A47-1947,FALSE)+HLOOKUP("fl_3e_flow_s13",acc!$B$10:$ALW$83,$A47-1947,FALSE)+HLOOKUP("fl_4_flow_s13",acc!$B$10:$ALW$83,$A47-1947,FALSE),"")</f>
        <v>37.816000000000003</v>
      </c>
      <c r="QI47" s="203">
        <v>0</v>
      </c>
      <c r="QJ47" s="203">
        <v>8.6259999999999994</v>
      </c>
      <c r="QK47" s="203">
        <v>0</v>
      </c>
      <c r="QL47" s="203">
        <v>17.236000000000001</v>
      </c>
      <c r="QM47" s="203">
        <v>17.260000000000002</v>
      </c>
      <c r="QN47" s="203">
        <v>-2.4E-2</v>
      </c>
      <c r="QO47" s="203">
        <v>11.954000000000001</v>
      </c>
      <c r="QP47" s="203">
        <v>0</v>
      </c>
      <c r="QQ47" s="203">
        <v>0</v>
      </c>
      <c r="QR47" s="203">
        <v>0</v>
      </c>
      <c r="QS47" s="203">
        <v>0</v>
      </c>
      <c r="QT47" s="203">
        <v>0</v>
      </c>
      <c r="QU47" s="203">
        <v>0</v>
      </c>
      <c r="QV47" s="203"/>
      <c r="QW47" s="241">
        <f>IFERROR(HLOOKUP("fl_4_flow_s14",acc!$B$10:$ALO$83,$A47-1947,FALSE),"")</f>
        <v>21.991</v>
      </c>
      <c r="QX47" s="203">
        <v>0</v>
      </c>
      <c r="QY47" s="203">
        <v>0</v>
      </c>
      <c r="QZ47" s="203">
        <v>0</v>
      </c>
      <c r="RA47" s="203">
        <v>0</v>
      </c>
      <c r="RB47" s="203">
        <v>0</v>
      </c>
      <c r="RC47" s="203">
        <v>21.991</v>
      </c>
      <c r="RD47" s="203">
        <v>0</v>
      </c>
      <c r="RE47" s="203">
        <v>0</v>
      </c>
      <c r="RF47" s="203">
        <v>0</v>
      </c>
      <c r="RG47" s="203">
        <v>0</v>
      </c>
      <c r="RH47" s="203">
        <v>0</v>
      </c>
      <c r="RI47" s="203">
        <v>0</v>
      </c>
      <c r="RJ47" s="203"/>
      <c r="RK47" s="241">
        <f>IFERROR(HLOOKUP("fl_1_flow_s2",acc!$B$10:$ALG$83,$A47-1947,FALSE)+HLOOKUP("fl_295_flow_s2",acc!$B$10:$ALG$83,$A47-1947,FALSE)+HLOOKUP("tgt2_flow",acc!$B$10:$ALG$83,$A47-1947,FALSE)+HLOOKUP("fl_2_flow_s2",acc!$B$10:$ALG$83,$A47-1947,FALSE)+HLOOKUP("fl_3d_flow_s2",acc!$B$10:$ALG$83,$A47-1947,FALSE)+HLOOKUP("fl_4_flow_s2",acc!$B$10:$ALG$83,$A47-1947,FALSE)+HLOOKUP("fl_5d_flow_s2",acc!$B$10:$ALG$83,$A47-1947,FALSE)+HLOOKUP("fl_7_flow_s2",acc!$B$10:$ALG$83,$A47-1947,FALSE),"")</f>
        <v>15.172000000000001</v>
      </c>
      <c r="RL47" s="203">
        <v>0.32200000000000001</v>
      </c>
      <c r="RM47" s="203">
        <v>9.4540000000000006</v>
      </c>
      <c r="RN47" s="203">
        <v>0</v>
      </c>
      <c r="RO47" s="203">
        <v>-0.23800000000000002</v>
      </c>
      <c r="RP47" s="203">
        <v>4.548</v>
      </c>
      <c r="RQ47" s="203">
        <v>0.60299999999999998</v>
      </c>
      <c r="RR47" s="241">
        <f>IFERROR(HLOOKUP("fa_3d_flow_s11",acc!$B$10:$AIS$83,$A47-1947,FALSE)+HLOOKUP("fa_3d_flow_s12",acc!$B$10:$AIS$83,$A47-1947,FALSE)+HLOOKUP("fa_3d_flow_s121",acc!$B$10:$AIS$83,$A47-1947,FALSE)+HLOOKUP("fa_3d_flow_s13",acc!$B$10:$AIS$83,$A47-1947,FALSE)+HLOOKUP("fa_3d_flow_s14",acc!$B$10:$AIS$83,$A47-1947,FALSE),"")</f>
        <v>3.0920000000000005</v>
      </c>
      <c r="RS47" s="203">
        <v>-9.2999999999999999E-2</v>
      </c>
      <c r="RT47" s="203">
        <v>2.5950000000000002</v>
      </c>
      <c r="RU47" s="203">
        <v>0</v>
      </c>
      <c r="RV47" s="241">
        <f>IFERROR(HLOOKUP("fa_5d_flow_s11",acc!$B$10:$AIS$83,$A47-1947,FALSE)
+HLOOKUP("fa_5d_flow_s12",acc!$B$10:$AIS$83,$A47-1947,FALSE)
+HLOOKUP("fa_5d_flow_s121",acc!$B$10:$AIS$83,$A47-1947,FALSE)
+HLOOKUP("fa_5d_flow_s13",acc!$B$10:$AIS$83,$A47-1947,FALSE)
+HLOOKUP("fa_5d_flow_s14",acc!$B$10:$AIS$83,$A47-1947,FALSE),"")</f>
        <v>2.6349999999999998</v>
      </c>
      <c r="RW47" s="203">
        <v>0</v>
      </c>
      <c r="RX47" s="203">
        <v>0</v>
      </c>
      <c r="RY47" s="203">
        <v>0</v>
      </c>
      <c r="RZ47" s="203"/>
      <c r="SA47" s="241">
        <f>IFERROR(HLOOKUP("fa_21_v_s11",acc!$B$10:$AIR$83,$A47-1947,FALSE)+HLOOKUP("fa_2_v_s11",acc!$B$10:$AIR$83,$A47-1947,FALSE)+HLOOKUP("fa_3e_v_s11",acc!$B$10:$AIR$83,$A47-1947,FALSE)+HLOOKUP("fa_3d_v_s11",acc!$B$10:$AIR$83,$A47-1947,FALSE)+HLOOKUP("fa_4_v_s11",acc!$B$10:$AIR$83,$A47-1947,FALSE)
+HLOOKUP("fa_5e_v_s11",acc!$B$10:$AIR$83,$A47-1947,FALSE)
+HLOOKUP("fa_5d_v_s11",acc!$B$10:$AIR$83,$A47-1947,FALSE)
+HLOOKUP("fa_6_v_s11",acc!$B$10:$AIR$83,$A47-1947,FALSE)
+HLOOKUP("fa_7_v_s11",acc!$B$10:$AIR$83,$A47-1947,FALSE)
+HLOOKUP("fa_8_v_s11",acc!$B$10:$AIR$83,$A47-1947,FALSE),"")</f>
        <v>19.294</v>
      </c>
      <c r="SB47" s="203">
        <v>0</v>
      </c>
      <c r="SC47" s="203">
        <v>-0.46</v>
      </c>
      <c r="SD47" s="203">
        <v>0</v>
      </c>
      <c r="SE47" s="203">
        <v>-0.68400000000000005</v>
      </c>
      <c r="SF47" s="203">
        <v>-9.0999999999999998E-2</v>
      </c>
      <c r="SG47" s="203">
        <v>-0.59299999999999997</v>
      </c>
      <c r="SH47" s="203">
        <v>-2.0430000000000001</v>
      </c>
      <c r="SI47" s="203">
        <v>22.481000000000002</v>
      </c>
      <c r="SJ47" s="203">
        <v>6.5830000000000002</v>
      </c>
      <c r="SK47" s="203">
        <v>15.898</v>
      </c>
      <c r="SL47" s="203">
        <v>0</v>
      </c>
      <c r="SM47" s="203">
        <v>0</v>
      </c>
      <c r="SN47" s="203">
        <v>0</v>
      </c>
      <c r="SO47" s="203"/>
      <c r="SP47" s="241">
        <f>IFERROR(HLOOKUP("fa_21_v_s12",acc!$B$10:$AML$83,$A47-1947,FALSE)+HLOOKUP("res_v",acc!$B$10:$AML$83,$A47-1947,FALSE)+HLOOKUP("fa_2_v_s12",acc!$B$10:$AML$83,$A47-1947,FALSE)+HLOOKUP("fa_3e_v_s12",acc!$B$10:$AML$83,$A47-1947,FALSE)+HLOOKUP("fa_3d_v_s12",acc!$B$10:$AML$83,$A47-1947,FALSE)+HLOOKUP("fa_3g_v_s12",acc!$B$10:$AML$83,$A47-1947,FALSE)+HLOOKUP("fa_4_v_s12",acc!$B$10:$AML$83,$A47-1947,FALSE)+HLOOKUP("fa_5e_v_s12",acc!$B$10:$AML$83,$A47-1947,FALSE)+HLOOKUP("fa_5d_v_s12",acc!$B$10:$AML$83,$A47-1947,FALSE)+HLOOKUP("fa_8_v_s12",acc!$B$10:$AML$83,$A47-1947,FALSE),"")</f>
        <v>22.817228052179434</v>
      </c>
      <c r="SQ47" s="203">
        <v>0</v>
      </c>
      <c r="SR47" s="203">
        <v>-9.9939999999999998</v>
      </c>
      <c r="SS47" s="203">
        <v>-6.0000000000000001E-3</v>
      </c>
      <c r="ST47" s="203">
        <v>0</v>
      </c>
      <c r="SU47" s="203">
        <v>6.2439999999999998</v>
      </c>
      <c r="SV47" s="203">
        <v>6.73</v>
      </c>
      <c r="SW47" s="203">
        <v>-0.48599999999999999</v>
      </c>
      <c r="SX47" s="241">
        <f>IFERROR(HLOOKUP("fl_4_v_s11",acc!$B$10:$AIS$83,$A47-1947,FALSE)+HLOOKUP("fl_4_v_s13",acc!$B$10:$AIS$83,$A47-1947,FALSE)+HLOOKUP("fl_4_v_s14",acc!$B$10:$AIS$83,$A47-1947,FALSE)+HLOOKUP("fl_4_v_s2",acc!$B$10:$AIS$83,$A47-1947,FALSE)-HLOOKUP("fa_4_v_s11",acc!$B$10:$AIS$83,$A47-1947,FALSE)-HLOOKUP("fa_4_v_s121",acc!$B$10:$AIS$83,$A47-1947,FALSE)-HLOOKUP("fa_4_v_s2",acc!$B$10:$AIS$83,$A47-1947,FALSE),"")</f>
        <v>-3.5219999999999994</v>
      </c>
      <c r="SY47" s="203">
        <v>26.533999999999999</v>
      </c>
      <c r="SZ47" s="203">
        <v>20.533000000000001</v>
      </c>
      <c r="TA47" s="203">
        <v>6.0010000000000003</v>
      </c>
      <c r="TB47" s="203">
        <v>0</v>
      </c>
      <c r="TC47" s="203">
        <v>0</v>
      </c>
      <c r="TD47" s="203">
        <v>0</v>
      </c>
      <c r="TE47" s="203"/>
      <c r="TF47" s="241">
        <f>IFERROR(HLOOKUP("fa_1_v_s121",acc!$B$10:$AMD$83,$A47-1947,FALSE)+HLOOKUP("fa_295_v_s121",acc!$B$10:$AMD$83,$A47-1947,FALSE)+HLOOKUP("tgt2_v",acc!$B$10:$AMD$83,$A47-1947,FALSE)+HLOOKUP("fa_2_v_s121",acc!$B$10:$AMD$83,$A47-1947,FALSE)+HLOOKUP("fa_3e_v_s121",acc!$B$10:$AMD$83,$A47-1947,FALSE)+HLOOKUP("fa_3d_v_s121",acc!$B$10:$AMD$83,$A47-1947,FALSE)+HLOOKUP("fa_3g_v_s121",acc!$B$10:$AMD$83,$A47-1947,FALSE)+HLOOKUP("fa_4_v_s121",acc!$B$10:$AMD$83,$A47-1947,FALSE)+HLOOKUP("fa_5e_v_s121",acc!$B$10:$AMD$83,$A47-1947,FALSE)+HLOOKUP("fa_5d_v_s121",acc!$B$10:$AMD$83,$A47-1947,FALSE)+HLOOKUP("fa_7_v_s121",acc!$B$10:$AMD$83,$A47-1947,FALSE)+HLOOKUP("fa_8_v_s121",acc!$B$10:$AMD$83,$A47-1947,FALSE),"")</f>
        <v>-9.9390000000000001</v>
      </c>
      <c r="TG47" s="203">
        <v>-7.2510000000000003</v>
      </c>
      <c r="TH47" s="203">
        <v>-2.7759999999999998</v>
      </c>
      <c r="TI47" s="203">
        <v>0</v>
      </c>
      <c r="TJ47" s="203">
        <v>0</v>
      </c>
      <c r="TK47" s="203">
        <v>2E-3</v>
      </c>
      <c r="TL47" s="203">
        <v>2E-3</v>
      </c>
      <c r="TM47" s="203">
        <v>0</v>
      </c>
      <c r="TN47" s="203">
        <v>0</v>
      </c>
      <c r="TO47" s="203">
        <v>8.5999999999999993E-2</v>
      </c>
      <c r="TP47" s="203">
        <v>6.9000000000000006E-2</v>
      </c>
      <c r="TQ47" s="203">
        <v>1.7000000000000001E-2</v>
      </c>
      <c r="TR47" s="203">
        <v>0</v>
      </c>
      <c r="TS47" s="203">
        <v>0</v>
      </c>
      <c r="TT47" s="203">
        <v>0</v>
      </c>
      <c r="TU47" s="203"/>
      <c r="TV47" s="241">
        <f>IFERROR(HLOOKUP("gcb_v",acc!$B$10:$ALV$83,$A47-1947,FALSE)+HLOOKUP("fa_2_v_s13",acc!$B$10:$ALV$83,$A47-1947,FALSE)+HLOOKUP("fa_3d_v_s13",acc!$B$10:$ALV$83,$A47-1947,FALSE)+HLOOKUP("fa_3g_v_s13",acc!$B$10:$ALV$83,$A47-1947,FALSE)+HLOOKUP("fa_5e_v_s13",acc!$B$10:$ALV$83,$A47-1947,FALSE)+HLOOKUP("fa_5d_v_s13",acc!$B$10:$ALV$83,$A47-1947,FALSE)+HLOOKUP("fa_6_v_s13",acc!$B$10:$ALV$83,$A47-1947,FALSE)+HLOOKUP("fa_7_v_s13",acc!$B$10:$ALV$83,$A47-1947,FALSE)+HLOOKUP("fa_8_v_s13",acc!$B$10:$ALV$83,$A47-1947,FALSE),"")</f>
        <v>-3.0999999999999996</v>
      </c>
      <c r="TW47" s="203">
        <v>0</v>
      </c>
      <c r="TX47" s="203">
        <v>-1.2E-2</v>
      </c>
      <c r="TY47" s="203">
        <v>0</v>
      </c>
      <c r="TZ47" s="203">
        <v>0.64700000000000002</v>
      </c>
      <c r="UA47" s="203">
        <v>0.65900000000000003</v>
      </c>
      <c r="UB47" s="203">
        <v>-1.2E-2</v>
      </c>
      <c r="UC47" s="203">
        <v>0</v>
      </c>
      <c r="UD47" s="203">
        <v>-3.7349999999999999</v>
      </c>
      <c r="UE47" s="203">
        <v>-3.9990000000000001</v>
      </c>
      <c r="UF47" s="203">
        <v>0.26400000000000001</v>
      </c>
      <c r="UG47" s="203">
        <v>0</v>
      </c>
      <c r="UH47" s="203">
        <v>0</v>
      </c>
      <c r="UI47" s="203">
        <v>0</v>
      </c>
      <c r="UJ47" s="203"/>
      <c r="UK47" s="241">
        <f>IFERROR(HLOOKUP("fa_21_v_s14",acc!$B$10:$ALN$83,$A47-1947,FALSE)+HLOOKUP("fa_2_v_s14",acc!$B$10:$ALN$83,$A47-1947,FALSE)+HLOOKUP("fa_3d_v_s14",acc!$B$10:$ALN$83,$A47-1947,FALSE)+HLOOKUP("fa_3g_v_s14",acc!$B$10:$ALN$83,$A47-1947,FALSE)+HLOOKUP("fa_5e_v_s14",acc!$B$10:$ALN$83,$A47-1947,FALSE)+HLOOKUP("fa_5d_v_s14",acc!$B$10:$ALN$83,$A47-1947,FALSE)+HLOOKUP("fa_6_v_s14",acc!$B$10:$ALN$83,$A47-1947,FALSE)+HLOOKUP("fa_7_v_s14",acc!$B$10:$ALN$83,$A47-1947,FALSE)+HLOOKUP("fa_8_v_s14",acc!$B$10:$ALN$83,$A47-1947,FALSE),"")</f>
        <v>26.122</v>
      </c>
      <c r="UL47" s="203">
        <v>0</v>
      </c>
      <c r="UM47" s="203">
        <v>-0.82799999999999996</v>
      </c>
      <c r="UN47" s="203">
        <v>0</v>
      </c>
      <c r="UO47" s="203">
        <v>5.4710000000000001</v>
      </c>
      <c r="UP47" s="203">
        <v>5.915</v>
      </c>
      <c r="UQ47" s="203">
        <v>-0.44400000000000001</v>
      </c>
      <c r="UR47" s="203">
        <v>0</v>
      </c>
      <c r="US47" s="203">
        <v>21.068999999999999</v>
      </c>
      <c r="UT47" s="203">
        <v>18.675999999999998</v>
      </c>
      <c r="UU47" s="203">
        <v>2.3929999999999998</v>
      </c>
      <c r="UV47" s="203">
        <v>0.41</v>
      </c>
      <c r="UW47" s="203">
        <v>0</v>
      </c>
      <c r="UX47" s="203">
        <v>0</v>
      </c>
      <c r="UY47" s="203"/>
      <c r="UZ47" s="241">
        <f>IFERROR(HLOOKUP("fa_21_v_s2",acc!$B$10:$ALF$83,$A47-1947,FALSE)+HLOOKUP("fa_2_v_s2",acc!$B$10:$ALF$83,$A47-1947,FALSE)+HLOOKUP("fa_3e_v_s2",acc!$B$10:$ALF$83,$A47-1947,FALSE)+HLOOKUP("fa_3g_v_s2",acc!$B$10:$ALF$83,$A47-1947,FALSE)+HLOOKUP("fa_4_v_s2",acc!$B$10:$ALF$83,$A47-1947,FALSE)+HLOOKUP("fa_5e_v_s2",acc!$B$10:$ALF$83,$A47-1947,FALSE)+HLOOKUP("fa_6_v_s2",acc!$B$10:$ALF$83,$A47-1947,FALSE)+HLOOKUP("fa_8_v_s2",acc!$B$10:$ALF$83,$A47-1947,FALSE),"")</f>
        <v>-3.8869999999999969</v>
      </c>
      <c r="VA47" s="203">
        <v>0</v>
      </c>
      <c r="VB47" s="203">
        <v>-10.097</v>
      </c>
      <c r="VC47" s="203">
        <v>6.0000000000000001E-3</v>
      </c>
      <c r="VD47" s="203">
        <v>0</v>
      </c>
      <c r="VE47" s="203">
        <v>-8.0380000000000003</v>
      </c>
      <c r="VF47" s="203">
        <v>1.659</v>
      </c>
      <c r="VG47" s="203">
        <v>-9.6969999999999992</v>
      </c>
      <c r="VH47" s="203">
        <v>0.186</v>
      </c>
      <c r="VI47" s="203">
        <v>14.135999999999999</v>
      </c>
      <c r="VJ47" s="203">
        <v>14.135999999999999</v>
      </c>
      <c r="VK47" s="203">
        <v>0</v>
      </c>
      <c r="VL47" s="203">
        <v>0</v>
      </c>
      <c r="VM47" s="203">
        <v>0</v>
      </c>
      <c r="VN47" s="203">
        <v>0</v>
      </c>
      <c r="VO47" s="203"/>
      <c r="VP47" s="241">
        <f>IFERROR(HLOOKUP("fl_3g_v_s11",acc!$B$10:$AIM$83,$A47-1947,FALSE)+HLOOKUP("fl_4_v_s11",acc!$B$10:$AIM$83,$A47-1947,FALSE)+HLOOKUP("fl_5e_v_s11",acc!$B$10:$AIM$83,$A47-1947,FALSE),"")</f>
        <v>90.91</v>
      </c>
      <c r="VQ47" s="203">
        <v>0</v>
      </c>
      <c r="VR47" s="203">
        <v>0</v>
      </c>
      <c r="VS47" s="203">
        <v>1.1990000000000001</v>
      </c>
      <c r="VT47" s="203">
        <v>2.5680000000000001</v>
      </c>
      <c r="VU47" s="203">
        <v>-1.369</v>
      </c>
      <c r="VV47" s="203">
        <v>-1.264</v>
      </c>
      <c r="VW47" s="203">
        <v>90.974999999999994</v>
      </c>
      <c r="VX47" s="203">
        <v>90.974999999999994</v>
      </c>
      <c r="VY47" s="203">
        <v>0</v>
      </c>
      <c r="VZ47" s="203">
        <v>0</v>
      </c>
      <c r="WA47" s="203">
        <v>0</v>
      </c>
      <c r="WB47" s="203">
        <v>0</v>
      </c>
      <c r="WC47" s="203"/>
      <c r="WD47" s="241">
        <f>IFERROR(HLOOKUP("fl_295_v_s12",acc!$B$10:$AMK$83,$A47-1947,FALSE)+HLOOKUP("fl_2_v_s12",acc!$B$10:$AMK$83,$A47-1947,FALSE)+HLOOKUP("fl_3g_v_s12",acc!$B$10:$AMK$83,$A47-1947,FALSE)+HLOOKUP("fl_5e_v_s12",acc!$B$10:$AMK$83,$A47-1947,FALSE)+HLOOKUP("fl_6_v_s12",acc!$B$10:$AMK$83,$A47-1947,FALSE)+HLOOKUP("fl_7_v_s12",acc!$B$10:$AMK$83,$A47-1947,FALSE),"")</f>
        <v>-48.757771947820572</v>
      </c>
      <c r="WE47" s="203">
        <v>0</v>
      </c>
      <c r="WF47" s="241">
        <f>IFERROR(HLOOKUP("fa_2_v_s11",acc!$B$10:$AIS$83,$A47-1947,FALSE)+HLOOKUP("fa_2_v_s12",acc!$B$10:$AIS$83,$A47-1947,FALSE)+HLOOKUP("fa_2_v_s121",acc!$B$10:$AIS$83,$A47-1947,FALSE)+HLOOKUP("fa_2_v_s13",acc!$B$10:$AIS$83,$A47-1947,FALSE)+HLOOKUP("fa_2_v_s14",acc!$B$10:$AIS$83,$A47-1947,FALSE)+HLOOKUP("fa_2_v_s2",acc!$B$10:$AIS$83,$A47-1947,FALSE)-HLOOKUP("fl_2_v_s121",acc!$B$10:$AIS$83,$A47-1947,FALSE)-HLOOKUP("fl_2_v_s13",acc!$B$10:$AIS$83,$A47-1947,FALSE)-HLOOKUP("fl_2_v_s2",acc!$B$10:$AIS$83,$A47-1947,FALSE),"")</f>
        <v>-13.039000000000001</v>
      </c>
      <c r="WG47" s="203">
        <v>0</v>
      </c>
      <c r="WH47" s="203">
        <v>0</v>
      </c>
      <c r="WI47" s="203">
        <v>1.296</v>
      </c>
      <c r="WJ47" s="203">
        <v>10.135999999999999</v>
      </c>
      <c r="WK47" s="203">
        <v>-8.84</v>
      </c>
      <c r="WL47" s="203">
        <v>0</v>
      </c>
      <c r="WM47" s="203">
        <v>21.395</v>
      </c>
      <c r="WN47" s="241">
        <f>IFERROR(HLOOKUP("fa_5e_v_s11",acc!$B$10:$AIS$83,$A47-1947,FALSE)
+HLOOKUP("fa_5e_v_s12",acc!$B$10:$AIS$83,$A47-1947,FALSE)
+HLOOKUP("fa_5e_v_s121",acc!$B$10:$AIS$83,$A47-1947,FALSE)
+HLOOKUP("fa_5e_v_s13",acc!$B$10:$AIS$83,$A47-1947,FALSE)
+HLOOKUP("fa_5e_v_s14",acc!$B$10:$AIS$83,$A47-1947,FALSE)
+HLOOKUP("fa_5e_v_s2",acc!$B$10:$AIS$83,$A47-1947,FALSE)
-HLOOKUP("fl_5e_v_s11",acc!$B$10:$AIS$83,$A47-1947,FALSE)
-HLOOKUP("fl_5e_v_s121",acc!$B$10:$AIS$83,$A47-1947,FALSE),"")</f>
        <v>-41.503</v>
      </c>
      <c r="WO47" s="203">
        <v>0</v>
      </c>
      <c r="WP47" s="203">
        <v>0.41</v>
      </c>
      <c r="WQ47" s="241">
        <f>IFERROR(HLOOKUP("fa_7_v_s11",acc!$B$10:$AIS$83,$A47-1947,FALSE)+HLOOKUP("fa_7_v_s121",acc!$B$10:$AIS$83,$A47-1947,FALSE)+HLOOKUP("fa_7_v_s13",acc!$B$10:$AIS$83,$A47-1947,FALSE)+HLOOKUP("fa_7_v_s14",acc!$B$10:$AIS$83,$A47-1947,FALSE)-HLOOKUP("fl_7_v_s2",acc!$B$10:$AIS$83,$A47-1947,FALSE),"")</f>
        <v>0</v>
      </c>
      <c r="WR47" s="203">
        <v>0</v>
      </c>
      <c r="WS47" s="203"/>
      <c r="WT47" s="241">
        <f>IFERROR(HLOOKUP("fl_21_v_s121",acc!$B$10:$AMC$83,$A47-1947,FALSE)+HLOOKUP("res_v",acc!$B$10:$AMC$83,$A47-1947,FALSE)+HLOOKUP("gcb_v",acc!$B$10:$AMC$83,$A47-1947,FALSE)+HLOOKUP("fl_2_v_s121",acc!$B$10:$AMC$83,$A47-1947,FALSE)+HLOOKUP("fl_5e_v_s121",acc!$B$10:$AMC$83,$A47-1947,FALSE),"")</f>
        <v>6.508</v>
      </c>
      <c r="WU47" s="203">
        <v>0</v>
      </c>
      <c r="WV47" s="203">
        <v>-1.7999999999999999E-2</v>
      </c>
      <c r="WW47" s="203">
        <v>0</v>
      </c>
      <c r="WX47" s="203">
        <v>0</v>
      </c>
      <c r="WY47" s="203">
        <v>0</v>
      </c>
      <c r="WZ47" s="203">
        <v>0</v>
      </c>
      <c r="XA47" s="203">
        <v>0</v>
      </c>
      <c r="XB47" s="203">
        <v>0</v>
      </c>
      <c r="XC47" s="203">
        <v>6.5259999999999998</v>
      </c>
      <c r="XD47" s="203">
        <v>6.5259999999999998</v>
      </c>
      <c r="XE47" s="203">
        <v>0</v>
      </c>
      <c r="XF47" s="203">
        <v>0</v>
      </c>
      <c r="XG47" s="203">
        <v>0</v>
      </c>
      <c r="XH47" s="203">
        <v>0</v>
      </c>
      <c r="XI47" s="203"/>
      <c r="XJ47" s="241">
        <f>IFERROR(HLOOKUP("fl_2_v_s13",acc!$B$10:$ALU$83,$A47-1947,FALSE)+HLOOKUP("fl_3e_v_s13",acc!$B$10:$ALU$83,$A47-1947,FALSE)+HLOOKUP("fl_4_v_s13",acc!$B$10:$ALU$83,$A47-1947,FALSE),"")</f>
        <v>1.992</v>
      </c>
      <c r="XK47" s="203">
        <v>0</v>
      </c>
      <c r="XL47" s="203">
        <v>0</v>
      </c>
      <c r="XM47" s="203">
        <v>0</v>
      </c>
      <c r="XN47" s="203">
        <v>2.085</v>
      </c>
      <c r="XO47" s="203">
        <v>2.0920000000000001</v>
      </c>
      <c r="XP47" s="203">
        <v>-7.0000000000000001E-3</v>
      </c>
      <c r="XQ47" s="203">
        <v>-9.2999999999999999E-2</v>
      </c>
      <c r="XR47" s="203">
        <v>0</v>
      </c>
      <c r="XS47" s="203">
        <v>0</v>
      </c>
      <c r="XT47" s="203">
        <v>0</v>
      </c>
      <c r="XU47" s="203">
        <v>0</v>
      </c>
      <c r="XV47" s="203">
        <v>0</v>
      </c>
      <c r="XW47" s="203">
        <v>0</v>
      </c>
      <c r="XX47" s="203"/>
      <c r="XY47" s="241">
        <f>IFERROR(HLOOKUP("fl_4_v_s14",acc!$B$10:$ALM$83,$A47-1947,FALSE),"")</f>
        <v>-2.5000000000000001E-2</v>
      </c>
      <c r="XZ47" s="203">
        <v>0</v>
      </c>
      <c r="YA47" s="203">
        <v>0</v>
      </c>
      <c r="YB47" s="203">
        <v>0</v>
      </c>
      <c r="YC47" s="203">
        <v>0</v>
      </c>
      <c r="YD47" s="203">
        <v>0</v>
      </c>
      <c r="YE47" s="203">
        <v>-2.5000000000000001E-2</v>
      </c>
      <c r="YF47" s="203">
        <v>0</v>
      </c>
      <c r="YG47" s="203">
        <v>0</v>
      </c>
      <c r="YH47" s="203">
        <v>0</v>
      </c>
      <c r="YI47" s="203">
        <v>0</v>
      </c>
      <c r="YJ47" s="203">
        <v>0</v>
      </c>
      <c r="YK47" s="203">
        <v>0</v>
      </c>
      <c r="YL47" s="203"/>
      <c r="YM47" s="241">
        <f>IFERROR(HLOOKUP("fl_1_v_s2",acc!$B$10:$ALE$83,$A47-1947,FALSE)+HLOOKUP("fl_295_v_s2",acc!$B$10:$ALE$83,$A47-1947,FALSE)+HLOOKUP("tgt2_v",acc!$B$10:$ALE$83,$A47-1947,FALSE)+HLOOKUP("fl_2_v_s2",acc!$B$10:$ALE$83,$A47-1947,FALSE)+HLOOKUP("fl_3d_v_s2",acc!$B$10:$ALE$83,$A47-1947,FALSE)+HLOOKUP("fl_4_v_s2",acc!$B$10:$ALE$83,$A47-1947,FALSE)+HLOOKUP("fl_5d_v_s2",acc!$B$10:$ALE$83,$A47-1947,FALSE)+HLOOKUP("fl_7_v_s2",acc!$B$10:$ALE$83,$A47-1947,FALSE),"")</f>
        <v>0.67999999999999972</v>
      </c>
      <c r="YN47" s="203">
        <v>-7.2510000000000003</v>
      </c>
      <c r="YO47" s="203">
        <v>-11.11</v>
      </c>
      <c r="YP47" s="203">
        <v>0</v>
      </c>
      <c r="YQ47" s="203">
        <v>0</v>
      </c>
      <c r="YR47" s="203">
        <v>-0.93700000000000006</v>
      </c>
      <c r="YS47" s="203">
        <v>0.08</v>
      </c>
      <c r="YT47" s="241">
        <f>IFERROR(HLOOKUP("fa_3d_v_s11",acc!$B$10:$AIS$83,$A47-1947,FALSE)+HLOOKUP("fa_3d_v_s12",acc!$B$10:$AIS$83,$A47-1947,FALSE)+HLOOKUP("fa_3d_v_s121",acc!$B$10:$AIS$83,$A47-1947,FALSE)+HLOOKUP("fa_3d_v_s13",acc!$B$10:$AIS$83,$A47-1947,FALSE)+HLOOKUP("fa_3d_v_s14",acc!$B$10:$AIS$83,$A47-1947,FALSE),"")</f>
        <v>-1.5349999999999999</v>
      </c>
      <c r="YU47" s="203">
        <v>-3.9969999999999999</v>
      </c>
      <c r="YV47" s="203">
        <v>22.481000000000002</v>
      </c>
      <c r="YW47" s="203">
        <v>0</v>
      </c>
      <c r="YX47" s="241">
        <f>IFERROR(HLOOKUP("fa_5d_v_s11",acc!$B$10:$AIS$83,$A47-1947,FALSE)
+HLOOKUP("fa_5d_v_s12",acc!$B$10:$AIS$83,$A47-1947,FALSE)
+HLOOKUP("fa_5d_v_s121",acc!$B$10:$AIS$83,$A47-1947,FALSE)
+HLOOKUP("fa_5d_v_s13",acc!$B$10:$AIS$83,$A47-1947,FALSE)
+HLOOKUP("fa_5d_v_s14",acc!$B$10:$AIS$83,$A47-1947,FALSE),"")</f>
        <v>24.573</v>
      </c>
      <c r="YY47" s="203">
        <v>0</v>
      </c>
      <c r="YZ47" s="203">
        <v>0</v>
      </c>
      <c r="ZA47" s="203">
        <v>0</v>
      </c>
      <c r="ZB47" s="203"/>
      <c r="ZC47" s="241">
        <f>IFERROR(HLOOKUP("fa_21_c_s11",acc!$B$10:$AIL$83,$A47-1947,FALSE)+HLOOKUP("fa_2_c_s11",acc!$B$10:$AIL$83,$A47-1947,FALSE)+HLOOKUP("fa_3e_c_s11",acc!$B$10:$AIL$83,$A47-1947,FALSE)+HLOOKUP("fa_3d_c_s11",acc!$B$10:$AIL$83,$A47-1947,FALSE)+HLOOKUP("fa_4_c_s11",acc!$B$10:$AIL$83,$A47-1947,FALSE)+HLOOKUP("fa_5e_c_s11",acc!$B$10:$AIL$83,$A47-1947,FALSE)+HLOOKUP("fa_5d_c_s11",acc!$B$10:$AIL$83,$A47-1947,FALSE)+HLOOKUP("fa_6_c_s11",acc!$B$10:$AIL$83,$A47-1947,FALSE)+HLOOKUP("fa_7_c_s11",acc!$B$10:$AIL$83,$A47-1947,FALSE)+HLOOKUP("fa_8_c_s11",acc!$B$10:$AIL$83,$A47-1947,FALSE),"")</f>
        <v>5.4840000000000018</v>
      </c>
      <c r="ZD47" s="203">
        <v>0</v>
      </c>
      <c r="ZE47" s="203">
        <v>-1.3069999999999999</v>
      </c>
      <c r="ZF47" s="203">
        <v>0</v>
      </c>
      <c r="ZG47" s="203">
        <v>-0.309</v>
      </c>
      <c r="ZH47" s="203">
        <v>-0.309</v>
      </c>
      <c r="ZI47" s="203">
        <v>0</v>
      </c>
      <c r="ZJ47" s="203">
        <v>-0.54400000000000004</v>
      </c>
      <c r="ZK47" s="203">
        <v>-2.9039999999999999</v>
      </c>
      <c r="ZL47" s="203">
        <v>13.499000000000001</v>
      </c>
      <c r="ZM47" s="203">
        <v>-16.402999999999999</v>
      </c>
      <c r="ZN47" s="203">
        <v>0</v>
      </c>
      <c r="ZO47" s="203">
        <v>0</v>
      </c>
      <c r="ZP47" s="203">
        <v>10.548</v>
      </c>
      <c r="ZQ47" s="203"/>
      <c r="ZR47" s="241">
        <f>IFERROR(HLOOKUP("fa_21_c_s12",acc!$B$10:$AMJ$83,$A47-1947,FALSE)+HLOOKUP("res_c",acc!$B$10:$AMJ$83,$A47-1947,FALSE)+HLOOKUP("fa_2_c_s12",acc!$B$10:$AMJ$83,$A47-1947,FALSE)+HLOOKUP("fa_3e_c_s12",acc!$B$10:$AMJ$83,$A47-1947,FALSE)+HLOOKUP("fa_3d_c_s12",acc!$B$10:$AMJ$83,$A47-1947,FALSE)+HLOOKUP("fa_3g_c_s12",acc!$B$10:$AMJ$83,$A47-1947,FALSE)+HLOOKUP("fa_4_c_s12",acc!$B$10:$AMJ$83,$A47-1947,FALSE)+HLOOKUP("fa_5e_c_s12",acc!$B$10:$AMJ$83,$A47-1947,FALSE)+HLOOKUP("fa_5d_c_s12",acc!$B$10:$AMJ$83,$A47-1947,FALSE)+HLOOKUP("fa_8_c_s12",acc!$B$10:$AMJ$83,$A47-1947,FALSE),"")</f>
        <v>3.287960730814306</v>
      </c>
      <c r="ZS47" s="203">
        <v>0</v>
      </c>
      <c r="ZT47" s="203">
        <v>-20.748000000000001</v>
      </c>
      <c r="ZU47" s="203">
        <v>0</v>
      </c>
      <c r="ZV47" s="203">
        <v>0</v>
      </c>
      <c r="ZW47" s="203">
        <v>-0.52500000000000002</v>
      </c>
      <c r="ZX47" s="203">
        <v>-0.56200000000000006</v>
      </c>
      <c r="ZY47" s="203">
        <v>3.6999999999999998E-2</v>
      </c>
      <c r="ZZ47" s="241">
        <f>IFERROR(HLOOKUP("fl_4_c_s11",acc!$B$10:$AIS$83,$A47-1947,FALSE)+HLOOKUP("fl_4_c_s13",acc!$B$10:$AIS$83,$A47-1947,FALSE)+HLOOKUP("fl_4_c_s14",acc!$B$10:$AIS$83,$A47-1947,FALSE)+HLOOKUP("fl_4_c_s2",acc!$B$10:$AIS$83,$A47-1947,FALSE)-HLOOKUP("fa_4_c_s11",acc!$B$10:$AIS$83,$A47-1947,FALSE)-HLOOKUP("fa_4_c_s121",acc!$B$10:$AIS$83,$A47-1947,FALSE)-HLOOKUP("fa_4_c_s2",acc!$B$10:$AIS$83,$A47-1947,FALSE),"")</f>
        <v>6.3580000000000005</v>
      </c>
      <c r="AAA47" s="203">
        <v>6.6909999999999998</v>
      </c>
      <c r="AAB47" s="203">
        <v>11.157</v>
      </c>
      <c r="AAC47" s="203">
        <v>-4.4660000000000002</v>
      </c>
      <c r="AAD47" s="203">
        <v>0</v>
      </c>
      <c r="AAE47" s="203">
        <v>0</v>
      </c>
      <c r="AAF47" s="203">
        <v>8</v>
      </c>
      <c r="AAG47" s="203"/>
      <c r="AAH47" s="241">
        <f>IFERROR(HLOOKUP("fa_1_c_s121",acc!$B$10:$AMB$83,$A47-1947,FALSE)+HLOOKUP("fa_295_c_s121",acc!$B$10:$AMB$83,$A47-1947,FALSE)+HLOOKUP("tgt2_c",acc!$B$10:$AMB$83,$A47-1947,FALSE)+HLOOKUP("fa_2_c_s121",acc!$B$10:$AMB$83,$A47-1947,FALSE)+HLOOKUP("fa_3e_c_s121",acc!$B$10:$AMB$83,$A47-1947,FALSE)+HLOOKUP("fa_3d_c_s121",acc!$B$10:$AMB$83,$A47-1947,FALSE)+HLOOKUP("fa_3g_c_s121",acc!$B$10:$AMB$83,$A47-1947,FALSE)+HLOOKUP("fa_4_c_s121",acc!$B$10:$AMB$83,$A47-1947,FALSE)+HLOOKUP("fa_5e_c_s121",acc!$B$10:$AMB$83,$A47-1947,FALSE)+HLOOKUP("fa_5d_c_s121",acc!$B$10:$AMB$83,$A47-1947,FALSE)+HLOOKUP("fa_7_c_s121",acc!$B$10:$AMB$83,$A47-1947,FALSE)+HLOOKUP("fa_8_c_s121",acc!$B$10:$AMB$83,$A47-1947,FALSE),"")</f>
        <v>-3.6509999999999661</v>
      </c>
      <c r="AAI47" s="203">
        <v>0</v>
      </c>
      <c r="AAJ47" s="203">
        <v>0</v>
      </c>
      <c r="AAK47" s="203">
        <v>0</v>
      </c>
      <c r="AAL47" s="241">
        <f>IFERROR(HLOOKUP("fl_295_c_s12",acc!$B$10:$AIS$83,$A47-1947,FALSE)+HLOOKUP("fl_295_c_s2",acc!$B$10:$AIS$83,$A47-1947,FALSE),"")</f>
        <v>1.00000000003408E-3</v>
      </c>
      <c r="AAM47" s="203">
        <v>0</v>
      </c>
      <c r="AAN47" s="203">
        <v>0</v>
      </c>
      <c r="AAO47" s="203">
        <v>0</v>
      </c>
      <c r="AAP47" s="203">
        <v>0</v>
      </c>
      <c r="AAQ47" s="203">
        <v>-4.0000000000000001E-3</v>
      </c>
      <c r="AAR47" s="203">
        <v>0</v>
      </c>
      <c r="AAS47" s="203">
        <v>-4.0000000000000001E-3</v>
      </c>
      <c r="AAT47" s="203">
        <v>0</v>
      </c>
      <c r="AAU47" s="203">
        <v>0</v>
      </c>
      <c r="AAV47" s="203">
        <v>-3.6480000000000001</v>
      </c>
      <c r="AAW47" s="203"/>
      <c r="AAX47" s="241">
        <f>IFERROR(HLOOKUP("gcb_c",acc!$B$10:$ALT$83,$A47-1947,FALSE)+HLOOKUP("fa_2_c_s13",acc!$B$10:$ALT$83,$A47-1947,FALSE)+HLOOKUP("fa_3d_c_s13",acc!$B$10:$ALT$83,$A47-1947,FALSE)+HLOOKUP("fa_3g_c_s13",acc!$B$10:$ALT$83,$A47-1947,FALSE)+HLOOKUP("fa_5e_c_s13",acc!$B$10:$ALT$83,$A47-1947,FALSE)+HLOOKUP("fa_5d_c_s13",acc!$B$10:$ALT$83,$A47-1947,FALSE)+HLOOKUP("fa_6_c_s13",acc!$B$10:$ALT$83,$A47-1947,FALSE)+HLOOKUP("fa_7_c_s13",acc!$B$10:$ALT$83,$A47-1947,FALSE)+HLOOKUP("fa_8_c_s13",acc!$B$10:$ALT$83,$A47-1947,FALSE),"")</f>
        <v>0.73499999999999988</v>
      </c>
      <c r="AAY47" s="203">
        <v>0</v>
      </c>
      <c r="AAZ47" s="203">
        <v>22.177157438663698</v>
      </c>
      <c r="ABA47" s="203">
        <v>0</v>
      </c>
      <c r="ABB47" s="203">
        <v>0</v>
      </c>
      <c r="ABC47" s="203">
        <v>0</v>
      </c>
      <c r="ABD47" s="203">
        <v>0</v>
      </c>
      <c r="ABE47" s="203">
        <v>0</v>
      </c>
      <c r="ABF47" s="203">
        <v>8.6999999999999994E-2</v>
      </c>
      <c r="ABG47" s="203">
        <v>0</v>
      </c>
      <c r="ABH47" s="203">
        <v>8.6999999999999994E-2</v>
      </c>
      <c r="ABI47" s="203">
        <v>0</v>
      </c>
      <c r="ABJ47" s="203">
        <v>0</v>
      </c>
      <c r="ABK47" s="203">
        <v>0.64799999999999991</v>
      </c>
      <c r="ABL47" s="203"/>
      <c r="ABM47" s="241">
        <f>IFERROR(HLOOKUP("fa_21_c_s14",acc!$B$10:$ALL$83,$A47-1947,FALSE)+HLOOKUP("fa_2_c_s14",acc!$B$10:$ALL$83,$A47-1947,FALSE)+HLOOKUP("fa_3d_c_s14",acc!$B$10:$ALL$83,$A47-1947,FALSE)+HLOOKUP("fa_3g_c_s14",acc!$B$10:$ALL$83,$A47-1947,FALSE)+HLOOKUP("fa_5e_c_s14",acc!$B$10:$ALL$83,$A47-1947,FALSE)+HLOOKUP("fa_5d_c_s14",acc!$B$10:$ALL$83,$A47-1947,FALSE)+HLOOKUP("fa_6_c_s14",acc!$B$10:$ALL$83,$A47-1947,FALSE)+HLOOKUP("fa_7_c_s14",acc!$B$10:$ALL$83,$A47-1947,FALSE)+HLOOKUP("fa_8_c_s14",acc!$B$10:$ALL$83,$A47-1947,FALSE),"")</f>
        <v>11.764999999999999</v>
      </c>
      <c r="ABN47" s="203">
        <v>0</v>
      </c>
      <c r="ABO47" s="203">
        <v>0.85199999999999998</v>
      </c>
      <c r="ABP47" s="203">
        <v>0</v>
      </c>
      <c r="ABQ47" s="203">
        <v>0.27400000000000002</v>
      </c>
      <c r="ABR47" s="203">
        <v>0.27400000000000002</v>
      </c>
      <c r="ABS47" s="203">
        <v>0</v>
      </c>
      <c r="ABT47" s="203">
        <v>0</v>
      </c>
      <c r="ABU47" s="203">
        <v>12.848000000000001</v>
      </c>
      <c r="ABV47" s="203">
        <v>14.016999999999999</v>
      </c>
      <c r="ABW47" s="203">
        <v>-1.169</v>
      </c>
      <c r="ABX47" s="203">
        <v>0</v>
      </c>
      <c r="ABY47" s="203">
        <v>0</v>
      </c>
      <c r="ABZ47" s="203">
        <v>-2.2090000000000001</v>
      </c>
      <c r="ACA47" s="203"/>
      <c r="ACB47" s="241">
        <f>IFERROR(HLOOKUP("fa_21_c_s2",acc!$B$10:$ALD$83,$A47-1947,FALSE)+HLOOKUP("fa_2_c_s2",acc!$B$10:$ALD$83,$A47-1947,FALSE)+HLOOKUP("fa_3e_c_s2",acc!$B$10:$ALD$83,$A47-1947,FALSE)+HLOOKUP("fa_3g_c_s2",acc!$B$10:$ALD$83,$A47-1947,FALSE)+HLOOKUP("fa_4_c_s2",acc!$B$10:$ALD$83,$A47-1947,FALSE)+HLOOKUP("fa_5e_c_s2",acc!$B$10:$ALD$83,$A47-1947,FALSE)+HLOOKUP("fa_6_c_s2",acc!$B$10:$ALD$83,$A47-1947,FALSE)+HLOOKUP("fa_8_c_s2",acc!$B$10:$ALD$83,$A47-1947,FALSE),"")</f>
        <v>-27.303000000000004</v>
      </c>
      <c r="ACC47" s="203">
        <v>0</v>
      </c>
      <c r="ACD47" s="203">
        <v>-27.318999999999999</v>
      </c>
      <c r="ACE47" s="203">
        <v>0</v>
      </c>
      <c r="ACF47" s="203">
        <v>0</v>
      </c>
      <c r="ACG47" s="203">
        <v>0.39900000000000002</v>
      </c>
      <c r="ACH47" s="203">
        <v>0.39700000000000002</v>
      </c>
      <c r="ACI47" s="203">
        <v>2E-3</v>
      </c>
      <c r="ACJ47" s="203">
        <v>-7.0000000000000007E-2</v>
      </c>
      <c r="ACK47" s="203">
        <v>11.061999999999999</v>
      </c>
      <c r="ACL47" s="203">
        <v>13.026</v>
      </c>
      <c r="ACM47" s="203">
        <v>0</v>
      </c>
      <c r="ACN47" s="203">
        <v>0</v>
      </c>
      <c r="ACO47" s="203">
        <v>0</v>
      </c>
      <c r="ACP47" s="203">
        <v>-13.339</v>
      </c>
      <c r="ACQ47" s="203"/>
      <c r="ACR47" s="241">
        <f>IFERROR(HLOOKUP("fl_3g_c_s11",acc!$B$10:$AMQ$83,$A47-1947,FALSE)+HLOOKUP("fl_4_c_s11",acc!$B$10:$AMQ$83,$A47-1947,FALSE)+HLOOKUP("fl_5e_c_s11",acc!$B$10:$AMQ$83,$A47-1947,FALSE),"")</f>
        <v>38.323999999999998</v>
      </c>
      <c r="ACS47" s="203">
        <v>0</v>
      </c>
      <c r="ACT47" s="203">
        <v>0</v>
      </c>
      <c r="ACU47" s="203">
        <v>1.2999999999999999E-2</v>
      </c>
      <c r="ACV47" s="203">
        <v>1.2999999999999999E-2</v>
      </c>
      <c r="ACW47" s="203">
        <v>0</v>
      </c>
      <c r="ACX47" s="203">
        <v>7.7640000000000002</v>
      </c>
      <c r="ACY47" s="203">
        <v>30.547000000000001</v>
      </c>
      <c r="ACZ47" s="203">
        <v>30.547000000000001</v>
      </c>
      <c r="ADA47" s="203">
        <v>0</v>
      </c>
      <c r="ADB47" s="203">
        <v>0</v>
      </c>
      <c r="ADC47" s="203">
        <v>0</v>
      </c>
      <c r="ADD47" s="203">
        <v>0</v>
      </c>
      <c r="ADE47" s="203"/>
      <c r="ADF47" s="241">
        <f>IFERROR(HLOOKUP("fl_295_c_s12",acc!$B$10:$AMI$83,$A47-1947,FALSE)+HLOOKUP("fl_2_c_s12",acc!$B$10:$AMI$83,$A47-1947,FALSE)+HLOOKUP("fl_3g_c_s12",acc!$B$10:$AMI$83,$A47-1947,FALSE)+HLOOKUP("fl_5e_c_s12",acc!$B$10:$AMI$83,$A47-1947,FALSE)+HLOOKUP("fl_6_c_s12",acc!$B$10:$AMI$83,$A47-1947,FALSE)+HLOOKUP("fl_7_c_s12",acc!$B$10:$AMI$83,$A47-1947,FALSE),"")</f>
        <v>-5.6850392691856548</v>
      </c>
      <c r="ADG47" s="203">
        <v>0</v>
      </c>
      <c r="ADH47" s="241">
        <f>IFERROR(HLOOKUP("fa_2_c_s11",acc!$B$10:$AIS$83,$A47-1947,FALSE)+HLOOKUP("fa_2_c_s12",acc!$B$10:$AIS$83,$A47-1947,FALSE)+HLOOKUP("fa_2_c_s121",acc!$B$10:$AIS$83,$A47-1947,FALSE)+HLOOKUP("fa_2_c_s13",acc!$B$10:$AIS$83,$A47-1947,FALSE)+HLOOKUP("fa_2_c_s14",acc!$B$10:$AIS$83,$A47-1947,FALSE)+HLOOKUP("fa_2_c_s2",acc!$B$10:$AIS$83,$A47-1947,FALSE)-HLOOKUP("fl_2_c_s121",acc!$B$10:$AIS$83,$A47-1947,FALSE)-HLOOKUP("fl_2_c_s13",acc!$B$10:$AIS$83,$A47-1947,FALSE)-HLOOKUP("fl_2_c_s2",acc!$B$10:$AIS$83,$A47-1947,FALSE),"")</f>
        <v>-30.416999999999994</v>
      </c>
      <c r="ADI47" s="203">
        <v>0</v>
      </c>
      <c r="ADJ47" s="203">
        <v>1.00000000003408E-3</v>
      </c>
      <c r="ADK47" s="203">
        <v>-0.221</v>
      </c>
      <c r="ADL47" s="203">
        <v>-0.61</v>
      </c>
      <c r="ADM47" s="203">
        <v>0.38900000000000001</v>
      </c>
      <c r="ADN47" s="203">
        <v>0</v>
      </c>
      <c r="ADO47" s="203">
        <f t="shared" si="1"/>
        <v>21.151999999999997</v>
      </c>
      <c r="ADP47" s="241">
        <f>IFERROR(HLOOKUP("fa_5e_c_s11",acc!$B$10:$AIS$83,$A47-1947,FALSE)
+HLOOKUP("fa_5e_c_s12",acc!$B$10:$AIS$83,$A47-1947,FALSE)
+HLOOKUP("fa_5e_c_s121",acc!$B$10:$AIS$83,$A47-1947,FALSE)
+HLOOKUP("fa_5e_c_s13",acc!$B$10:$AIS$83,$A47-1947,FALSE)
+HLOOKUP("fa_5e_c_s14",acc!$B$10:$AIS$83,$A47-1947,FALSE)
+HLOOKUP("fa_5e_c_s2",acc!$B$10:$AIS$83,$A47-1947,FALSE)
-HLOOKUP("fl_5e_c_s11",acc!$B$10:$AIS$83,$A47-1947,FALSE)
-HLOOKUP("fl_5e_c_s121",acc!$B$10:$AIS$83,$A47-1947,FALSE),"")</f>
        <v>21.151999999999997</v>
      </c>
      <c r="ADQ47" s="203">
        <v>0</v>
      </c>
      <c r="ADR47" s="203">
        <v>0</v>
      </c>
      <c r="ADS47" s="241">
        <f>IFERROR(HLOOKUP("fa_7_c_s11",acc!$B$10:$AIS$83,$A47-1947,FALSE)+HLOOKUP("fa_7_c_s121",acc!$B$10:$AIS$83,$A47-1947,FALSE)+HLOOKUP("fa_7_c_s13",acc!$B$10:$AIS$83,$A47-1947,FALSE)+HLOOKUP("fa_7_c_s14",acc!$B$10:$AIS$83,$A47-1947,FALSE)-HLOOKUP("fl_7_c_s2",acc!$B$10:$AIS$83,$A47-1947,FALSE),"")</f>
        <v>0</v>
      </c>
      <c r="ADT47" s="203">
        <v>0</v>
      </c>
      <c r="ADU47" s="203"/>
      <c r="ADV47" s="241">
        <f>IFERROR(HLOOKUP("fl_21_c_s121",acc!$B$10:$AMA$83,$A47-1947,FALSE)+HLOOKUP("res_c",acc!$B$10:$AMA$83,$A47-1947,FALSE)+HLOOKUP("gcb_c",acc!$B$10:$AMA$83,$A47-1947,FALSE)+HLOOKUP("fl_2_c_s121",acc!$B$10:$AMA$83,$A47-1947,FALSE)+HLOOKUP("fl_5e_c_s121",acc!$B$10:$AMA$83,$A47-1947,FALSE),"")</f>
        <v>-0.25900000000000034</v>
      </c>
      <c r="ADW47" s="203">
        <v>0</v>
      </c>
      <c r="ADX47" s="203">
        <v>22.196157438663697</v>
      </c>
      <c r="ADY47" s="241">
        <f>IFERROR(HLOOKUP("fa_21_c_s11",acc!$B$10:$AIS$83,$A47-1947,FALSE)+HLOOKUP("fa_21_c_s12",acc!$B$10:$AIS$83,$A47-1947,FALSE)+HLOOKUP("fa_21_c_s14",acc!$B$10:$AIS$83,$A47-1947,FALSE)+HLOOKUP("fa_21_c_s2",acc!$B$10:$AIS$83,$A47-1947,FALSE),"")</f>
        <v>0</v>
      </c>
      <c r="ADZ47" s="203">
        <v>0</v>
      </c>
      <c r="AEA47" s="203">
        <v>0</v>
      </c>
      <c r="AEB47" s="203">
        <v>0</v>
      </c>
      <c r="AEC47" s="203">
        <v>0</v>
      </c>
      <c r="AED47" s="203">
        <v>0</v>
      </c>
      <c r="AEE47" s="203">
        <v>0</v>
      </c>
      <c r="AEF47" s="203">
        <v>0</v>
      </c>
      <c r="AEG47" s="203">
        <v>0</v>
      </c>
      <c r="AEH47" s="203">
        <v>0</v>
      </c>
      <c r="AEI47" s="203">
        <v>0</v>
      </c>
      <c r="AEJ47" s="203">
        <v>0</v>
      </c>
      <c r="AEK47" s="203"/>
      <c r="AEL47" s="241">
        <f>IFERROR(HLOOKUP("fl_2_c_s13",acc!$B$10:$ALS$83,$A47-1947,FALSE)+HLOOKUP("fl_3e_c_s13",acc!$B$10:$ALS$83,$A47-1947,FALSE)+HLOOKUP("fl_4_c_s13",acc!$B$10:$ALS$83,$A47-1947,FALSE),"")</f>
        <v>-3.891</v>
      </c>
      <c r="AEM47" s="203">
        <v>0</v>
      </c>
      <c r="AEN47" s="203">
        <v>-3.2149999999999999</v>
      </c>
      <c r="AEO47" s="203">
        <v>0</v>
      </c>
      <c r="AEP47" s="203">
        <v>0</v>
      </c>
      <c r="AEQ47" s="203">
        <v>0</v>
      </c>
      <c r="AER47" s="203">
        <v>0</v>
      </c>
      <c r="AES47" s="203">
        <v>-0.67600000000000005</v>
      </c>
      <c r="AET47" s="203">
        <v>0</v>
      </c>
      <c r="AEU47" s="203">
        <v>0</v>
      </c>
      <c r="AEV47" s="203">
        <v>0</v>
      </c>
      <c r="AEW47" s="203">
        <v>0</v>
      </c>
      <c r="AEX47" s="203">
        <v>0</v>
      </c>
      <c r="AEY47" s="203">
        <v>0</v>
      </c>
      <c r="AEZ47" s="203"/>
      <c r="AFA47" s="241">
        <f>IFERROR(HLOOKUP("fl_4_c_s14",acc!$B$10:$ALK$83,$A47-1947,FALSE),"")</f>
        <v>1.0880000000000001</v>
      </c>
      <c r="AFB47" s="203">
        <v>0</v>
      </c>
      <c r="AFC47" s="203">
        <v>0</v>
      </c>
      <c r="AFD47" s="203">
        <v>0</v>
      </c>
      <c r="AFE47" s="203">
        <v>0</v>
      </c>
      <c r="AFF47" s="203">
        <v>0</v>
      </c>
      <c r="AFG47" s="203">
        <v>1.0880000000000001</v>
      </c>
      <c r="AFH47" s="203">
        <v>0</v>
      </c>
      <c r="AFI47" s="203">
        <v>0</v>
      </c>
      <c r="AFJ47" s="203">
        <v>0</v>
      </c>
      <c r="AFK47" s="203">
        <v>0</v>
      </c>
      <c r="AFL47" s="203">
        <v>0</v>
      </c>
      <c r="AFM47" s="203"/>
      <c r="AFN47" s="203"/>
      <c r="AFO47" s="241">
        <f>IFERROR(HLOOKUP("fl_1_c_s2",acc!$B$10:$ALC$83,$A47-1947,FALSE)+HLOOKUP("fl_295_c_s2",acc!$B$10:$ALC$83,$A47-1947,FALSE)+HLOOKUP("tgt2_c",acc!$B$10:$ALC$83,$A47-1947,FALSE)+HLOOKUP("fl_2_c_s2",acc!$B$10:$ALC$83,$A47-1947,FALSE)+HLOOKUP("fl_3d_c_s2",acc!$B$10:$ALC$83,$A47-1947,FALSE)+HLOOKUP("fl_4_c_s2",acc!$B$10:$ALC$83,$A47-1947,FALSE)+HLOOKUP("fl_5d_c_s2",acc!$B$10:$ALC$83,$A47-1947,FALSE)+HLOOKUP("fl_7_c_s2",acc!$B$10:$ALC$83,$A47-1947,FALSE),"")</f>
        <v>-39.259</v>
      </c>
      <c r="AFP47" s="203">
        <v>0</v>
      </c>
      <c r="AFQ47" s="203">
        <v>-14.909000000000001</v>
      </c>
      <c r="AFR47" s="203">
        <v>0</v>
      </c>
      <c r="AFS47" s="203">
        <v>0</v>
      </c>
      <c r="AFT47" s="203">
        <v>4.9000000000000002E-2</v>
      </c>
      <c r="AFU47" s="203">
        <v>0</v>
      </c>
      <c r="AFV47" s="241">
        <f>IFERROR(HLOOKUP("fa_3d_c_s11",acc!$B$10:$AIS$83,$A47-1947,FALSE)+HLOOKUP("fa_3d_c_s12",acc!$B$10:$AIS$83,$A47-1947,FALSE)+HLOOKUP("fa_3d_c_s121",acc!$B$10:$AIS$83,$A47-1947,FALSE)+HLOOKUP("fa_3d_c_s13",acc!$B$10:$AIS$83,$A47-1947,FALSE)+HLOOKUP("fa_3d_c_s14",acc!$B$10:$AIS$83,$A47-1947,FALSE),"")</f>
        <v>3.6999999999999998E-2</v>
      </c>
      <c r="AFW47" s="203">
        <v>-2.4319999999999999</v>
      </c>
      <c r="AFX47" s="203">
        <v>-21.954999999999998</v>
      </c>
      <c r="AFY47" s="203">
        <v>0</v>
      </c>
      <c r="AFZ47" s="241">
        <f>IFERROR(HLOOKUP("fa_5d_c_s11",acc!$B$10:$AIS$83,$A47-1947,FALSE)
+HLOOKUP("fa_5d_c_s12",acc!$B$10:$AIS$83,$A47-1947,FALSE)
+HLOOKUP("fa_5d_c_s121",acc!$B$10:$AIS$83,$A47-1947,FALSE)
+HLOOKUP("fa_5d_c_s13",acc!$B$10:$AIS$83,$A47-1947,FALSE)
+HLOOKUP("fa_5d_c_s14",acc!$B$10:$AIS$83,$A47-1947,FALSE),"")</f>
        <v>-21.955000000000002</v>
      </c>
      <c r="AGA47" s="203">
        <v>0</v>
      </c>
      <c r="AGB47" s="203">
        <v>0</v>
      </c>
      <c r="AGC47" s="203">
        <v>0</v>
      </c>
      <c r="AGD47" s="203">
        <v>758.24800000000005</v>
      </c>
      <c r="AGE47" s="203">
        <v>758.18600000000015</v>
      </c>
      <c r="AGF47" s="203">
        <v>0</v>
      </c>
      <c r="AGG47" s="203">
        <v>0</v>
      </c>
      <c r="AGH47" s="203">
        <v>0</v>
      </c>
      <c r="AGI47" s="203">
        <v>0</v>
      </c>
      <c r="AGJ47" s="203">
        <v>11.632999999999999</v>
      </c>
      <c r="AGK47" s="203">
        <v>23.8091574386637</v>
      </c>
      <c r="AGL47" s="203">
        <v>0</v>
      </c>
      <c r="AGM47" s="203">
        <v>-22.177157438663698</v>
      </c>
      <c r="AGN47" s="203">
        <v>30.113</v>
      </c>
      <c r="AGO47" s="203">
        <v>6.2610000000000001</v>
      </c>
      <c r="AGP47" s="203">
        <v>0</v>
      </c>
      <c r="AGQ47" s="203">
        <v>-0.27800000000000002</v>
      </c>
      <c r="AGR47" s="203">
        <v>2.746</v>
      </c>
      <c r="AGS47" s="241">
        <f>IFERROR(HLOOKUP("fl_3e_flow_s13",acc!$B$10:$AIS$83,$A47-1947,FALSE)-HLOOKUP("fa_3e_flow_s11",acc!$B$10:$AIS$83,$A47-1947,FALSE)-HLOOKUP("fa_3e_flow_s121",acc!$B$10:$AIS$83,$A47-1947,FALSE)-HLOOKUP("fa_3e_flow_s2",acc!$B$10:$AIS$83,$A47-1947,FALSE),"")</f>
        <v>19.560762860117812</v>
      </c>
      <c r="AGT47" s="203">
        <v>-4.6537628601178103</v>
      </c>
      <c r="AGU47" s="203">
        <v>0</v>
      </c>
      <c r="AGV47" s="203">
        <v>-0.41699999999999998</v>
      </c>
      <c r="AGW47" s="203">
        <v>17.236000000000001</v>
      </c>
      <c r="AGX47" s="203">
        <v>3.3570000000000002</v>
      </c>
      <c r="AGY47" s="203">
        <v>6.1161718629899804</v>
      </c>
      <c r="AGZ47" s="241">
        <f>IFERROR(HLOOKUP("fa_3g_flow_s12",acc!$B$10:$AIS$83,$A47-1947,FALSE)+HLOOKUP("fa_3g_flow_s121",acc!$B$10:$AIS$83,$A47-1947,FALSE)+HLOOKUP("fa_3g_flow_s13",acc!$B$10:$AIS$83,$A47-1947,FALSE)+HLOOKUP("fa_3g_flow_s14",acc!$B$10:$AIS$83,$A47-1947,FALSE)+HLOOKUP("fa_3g_flow_s2",acc!$B$10:$AIS$83,$A47-1947,FALSE)-HLOOKUP("fl_3g_flow_s11",acc!$B$10:$AIS$83,$A47-1947,FALSE),"")</f>
        <v>15.693934723107791</v>
      </c>
      <c r="AHA47" s="203">
        <v>-0.10723713988219</v>
      </c>
      <c r="AHB47" s="203">
        <v>4.6189999999999998</v>
      </c>
      <c r="AHC47" s="203">
        <v>-0.314</v>
      </c>
      <c r="AHD47" s="203">
        <v>8.7370000000000001</v>
      </c>
      <c r="AHE47" s="203">
        <v>7.5339999999999998</v>
      </c>
      <c r="AHF47" s="241">
        <f>IFERROR(HLOOKUP("fl_3e_s_s13",acc!$B$10:$AIS$83,$A47-1947,FALSE)-HLOOKUP("fa_3e_s_s11",acc!$B$10:$AIS$83,$A47-1947,FALSE)-HLOOKUP("fa_3e_s_s121",acc!$B$10:$AIS$83,$A47-1947,FALSE)-HLOOKUP("fa_3e_s_s2",acc!$B$10:$AIS$83,$A47-1947,FALSE),"")</f>
        <v>111.533503452134</v>
      </c>
      <c r="AHG47" s="203">
        <v>1.7664965478659913</v>
      </c>
      <c r="AHH47" s="203">
        <v>0</v>
      </c>
      <c r="AHI47" s="203">
        <v>7.2610000000000001</v>
      </c>
      <c r="AHJ47" s="203">
        <v>128.095</v>
      </c>
      <c r="AHK47" s="203">
        <v>47.577000000000005</v>
      </c>
      <c r="AHL47" s="203">
        <v>283.84085587378701</v>
      </c>
      <c r="AHM47" s="241">
        <f>IFERROR(HLOOKUP("fa_3g_s_s12",acc!$B$10:$AIS$83,$A47-1947,FALSE)+HLOOKUP("fa_3g_s_s121",acc!$B$10:$AIS$83,$A47-1947,FALSE)+HLOOKUP("fa_3g_s_s13",acc!$B$10:$AIS$83,$A47-1947,FALSE)+HLOOKUP("fa_3g_s_s14",acc!$B$10:$AIS$83,$A47-1947,FALSE)+HLOOKUP("fa_3g_s_s2",acc!$B$10:$AIS$83,$A47-1947,FALSE)-HLOOKUP("fl_3g_s_s11",acc!$B$10:$AIS$83,$A47-1947,FALSE),"")</f>
        <v>367.73335932592101</v>
      </c>
      <c r="AHN47" s="203">
        <f t="shared" si="3"/>
        <v>1.5871300115618796</v>
      </c>
      <c r="AHO47" s="203">
        <f t="shared" si="2"/>
        <v>0.96170620432019394</v>
      </c>
      <c r="AHP47" s="203">
        <v>0.60250345213400902</v>
      </c>
      <c r="AHQ47" s="203">
        <v>17.672999999999998</v>
      </c>
      <c r="AHR47" s="203">
        <v>59.584000000000003</v>
      </c>
      <c r="AHS47" s="203">
        <v>53.61</v>
      </c>
      <c r="AHT47" s="203">
        <v>-9.0999999999999998E-2</v>
      </c>
      <c r="AHU47" s="241">
        <f>IFERROR(HLOOKUP("fl_3e_v_s13",acc!$B$10:$AIS$83,$A47-1947,FALSE)-HLOOKUP("fa_3e_v_s11",acc!$B$10:$AIS$83,$A47-1947,FALSE)-HLOOKUP("fa_3e_v_s121",acc!$B$10:$AIS$83,$A47-1947,FALSE)-HLOOKUP("fa_3e_v_s2",acc!$B$10:$AIS$83,$A47-1947,FALSE),"")</f>
        <v>0.53570785257299103</v>
      </c>
      <c r="AHV47" s="203">
        <v>-1.8707852572990874E-2</v>
      </c>
      <c r="AHW47" s="203">
        <v>0</v>
      </c>
      <c r="AHX47" s="203">
        <v>1.659</v>
      </c>
      <c r="AHY47" s="203">
        <v>2.085</v>
      </c>
      <c r="AHZ47" s="203">
        <v>1.1990000000000001</v>
      </c>
      <c r="AIA47" s="203">
        <v>9.7555201996064422</v>
      </c>
      <c r="AIB47" s="241">
        <f>IFERROR(HLOOKUP("fa_3g_v_s12",acc!$B$10:$AIS$83,$A47-1947,FALSE)+HLOOKUP("fa_3g_v_s121",acc!$B$10:$AIS$83,$A47-1947,FALSE)+HLOOKUP("fa_3g_v_s13",acc!$B$10:$AIS$83,$A47-1947,FALSE)+HLOOKUP("fa_3g_v_s14",acc!$B$10:$AIS$83,$A47-1947,FALSE)+HLOOKUP("fa_3g_v_s2",acc!$B$10:$AIS$83,$A47-1947,FALSE)-HLOOKUP("fl_3g_v_s11",acc!$B$10:$AIS$83,$A47-1947,FALSE),"")</f>
        <v>5.3742280521794363</v>
      </c>
      <c r="AIC47" s="203">
        <v>2.0707852572990876E-2</v>
      </c>
      <c r="AID47" s="203">
        <v>0.65900000000000003</v>
      </c>
      <c r="AIE47" s="203">
        <v>5.915</v>
      </c>
      <c r="AIF47" s="203">
        <v>-9.7769999999999992</v>
      </c>
      <c r="AIG47" s="203">
        <v>-0.309</v>
      </c>
      <c r="AIH47" s="241">
        <f>IFERROR(HLOOKUP("fl_3e_c_s13",acc!$B$10:$AIS$83,$A47-1947,FALSE)-HLOOKUP("fa_3e_c_s11",acc!$B$10:$AIS$83,$A47-1947,FALSE)-HLOOKUP("fa_3e_c_s121",acc!$B$10:$AIS$83,$A47-1947,FALSE)-HLOOKUP("fa_3e_c_s2",acc!$B$10:$AIS$83,$A47-1947,FALSE),"")</f>
        <v>3.898898684072416E-2</v>
      </c>
      <c r="AII47" s="203">
        <v>-0.12698898684072418</v>
      </c>
      <c r="AIJ47" s="203">
        <v>0</v>
      </c>
      <c r="AIK47" s="203">
        <v>0.39700000000000002</v>
      </c>
      <c r="AIL47" s="203">
        <v>0</v>
      </c>
      <c r="AIM47" s="203">
        <v>1.2999999999999999E-2</v>
      </c>
      <c r="AIN47" s="203">
        <v>3.1889717439735836</v>
      </c>
      <c r="AIO47" s="241">
        <f>IFERROR(HLOOKUP("fa_3g_c_s12",acc!$B$10:$AIS$83,$A47-1947,FALSE)+HLOOKUP("fa_3g_c_s121",acc!$B$10:$AIS$83,$A47-1947,FALSE)+HLOOKUP("fa_3g_c_s13",acc!$B$10:$AIS$83,$A47-1947,FALSE)+HLOOKUP("fa_3g_c_s14",acc!$B$10:$AIS$83,$A47-1947,FALSE)+HLOOKUP("fa_3g_c_s2",acc!$B$10:$AIS$83,$A47-1947,FALSE)-HLOOKUP("fl_3g_c_s11",acc!$B$10:$AIS$83,$A47-1947,FALSE),"")</f>
        <v>3.5789607308143077</v>
      </c>
      <c r="AIP47" s="203">
        <v>0.12698898684072418</v>
      </c>
      <c r="AIQ47" s="203">
        <v>0</v>
      </c>
      <c r="AIR47" s="203">
        <v>0.27400000000000002</v>
      </c>
      <c r="AIS47" s="203">
        <v>2E-3</v>
      </c>
    </row>
    <row r="48" spans="1:929" x14ac:dyDescent="0.35">
      <c r="A48" s="1">
        <v>1986</v>
      </c>
      <c r="B48" s="203">
        <v>80.738</v>
      </c>
      <c r="C48" s="203">
        <v>-63.955544000000003</v>
      </c>
      <c r="D48" s="203">
        <v>20.651182000000002</v>
      </c>
      <c r="E48" s="203">
        <v>8.1780000000009068E-3</v>
      </c>
      <c r="F48" s="203">
        <v>696.77194099999997</v>
      </c>
      <c r="G48" s="203">
        <v>3.19</v>
      </c>
      <c r="H48" s="203">
        <v>0</v>
      </c>
      <c r="I48" s="203">
        <v>-1.1294500000000001</v>
      </c>
      <c r="J48" s="203">
        <v>-0.12051999999999996</v>
      </c>
      <c r="K48" s="203">
        <v>152.1919</v>
      </c>
      <c r="L48" s="203">
        <v>0</v>
      </c>
      <c r="M48" s="203">
        <v>0</v>
      </c>
      <c r="N48" s="203">
        <v>0</v>
      </c>
      <c r="O48" s="203">
        <f t="shared" si="6"/>
        <v>2.0925417546956524</v>
      </c>
      <c r="P48" s="203">
        <f t="shared" si="4"/>
        <v>0.70967475084853826</v>
      </c>
      <c r="Q48" s="203">
        <v>0</v>
      </c>
      <c r="R48" s="203">
        <v>0</v>
      </c>
      <c r="S48" s="203">
        <v>-0.24399999999999999</v>
      </c>
      <c r="T48" s="203">
        <v>0</v>
      </c>
      <c r="U48" s="203">
        <v>7.9256670000000007</v>
      </c>
      <c r="V48" s="203">
        <v>2.4172500000000001</v>
      </c>
      <c r="W48" s="203">
        <v>147.72452999999999</v>
      </c>
      <c r="X48" s="203">
        <v>3.9000000000000004</v>
      </c>
      <c r="Y48" s="203">
        <v>-3.1304119999999998</v>
      </c>
      <c r="Z48" s="203">
        <v>3.5535510000000001</v>
      </c>
      <c r="AA48" s="203">
        <v>-2.3290000000004696E-3</v>
      </c>
      <c r="AB48" s="203">
        <v>29.212765000000001</v>
      </c>
      <c r="AC48" s="203">
        <v>0</v>
      </c>
      <c r="AD48" s="203">
        <v>0</v>
      </c>
      <c r="AE48" s="203">
        <v>0</v>
      </c>
      <c r="AF48" s="203">
        <v>0</v>
      </c>
      <c r="AG48" s="203">
        <v>0</v>
      </c>
      <c r="AH48" s="203">
        <v>0</v>
      </c>
      <c r="AI48" s="203">
        <v>0</v>
      </c>
      <c r="AJ48" s="203">
        <v>0</v>
      </c>
      <c r="AK48" s="203">
        <v>0</v>
      </c>
      <c r="AL48" s="203">
        <v>0</v>
      </c>
      <c r="AM48" s="203">
        <v>0.129</v>
      </c>
      <c r="AN48" s="203">
        <v>0</v>
      </c>
      <c r="AO48" s="203">
        <v>0.58782000000000001</v>
      </c>
      <c r="AP48" s="203">
        <v>0.71404400000000001</v>
      </c>
      <c r="AQ48" s="203">
        <v>6.5560559999999999</v>
      </c>
      <c r="AR48" s="203">
        <v>34.866</v>
      </c>
      <c r="AS48" s="203">
        <v>-26.582729</v>
      </c>
      <c r="AT48" s="203">
        <v>12.342049999999999</v>
      </c>
      <c r="AU48" s="203">
        <v>-4.3750000000031264E-3</v>
      </c>
      <c r="AV48" s="203">
        <v>416.08770799999996</v>
      </c>
      <c r="AW48" s="203">
        <v>1.3199999999999998</v>
      </c>
      <c r="AX48" s="203">
        <v>0</v>
      </c>
      <c r="AY48" s="203">
        <v>-0.47678199999999998</v>
      </c>
      <c r="AZ48" s="203">
        <v>0.11062700000000003</v>
      </c>
      <c r="BA48" s="203">
        <v>17.688693999999998</v>
      </c>
      <c r="BB48" s="203">
        <v>0</v>
      </c>
      <c r="BC48" s="203">
        <v>0</v>
      </c>
      <c r="BD48" s="203">
        <v>0</v>
      </c>
      <c r="BE48" s="203">
        <v>0</v>
      </c>
      <c r="BF48" s="203">
        <v>0</v>
      </c>
      <c r="BG48" s="203">
        <v>0.39200000000000002</v>
      </c>
      <c r="BH48" s="203">
        <v>0</v>
      </c>
      <c r="BI48" s="203">
        <v>4.4502049999999995</v>
      </c>
      <c r="BJ48" s="203">
        <v>0.11101799999999995</v>
      </c>
      <c r="BK48" s="203">
        <v>80.717145000000002</v>
      </c>
      <c r="BL48" s="203">
        <v>52.248027999999998</v>
      </c>
      <c r="BM48" s="203">
        <v>-27.635085</v>
      </c>
      <c r="BN48" s="203">
        <v>36.699263000000002</v>
      </c>
      <c r="BO48" s="203">
        <v>0</v>
      </c>
      <c r="BP48" s="203">
        <v>1106.183802</v>
      </c>
      <c r="BQ48" s="203">
        <v>-0.7681</v>
      </c>
      <c r="BR48" s="203">
        <v>0</v>
      </c>
      <c r="BS48" s="203">
        <v>8.1277000000000002E-2</v>
      </c>
      <c r="BT48" s="203">
        <v>0</v>
      </c>
      <c r="BU48" s="203">
        <v>12.572903</v>
      </c>
      <c r="BV48" s="203">
        <v>0.59089999999999998</v>
      </c>
      <c r="BW48" s="203">
        <v>0</v>
      </c>
      <c r="BX48" s="203">
        <v>-6.8970000000000004E-2</v>
      </c>
      <c r="BY48" s="203">
        <v>0</v>
      </c>
      <c r="BZ48" s="203">
        <v>58.607990000000001</v>
      </c>
      <c r="CA48" s="203">
        <v>-0.27789700000000001</v>
      </c>
      <c r="CB48" s="203">
        <v>0</v>
      </c>
      <c r="CC48" s="203">
        <v>27.933473999999997</v>
      </c>
      <c r="CD48" s="203">
        <v>-0.23085700000000001</v>
      </c>
      <c r="CE48" s="203">
        <v>475.06966999999997</v>
      </c>
      <c r="CF48" s="203">
        <v>172.90764199999998</v>
      </c>
      <c r="CG48" s="203">
        <v>-122.230352</v>
      </c>
      <c r="CH48" s="203">
        <v>73.424988999999997</v>
      </c>
      <c r="CI48" s="203">
        <v>0</v>
      </c>
      <c r="CJ48" s="203">
        <v>2256.4367080000002</v>
      </c>
      <c r="CK48" s="203">
        <v>3.7320000000000002</v>
      </c>
      <c r="CL48" s="203">
        <v>0</v>
      </c>
      <c r="CM48" s="203">
        <v>-1.5249549999999998</v>
      </c>
      <c r="CN48" s="203">
        <v>6.9999999999999999E-6</v>
      </c>
      <c r="CO48" s="203">
        <v>182.453497</v>
      </c>
      <c r="CP48" s="203">
        <v>0.59089999999999998</v>
      </c>
      <c r="CQ48" s="203">
        <v>0</v>
      </c>
      <c r="CR48" s="203">
        <v>-6.8970000000000004E-2</v>
      </c>
      <c r="CS48" s="203">
        <v>0</v>
      </c>
      <c r="CT48" s="203">
        <v>58.607990000000001</v>
      </c>
      <c r="CU48" s="203">
        <v>1.2999999999999999E-5</v>
      </c>
      <c r="CV48" s="203">
        <v>0</v>
      </c>
      <c r="CW48" s="203">
        <v>41.078601999999997</v>
      </c>
      <c r="CX48" s="203">
        <v>3.0348829999999998</v>
      </c>
      <c r="CY48" s="203">
        <v>711.90198799999996</v>
      </c>
      <c r="CZ48" s="203">
        <v>53.403000000000006</v>
      </c>
      <c r="DA48" s="203">
        <v>-28.561666999999993</v>
      </c>
      <c r="DB48" s="203">
        <v>36.878205999999992</v>
      </c>
      <c r="DC48" s="203">
        <v>-8.3200000002392471E-4</v>
      </c>
      <c r="DD48" s="203">
        <v>1114.3642940000002</v>
      </c>
      <c r="DE48" s="203">
        <f t="shared" si="7"/>
        <v>1.6744120812241565</v>
      </c>
      <c r="DF48" s="203">
        <f t="shared" si="5"/>
        <v>0.5066813967127497</v>
      </c>
      <c r="DG48" s="203">
        <v>-0.76700000000000013</v>
      </c>
      <c r="DH48" s="203">
        <v>0</v>
      </c>
      <c r="DI48" s="203">
        <v>8.127700000000021E-2</v>
      </c>
      <c r="DJ48" s="203">
        <v>-1.0999999999995458E-3</v>
      </c>
      <c r="DK48" s="203">
        <v>12.572902999999997</v>
      </c>
      <c r="DL48" s="203">
        <v>0.59099999999999997</v>
      </c>
      <c r="DM48" s="203">
        <v>0</v>
      </c>
      <c r="DN48" s="203">
        <v>-6.8970000000000004E-2</v>
      </c>
      <c r="DO48" s="203">
        <v>-9.9999999999988987E-5</v>
      </c>
      <c r="DP48" s="203">
        <v>58.607990000000001</v>
      </c>
      <c r="DQ48" s="203">
        <v>-0.27800000000000002</v>
      </c>
      <c r="DR48" s="203">
        <v>0</v>
      </c>
      <c r="DS48" s="203">
        <v>28.114909999999998</v>
      </c>
      <c r="DT48" s="203">
        <v>-0.20641600000000027</v>
      </c>
      <c r="DU48" s="203">
        <v>476.90425699999997</v>
      </c>
      <c r="DV48" s="203"/>
      <c r="DW48" s="241">
        <f>IFERROR(HLOOKUP("fa_21_s_s11",acc!$B$10:$AIR$83,$A48-1947,FALSE)+HLOOKUP("fa_2_s_s11",acc!$B$10:$AIR$83,$A48-1947,FALSE)+HLOOKUP("fa_3e_s_s11",acc!$B$10:$AIR$83,$A48-1947,FALSE)+HLOOKUP("fa_3d_s_s11",acc!$B$10:$AIR$83,$A48-1947,FALSE)+HLOOKUP("fa_4_s_s11",acc!$B$10:$AIR$83,$A48-1947,FALSE)+HLOOKUP("fa_5e_s_s11",acc!$B$10:$AIR$83,$A48-1947,FALSE)+HLOOKUP("fa_5d_s_s11",acc!$B$10:$AIR$83,$A48-1947,FALSE)+HLOOKUP("fa_6_s_s11",acc!$B$10:$AIR$83,$A48-1947,FALSE)+HLOOKUP("fa_7_s_s11",acc!$B$10:$AIR$83,$A48-1947,FALSE)+HLOOKUP("fa_8_s_s11",acc!$B$10:$AIR$83,$A48-1947,FALSE),"")</f>
        <v>754.09199999999998</v>
      </c>
      <c r="DX48" s="203">
        <v>0</v>
      </c>
      <c r="DY48" s="203">
        <v>88.542000000000002</v>
      </c>
      <c r="DZ48" s="203">
        <v>1.048</v>
      </c>
      <c r="EA48" s="203">
        <v>14.361000000000001</v>
      </c>
      <c r="EB48" s="203">
        <v>11.693</v>
      </c>
      <c r="EC48" s="203">
        <v>2.6680000000000001</v>
      </c>
      <c r="ED48" s="203">
        <v>278.19900000000001</v>
      </c>
      <c r="EE48" s="203">
        <v>389.09500000000003</v>
      </c>
      <c r="EF48" s="203">
        <v>322.19600000000003</v>
      </c>
      <c r="EG48" s="203">
        <v>66.899000000000001</v>
      </c>
      <c r="EH48" s="203">
        <v>7.5570000000000004</v>
      </c>
      <c r="EI48" s="203">
        <v>1.6E-2</v>
      </c>
      <c r="EJ48" s="203">
        <v>-24.725999999999999</v>
      </c>
      <c r="EK48" s="203"/>
      <c r="EL48" s="241">
        <f>IFERROR(HLOOKUP("fa_21_s_s12",acc!$B$10:$AMP$83,$A48-1947,FALSE)+HLOOKUP("res_s",acc!$B$10:$AMP$83,$A48-1947,FALSE)+HLOOKUP("fa_2_s_s12",acc!$B$10:$AMP$83,$A48-1947,FALSE)+HLOOKUP("fa_3e_s_s12",acc!$B$10:$AMP$83,$A48-1947,FALSE)+HLOOKUP("fa_3d_s_s12",acc!$B$10:$AMP$83,$A48-1947,FALSE)+HLOOKUP("fa_3g_s_s12",acc!$B$10:$AMP$83,$A48-1947,FALSE)+HLOOKUP("fa_4_s_s12",acc!$B$10:$AMP$83,$A48-1947,FALSE)+HLOOKUP("fa_5e_s_s12",acc!$B$10:$AMP$83,$A48-1947,FALSE)+HLOOKUP("fa_5d_s_s12",acc!$B$10:$AMP$83,$A48-1947,FALSE)+HLOOKUP("fa_8_s_s12",acc!$B$10:$AMP$83,$A48-1947,FALSE),"")</f>
        <v>1788.072357538533</v>
      </c>
      <c r="EM48" s="203">
        <v>0</v>
      </c>
      <c r="EN48" s="203">
        <v>462.42399999999998</v>
      </c>
      <c r="EO48" s="203">
        <v>2.2069999999999999</v>
      </c>
      <c r="EP48" s="203">
        <v>0</v>
      </c>
      <c r="EQ48" s="203">
        <v>288.69400000000002</v>
      </c>
      <c r="ER48" s="203">
        <v>274.96199999999999</v>
      </c>
      <c r="ES48" s="203">
        <v>13.731999999999999</v>
      </c>
      <c r="ET48" s="241">
        <f>IFERROR(HLOOKUP("fl_4_s_s11",acc!$B$10:$AIS$83,$A48-1947,FALSE)+HLOOKUP("fl_4_s_s13",acc!$B$10:$AIS$83,$A48-1947,FALSE)+HLOOKUP("fl_4_s_s14",acc!$B$10:$AIS$83,$A48-1947,FALSE)+HLOOKUP("fl_4_s_s2",acc!$B$10:$AIS$83,$A48-1947,FALSE)-HLOOKUP("fa_4_s_s11",acc!$B$10:$AIS$83,$A48-1947,FALSE)-HLOOKUP("fa_4_s_s121",acc!$B$10:$AIS$83,$A48-1947,FALSE)-HLOOKUP("fa_4_s_s2",acc!$B$10:$AIS$83,$A48-1947,FALSE),"")</f>
        <v>661.25200000000007</v>
      </c>
      <c r="EU48" s="203">
        <v>195.607</v>
      </c>
      <c r="EV48" s="203">
        <v>168.977</v>
      </c>
      <c r="EW48" s="203">
        <v>26.63</v>
      </c>
      <c r="EX48" s="203">
        <v>0</v>
      </c>
      <c r="EY48" s="203">
        <v>0</v>
      </c>
      <c r="EZ48" s="203">
        <v>-9.9400000000000048</v>
      </c>
      <c r="FA48" s="203"/>
      <c r="FB48" s="241">
        <f>IFERROR(HLOOKUP("fa_1_s_s121",acc!$B$10:$AMH$83,$A48-1947,FALSE)+HLOOKUP("fa_295_s_s121",acc!$B$10:$AMH$83,$A48-1947,FALSE)+HLOOKUP("tgt2_s",acc!$B$10:$AMH$83,$A48-1947,FALSE)+HLOOKUP("fa_2_s_s121",acc!$B$10:$AMH$83,$A48-1947,FALSE)+HLOOKUP("fa_3e_s_s121",acc!$B$10:$AMH$83,$A48-1947,FALSE)+HLOOKUP("fa_3d_s_s121",acc!$B$10:$AMH$83,$A48-1947,FALSE)+HLOOKUP("fa_3g_s_s121",acc!$B$10:$AMH$83,$A48-1947,FALSE)+HLOOKUP("fa_4_s_s121",acc!$B$10:$AMH$83,$A48-1947,FALSE)+HLOOKUP("fa_5e_s_s121",acc!$B$10:$AMH$83,$A48-1947,FALSE)+HLOOKUP("fa_5d_s_s121",acc!$B$10:$AMH$83,$A48-1947,FALSE)+HLOOKUP("fa_7_s_s121",acc!$B$10:$AMH$83,$A48-1947,FALSE)+HLOOKUP("fa_8_s_s121",acc!$B$10:$AMH$83,$A48-1947,FALSE),"")</f>
        <v>141.19900000000001</v>
      </c>
      <c r="FC48" s="203">
        <v>34.567999999999998</v>
      </c>
      <c r="FD48" s="203">
        <v>34.412999999999997</v>
      </c>
      <c r="FE48" s="203">
        <v>0</v>
      </c>
      <c r="FF48" s="241">
        <f>IFERROR(HLOOKUP("fl_295_s_s12",acc!$B$10:$AIS$83,$A48-1947,FALSE)+HLOOKUP("fl_295_s_s2",acc!$B$10:$AIS$83,$A48-1947,FALSE),"")</f>
        <v>61.875</v>
      </c>
      <c r="FG48" s="203">
        <v>3.4249999999999998</v>
      </c>
      <c r="FH48" s="203">
        <v>3.4249999999999998</v>
      </c>
      <c r="FI48" s="203">
        <v>0</v>
      </c>
      <c r="FJ48" s="203">
        <v>4.2750000000000004</v>
      </c>
      <c r="FK48" s="203">
        <v>0.40899999999999997</v>
      </c>
      <c r="FL48" s="203">
        <v>0.33600000000000002</v>
      </c>
      <c r="FM48" s="203">
        <v>7.2999999999999995E-2</v>
      </c>
      <c r="FN48" s="203">
        <v>0</v>
      </c>
      <c r="FO48" s="203">
        <v>0</v>
      </c>
      <c r="FP48" s="203">
        <v>2.234</v>
      </c>
      <c r="FQ48" s="203"/>
      <c r="FR48" s="241">
        <f>IFERROR(HLOOKUP("gcb_s",acc!$B$10:$ALZ$83,$A48-1947,FALSE)+HLOOKUP("fa_2_s_s13",acc!$B$10:$ALZ$83,$A48-1947,FALSE)+HLOOKUP("fa_3d_s_s13",acc!$B$10:$ALZ$83,$A48-1947,FALSE)+HLOOKUP("fa_3g_s_s13",acc!$B$10:$ALZ$83,$A48-1947,FALSE)+HLOOKUP("fa_5e_s_s13",acc!$B$10:$ALZ$83,$A48-1947,FALSE)+HLOOKUP("fa_5d_s_s13",acc!$B$10:$ALZ$83,$A48-1947,FALSE)+HLOOKUP("fa_6_s_s13",acc!$B$10:$ALZ$83,$A48-1947,FALSE)+HLOOKUP("fa_7_s_s13",acc!$B$10:$ALZ$83,$A48-1947,FALSE)+HLOOKUP("fa_8_s_s13",acc!$B$10:$ALZ$83,$A48-1947,FALSE),"")</f>
        <v>171.68400000000003</v>
      </c>
      <c r="FS48" s="203">
        <v>0</v>
      </c>
      <c r="FT48" s="203">
        <v>24.488</v>
      </c>
      <c r="FU48" s="203">
        <v>0</v>
      </c>
      <c r="FV48" s="203">
        <v>21.584</v>
      </c>
      <c r="FW48" s="203">
        <v>21.076000000000001</v>
      </c>
      <c r="FX48" s="203">
        <v>0.50800000000000001</v>
      </c>
      <c r="FY48" s="203">
        <v>0</v>
      </c>
      <c r="FZ48" s="203">
        <v>120.622</v>
      </c>
      <c r="GA48" s="203">
        <v>116.881</v>
      </c>
      <c r="GB48" s="203">
        <v>3.7410000000000001</v>
      </c>
      <c r="GC48" s="203">
        <v>0.216</v>
      </c>
      <c r="GD48" s="203">
        <v>0</v>
      </c>
      <c r="GE48" s="203">
        <v>-4.7409999999999997</v>
      </c>
      <c r="GF48" s="203"/>
      <c r="GG48" s="241">
        <f>IFERROR(HLOOKUP("fa_21_s_s14",acc!$B$10:$ALR$83,$A48-1947,FALSE)+HLOOKUP("fa_2_s_s14",acc!$B$10:$ALR$83,$A48-1947,FALSE)+HLOOKUP("fa_3d_s_s14",acc!$B$10:$ALR$83,$A48-1947,FALSE)+HLOOKUP("fa_3g_s_s14",acc!$B$10:$ALR$83,$A48-1947,FALSE)+HLOOKUP("fa_5e_s_s14",acc!$B$10:$ALR$83,$A48-1947,FALSE)+HLOOKUP("fa_5d_s_s14",acc!$B$10:$ALR$83,$A48-1947,FALSE)+HLOOKUP("fa_6_s_s14",acc!$B$10:$ALR$83,$A48-1947,FALSE)+HLOOKUP("fa_7_s_s14",acc!$B$10:$ALR$83,$A48-1947,FALSE)+HLOOKUP("fa_8_s_s14",acc!$B$10:$ALR$83,$A48-1947,FALSE),"")</f>
        <v>905.25699999999995</v>
      </c>
      <c r="GH48" s="203">
        <v>0</v>
      </c>
      <c r="GI48" s="203">
        <v>420.52699999999999</v>
      </c>
      <c r="GJ48" s="203">
        <v>29.097999999999999</v>
      </c>
      <c r="GK48" s="203">
        <v>67.78</v>
      </c>
      <c r="GL48" s="203">
        <v>65.064999999999998</v>
      </c>
      <c r="GM48" s="203">
        <v>2.7149999999999999</v>
      </c>
      <c r="GN48" s="203">
        <v>0</v>
      </c>
      <c r="GO48" s="203">
        <v>266.53500000000003</v>
      </c>
      <c r="GP48" s="203">
        <v>256.77300000000002</v>
      </c>
      <c r="GQ48" s="203">
        <v>9.7620000000000005</v>
      </c>
      <c r="GR48" s="203">
        <v>83.906000000000006</v>
      </c>
      <c r="GS48" s="204">
        <v>0</v>
      </c>
      <c r="GT48" s="203">
        <v>37.410999999999994</v>
      </c>
      <c r="GU48" s="203"/>
      <c r="GV48" s="241">
        <f>IFERROR(HLOOKUP("fa_21_s_s2",acc!$B$10:$ALJ$83,$A48-1947,FALSE)+HLOOKUP("fa_2_s_s2",acc!$B$10:$ALJ$83,$A48-1947,FALSE)+HLOOKUP("fa_3e_s_s2",acc!$B$10:$ALJ$83,$A48-1947,FALSE)+HLOOKUP("fa_3g_s_s2",acc!$B$10:$ALJ$83,$A48-1947,FALSE)+HLOOKUP("fa_4_s_s2",acc!$B$10:$ALJ$83,$A48-1947,FALSE)+HLOOKUP("fa_5e_s_s2",acc!$B$10:$ALJ$83,$A48-1947,FALSE)+HLOOKUP("fa_6_s_s2",acc!$B$10:$ALJ$83,$A48-1947,FALSE)+HLOOKUP("fa_8_s_s2",acc!$B$10:$ALJ$83,$A48-1947,FALSE),"")</f>
        <v>413.57799999999997</v>
      </c>
      <c r="GW48" s="203">
        <v>0</v>
      </c>
      <c r="GX48" s="203">
        <v>178.31899999999999</v>
      </c>
      <c r="GY48" s="203">
        <v>0</v>
      </c>
      <c r="GZ48" s="203">
        <v>0</v>
      </c>
      <c r="HA48" s="203">
        <v>64.001999999999995</v>
      </c>
      <c r="HB48" s="203">
        <v>10.635</v>
      </c>
      <c r="HC48" s="203">
        <v>53.366999999999997</v>
      </c>
      <c r="HD48" s="203">
        <v>56.470999999999997</v>
      </c>
      <c r="HE48" s="203">
        <f t="shared" si="0"/>
        <v>124.163</v>
      </c>
      <c r="HF48" s="203">
        <v>124.163</v>
      </c>
      <c r="HG48" s="203">
        <v>0</v>
      </c>
      <c r="HH48" s="203">
        <v>0.5</v>
      </c>
      <c r="HI48" s="203">
        <v>0</v>
      </c>
      <c r="HJ48" s="203">
        <v>-0.23700000000000002</v>
      </c>
      <c r="HK48" s="203"/>
      <c r="HL48" s="241">
        <f>IFERROR(HLOOKUP("fl_3g_s_s11",acc!$B$10:$AIQ$83,$A48-1947,FALSE)+HLOOKUP("fl_4_s_s11",acc!$B$10:$AIQ$83,$A48-1947,FALSE)+HLOOKUP("fl_5e_s_s11",acc!$B$10:$AIQ$83,$A48-1947,FALSE),"")</f>
        <v>1319.5010000000002</v>
      </c>
      <c r="HM48" s="203">
        <v>0</v>
      </c>
      <c r="HN48" s="203">
        <v>0</v>
      </c>
      <c r="HO48" s="203">
        <v>58.408000000000001</v>
      </c>
      <c r="HP48" s="203">
        <v>47.273000000000003</v>
      </c>
      <c r="HQ48" s="203">
        <v>11.135</v>
      </c>
      <c r="HR48" s="203">
        <v>646.44500000000005</v>
      </c>
      <c r="HS48" s="203">
        <v>614.64800000000002</v>
      </c>
      <c r="HT48" s="203">
        <v>614.64800000000002</v>
      </c>
      <c r="HU48" s="203">
        <v>0</v>
      </c>
      <c r="HV48" s="203">
        <v>0</v>
      </c>
      <c r="HW48" s="203">
        <v>0</v>
      </c>
      <c r="HX48" s="203">
        <v>0</v>
      </c>
      <c r="HY48" s="203"/>
      <c r="HZ48" s="241">
        <f>IFERROR(HLOOKUP("fl_295_s_s12",acc!$B$10:$AMO$83,$A48-1947,FALSE)+HLOOKUP("fl_2_s_s12",acc!$B$10:$AMO$83,$A48-1947,FALSE)+HLOOKUP("fl_3g_s_s12",acc!$B$10:$AMO$83,$A48-1947,FALSE)+HLOOKUP("fl_5e_s_s12",acc!$B$10:$AMO$83,$A48-1947,FALSE)+HLOOKUP("fl_6_s_s12",acc!$B$10:$AMO$83,$A48-1947,FALSE)+HLOOKUP("fl_7_s_s12",acc!$B$10:$AMO$83,$A48-1947,FALSE),"")</f>
        <v>1843.7153575385328</v>
      </c>
      <c r="IA48" s="203">
        <v>0</v>
      </c>
      <c r="IB48" s="241">
        <f>IFERROR(HLOOKUP("fa_2_s_s11",acc!$B$10:$AIS$83,$A48-1947,FALSE)+HLOOKUP("fa_2_s_s12",acc!$B$10:$AIS$83,$A48-1947,FALSE)+HLOOKUP("fa_2_s_s121",acc!$B$10:$AIS$83,$A48-1947,FALSE)+HLOOKUP("fa_2_s_s13",acc!$B$10:$AIS$83,$A48-1947,FALSE)+HLOOKUP("fa_2_s_s14",acc!$B$10:$AIS$83,$A48-1947,FALSE)+HLOOKUP("fa_2_s_s2",acc!$B$10:$AIS$83,$A48-1947,FALSE)-HLOOKUP("fl_2_s_s121",acc!$B$10:$AIS$83,$A48-1947,FALSE)-HLOOKUP("fl_2_s_s13",acc!$B$10:$AIS$83,$A48-1947,FALSE)-HLOOKUP("fl_2_s_s2",acc!$B$10:$AIS$83,$A48-1947,FALSE),"")</f>
        <v>981.07199999999989</v>
      </c>
      <c r="IC48" s="203">
        <v>0</v>
      </c>
      <c r="ID48" s="203">
        <v>50.465000000000003</v>
      </c>
      <c r="IE48" s="203">
        <v>220.23699999999999</v>
      </c>
      <c r="IF48" s="203">
        <v>177.92699999999999</v>
      </c>
      <c r="IG48" s="203">
        <v>42.31</v>
      </c>
      <c r="IH48" s="203">
        <v>0</v>
      </c>
      <c r="II48" s="203">
        <v>342.89100000000002</v>
      </c>
      <c r="IJ48" s="203">
        <v>342.89100000000002</v>
      </c>
      <c r="IK48" s="203">
        <v>0</v>
      </c>
      <c r="IL48" s="203">
        <v>92.178000000000011</v>
      </c>
      <c r="IM48" s="241">
        <f>IFERROR(HLOOKUP("fa_7_s_s11",acc!$B$10:$AIS$83,$A48-1947,FALSE)
+HLOOKUP("fa_7_s_s121",acc!$B$10:$AIS$83,$A48-1947,FALSE)
+HLOOKUP("fa_7_s_s13",acc!$B$10:$AIS$83,$A48-1947,FALSE)
+HLOOKUP("fa_7_s_s14",acc!$B$10:$AIS$83,$A48-1947,FALSE)
-HLOOKUP("fl_7_s_s2",acc!$B$10:$AIS$83,$A48-1947,FALSE),"")</f>
        <v>1.6E-2</v>
      </c>
      <c r="IN48" s="203">
        <v>0</v>
      </c>
      <c r="IO48" s="203"/>
      <c r="IP48" s="241">
        <f>IFERROR(HLOOKUP("fl_21_s_s121",acc!$B$10:$AMG$83,$A48-1947,FALSE)+HLOOKUP("res_s",acc!$B$10:$AMG$83,$A48-1947,FALSE)+HLOOKUP("gcb_s",acc!$B$10:$AMG$83,$A48-1947,FALSE)+HLOOKUP("fl_2_s_s121",acc!$B$10:$AMG$83,$A48-1947,FALSE)+HLOOKUP("fl_5e_s_s121",acc!$B$10:$AMG$83,$A48-1947,FALSE),"")</f>
        <v>85.551999999999992</v>
      </c>
      <c r="IQ48" s="203">
        <v>0</v>
      </c>
      <c r="IR48" s="203">
        <v>-15.358000000000001</v>
      </c>
      <c r="IS48" s="241">
        <f>IFERROR(HLOOKUP("fa_21_s_s11",acc!$B$10:$AIS$83,$A48-1947,FALSE)+HLOOKUP("fa_21_s_s12",acc!$B$10:$AIS$83,$A48-1947,FALSE)+HLOOKUP("fa_21_s_s14",acc!$B$10:$AIS$83,$A48-1947,FALSE)+HLOOKUP("fa_21_s_s2",acc!$B$10:$AIS$83,$A48-1947,FALSE),"")</f>
        <v>32.353000000000002</v>
      </c>
      <c r="IT48" s="203">
        <v>0</v>
      </c>
      <c r="IU48" s="203">
        <v>0</v>
      </c>
      <c r="IV48" s="203">
        <v>0</v>
      </c>
      <c r="IW48" s="203">
        <v>0</v>
      </c>
      <c r="IX48" s="203">
        <v>0</v>
      </c>
      <c r="IY48" s="203">
        <v>31.788</v>
      </c>
      <c r="IZ48" s="203">
        <v>31.788</v>
      </c>
      <c r="JA48" s="203">
        <v>0</v>
      </c>
      <c r="JB48" s="203">
        <v>0</v>
      </c>
      <c r="JC48" s="203">
        <v>0</v>
      </c>
      <c r="JD48" s="203">
        <v>0</v>
      </c>
      <c r="JE48" s="203"/>
      <c r="JF48" s="241">
        <f>IFERROR(HLOOKUP("fl_2_s_s13",acc!$B$10:$ALY$83,$A48-1947,FALSE)+HLOOKUP("fl_3e_s_s13",acc!$B$10:$ALY$83,$A48-1947,FALSE)+HLOOKUP("fl_4_s_s13",acc!$B$10:$ALY$83,$A48-1947,FALSE),"")</f>
        <v>277.40099999999995</v>
      </c>
      <c r="JG48" s="203">
        <v>0</v>
      </c>
      <c r="JH48" s="203">
        <v>49.9</v>
      </c>
      <c r="JI48" s="203">
        <v>0</v>
      </c>
      <c r="JJ48" s="203">
        <v>155.65600000000001</v>
      </c>
      <c r="JK48" s="203">
        <v>154.88499999999999</v>
      </c>
      <c r="JL48" s="203">
        <v>0.77100000000000002</v>
      </c>
      <c r="JM48" s="203">
        <v>71.844999999999999</v>
      </c>
      <c r="JN48" s="203">
        <v>0</v>
      </c>
      <c r="JO48" s="203">
        <v>0</v>
      </c>
      <c r="JP48" s="203">
        <v>0</v>
      </c>
      <c r="JQ48" s="203">
        <v>0</v>
      </c>
      <c r="JR48" s="203">
        <v>0</v>
      </c>
      <c r="JS48" s="203">
        <v>0</v>
      </c>
      <c r="JT48" s="203"/>
      <c r="JU48" s="241">
        <f>IFERROR(HLOOKUP("fl_4_s_s14",acc!$B$10:$ALQ$83,$A48-1947,FALSE),"")</f>
        <v>193.29400000000001</v>
      </c>
      <c r="JV48" s="203">
        <v>0</v>
      </c>
      <c r="JW48" s="203">
        <v>0</v>
      </c>
      <c r="JX48" s="203">
        <v>0</v>
      </c>
      <c r="JY48" s="203">
        <v>0</v>
      </c>
      <c r="JZ48" s="203">
        <v>0</v>
      </c>
      <c r="KA48" s="203">
        <v>193.29400000000001</v>
      </c>
      <c r="KB48" s="203">
        <v>0</v>
      </c>
      <c r="KC48" s="203">
        <v>0</v>
      </c>
      <c r="KD48" s="203">
        <v>0</v>
      </c>
      <c r="KE48" s="203">
        <v>0</v>
      </c>
      <c r="KF48" s="203">
        <v>0</v>
      </c>
      <c r="KG48" s="203">
        <v>0</v>
      </c>
      <c r="KH48" s="203"/>
      <c r="KI48" s="241">
        <f>IFERROR(HLOOKUP("fl_1_s_s2",acc!$B$10:$ALI$83,$A48-1947,FALSE)+HLOOKUP("fl_295_s_s2",acc!$B$10:$ALI$83,$A48-1947,FALSE)+HLOOKUP("tgt2_s",acc!$B$10:$ALI$83,$A48-1947,FALSE)+HLOOKUP("fl_2_s_s2",acc!$B$10:$ALI$83,$A48-1947,FALSE)+HLOOKUP("fl_3d_s_s2",acc!$B$10:$ALI$83,$A48-1947,FALSE)+HLOOKUP("fl_4_s_s2",acc!$B$10:$ALI$83,$A48-1947,FALSE)+HLOOKUP("fl_5d_s_s2",acc!$B$10:$ALI$83,$A48-1947,FALSE)+HLOOKUP("fl_7_s_s2",acc!$B$10:$ALI$83,$A48-1947,FALSE),"")</f>
        <v>454.41800000000001</v>
      </c>
      <c r="KJ48" s="203">
        <v>34.567999999999998</v>
      </c>
      <c r="KK48" s="203">
        <v>193.09899999999999</v>
      </c>
      <c r="KL48" s="203">
        <v>0</v>
      </c>
      <c r="KM48" s="203">
        <v>11.41</v>
      </c>
      <c r="KN48" s="203">
        <v>25.545999999999999</v>
      </c>
      <c r="KO48" s="203">
        <v>9.64</v>
      </c>
      <c r="KP48" s="241">
        <f>IFERROR(HLOOKUP("fa_3d_s_s11",acc!$B$10:$AIS$83,$A48-1947,FALSE)+HLOOKUP("fa_3d_s_s12",acc!$B$10:$AIS$83,$A48-1947,FALSE)+HLOOKUP("fa_3d_s_s121",acc!$B$10:$AIS$83,$A48-1947,FALSE)+HLOOKUP("fa_3d_s_s13",acc!$B$10:$AIS$83,$A48-1947,FALSE)+HLOOKUP("fa_3d_s_s14",acc!$B$10:$AIS$83,$A48-1947,FALSE),"")</f>
        <v>19.622999999999998</v>
      </c>
      <c r="KQ48" s="203">
        <v>88.613</v>
      </c>
      <c r="KR48" s="203">
        <v>108.581</v>
      </c>
      <c r="KS48" s="203">
        <v>0</v>
      </c>
      <c r="KT48" s="203">
        <v>107.105</v>
      </c>
      <c r="KU48" s="203">
        <v>0</v>
      </c>
      <c r="KV48" s="203">
        <v>0</v>
      </c>
      <c r="KW48" s="203">
        <v>0</v>
      </c>
      <c r="KX48" s="203"/>
      <c r="KY48" s="241">
        <f>IFERROR(HLOOKUP("fa_21_flow_s11",acc!$B$10:$AIP$83,$A48-1947,FALSE)+HLOOKUP("fa_2_flow_s11",acc!$B$10:$AIP$83,$A48-1947,FALSE)+HLOOKUP("fa_3e_flow_s11",acc!$B$10:$AIP$83,$A48-1947,FALSE)+HLOOKUP("fa_3d_flow_s11",acc!$B$10:$AIP$83,$A48-1947,FALSE)+HLOOKUP("fa_4_flow_s11",acc!$B$10:$AIP$83,$A48-1947,FALSE)+HLOOKUP("fa_5e_flow_s11",acc!$B$10:$AIP$83,$A48-1947,FALSE)+HLOOKUP("fa_5d_flow_s11",acc!$B$10:$AIP$83,$A48-1947,FALSE)+HLOOKUP("fa_6_flow_s11",acc!$B$10:$AIP$83,$A48-1947,FALSE)+HLOOKUP("fa_7_flow_s11",acc!$B$10:$AIP$83,$A48-1947,FALSE)+HLOOKUP("fa_8_flow_s11",acc!$B$10:$AIP$83,$A48-1947,FALSE),"")</f>
        <v>45.939</v>
      </c>
      <c r="KZ48" s="203">
        <v>0</v>
      </c>
      <c r="LA48" s="203">
        <v>2.9140000000000001</v>
      </c>
      <c r="LB48" s="203">
        <v>4.1000000000000002E-2</v>
      </c>
      <c r="LC48" s="203">
        <v>1.641</v>
      </c>
      <c r="LD48" s="203">
        <v>1.641</v>
      </c>
      <c r="LE48" s="203">
        <v>0</v>
      </c>
      <c r="LF48" s="203">
        <v>17.141999999999999</v>
      </c>
      <c r="LG48" s="203">
        <v>17.202000000000002</v>
      </c>
      <c r="LH48" s="203">
        <v>12.198</v>
      </c>
      <c r="LI48" s="203">
        <v>5.0039999999999996</v>
      </c>
      <c r="LJ48" s="203">
        <v>0.56699999999999995</v>
      </c>
      <c r="LK48" s="203">
        <v>1.0999999999999999E-2</v>
      </c>
      <c r="LL48" s="203">
        <v>6.4209999999999994</v>
      </c>
      <c r="LM48" s="203"/>
      <c r="LN48" s="241">
        <f>IFERROR(HLOOKUP("fa_21_flow_s12",acc!$B$10:$AMM$83,$A48-1947,FALSE)+HLOOKUP("res_flow",acc!$B$10:$AMM$83,$A48-1947,FALSE)+HLOOKUP("fa_2_flow_s12",acc!$B$10:$AMM$83,$A48-1947,FALSE)+HLOOKUP("fa_3e_flow_s12",acc!$B$10:$AMM$83,$A48-1947,FALSE)+HLOOKUP("fa_3d_flow_s12",acc!$B$10:$AMM$83,$A48-1947,FALSE)+HLOOKUP("fa_3g_flow_s12",acc!$B$10:$AMM$83,$A48-1947,FALSE)+HLOOKUP("fa_4_flow_s12",acc!$B$10:$AMM$83,$A48-1947,FALSE)+HLOOKUP("fa_5e_flow_s12",acc!$B$10:$AMM$83,$A48-1947,FALSE)+HLOOKUP("fa_5d_flow_s12",acc!$B$10:$AMM$83,$A48-1947,FALSE)+HLOOKUP("fa_8_flow_s12",acc!$B$10:$AMM$83,$A48-1947,FALSE),"")</f>
        <v>125.86057855752216</v>
      </c>
      <c r="LO48" s="203">
        <v>0</v>
      </c>
      <c r="LP48" s="203">
        <v>35.979999999999997</v>
      </c>
      <c r="LQ48" s="203">
        <v>9.8000000000000004E-2</v>
      </c>
      <c r="LR48" s="203">
        <v>0</v>
      </c>
      <c r="LS48" s="203">
        <v>57.665999999999997</v>
      </c>
      <c r="LT48" s="203">
        <v>50.972999999999999</v>
      </c>
      <c r="LU48" s="203">
        <v>6.6929999999999996</v>
      </c>
      <c r="LV48" s="241">
        <f>IFERROR(HLOOKUP("fl_4_flow_s11",acc!$B$10:$AIS$83,$A48-1947,FALSE)+HLOOKUP("fl_4_flow_s13",acc!$B$10:$AIS$83,$A48-1947,FALSE)+HLOOKUP("fl_4_flow_s14",acc!$B$10:$AIS$83,$A48-1947,FALSE)+HLOOKUP("fl_4_flow_s2",acc!$B$10:$AIS$83,$A48-1947,FALSE)-HLOOKUP("fa_4_flow_s11",acc!$B$10:$AIS$83,$A48-1947,FALSE)-HLOOKUP("fa_4_flow_s121",acc!$B$10:$AIS$83,$A48-1947,FALSE)-HLOOKUP("fa_4_flow_s2",acc!$B$10:$AIS$83,$A48-1947,FALSE),"")</f>
        <v>31.246000000000006</v>
      </c>
      <c r="LW48" s="203">
        <v>14.143000000000001</v>
      </c>
      <c r="LX48" s="203">
        <v>13.249000000000001</v>
      </c>
      <c r="LY48" s="203">
        <v>0.89400000000000002</v>
      </c>
      <c r="LZ48" s="203">
        <v>0</v>
      </c>
      <c r="MA48" s="203">
        <v>0</v>
      </c>
      <c r="MB48" s="203">
        <v>17.457000000000001</v>
      </c>
      <c r="MC48" s="203"/>
      <c r="MD48" s="241">
        <f>IFERROR(HLOOKUP("fa_1_flow_s121",acc!$B$10:$AMF$83,$A48-1947,FALSE)+HLOOKUP("fa_295_flow_s121",acc!$B$10:$AMF$83,$A48-1947,FALSE)+HLOOKUP("tgt2_flow",acc!$B$10:$AMF$83,$A48-1947,FALSE)+HLOOKUP("fa_2_flow_s121",acc!$B$10:$AMF$83,$A48-1947,FALSE)+HLOOKUP("fa_3e_flow_s121",acc!$B$10:$AMF$83,$A48-1947,FALSE)+HLOOKUP("fa_3d_flow_s121",acc!$B$10:$AMF$83,$A48-1947,FALSE)+HLOOKUP("fa_3g_flow_s121",acc!$B$10:$AMF$83,$A48-1947,FALSE)+HLOOKUP("fa_4_flow_s121",acc!$B$10:$AMF$83,$A48-1947,FALSE)+HLOOKUP("fa_5e_flow_s121",acc!$B$10:$AMF$83,$A48-1947,FALSE)+HLOOKUP("fa_5d_flow_s121",acc!$B$10:$AMF$83,$A48-1947,FALSE)+HLOOKUP("fa_7_flow_s121",acc!$B$10:$AMF$83,$A48-1947,FALSE)+HLOOKUP("fa_8_flow_s121",acc!$B$10:$AMF$83,$A48-1947,FALSE),"")</f>
        <v>-1.1280000000000003</v>
      </c>
      <c r="ME48" s="203">
        <v>0.28799999999999998</v>
      </c>
      <c r="MF48" s="203">
        <v>1.6339999999999999</v>
      </c>
      <c r="MG48" s="203">
        <v>0</v>
      </c>
      <c r="MH48" s="241">
        <f>IFERROR(HLOOKUP("fl_295_flow_s12",acc!$B$10:$AIS$83,$A48-1947,FALSE)+HLOOKUP("fl_295_flow_s2",acc!$B$10:$AIS$83,$A48-1947,FALSE),"")</f>
        <v>-4.258</v>
      </c>
      <c r="MI48" s="203">
        <v>1.0569999999999999</v>
      </c>
      <c r="MJ48" s="203">
        <v>1.0569999999999999</v>
      </c>
      <c r="MK48" s="203">
        <v>0</v>
      </c>
      <c r="ML48" s="203">
        <v>0.28100000000000003</v>
      </c>
      <c r="MM48" s="203">
        <v>1.4999999999999999E-2</v>
      </c>
      <c r="MN48" s="203">
        <v>1.4999999999999999E-2</v>
      </c>
      <c r="MO48" s="203">
        <v>0</v>
      </c>
      <c r="MP48" s="203">
        <v>0</v>
      </c>
      <c r="MQ48" s="203">
        <v>0</v>
      </c>
      <c r="MR48" s="203">
        <v>-0.14499999999999999</v>
      </c>
      <c r="MS48" s="203"/>
      <c r="MT48" s="241">
        <f>IFERROR(HLOOKUP("gcb_flow",acc!$B$10:$ALX$83,$A48-1947,FALSE)+HLOOKUP("fa_2_flow_s13",acc!$B$10:$ALX$83,$A48-1947,FALSE)+HLOOKUP("fa_3d_flow_s13",acc!$B$10:$ALX$83,$A48-1947,FALSE)+HLOOKUP("fa_3g_flow_s13",acc!$B$10:$ALX$83,$A48-1947,FALSE)+HLOOKUP("fa_5e_flow_s13",acc!$B$10:$ALX$83,$A48-1947,FALSE)+HLOOKUP("fa_5d_flow_s13",acc!$B$10:$ALX$83,$A48-1947,FALSE)+HLOOKUP("fa_6_flow_s13",acc!$B$10:$ALX$83,$A48-1947,FALSE)+HLOOKUP("fa_7_flow_s13",acc!$B$10:$ALX$83,$A48-1947,FALSE)+HLOOKUP("fa_8_flow_s13",acc!$B$10:$ALX$83,$A48-1947,FALSE),"")</f>
        <v>1.8689999999999998</v>
      </c>
      <c r="MU48" s="203">
        <v>0</v>
      </c>
      <c r="MV48" s="203">
        <v>2.11898256269959</v>
      </c>
      <c r="MW48" s="203">
        <v>8.9999999999999993E-3</v>
      </c>
      <c r="MX48" s="203">
        <v>3.5049999999999999</v>
      </c>
      <c r="MY48" s="203">
        <v>3.0430000000000001</v>
      </c>
      <c r="MZ48" s="203">
        <v>0.46200000000000002</v>
      </c>
      <c r="NA48" s="203">
        <v>0</v>
      </c>
      <c r="NB48" s="203">
        <v>8.0839999999999996</v>
      </c>
      <c r="NC48" s="203">
        <v>7.7210000000000001</v>
      </c>
      <c r="ND48" s="203">
        <v>0.36299999999999999</v>
      </c>
      <c r="NE48" s="203">
        <v>1.9E-2</v>
      </c>
      <c r="NF48" s="203">
        <v>0</v>
      </c>
      <c r="NG48" s="203">
        <v>-8.6370000000000005</v>
      </c>
      <c r="NH48" s="203"/>
      <c r="NI48" s="241">
        <f>IFERROR(HLOOKUP("fa_21_flow_s14",acc!$B$10:$ALP$83,$A48-1947,FALSE)+HLOOKUP("fa_2_flow_s14",acc!$B$10:$ALP$83,$A48-1947,FALSE)+HLOOKUP("fa_3d_flow_s14",acc!$B$10:$ALP$83,$A48-1947,FALSE)+HLOOKUP("fa_3g_flow_s14",acc!$B$10:$ALP$83,$A48-1947,FALSE)+HLOOKUP("fa_5e_flow_s14",acc!$B$10:$ALP$83,$A48-1947,FALSE)+HLOOKUP("fa_5d_flow_s14",acc!$B$10:$ALP$83,$A48-1947,FALSE)+HLOOKUP("fa_6_flow_s14",acc!$B$10:$ALP$83,$A48-1947,FALSE)+HLOOKUP("fa_7_flow_s14",acc!$B$10:$ALP$83,$A48-1947,FALSE)+HLOOKUP("fa_8_flow_s14",acc!$B$10:$ALP$83,$A48-1947,FALSE),"")</f>
        <v>35.486000000000004</v>
      </c>
      <c r="NJ48" s="203">
        <v>0</v>
      </c>
      <c r="NK48" s="203">
        <v>16.390999999999998</v>
      </c>
      <c r="NL48" s="203">
        <v>0.91100000000000003</v>
      </c>
      <c r="NM48" s="203">
        <v>3.5350000000000001</v>
      </c>
      <c r="NN48" s="203">
        <v>3.1459999999999999</v>
      </c>
      <c r="NO48" s="203">
        <v>0.38900000000000001</v>
      </c>
      <c r="NP48" s="203">
        <v>0</v>
      </c>
      <c r="NQ48" s="203">
        <v>35.96</v>
      </c>
      <c r="NR48" s="203">
        <v>35.734000000000002</v>
      </c>
      <c r="NS48" s="203">
        <v>0.22600000000000001</v>
      </c>
      <c r="NT48" s="203">
        <v>13.323</v>
      </c>
      <c r="NU48" s="203">
        <v>0</v>
      </c>
      <c r="NV48" s="203">
        <v>-34.634</v>
      </c>
      <c r="NW48" s="203"/>
      <c r="NX48" s="241">
        <f>IFERROR(HLOOKUP("fa_21_flow_s2",acc!$B$10:$ALH$83,$A48-1947,FALSE)+HLOOKUP("fa_2_flow_s2",acc!$B$10:$ALH$83,$A48-1947,FALSE)+HLOOKUP("fa_3e_flow_s2",acc!$B$10:$ALH$83,$A48-1947,FALSE)+HLOOKUP("fa_3g_flow_s2",acc!$B$10:$ALH$83,$A48-1947,FALSE)+HLOOKUP("fa_4_flow_s2",acc!$B$10:$ALH$83,$A48-1947,FALSE)+HLOOKUP("fa_5e_flow_s2",acc!$B$10:$ALH$83,$A48-1947,FALSE)+HLOOKUP("fa_6_flow_s2",acc!$B$10:$ALH$83,$A48-1947,FALSE)+HLOOKUP("fa_8_flow_s2",acc!$B$10:$ALH$83,$A48-1947,FALSE),"")</f>
        <v>38.781999999999996</v>
      </c>
      <c r="NY48" s="203">
        <v>0</v>
      </c>
      <c r="NZ48" s="203">
        <v>15.128</v>
      </c>
      <c r="OA48" s="203">
        <v>-2.1000000000000001E-2</v>
      </c>
      <c r="OB48" s="203">
        <v>0</v>
      </c>
      <c r="OC48" s="203">
        <v>5.2830000000000004</v>
      </c>
      <c r="OD48" s="203">
        <v>3.431</v>
      </c>
      <c r="OE48" s="203">
        <v>1.8520000000000001</v>
      </c>
      <c r="OF48" s="203">
        <v>-1.665</v>
      </c>
      <c r="OG48" s="203">
        <v>6.94</v>
      </c>
      <c r="OH48" s="203">
        <v>5.4030000000000005</v>
      </c>
      <c r="OI48" s="203">
        <v>0</v>
      </c>
      <c r="OJ48" s="203">
        <v>4.3999999999999997E-2</v>
      </c>
      <c r="OK48" s="203">
        <v>0</v>
      </c>
      <c r="OL48" s="203">
        <v>19.536999999999999</v>
      </c>
      <c r="OM48" s="203"/>
      <c r="ON48" s="241">
        <f>IFERROR(HLOOKUP("fl_3g_flow_s11",acc!$B$10:$AIO$83,$A48-1947,FALSE)+HLOOKUP("fl_4_flow_s11",acc!$B$10:$AIO$83,$A48-1947,FALSE)+HLOOKUP("fl_5e_flow_s11",acc!$B$10:$AIO$83,$A48-1947,FALSE),"")</f>
        <v>54.980000000000004</v>
      </c>
      <c r="OO48" s="203">
        <v>0</v>
      </c>
      <c r="OP48" s="203">
        <v>0</v>
      </c>
      <c r="OQ48" s="203">
        <v>11.222</v>
      </c>
      <c r="OR48" s="203">
        <v>9.8339999999999996</v>
      </c>
      <c r="OS48" s="203">
        <v>1.3879999999999999</v>
      </c>
      <c r="OT48" s="203">
        <v>16.321000000000002</v>
      </c>
      <c r="OU48" s="203">
        <v>27.437000000000001</v>
      </c>
      <c r="OV48" s="203">
        <v>27.437000000000001</v>
      </c>
      <c r="OW48" s="203">
        <v>0</v>
      </c>
      <c r="OX48" s="203">
        <v>0</v>
      </c>
      <c r="OY48" s="203">
        <v>0</v>
      </c>
      <c r="OZ48" s="203">
        <v>0</v>
      </c>
      <c r="PA48" s="203"/>
      <c r="PB48" s="241">
        <f>IFERROR(HLOOKUP("fl_295_flow_s12",acc!$B$10:$AMM$83,$A48-1947,FALSE)+HLOOKUP("fl_2_flow_s12",acc!$B$10:$AMM$83,$A48-1947,FALSE)+HLOOKUP("fl_3g_flow_s12",acc!$B$10:$AMM$83,$A48-1947,FALSE)+HLOOKUP("fl_5e_flow_s12",acc!$B$10:$AMM$83,$A48-1947,FALSE)+HLOOKUP("fl_6_flow_s12",acc!$B$10:$AMM$83,$A48-1947,FALSE)+HLOOKUP("fl_7_flow_s12",acc!$B$10:$AMM$83,$A48-1947,FALSE),"")</f>
        <v>116.40957855752217</v>
      </c>
      <c r="PC48" s="203">
        <v>0</v>
      </c>
      <c r="PD48" s="241">
        <f>IFERROR(HLOOKUP("fa_2_flow_s11",acc!$B$10:$AIS$83,$A48-1947,FALSE)+HLOOKUP("fa_2_flow_s12",acc!$B$10:$AIS$83,$A48-1947,FALSE)+HLOOKUP("fa_2_flow_s121",acc!$B$10:$AIS$83,$A48-1947,FALSE)+HLOOKUP("fa_2_flow_s13",acc!$B$10:$AIS$83,$A48-1947,FALSE)+HLOOKUP("fa_2_flow_s14",acc!$B$10:$AIS$83,$A48-1947,FALSE)+HLOOKUP("fa_2_flow_s2",acc!$B$10:$AIS$83,$A48-1947,FALSE)-HLOOKUP("fl_2_flow_s121",acc!$B$10:$AIS$83,$A48-1947,FALSE)-HLOOKUP("fl_2_flow_s13",acc!$B$10:$AIS$83,$A48-1947,FALSE)-HLOOKUP("fl_2_flow_s2",acc!$B$10:$AIS$83,$A48-1947,FALSE),"")</f>
        <v>61.406999999999996</v>
      </c>
      <c r="PE48" s="203">
        <v>0</v>
      </c>
      <c r="PF48" s="203">
        <v>-4.1929999999999996</v>
      </c>
      <c r="PG48" s="203">
        <v>28.364999999999998</v>
      </c>
      <c r="PH48" s="203">
        <v>25.431000000000001</v>
      </c>
      <c r="PI48" s="203">
        <v>2.9340000000000002</v>
      </c>
      <c r="PJ48" s="203">
        <v>0</v>
      </c>
      <c r="PK48" s="203">
        <v>47.716999999999999</v>
      </c>
      <c r="PL48" s="203">
        <f>IFERROR(HLOOKUP("fa_5e_flow_s11",acc!$B$10:$AIS$83,$A48-1947,FALSE)
+HLOOKUP("fa_5e_flow_s12",acc!$B$10:$AIS$83,$A48-1947,FALSE)
+HLOOKUP("fa_5e_flow_s121",acc!$B$10:$AIS$83,$A48-1947,FALSE)
+HLOOKUP("fa_5e_flow_s13",acc!$B$10:$AIS$83,$A48-1947,FALSE)
+HLOOKUP("fa_5e_flow_s14",acc!$B$10:$AIS$83,$A48-1947,FALSE)
+HLOOKUP("fa_5e_flow_s2",acc!$B$10:$AIS$83,$A48-1947,FALSE)
-HLOOKUP("fl_5e_flow_s11",acc!$B$10:$AIS$83,$A48-1947,FALSE)
-HLOOKUP("fl_5e_flow_s121",acc!$B$10:$AIS$83,$A48-1947,FALSE),"")</f>
        <v>46.88300000000001</v>
      </c>
      <c r="PM48" s="203">
        <v>0</v>
      </c>
      <c r="PN48" s="203">
        <v>13.953000000000001</v>
      </c>
      <c r="PO48" s="241">
        <f>IFERROR(HLOOKUP("fa_7_flow_s11",acc!$B$10:$AIS$83,$A48-1947,FALSE)+HLOOKUP("fa_7_flow_s121",acc!$B$10:$AIS$83,$A48-1947,FALSE)+HLOOKUP("fa_7_flow_s13",acc!$B$10:$AIS$83,$A48-1947,FALSE)+HLOOKUP("fa_7_flow_s14",acc!$B$10:$AIS$83,$A48-1947,FALSE)-HLOOKUP("fl_7_flow_s2",acc!$B$10:$AIS$83,$A48-1947,FALSE),"")</f>
        <v>1.0999999999999999E-2</v>
      </c>
      <c r="PP48" s="203">
        <v>0</v>
      </c>
      <c r="PQ48" s="203"/>
      <c r="PR48" s="241">
        <f>IFERROR(HLOOKUP("fl_21_flow_s121",acc!$B$10:$AME$83,$A48-1947,FALSE)+HLOOKUP("res_flow",acc!$B$10:$AME$83,$A48-1947,FALSE)+HLOOKUP("gcb_flow",acc!$B$10:$AME$83,$A48-1947,FALSE)+HLOOKUP("fl_2_flow_s121",acc!$B$10:$AME$83,$A48-1947,FALSE)+HLOOKUP("fl_5e_flow_s121",acc!$B$10:$AME$83,$A48-1947,FALSE),"")</f>
        <v>-1.222</v>
      </c>
      <c r="PS48" s="203">
        <v>0</v>
      </c>
      <c r="PT48" s="203">
        <v>3.8299825626995898</v>
      </c>
      <c r="PU48" s="241">
        <f>IFERROR(HLOOKUP("fa_21_flow_s11",acc!$B$10:$AIS$83,$A48-1947,FALSE)+HLOOKUP("fa_21_flow_s12",acc!$B$10:$AIS$83,$A48-1947,FALSE)+HLOOKUP("fa_21_flow_s14",acc!$B$10:$AIS$83,$A48-1947,FALSE)+HLOOKUP("fa_21_flow_s2",acc!$B$10:$AIS$83,$A48-1947,FALSE),"")</f>
        <v>1.0290000000000001</v>
      </c>
      <c r="PV48" s="203">
        <v>0</v>
      </c>
      <c r="PW48" s="203">
        <v>0</v>
      </c>
      <c r="PX48" s="203">
        <v>0</v>
      </c>
      <c r="PY48" s="203">
        <v>0</v>
      </c>
      <c r="PZ48" s="203">
        <v>0</v>
      </c>
      <c r="QA48" s="203">
        <v>0</v>
      </c>
      <c r="QB48" s="203">
        <v>0</v>
      </c>
      <c r="QC48" s="203">
        <v>0</v>
      </c>
      <c r="QD48" s="203">
        <v>0</v>
      </c>
      <c r="QE48" s="203">
        <v>0</v>
      </c>
      <c r="QF48" s="203">
        <v>0</v>
      </c>
      <c r="QG48" s="203"/>
      <c r="QH48" s="241">
        <f>IFERROR(HLOOKUP("fl_2_flow_s13",acc!$B$10:$ALW$83,$A48-1947,FALSE)+HLOOKUP("fl_3e_flow_s13",acc!$B$10:$ALW$83,$A48-1947,FALSE)+HLOOKUP("fl_4_flow_s13",acc!$B$10:$ALW$83,$A48-1947,FALSE),"")</f>
        <v>27.815000000000001</v>
      </c>
      <c r="QI48" s="203">
        <v>0</v>
      </c>
      <c r="QJ48" s="203">
        <v>-1.1759999999999999</v>
      </c>
      <c r="QK48" s="203">
        <v>0</v>
      </c>
      <c r="QL48" s="203">
        <v>22.776</v>
      </c>
      <c r="QM48" s="203">
        <v>22.048999999999999</v>
      </c>
      <c r="QN48" s="203">
        <v>0.72699999999999998</v>
      </c>
      <c r="QO48" s="203">
        <v>6.2149999999999999</v>
      </c>
      <c r="QP48" s="203">
        <v>0</v>
      </c>
      <c r="QQ48" s="203">
        <v>0</v>
      </c>
      <c r="QR48" s="203">
        <v>0</v>
      </c>
      <c r="QS48" s="203">
        <v>0</v>
      </c>
      <c r="QT48" s="203">
        <v>0</v>
      </c>
      <c r="QU48" s="203">
        <v>0</v>
      </c>
      <c r="QV48" s="203"/>
      <c r="QW48" s="241">
        <f>IFERROR(HLOOKUP("fl_4_flow_s14",acc!$B$10:$ALO$83,$A48-1947,FALSE),"")</f>
        <v>19.695</v>
      </c>
      <c r="QX48" s="203">
        <v>0</v>
      </c>
      <c r="QY48" s="203">
        <v>0</v>
      </c>
      <c r="QZ48" s="203">
        <v>0</v>
      </c>
      <c r="RA48" s="203">
        <v>0</v>
      </c>
      <c r="RB48" s="203">
        <v>0</v>
      </c>
      <c r="RC48" s="203">
        <v>19.695</v>
      </c>
      <c r="RD48" s="203">
        <v>0</v>
      </c>
      <c r="RE48" s="203">
        <v>0</v>
      </c>
      <c r="RF48" s="203">
        <v>0</v>
      </c>
      <c r="RG48" s="203">
        <v>0</v>
      </c>
      <c r="RH48" s="203">
        <v>0</v>
      </c>
      <c r="RI48" s="203">
        <v>0</v>
      </c>
      <c r="RJ48" s="203"/>
      <c r="RK48" s="241">
        <f>IFERROR(HLOOKUP("fl_1_flow_s2",acc!$B$10:$ALG$83,$A48-1947,FALSE)+HLOOKUP("fl_295_flow_s2",acc!$B$10:$ALG$83,$A48-1947,FALSE)+HLOOKUP("tgt2_flow",acc!$B$10:$ALG$83,$A48-1947,FALSE)+HLOOKUP("fl_2_flow_s2",acc!$B$10:$ALG$83,$A48-1947,FALSE)+HLOOKUP("fl_3d_flow_s2",acc!$B$10:$ALG$83,$A48-1947,FALSE)+HLOOKUP("fl_4_flow_s2",acc!$B$10:$ALG$83,$A48-1947,FALSE)+HLOOKUP("fl_5d_flow_s2",acc!$B$10:$ALG$83,$A48-1947,FALSE)+HLOOKUP("fl_7_flow_s2",acc!$B$10:$ALG$83,$A48-1947,FALSE),"")</f>
        <v>29.131999999999998</v>
      </c>
      <c r="RL48" s="203">
        <v>0.28799999999999998</v>
      </c>
      <c r="RM48" s="203">
        <v>10.105</v>
      </c>
      <c r="RN48" s="203">
        <v>0</v>
      </c>
      <c r="RO48" s="203">
        <v>-6.5000000000000002E-2</v>
      </c>
      <c r="RP48" s="203">
        <v>10.323</v>
      </c>
      <c r="RQ48" s="203">
        <v>4.9269999999999996</v>
      </c>
      <c r="RR48" s="241">
        <f>IFERROR(HLOOKUP("fa_3d_flow_s11",acc!$B$10:$AIS$83,$A48-1947,FALSE)+HLOOKUP("fa_3d_flow_s12",acc!$B$10:$AIS$83,$A48-1947,FALSE)+HLOOKUP("fa_3d_flow_s121",acc!$B$10:$AIS$83,$A48-1947,FALSE)+HLOOKUP("fa_3d_flow_s13",acc!$B$10:$AIS$83,$A48-1947,FALSE)+HLOOKUP("fa_3d_flow_s14",acc!$B$10:$AIS$83,$A48-1947,FALSE),"")</f>
        <v>7.5439999999999996</v>
      </c>
      <c r="RS48" s="203">
        <v>4.7729999999999997</v>
      </c>
      <c r="RT48" s="203">
        <v>7.1890000000000001</v>
      </c>
      <c r="RU48" s="203">
        <v>0</v>
      </c>
      <c r="RV48" s="241">
        <f>IFERROR(HLOOKUP("fa_5d_flow_s11",acc!$B$10:$AIS$83,$A48-1947,FALSE)
+HLOOKUP("fa_5d_flow_s12",acc!$B$10:$AIS$83,$A48-1947,FALSE)
+HLOOKUP("fa_5d_flow_s121",acc!$B$10:$AIS$83,$A48-1947,FALSE)
+HLOOKUP("fa_5d_flow_s13",acc!$B$10:$AIS$83,$A48-1947,FALSE)
+HLOOKUP("fa_5d_flow_s14",acc!$B$10:$AIS$83,$A48-1947,FALSE),"")</f>
        <v>6.4869999999999992</v>
      </c>
      <c r="RW48" s="203">
        <v>0</v>
      </c>
      <c r="RX48" s="203">
        <v>0</v>
      </c>
      <c r="RY48" s="203">
        <v>0</v>
      </c>
      <c r="RZ48" s="203"/>
      <c r="SA48" s="241">
        <f>IFERROR(HLOOKUP("fa_21_v_s11",acc!$B$10:$AIR$83,$A48-1947,FALSE)+HLOOKUP("fa_2_v_s11",acc!$B$10:$AIR$83,$A48-1947,FALSE)+HLOOKUP("fa_3e_v_s11",acc!$B$10:$AIR$83,$A48-1947,FALSE)+HLOOKUP("fa_3d_v_s11",acc!$B$10:$AIR$83,$A48-1947,FALSE)+HLOOKUP("fa_4_v_s11",acc!$B$10:$AIR$83,$A48-1947,FALSE)
+HLOOKUP("fa_5e_v_s11",acc!$B$10:$AIR$83,$A48-1947,FALSE)
+HLOOKUP("fa_5d_v_s11",acc!$B$10:$AIR$83,$A48-1947,FALSE)
+HLOOKUP("fa_6_v_s11",acc!$B$10:$AIR$83,$A48-1947,FALSE)
+HLOOKUP("fa_7_v_s11",acc!$B$10:$AIR$83,$A48-1947,FALSE)
+HLOOKUP("fa_8_v_s11",acc!$B$10:$AIR$83,$A48-1947,FALSE),"")</f>
        <v>33.762000000000008</v>
      </c>
      <c r="SB48" s="203">
        <v>0</v>
      </c>
      <c r="SC48" s="203">
        <v>-0.70699999999999996</v>
      </c>
      <c r="SD48" s="203">
        <v>0</v>
      </c>
      <c r="SE48" s="203">
        <v>3.2450000000000001</v>
      </c>
      <c r="SF48" s="203">
        <v>3.0859999999999999</v>
      </c>
      <c r="SG48" s="203">
        <v>0.159</v>
      </c>
      <c r="SH48" s="203">
        <v>4.9569999999999999</v>
      </c>
      <c r="SI48" s="203">
        <v>26.262</v>
      </c>
      <c r="SJ48" s="203">
        <v>8.81</v>
      </c>
      <c r="SK48" s="203">
        <v>17.452000000000002</v>
      </c>
      <c r="SL48" s="203">
        <v>0</v>
      </c>
      <c r="SM48" s="203">
        <v>5.0000000000000001E-3</v>
      </c>
      <c r="SN48" s="203">
        <v>0</v>
      </c>
      <c r="SO48" s="203"/>
      <c r="SP48" s="241">
        <f>IFERROR(HLOOKUP("fa_21_v_s12",acc!$B$10:$AML$83,$A48-1947,FALSE)+HLOOKUP("res_v",acc!$B$10:$AML$83,$A48-1947,FALSE)+HLOOKUP("fa_2_v_s12",acc!$B$10:$AML$83,$A48-1947,FALSE)+HLOOKUP("fa_3e_v_s12",acc!$B$10:$AML$83,$A48-1947,FALSE)+HLOOKUP("fa_3d_v_s12",acc!$B$10:$AML$83,$A48-1947,FALSE)+HLOOKUP("fa_3g_v_s12",acc!$B$10:$AML$83,$A48-1947,FALSE)+HLOOKUP("fa_4_v_s12",acc!$B$10:$AML$83,$A48-1947,FALSE)+HLOOKUP("fa_5e_v_s12",acc!$B$10:$AML$83,$A48-1947,FALSE)+HLOOKUP("fa_5d_v_s12",acc!$B$10:$AML$83,$A48-1947,FALSE)+HLOOKUP("fa_8_v_s12",acc!$B$10:$AML$83,$A48-1947,FALSE),"")</f>
        <v>31.23557962343466</v>
      </c>
      <c r="SQ48" s="203">
        <v>0</v>
      </c>
      <c r="SR48" s="203">
        <v>-16.510999999999999</v>
      </c>
      <c r="SS48" s="203">
        <v>-1.2E-2</v>
      </c>
      <c r="ST48" s="203">
        <v>0</v>
      </c>
      <c r="SU48" s="203">
        <v>4.7610000000000001</v>
      </c>
      <c r="SV48" s="203">
        <v>5.26</v>
      </c>
      <c r="SW48" s="203">
        <v>-0.499</v>
      </c>
      <c r="SX48" s="241">
        <f>IFERROR(HLOOKUP("fl_4_v_s11",acc!$B$10:$AIS$83,$A48-1947,FALSE)+HLOOKUP("fl_4_v_s13",acc!$B$10:$AIS$83,$A48-1947,FALSE)+HLOOKUP("fl_4_v_s14",acc!$B$10:$AIS$83,$A48-1947,FALSE)+HLOOKUP("fl_4_v_s2",acc!$B$10:$AIS$83,$A48-1947,FALSE)-HLOOKUP("fa_4_v_s11",acc!$B$10:$AIS$83,$A48-1947,FALSE)-HLOOKUP("fa_4_v_s121",acc!$B$10:$AIS$83,$A48-1947,FALSE)-HLOOKUP("fa_4_v_s2",acc!$B$10:$AIS$83,$A48-1947,FALSE),"")</f>
        <v>-5.8689999999999998</v>
      </c>
      <c r="SY48" s="203">
        <v>46.423999999999999</v>
      </c>
      <c r="SZ48" s="203">
        <v>39.03</v>
      </c>
      <c r="TA48" s="203">
        <v>7.3940000000000001</v>
      </c>
      <c r="TB48" s="203">
        <v>0</v>
      </c>
      <c r="TC48" s="203">
        <v>0</v>
      </c>
      <c r="TD48" s="203">
        <v>0</v>
      </c>
      <c r="TE48" s="203"/>
      <c r="TF48" s="241">
        <f>IFERROR(HLOOKUP("fa_1_v_s121",acc!$B$10:$AMD$83,$A48-1947,FALSE)+HLOOKUP("fa_295_v_s121",acc!$B$10:$AMD$83,$A48-1947,FALSE)+HLOOKUP("tgt2_v",acc!$B$10:$AMD$83,$A48-1947,FALSE)+HLOOKUP("fa_2_v_s121",acc!$B$10:$AMD$83,$A48-1947,FALSE)+HLOOKUP("fa_3e_v_s121",acc!$B$10:$AMD$83,$A48-1947,FALSE)+HLOOKUP("fa_3d_v_s121",acc!$B$10:$AMD$83,$A48-1947,FALSE)+HLOOKUP("fa_3g_v_s121",acc!$B$10:$AMD$83,$A48-1947,FALSE)+HLOOKUP("fa_4_v_s121",acc!$B$10:$AMD$83,$A48-1947,FALSE)+HLOOKUP("fa_5e_v_s121",acc!$B$10:$AMD$83,$A48-1947,FALSE)+HLOOKUP("fa_5d_v_s121",acc!$B$10:$AMD$83,$A48-1947,FALSE)+HLOOKUP("fa_7_v_s121",acc!$B$10:$AMD$83,$A48-1947,FALSE)+HLOOKUP("fa_8_v_s121",acc!$B$10:$AMD$83,$A48-1947,FALSE),"")</f>
        <v>-1.214</v>
      </c>
      <c r="TG48" s="203">
        <v>1.1859999999999999</v>
      </c>
      <c r="TH48" s="203">
        <v>-2.548</v>
      </c>
      <c r="TI48" s="203">
        <v>0</v>
      </c>
      <c r="TJ48" s="203">
        <v>0</v>
      </c>
      <c r="TK48" s="203">
        <v>-1E-3</v>
      </c>
      <c r="TL48" s="203">
        <v>-1E-3</v>
      </c>
      <c r="TM48" s="203">
        <v>0</v>
      </c>
      <c r="TN48" s="203">
        <v>0</v>
      </c>
      <c r="TO48" s="203">
        <v>0.14899999999999999</v>
      </c>
      <c r="TP48" s="203">
        <v>0.125</v>
      </c>
      <c r="TQ48" s="203">
        <v>2.4E-2</v>
      </c>
      <c r="TR48" s="203">
        <v>0</v>
      </c>
      <c r="TS48" s="203">
        <v>0</v>
      </c>
      <c r="TT48" s="203">
        <v>0</v>
      </c>
      <c r="TU48" s="203"/>
      <c r="TV48" s="241">
        <f>IFERROR(HLOOKUP("gcb_v",acc!$B$10:$ALV$83,$A48-1947,FALSE)+HLOOKUP("fa_2_v_s13",acc!$B$10:$ALV$83,$A48-1947,FALSE)+HLOOKUP("fa_3d_v_s13",acc!$B$10:$ALV$83,$A48-1947,FALSE)+HLOOKUP("fa_3g_v_s13",acc!$B$10:$ALV$83,$A48-1947,FALSE)+HLOOKUP("fa_5e_v_s13",acc!$B$10:$ALV$83,$A48-1947,FALSE)+HLOOKUP("fa_5d_v_s13",acc!$B$10:$ALV$83,$A48-1947,FALSE)+HLOOKUP("fa_6_v_s13",acc!$B$10:$ALV$83,$A48-1947,FALSE)+HLOOKUP("fa_7_v_s13",acc!$B$10:$ALV$83,$A48-1947,FALSE)+HLOOKUP("fa_8_v_s13",acc!$B$10:$ALV$83,$A48-1947,FALSE),"")</f>
        <v>10.882999999999999</v>
      </c>
      <c r="TW48" s="203">
        <v>0</v>
      </c>
      <c r="TX48" s="203">
        <v>-2.1000000000000001E-2</v>
      </c>
      <c r="TY48" s="203">
        <v>-1E-3</v>
      </c>
      <c r="TZ48" s="203">
        <v>0.35399999999999998</v>
      </c>
      <c r="UA48" s="203">
        <v>0.36</v>
      </c>
      <c r="UB48" s="203">
        <v>-6.0000000000000001E-3</v>
      </c>
      <c r="UC48" s="203">
        <v>0</v>
      </c>
      <c r="UD48" s="203">
        <v>10.55</v>
      </c>
      <c r="UE48" s="203">
        <v>10.183</v>
      </c>
      <c r="UF48" s="203">
        <v>0.36699999999999999</v>
      </c>
      <c r="UG48" s="203">
        <v>0</v>
      </c>
      <c r="UH48" s="203">
        <v>0</v>
      </c>
      <c r="UI48" s="203">
        <v>0</v>
      </c>
      <c r="UJ48" s="203"/>
      <c r="UK48" s="241">
        <f>IFERROR(HLOOKUP("fa_21_v_s14",acc!$B$10:$ALN$83,$A48-1947,FALSE)+HLOOKUP("fa_2_v_s14",acc!$B$10:$ALN$83,$A48-1947,FALSE)+HLOOKUP("fa_3d_v_s14",acc!$B$10:$ALN$83,$A48-1947,FALSE)+HLOOKUP("fa_3g_v_s14",acc!$B$10:$ALN$83,$A48-1947,FALSE)+HLOOKUP("fa_5e_v_s14",acc!$B$10:$ALN$83,$A48-1947,FALSE)+HLOOKUP("fa_5d_v_s14",acc!$B$10:$ALN$83,$A48-1947,FALSE)+HLOOKUP("fa_6_v_s14",acc!$B$10:$ALN$83,$A48-1947,FALSE)+HLOOKUP("fa_7_v_s14",acc!$B$10:$ALN$83,$A48-1947,FALSE)+HLOOKUP("fa_8_v_s14",acc!$B$10:$ALN$83,$A48-1947,FALSE),"")</f>
        <v>40.087000000000003</v>
      </c>
      <c r="UL48" s="203">
        <v>0</v>
      </c>
      <c r="UM48" s="203">
        <v>-1.51</v>
      </c>
      <c r="UN48" s="203">
        <v>0</v>
      </c>
      <c r="UO48" s="203">
        <v>3.0670000000000002</v>
      </c>
      <c r="UP48" s="203">
        <v>2.3340000000000001</v>
      </c>
      <c r="UQ48" s="203">
        <v>0.73299999999999998</v>
      </c>
      <c r="UR48" s="203">
        <v>0</v>
      </c>
      <c r="US48" s="203">
        <v>37.927999999999997</v>
      </c>
      <c r="UT48" s="203">
        <v>34.950000000000003</v>
      </c>
      <c r="UU48" s="203">
        <v>2.9780000000000002</v>
      </c>
      <c r="UV48" s="203">
        <v>0.60199999999999998</v>
      </c>
      <c r="UW48" s="203">
        <v>0</v>
      </c>
      <c r="UX48" s="203">
        <v>0</v>
      </c>
      <c r="UY48" s="203"/>
      <c r="UZ48" s="241">
        <f>IFERROR(HLOOKUP("fa_21_v_s2",acc!$B$10:$ALF$83,$A48-1947,FALSE)+HLOOKUP("fa_2_v_s2",acc!$B$10:$ALF$83,$A48-1947,FALSE)+HLOOKUP("fa_3e_v_s2",acc!$B$10:$ALF$83,$A48-1947,FALSE)+HLOOKUP("fa_3g_v_s2",acc!$B$10:$ALF$83,$A48-1947,FALSE)+HLOOKUP("fa_4_v_s2",acc!$B$10:$ALF$83,$A48-1947,FALSE)+HLOOKUP("fa_5e_v_s2",acc!$B$10:$ALF$83,$A48-1947,FALSE)+HLOOKUP("fa_6_v_s2",acc!$B$10:$ALF$83,$A48-1947,FALSE)+HLOOKUP("fa_8_v_s2",acc!$B$10:$ALF$83,$A48-1947,FALSE),"")</f>
        <v>2.4230000000000018</v>
      </c>
      <c r="VA48" s="203">
        <v>0</v>
      </c>
      <c r="VB48" s="203">
        <v>-16.407</v>
      </c>
      <c r="VC48" s="203">
        <v>1.2E-2</v>
      </c>
      <c r="VD48" s="203">
        <v>0</v>
      </c>
      <c r="VE48" s="203">
        <v>-6.2889999999999997</v>
      </c>
      <c r="VF48" s="203">
        <v>0.3</v>
      </c>
      <c r="VG48" s="203">
        <v>-6.5890000000000004</v>
      </c>
      <c r="VH48" s="203">
        <v>-2.8879999999999999</v>
      </c>
      <c r="VI48" s="203">
        <v>28.161999999999999</v>
      </c>
      <c r="VJ48" s="203">
        <v>28.161999999999999</v>
      </c>
      <c r="VK48" s="203">
        <v>0</v>
      </c>
      <c r="VL48" s="203">
        <v>0</v>
      </c>
      <c r="VM48" s="203">
        <v>0</v>
      </c>
      <c r="VN48" s="203">
        <v>0</v>
      </c>
      <c r="VO48" s="203"/>
      <c r="VP48" s="241">
        <f>IFERROR(HLOOKUP("fl_3g_v_s11",acc!$B$10:$AIM$83,$A48-1947,FALSE)+HLOOKUP("fl_4_v_s11",acc!$B$10:$AIM$83,$A48-1947,FALSE)+HLOOKUP("fl_5e_v_s11",acc!$B$10:$AIM$83,$A48-1947,FALSE),"")</f>
        <v>156.976</v>
      </c>
      <c r="VQ48" s="203">
        <v>0</v>
      </c>
      <c r="VR48" s="203">
        <v>0</v>
      </c>
      <c r="VS48" s="203">
        <v>-0.247</v>
      </c>
      <c r="VT48" s="203">
        <v>0.50800000000000001</v>
      </c>
      <c r="VU48" s="203">
        <v>-0.755</v>
      </c>
      <c r="VV48" s="203">
        <v>1.7849999999999999</v>
      </c>
      <c r="VW48" s="203">
        <v>155.43799999999999</v>
      </c>
      <c r="VX48" s="203">
        <v>155.43799999999999</v>
      </c>
      <c r="VY48" s="203">
        <v>0</v>
      </c>
      <c r="VZ48" s="203">
        <v>0</v>
      </c>
      <c r="WA48" s="203">
        <v>0</v>
      </c>
      <c r="WB48" s="203">
        <v>0</v>
      </c>
      <c r="WC48" s="203"/>
      <c r="WD48" s="241">
        <f>IFERROR(HLOOKUP("fl_295_v_s12",acc!$B$10:$AMK$83,$A48-1947,FALSE)+HLOOKUP("fl_2_v_s12",acc!$B$10:$AMK$83,$A48-1947,FALSE)+HLOOKUP("fl_3g_v_s12",acc!$B$10:$AMK$83,$A48-1947,FALSE)+HLOOKUP("fl_5e_v_s12",acc!$B$10:$AMK$83,$A48-1947,FALSE)+HLOOKUP("fl_6_v_s12",acc!$B$10:$AMK$83,$A48-1947,FALSE)+HLOOKUP("fl_7_v_s12",acc!$B$10:$AMK$83,$A48-1947,FALSE),"")</f>
        <v>-63.942420376565309</v>
      </c>
      <c r="WE48" s="203">
        <v>0</v>
      </c>
      <c r="WF48" s="241">
        <f>IFERROR(HLOOKUP("fa_2_v_s11",acc!$B$10:$AIS$83,$A48-1947,FALSE)+HLOOKUP("fa_2_v_s12",acc!$B$10:$AIS$83,$A48-1947,FALSE)+HLOOKUP("fa_2_v_s121",acc!$B$10:$AIS$83,$A48-1947,FALSE)+HLOOKUP("fa_2_v_s13",acc!$B$10:$AIS$83,$A48-1947,FALSE)+HLOOKUP("fa_2_v_s14",acc!$B$10:$AIS$83,$A48-1947,FALSE)+HLOOKUP("fa_2_v_s2",acc!$B$10:$AIS$83,$A48-1947,FALSE)-HLOOKUP("fl_2_v_s121",acc!$B$10:$AIS$83,$A48-1947,FALSE)-HLOOKUP("fl_2_v_s13",acc!$B$10:$AIS$83,$A48-1947,FALSE)-HLOOKUP("fl_2_v_s2",acc!$B$10:$AIS$83,$A48-1947,FALSE),"")</f>
        <v>-21.231999999999999</v>
      </c>
      <c r="WG48" s="203">
        <v>0</v>
      </c>
      <c r="WH48" s="203">
        <v>0</v>
      </c>
      <c r="WI48" s="203">
        <v>0.88700000000000001</v>
      </c>
      <c r="WJ48" s="203">
        <v>5.5419999999999998</v>
      </c>
      <c r="WK48" s="203">
        <v>-4.6550000000000002</v>
      </c>
      <c r="WL48" s="203">
        <v>0</v>
      </c>
      <c r="WM48" s="203">
        <v>40.140999999999998</v>
      </c>
      <c r="WN48" s="241">
        <f>IFERROR(HLOOKUP("fa_5e_v_s11",acc!$B$10:$AIS$83,$A48-1947,FALSE)
+HLOOKUP("fa_5e_v_s12",acc!$B$10:$AIS$83,$A48-1947,FALSE)
+HLOOKUP("fa_5e_v_s121",acc!$B$10:$AIS$83,$A48-1947,FALSE)
+HLOOKUP("fa_5e_v_s13",acc!$B$10:$AIS$83,$A48-1947,FALSE)
+HLOOKUP("fa_5e_v_s14",acc!$B$10:$AIS$83,$A48-1947,FALSE)
+HLOOKUP("fa_5e_v_s2",acc!$B$10:$AIS$83,$A48-1947,FALSE)
-HLOOKUP("fl_5e_v_s11",acc!$B$10:$AIS$83,$A48-1947,FALSE)
-HLOOKUP("fl_5e_v_s121",acc!$B$10:$AIS$83,$A48-1947,FALSE),"")</f>
        <v>-45.489999999999966</v>
      </c>
      <c r="WO48" s="203">
        <v>0</v>
      </c>
      <c r="WP48" s="203">
        <v>0.60199999999999998</v>
      </c>
      <c r="WQ48" s="241">
        <f>IFERROR(HLOOKUP("fa_7_v_s11",acc!$B$10:$AIS$83,$A48-1947,FALSE)+HLOOKUP("fa_7_v_s121",acc!$B$10:$AIS$83,$A48-1947,FALSE)+HLOOKUP("fa_7_v_s13",acc!$B$10:$AIS$83,$A48-1947,FALSE)+HLOOKUP("fa_7_v_s14",acc!$B$10:$AIS$83,$A48-1947,FALSE)-HLOOKUP("fl_7_v_s2",acc!$B$10:$AIS$83,$A48-1947,FALSE),"")</f>
        <v>5.0000000000000001E-3</v>
      </c>
      <c r="WR48" s="203">
        <v>0</v>
      </c>
      <c r="WS48" s="203"/>
      <c r="WT48" s="241">
        <f>IFERROR(HLOOKUP("fl_21_v_s121",acc!$B$10:$AMC$83,$A48-1947,FALSE)+HLOOKUP("res_v",acc!$B$10:$AMC$83,$A48-1947,FALSE)+HLOOKUP("gcb_v",acc!$B$10:$AMC$83,$A48-1947,FALSE)+HLOOKUP("fl_2_v_s121",acc!$B$10:$AMC$83,$A48-1947,FALSE)+HLOOKUP("fl_5e_v_s121",acc!$B$10:$AMC$83,$A48-1947,FALSE),"")</f>
        <v>11.311999999999999</v>
      </c>
      <c r="WU48" s="203">
        <v>0</v>
      </c>
      <c r="WV48" s="203">
        <v>0</v>
      </c>
      <c r="WW48" s="203">
        <v>0</v>
      </c>
      <c r="WX48" s="203">
        <v>0</v>
      </c>
      <c r="WY48" s="203">
        <v>0</v>
      </c>
      <c r="WZ48" s="203">
        <v>0</v>
      </c>
      <c r="XA48" s="203">
        <v>0</v>
      </c>
      <c r="XB48" s="203">
        <v>0</v>
      </c>
      <c r="XC48" s="203">
        <v>11.311999999999999</v>
      </c>
      <c r="XD48" s="203">
        <v>11.311999999999999</v>
      </c>
      <c r="XE48" s="203">
        <v>0</v>
      </c>
      <c r="XF48" s="203">
        <v>0</v>
      </c>
      <c r="XG48" s="203">
        <v>0</v>
      </c>
      <c r="XH48" s="203">
        <v>0</v>
      </c>
      <c r="XI48" s="203"/>
      <c r="XJ48" s="241">
        <f>IFERROR(HLOOKUP("fl_2_v_s13",acc!$B$10:$ALU$83,$A48-1947,FALSE)+HLOOKUP("fl_3e_v_s13",acc!$B$10:$ALU$83,$A48-1947,FALSE)+HLOOKUP("fl_4_v_s13",acc!$B$10:$ALU$83,$A48-1947,FALSE),"")</f>
        <v>4.9419999999999993</v>
      </c>
      <c r="XK48" s="203">
        <v>0</v>
      </c>
      <c r="XL48" s="203">
        <v>0</v>
      </c>
      <c r="XM48" s="203">
        <v>0</v>
      </c>
      <c r="XN48" s="203">
        <v>5.0999999999999996</v>
      </c>
      <c r="XO48" s="203">
        <v>5.141</v>
      </c>
      <c r="XP48" s="203">
        <v>-4.1000000000000002E-2</v>
      </c>
      <c r="XQ48" s="203">
        <v>-0.158</v>
      </c>
      <c r="XR48" s="203">
        <v>0</v>
      </c>
      <c r="XS48" s="203">
        <v>0</v>
      </c>
      <c r="XT48" s="203">
        <v>0</v>
      </c>
      <c r="XU48" s="203">
        <v>0</v>
      </c>
      <c r="XV48" s="203">
        <v>0</v>
      </c>
      <c r="XW48" s="203">
        <v>0</v>
      </c>
      <c r="XX48" s="203"/>
      <c r="XY48" s="241">
        <f>IFERROR(HLOOKUP("fl_4_v_s14",acc!$B$10:$ALM$83,$A48-1947,FALSE),"")</f>
        <v>-4.8000000000000001E-2</v>
      </c>
      <c r="XZ48" s="203">
        <v>0</v>
      </c>
      <c r="YA48" s="203">
        <v>0</v>
      </c>
      <c r="YB48" s="203">
        <v>0</v>
      </c>
      <c r="YC48" s="203">
        <v>0</v>
      </c>
      <c r="YD48" s="203">
        <v>0</v>
      </c>
      <c r="YE48" s="203">
        <v>-4.8000000000000001E-2</v>
      </c>
      <c r="YF48" s="203">
        <v>0</v>
      </c>
      <c r="YG48" s="203">
        <v>0</v>
      </c>
      <c r="YH48" s="203">
        <v>0</v>
      </c>
      <c r="YI48" s="203">
        <v>0</v>
      </c>
      <c r="YJ48" s="203">
        <v>0</v>
      </c>
      <c r="YK48" s="203">
        <v>0</v>
      </c>
      <c r="YL48" s="203"/>
      <c r="YM48" s="241">
        <f>IFERROR(HLOOKUP("fl_1_v_s2",acc!$B$10:$ALE$83,$A48-1947,FALSE)+HLOOKUP("fl_295_v_s2",acc!$B$10:$ALE$83,$A48-1947,FALSE)+HLOOKUP("tgt2_v",acc!$B$10:$ALE$83,$A48-1947,FALSE)+HLOOKUP("fl_2_v_s2",acc!$B$10:$ALE$83,$A48-1947,FALSE)+HLOOKUP("fl_3d_v_s2",acc!$B$10:$ALE$83,$A48-1947,FALSE)+HLOOKUP("fl_4_v_s2",acc!$B$10:$ALE$83,$A48-1947,FALSE)+HLOOKUP("fl_5d_v_s2",acc!$B$10:$ALE$83,$A48-1947,FALSE)+HLOOKUP("fl_7_v_s2",acc!$B$10:$ALE$83,$A48-1947,FALSE),"")</f>
        <v>7.9370000000000083</v>
      </c>
      <c r="YN48" s="203">
        <v>1.1859999999999999</v>
      </c>
      <c r="YO48" s="203">
        <v>-16.472000000000001</v>
      </c>
      <c r="YP48" s="203">
        <v>0</v>
      </c>
      <c r="YQ48" s="203">
        <v>0</v>
      </c>
      <c r="YR48" s="203">
        <v>-0.60199999999999998</v>
      </c>
      <c r="YS48" s="203">
        <v>0.16700000000000001</v>
      </c>
      <c r="YT48" s="241">
        <f>IFERROR(HLOOKUP("fa_3d_v_s11",acc!$B$10:$AIS$83,$A48-1947,FALSE)+HLOOKUP("fa_3d_v_s12",acc!$B$10:$AIS$83,$A48-1947,FALSE)+HLOOKUP("fa_3d_v_s121",acc!$B$10:$AIS$83,$A48-1947,FALSE)+HLOOKUP("fa_3d_v_s13",acc!$B$10:$AIS$83,$A48-1947,FALSE)+HLOOKUP("fa_3d_v_s14",acc!$B$10:$AIS$83,$A48-1947,FALSE),"")</f>
        <v>0.38700000000000001</v>
      </c>
      <c r="YU48" s="203">
        <v>-5.3789999999999996</v>
      </c>
      <c r="YV48" s="203">
        <v>26.262</v>
      </c>
      <c r="YW48" s="203">
        <v>0</v>
      </c>
      <c r="YX48" s="241">
        <f>IFERROR(HLOOKUP("fa_5d_v_s11",acc!$B$10:$AIS$83,$A48-1947,FALSE)
+HLOOKUP("fa_5d_v_s12",acc!$B$10:$AIS$83,$A48-1947,FALSE)
+HLOOKUP("fa_5d_v_s121",acc!$B$10:$AIS$83,$A48-1947,FALSE)
+HLOOKUP("fa_5d_v_s13",acc!$B$10:$AIS$83,$A48-1947,FALSE)
+HLOOKUP("fa_5d_v_s14",acc!$B$10:$AIS$83,$A48-1947,FALSE),"")</f>
        <v>28.215000000000007</v>
      </c>
      <c r="YY48" s="203">
        <v>0</v>
      </c>
      <c r="YZ48" s="203">
        <v>0</v>
      </c>
      <c r="ZA48" s="203">
        <v>0</v>
      </c>
      <c r="ZB48" s="203"/>
      <c r="ZC48" s="241">
        <f>IFERROR(HLOOKUP("fa_21_c_s11",acc!$B$10:$AIL$83,$A48-1947,FALSE)+HLOOKUP("fa_2_c_s11",acc!$B$10:$AIL$83,$A48-1947,FALSE)+HLOOKUP("fa_3e_c_s11",acc!$B$10:$AIL$83,$A48-1947,FALSE)+HLOOKUP("fa_3d_c_s11",acc!$B$10:$AIL$83,$A48-1947,FALSE)+HLOOKUP("fa_4_c_s11",acc!$B$10:$AIL$83,$A48-1947,FALSE)+HLOOKUP("fa_5e_c_s11",acc!$B$10:$AIL$83,$A48-1947,FALSE)+HLOOKUP("fa_5d_c_s11",acc!$B$10:$AIL$83,$A48-1947,FALSE)+HLOOKUP("fa_6_c_s11",acc!$B$10:$AIL$83,$A48-1947,FALSE)+HLOOKUP("fa_7_c_s11",acc!$B$10:$AIL$83,$A48-1947,FALSE)+HLOOKUP("fa_8_c_s11",acc!$B$10:$AIL$83,$A48-1947,FALSE),"")</f>
        <v>-10.344000000000001</v>
      </c>
      <c r="ZD48" s="203">
        <v>0</v>
      </c>
      <c r="ZE48" s="203">
        <v>-0.29699999999999999</v>
      </c>
      <c r="ZF48" s="203">
        <v>0</v>
      </c>
      <c r="ZG48" s="203">
        <v>0.105</v>
      </c>
      <c r="ZH48" s="203">
        <v>0.105</v>
      </c>
      <c r="ZI48" s="203">
        <v>0</v>
      </c>
      <c r="ZJ48" s="203">
        <v>-3.03</v>
      </c>
      <c r="ZK48" s="203">
        <v>-3.1219999999999999</v>
      </c>
      <c r="ZL48" s="203">
        <v>3.355</v>
      </c>
      <c r="ZM48" s="203">
        <v>-6.4770000000000003</v>
      </c>
      <c r="ZN48" s="203">
        <v>0</v>
      </c>
      <c r="ZO48" s="203">
        <v>0</v>
      </c>
      <c r="ZP48" s="203">
        <v>-4</v>
      </c>
      <c r="ZQ48" s="203"/>
      <c r="ZR48" s="241">
        <f>IFERROR(HLOOKUP("fa_21_c_s12",acc!$B$10:$AMJ$83,$A48-1947,FALSE)+HLOOKUP("res_c",acc!$B$10:$AMJ$83,$A48-1947,FALSE)+HLOOKUP("fa_2_c_s12",acc!$B$10:$AMJ$83,$A48-1947,FALSE)+HLOOKUP("fa_3e_c_s12",acc!$B$10:$AMJ$83,$A48-1947,FALSE)+HLOOKUP("fa_3d_c_s12",acc!$B$10:$AMJ$83,$A48-1947,FALSE)+HLOOKUP("fa_3g_c_s12",acc!$B$10:$AMJ$83,$A48-1947,FALSE)+HLOOKUP("fa_4_c_s12",acc!$B$10:$AMJ$83,$A48-1947,FALSE)+HLOOKUP("fa_5e_c_s12",acc!$B$10:$AMJ$83,$A48-1947,FALSE)+HLOOKUP("fa_5d_c_s12",acc!$B$10:$AMJ$83,$A48-1947,FALSE)+HLOOKUP("fa_8_c_s12",acc!$B$10:$AMJ$83,$A48-1947,FALSE),"")</f>
        <v>6.7878400316548984</v>
      </c>
      <c r="ZS48" s="203">
        <v>0</v>
      </c>
      <c r="ZT48" s="203">
        <v>2.411</v>
      </c>
      <c r="ZU48" s="203">
        <v>0</v>
      </c>
      <c r="ZV48" s="203">
        <v>0</v>
      </c>
      <c r="ZW48" s="203">
        <v>9.5000000000000001E-2</v>
      </c>
      <c r="ZX48" s="203">
        <v>-0.06</v>
      </c>
      <c r="ZY48" s="203">
        <v>0.155</v>
      </c>
      <c r="ZZ48" s="241">
        <f>IFERROR(HLOOKUP("fl_4_c_s11",acc!$B$10:$AIS$83,$A48-1947,FALSE)+HLOOKUP("fl_4_c_s13",acc!$B$10:$AIS$83,$A48-1947,FALSE)+HLOOKUP("fl_4_c_s14",acc!$B$10:$AIS$83,$A48-1947,FALSE)+HLOOKUP("fl_4_c_s2",acc!$B$10:$AIS$83,$A48-1947,FALSE)-HLOOKUP("fa_4_c_s11",acc!$B$10:$AIS$83,$A48-1947,FALSE)-HLOOKUP("fa_4_c_s121",acc!$B$10:$AIS$83,$A48-1947,FALSE)-HLOOKUP("fa_4_c_s2",acc!$B$10:$AIS$83,$A48-1947,FALSE),"")</f>
        <v>-0.9469999999999994</v>
      </c>
      <c r="AAA48" s="203">
        <v>7.9470000000000001</v>
      </c>
      <c r="AAB48" s="203">
        <v>12.157</v>
      </c>
      <c r="AAC48" s="203">
        <v>-4.21</v>
      </c>
      <c r="AAD48" s="203">
        <v>0</v>
      </c>
      <c r="AAE48" s="203">
        <v>0</v>
      </c>
      <c r="AAF48" s="203">
        <v>-9</v>
      </c>
      <c r="AAG48" s="203"/>
      <c r="AAH48" s="241">
        <f>IFERROR(HLOOKUP("fa_1_c_s121",acc!$B$10:$AMB$83,$A48-1947,FALSE)+HLOOKUP("fa_295_c_s121",acc!$B$10:$AMB$83,$A48-1947,FALSE)+HLOOKUP("tgt2_c",acc!$B$10:$AMB$83,$A48-1947,FALSE)+HLOOKUP("fa_2_c_s121",acc!$B$10:$AMB$83,$A48-1947,FALSE)+HLOOKUP("fa_3e_c_s121",acc!$B$10:$AMB$83,$A48-1947,FALSE)+HLOOKUP("fa_3d_c_s121",acc!$B$10:$AMB$83,$A48-1947,FALSE)+HLOOKUP("fa_3g_c_s121",acc!$B$10:$AMB$83,$A48-1947,FALSE)+HLOOKUP("fa_4_c_s121",acc!$B$10:$AMB$83,$A48-1947,FALSE)+HLOOKUP("fa_5e_c_s121",acc!$B$10:$AMB$83,$A48-1947,FALSE)+HLOOKUP("fa_5d_c_s121",acc!$B$10:$AMB$83,$A48-1947,FALSE)+HLOOKUP("fa_7_c_s121",acc!$B$10:$AMB$83,$A48-1947,FALSE)+HLOOKUP("fa_8_c_s121",acc!$B$10:$AMB$83,$A48-1947,FALSE),"")</f>
        <v>-1.500000000001721E-2</v>
      </c>
      <c r="AAI48" s="203">
        <v>0</v>
      </c>
      <c r="AAJ48" s="203">
        <v>0</v>
      </c>
      <c r="AAK48" s="203">
        <v>0</v>
      </c>
      <c r="AAL48" s="241">
        <f>IFERROR(HLOOKUP("fl_295_c_s12",acc!$B$10:$AIS$83,$A48-1947,FALSE)+HLOOKUP("fl_295_c_s2",acc!$B$10:$AIS$83,$A48-1947,FALSE),"")</f>
        <v>-1.0000000000172E-3</v>
      </c>
      <c r="AAM48" s="203">
        <v>0</v>
      </c>
      <c r="AAN48" s="203">
        <v>0</v>
      </c>
      <c r="AAO48" s="203">
        <v>0</v>
      </c>
      <c r="AAP48" s="203">
        <v>0</v>
      </c>
      <c r="AAQ48" s="203">
        <v>-1.4E-2</v>
      </c>
      <c r="AAR48" s="203">
        <v>0</v>
      </c>
      <c r="AAS48" s="203">
        <v>-1.4E-2</v>
      </c>
      <c r="AAT48" s="203">
        <v>0</v>
      </c>
      <c r="AAU48" s="203">
        <v>0</v>
      </c>
      <c r="AAV48" s="203">
        <v>0</v>
      </c>
      <c r="AAW48" s="203"/>
      <c r="AAX48" s="241">
        <f>IFERROR(HLOOKUP("gcb_c",acc!$B$10:$ALT$83,$A48-1947,FALSE)+HLOOKUP("fa_2_c_s13",acc!$B$10:$ALT$83,$A48-1947,FALSE)+HLOOKUP("fa_3d_c_s13",acc!$B$10:$ALT$83,$A48-1947,FALSE)+HLOOKUP("fa_3g_c_s13",acc!$B$10:$ALT$83,$A48-1947,FALSE)+HLOOKUP("fa_5e_c_s13",acc!$B$10:$ALT$83,$A48-1947,FALSE)+HLOOKUP("fa_5d_c_s13",acc!$B$10:$ALT$83,$A48-1947,FALSE)+HLOOKUP("fa_6_c_s13",acc!$B$10:$ALT$83,$A48-1947,FALSE)+HLOOKUP("fa_7_c_s13",acc!$B$10:$ALT$83,$A48-1947,FALSE)+HLOOKUP("fa_8_c_s13",acc!$B$10:$ALT$83,$A48-1947,FALSE),"")</f>
        <v>-8.16</v>
      </c>
      <c r="AAY48" s="203">
        <v>0</v>
      </c>
      <c r="AAZ48" s="203">
        <v>-1.0949825626995913</v>
      </c>
      <c r="ABA48" s="203">
        <v>0</v>
      </c>
      <c r="ABB48" s="203">
        <v>0</v>
      </c>
      <c r="ABC48" s="203">
        <v>0</v>
      </c>
      <c r="ABD48" s="203">
        <v>0</v>
      </c>
      <c r="ABE48" s="203">
        <v>0</v>
      </c>
      <c r="ABF48" s="203">
        <v>-7.4219999999999997</v>
      </c>
      <c r="ABG48" s="203">
        <v>-6.9980000000000002</v>
      </c>
      <c r="ABH48" s="203">
        <v>-0.42399999999999999</v>
      </c>
      <c r="ABI48" s="203">
        <v>0</v>
      </c>
      <c r="ABJ48" s="203">
        <v>0</v>
      </c>
      <c r="ABK48" s="203">
        <v>-0.746</v>
      </c>
      <c r="ABL48" s="203"/>
      <c r="ABM48" s="241">
        <f>IFERROR(HLOOKUP("fa_21_c_s14",acc!$B$10:$ALL$83,$A48-1947,FALSE)+HLOOKUP("fa_2_c_s14",acc!$B$10:$ALL$83,$A48-1947,FALSE)+HLOOKUP("fa_3d_c_s14",acc!$B$10:$ALL$83,$A48-1947,FALSE)+HLOOKUP("fa_3g_c_s14",acc!$B$10:$ALL$83,$A48-1947,FALSE)+HLOOKUP("fa_5e_c_s14",acc!$B$10:$ALL$83,$A48-1947,FALSE)+HLOOKUP("fa_5d_c_s14",acc!$B$10:$ALL$83,$A48-1947,FALSE)+HLOOKUP("fa_6_c_s14",acc!$B$10:$ALL$83,$A48-1947,FALSE)+HLOOKUP("fa_7_c_s14",acc!$B$10:$ALL$83,$A48-1947,FALSE)+HLOOKUP("fa_8_c_s14",acc!$B$10:$ALL$83,$A48-1947,FALSE),"")</f>
        <v>70.527000000000015</v>
      </c>
      <c r="ABN48" s="203">
        <v>0</v>
      </c>
      <c r="ABO48" s="203">
        <v>8.9960000000000004</v>
      </c>
      <c r="ABP48" s="203">
        <v>0</v>
      </c>
      <c r="ABQ48" s="203">
        <v>0</v>
      </c>
      <c r="ABR48" s="203">
        <v>0</v>
      </c>
      <c r="ABS48" s="203">
        <v>0</v>
      </c>
      <c r="ABT48" s="203">
        <v>0</v>
      </c>
      <c r="ABU48" s="203">
        <v>28.274000000000001</v>
      </c>
      <c r="ABV48" s="203">
        <v>29.548999999999999</v>
      </c>
      <c r="ABW48" s="203">
        <v>-1.2749999999999999</v>
      </c>
      <c r="ABX48" s="203">
        <v>0</v>
      </c>
      <c r="ABY48" s="203">
        <v>0</v>
      </c>
      <c r="ABZ48" s="203">
        <v>33.257000000000005</v>
      </c>
      <c r="ACA48" s="203"/>
      <c r="ACB48" s="241">
        <f>IFERROR(HLOOKUP("fa_21_c_s2",acc!$B$10:$ALD$83,$A48-1947,FALSE)+HLOOKUP("fa_2_c_s2",acc!$B$10:$ALD$83,$A48-1947,FALSE)+HLOOKUP("fa_3e_c_s2",acc!$B$10:$ALD$83,$A48-1947,FALSE)+HLOOKUP("fa_3g_c_s2",acc!$B$10:$ALD$83,$A48-1947,FALSE)+HLOOKUP("fa_4_c_s2",acc!$B$10:$ALD$83,$A48-1947,FALSE)+HLOOKUP("fa_5e_c_s2",acc!$B$10:$ALD$83,$A48-1947,FALSE)+HLOOKUP("fa_6_c_s2",acc!$B$10:$ALD$83,$A48-1947,FALSE)+HLOOKUP("fa_8_c_s2",acc!$B$10:$ALD$83,$A48-1947,FALSE),"")</f>
        <v>6.6440000000000019</v>
      </c>
      <c r="ACC48" s="203">
        <v>0</v>
      </c>
      <c r="ACD48" s="203">
        <v>1.841</v>
      </c>
      <c r="ACE48" s="203">
        <v>0</v>
      </c>
      <c r="ACF48" s="203">
        <v>0</v>
      </c>
      <c r="ACG48" s="203">
        <v>2.1120000000000001</v>
      </c>
      <c r="ACH48" s="203">
        <v>2.1059999999999999</v>
      </c>
      <c r="ACI48" s="203">
        <v>6.0000000000000001E-3</v>
      </c>
      <c r="ACJ48" s="203">
        <v>-1.7470000000000001</v>
      </c>
      <c r="ACK48" s="203">
        <v>18.943000000000001</v>
      </c>
      <c r="ACL48" s="203">
        <v>23.949000000000002</v>
      </c>
      <c r="ACM48" s="203">
        <v>0</v>
      </c>
      <c r="ACN48" s="203">
        <v>0</v>
      </c>
      <c r="ACO48" s="203">
        <v>0</v>
      </c>
      <c r="ACP48" s="203">
        <v>-19.510999999999999</v>
      </c>
      <c r="ACQ48" s="203"/>
      <c r="ACR48" s="241">
        <f>IFERROR(HLOOKUP("fl_3g_c_s11",acc!$B$10:$AMQ$83,$A48-1947,FALSE)+HLOOKUP("fl_4_c_s11",acc!$B$10:$AMQ$83,$A48-1947,FALSE)+HLOOKUP("fl_5e_c_s11",acc!$B$10:$AMQ$83,$A48-1947,FALSE),"")</f>
        <v>23.582000000000001</v>
      </c>
      <c r="ACS48" s="203">
        <v>0</v>
      </c>
      <c r="ACT48" s="203">
        <v>0</v>
      </c>
      <c r="ACU48" s="203">
        <v>-0.14399999999999999</v>
      </c>
      <c r="ACV48" s="203">
        <v>-0.14399999999999999</v>
      </c>
      <c r="ACW48" s="203">
        <v>0</v>
      </c>
      <c r="ACX48" s="203">
        <v>4.0599999999999996</v>
      </c>
      <c r="ACY48" s="203">
        <v>19.666</v>
      </c>
      <c r="ACZ48" s="203">
        <v>19.666</v>
      </c>
      <c r="ADA48" s="203">
        <v>0</v>
      </c>
      <c r="ADB48" s="203">
        <v>0</v>
      </c>
      <c r="ADC48" s="203">
        <v>0</v>
      </c>
      <c r="ADD48" s="203">
        <v>0</v>
      </c>
      <c r="ADE48" s="203"/>
      <c r="ADF48" s="241">
        <f>IFERROR(HLOOKUP("fl_295_c_s12",acc!$B$10:$AMI$83,$A48-1947,FALSE)+HLOOKUP("fl_2_c_s12",acc!$B$10:$AMI$83,$A48-1947,FALSE)+HLOOKUP("fl_3g_c_s12",acc!$B$10:$AMI$83,$A48-1947,FALSE)+HLOOKUP("fl_5e_c_s12",acc!$B$10:$AMI$83,$A48-1947,FALSE)+HLOOKUP("fl_6_c_s12",acc!$B$10:$AMI$83,$A48-1947,FALSE)+HLOOKUP("fl_7_c_s12",acc!$B$10:$AMI$83,$A48-1947,FALSE),"")</f>
        <v>54.724840031654885</v>
      </c>
      <c r="ADG48" s="203">
        <v>0</v>
      </c>
      <c r="ADH48" s="241">
        <f>IFERROR(HLOOKUP("fa_2_c_s11",acc!$B$10:$AIS$83,$A48-1947,FALSE)+HLOOKUP("fa_2_c_s12",acc!$B$10:$AIS$83,$A48-1947,FALSE)+HLOOKUP("fa_2_c_s121",acc!$B$10:$AIS$83,$A48-1947,FALSE)+HLOOKUP("fa_2_c_s13",acc!$B$10:$AIS$83,$A48-1947,FALSE)+HLOOKUP("fa_2_c_s14",acc!$B$10:$AIS$83,$A48-1947,FALSE)+HLOOKUP("fa_2_c_s2",acc!$B$10:$AIS$83,$A48-1947,FALSE)-HLOOKUP("fl_2_c_s121",acc!$B$10:$AIS$83,$A48-1947,FALSE)-HLOOKUP("fl_2_c_s13",acc!$B$10:$AIS$83,$A48-1947,FALSE)-HLOOKUP("fl_2_c_s2",acc!$B$10:$AIS$83,$A48-1947,FALSE),"")</f>
        <v>3.484</v>
      </c>
      <c r="ADI48" s="203">
        <v>0</v>
      </c>
      <c r="ADJ48" s="203">
        <v>-1.0000000000172E-3</v>
      </c>
      <c r="ADK48" s="203">
        <v>1.6910000000000001</v>
      </c>
      <c r="ADL48" s="203">
        <v>0.502</v>
      </c>
      <c r="ADM48" s="203">
        <v>1.1890000000000001</v>
      </c>
      <c r="ADN48" s="203">
        <v>0</v>
      </c>
      <c r="ADO48" s="203">
        <f t="shared" si="1"/>
        <v>42.346000000000004</v>
      </c>
      <c r="ADP48" s="241">
        <f>IFERROR(HLOOKUP("fa_5e_c_s11",acc!$B$10:$AIS$83,$A48-1947,FALSE)
+HLOOKUP("fa_5e_c_s12",acc!$B$10:$AIS$83,$A48-1947,FALSE)
+HLOOKUP("fa_5e_c_s121",acc!$B$10:$AIS$83,$A48-1947,FALSE)
+HLOOKUP("fa_5e_c_s13",acc!$B$10:$AIS$83,$A48-1947,FALSE)
+HLOOKUP("fa_5e_c_s14",acc!$B$10:$AIS$83,$A48-1947,FALSE)
+HLOOKUP("fa_5e_c_s2",acc!$B$10:$AIS$83,$A48-1947,FALSE)
-HLOOKUP("fl_5e_c_s11",acc!$B$10:$AIS$83,$A48-1947,FALSE)
-HLOOKUP("fl_5e_c_s121",acc!$B$10:$AIS$83,$A48-1947,FALSE),"")</f>
        <v>42.346000000000004</v>
      </c>
      <c r="ADQ48" s="203">
        <v>0</v>
      </c>
      <c r="ADR48" s="203">
        <v>0</v>
      </c>
      <c r="ADS48" s="241">
        <f>IFERROR(HLOOKUP("fa_7_c_s11",acc!$B$10:$AIS$83,$A48-1947,FALSE)+HLOOKUP("fa_7_c_s121",acc!$B$10:$AIS$83,$A48-1947,FALSE)+HLOOKUP("fa_7_c_s13",acc!$B$10:$AIS$83,$A48-1947,FALSE)+HLOOKUP("fa_7_c_s14",acc!$B$10:$AIS$83,$A48-1947,FALSE)-HLOOKUP("fl_7_c_s2",acc!$B$10:$AIS$83,$A48-1947,FALSE),"")</f>
        <v>0</v>
      </c>
      <c r="ADT48" s="203">
        <v>0</v>
      </c>
      <c r="ADU48" s="203"/>
      <c r="ADV48" s="241">
        <f>IFERROR(HLOOKUP("fl_21_c_s121",acc!$B$10:$AMA$83,$A48-1947,FALSE)+HLOOKUP("res_c",acc!$B$10:$AMA$83,$A48-1947,FALSE)+HLOOKUP("gcb_c",acc!$B$10:$AMA$83,$A48-1947,FALSE)+HLOOKUP("fl_2_c_s121",acc!$B$10:$AMA$83,$A48-1947,FALSE)+HLOOKUP("fl_5e_c_s121",acc!$B$10:$AMA$83,$A48-1947,FALSE),"")</f>
        <v>0</v>
      </c>
      <c r="ADW48" s="203">
        <v>0</v>
      </c>
      <c r="ADX48" s="203">
        <v>-1.1039825626995912</v>
      </c>
      <c r="ADY48" s="241">
        <f>IFERROR(HLOOKUP("fa_21_c_s11",acc!$B$10:$AIS$83,$A48-1947,FALSE)+HLOOKUP("fa_21_c_s12",acc!$B$10:$AIS$83,$A48-1947,FALSE)+HLOOKUP("fa_21_c_s14",acc!$B$10:$AIS$83,$A48-1947,FALSE)+HLOOKUP("fa_21_c_s2",acc!$B$10:$AIS$83,$A48-1947,FALSE),"")</f>
        <v>0</v>
      </c>
      <c r="ADZ48" s="203">
        <v>0</v>
      </c>
      <c r="AEA48" s="203">
        <v>0</v>
      </c>
      <c r="AEB48" s="203">
        <v>0</v>
      </c>
      <c r="AEC48" s="203">
        <v>0</v>
      </c>
      <c r="AED48" s="203">
        <v>0</v>
      </c>
      <c r="AEE48" s="203">
        <v>0</v>
      </c>
      <c r="AEF48" s="203">
        <v>0</v>
      </c>
      <c r="AEG48" s="203">
        <v>0</v>
      </c>
      <c r="AEH48" s="203">
        <v>0</v>
      </c>
      <c r="AEI48" s="203">
        <v>0</v>
      </c>
      <c r="AEJ48" s="203">
        <v>0</v>
      </c>
      <c r="AEK48" s="203"/>
      <c r="AEL48" s="241">
        <f>IFERROR(HLOOKUP("fl_2_c_s13",acc!$B$10:$ALS$83,$A48-1947,FALSE)+HLOOKUP("fl_3e_c_s13",acc!$B$10:$ALS$83,$A48-1947,FALSE)+HLOOKUP("fl_4_c_s13",acc!$B$10:$ALS$83,$A48-1947,FALSE),"")</f>
        <v>0.16399999999999998</v>
      </c>
      <c r="AEM48" s="203">
        <v>0</v>
      </c>
      <c r="AEN48" s="203">
        <v>0</v>
      </c>
      <c r="AEO48" s="203">
        <v>0</v>
      </c>
      <c r="AEP48" s="203">
        <v>-0.314</v>
      </c>
      <c r="AEQ48" s="203">
        <v>-0.314</v>
      </c>
      <c r="AER48" s="203">
        <v>0</v>
      </c>
      <c r="AES48" s="203">
        <v>0.47799999999999998</v>
      </c>
      <c r="AET48" s="203">
        <v>0</v>
      </c>
      <c r="AEU48" s="203">
        <v>0</v>
      </c>
      <c r="AEV48" s="203">
        <v>0</v>
      </c>
      <c r="AEW48" s="203">
        <v>0</v>
      </c>
      <c r="AEX48" s="203">
        <v>0</v>
      </c>
      <c r="AEY48" s="203">
        <v>0</v>
      </c>
      <c r="AEZ48" s="203"/>
      <c r="AFA48" s="241">
        <f>IFERROR(HLOOKUP("fl_4_c_s14",acc!$B$10:$ALK$83,$A48-1947,FALSE),"")</f>
        <v>-9.5629999999999988</v>
      </c>
      <c r="AFB48" s="203">
        <v>0</v>
      </c>
      <c r="AFC48" s="203">
        <v>0</v>
      </c>
      <c r="AFD48" s="203">
        <v>0</v>
      </c>
      <c r="AFE48" s="203">
        <v>0</v>
      </c>
      <c r="AFF48" s="203">
        <v>0</v>
      </c>
      <c r="AFG48" s="203">
        <v>-9.5629999999999988</v>
      </c>
      <c r="AFH48" s="203">
        <v>0</v>
      </c>
      <c r="AFI48" s="203">
        <v>0</v>
      </c>
      <c r="AFJ48" s="203">
        <v>0</v>
      </c>
      <c r="AFK48" s="203">
        <v>0</v>
      </c>
      <c r="AFL48" s="203">
        <v>0</v>
      </c>
      <c r="AFM48" s="203"/>
      <c r="AFN48" s="203"/>
      <c r="AFO48" s="241">
        <f>IFERROR(HLOOKUP("fl_1_c_s2",acc!$B$10:$ALC$83,$A48-1947,FALSE)+HLOOKUP("fl_295_c_s2",acc!$B$10:$ALC$83,$A48-1947,FALSE)+HLOOKUP("tgt2_c",acc!$B$10:$ALC$83,$A48-1947,FALSE)+HLOOKUP("fl_2_c_s2",acc!$B$10:$ALC$83,$A48-1947,FALSE)+HLOOKUP("fl_3d_c_s2",acc!$B$10:$ALC$83,$A48-1947,FALSE)+HLOOKUP("fl_4_c_s2",acc!$B$10:$ALC$83,$A48-1947,FALSE)+HLOOKUP("fl_5d_c_s2",acc!$B$10:$ALC$83,$A48-1947,FALSE)+HLOOKUP("fl_7_c_s2",acc!$B$10:$ALC$83,$A48-1947,FALSE),"")</f>
        <v>-3.468</v>
      </c>
      <c r="AFP48" s="203">
        <v>0</v>
      </c>
      <c r="AFQ48" s="203">
        <v>9.4760000000000009</v>
      </c>
      <c r="AFR48" s="203">
        <v>0</v>
      </c>
      <c r="AFS48" s="203">
        <v>0</v>
      </c>
      <c r="AFT48" s="203">
        <v>1.0780000000000001</v>
      </c>
      <c r="AFU48" s="203">
        <v>0</v>
      </c>
      <c r="AFV48" s="241">
        <f>IFERROR(HLOOKUP("fa_3d_c_s11",acc!$B$10:$AIS$83,$A48-1947,FALSE)+HLOOKUP("fa_3d_c_s12",acc!$B$10:$AIS$83,$A48-1947,FALSE)+HLOOKUP("fa_3d_c_s121",acc!$B$10:$AIS$83,$A48-1947,FALSE)+HLOOKUP("fa_3d_c_s13",acc!$B$10:$AIS$83,$A48-1947,FALSE)+HLOOKUP("fa_3d_c_s14",acc!$B$10:$AIS$83,$A48-1947,FALSE),"")</f>
        <v>0.155</v>
      </c>
      <c r="AFW48" s="203">
        <v>-0.69899999999999995</v>
      </c>
      <c r="AFX48" s="203">
        <v>-12.401999999999999</v>
      </c>
      <c r="AFY48" s="203">
        <v>0</v>
      </c>
      <c r="AFZ48" s="241">
        <f>IFERROR(HLOOKUP("fa_5d_c_s11",acc!$B$10:$AIS$83,$A48-1947,FALSE)
+HLOOKUP("fa_5d_c_s12",acc!$B$10:$AIS$83,$A48-1947,FALSE)
+HLOOKUP("fa_5d_c_s121",acc!$B$10:$AIS$83,$A48-1947,FALSE)
+HLOOKUP("fa_5d_c_s13",acc!$B$10:$AIS$83,$A48-1947,FALSE)
+HLOOKUP("fa_5d_c_s14",acc!$B$10:$AIS$83,$A48-1947,FALSE),"")</f>
        <v>-12.4</v>
      </c>
      <c r="AGA48" s="203">
        <v>0</v>
      </c>
      <c r="AGB48" s="203">
        <v>0</v>
      </c>
      <c r="AGC48" s="203">
        <v>0</v>
      </c>
      <c r="AGD48" s="203">
        <v>814.82299999999998</v>
      </c>
      <c r="AGE48" s="203">
        <v>814.72</v>
      </c>
      <c r="AGF48" s="203">
        <v>0</v>
      </c>
      <c r="AGG48" s="203">
        <v>0</v>
      </c>
      <c r="AGH48" s="203">
        <v>0</v>
      </c>
      <c r="AGI48" s="203">
        <v>0</v>
      </c>
      <c r="AGJ48" s="203">
        <v>9.5150000000000006</v>
      </c>
      <c r="AGK48" s="203">
        <v>-3.2209825626995898</v>
      </c>
      <c r="AGL48" s="203">
        <v>0</v>
      </c>
      <c r="AGM48" s="203">
        <v>1.1029825626995913</v>
      </c>
      <c r="AGN48" s="203">
        <v>27.254000000000001</v>
      </c>
      <c r="AGO48" s="203">
        <v>-2.86</v>
      </c>
      <c r="AGP48" s="203">
        <v>0</v>
      </c>
      <c r="AGQ48" s="203">
        <v>1E-3</v>
      </c>
      <c r="AGR48" s="203">
        <v>1.641</v>
      </c>
      <c r="AGS48" s="241">
        <f>IFERROR(HLOOKUP("fl_3e_flow_s13",acc!$B$10:$AIS$83,$A48-1947,FALSE)-HLOOKUP("fa_3e_flow_s11",acc!$B$10:$AIS$83,$A48-1947,FALSE)-HLOOKUP("fa_3e_flow_s121",acc!$B$10:$AIS$83,$A48-1947,FALSE)-HLOOKUP("fa_3e_flow_s2",acc!$B$10:$AIS$83,$A48-1947,FALSE),"")</f>
        <v>16.53177408228937</v>
      </c>
      <c r="AGT48" s="203">
        <v>1.172225917710628</v>
      </c>
      <c r="AGU48" s="203">
        <v>0</v>
      </c>
      <c r="AGV48" s="203">
        <v>3.431</v>
      </c>
      <c r="AGW48" s="203">
        <v>22.776</v>
      </c>
      <c r="AGX48" s="203">
        <v>11.222</v>
      </c>
      <c r="AGY48" s="203">
        <v>6.5718044752327804</v>
      </c>
      <c r="AGZ48" s="241">
        <f>IFERROR(HLOOKUP("fa_3g_flow_s12",acc!$B$10:$AIS$83,$A48-1947,FALSE)+HLOOKUP("fa_3g_flow_s121",acc!$B$10:$AIS$83,$A48-1947,FALSE)+HLOOKUP("fa_3g_flow_s13",acc!$B$10:$AIS$83,$A48-1947,FALSE)+HLOOKUP("fa_3g_flow_s14",acc!$B$10:$AIS$83,$A48-1947,FALSE)+HLOOKUP("fa_3g_flow_s2",acc!$B$10:$AIS$83,$A48-1947,FALSE)-HLOOKUP("fl_3g_flow_s11",acc!$B$10:$AIS$83,$A48-1947,FALSE),"")</f>
        <v>-1.6514214424778455</v>
      </c>
      <c r="AHA48" s="203">
        <v>-0.115225917710628</v>
      </c>
      <c r="AHB48" s="203">
        <v>3.0430000000000001</v>
      </c>
      <c r="AHC48" s="203">
        <v>3.1459999999999999</v>
      </c>
      <c r="AHD48" s="203">
        <v>-3.0749999999999993</v>
      </c>
      <c r="AHE48" s="203">
        <v>11.693</v>
      </c>
      <c r="AHF48" s="241">
        <f>IFERROR(HLOOKUP("fl_3e_s_s13",acc!$B$10:$AIS$83,$A48-1947,FALSE)-HLOOKUP("fa_3e_s_s11",acc!$B$10:$AIS$83,$A48-1947,FALSE)-HLOOKUP("fa_3e_s_s121",acc!$B$10:$AIS$83,$A48-1947,FALSE)-HLOOKUP("fa_3e_s_s2",acc!$B$10:$AIS$83,$A48-1947,FALSE),"")</f>
        <v>130.55038777323071</v>
      </c>
      <c r="AHG48" s="203">
        <v>2.7776122267692775</v>
      </c>
      <c r="AHH48" s="203">
        <v>0</v>
      </c>
      <c r="AHI48" s="203">
        <v>10.635</v>
      </c>
      <c r="AHJ48" s="203">
        <v>155.65599999999998</v>
      </c>
      <c r="AHK48" s="203">
        <v>58.408000000000001</v>
      </c>
      <c r="AHL48" s="203">
        <v>304.985969765302</v>
      </c>
      <c r="AHM48" s="241">
        <f>IFERROR(HLOOKUP("fa_3g_s_s12",acc!$B$10:$AIS$83,$A48-1947,FALSE)+HLOOKUP("fa_3g_s_s121",acc!$B$10:$AIS$83,$A48-1947,FALSE)+HLOOKUP("fa_3g_s_s13",acc!$B$10:$AIS$83,$A48-1947,FALSE)+HLOOKUP("fa_3g_s_s14",acc!$B$10:$AIS$83,$A48-1947,FALSE)+HLOOKUP("fa_3g_s_s2",acc!$B$10:$AIS$83,$A48-1947,FALSE)-HLOOKUP("fl_3g_s_s11",acc!$B$10:$AIS$83,$A48-1947,FALSE),"")</f>
        <v>377.0933575385327</v>
      </c>
      <c r="AHN48" s="203">
        <f t="shared" si="3"/>
        <v>1.5965068228720682</v>
      </c>
      <c r="AHO48" s="203">
        <f t="shared" si="2"/>
        <v>0.96738799317684465</v>
      </c>
      <c r="AHP48" s="203">
        <v>0.64738777323072205</v>
      </c>
      <c r="AHQ48" s="203">
        <v>21.076000000000001</v>
      </c>
      <c r="AHR48" s="203">
        <v>65.064999999999998</v>
      </c>
      <c r="AHS48" s="203">
        <v>43.726999999999997</v>
      </c>
      <c r="AHT48" s="203">
        <v>3.0859999999999999</v>
      </c>
      <c r="AHU48" s="241">
        <f>IFERROR(HLOOKUP("fl_3e_v_s13",acc!$B$10:$AIS$83,$A48-1947,FALSE)-HLOOKUP("fa_3e_v_s11",acc!$B$10:$AIS$83,$A48-1947,FALSE)-HLOOKUP("fa_3e_v_s121",acc!$B$10:$AIS$83,$A48-1947,FALSE)-HLOOKUP("fa_3e_v_s2",acc!$B$10:$AIS$83,$A48-1947,FALSE),"")</f>
        <v>1.727682797030649</v>
      </c>
      <c r="AHV48" s="203">
        <v>-1.3682797030649046E-2</v>
      </c>
      <c r="AHW48" s="203">
        <v>0</v>
      </c>
      <c r="AHX48" s="203">
        <v>0.3</v>
      </c>
      <c r="AHY48" s="203">
        <v>5.0999999999999996</v>
      </c>
      <c r="AHZ48" s="203">
        <v>-0.247</v>
      </c>
      <c r="AIA48" s="203">
        <v>5.9748968264040077</v>
      </c>
      <c r="AIB48" s="241">
        <f>IFERROR(HLOOKUP("fa_3g_v_s12",acc!$B$10:$AIS$83,$A48-1947,FALSE)+HLOOKUP("fa_3g_v_s121",acc!$B$10:$AIS$83,$A48-1947,FALSE)+HLOOKUP("fa_3g_v_s13",acc!$B$10:$AIS$83,$A48-1947,FALSE)+HLOOKUP("fa_3g_v_s14",acc!$B$10:$AIS$83,$A48-1947,FALSE)+HLOOKUP("fa_3g_v_s2",acc!$B$10:$AIS$83,$A48-1947,FALSE)-HLOOKUP("fl_3g_v_s11",acc!$B$10:$AIS$83,$A48-1947,FALSE),"")</f>
        <v>2.1725796234346575</v>
      </c>
      <c r="AIC48" s="203">
        <v>1.2682797030649045E-2</v>
      </c>
      <c r="AID48" s="203">
        <v>0.36</v>
      </c>
      <c r="AIE48" s="203">
        <v>2.3340000000000001</v>
      </c>
      <c r="AIF48" s="203">
        <v>-6.7560000000000002</v>
      </c>
      <c r="AIG48" s="203">
        <v>0.105</v>
      </c>
      <c r="AIH48" s="241">
        <f>IFERROR(HLOOKUP("fl_3e_c_s13",acc!$B$10:$AIS$83,$A48-1947,FALSE)-HLOOKUP("fa_3e_c_s11",acc!$B$10:$AIS$83,$A48-1947,FALSE)-HLOOKUP("fa_3e_c_s121",acc!$B$10:$AIS$83,$A48-1947,FALSE)-HLOOKUP("fa_3e_c_s2",acc!$B$10:$AIS$83,$A48-1947,FALSE),"")</f>
        <v>-2.3775725582233078</v>
      </c>
      <c r="AII48" s="203">
        <v>-0.14742744177669201</v>
      </c>
      <c r="AIJ48" s="203">
        <v>0</v>
      </c>
      <c r="AIK48" s="203">
        <v>2.1059999999999999</v>
      </c>
      <c r="AIL48" s="203">
        <v>-0.314</v>
      </c>
      <c r="AIM48" s="203">
        <v>-0.14399999999999999</v>
      </c>
      <c r="AIN48" s="203">
        <v>8.5984125898782064</v>
      </c>
      <c r="AIO48" s="241">
        <f>IFERROR(HLOOKUP("fa_3g_c_s12",acc!$B$10:$AIS$83,$A48-1947,FALSE)+HLOOKUP("fa_3g_c_s121",acc!$B$10:$AIS$83,$A48-1947,FALSE)+HLOOKUP("fa_3g_c_s13",acc!$B$10:$AIS$83,$A48-1947,FALSE)+HLOOKUP("fa_3g_c_s14",acc!$B$10:$AIS$83,$A48-1947,FALSE)+HLOOKUP("fa_3g_c_s2",acc!$B$10:$AIS$83,$A48-1947,FALSE)-HLOOKUP("fl_3g_c_s11",acc!$B$10:$AIS$83,$A48-1947,FALSE),"")</f>
        <v>8.8958400316548989</v>
      </c>
      <c r="AIP48" s="203">
        <v>0.14742744177669201</v>
      </c>
      <c r="AIQ48" s="203">
        <v>0</v>
      </c>
      <c r="AIR48" s="203">
        <v>0</v>
      </c>
      <c r="AIS48" s="203">
        <v>6.0000000000000001E-3</v>
      </c>
    </row>
    <row r="49" spans="1:929" x14ac:dyDescent="0.35">
      <c r="A49" s="1">
        <v>1987</v>
      </c>
      <c r="B49" s="203">
        <v>87.955999999999989</v>
      </c>
      <c r="C49" s="203">
        <v>-67.89367</v>
      </c>
      <c r="D49" s="203">
        <v>20.777847000000001</v>
      </c>
      <c r="E49" s="203">
        <v>-5.8989999999994325E-3</v>
      </c>
      <c r="F49" s="203">
        <v>737.60621900000001</v>
      </c>
      <c r="G49" s="203">
        <v>2.407</v>
      </c>
      <c r="H49" s="203">
        <v>0</v>
      </c>
      <c r="I49" s="203">
        <v>-1.40347</v>
      </c>
      <c r="J49" s="203">
        <v>-0.2211599999999998</v>
      </c>
      <c r="K49" s="203">
        <v>152.9743</v>
      </c>
      <c r="L49" s="203">
        <v>0</v>
      </c>
      <c r="M49" s="203">
        <v>0</v>
      </c>
      <c r="N49" s="203">
        <v>0</v>
      </c>
      <c r="O49" s="203">
        <f t="shared" si="6"/>
        <v>2.0732449355057829</v>
      </c>
      <c r="P49" s="203">
        <f t="shared" si="4"/>
        <v>0.70313033407883241</v>
      </c>
      <c r="Q49" s="203">
        <v>0</v>
      </c>
      <c r="R49" s="203">
        <v>0</v>
      </c>
      <c r="S49" s="203">
        <v>3.5000000000000003E-2</v>
      </c>
      <c r="T49" s="203">
        <v>0</v>
      </c>
      <c r="U49" s="203">
        <v>10.048555</v>
      </c>
      <c r="V49" s="203">
        <v>-1.6340479999999997</v>
      </c>
      <c r="W49" s="203">
        <v>156.17401000000001</v>
      </c>
      <c r="X49" s="203">
        <v>4.2960000000000003</v>
      </c>
      <c r="Y49" s="203">
        <v>-3.5308739999999998</v>
      </c>
      <c r="Z49" s="203">
        <v>1.9965409999999999</v>
      </c>
      <c r="AA49" s="203">
        <v>8.1169999999994857E-3</v>
      </c>
      <c r="AB49" s="203">
        <v>31.982548999999999</v>
      </c>
      <c r="AC49" s="203">
        <v>0</v>
      </c>
      <c r="AD49" s="203">
        <v>0</v>
      </c>
      <c r="AE49" s="203">
        <v>0</v>
      </c>
      <c r="AF49" s="203">
        <v>0</v>
      </c>
      <c r="AG49" s="203">
        <v>0</v>
      </c>
      <c r="AH49" s="203">
        <v>0</v>
      </c>
      <c r="AI49" s="203">
        <v>0</v>
      </c>
      <c r="AJ49" s="203">
        <v>0</v>
      </c>
      <c r="AK49" s="203">
        <v>0</v>
      </c>
      <c r="AL49" s="203">
        <v>0</v>
      </c>
      <c r="AM49" s="203">
        <v>0.13200000000000001</v>
      </c>
      <c r="AN49" s="203">
        <v>0</v>
      </c>
      <c r="AO49" s="203">
        <v>0.95489099999999993</v>
      </c>
      <c r="AP49" s="203">
        <v>0.24151400000000001</v>
      </c>
      <c r="AQ49" s="203">
        <v>7.8844620000000001</v>
      </c>
      <c r="AR49" s="203">
        <v>37.418000000000006</v>
      </c>
      <c r="AS49" s="203">
        <v>-28.005346000000003</v>
      </c>
      <c r="AT49" s="203">
        <v>12.615955</v>
      </c>
      <c r="AU49" s="203">
        <v>1.8080999999995129E-2</v>
      </c>
      <c r="AV49" s="203">
        <v>438.13439699999998</v>
      </c>
      <c r="AW49" s="203">
        <v>-6.6000000000000003E-2</v>
      </c>
      <c r="AX49" s="203">
        <v>0</v>
      </c>
      <c r="AY49" s="203">
        <v>-0.204181</v>
      </c>
      <c r="AZ49" s="203">
        <v>0.11112900000000001</v>
      </c>
      <c r="BA49" s="203">
        <v>17.529614000000002</v>
      </c>
      <c r="BB49" s="203">
        <v>0</v>
      </c>
      <c r="BC49" s="203">
        <v>0</v>
      </c>
      <c r="BD49" s="203">
        <v>0</v>
      </c>
      <c r="BE49" s="203">
        <v>0</v>
      </c>
      <c r="BF49" s="203">
        <v>0</v>
      </c>
      <c r="BG49" s="203">
        <v>0.19800000000000001</v>
      </c>
      <c r="BH49" s="203">
        <v>0</v>
      </c>
      <c r="BI49" s="203">
        <v>7.3803919999999996</v>
      </c>
      <c r="BJ49" s="203">
        <v>-1.618754</v>
      </c>
      <c r="BK49" s="203">
        <v>86.676767999999996</v>
      </c>
      <c r="BL49" s="203">
        <v>56.163181999999999</v>
      </c>
      <c r="BM49" s="203">
        <v>-29.073418</v>
      </c>
      <c r="BN49" s="203">
        <v>40.532972999999998</v>
      </c>
      <c r="BO49" s="203">
        <v>0</v>
      </c>
      <c r="BP49" s="203">
        <v>1173.80654</v>
      </c>
      <c r="BQ49" s="203">
        <v>0.65539999999999998</v>
      </c>
      <c r="BR49" s="203">
        <v>0</v>
      </c>
      <c r="BS49" s="203">
        <v>-1.23769</v>
      </c>
      <c r="BT49" s="203">
        <v>0</v>
      </c>
      <c r="BU49" s="203">
        <v>11.990602999999998</v>
      </c>
      <c r="BV49" s="203">
        <v>0.60309999999999997</v>
      </c>
      <c r="BW49" s="203">
        <v>0</v>
      </c>
      <c r="BX49" s="203">
        <v>1.633186</v>
      </c>
      <c r="BY49" s="203">
        <v>0</v>
      </c>
      <c r="BZ49" s="203">
        <v>60.844269999999995</v>
      </c>
      <c r="CA49" s="203">
        <v>-0.36388999999999999</v>
      </c>
      <c r="CB49" s="203">
        <v>0</v>
      </c>
      <c r="CC49" s="203">
        <v>35.989178000000003</v>
      </c>
      <c r="CD49" s="203">
        <v>-9.6421969999999995</v>
      </c>
      <c r="CE49" s="203">
        <v>501.05263199999996</v>
      </c>
      <c r="CF49" s="203">
        <v>187.07784599999999</v>
      </c>
      <c r="CG49" s="203">
        <v>-129.49261900000002</v>
      </c>
      <c r="CH49" s="203">
        <v>76.146722999999994</v>
      </c>
      <c r="CI49" s="203">
        <v>0</v>
      </c>
      <c r="CJ49" s="203">
        <v>2390.1686579999996</v>
      </c>
      <c r="CK49" s="203">
        <v>2.8861999999999997</v>
      </c>
      <c r="CL49" s="203">
        <v>0</v>
      </c>
      <c r="CM49" s="203">
        <v>-2.8453409999999999</v>
      </c>
      <c r="CN49" s="203">
        <v>1.6900000000000002E-4</v>
      </c>
      <c r="CO49" s="203">
        <v>182.494517</v>
      </c>
      <c r="CP49" s="203">
        <v>0.60309999999999997</v>
      </c>
      <c r="CQ49" s="203">
        <v>0</v>
      </c>
      <c r="CR49" s="203">
        <v>1.633186</v>
      </c>
      <c r="CS49" s="203">
        <v>0</v>
      </c>
      <c r="CT49" s="203">
        <v>60.844269999999995</v>
      </c>
      <c r="CU49" s="203">
        <v>8.9999999999999985E-6</v>
      </c>
      <c r="CV49" s="203">
        <v>0</v>
      </c>
      <c r="CW49" s="203">
        <v>54.646449000000004</v>
      </c>
      <c r="CX49" s="203">
        <v>-12.617983000000001</v>
      </c>
      <c r="CY49" s="203">
        <v>753.930294</v>
      </c>
      <c r="CZ49" s="203">
        <v>57.389000000000003</v>
      </c>
      <c r="DA49" s="203">
        <v>-30.062729000000019</v>
      </c>
      <c r="DB49" s="203">
        <v>40.756379999999993</v>
      </c>
      <c r="DC49" s="203">
        <v>-1.4530000000050336E-3</v>
      </c>
      <c r="DD49" s="203">
        <v>1182.4454929999995</v>
      </c>
      <c r="DE49" s="203">
        <f t="shared" si="7"/>
        <v>1.7356514581733273</v>
      </c>
      <c r="DF49" s="203">
        <f t="shared" si="5"/>
        <v>0.52521258947847516</v>
      </c>
      <c r="DG49" s="203">
        <v>0.65599999999999992</v>
      </c>
      <c r="DH49" s="203">
        <v>0</v>
      </c>
      <c r="DI49" s="203">
        <v>-1.23769</v>
      </c>
      <c r="DJ49" s="203">
        <v>-6.0000000000037801E-4</v>
      </c>
      <c r="DK49" s="203">
        <v>11.990603</v>
      </c>
      <c r="DL49" s="203">
        <v>0.60299999999999998</v>
      </c>
      <c r="DM49" s="203">
        <v>0</v>
      </c>
      <c r="DN49" s="203">
        <v>1.633186</v>
      </c>
      <c r="DO49" s="203">
        <v>9.9999999999988987E-5</v>
      </c>
      <c r="DP49" s="203">
        <v>60.844269999999995</v>
      </c>
      <c r="DQ49" s="203">
        <v>-0.36299999999999999</v>
      </c>
      <c r="DR49" s="203">
        <v>0</v>
      </c>
      <c r="DS49" s="203">
        <v>36.262611000000007</v>
      </c>
      <c r="DT49" s="203">
        <v>-9.6086860000000023</v>
      </c>
      <c r="DU49" s="203">
        <v>503.19505400000008</v>
      </c>
      <c r="DV49" s="203"/>
      <c r="DW49" s="241">
        <f>IFERROR(HLOOKUP("fa_21_s_s11",acc!$B$10:$AIR$83,$A49-1947,FALSE)+HLOOKUP("fa_2_s_s11",acc!$B$10:$AIR$83,$A49-1947,FALSE)+HLOOKUP("fa_3e_s_s11",acc!$B$10:$AIR$83,$A49-1947,FALSE)+HLOOKUP("fa_3d_s_s11",acc!$B$10:$AIR$83,$A49-1947,FALSE)+HLOOKUP("fa_4_s_s11",acc!$B$10:$AIR$83,$A49-1947,FALSE)+HLOOKUP("fa_5e_s_s11",acc!$B$10:$AIR$83,$A49-1947,FALSE)+HLOOKUP("fa_5d_s_s11",acc!$B$10:$AIR$83,$A49-1947,FALSE)+HLOOKUP("fa_6_s_s11",acc!$B$10:$AIR$83,$A49-1947,FALSE)+HLOOKUP("fa_7_s_s11",acc!$B$10:$AIR$83,$A49-1947,FALSE)+HLOOKUP("fa_8_s_s11",acc!$B$10:$AIR$83,$A49-1947,FALSE),"")</f>
        <v>784.65299999999979</v>
      </c>
      <c r="DX49" s="203">
        <v>0</v>
      </c>
      <c r="DY49" s="203">
        <v>95.177000000000007</v>
      </c>
      <c r="DZ49" s="203">
        <v>1.1000000000000001</v>
      </c>
      <c r="EA49" s="203">
        <v>25.481999999999999</v>
      </c>
      <c r="EB49" s="203">
        <v>22.241</v>
      </c>
      <c r="EC49" s="203">
        <v>3.2410000000000001</v>
      </c>
      <c r="ED49" s="203">
        <v>306.14299999999997</v>
      </c>
      <c r="EE49" s="203">
        <v>370.673</v>
      </c>
      <c r="EF49" s="203">
        <v>297.70699999999999</v>
      </c>
      <c r="EG49" s="203">
        <v>72.965999999999994</v>
      </c>
      <c r="EH49" s="203">
        <v>8.2089999999999996</v>
      </c>
      <c r="EI49" s="203">
        <v>0.126</v>
      </c>
      <c r="EJ49" s="203">
        <v>-22.257000000000005</v>
      </c>
      <c r="EK49" s="203"/>
      <c r="EL49" s="241">
        <f>IFERROR(HLOOKUP("fa_21_s_s12",acc!$B$10:$AMP$83,$A49-1947,FALSE)+HLOOKUP("res_s",acc!$B$10:$AMP$83,$A49-1947,FALSE)+HLOOKUP("fa_2_s_s12",acc!$B$10:$AMP$83,$A49-1947,FALSE)+HLOOKUP("fa_3e_s_s12",acc!$B$10:$AMP$83,$A49-1947,FALSE)+HLOOKUP("fa_3d_s_s12",acc!$B$10:$AMP$83,$A49-1947,FALSE)+HLOOKUP("fa_3g_s_s12",acc!$B$10:$AMP$83,$A49-1947,FALSE)+HLOOKUP("fa_4_s_s12",acc!$B$10:$AMP$83,$A49-1947,FALSE)+HLOOKUP("fa_5e_s_s12",acc!$B$10:$AMP$83,$A49-1947,FALSE)+HLOOKUP("fa_5d_s_s12",acc!$B$10:$AMP$83,$A49-1947,FALSE)+HLOOKUP("fa_8_s_s12",acc!$B$10:$AMP$83,$A49-1947,FALSE),"")</f>
        <v>1888.4377332982501</v>
      </c>
      <c r="EM49" s="203">
        <v>0</v>
      </c>
      <c r="EN49" s="203">
        <v>472.53900000000004</v>
      </c>
      <c r="EO49" s="203">
        <v>2.2810000000000001</v>
      </c>
      <c r="EP49" s="203">
        <v>0</v>
      </c>
      <c r="EQ49" s="203">
        <v>321.65199999999999</v>
      </c>
      <c r="ER49" s="203">
        <v>307.82400000000001</v>
      </c>
      <c r="ES49" s="203">
        <v>13.827999999999999</v>
      </c>
      <c r="ET49" s="241">
        <f>IFERROR(HLOOKUP("fl_4_s_s11",acc!$B$10:$AIS$83,$A49-1947,FALSE)+HLOOKUP("fl_4_s_s13",acc!$B$10:$AIS$83,$A49-1947,FALSE)+HLOOKUP("fl_4_s_s14",acc!$B$10:$AIS$83,$A49-1947,FALSE)+HLOOKUP("fl_4_s_s2",acc!$B$10:$AIS$83,$A49-1947,FALSE)-HLOOKUP("fa_4_s_s11",acc!$B$10:$AIS$83,$A49-1947,FALSE)-HLOOKUP("fa_4_s_s121",acc!$B$10:$AIS$83,$A49-1947,FALSE)-HLOOKUP("fa_4_s_s2",acc!$B$10:$AIS$83,$A49-1947,FALSE),"")</f>
        <v>730.80499999999984</v>
      </c>
      <c r="EU49" s="203">
        <v>181.166</v>
      </c>
      <c r="EV49" s="203">
        <v>155.333</v>
      </c>
      <c r="EW49" s="203">
        <v>25.832999999999998</v>
      </c>
      <c r="EX49" s="203">
        <v>0</v>
      </c>
      <c r="EY49" s="203">
        <v>0</v>
      </c>
      <c r="EZ49" s="203">
        <v>-5.8360000000000056</v>
      </c>
      <c r="FA49" s="203"/>
      <c r="FB49" s="241">
        <f>IFERROR(HLOOKUP("fa_1_s_s121",acc!$B$10:$AMH$83,$A49-1947,FALSE)+HLOOKUP("fa_295_s_s121",acc!$B$10:$AMH$83,$A49-1947,FALSE)+HLOOKUP("tgt2_s",acc!$B$10:$AMH$83,$A49-1947,FALSE)+HLOOKUP("fa_2_s_s121",acc!$B$10:$AMH$83,$A49-1947,FALSE)+HLOOKUP("fa_3e_s_s121",acc!$B$10:$AMH$83,$A49-1947,FALSE)+HLOOKUP("fa_3d_s_s121",acc!$B$10:$AMH$83,$A49-1947,FALSE)+HLOOKUP("fa_3g_s_s121",acc!$B$10:$AMH$83,$A49-1947,FALSE)+HLOOKUP("fa_4_s_s121",acc!$B$10:$AMH$83,$A49-1947,FALSE)+HLOOKUP("fa_5e_s_s121",acc!$B$10:$AMH$83,$A49-1947,FALSE)+HLOOKUP("fa_5d_s_s121",acc!$B$10:$AMH$83,$A49-1947,FALSE)+HLOOKUP("fa_7_s_s121",acc!$B$10:$AMH$83,$A49-1947,FALSE)+HLOOKUP("fa_8_s_s121",acc!$B$10:$AMH$83,$A49-1947,FALSE),"")</f>
        <v>161.21699999999998</v>
      </c>
      <c r="FC49" s="203">
        <v>35.290999999999997</v>
      </c>
      <c r="FD49" s="203">
        <v>32.405000000000001</v>
      </c>
      <c r="FE49" s="203">
        <v>0</v>
      </c>
      <c r="FF49" s="241">
        <f>IFERROR(HLOOKUP("fl_295_s_s12",acc!$B$10:$AIS$83,$A49-1947,FALSE)+HLOOKUP("fl_295_s_s2",acc!$B$10:$AIS$83,$A49-1947,FALSE),"")</f>
        <v>74.114999999999995</v>
      </c>
      <c r="FG49" s="203">
        <v>1.601</v>
      </c>
      <c r="FH49" s="203">
        <v>1.601</v>
      </c>
      <c r="FI49" s="203">
        <v>0</v>
      </c>
      <c r="FJ49" s="203">
        <v>5.9640000000000004</v>
      </c>
      <c r="FK49" s="203">
        <v>0.254</v>
      </c>
      <c r="FL49" s="203">
        <v>0.186</v>
      </c>
      <c r="FM49" s="203">
        <v>6.8000000000000005E-2</v>
      </c>
      <c r="FN49" s="203">
        <v>0</v>
      </c>
      <c r="FO49" s="203">
        <v>0</v>
      </c>
      <c r="FP49" s="203">
        <v>11.587</v>
      </c>
      <c r="FQ49" s="203"/>
      <c r="FR49" s="241">
        <f>IFERROR(HLOOKUP("gcb_s",acc!$B$10:$ALZ$83,$A49-1947,FALSE)+HLOOKUP("fa_2_s_s13",acc!$B$10:$ALZ$83,$A49-1947,FALSE)+HLOOKUP("fa_3d_s_s13",acc!$B$10:$ALZ$83,$A49-1947,FALSE)+HLOOKUP("fa_3g_s_s13",acc!$B$10:$ALZ$83,$A49-1947,FALSE)+HLOOKUP("fa_5e_s_s13",acc!$B$10:$ALZ$83,$A49-1947,FALSE)+HLOOKUP("fa_5d_s_s13",acc!$B$10:$ALZ$83,$A49-1947,FALSE)+HLOOKUP("fa_6_s_s13",acc!$B$10:$ALZ$83,$A49-1947,FALSE)+HLOOKUP("fa_7_s_s13",acc!$B$10:$ALZ$83,$A49-1947,FALSE)+HLOOKUP("fa_8_s_s13",acc!$B$10:$ALZ$83,$A49-1947,FALSE),"")</f>
        <v>186.053</v>
      </c>
      <c r="FS49" s="203">
        <v>0</v>
      </c>
      <c r="FT49" s="203">
        <v>23.951999999999998</v>
      </c>
      <c r="FU49" s="203">
        <v>0</v>
      </c>
      <c r="FV49" s="203">
        <v>23.454999999999998</v>
      </c>
      <c r="FW49" s="203">
        <v>22.629000000000001</v>
      </c>
      <c r="FX49" s="203">
        <v>0.82599999999999996</v>
      </c>
      <c r="FY49" s="203">
        <v>0</v>
      </c>
      <c r="FZ49" s="203">
        <v>122.267</v>
      </c>
      <c r="GA49" s="203">
        <v>118.23699999999999</v>
      </c>
      <c r="GB49" s="203">
        <v>4.03</v>
      </c>
      <c r="GC49" s="203">
        <v>0.23599999999999999</v>
      </c>
      <c r="GD49" s="203">
        <v>0</v>
      </c>
      <c r="GE49" s="203">
        <v>-4.8110000000000035</v>
      </c>
      <c r="GF49" s="203"/>
      <c r="GG49" s="241">
        <f>IFERROR(HLOOKUP("fa_21_s_s14",acc!$B$10:$ALR$83,$A49-1947,FALSE)+HLOOKUP("fa_2_s_s14",acc!$B$10:$ALR$83,$A49-1947,FALSE)+HLOOKUP("fa_3d_s_s14",acc!$B$10:$ALR$83,$A49-1947,FALSE)+HLOOKUP("fa_3g_s_s14",acc!$B$10:$ALR$83,$A49-1947,FALSE)+HLOOKUP("fa_5e_s_s14",acc!$B$10:$ALR$83,$A49-1947,FALSE)+HLOOKUP("fa_5d_s_s14",acc!$B$10:$ALR$83,$A49-1947,FALSE)+HLOOKUP("fa_6_s_s14",acc!$B$10:$ALR$83,$A49-1947,FALSE)+HLOOKUP("fa_7_s_s14",acc!$B$10:$ALR$83,$A49-1947,FALSE)+HLOOKUP("fa_8_s_s14",acc!$B$10:$ALR$83,$A49-1947,FALSE),"")</f>
        <v>917.99599999999998</v>
      </c>
      <c r="GH49" s="203">
        <v>0</v>
      </c>
      <c r="GI49" s="203">
        <v>449.57</v>
      </c>
      <c r="GJ49" s="203">
        <v>30.414000000000001</v>
      </c>
      <c r="GK49" s="203">
        <v>69.019000000000005</v>
      </c>
      <c r="GL49" s="203">
        <v>67.114000000000004</v>
      </c>
      <c r="GM49" s="203">
        <v>1.905</v>
      </c>
      <c r="GN49" s="203">
        <v>0</v>
      </c>
      <c r="GO49" s="203">
        <v>247.30099999999999</v>
      </c>
      <c r="GP49" s="203">
        <v>237.476</v>
      </c>
      <c r="GQ49" s="203">
        <v>9.8249999999999993</v>
      </c>
      <c r="GR49" s="203">
        <v>100.1</v>
      </c>
      <c r="GS49" s="204">
        <v>0</v>
      </c>
      <c r="GT49" s="203">
        <v>21.592000000000002</v>
      </c>
      <c r="GU49" s="203"/>
      <c r="GV49" s="241">
        <f>IFERROR(HLOOKUP("fa_21_s_s2",acc!$B$10:$ALJ$83,$A49-1947,FALSE)+HLOOKUP("fa_2_s_s2",acc!$B$10:$ALJ$83,$A49-1947,FALSE)+HLOOKUP("fa_3e_s_s2",acc!$B$10:$ALJ$83,$A49-1947,FALSE)+HLOOKUP("fa_3g_s_s2",acc!$B$10:$ALJ$83,$A49-1947,FALSE)+HLOOKUP("fa_4_s_s2",acc!$B$10:$ALJ$83,$A49-1947,FALSE)+HLOOKUP("fa_5e_s_s2",acc!$B$10:$ALJ$83,$A49-1947,FALSE)+HLOOKUP("fa_6_s_s2",acc!$B$10:$ALJ$83,$A49-1947,FALSE)+HLOOKUP("fa_8_s_s2",acc!$B$10:$ALJ$83,$A49-1947,FALSE),"")</f>
        <v>426.14300000000003</v>
      </c>
      <c r="GW49" s="203">
        <v>0</v>
      </c>
      <c r="GX49" s="203">
        <v>207.86799999999999</v>
      </c>
      <c r="GY49" s="203">
        <v>0</v>
      </c>
      <c r="GZ49" s="203">
        <v>0</v>
      </c>
      <c r="HA49" s="203">
        <v>64.149000000000001</v>
      </c>
      <c r="HB49" s="203">
        <v>13.829000000000001</v>
      </c>
      <c r="HC49" s="203">
        <v>50.32</v>
      </c>
      <c r="HD49" s="203">
        <v>58.234999999999999</v>
      </c>
      <c r="HE49" s="203">
        <f t="shared" si="0"/>
        <v>101.81400000000001</v>
      </c>
      <c r="HF49" s="203">
        <v>101.81400000000001</v>
      </c>
      <c r="HG49" s="203">
        <v>0</v>
      </c>
      <c r="HH49" s="203">
        <v>0.54100000000000004</v>
      </c>
      <c r="HI49" s="203">
        <v>0</v>
      </c>
      <c r="HJ49" s="203">
        <v>-0.27700000000000002</v>
      </c>
      <c r="HK49" s="203"/>
      <c r="HL49" s="241">
        <f>IFERROR(HLOOKUP("fl_3g_s_s11",acc!$B$10:$AIQ$83,$A49-1947,FALSE)+HLOOKUP("fl_4_s_s11",acc!$B$10:$AIQ$83,$A49-1947,FALSE)+HLOOKUP("fl_5e_s_s11",acc!$B$10:$AIQ$83,$A49-1947,FALSE),"")</f>
        <v>1320.683</v>
      </c>
      <c r="HM49" s="203">
        <v>0</v>
      </c>
      <c r="HN49" s="203">
        <v>0</v>
      </c>
      <c r="HO49" s="203">
        <v>60.651000000000003</v>
      </c>
      <c r="HP49" s="203">
        <v>49.621000000000002</v>
      </c>
      <c r="HQ49" s="203">
        <v>11.03</v>
      </c>
      <c r="HR49" s="203">
        <v>702.59799999999996</v>
      </c>
      <c r="HS49" s="203">
        <v>557.43399999999997</v>
      </c>
      <c r="HT49" s="203">
        <v>557.43399999999997</v>
      </c>
      <c r="HU49" s="203">
        <v>0</v>
      </c>
      <c r="HV49" s="203">
        <v>0</v>
      </c>
      <c r="HW49" s="203">
        <v>0</v>
      </c>
      <c r="HX49" s="203">
        <v>0</v>
      </c>
      <c r="HY49" s="203"/>
      <c r="HZ49" s="241">
        <f>IFERROR(HLOOKUP("fl_295_s_s12",acc!$B$10:$AMO$83,$A49-1947,FALSE)+HLOOKUP("fl_2_s_s12",acc!$B$10:$AMO$83,$A49-1947,FALSE)+HLOOKUP("fl_3g_s_s12",acc!$B$10:$AMO$83,$A49-1947,FALSE)+HLOOKUP("fl_5e_s_s12",acc!$B$10:$AMO$83,$A49-1947,FALSE)+HLOOKUP("fl_6_s_s12",acc!$B$10:$AMO$83,$A49-1947,FALSE)+HLOOKUP("fl_7_s_s12",acc!$B$10:$AMO$83,$A49-1947,FALSE),"")</f>
        <v>1931.5327332982499</v>
      </c>
      <c r="IA49" s="203">
        <v>0</v>
      </c>
      <c r="IB49" s="241">
        <f>IFERROR(HLOOKUP("fa_2_s_s11",acc!$B$10:$AIS$83,$A49-1947,FALSE)+HLOOKUP("fa_2_s_s12",acc!$B$10:$AIS$83,$A49-1947,FALSE)+HLOOKUP("fa_2_s_s121",acc!$B$10:$AIS$83,$A49-1947,FALSE)+HLOOKUP("fa_2_s_s13",acc!$B$10:$AIS$83,$A49-1947,FALSE)+HLOOKUP("fa_2_s_s14",acc!$B$10:$AIS$83,$A49-1947,FALSE)+HLOOKUP("fa_2_s_s2",acc!$B$10:$AIS$83,$A49-1947,FALSE)-HLOOKUP("fl_2_s_s121",acc!$B$10:$AIS$83,$A49-1947,FALSE)-HLOOKUP("fl_2_s_s13",acc!$B$10:$AIS$83,$A49-1947,FALSE)-HLOOKUP("fl_2_s_s2",acc!$B$10:$AIS$83,$A49-1947,FALSE),"")</f>
        <v>1037.6579999999999</v>
      </c>
      <c r="IC49" s="203">
        <v>0</v>
      </c>
      <c r="ID49" s="203">
        <v>62.512</v>
      </c>
      <c r="IE49" s="203">
        <v>257.63299999999998</v>
      </c>
      <c r="IF49" s="203">
        <v>216.70599999999999</v>
      </c>
      <c r="IG49" s="203">
        <v>40.927</v>
      </c>
      <c r="IH49" s="203">
        <v>0</v>
      </c>
      <c r="II49" s="203">
        <v>327.24</v>
      </c>
      <c r="IJ49" s="203">
        <v>327.24</v>
      </c>
      <c r="IK49" s="203">
        <v>0</v>
      </c>
      <c r="IL49" s="203">
        <v>109.08600000000001</v>
      </c>
      <c r="IM49" s="241">
        <f>IFERROR(HLOOKUP("fa_7_s_s11",acc!$B$10:$AIS$83,$A49-1947,FALSE)
+HLOOKUP("fa_7_s_s121",acc!$B$10:$AIS$83,$A49-1947,FALSE)
+HLOOKUP("fa_7_s_s13",acc!$B$10:$AIS$83,$A49-1947,FALSE)
+HLOOKUP("fa_7_s_s14",acc!$B$10:$AIS$83,$A49-1947,FALSE)
-HLOOKUP("fl_7_s_s2",acc!$B$10:$AIS$83,$A49-1947,FALSE),"")</f>
        <v>0.65400000000000003</v>
      </c>
      <c r="IN49" s="203">
        <v>0</v>
      </c>
      <c r="IO49" s="203"/>
      <c r="IP49" s="241">
        <f>IFERROR(HLOOKUP("fl_21_s_s121",acc!$B$10:$AMG$83,$A49-1947,FALSE)+HLOOKUP("res_s",acc!$B$10:$AMG$83,$A49-1947,FALSE)+HLOOKUP("gcb_s",acc!$B$10:$AMG$83,$A49-1947,FALSE)+HLOOKUP("fl_2_s_s121",acc!$B$10:$AMG$83,$A49-1947,FALSE)+HLOOKUP("fl_5e_s_s121",acc!$B$10:$AMG$83,$A49-1947,FALSE),"")</f>
        <v>98.848000000000013</v>
      </c>
      <c r="IQ49" s="203">
        <v>0</v>
      </c>
      <c r="IR49" s="203">
        <v>-26.009</v>
      </c>
      <c r="IS49" s="241">
        <f>IFERROR(HLOOKUP("fa_21_s_s11",acc!$B$10:$AIS$83,$A49-1947,FALSE)+HLOOKUP("fa_21_s_s12",acc!$B$10:$AIS$83,$A49-1947,FALSE)+HLOOKUP("fa_21_s_s14",acc!$B$10:$AIS$83,$A49-1947,FALSE)+HLOOKUP("fa_21_s_s2",acc!$B$10:$AIS$83,$A49-1947,FALSE),"")</f>
        <v>33.795000000000002</v>
      </c>
      <c r="IT49" s="203">
        <v>0</v>
      </c>
      <c r="IU49" s="203">
        <v>0</v>
      </c>
      <c r="IV49" s="203">
        <v>0</v>
      </c>
      <c r="IW49" s="203">
        <v>0</v>
      </c>
      <c r="IX49" s="203">
        <v>0</v>
      </c>
      <c r="IY49" s="203">
        <v>26.081</v>
      </c>
      <c r="IZ49" s="203">
        <v>26.081</v>
      </c>
      <c r="JA49" s="203">
        <v>0</v>
      </c>
      <c r="JB49" s="203">
        <v>0</v>
      </c>
      <c r="JC49" s="203">
        <v>0</v>
      </c>
      <c r="JD49" s="203">
        <v>0</v>
      </c>
      <c r="JE49" s="203"/>
      <c r="JF49" s="241">
        <f>IFERROR(HLOOKUP("fl_2_s_s13",acc!$B$10:$ALY$83,$A49-1947,FALSE)+HLOOKUP("fl_3e_s_s13",acc!$B$10:$ALY$83,$A49-1947,FALSE)+HLOOKUP("fl_4_s_s13",acc!$B$10:$ALY$83,$A49-1947,FALSE),"")</f>
        <v>300.70100000000002</v>
      </c>
      <c r="JG49" s="203">
        <v>0</v>
      </c>
      <c r="JH49" s="203">
        <v>56.154000000000003</v>
      </c>
      <c r="JI49" s="203">
        <v>0</v>
      </c>
      <c r="JJ49" s="203">
        <v>166.14099999999999</v>
      </c>
      <c r="JK49" s="203">
        <v>164.77600000000001</v>
      </c>
      <c r="JL49" s="203">
        <v>1.365</v>
      </c>
      <c r="JM49" s="203">
        <v>78.406000000000006</v>
      </c>
      <c r="JN49" s="203">
        <v>0</v>
      </c>
      <c r="JO49" s="203">
        <v>0</v>
      </c>
      <c r="JP49" s="203">
        <v>0</v>
      </c>
      <c r="JQ49" s="203">
        <v>0</v>
      </c>
      <c r="JR49" s="203">
        <v>0</v>
      </c>
      <c r="JS49" s="203">
        <v>0</v>
      </c>
      <c r="JT49" s="203"/>
      <c r="JU49" s="241">
        <f>IFERROR(HLOOKUP("fl_4_s_s14",acc!$B$10:$ALQ$83,$A49-1947,FALSE),"")</f>
        <v>226.148</v>
      </c>
      <c r="JV49" s="203">
        <v>0</v>
      </c>
      <c r="JW49" s="203">
        <v>0</v>
      </c>
      <c r="JX49" s="203">
        <v>0</v>
      </c>
      <c r="JY49" s="203">
        <v>0</v>
      </c>
      <c r="JZ49" s="203">
        <v>0</v>
      </c>
      <c r="KA49" s="203">
        <v>226.148</v>
      </c>
      <c r="KB49" s="203">
        <v>0</v>
      </c>
      <c r="KC49" s="203">
        <v>0</v>
      </c>
      <c r="KD49" s="203">
        <v>0</v>
      </c>
      <c r="KE49" s="203">
        <v>0</v>
      </c>
      <c r="KF49" s="203">
        <v>0</v>
      </c>
      <c r="KG49" s="203">
        <v>0</v>
      </c>
      <c r="KH49" s="203"/>
      <c r="KI49" s="241">
        <f>IFERROR(HLOOKUP("fl_1_s_s2",acc!$B$10:$ALI$83,$A49-1947,FALSE)+HLOOKUP("fl_295_s_s2",acc!$B$10:$ALI$83,$A49-1947,FALSE)+HLOOKUP("tgt2_s",acc!$B$10:$ALI$83,$A49-1947,FALSE)+HLOOKUP("fl_2_s_s2",acc!$B$10:$ALI$83,$A49-1947,FALSE)+HLOOKUP("fl_3d_s_s2",acc!$B$10:$ALI$83,$A49-1947,FALSE)+HLOOKUP("fl_4_s_s2",acc!$B$10:$ALI$83,$A49-1947,FALSE)+HLOOKUP("fl_5d_s_s2",acc!$B$10:$ALI$83,$A49-1947,FALSE)+HLOOKUP("fl_7_s_s2",acc!$B$10:$ALI$83,$A49-1947,FALSE),"")</f>
        <v>486.59099999999995</v>
      </c>
      <c r="KJ49" s="203">
        <v>35.290999999999997</v>
      </c>
      <c r="KK49" s="203">
        <v>213.708</v>
      </c>
      <c r="KL49" s="203">
        <v>0</v>
      </c>
      <c r="KM49" s="203">
        <v>11.603</v>
      </c>
      <c r="KN49" s="203">
        <v>20.934000000000001</v>
      </c>
      <c r="KO49" s="203">
        <v>6.1870000000000003</v>
      </c>
      <c r="KP49" s="241">
        <f>IFERROR(HLOOKUP("fa_3d_s_s11",acc!$B$10:$AIS$83,$A49-1947,FALSE)+HLOOKUP("fa_3d_s_s12",acc!$B$10:$AIS$83,$A49-1947,FALSE)+HLOOKUP("fa_3d_s_s121",acc!$B$10:$AIS$83,$A49-1947,FALSE)+HLOOKUP("fa_3d_s_s13",acc!$B$10:$AIS$83,$A49-1947,FALSE)+HLOOKUP("fa_3d_s_s14",acc!$B$10:$AIS$83,$A49-1947,FALSE),"")</f>
        <v>19.8</v>
      </c>
      <c r="KQ49" s="203">
        <v>93.995000000000005</v>
      </c>
      <c r="KR49" s="203">
        <v>114.80200000000001</v>
      </c>
      <c r="KS49" s="203">
        <v>0</v>
      </c>
      <c r="KT49" s="203">
        <v>112.72199999999999</v>
      </c>
      <c r="KU49" s="203">
        <v>0</v>
      </c>
      <c r="KV49" s="203">
        <v>-0.52800000000000002</v>
      </c>
      <c r="KW49" s="203">
        <v>0</v>
      </c>
      <c r="KX49" s="203"/>
      <c r="KY49" s="241">
        <f>IFERROR(HLOOKUP("fa_21_flow_s11",acc!$B$10:$AIP$83,$A49-1947,FALSE)+HLOOKUP("fa_2_flow_s11",acc!$B$10:$AIP$83,$A49-1947,FALSE)+HLOOKUP("fa_3e_flow_s11",acc!$B$10:$AIP$83,$A49-1947,FALSE)+HLOOKUP("fa_3d_flow_s11",acc!$B$10:$AIP$83,$A49-1947,FALSE)+HLOOKUP("fa_4_flow_s11",acc!$B$10:$AIP$83,$A49-1947,FALSE)+HLOOKUP("fa_5e_flow_s11",acc!$B$10:$AIP$83,$A49-1947,FALSE)+HLOOKUP("fa_5d_flow_s11",acc!$B$10:$AIP$83,$A49-1947,FALSE)+HLOOKUP("fa_6_flow_s11",acc!$B$10:$AIP$83,$A49-1947,FALSE)+HLOOKUP("fa_7_flow_s11",acc!$B$10:$AIP$83,$A49-1947,FALSE)+HLOOKUP("fa_8_flow_s11",acc!$B$10:$AIP$83,$A49-1947,FALSE),"")</f>
        <v>74.676000000000002</v>
      </c>
      <c r="KZ49" s="203">
        <v>0</v>
      </c>
      <c r="LA49" s="203">
        <v>7.1260000000000003</v>
      </c>
      <c r="LB49" s="203">
        <v>5.0999999999999997E-2</v>
      </c>
      <c r="LC49" s="203">
        <v>12.414999999999999</v>
      </c>
      <c r="LD49" s="203">
        <v>12.414999999999999</v>
      </c>
      <c r="LE49" s="203">
        <v>0</v>
      </c>
      <c r="LF49" s="203">
        <v>25.437999999999999</v>
      </c>
      <c r="LG49" s="203">
        <v>17.001999999999999</v>
      </c>
      <c r="LH49" s="203">
        <v>8.6199999999999992</v>
      </c>
      <c r="LI49" s="203">
        <v>8.3819999999999997</v>
      </c>
      <c r="LJ49" s="203">
        <v>0.65200000000000002</v>
      </c>
      <c r="LK49" s="203">
        <v>7.4999999999999997E-2</v>
      </c>
      <c r="LL49" s="203">
        <v>11.917</v>
      </c>
      <c r="LM49" s="203"/>
      <c r="LN49" s="241">
        <f>IFERROR(HLOOKUP("fa_21_flow_s12",acc!$B$10:$AMM$83,$A49-1947,FALSE)+HLOOKUP("res_flow",acc!$B$10:$AMM$83,$A49-1947,FALSE)+HLOOKUP("fa_2_flow_s12",acc!$B$10:$AMM$83,$A49-1947,FALSE)+HLOOKUP("fa_3e_flow_s12",acc!$B$10:$AMM$83,$A49-1947,FALSE)+HLOOKUP("fa_3d_flow_s12",acc!$B$10:$AMM$83,$A49-1947,FALSE)+HLOOKUP("fa_3g_flow_s12",acc!$B$10:$AMM$83,$A49-1947,FALSE)+HLOOKUP("fa_4_flow_s12",acc!$B$10:$AMM$83,$A49-1947,FALSE)+HLOOKUP("fa_5e_flow_s12",acc!$B$10:$AMM$83,$A49-1947,FALSE)+HLOOKUP("fa_5d_flow_s12",acc!$B$10:$AMM$83,$A49-1947,FALSE)+HLOOKUP("fa_8_flow_s12",acc!$B$10:$AMM$83,$A49-1947,FALSE),"")</f>
        <v>155.12553474809101</v>
      </c>
      <c r="LO49" s="203">
        <v>0</v>
      </c>
      <c r="LP49" s="203">
        <v>25.255000000000003</v>
      </c>
      <c r="LQ49" s="203">
        <v>7.5999999999999998E-2</v>
      </c>
      <c r="LR49" s="203">
        <v>0</v>
      </c>
      <c r="LS49" s="203">
        <v>50.48</v>
      </c>
      <c r="LT49" s="203">
        <v>49.963000000000001</v>
      </c>
      <c r="LU49" s="203">
        <v>0.51700000000000002</v>
      </c>
      <c r="LV49" s="241">
        <f>IFERROR(HLOOKUP("fl_4_flow_s11",acc!$B$10:$AIS$83,$A49-1947,FALSE)+HLOOKUP("fl_4_flow_s13",acc!$B$10:$AIS$83,$A49-1947,FALSE)+HLOOKUP("fl_4_flow_s14",acc!$B$10:$AIS$83,$A49-1947,FALSE)+HLOOKUP("fl_4_flow_s2",acc!$B$10:$AIS$83,$A49-1947,FALSE)-HLOOKUP("fa_4_flow_s11",acc!$B$10:$AIS$83,$A49-1947,FALSE)-HLOOKUP("fa_4_flow_s121",acc!$B$10:$AIS$83,$A49-1947,FALSE)-HLOOKUP("fa_4_flow_s2",acc!$B$10:$AIS$83,$A49-1947,FALSE),"")</f>
        <v>73.511999999999986</v>
      </c>
      <c r="LW49" s="203">
        <v>27.661999999999999</v>
      </c>
      <c r="LX49" s="203">
        <v>28.584</v>
      </c>
      <c r="LY49" s="203">
        <v>-0.92200000000000004</v>
      </c>
      <c r="LZ49" s="203">
        <v>0</v>
      </c>
      <c r="MA49" s="203">
        <v>0</v>
      </c>
      <c r="MB49" s="203">
        <v>9.6029999999999998</v>
      </c>
      <c r="MC49" s="203"/>
      <c r="MD49" s="241">
        <f>IFERROR(HLOOKUP("fa_1_flow_s121",acc!$B$10:$AMF$83,$A49-1947,FALSE)+HLOOKUP("fa_295_flow_s121",acc!$B$10:$AMF$83,$A49-1947,FALSE)+HLOOKUP("tgt2_flow",acc!$B$10:$AMF$83,$A49-1947,FALSE)+HLOOKUP("fa_2_flow_s121",acc!$B$10:$AMF$83,$A49-1947,FALSE)+HLOOKUP("fa_3e_flow_s121",acc!$B$10:$AMF$83,$A49-1947,FALSE)+HLOOKUP("fa_3d_flow_s121",acc!$B$10:$AMF$83,$A49-1947,FALSE)+HLOOKUP("fa_3g_flow_s121",acc!$B$10:$AMF$83,$A49-1947,FALSE)+HLOOKUP("fa_4_flow_s121",acc!$B$10:$AMF$83,$A49-1947,FALSE)+HLOOKUP("fa_5e_flow_s121",acc!$B$10:$AMF$83,$A49-1947,FALSE)+HLOOKUP("fa_5d_flow_s121",acc!$B$10:$AMF$83,$A49-1947,FALSE)+HLOOKUP("fa_7_flow_s121",acc!$B$10:$AMF$83,$A49-1947,FALSE)+HLOOKUP("fa_8_flow_s121",acc!$B$10:$AMF$83,$A49-1947,FALSE),"")</f>
        <v>19.236999999999998</v>
      </c>
      <c r="ME49" s="203">
        <v>3.0000000000000001E-3</v>
      </c>
      <c r="MF49" s="203">
        <v>-2.23</v>
      </c>
      <c r="MG49" s="203">
        <v>0</v>
      </c>
      <c r="MH49" s="241">
        <f>IFERROR(HLOOKUP("fl_295_flow_s12",acc!$B$10:$AIS$83,$A49-1947,FALSE)+HLOOKUP("fl_295_flow_s2",acc!$B$10:$AIS$83,$A49-1947,FALSE),"")</f>
        <v>12.24</v>
      </c>
      <c r="MI49" s="203">
        <v>-1.8180000000000001</v>
      </c>
      <c r="MJ49" s="203">
        <v>-1.8180000000000001</v>
      </c>
      <c r="MK49" s="203">
        <v>0</v>
      </c>
      <c r="ML49" s="203">
        <v>1.6890000000000001</v>
      </c>
      <c r="MM49" s="203">
        <v>0</v>
      </c>
      <c r="MN49" s="203">
        <v>0</v>
      </c>
      <c r="MO49" s="203">
        <v>0</v>
      </c>
      <c r="MP49" s="203">
        <v>0</v>
      </c>
      <c r="MQ49" s="203">
        <v>0</v>
      </c>
      <c r="MR49" s="203">
        <v>9.3529999999999998</v>
      </c>
      <c r="MS49" s="203"/>
      <c r="MT49" s="241">
        <f>IFERROR(HLOOKUP("gcb_flow",acc!$B$10:$ALX$83,$A49-1947,FALSE)+HLOOKUP("fa_2_flow_s13",acc!$B$10:$ALX$83,$A49-1947,FALSE)+HLOOKUP("fa_3d_flow_s13",acc!$B$10:$ALX$83,$A49-1947,FALSE)+HLOOKUP("fa_3g_flow_s13",acc!$B$10:$ALX$83,$A49-1947,FALSE)+HLOOKUP("fa_5e_flow_s13",acc!$B$10:$ALX$83,$A49-1947,FALSE)+HLOOKUP("fa_5d_flow_s13",acc!$B$10:$ALX$83,$A49-1947,FALSE)+HLOOKUP("fa_6_flow_s13",acc!$B$10:$ALX$83,$A49-1947,FALSE)+HLOOKUP("fa_7_flow_s13",acc!$B$10:$ALX$83,$A49-1947,FALSE)+HLOOKUP("fa_8_flow_s13",acc!$B$10:$ALX$83,$A49-1947,FALSE),"")</f>
        <v>6.4229999999999992</v>
      </c>
      <c r="MU49" s="203">
        <v>0</v>
      </c>
      <c r="MV49" s="203">
        <v>-61.917907240233802</v>
      </c>
      <c r="MW49" s="203">
        <v>8.9999999999999993E-3</v>
      </c>
      <c r="MX49" s="203">
        <v>1.988</v>
      </c>
      <c r="MY49" s="203">
        <v>1.6020000000000001</v>
      </c>
      <c r="MZ49" s="203">
        <v>0.38600000000000001</v>
      </c>
      <c r="NA49" s="203">
        <v>0</v>
      </c>
      <c r="NB49" s="203">
        <v>-1.4670000000000001</v>
      </c>
      <c r="NC49" s="203">
        <v>-2.0219999999999998</v>
      </c>
      <c r="ND49" s="203">
        <v>0.55500000000000005</v>
      </c>
      <c r="NE49" s="203">
        <v>0.02</v>
      </c>
      <c r="NF49" s="203">
        <v>0</v>
      </c>
      <c r="NG49" s="203">
        <v>-5.0170000000000003</v>
      </c>
      <c r="NH49" s="203"/>
      <c r="NI49" s="241">
        <f>IFERROR(HLOOKUP("fa_21_flow_s14",acc!$B$10:$ALP$83,$A49-1947,FALSE)+HLOOKUP("fa_2_flow_s14",acc!$B$10:$ALP$83,$A49-1947,FALSE)+HLOOKUP("fa_3d_flow_s14",acc!$B$10:$ALP$83,$A49-1947,FALSE)+HLOOKUP("fa_3g_flow_s14",acc!$B$10:$ALP$83,$A49-1947,FALSE)+HLOOKUP("fa_5e_flow_s14",acc!$B$10:$ALP$83,$A49-1947,FALSE)+HLOOKUP("fa_5d_flow_s14",acc!$B$10:$ALP$83,$A49-1947,FALSE)+HLOOKUP("fa_6_flow_s14",acc!$B$10:$ALP$83,$A49-1947,FALSE)+HLOOKUP("fa_7_flow_s14",acc!$B$10:$ALP$83,$A49-1947,FALSE)+HLOOKUP("fa_8_flow_s14",acc!$B$10:$ALP$83,$A49-1947,FALSE),"")</f>
        <v>33.637</v>
      </c>
      <c r="NJ49" s="203">
        <v>0</v>
      </c>
      <c r="NK49" s="203">
        <v>25.643999999999998</v>
      </c>
      <c r="NL49" s="203">
        <v>1.3160000000000001</v>
      </c>
      <c r="NM49" s="203">
        <v>-3.4590000000000001</v>
      </c>
      <c r="NN49" s="203">
        <v>-2.3039999999999998</v>
      </c>
      <c r="NO49" s="203">
        <v>-1.155</v>
      </c>
      <c r="NP49" s="203">
        <v>0</v>
      </c>
      <c r="NQ49" s="203">
        <v>19.981000000000002</v>
      </c>
      <c r="NR49" s="203">
        <v>18.475000000000001</v>
      </c>
      <c r="NS49" s="203">
        <v>1.506</v>
      </c>
      <c r="NT49" s="203">
        <v>15.974</v>
      </c>
      <c r="NU49" s="203">
        <v>0</v>
      </c>
      <c r="NV49" s="203">
        <v>-25.819000000000003</v>
      </c>
      <c r="NW49" s="203"/>
      <c r="NX49" s="241">
        <f>IFERROR(HLOOKUP("fa_21_flow_s2",acc!$B$10:$ALH$83,$A49-1947,FALSE)+HLOOKUP("fa_2_flow_s2",acc!$B$10:$ALH$83,$A49-1947,FALSE)+HLOOKUP("fa_3e_flow_s2",acc!$B$10:$ALH$83,$A49-1947,FALSE)+HLOOKUP("fa_3g_flow_s2",acc!$B$10:$ALH$83,$A49-1947,FALSE)+HLOOKUP("fa_4_flow_s2",acc!$B$10:$ALH$83,$A49-1947,FALSE)+HLOOKUP("fa_5e_flow_s2",acc!$B$10:$ALH$83,$A49-1947,FALSE)+HLOOKUP("fa_6_flow_s2",acc!$B$10:$ALH$83,$A49-1947,FALSE)+HLOOKUP("fa_8_flow_s2",acc!$B$10:$ALH$83,$A49-1947,FALSE),"")</f>
        <v>61.725999999999999</v>
      </c>
      <c r="NY49" s="203">
        <v>0</v>
      </c>
      <c r="NZ49" s="203">
        <v>45.837000000000003</v>
      </c>
      <c r="OA49" s="203">
        <v>2.3E-2</v>
      </c>
      <c r="OB49" s="203">
        <v>0</v>
      </c>
      <c r="OC49" s="203">
        <v>7.5030000000000001</v>
      </c>
      <c r="OD49" s="203">
        <v>6.0220000000000002</v>
      </c>
      <c r="OE49" s="203">
        <v>1.4810000000000001</v>
      </c>
      <c r="OF49" s="203">
        <v>1.159</v>
      </c>
      <c r="OG49" s="203">
        <v>6.7130000000000001</v>
      </c>
      <c r="OH49" s="203">
        <v>4.7350000000000003</v>
      </c>
      <c r="OI49" s="203">
        <v>0</v>
      </c>
      <c r="OJ49" s="203">
        <v>4.1000000000000002E-2</v>
      </c>
      <c r="OK49" s="203">
        <v>0</v>
      </c>
      <c r="OL49" s="203">
        <v>-3.9E-2</v>
      </c>
      <c r="OM49" s="203"/>
      <c r="ON49" s="241">
        <f>IFERROR(HLOOKUP("fl_3g_flow_s11",acc!$B$10:$AIO$83,$A49-1947,FALSE)+HLOOKUP("fl_4_flow_s11",acc!$B$10:$AIO$83,$A49-1947,FALSE)+HLOOKUP("fl_5e_flow_s11",acc!$B$10:$AIO$83,$A49-1947,FALSE),"")</f>
        <v>86.613</v>
      </c>
      <c r="OO49" s="203">
        <v>0</v>
      </c>
      <c r="OP49" s="203">
        <v>0</v>
      </c>
      <c r="OQ49" s="203">
        <v>6.5739999999999998</v>
      </c>
      <c r="OR49" s="203">
        <v>5.968</v>
      </c>
      <c r="OS49" s="203">
        <v>0.60599999999999998</v>
      </c>
      <c r="OT49" s="203">
        <v>53.695999999999998</v>
      </c>
      <c r="OU49" s="203">
        <v>26.343</v>
      </c>
      <c r="OV49" s="203">
        <v>26.343</v>
      </c>
      <c r="OW49" s="203">
        <v>0</v>
      </c>
      <c r="OX49" s="203">
        <v>0</v>
      </c>
      <c r="OY49" s="203">
        <v>0</v>
      </c>
      <c r="OZ49" s="203">
        <v>0</v>
      </c>
      <c r="PA49" s="203"/>
      <c r="PB49" s="241">
        <f>IFERROR(HLOOKUP("fl_295_flow_s12",acc!$B$10:$AMM$83,$A49-1947,FALSE)+HLOOKUP("fl_2_flow_s12",acc!$B$10:$AMM$83,$A49-1947,FALSE)+HLOOKUP("fl_3g_flow_s12",acc!$B$10:$AMM$83,$A49-1947,FALSE)+HLOOKUP("fl_5e_flow_s12",acc!$B$10:$AMM$83,$A49-1947,FALSE)+HLOOKUP("fl_6_flow_s12",acc!$B$10:$AMM$83,$A49-1947,FALSE)+HLOOKUP("fl_7_flow_s12",acc!$B$10:$AMM$83,$A49-1947,FALSE),"")</f>
        <v>142.003534748091</v>
      </c>
      <c r="PC49" s="203">
        <v>0</v>
      </c>
      <c r="PD49" s="241">
        <f>IFERROR(HLOOKUP("fa_2_flow_s11",acc!$B$10:$AIS$83,$A49-1947,FALSE)+HLOOKUP("fa_2_flow_s12",acc!$B$10:$AIS$83,$A49-1947,FALSE)+HLOOKUP("fa_2_flow_s121",acc!$B$10:$AIS$83,$A49-1947,FALSE)+HLOOKUP("fa_2_flow_s13",acc!$B$10:$AIS$83,$A49-1947,FALSE)+HLOOKUP("fa_2_flow_s14",acc!$B$10:$AIS$83,$A49-1947,FALSE)+HLOOKUP("fa_2_flow_s2",acc!$B$10:$AIS$83,$A49-1947,FALSE)-HLOOKUP("fl_2_flow_s121",acc!$B$10:$AIS$83,$A49-1947,FALSE)-HLOOKUP("fl_2_flow_s13",acc!$B$10:$AIS$83,$A49-1947,FALSE)-HLOOKUP("fl_2_flow_s2",acc!$B$10:$AIS$83,$A49-1947,FALSE),"")</f>
        <v>77.068999999999988</v>
      </c>
      <c r="PE49" s="203">
        <v>0</v>
      </c>
      <c r="PF49" s="203">
        <v>12.047000000000001</v>
      </c>
      <c r="PG49" s="203">
        <v>52.329000000000001</v>
      </c>
      <c r="PH49" s="203">
        <v>47.796999999999997</v>
      </c>
      <c r="PI49" s="203">
        <v>4.532</v>
      </c>
      <c r="PJ49" s="203">
        <v>0</v>
      </c>
      <c r="PK49" s="203">
        <v>33.658999999999999</v>
      </c>
      <c r="PL49" s="203">
        <f>IFERROR(HLOOKUP("fa_5e_flow_s11",acc!$B$10:$AIS$83,$A49-1947,FALSE)
+HLOOKUP("fa_5e_flow_s12",acc!$B$10:$AIS$83,$A49-1947,FALSE)
+HLOOKUP("fa_5e_flow_s121",acc!$B$10:$AIS$83,$A49-1947,FALSE)
+HLOOKUP("fa_5e_flow_s13",acc!$B$10:$AIS$83,$A49-1947,FALSE)
+HLOOKUP("fa_5e_flow_s14",acc!$B$10:$AIS$83,$A49-1947,FALSE)
+HLOOKUP("fa_5e_flow_s2",acc!$B$10:$AIS$83,$A49-1947,FALSE)
-HLOOKUP("fl_5e_flow_s11",acc!$B$10:$AIS$83,$A49-1947,FALSE)
-HLOOKUP("fl_5e_flow_s121",acc!$B$10:$AIS$83,$A49-1947,FALSE),"")</f>
        <v>32.049000000000007</v>
      </c>
      <c r="PM49" s="203">
        <v>0</v>
      </c>
      <c r="PN49" s="203">
        <v>16.687000000000001</v>
      </c>
      <c r="PO49" s="241">
        <f>IFERROR(HLOOKUP("fa_7_flow_s11",acc!$B$10:$AIS$83,$A49-1947,FALSE)+HLOOKUP("fa_7_flow_s121",acc!$B$10:$AIS$83,$A49-1947,FALSE)+HLOOKUP("fa_7_flow_s13",acc!$B$10:$AIS$83,$A49-1947,FALSE)+HLOOKUP("fa_7_flow_s14",acc!$B$10:$AIS$83,$A49-1947,FALSE)-HLOOKUP("fl_7_flow_s2",acc!$B$10:$AIS$83,$A49-1947,FALSE),"")</f>
        <v>0.69499999999999995</v>
      </c>
      <c r="PP49" s="203">
        <v>0</v>
      </c>
      <c r="PQ49" s="203"/>
      <c r="PR49" s="241">
        <f>IFERROR(HLOOKUP("fl_21_flow_s121",acc!$B$10:$AME$83,$A49-1947,FALSE)+HLOOKUP("res_flow",acc!$B$10:$AME$83,$A49-1947,FALSE)+HLOOKUP("gcb_flow",acc!$B$10:$AME$83,$A49-1947,FALSE)+HLOOKUP("fl_2_flow_s121",acc!$B$10:$AME$83,$A49-1947,FALSE)+HLOOKUP("fl_5e_flow_s121",acc!$B$10:$AME$83,$A49-1947,FALSE),"")</f>
        <v>19.324000000000012</v>
      </c>
      <c r="PS49" s="203">
        <v>0</v>
      </c>
      <c r="PT49" s="203">
        <v>-72.028907240233792</v>
      </c>
      <c r="PU49" s="241">
        <f>IFERROR(HLOOKUP("fa_21_flow_s11",acc!$B$10:$AIS$83,$A49-1947,FALSE)+HLOOKUP("fa_21_flow_s12",acc!$B$10:$AIS$83,$A49-1947,FALSE)+HLOOKUP("fa_21_flow_s14",acc!$B$10:$AIS$83,$A49-1947,FALSE)+HLOOKUP("fa_21_flow_s2",acc!$B$10:$AIS$83,$A49-1947,FALSE),"")</f>
        <v>1.466</v>
      </c>
      <c r="PV49" s="203">
        <v>0</v>
      </c>
      <c r="PW49" s="203">
        <v>0</v>
      </c>
      <c r="PX49" s="203">
        <v>0</v>
      </c>
      <c r="PY49" s="203">
        <v>0</v>
      </c>
      <c r="PZ49" s="203">
        <v>0</v>
      </c>
      <c r="QA49" s="203">
        <v>0</v>
      </c>
      <c r="QB49" s="203">
        <v>0</v>
      </c>
      <c r="QC49" s="203">
        <v>0</v>
      </c>
      <c r="QD49" s="203">
        <v>0</v>
      </c>
      <c r="QE49" s="203">
        <v>0</v>
      </c>
      <c r="QF49" s="203">
        <v>0</v>
      </c>
      <c r="QG49" s="203"/>
      <c r="QH49" s="241">
        <f>IFERROR(HLOOKUP("fl_2_flow_s13",acc!$B$10:$ALW$83,$A49-1947,FALSE)+HLOOKUP("fl_3e_flow_s13",acc!$B$10:$ALW$83,$A49-1947,FALSE)+HLOOKUP("fl_4_flow_s13",acc!$B$10:$ALW$83,$A49-1947,FALSE),"")</f>
        <v>23.696999999999999</v>
      </c>
      <c r="QI49" s="203">
        <v>0</v>
      </c>
      <c r="QJ49" s="203">
        <v>5.9210000000000003</v>
      </c>
      <c r="QK49" s="203">
        <v>0</v>
      </c>
      <c r="QL49" s="203">
        <v>11.265000000000001</v>
      </c>
      <c r="QM49" s="203">
        <v>10.645</v>
      </c>
      <c r="QN49" s="203">
        <v>0.62</v>
      </c>
      <c r="QO49" s="203">
        <v>6.5110000000000001</v>
      </c>
      <c r="QP49" s="203">
        <v>0</v>
      </c>
      <c r="QQ49" s="203">
        <v>0</v>
      </c>
      <c r="QR49" s="203">
        <v>0</v>
      </c>
      <c r="QS49" s="203">
        <v>0</v>
      </c>
      <c r="QT49" s="203">
        <v>0</v>
      </c>
      <c r="QU49" s="203">
        <v>0</v>
      </c>
      <c r="QV49" s="203"/>
      <c r="QW49" s="241">
        <f>IFERROR(HLOOKUP("fl_4_flow_s14",acc!$B$10:$ALO$83,$A49-1947,FALSE),"")</f>
        <v>30.062999999999999</v>
      </c>
      <c r="QX49" s="203">
        <v>0</v>
      </c>
      <c r="QY49" s="203">
        <v>0</v>
      </c>
      <c r="QZ49" s="203">
        <v>0</v>
      </c>
      <c r="RA49" s="203">
        <v>0</v>
      </c>
      <c r="RB49" s="203">
        <v>0</v>
      </c>
      <c r="RC49" s="203">
        <v>30.062999999999999</v>
      </c>
      <c r="RD49" s="203">
        <v>0</v>
      </c>
      <c r="RE49" s="203">
        <v>0</v>
      </c>
      <c r="RF49" s="203">
        <v>0</v>
      </c>
      <c r="RG49" s="203">
        <v>0</v>
      </c>
      <c r="RH49" s="203">
        <v>0</v>
      </c>
      <c r="RI49" s="203">
        <v>0</v>
      </c>
      <c r="RJ49" s="203"/>
      <c r="RK49" s="241">
        <f>IFERROR(HLOOKUP("fl_1_flow_s2",acc!$B$10:$ALG$83,$A49-1947,FALSE)+HLOOKUP("fl_295_flow_s2",acc!$B$10:$ALG$83,$A49-1947,FALSE)+HLOOKUP("tgt2_flow",acc!$B$10:$ALG$83,$A49-1947,FALSE)+HLOOKUP("fl_2_flow_s2",acc!$B$10:$ALG$83,$A49-1947,FALSE)+HLOOKUP("fl_3d_flow_s2",acc!$B$10:$ALG$83,$A49-1947,FALSE)+HLOOKUP("fl_4_flow_s2",acc!$B$10:$ALG$83,$A49-1947,FALSE)+HLOOKUP("fl_5d_flow_s2",acc!$B$10:$ALG$83,$A49-1947,FALSE)+HLOOKUP("fl_7_flow_s2",acc!$B$10:$ALG$83,$A49-1947,FALSE),"")</f>
        <v>49.126000000000005</v>
      </c>
      <c r="RL49" s="203">
        <v>3.0000000000000001E-3</v>
      </c>
      <c r="RM49" s="203">
        <v>28.753</v>
      </c>
      <c r="RN49" s="203">
        <v>0</v>
      </c>
      <c r="RO49" s="203">
        <v>0.193</v>
      </c>
      <c r="RP49" s="203">
        <v>-3.06</v>
      </c>
      <c r="RQ49" s="203">
        <v>-2.4670000000000001</v>
      </c>
      <c r="RR49" s="241">
        <f>IFERROR(HLOOKUP("fa_3d_flow_s11",acc!$B$10:$AIS$83,$A49-1947,FALSE)+HLOOKUP("fa_3d_flow_s12",acc!$B$10:$AIS$83,$A49-1947,FALSE)+HLOOKUP("fa_3d_flow_s121",acc!$B$10:$AIS$83,$A49-1947,FALSE)+HLOOKUP("fa_3d_flow_s13",acc!$B$10:$AIS$83,$A49-1947,FALSE)+HLOOKUP("fa_3d_flow_s14",acc!$B$10:$AIS$83,$A49-1947,FALSE),"")</f>
        <v>-0.252</v>
      </c>
      <c r="RS49" s="203">
        <v>11.528</v>
      </c>
      <c r="RT49" s="203">
        <v>9.8919999999999995</v>
      </c>
      <c r="RU49" s="203">
        <v>0</v>
      </c>
      <c r="RV49" s="241">
        <f>IFERROR(HLOOKUP("fa_5d_flow_s11",acc!$B$10:$AIS$83,$A49-1947,FALSE)
+HLOOKUP("fa_5d_flow_s12",acc!$B$10:$AIS$83,$A49-1947,FALSE)
+HLOOKUP("fa_5d_flow_s121",acc!$B$10:$AIS$83,$A49-1947,FALSE)
+HLOOKUP("fa_5d_flow_s13",acc!$B$10:$AIS$83,$A49-1947,FALSE)
+HLOOKUP("fa_5d_flow_s14",acc!$B$10:$AIS$83,$A49-1947,FALSE),"")</f>
        <v>9.5210000000000008</v>
      </c>
      <c r="RW49" s="203">
        <v>0</v>
      </c>
      <c r="RX49" s="203">
        <v>-0.62</v>
      </c>
      <c r="RY49" s="203">
        <v>0</v>
      </c>
      <c r="RZ49" s="203"/>
      <c r="SA49" s="241">
        <f>IFERROR(HLOOKUP("fa_21_v_s11",acc!$B$10:$AIR$83,$A49-1947,FALSE)+HLOOKUP("fa_2_v_s11",acc!$B$10:$AIR$83,$A49-1947,FALSE)+HLOOKUP("fa_3e_v_s11",acc!$B$10:$AIR$83,$A49-1947,FALSE)+HLOOKUP("fa_3d_v_s11",acc!$B$10:$AIR$83,$A49-1947,FALSE)+HLOOKUP("fa_4_v_s11",acc!$B$10:$AIR$83,$A49-1947,FALSE)
+HLOOKUP("fa_5e_v_s11",acc!$B$10:$AIR$83,$A49-1947,FALSE)
+HLOOKUP("fa_5d_v_s11",acc!$B$10:$AIR$83,$A49-1947,FALSE)
+HLOOKUP("fa_6_v_s11",acc!$B$10:$AIR$83,$A49-1947,FALSE)
+HLOOKUP("fa_7_v_s11",acc!$B$10:$AIR$83,$A49-1947,FALSE)
+HLOOKUP("fa_8_v_s11",acc!$B$10:$AIR$83,$A49-1947,FALSE),"")</f>
        <v>2.2850000000000006</v>
      </c>
      <c r="SB49" s="203">
        <v>0</v>
      </c>
      <c r="SC49" s="203">
        <v>-0.17799999999999999</v>
      </c>
      <c r="SD49" s="203">
        <v>0</v>
      </c>
      <c r="SE49" s="203">
        <v>-1.2929999999999999</v>
      </c>
      <c r="SF49" s="203">
        <v>0.25800000000000001</v>
      </c>
      <c r="SG49" s="203">
        <v>-1.5509999999999999</v>
      </c>
      <c r="SH49" s="203">
        <v>3.0910000000000002</v>
      </c>
      <c r="SI49" s="203">
        <v>0.63</v>
      </c>
      <c r="SJ49" s="203">
        <v>0.36399999999999999</v>
      </c>
      <c r="SK49" s="203">
        <v>0.26600000000000001</v>
      </c>
      <c r="SL49" s="203">
        <v>0</v>
      </c>
      <c r="SM49" s="203">
        <v>3.5000000000000003E-2</v>
      </c>
      <c r="SN49" s="203">
        <v>0</v>
      </c>
      <c r="SO49" s="203"/>
      <c r="SP49" s="241">
        <f>IFERROR(HLOOKUP("fa_21_v_s12",acc!$B$10:$AML$83,$A49-1947,FALSE)+HLOOKUP("res_v",acc!$B$10:$AML$83,$A49-1947,FALSE)+HLOOKUP("fa_2_v_s12",acc!$B$10:$AML$83,$A49-1947,FALSE)+HLOOKUP("fa_3e_v_s12",acc!$B$10:$AML$83,$A49-1947,FALSE)+HLOOKUP("fa_3d_v_s12",acc!$B$10:$AML$83,$A49-1947,FALSE)+HLOOKUP("fa_3g_v_s12",acc!$B$10:$AML$83,$A49-1947,FALSE)+HLOOKUP("fa_4_v_s12",acc!$B$10:$AML$83,$A49-1947,FALSE)+HLOOKUP("fa_5e_v_s12",acc!$B$10:$AML$83,$A49-1947,FALSE)+HLOOKUP("fa_5d_v_s12",acc!$B$10:$AML$83,$A49-1947,FALSE)+HLOOKUP("fa_8_v_s12",acc!$B$10:$AML$83,$A49-1947,FALSE),"")</f>
        <v>-60.531925978977227</v>
      </c>
      <c r="SQ49" s="203">
        <v>0</v>
      </c>
      <c r="SR49" s="203">
        <v>-4.3380000000000001</v>
      </c>
      <c r="SS49" s="203">
        <v>-3.0000000000000001E-3</v>
      </c>
      <c r="ST49" s="203">
        <v>0</v>
      </c>
      <c r="SU49" s="203">
        <v>-18.422000000000001</v>
      </c>
      <c r="SV49" s="203">
        <v>-18.026</v>
      </c>
      <c r="SW49" s="203">
        <v>-0.39600000000000002</v>
      </c>
      <c r="SX49" s="241">
        <f>IFERROR(HLOOKUP("fl_4_v_s11",acc!$B$10:$AIS$83,$A49-1947,FALSE)+HLOOKUP("fl_4_v_s13",acc!$B$10:$AIS$83,$A49-1947,FALSE)+HLOOKUP("fl_4_v_s14",acc!$B$10:$AIS$83,$A49-1947,FALSE)+HLOOKUP("fl_4_v_s2",acc!$B$10:$AIS$83,$A49-1947,FALSE)-HLOOKUP("fa_4_v_s11",acc!$B$10:$AIS$83,$A49-1947,FALSE)-HLOOKUP("fa_4_v_s121",acc!$B$10:$AIS$83,$A49-1947,FALSE)-HLOOKUP("fa_4_v_s2",acc!$B$10:$AIS$83,$A49-1947,FALSE),"")</f>
        <v>-1.4449999999999998</v>
      </c>
      <c r="SY49" s="203">
        <v>-34.223999999999997</v>
      </c>
      <c r="SZ49" s="203">
        <v>-34.329000000000001</v>
      </c>
      <c r="TA49" s="203">
        <v>0.105</v>
      </c>
      <c r="TB49" s="203">
        <v>0</v>
      </c>
      <c r="TC49" s="203">
        <v>0</v>
      </c>
      <c r="TD49" s="203">
        <v>0</v>
      </c>
      <c r="TE49" s="203"/>
      <c r="TF49" s="241">
        <f>IFERROR(HLOOKUP("fa_1_v_s121",acc!$B$10:$AMD$83,$A49-1947,FALSE)+HLOOKUP("fa_295_v_s121",acc!$B$10:$AMD$83,$A49-1947,FALSE)+HLOOKUP("tgt2_v",acc!$B$10:$AMD$83,$A49-1947,FALSE)+HLOOKUP("fa_2_v_s121",acc!$B$10:$AMD$83,$A49-1947,FALSE)+HLOOKUP("fa_3e_v_s121",acc!$B$10:$AMD$83,$A49-1947,FALSE)+HLOOKUP("fa_3d_v_s121",acc!$B$10:$AMD$83,$A49-1947,FALSE)+HLOOKUP("fa_3g_v_s121",acc!$B$10:$AMD$83,$A49-1947,FALSE)+HLOOKUP("fa_4_v_s121",acc!$B$10:$AMD$83,$A49-1947,FALSE)+HLOOKUP("fa_5e_v_s121",acc!$B$10:$AMD$83,$A49-1947,FALSE)+HLOOKUP("fa_5d_v_s121",acc!$B$10:$AMD$83,$A49-1947,FALSE)+HLOOKUP("fa_7_v_s121",acc!$B$10:$AMD$83,$A49-1947,FALSE)+HLOOKUP("fa_8_v_s121",acc!$B$10:$AMD$83,$A49-1947,FALSE),"")</f>
        <v>0.78699999999999992</v>
      </c>
      <c r="TG49" s="203">
        <v>0.72</v>
      </c>
      <c r="TH49" s="203">
        <v>0.223</v>
      </c>
      <c r="TI49" s="203">
        <v>0</v>
      </c>
      <c r="TJ49" s="203">
        <v>0</v>
      </c>
      <c r="TK49" s="203">
        <v>-6.0000000000000001E-3</v>
      </c>
      <c r="TL49" s="203">
        <v>-6.0000000000000001E-3</v>
      </c>
      <c r="TM49" s="203">
        <v>0</v>
      </c>
      <c r="TN49" s="203">
        <v>0</v>
      </c>
      <c r="TO49" s="203">
        <v>-0.15</v>
      </c>
      <c r="TP49" s="203">
        <v>-0.15</v>
      </c>
      <c r="TQ49" s="203">
        <v>0</v>
      </c>
      <c r="TR49" s="203">
        <v>0</v>
      </c>
      <c r="TS49" s="203">
        <v>0</v>
      </c>
      <c r="TT49" s="203">
        <v>0</v>
      </c>
      <c r="TU49" s="203"/>
      <c r="TV49" s="241">
        <f>IFERROR(HLOOKUP("gcb_v",acc!$B$10:$ALV$83,$A49-1947,FALSE)+HLOOKUP("fa_2_v_s13",acc!$B$10:$ALV$83,$A49-1947,FALSE)+HLOOKUP("fa_3d_v_s13",acc!$B$10:$ALV$83,$A49-1947,FALSE)+HLOOKUP("fa_3g_v_s13",acc!$B$10:$ALV$83,$A49-1947,FALSE)+HLOOKUP("fa_5e_v_s13",acc!$B$10:$ALV$83,$A49-1947,FALSE)+HLOOKUP("fa_5d_v_s13",acc!$B$10:$ALV$83,$A49-1947,FALSE)+HLOOKUP("fa_6_v_s13",acc!$B$10:$ALV$83,$A49-1947,FALSE)+HLOOKUP("fa_7_v_s13",acc!$B$10:$ALV$83,$A49-1947,FALSE)+HLOOKUP("fa_8_v_s13",acc!$B$10:$ALV$83,$A49-1947,FALSE),"")</f>
        <v>3.2600000000000002</v>
      </c>
      <c r="TW49" s="203">
        <v>0</v>
      </c>
      <c r="TX49" s="203">
        <v>-5.0000000000000001E-3</v>
      </c>
      <c r="TY49" s="203">
        <v>0</v>
      </c>
      <c r="TZ49" s="203">
        <v>-0.11700000000000001</v>
      </c>
      <c r="UA49" s="203">
        <v>-4.9000000000000002E-2</v>
      </c>
      <c r="UB49" s="203">
        <v>-6.8000000000000005E-2</v>
      </c>
      <c r="UC49" s="203">
        <v>0</v>
      </c>
      <c r="UD49" s="203">
        <v>3.3820000000000001</v>
      </c>
      <c r="UE49" s="203">
        <v>3.3780000000000001</v>
      </c>
      <c r="UF49" s="203">
        <v>4.0000000000000001E-3</v>
      </c>
      <c r="UG49" s="203">
        <v>0</v>
      </c>
      <c r="UH49" s="203">
        <v>0</v>
      </c>
      <c r="UI49" s="203">
        <v>0</v>
      </c>
      <c r="UJ49" s="203"/>
      <c r="UK49" s="241">
        <f>IFERROR(HLOOKUP("fa_21_v_s14",acc!$B$10:$ALN$83,$A49-1947,FALSE)+HLOOKUP("fa_2_v_s14",acc!$B$10:$ALN$83,$A49-1947,FALSE)+HLOOKUP("fa_3d_v_s14",acc!$B$10:$ALN$83,$A49-1947,FALSE)+HLOOKUP("fa_3g_v_s14",acc!$B$10:$ALN$83,$A49-1947,FALSE)+HLOOKUP("fa_5e_v_s14",acc!$B$10:$ALN$83,$A49-1947,FALSE)+HLOOKUP("fa_5d_v_s14",acc!$B$10:$ALN$83,$A49-1947,FALSE)+HLOOKUP("fa_6_v_s14",acc!$B$10:$ALN$83,$A49-1947,FALSE)+HLOOKUP("fa_7_v_s14",acc!$B$10:$ALN$83,$A49-1947,FALSE)+HLOOKUP("fa_8_v_s14",acc!$B$10:$ALN$83,$A49-1947,FALSE),"")</f>
        <v>-31.361999999999998</v>
      </c>
      <c r="UL49" s="203">
        <v>0</v>
      </c>
      <c r="UM49" s="203">
        <v>-0.41599999999999998</v>
      </c>
      <c r="UN49" s="203">
        <v>0</v>
      </c>
      <c r="UO49" s="203">
        <v>4.4980000000000002</v>
      </c>
      <c r="UP49" s="203">
        <v>4.1529999999999996</v>
      </c>
      <c r="UQ49" s="203">
        <v>0.34499999999999997</v>
      </c>
      <c r="UR49" s="203">
        <v>0</v>
      </c>
      <c r="US49" s="203">
        <v>-35.664999999999999</v>
      </c>
      <c r="UT49" s="203">
        <v>-35.710999999999999</v>
      </c>
      <c r="UU49" s="203">
        <v>4.5999999999999999E-2</v>
      </c>
      <c r="UV49" s="203">
        <v>0.221</v>
      </c>
      <c r="UW49" s="203">
        <v>0</v>
      </c>
      <c r="UX49" s="203">
        <v>0</v>
      </c>
      <c r="UY49" s="203"/>
      <c r="UZ49" s="241">
        <f>IFERROR(HLOOKUP("fa_21_v_s2",acc!$B$10:$ALF$83,$A49-1947,FALSE)+HLOOKUP("fa_2_v_s2",acc!$B$10:$ALF$83,$A49-1947,FALSE)+HLOOKUP("fa_3e_v_s2",acc!$B$10:$ALF$83,$A49-1947,FALSE)+HLOOKUP("fa_3g_v_s2",acc!$B$10:$ALF$83,$A49-1947,FALSE)+HLOOKUP("fa_4_v_s2",acc!$B$10:$ALF$83,$A49-1947,FALSE)+HLOOKUP("fa_5e_v_s2",acc!$B$10:$ALF$83,$A49-1947,FALSE)+HLOOKUP("fa_6_v_s2",acc!$B$10:$ALF$83,$A49-1947,FALSE)+HLOOKUP("fa_8_v_s2",acc!$B$10:$ALF$83,$A49-1947,FALSE),"")</f>
        <v>-39.284999999999997</v>
      </c>
      <c r="VA49" s="203">
        <v>0</v>
      </c>
      <c r="VB49" s="203">
        <v>-4.2300000000000004</v>
      </c>
      <c r="VC49" s="203">
        <v>3.0000000000000001E-3</v>
      </c>
      <c r="VD49" s="203">
        <v>0</v>
      </c>
      <c r="VE49" s="203">
        <v>-6.6909999999999998</v>
      </c>
      <c r="VF49" s="203">
        <v>-0.82</v>
      </c>
      <c r="VG49" s="203">
        <v>-5.8710000000000004</v>
      </c>
      <c r="VH49" s="203">
        <v>0.70499999999999996</v>
      </c>
      <c r="VI49" s="203">
        <v>-29.006</v>
      </c>
      <c r="VJ49" s="203">
        <v>-29.241</v>
      </c>
      <c r="VK49" s="203">
        <v>0</v>
      </c>
      <c r="VL49" s="203">
        <v>0</v>
      </c>
      <c r="VM49" s="203">
        <v>0</v>
      </c>
      <c r="VN49" s="203">
        <v>0</v>
      </c>
      <c r="VO49" s="203"/>
      <c r="VP49" s="241">
        <f>IFERROR(HLOOKUP("fl_3g_v_s11",acc!$B$10:$AIM$83,$A49-1947,FALSE)+HLOOKUP("fl_4_v_s11",acc!$B$10:$AIM$83,$A49-1947,FALSE)+HLOOKUP("fl_5e_v_s11",acc!$B$10:$AIM$83,$A49-1947,FALSE),"")</f>
        <v>-118.66200000000001</v>
      </c>
      <c r="VQ49" s="203">
        <v>0</v>
      </c>
      <c r="VR49" s="203">
        <v>0</v>
      </c>
      <c r="VS49" s="203">
        <v>-4.4450000000000003</v>
      </c>
      <c r="VT49" s="203">
        <v>-3.734</v>
      </c>
      <c r="VU49" s="203">
        <v>-0.71099999999999997</v>
      </c>
      <c r="VV49" s="203">
        <v>2.6850000000000001</v>
      </c>
      <c r="VW49" s="203">
        <v>-116.902</v>
      </c>
      <c r="VX49" s="203">
        <v>-116.902</v>
      </c>
      <c r="VY49" s="203">
        <v>0</v>
      </c>
      <c r="VZ49" s="203">
        <v>0</v>
      </c>
      <c r="WA49" s="203">
        <v>0</v>
      </c>
      <c r="WB49" s="203">
        <v>0</v>
      </c>
      <c r="WC49" s="203"/>
      <c r="WD49" s="241">
        <f>IFERROR(HLOOKUP("fl_295_v_s12",acc!$B$10:$AMK$83,$A49-1947,FALSE)+HLOOKUP("fl_2_v_s12",acc!$B$10:$AMK$83,$A49-1947,FALSE)+HLOOKUP("fl_3g_v_s12",acc!$B$10:$AMK$83,$A49-1947,FALSE)+HLOOKUP("fl_5e_v_s12",acc!$B$10:$AMK$83,$A49-1947,FALSE)+HLOOKUP("fl_6_v_s12",acc!$B$10:$AMK$83,$A49-1947,FALSE)+HLOOKUP("fl_7_v_s12",acc!$B$10:$AMK$83,$A49-1947,FALSE),"")</f>
        <v>4.9880740210227703</v>
      </c>
      <c r="WE49" s="203">
        <v>0</v>
      </c>
      <c r="WF49" s="241">
        <f>IFERROR(HLOOKUP("fa_2_v_s11",acc!$B$10:$AIS$83,$A49-1947,FALSE)+HLOOKUP("fa_2_v_s12",acc!$B$10:$AIS$83,$A49-1947,FALSE)+HLOOKUP("fa_2_v_s121",acc!$B$10:$AIS$83,$A49-1947,FALSE)+HLOOKUP("fa_2_v_s13",acc!$B$10:$AIS$83,$A49-1947,FALSE)+HLOOKUP("fa_2_v_s14",acc!$B$10:$AIS$83,$A49-1947,FALSE)+HLOOKUP("fa_2_v_s2",acc!$B$10:$AIS$83,$A49-1947,FALSE)-HLOOKUP("fl_2_v_s121",acc!$B$10:$AIS$83,$A49-1947,FALSE)-HLOOKUP("fl_2_v_s13",acc!$B$10:$AIS$83,$A49-1947,FALSE)-HLOOKUP("fl_2_v_s2",acc!$B$10:$AIS$83,$A49-1947,FALSE),"")</f>
        <v>-5.4400000000000013</v>
      </c>
      <c r="WG49" s="203">
        <v>0</v>
      </c>
      <c r="WH49" s="203">
        <v>0</v>
      </c>
      <c r="WI49" s="203">
        <v>-14.938000000000001</v>
      </c>
      <c r="WJ49" s="203">
        <v>-9.4090000000000007</v>
      </c>
      <c r="WK49" s="203">
        <v>-5.5289999999999999</v>
      </c>
      <c r="WL49" s="203">
        <v>0</v>
      </c>
      <c r="WM49" s="203">
        <v>-41.948999999999998</v>
      </c>
      <c r="WN49" s="241">
        <f>IFERROR(HLOOKUP("fa_5e_v_s11",acc!$B$10:$AIS$83,$A49-1947,FALSE)
+HLOOKUP("fa_5e_v_s12",acc!$B$10:$AIS$83,$A49-1947,FALSE)
+HLOOKUP("fa_5e_v_s121",acc!$B$10:$AIS$83,$A49-1947,FALSE)
+HLOOKUP("fa_5e_v_s13",acc!$B$10:$AIS$83,$A49-1947,FALSE)
+HLOOKUP("fa_5e_v_s14",acc!$B$10:$AIS$83,$A49-1947,FALSE)
+HLOOKUP("fa_5e_v_s2",acc!$B$10:$AIS$83,$A49-1947,FALSE)
-HLOOKUP("fl_5e_v_s11",acc!$B$10:$AIS$83,$A49-1947,FALSE)
-HLOOKUP("fl_5e_v_s121",acc!$B$10:$AIS$83,$A49-1947,FALSE),"")</f>
        <v>26.919999999999995</v>
      </c>
      <c r="WO49" s="203">
        <v>0</v>
      </c>
      <c r="WP49" s="203">
        <v>0.221</v>
      </c>
      <c r="WQ49" s="241">
        <f>IFERROR(HLOOKUP("fa_7_v_s11",acc!$B$10:$AIS$83,$A49-1947,FALSE)+HLOOKUP("fa_7_v_s121",acc!$B$10:$AIS$83,$A49-1947,FALSE)+HLOOKUP("fa_7_v_s13",acc!$B$10:$AIS$83,$A49-1947,FALSE)+HLOOKUP("fa_7_v_s14",acc!$B$10:$AIS$83,$A49-1947,FALSE)-HLOOKUP("fl_7_v_s2",acc!$B$10:$AIS$83,$A49-1947,FALSE),"")</f>
        <v>-5.6999999999999995E-2</v>
      </c>
      <c r="WR49" s="203">
        <v>0</v>
      </c>
      <c r="WS49" s="203"/>
      <c r="WT49" s="241">
        <f>IFERROR(HLOOKUP("fl_21_v_s121",acc!$B$10:$AMC$83,$A49-1947,FALSE)+HLOOKUP("res_v",acc!$B$10:$AMC$83,$A49-1947,FALSE)+HLOOKUP("gcb_v",acc!$B$10:$AMC$83,$A49-1947,FALSE)+HLOOKUP("fl_2_v_s121",acc!$B$10:$AMC$83,$A49-1947,FALSE)+HLOOKUP("fl_5e_v_s121",acc!$B$10:$AMC$83,$A49-1947,FALSE),"")</f>
        <v>-5.67</v>
      </c>
      <c r="WU49" s="203">
        <v>0</v>
      </c>
      <c r="WV49" s="203">
        <v>3.6999999999999998E-2</v>
      </c>
      <c r="WW49" s="203">
        <v>0</v>
      </c>
      <c r="WX49" s="203">
        <v>0</v>
      </c>
      <c r="WY49" s="203">
        <v>0</v>
      </c>
      <c r="WZ49" s="203">
        <v>0</v>
      </c>
      <c r="XA49" s="203">
        <v>0</v>
      </c>
      <c r="XB49" s="203">
        <v>0</v>
      </c>
      <c r="XC49" s="203">
        <v>-5.7069999999999999</v>
      </c>
      <c r="XD49" s="203">
        <v>-5.7069999999999999</v>
      </c>
      <c r="XE49" s="203">
        <v>0</v>
      </c>
      <c r="XF49" s="203">
        <v>0</v>
      </c>
      <c r="XG49" s="203">
        <v>0</v>
      </c>
      <c r="XH49" s="203">
        <v>0</v>
      </c>
      <c r="XI49" s="203"/>
      <c r="XJ49" s="241">
        <f>IFERROR(HLOOKUP("fl_2_v_s13",acc!$B$10:$ALU$83,$A49-1947,FALSE)+HLOOKUP("fl_3e_v_s13",acc!$B$10:$ALU$83,$A49-1947,FALSE)+HLOOKUP("fl_4_v_s13",acc!$B$10:$ALU$83,$A49-1947,FALSE),"")</f>
        <v>-1.2290000000000001</v>
      </c>
      <c r="XK49" s="203">
        <v>0</v>
      </c>
      <c r="XL49" s="203">
        <v>0</v>
      </c>
      <c r="XM49" s="203">
        <v>0</v>
      </c>
      <c r="XN49" s="203">
        <v>-1.1910000000000001</v>
      </c>
      <c r="XO49" s="203">
        <v>-1.165</v>
      </c>
      <c r="XP49" s="203">
        <v>-2.5999999999999999E-2</v>
      </c>
      <c r="XQ49" s="203">
        <v>-3.7999999999999999E-2</v>
      </c>
      <c r="XR49" s="203">
        <v>0</v>
      </c>
      <c r="XS49" s="203">
        <v>0</v>
      </c>
      <c r="XT49" s="203">
        <v>0</v>
      </c>
      <c r="XU49" s="203">
        <v>0</v>
      </c>
      <c r="XV49" s="203">
        <v>0</v>
      </c>
      <c r="XW49" s="203">
        <v>0</v>
      </c>
      <c r="XX49" s="203"/>
      <c r="XY49" s="241">
        <f>IFERROR(HLOOKUP("fl_4_v_s14",acc!$B$10:$ALM$83,$A49-1947,FALSE),"")</f>
        <v>-1.7000000000000001E-2</v>
      </c>
      <c r="XZ49" s="203">
        <v>0</v>
      </c>
      <c r="YA49" s="203">
        <v>0</v>
      </c>
      <c r="YB49" s="203">
        <v>0</v>
      </c>
      <c r="YC49" s="203">
        <v>0</v>
      </c>
      <c r="YD49" s="203">
        <v>0</v>
      </c>
      <c r="YE49" s="203">
        <v>-1.7000000000000001E-2</v>
      </c>
      <c r="YF49" s="203">
        <v>0</v>
      </c>
      <c r="YG49" s="203">
        <v>0</v>
      </c>
      <c r="YH49" s="203">
        <v>0</v>
      </c>
      <c r="YI49" s="203">
        <v>0</v>
      </c>
      <c r="YJ49" s="203">
        <v>0</v>
      </c>
      <c r="YK49" s="203">
        <v>0</v>
      </c>
      <c r="YL49" s="203"/>
      <c r="YM49" s="241">
        <f>IFERROR(HLOOKUP("fl_1_v_s2",acc!$B$10:$ALE$83,$A49-1947,FALSE)+HLOOKUP("fl_295_v_s2",acc!$B$10:$ALE$83,$A49-1947,FALSE)+HLOOKUP("tgt2_v",acc!$B$10:$ALE$83,$A49-1947,FALSE)+HLOOKUP("fl_2_v_s2",acc!$B$10:$ALE$83,$A49-1947,FALSE)+HLOOKUP("fl_3d_v_s2",acc!$B$10:$ALE$83,$A49-1947,FALSE)+HLOOKUP("fl_4_v_s2",acc!$B$10:$ALE$83,$A49-1947,FALSE)+HLOOKUP("fl_5d_v_s2",acc!$B$10:$ALE$83,$A49-1947,FALSE)+HLOOKUP("fl_7_v_s2",acc!$B$10:$ALE$83,$A49-1947,FALSE),"")</f>
        <v>-4.2569999999999997</v>
      </c>
      <c r="YN49" s="203">
        <v>0.72</v>
      </c>
      <c r="YO49" s="203">
        <v>-3.5409999999999999</v>
      </c>
      <c r="YP49" s="203">
        <v>0</v>
      </c>
      <c r="YQ49" s="203">
        <v>0</v>
      </c>
      <c r="YR49" s="203">
        <v>-1.458</v>
      </c>
      <c r="YS49" s="203">
        <v>-0.16900000000000001</v>
      </c>
      <c r="YT49" s="241">
        <f>IFERROR(HLOOKUP("fa_3d_v_s11",acc!$B$10:$AIS$83,$A49-1947,FALSE)+HLOOKUP("fa_3d_v_s12",acc!$B$10:$AIS$83,$A49-1947,FALSE)+HLOOKUP("fa_3d_v_s121",acc!$B$10:$AIS$83,$A49-1947,FALSE)+HLOOKUP("fa_3d_v_s13",acc!$B$10:$AIS$83,$A49-1947,FALSE)+HLOOKUP("fa_3d_v_s14",acc!$B$10:$AIS$83,$A49-1947,FALSE),"")</f>
        <v>-1.6700000000000002</v>
      </c>
      <c r="YU49" s="203">
        <v>-0.27900000000000003</v>
      </c>
      <c r="YV49" s="203">
        <v>0.63</v>
      </c>
      <c r="YW49" s="203">
        <v>0</v>
      </c>
      <c r="YX49" s="241">
        <f>IFERROR(HLOOKUP("fa_5d_v_s11",acc!$B$10:$AIS$83,$A49-1947,FALSE)
+HLOOKUP("fa_5d_v_s12",acc!$B$10:$AIS$83,$A49-1947,FALSE)
+HLOOKUP("fa_5d_v_s121",acc!$B$10:$AIS$83,$A49-1947,FALSE)
+HLOOKUP("fa_5d_v_s13",acc!$B$10:$AIS$83,$A49-1947,FALSE)
+HLOOKUP("fa_5d_v_s14",acc!$B$10:$AIS$83,$A49-1947,FALSE),"")</f>
        <v>0.42099999999999999</v>
      </c>
      <c r="YY49" s="203">
        <v>0</v>
      </c>
      <c r="YZ49" s="203">
        <v>9.1999999999999998E-2</v>
      </c>
      <c r="ZA49" s="203">
        <v>0</v>
      </c>
      <c r="ZB49" s="203"/>
      <c r="ZC49" s="241">
        <f>IFERROR(HLOOKUP("fa_21_c_s11",acc!$B$10:$AIL$83,$A49-1947,FALSE)+HLOOKUP("fa_2_c_s11",acc!$B$10:$AIL$83,$A49-1947,FALSE)+HLOOKUP("fa_3e_c_s11",acc!$B$10:$AIL$83,$A49-1947,FALSE)+HLOOKUP("fa_3d_c_s11",acc!$B$10:$AIL$83,$A49-1947,FALSE)+HLOOKUP("fa_4_c_s11",acc!$B$10:$AIL$83,$A49-1947,FALSE)+HLOOKUP("fa_5e_c_s11",acc!$B$10:$AIL$83,$A49-1947,FALSE)+HLOOKUP("fa_5d_c_s11",acc!$B$10:$AIL$83,$A49-1947,FALSE)+HLOOKUP("fa_6_c_s11",acc!$B$10:$AIL$83,$A49-1947,FALSE)+HLOOKUP("fa_7_c_s11",acc!$B$10:$AIL$83,$A49-1947,FALSE)+HLOOKUP("fa_8_c_s11",acc!$B$10:$AIL$83,$A49-1947,FALSE),"")</f>
        <v>22.497</v>
      </c>
      <c r="ZD49" s="203">
        <v>0</v>
      </c>
      <c r="ZE49" s="203">
        <v>-0.312</v>
      </c>
      <c r="ZF49" s="203">
        <v>0</v>
      </c>
      <c r="ZG49" s="203">
        <v>0</v>
      </c>
      <c r="ZH49" s="203">
        <v>0</v>
      </c>
      <c r="ZI49" s="203">
        <v>0</v>
      </c>
      <c r="ZJ49" s="203">
        <v>-0.58699999999999997</v>
      </c>
      <c r="ZK49" s="203">
        <v>32.843000000000004</v>
      </c>
      <c r="ZL49" s="203">
        <v>35.396000000000001</v>
      </c>
      <c r="ZM49" s="203">
        <v>-2.5529999999999999</v>
      </c>
      <c r="ZN49" s="203">
        <v>0</v>
      </c>
      <c r="ZO49" s="203">
        <v>0</v>
      </c>
      <c r="ZP49" s="203">
        <v>-9.4469999999999992</v>
      </c>
      <c r="ZQ49" s="203"/>
      <c r="ZR49" s="241">
        <f>IFERROR(HLOOKUP("fa_21_c_s12",acc!$B$10:$AMJ$83,$A49-1947,FALSE)+HLOOKUP("res_c",acc!$B$10:$AMJ$83,$A49-1947,FALSE)+HLOOKUP("fa_2_c_s12",acc!$B$10:$AMJ$83,$A49-1947,FALSE)+HLOOKUP("fa_3e_c_s12",acc!$B$10:$AMJ$83,$A49-1947,FALSE)+HLOOKUP("fa_3d_c_s12",acc!$B$10:$AMJ$83,$A49-1947,FALSE)+HLOOKUP("fa_3g_c_s12",acc!$B$10:$AMJ$83,$A49-1947,FALSE)+HLOOKUP("fa_4_c_s12",acc!$B$10:$AMJ$83,$A49-1947,FALSE)+HLOOKUP("fa_5e_c_s12",acc!$B$10:$AMJ$83,$A49-1947,FALSE)+HLOOKUP("fa_5d_c_s12",acc!$B$10:$AMJ$83,$A49-1947,FALSE)+HLOOKUP("fa_8_c_s12",acc!$B$10:$AMJ$83,$A49-1947,FALSE),"")</f>
        <v>0.36576699060361584</v>
      </c>
      <c r="ZS49" s="203">
        <v>0</v>
      </c>
      <c r="ZT49" s="203">
        <v>-10.804</v>
      </c>
      <c r="ZU49" s="203">
        <v>0</v>
      </c>
      <c r="ZV49" s="203">
        <v>0</v>
      </c>
      <c r="ZW49" s="203">
        <v>0.90400000000000003</v>
      </c>
      <c r="ZX49" s="203">
        <v>0.92700000000000005</v>
      </c>
      <c r="ZY49" s="203">
        <v>-2.3E-2</v>
      </c>
      <c r="ZZ49" s="241">
        <f>IFERROR(HLOOKUP("fl_4_c_s11",acc!$B$10:$AIS$83,$A49-1947,FALSE)+HLOOKUP("fl_4_c_s13",acc!$B$10:$AIS$83,$A49-1947,FALSE)+HLOOKUP("fl_4_c_s14",acc!$B$10:$AIS$83,$A49-1947,FALSE)+HLOOKUP("fl_4_c_s2",acc!$B$10:$AIS$83,$A49-1947,FALSE)-HLOOKUP("fa_4_c_s11",acc!$B$10:$AIS$83,$A49-1947,FALSE)-HLOOKUP("fa_4_c_s121",acc!$B$10:$AIS$83,$A49-1947,FALSE)-HLOOKUP("fa_4_c_s2",acc!$B$10:$AIS$83,$A49-1947,FALSE),"")</f>
        <v>-4.4530000000000003</v>
      </c>
      <c r="AAA49" s="203">
        <v>-7.8769999999999998</v>
      </c>
      <c r="AAB49" s="203">
        <v>-7.8970000000000002</v>
      </c>
      <c r="AAC49" s="203">
        <v>0.02</v>
      </c>
      <c r="AAD49" s="203">
        <v>0</v>
      </c>
      <c r="AAE49" s="203">
        <v>0</v>
      </c>
      <c r="AAF49" s="203">
        <v>-5.5</v>
      </c>
      <c r="AAG49" s="203"/>
      <c r="AAH49" s="241">
        <f>IFERROR(HLOOKUP("fa_1_c_s121",acc!$B$10:$AMB$83,$A49-1947,FALSE)+HLOOKUP("fa_295_c_s121",acc!$B$10:$AMB$83,$A49-1947,FALSE)+HLOOKUP("tgt2_c",acc!$B$10:$AMB$83,$A49-1947,FALSE)+HLOOKUP("fa_2_c_s121",acc!$B$10:$AMB$83,$A49-1947,FALSE)+HLOOKUP("fa_3e_c_s121",acc!$B$10:$AMB$83,$A49-1947,FALSE)+HLOOKUP("fa_3d_c_s121",acc!$B$10:$AMB$83,$A49-1947,FALSE)+HLOOKUP("fa_3g_c_s121",acc!$B$10:$AMB$83,$A49-1947,FALSE)+HLOOKUP("fa_4_c_s121",acc!$B$10:$AMB$83,$A49-1947,FALSE)+HLOOKUP("fa_5e_c_s121",acc!$B$10:$AMB$83,$A49-1947,FALSE)+HLOOKUP("fa_5d_c_s121",acc!$B$10:$AMB$83,$A49-1947,FALSE)+HLOOKUP("fa_7_c_s121",acc!$B$10:$AMB$83,$A49-1947,FALSE)+HLOOKUP("fa_8_c_s121",acc!$B$10:$AMB$83,$A49-1947,FALSE),"")</f>
        <v>-5.0000000000035528E-3</v>
      </c>
      <c r="AAI49" s="203">
        <v>0</v>
      </c>
      <c r="AAJ49" s="203">
        <v>0</v>
      </c>
      <c r="AAK49" s="203">
        <v>0</v>
      </c>
      <c r="AAL49" s="241">
        <f>IFERROR(HLOOKUP("fl_295_c_s12",acc!$B$10:$AIS$83,$A49-1947,FALSE)+HLOOKUP("fl_295_c_s2",acc!$B$10:$AIS$83,$A49-1947,FALSE),"")</f>
        <v>-3.5527136788005001E-15</v>
      </c>
      <c r="AAM49" s="203">
        <v>0</v>
      </c>
      <c r="AAN49" s="203">
        <v>0</v>
      </c>
      <c r="AAO49" s="203">
        <v>0</v>
      </c>
      <c r="AAP49" s="203">
        <v>0</v>
      </c>
      <c r="AAQ49" s="203">
        <v>-5.0000000000000001E-3</v>
      </c>
      <c r="AAR49" s="203">
        <v>0</v>
      </c>
      <c r="AAS49" s="203">
        <v>-5.0000000000000001E-3</v>
      </c>
      <c r="AAT49" s="203">
        <v>0</v>
      </c>
      <c r="AAU49" s="203">
        <v>0</v>
      </c>
      <c r="AAV49" s="203">
        <v>0</v>
      </c>
      <c r="AAW49" s="203"/>
      <c r="AAX49" s="241">
        <f>IFERROR(HLOOKUP("gcb_c",acc!$B$10:$ALT$83,$A49-1947,FALSE)+HLOOKUP("fa_2_c_s13",acc!$B$10:$ALT$83,$A49-1947,FALSE)+HLOOKUP("fa_3d_c_s13",acc!$B$10:$ALT$83,$A49-1947,FALSE)+HLOOKUP("fa_3g_c_s13",acc!$B$10:$ALT$83,$A49-1947,FALSE)+HLOOKUP("fa_5e_c_s13",acc!$B$10:$ALT$83,$A49-1947,FALSE)+HLOOKUP("fa_5d_c_s13",acc!$B$10:$ALT$83,$A49-1947,FALSE)+HLOOKUP("fa_6_c_s13",acc!$B$10:$ALT$83,$A49-1947,FALSE)+HLOOKUP("fa_7_c_s13",acc!$B$10:$ALT$83,$A49-1947,FALSE)+HLOOKUP("fa_8_c_s13",acc!$B$10:$ALT$83,$A49-1947,FALSE),"")</f>
        <v>4.6769999999999996</v>
      </c>
      <c r="AAY49" s="203">
        <v>0</v>
      </c>
      <c r="AAZ49" s="203">
        <v>61.377907240233803</v>
      </c>
      <c r="ABA49" s="203">
        <v>0</v>
      </c>
      <c r="ABB49" s="203">
        <v>0</v>
      </c>
      <c r="ABC49" s="203">
        <v>0</v>
      </c>
      <c r="ABD49" s="203">
        <v>0</v>
      </c>
      <c r="ABE49" s="203">
        <v>0</v>
      </c>
      <c r="ABF49" s="203">
        <v>-0.27</v>
      </c>
      <c r="ABG49" s="203">
        <v>0</v>
      </c>
      <c r="ABH49" s="203">
        <v>-0.27</v>
      </c>
      <c r="ABI49" s="203">
        <v>0</v>
      </c>
      <c r="ABJ49" s="203">
        <v>0</v>
      </c>
      <c r="ABK49" s="203">
        <v>4.9470000000000001</v>
      </c>
      <c r="ABL49" s="203"/>
      <c r="ABM49" s="241">
        <f>IFERROR(HLOOKUP("fa_21_c_s14",acc!$B$10:$ALL$83,$A49-1947,FALSE)+HLOOKUP("fa_2_c_s14",acc!$B$10:$ALL$83,$A49-1947,FALSE)+HLOOKUP("fa_3d_c_s14",acc!$B$10:$ALL$83,$A49-1947,FALSE)+HLOOKUP("fa_3g_c_s14",acc!$B$10:$ALL$83,$A49-1947,FALSE)+HLOOKUP("fa_5e_c_s14",acc!$B$10:$ALL$83,$A49-1947,FALSE)+HLOOKUP("fa_5d_c_s14",acc!$B$10:$ALL$83,$A49-1947,FALSE)+HLOOKUP("fa_6_c_s14",acc!$B$10:$ALL$83,$A49-1947,FALSE)+HLOOKUP("fa_7_c_s14",acc!$B$10:$ALL$83,$A49-1947,FALSE)+HLOOKUP("fa_8_c_s14",acc!$B$10:$ALL$83,$A49-1947,FALSE),"")</f>
        <v>10.458</v>
      </c>
      <c r="ABN49" s="203">
        <v>0</v>
      </c>
      <c r="ABO49" s="203">
        <v>3.8119999999999998</v>
      </c>
      <c r="ABP49" s="203">
        <v>0</v>
      </c>
      <c r="ABQ49" s="203">
        <v>0.19900000000000001</v>
      </c>
      <c r="ABR49" s="203">
        <v>0.19900000000000001</v>
      </c>
      <c r="ABS49" s="203">
        <v>0</v>
      </c>
      <c r="ABT49" s="203">
        <v>0</v>
      </c>
      <c r="ABU49" s="203">
        <v>-3.5529999999999999</v>
      </c>
      <c r="ABV49" s="203">
        <v>-2.0649999999999999</v>
      </c>
      <c r="ABW49" s="203">
        <v>-1.488</v>
      </c>
      <c r="ABX49" s="203">
        <v>0</v>
      </c>
      <c r="ABY49" s="203">
        <v>0</v>
      </c>
      <c r="ABZ49" s="203">
        <v>10</v>
      </c>
      <c r="ACA49" s="203"/>
      <c r="ACB49" s="241">
        <f>IFERROR(HLOOKUP("fa_21_c_s2",acc!$B$10:$ALD$83,$A49-1947,FALSE)+HLOOKUP("fa_2_c_s2",acc!$B$10:$ALD$83,$A49-1947,FALSE)+HLOOKUP("fa_3e_c_s2",acc!$B$10:$ALD$83,$A49-1947,FALSE)+HLOOKUP("fa_3g_c_s2",acc!$B$10:$ALD$83,$A49-1947,FALSE)+HLOOKUP("fa_4_c_s2",acc!$B$10:$ALD$83,$A49-1947,FALSE)+HLOOKUP("fa_5e_c_s2",acc!$B$10:$ALD$83,$A49-1947,FALSE)+HLOOKUP("fa_6_c_s2",acc!$B$10:$ALD$83,$A49-1947,FALSE)+HLOOKUP("fa_8_c_s2",acc!$B$10:$ALD$83,$A49-1947,FALSE),"")</f>
        <v>-10.233000000000001</v>
      </c>
      <c r="ACC49" s="203">
        <v>0</v>
      </c>
      <c r="ACD49" s="203">
        <v>-12.057</v>
      </c>
      <c r="ACE49" s="203">
        <v>0</v>
      </c>
      <c r="ACF49" s="203">
        <v>0</v>
      </c>
      <c r="ACG49" s="203">
        <v>-0.66600000000000004</v>
      </c>
      <c r="ACH49" s="203">
        <v>-0.66700000000000004</v>
      </c>
      <c r="ACI49" s="203">
        <v>1E-3</v>
      </c>
      <c r="ACJ49" s="203">
        <v>-9.9000000000000005E-2</v>
      </c>
      <c r="ACK49" s="203">
        <v>0.54800000000000004</v>
      </c>
      <c r="ACL49" s="203">
        <v>2.589</v>
      </c>
      <c r="ACM49" s="203">
        <v>0</v>
      </c>
      <c r="ACN49" s="203">
        <v>0</v>
      </c>
      <c r="ACO49" s="203">
        <v>0</v>
      </c>
      <c r="ACP49" s="203">
        <v>0</v>
      </c>
      <c r="ACQ49" s="203"/>
      <c r="ACR49" s="241">
        <f>IFERROR(HLOOKUP("fl_3g_c_s11",acc!$B$10:$AMQ$83,$A49-1947,FALSE)+HLOOKUP("fl_4_c_s11",acc!$B$10:$AMQ$83,$A49-1947,FALSE)+HLOOKUP("fl_5e_c_s11",acc!$B$10:$AMQ$83,$A49-1947,FALSE),"")</f>
        <v>33.228000000000002</v>
      </c>
      <c r="ACS49" s="203">
        <v>0</v>
      </c>
      <c r="ACT49" s="203">
        <v>0</v>
      </c>
      <c r="ACU49" s="203">
        <v>0.113</v>
      </c>
      <c r="ACV49" s="203">
        <v>0.113</v>
      </c>
      <c r="ACW49" s="203">
        <v>0</v>
      </c>
      <c r="ACX49" s="203">
        <v>-0.22900000000000001</v>
      </c>
      <c r="ACY49" s="203">
        <v>33.344000000000001</v>
      </c>
      <c r="ACZ49" s="203">
        <v>33.344000000000001</v>
      </c>
      <c r="ADA49" s="203">
        <v>0</v>
      </c>
      <c r="ADB49" s="203">
        <v>0</v>
      </c>
      <c r="ADC49" s="203">
        <v>0</v>
      </c>
      <c r="ADD49" s="203">
        <v>0</v>
      </c>
      <c r="ADE49" s="203"/>
      <c r="ADF49" s="241">
        <f>IFERROR(HLOOKUP("fl_295_c_s12",acc!$B$10:$AMI$83,$A49-1947,FALSE)+HLOOKUP("fl_2_c_s12",acc!$B$10:$AMI$83,$A49-1947,FALSE)+HLOOKUP("fl_3g_c_s12",acc!$B$10:$AMI$83,$A49-1947,FALSE)+HLOOKUP("fl_5e_c_s12",acc!$B$10:$AMI$83,$A49-1947,FALSE)+HLOOKUP("fl_6_c_s12",acc!$B$10:$AMI$83,$A49-1947,FALSE)+HLOOKUP("fl_7_c_s12",acc!$B$10:$AMI$83,$A49-1947,FALSE),"")</f>
        <v>7.9287669906036182</v>
      </c>
      <c r="ADG49" s="203">
        <v>0</v>
      </c>
      <c r="ADH49" s="241">
        <f>IFERROR(HLOOKUP("fa_2_c_s11",acc!$B$10:$AIS$83,$A49-1947,FALSE)+HLOOKUP("fa_2_c_s12",acc!$B$10:$AIS$83,$A49-1947,FALSE)+HLOOKUP("fa_2_c_s121",acc!$B$10:$AIS$83,$A49-1947,FALSE)+HLOOKUP("fa_2_c_s13",acc!$B$10:$AIS$83,$A49-1947,FALSE)+HLOOKUP("fa_2_c_s14",acc!$B$10:$AIS$83,$A49-1947,FALSE)+HLOOKUP("fa_2_c_s2",acc!$B$10:$AIS$83,$A49-1947,FALSE)-HLOOKUP("fl_2_c_s121",acc!$B$10:$AIS$83,$A49-1947,FALSE)-HLOOKUP("fl_2_c_s13",acc!$B$10:$AIS$83,$A49-1947,FALSE)-HLOOKUP("fl_2_c_s2",acc!$B$10:$AIS$83,$A49-1947,FALSE),"")</f>
        <v>-15.079999999999997</v>
      </c>
      <c r="ADI49" s="203">
        <v>0</v>
      </c>
      <c r="ADJ49" s="203">
        <v>-3.5527136788005001E-15</v>
      </c>
      <c r="ADK49" s="203">
        <v>8.9999999999999993E-3</v>
      </c>
      <c r="ADL49" s="203">
        <v>0.39300000000000002</v>
      </c>
      <c r="ADM49" s="203">
        <v>-0.38400000000000001</v>
      </c>
      <c r="ADN49" s="203">
        <v>0</v>
      </c>
      <c r="ADO49" s="203">
        <f t="shared" si="1"/>
        <v>-5.3210000000000015</v>
      </c>
      <c r="ADP49" s="241">
        <f>IFERROR(HLOOKUP("fa_5e_c_s11",acc!$B$10:$AIS$83,$A49-1947,FALSE)
+HLOOKUP("fa_5e_c_s12",acc!$B$10:$AIS$83,$A49-1947,FALSE)
+HLOOKUP("fa_5e_c_s121",acc!$B$10:$AIS$83,$A49-1947,FALSE)
+HLOOKUP("fa_5e_c_s13",acc!$B$10:$AIS$83,$A49-1947,FALSE)
+HLOOKUP("fa_5e_c_s14",acc!$B$10:$AIS$83,$A49-1947,FALSE)
+HLOOKUP("fa_5e_c_s2",acc!$B$10:$AIS$83,$A49-1947,FALSE)
-HLOOKUP("fl_5e_c_s11",acc!$B$10:$AIS$83,$A49-1947,FALSE)
-HLOOKUP("fl_5e_c_s121",acc!$B$10:$AIS$83,$A49-1947,FALSE),"")</f>
        <v>-5.3210000000000015</v>
      </c>
      <c r="ADQ49" s="203">
        <v>0</v>
      </c>
      <c r="ADR49" s="203">
        <v>0</v>
      </c>
      <c r="ADS49" s="241">
        <f>IFERROR(HLOOKUP("fa_7_c_s11",acc!$B$10:$AIS$83,$A49-1947,FALSE)+HLOOKUP("fa_7_c_s121",acc!$B$10:$AIS$83,$A49-1947,FALSE)+HLOOKUP("fa_7_c_s13",acc!$B$10:$AIS$83,$A49-1947,FALSE)+HLOOKUP("fa_7_c_s14",acc!$B$10:$AIS$83,$A49-1947,FALSE)-HLOOKUP("fl_7_c_s2",acc!$B$10:$AIS$83,$A49-1947,FALSE),"")</f>
        <v>0</v>
      </c>
      <c r="ADT49" s="203">
        <v>0</v>
      </c>
      <c r="ADU49" s="203"/>
      <c r="ADV49" s="241">
        <f>IFERROR(HLOOKUP("fl_21_c_s121",acc!$B$10:$AMA$83,$A49-1947,FALSE)+HLOOKUP("res_c",acc!$B$10:$AMA$83,$A49-1947,FALSE)+HLOOKUP("gcb_c",acc!$B$10:$AMA$83,$A49-1947,FALSE)+HLOOKUP("fl_2_c_s121",acc!$B$10:$AMA$83,$A49-1947,FALSE)+HLOOKUP("fl_5e_c_s121",acc!$B$10:$AMA$83,$A49-1947,FALSE),"")</f>
        <v>-0.33400000000000318</v>
      </c>
      <c r="ADW49" s="203">
        <v>0</v>
      </c>
      <c r="ADX49" s="203">
        <v>61.340907240233797</v>
      </c>
      <c r="ADY49" s="241">
        <f>IFERROR(HLOOKUP("fa_21_c_s11",acc!$B$10:$AIS$83,$A49-1947,FALSE)+HLOOKUP("fa_21_c_s12",acc!$B$10:$AIS$83,$A49-1947,FALSE)+HLOOKUP("fa_21_c_s14",acc!$B$10:$AIS$83,$A49-1947,FALSE)+HLOOKUP("fa_21_c_s2",acc!$B$10:$AIS$83,$A49-1947,FALSE),"")</f>
        <v>0</v>
      </c>
      <c r="ADZ49" s="203">
        <v>0</v>
      </c>
      <c r="AEA49" s="203">
        <v>0</v>
      </c>
      <c r="AEB49" s="203">
        <v>0</v>
      </c>
      <c r="AEC49" s="203">
        <v>0</v>
      </c>
      <c r="AED49" s="203">
        <v>0</v>
      </c>
      <c r="AEE49" s="203">
        <v>0</v>
      </c>
      <c r="AEF49" s="203">
        <v>0</v>
      </c>
      <c r="AEG49" s="203">
        <v>0</v>
      </c>
      <c r="AEH49" s="203">
        <v>0</v>
      </c>
      <c r="AEI49" s="203">
        <v>0</v>
      </c>
      <c r="AEJ49" s="203">
        <v>0</v>
      </c>
      <c r="AEK49" s="203"/>
      <c r="AEL49" s="241">
        <f>IFERROR(HLOOKUP("fl_2_c_s13",acc!$B$10:$ALS$83,$A49-1947,FALSE)+HLOOKUP("fl_3e_c_s13",acc!$B$10:$ALS$83,$A49-1947,FALSE)+HLOOKUP("fl_4_c_s13",acc!$B$10:$ALS$83,$A49-1947,FALSE),"")</f>
        <v>0.83099999999999996</v>
      </c>
      <c r="AEM49" s="203">
        <v>0</v>
      </c>
      <c r="AEN49" s="203">
        <v>0.33300000000000002</v>
      </c>
      <c r="AEO49" s="203">
        <v>0</v>
      </c>
      <c r="AEP49" s="203">
        <v>0.41</v>
      </c>
      <c r="AEQ49" s="203">
        <v>0.41</v>
      </c>
      <c r="AER49" s="203">
        <v>0</v>
      </c>
      <c r="AES49" s="203">
        <v>8.7999999999999995E-2</v>
      </c>
      <c r="AET49" s="203">
        <v>0</v>
      </c>
      <c r="AEU49" s="203">
        <v>0</v>
      </c>
      <c r="AEV49" s="203">
        <v>0</v>
      </c>
      <c r="AEW49" s="203">
        <v>0</v>
      </c>
      <c r="AEX49" s="203">
        <v>0</v>
      </c>
      <c r="AEY49" s="203">
        <v>0</v>
      </c>
      <c r="AEZ49" s="203"/>
      <c r="AFA49" s="241">
        <f>IFERROR(HLOOKUP("fl_4_c_s14",acc!$B$10:$ALK$83,$A49-1947,FALSE),"")</f>
        <v>0.86699999999999999</v>
      </c>
      <c r="AFB49" s="203">
        <v>0</v>
      </c>
      <c r="AFC49" s="203">
        <v>0</v>
      </c>
      <c r="AFD49" s="203">
        <v>0</v>
      </c>
      <c r="AFE49" s="203">
        <v>0</v>
      </c>
      <c r="AFF49" s="203">
        <v>0</v>
      </c>
      <c r="AFG49" s="203">
        <v>0.86699999999999999</v>
      </c>
      <c r="AFH49" s="203">
        <v>0</v>
      </c>
      <c r="AFI49" s="203">
        <v>0</v>
      </c>
      <c r="AFJ49" s="203">
        <v>0</v>
      </c>
      <c r="AFK49" s="203">
        <v>0</v>
      </c>
      <c r="AFL49" s="203">
        <v>0</v>
      </c>
      <c r="AFM49" s="203"/>
      <c r="AFN49" s="203"/>
      <c r="AFO49" s="241">
        <f>IFERROR(HLOOKUP("fl_1_c_s2",acc!$B$10:$ALC$83,$A49-1947,FALSE)+HLOOKUP("fl_295_c_s2",acc!$B$10:$ALC$83,$A49-1947,FALSE)+HLOOKUP("tgt2_c",acc!$B$10:$ALC$83,$A49-1947,FALSE)+HLOOKUP("fl_2_c_s2",acc!$B$10:$ALC$83,$A49-1947,FALSE)+HLOOKUP("fl_3d_c_s2",acc!$B$10:$ALC$83,$A49-1947,FALSE)+HLOOKUP("fl_4_c_s2",acc!$B$10:$ALC$83,$A49-1947,FALSE)+HLOOKUP("fl_5d_c_s2",acc!$B$10:$ALC$83,$A49-1947,FALSE)+HLOOKUP("fl_7_c_s2",acc!$B$10:$ALC$83,$A49-1947,FALSE),"")</f>
        <v>-14.760999999999999</v>
      </c>
      <c r="AFP49" s="203">
        <v>0</v>
      </c>
      <c r="AFQ49" s="203">
        <v>-4.577</v>
      </c>
      <c r="AFR49" s="203">
        <v>0</v>
      </c>
      <c r="AFS49" s="203">
        <v>0</v>
      </c>
      <c r="AFT49" s="203">
        <v>-9.4E-2</v>
      </c>
      <c r="AFU49" s="203">
        <v>0</v>
      </c>
      <c r="AFV49" s="241">
        <f>IFERROR(HLOOKUP("fa_3d_c_s11",acc!$B$10:$AIS$83,$A49-1947,FALSE)+HLOOKUP("fa_3d_c_s12",acc!$B$10:$AIS$83,$A49-1947,FALSE)+HLOOKUP("fa_3d_c_s121",acc!$B$10:$AIS$83,$A49-1947,FALSE)+HLOOKUP("fa_3d_c_s13",acc!$B$10:$AIS$83,$A49-1947,FALSE)+HLOOKUP("fa_3d_c_s14",acc!$B$10:$AIS$83,$A49-1947,FALSE),"")</f>
        <v>-2.3E-2</v>
      </c>
      <c r="AFW49" s="203">
        <v>-5.8650000000000002</v>
      </c>
      <c r="AFX49" s="203">
        <v>-4.3</v>
      </c>
      <c r="AFY49" s="203">
        <v>0</v>
      </c>
      <c r="AFZ49" s="241">
        <f>IFERROR(HLOOKUP("fa_5d_c_s11",acc!$B$10:$AIS$83,$A49-1947,FALSE)
+HLOOKUP("fa_5d_c_s12",acc!$B$10:$AIS$83,$A49-1947,FALSE)
+HLOOKUP("fa_5d_c_s121",acc!$B$10:$AIS$83,$A49-1947,FALSE)
+HLOOKUP("fa_5d_c_s13",acc!$B$10:$AIS$83,$A49-1947,FALSE)
+HLOOKUP("fa_5d_c_s14",acc!$B$10:$AIS$83,$A49-1947,FALSE),"")</f>
        <v>-4.2959999999999994</v>
      </c>
      <c r="AGA49" s="203">
        <v>0</v>
      </c>
      <c r="AGB49" s="203">
        <v>0</v>
      </c>
      <c r="AGC49" s="203">
        <v>0</v>
      </c>
      <c r="AGD49" s="203">
        <v>856.36900000000003</v>
      </c>
      <c r="AGE49" s="203">
        <v>856.07300000000009</v>
      </c>
      <c r="AGF49" s="203">
        <v>0</v>
      </c>
      <c r="AGG49" s="203">
        <v>0</v>
      </c>
      <c r="AGH49" s="203">
        <v>0</v>
      </c>
      <c r="AGI49" s="203">
        <v>0</v>
      </c>
      <c r="AGJ49" s="203">
        <v>20.954000000000001</v>
      </c>
      <c r="AGK49" s="203">
        <v>72.816907240233803</v>
      </c>
      <c r="AGL49" s="203">
        <v>0</v>
      </c>
      <c r="AGM49" s="203">
        <v>-61.377907240233803</v>
      </c>
      <c r="AGN49" s="203">
        <v>44.027000000000001</v>
      </c>
      <c r="AGO49" s="203">
        <v>17.07</v>
      </c>
      <c r="AGP49" s="203">
        <v>0</v>
      </c>
      <c r="AGQ49" s="203">
        <v>-0.29699999999999999</v>
      </c>
      <c r="AGR49" s="203">
        <v>12.414999999999999</v>
      </c>
      <c r="AGS49" s="241">
        <f>IFERROR(HLOOKUP("fl_3e_flow_s13",acc!$B$10:$AIS$83,$A49-1947,FALSE)-HLOOKUP("fa_3e_flow_s11",acc!$B$10:$AIS$83,$A49-1947,FALSE)-HLOOKUP("fa_3e_flow_s121",acc!$B$10:$AIS$83,$A49-1947,FALSE)-HLOOKUP("fa_3e_flow_s2",acc!$B$10:$AIS$83,$A49-1947,FALSE),"")</f>
        <v>-5.4750787161689001</v>
      </c>
      <c r="AGT49" s="203">
        <v>-1.6969212838311001</v>
      </c>
      <c r="AGU49" s="203">
        <v>0</v>
      </c>
      <c r="AGV49" s="203">
        <v>6.0220000000000002</v>
      </c>
      <c r="AGW49" s="203">
        <v>11.264999999999999</v>
      </c>
      <c r="AGX49" s="203">
        <v>6.5739999999999998</v>
      </c>
      <c r="AGY49" s="203">
        <v>6.9056134642598996</v>
      </c>
      <c r="AGZ49" s="241">
        <f>IFERROR(HLOOKUP("fa_3g_flow_s12",acc!$B$10:$AIS$83,$A49-1947,FALSE)+HLOOKUP("fa_3g_flow_s121",acc!$B$10:$AIS$83,$A49-1947,FALSE)+HLOOKUP("fa_3g_flow_s13",acc!$B$10:$AIS$83,$A49-1947,FALSE)+HLOOKUP("fa_3g_flow_s14",acc!$B$10:$AIS$83,$A49-1947,FALSE)+HLOOKUP("fa_3g_flow_s2",acc!$B$10:$AIS$83,$A49-1947,FALSE)-HLOOKUP("fl_3g_flow_s11",acc!$B$10:$AIS$83,$A49-1947,FALSE),"")</f>
        <v>3.4565347480910003</v>
      </c>
      <c r="AHA49" s="203">
        <v>-0.12107871616889999</v>
      </c>
      <c r="AHB49" s="203">
        <v>1.6020000000000001</v>
      </c>
      <c r="AHC49" s="203">
        <v>-2.3039999999999998</v>
      </c>
      <c r="AHD49" s="203">
        <v>3.9480000000000004</v>
      </c>
      <c r="AHE49" s="203">
        <v>22.241</v>
      </c>
      <c r="AHF49" s="241">
        <f>IFERROR(HLOOKUP("fl_3e_s_s13",acc!$B$10:$AIS$83,$A49-1947,FALSE)-HLOOKUP("fa_3e_s_s11",acc!$B$10:$AIS$83,$A49-1947,FALSE)-HLOOKUP("fa_3e_s_s121",acc!$B$10:$AIS$83,$A49-1947,FALSE)-HLOOKUP("fa_3e_s_s2",acc!$B$10:$AIS$83,$A49-1947,FALSE),"")</f>
        <v>129.15027126191413</v>
      </c>
      <c r="AHG49" s="203">
        <v>0.92072873808590294</v>
      </c>
      <c r="AHH49" s="203">
        <v>0</v>
      </c>
      <c r="AHI49" s="203">
        <v>13.829000000000001</v>
      </c>
      <c r="AHJ49" s="203">
        <v>166.14100000000002</v>
      </c>
      <c r="AHK49" s="203">
        <v>60.651000000000003</v>
      </c>
      <c r="AHL49" s="203">
        <v>320.47746203633602</v>
      </c>
      <c r="AHM49" s="241">
        <f>IFERROR(HLOOKUP("fa_3g_s_s12",acc!$B$10:$AIS$83,$A49-1947,FALSE)+HLOOKUP("fa_3g_s_s121",acc!$B$10:$AIS$83,$A49-1947,FALSE)+HLOOKUP("fa_3g_s_s13",acc!$B$10:$AIS$83,$A49-1947,FALSE)+HLOOKUP("fa_3g_s_s14",acc!$B$10:$AIS$83,$A49-1947,FALSE)+HLOOKUP("fa_3g_s_s2",acc!$B$10:$AIS$83,$A49-1947,FALSE)-HLOOKUP("fl_3g_s_s11",acc!$B$10:$AIS$83,$A49-1947,FALSE),"")</f>
        <v>394.38273329825006</v>
      </c>
      <c r="AHN49" s="203">
        <f t="shared" si="3"/>
        <v>1.5259903342225112</v>
      </c>
      <c r="AHO49" s="203">
        <f t="shared" si="2"/>
        <v>0.92465920338197694</v>
      </c>
      <c r="AHP49" s="203">
        <v>0.68027126191409704</v>
      </c>
      <c r="AHQ49" s="203">
        <v>22.629000000000001</v>
      </c>
      <c r="AHR49" s="203">
        <v>67.114000000000004</v>
      </c>
      <c r="AHS49" s="203">
        <v>44.133000000000003</v>
      </c>
      <c r="AHT49" s="203">
        <v>0.25800000000000001</v>
      </c>
      <c r="AHU49" s="241">
        <f>IFERROR(HLOOKUP("fl_3e_v_s13",acc!$B$10:$AIS$83,$A49-1947,FALSE)-HLOOKUP("fa_3e_v_s11",acc!$B$10:$AIS$83,$A49-1947,FALSE)-HLOOKUP("fa_3e_v_s121",acc!$B$10:$AIS$83,$A49-1947,FALSE)-HLOOKUP("fa_3e_v_s2",acc!$B$10:$AIS$83,$A49-1947,FALSE),"")</f>
        <v>-0.66431079121303671</v>
      </c>
      <c r="AHV49" s="203">
        <v>3.5310791213036513E-2</v>
      </c>
      <c r="AHW49" s="203">
        <v>0</v>
      </c>
      <c r="AHX49" s="203">
        <v>-0.82</v>
      </c>
      <c r="AHY49" s="203">
        <v>-1.1910000000000001</v>
      </c>
      <c r="AHZ49" s="203">
        <v>-4.4450000000000003</v>
      </c>
      <c r="AIA49" s="203">
        <v>-19.461615187764185</v>
      </c>
      <c r="AIB49" s="241">
        <f>IFERROR(HLOOKUP("fa_3g_v_s12",acc!$B$10:$AIS$83,$A49-1947,FALSE)+HLOOKUP("fa_3g_v_s121",acc!$B$10:$AIS$83,$A49-1947,FALSE)+HLOOKUP("fa_3g_v_s13",acc!$B$10:$AIS$83,$A49-1947,FALSE)+HLOOKUP("fa_3g_v_s14",acc!$B$10:$AIS$83,$A49-1947,FALSE)+HLOOKUP("fa_3g_v_s2",acc!$B$10:$AIS$83,$A49-1947,FALSE)-HLOOKUP("fl_3g_v_s11",acc!$B$10:$AIS$83,$A49-1947,FALSE),"")</f>
        <v>-16.655925978977223</v>
      </c>
      <c r="AIC49" s="203">
        <v>-4.1310791213036512E-2</v>
      </c>
      <c r="AID49" s="203">
        <v>-4.9000000000000002E-2</v>
      </c>
      <c r="AIE49" s="203">
        <v>4.1529999999999996</v>
      </c>
      <c r="AIF49" s="203">
        <v>-5.702</v>
      </c>
      <c r="AIG49" s="203">
        <v>0</v>
      </c>
      <c r="AIH49" s="241">
        <f>IFERROR(HLOOKUP("fl_3e_c_s13",acc!$B$10:$AIS$83,$A49-1947,FALSE)-HLOOKUP("fa_3e_c_s11",acc!$B$10:$AIS$83,$A49-1947,FALSE)-HLOOKUP("fa_3e_c_s121",acc!$B$10:$AIS$83,$A49-1947,FALSE)-HLOOKUP("fa_3e_c_s2",acc!$B$10:$AIS$83,$A49-1947,FALSE),"")</f>
        <v>1.2722729960653116</v>
      </c>
      <c r="AII49" s="203">
        <v>-0.19527299606531148</v>
      </c>
      <c r="AIJ49" s="203">
        <v>0</v>
      </c>
      <c r="AIK49" s="203">
        <v>-0.66700000000000004</v>
      </c>
      <c r="AIL49" s="203">
        <v>0.41</v>
      </c>
      <c r="AIM49" s="203">
        <v>0.113</v>
      </c>
      <c r="AIN49" s="203">
        <v>28.047493994538303</v>
      </c>
      <c r="AIO49" s="241">
        <f>IFERROR(HLOOKUP("fa_3g_c_s12",acc!$B$10:$AIS$83,$A49-1947,FALSE)+HLOOKUP("fa_3g_c_s121",acc!$B$10:$AIS$83,$A49-1947,FALSE)+HLOOKUP("fa_3g_c_s13",acc!$B$10:$AIS$83,$A49-1947,FALSE)+HLOOKUP("fa_3g_c_s14",acc!$B$10:$AIS$83,$A49-1947,FALSE)+HLOOKUP("fa_3g_c_s2",acc!$B$10:$AIS$83,$A49-1947,FALSE)-HLOOKUP("fl_3g_c_s11",acc!$B$10:$AIS$83,$A49-1947,FALSE),"")</f>
        <v>28.32976699060362</v>
      </c>
      <c r="AIP49" s="203">
        <v>0.19527299606531148</v>
      </c>
      <c r="AIQ49" s="203">
        <v>0</v>
      </c>
      <c r="AIR49" s="203">
        <v>0.19900000000000001</v>
      </c>
      <c r="AIS49" s="203">
        <v>1E-3</v>
      </c>
    </row>
    <row r="50" spans="1:929" x14ac:dyDescent="0.35">
      <c r="A50" s="1">
        <v>1988</v>
      </c>
      <c r="B50" s="339">
        <v>98.882000000000005</v>
      </c>
      <c r="C50" s="203">
        <v>-72.734026999999998</v>
      </c>
      <c r="D50" s="203">
        <v>23.243542000000001</v>
      </c>
      <c r="E50" s="203">
        <v>0.11661800000000255</v>
      </c>
      <c r="F50" s="203">
        <v>787.11435199999994</v>
      </c>
      <c r="G50" s="203">
        <v>4.7050000000000001</v>
      </c>
      <c r="H50" s="203">
        <v>0</v>
      </c>
      <c r="I50" s="203">
        <v>0.460067</v>
      </c>
      <c r="J50" s="203">
        <v>-0.20505999999999958</v>
      </c>
      <c r="K50" s="203">
        <v>157.93429999999998</v>
      </c>
      <c r="L50" s="203">
        <v>0</v>
      </c>
      <c r="M50" s="203">
        <v>0</v>
      </c>
      <c r="N50" s="203">
        <v>0</v>
      </c>
      <c r="O50" s="203">
        <f t="shared" si="6"/>
        <v>2.0794801761817876</v>
      </c>
      <c r="P50" s="203">
        <f t="shared" si="4"/>
        <v>0.70524498381678613</v>
      </c>
      <c r="Q50" s="203">
        <v>0</v>
      </c>
      <c r="R50" s="203">
        <v>0</v>
      </c>
      <c r="S50" s="203">
        <v>0.14499999999999999</v>
      </c>
      <c r="T50" s="203">
        <v>0</v>
      </c>
      <c r="U50" s="203">
        <v>19.205187000000002</v>
      </c>
      <c r="V50" s="203">
        <v>2.8768769999999999</v>
      </c>
      <c r="W50" s="203">
        <v>178.40107999999998</v>
      </c>
      <c r="X50" s="203">
        <v>4.9799999999999995</v>
      </c>
      <c r="Y50" s="203">
        <v>-3.9148620000000003</v>
      </c>
      <c r="Z50" s="203">
        <v>1.2748679999999999</v>
      </c>
      <c r="AA50" s="203">
        <v>-3.1409999999993943E-3</v>
      </c>
      <c r="AB50" s="203">
        <v>34.319413999999995</v>
      </c>
      <c r="AC50" s="203">
        <v>0</v>
      </c>
      <c r="AD50" s="203">
        <v>0</v>
      </c>
      <c r="AE50" s="203">
        <v>0</v>
      </c>
      <c r="AF50" s="203">
        <v>0</v>
      </c>
      <c r="AG50" s="203">
        <v>0</v>
      </c>
      <c r="AH50" s="203">
        <v>0</v>
      </c>
      <c r="AI50" s="203">
        <v>0</v>
      </c>
      <c r="AJ50" s="203">
        <v>0</v>
      </c>
      <c r="AK50" s="203">
        <v>0</v>
      </c>
      <c r="AL50" s="203">
        <v>0</v>
      </c>
      <c r="AM50" s="203">
        <v>0.13400000000000001</v>
      </c>
      <c r="AN50" s="203">
        <v>0</v>
      </c>
      <c r="AO50" s="203">
        <v>1.6134469999999999</v>
      </c>
      <c r="AP50" s="203">
        <v>6.1284999999999978E-2</v>
      </c>
      <c r="AQ50" s="203">
        <v>9.6931740000000008</v>
      </c>
      <c r="AR50" s="203">
        <v>42.495000000000005</v>
      </c>
      <c r="AS50" s="203">
        <v>-29.690026000000003</v>
      </c>
      <c r="AT50" s="203">
        <v>12.040628</v>
      </c>
      <c r="AU50" s="203">
        <v>8.5129999999935535E-3</v>
      </c>
      <c r="AV50" s="203">
        <v>462.98851299999995</v>
      </c>
      <c r="AW50" s="203">
        <v>0.71199999999999997</v>
      </c>
      <c r="AX50" s="203">
        <v>0</v>
      </c>
      <c r="AY50" s="203">
        <v>0.14399299999999998</v>
      </c>
      <c r="AZ50" s="203">
        <v>0.11866900000000014</v>
      </c>
      <c r="BA50" s="203">
        <v>18.504266000000001</v>
      </c>
      <c r="BB50" s="203">
        <v>0</v>
      </c>
      <c r="BC50" s="203">
        <v>0</v>
      </c>
      <c r="BD50" s="203">
        <v>0</v>
      </c>
      <c r="BE50" s="203">
        <v>0</v>
      </c>
      <c r="BF50" s="203">
        <v>0</v>
      </c>
      <c r="BG50" s="203">
        <v>0.23300000000000001</v>
      </c>
      <c r="BH50" s="203">
        <v>0</v>
      </c>
      <c r="BI50" s="203">
        <v>13.001207000000001</v>
      </c>
      <c r="BJ50" s="203">
        <v>0.36873699999999998</v>
      </c>
      <c r="BK50" s="203">
        <v>100.27971099999999</v>
      </c>
      <c r="BL50" s="203">
        <v>61.495288000000002</v>
      </c>
      <c r="BM50" s="203">
        <v>-31.076663</v>
      </c>
      <c r="BN50" s="203">
        <v>38.797260999999999</v>
      </c>
      <c r="BO50" s="203">
        <v>0</v>
      </c>
      <c r="BP50" s="203">
        <v>1243.022426</v>
      </c>
      <c r="BQ50" s="203">
        <v>0.70910000000000006</v>
      </c>
      <c r="BR50" s="203">
        <v>0</v>
      </c>
      <c r="BS50" s="203">
        <v>-0.37116000000000005</v>
      </c>
      <c r="BT50" s="203">
        <v>0</v>
      </c>
      <c r="BU50" s="203">
        <v>12.328536</v>
      </c>
      <c r="BV50" s="203">
        <v>0.6532</v>
      </c>
      <c r="BW50" s="203">
        <v>0</v>
      </c>
      <c r="BX50" s="203">
        <v>-3.8701300000000001</v>
      </c>
      <c r="BY50" s="203">
        <v>0</v>
      </c>
      <c r="BZ50" s="203">
        <v>57.627339999999997</v>
      </c>
      <c r="CA50" s="203">
        <v>-0.51188999999999996</v>
      </c>
      <c r="CB50" s="203">
        <v>0</v>
      </c>
      <c r="CC50" s="203">
        <v>66.468290999999994</v>
      </c>
      <c r="CD50" s="203">
        <v>-2.777501</v>
      </c>
      <c r="CE50" s="203">
        <v>564.23159299999998</v>
      </c>
      <c r="CF50" s="203">
        <v>209.27745999999999</v>
      </c>
      <c r="CG50" s="203">
        <v>-138.474052</v>
      </c>
      <c r="CH50" s="203">
        <v>75.575856999999999</v>
      </c>
      <c r="CI50" s="203">
        <v>0</v>
      </c>
      <c r="CJ50" s="203">
        <v>2536.5479219999997</v>
      </c>
      <c r="CK50" s="203">
        <v>6.0396999999999998</v>
      </c>
      <c r="CL50" s="203">
        <v>0</v>
      </c>
      <c r="CM50" s="203">
        <v>0.2329</v>
      </c>
      <c r="CN50" s="203">
        <v>8.9999999999999985E-6</v>
      </c>
      <c r="CO50" s="203">
        <v>188.76710200000002</v>
      </c>
      <c r="CP50" s="203">
        <v>0.6532</v>
      </c>
      <c r="CQ50" s="203">
        <v>0</v>
      </c>
      <c r="CR50" s="203">
        <v>-3.8701300000000001</v>
      </c>
      <c r="CS50" s="203">
        <v>0</v>
      </c>
      <c r="CT50" s="203">
        <v>57.627339999999997</v>
      </c>
      <c r="CU50" s="203">
        <v>8.9999999999999985E-6</v>
      </c>
      <c r="CV50" s="203">
        <v>0</v>
      </c>
      <c r="CW50" s="203">
        <v>100.75117400000001</v>
      </c>
      <c r="CX50" s="203">
        <v>0.57309299999999996</v>
      </c>
      <c r="CY50" s="203">
        <v>855.25461699999994</v>
      </c>
      <c r="CZ50" s="203">
        <v>62.791999999999994</v>
      </c>
      <c r="DA50" s="203">
        <v>-32.135137</v>
      </c>
      <c r="DB50" s="203">
        <v>39.016818999999998</v>
      </c>
      <c r="DC50" s="203">
        <v>6.469999999985987E-3</v>
      </c>
      <c r="DD50" s="203">
        <v>1252.1256429999996</v>
      </c>
      <c r="DE50" s="203">
        <f t="shared" si="7"/>
        <v>1.7929222577082997</v>
      </c>
      <c r="DF50" s="203">
        <f t="shared" si="5"/>
        <v>0.54254288052488275</v>
      </c>
      <c r="DG50" s="203">
        <v>0.70900000000000007</v>
      </c>
      <c r="DH50" s="203">
        <v>0</v>
      </c>
      <c r="DI50" s="203">
        <v>-0.37115999999999999</v>
      </c>
      <c r="DJ50" s="203">
        <v>9.999999999921183E-5</v>
      </c>
      <c r="DK50" s="203">
        <v>12.328536000000042</v>
      </c>
      <c r="DL50" s="203">
        <v>0.65300000000000002</v>
      </c>
      <c r="DM50" s="203">
        <v>0</v>
      </c>
      <c r="DN50" s="203">
        <v>-3.8701300000000001</v>
      </c>
      <c r="DO50" s="203">
        <v>1.9999999999997797E-4</v>
      </c>
      <c r="DP50" s="203">
        <v>57.627339999999997</v>
      </c>
      <c r="DQ50" s="203">
        <v>-0.51200000000000001</v>
      </c>
      <c r="DR50" s="203">
        <v>0</v>
      </c>
      <c r="DS50" s="203">
        <v>66.931332999999995</v>
      </c>
      <c r="DT50" s="203">
        <v>-2.7337969999999996</v>
      </c>
      <c r="DU50" s="203">
        <v>566.88065199999994</v>
      </c>
      <c r="DV50" s="203"/>
      <c r="DW50" s="241">
        <f>IFERROR(HLOOKUP("fa_21_s_s11",acc!$B$10:$AIR$83,$A50-1947,FALSE)+HLOOKUP("fa_2_s_s11",acc!$B$10:$AIR$83,$A50-1947,FALSE)+HLOOKUP("fa_3e_s_s11",acc!$B$10:$AIR$83,$A50-1947,FALSE)+HLOOKUP("fa_3d_s_s11",acc!$B$10:$AIR$83,$A50-1947,FALSE)+HLOOKUP("fa_4_s_s11",acc!$B$10:$AIR$83,$A50-1947,FALSE)+HLOOKUP("fa_5e_s_s11",acc!$B$10:$AIR$83,$A50-1947,FALSE)+HLOOKUP("fa_5d_s_s11",acc!$B$10:$AIR$83,$A50-1947,FALSE)+HLOOKUP("fa_6_s_s11",acc!$B$10:$AIR$83,$A50-1947,FALSE)+HLOOKUP("fa_7_s_s11",acc!$B$10:$AIR$83,$A50-1947,FALSE)+HLOOKUP("fa_8_s_s11",acc!$B$10:$AIR$83,$A50-1947,FALSE),"")</f>
        <v>999.44399999999996</v>
      </c>
      <c r="DX50" s="203">
        <v>0</v>
      </c>
      <c r="DY50" s="203">
        <v>96.822999999999993</v>
      </c>
      <c r="DZ50" s="203">
        <v>1.179</v>
      </c>
      <c r="EA50" s="203">
        <v>33.088000000000001</v>
      </c>
      <c r="EB50" s="203">
        <v>31.431000000000001</v>
      </c>
      <c r="EC50" s="203">
        <v>1.657</v>
      </c>
      <c r="ED50" s="203">
        <v>350.78699999999998</v>
      </c>
      <c r="EE50" s="203">
        <v>522.39300000000003</v>
      </c>
      <c r="EF50" s="203">
        <v>429.49900000000002</v>
      </c>
      <c r="EG50" s="203">
        <v>92.894000000000005</v>
      </c>
      <c r="EH50" s="203">
        <v>8.8049999999999997</v>
      </c>
      <c r="EI50" s="203">
        <v>0.17599999999999999</v>
      </c>
      <c r="EJ50" s="203">
        <v>-13.806999999999995</v>
      </c>
      <c r="EK50" s="203"/>
      <c r="EL50" s="241">
        <f>IFERROR(HLOOKUP("fa_21_s_s12",acc!$B$10:$AMP$83,$A50-1947,FALSE)+HLOOKUP("res_s",acc!$B$10:$AMP$83,$A50-1947,FALSE)+HLOOKUP("fa_2_s_s12",acc!$B$10:$AMP$83,$A50-1947,FALSE)+HLOOKUP("fa_3e_s_s12",acc!$B$10:$AMP$83,$A50-1947,FALSE)+HLOOKUP("fa_3d_s_s12",acc!$B$10:$AMP$83,$A50-1947,FALSE)+HLOOKUP("fa_3g_s_s12",acc!$B$10:$AMP$83,$A50-1947,FALSE)+HLOOKUP("fa_4_s_s12",acc!$B$10:$AMP$83,$A50-1947,FALSE)+HLOOKUP("fa_5e_s_s12",acc!$B$10:$AMP$83,$A50-1947,FALSE)+HLOOKUP("fa_5d_s_s12",acc!$B$10:$AMP$83,$A50-1947,FALSE)+HLOOKUP("fa_8_s_s12",acc!$B$10:$AMP$83,$A50-1947,FALSE),"")</f>
        <v>2125.3592000239541</v>
      </c>
      <c r="EM50" s="203">
        <v>0</v>
      </c>
      <c r="EN50" s="203">
        <v>535.29700000000003</v>
      </c>
      <c r="EO50" s="203">
        <v>2.4319999999999999</v>
      </c>
      <c r="EP50" s="203">
        <v>0</v>
      </c>
      <c r="EQ50" s="203">
        <v>402.94200000000001</v>
      </c>
      <c r="ER50" s="203">
        <v>385.33300000000003</v>
      </c>
      <c r="ES50" s="203">
        <v>17.609000000000002</v>
      </c>
      <c r="ET50" s="241">
        <f>IFERROR(HLOOKUP("fl_4_s_s11",acc!$B$10:$AIS$83,$A50-1947,FALSE)+HLOOKUP("fl_4_s_s13",acc!$B$10:$AIS$83,$A50-1947,FALSE)+HLOOKUP("fl_4_s_s14",acc!$B$10:$AIS$83,$A50-1947,FALSE)+HLOOKUP("fl_4_s_s2",acc!$B$10:$AIS$83,$A50-1947,FALSE)-HLOOKUP("fa_4_s_s11",acc!$B$10:$AIS$83,$A50-1947,FALSE)-HLOOKUP("fa_4_s_s121",acc!$B$10:$AIS$83,$A50-1947,FALSE)-HLOOKUP("fa_4_s_s2",acc!$B$10:$AIS$83,$A50-1947,FALSE),"")</f>
        <v>791.32399999999973</v>
      </c>
      <c r="EU50" s="203">
        <v>273.25700000000001</v>
      </c>
      <c r="EV50" s="203">
        <v>244.03299999999999</v>
      </c>
      <c r="EW50" s="203">
        <v>29.224</v>
      </c>
      <c r="EX50" s="203">
        <v>0</v>
      </c>
      <c r="EY50" s="203">
        <v>0</v>
      </c>
      <c r="EZ50" s="203">
        <v>-8.8319999999999936</v>
      </c>
      <c r="FA50" s="203"/>
      <c r="FB50" s="241">
        <f>IFERROR(HLOOKUP("fa_1_s_s121",acc!$B$10:$AMH$83,$A50-1947,FALSE)+HLOOKUP("fa_295_s_s121",acc!$B$10:$AMH$83,$A50-1947,FALSE)+HLOOKUP("tgt2_s",acc!$B$10:$AMH$83,$A50-1947,FALSE)+HLOOKUP("fa_2_s_s121",acc!$B$10:$AMH$83,$A50-1947,FALSE)+HLOOKUP("fa_3e_s_s121",acc!$B$10:$AMH$83,$A50-1947,FALSE)+HLOOKUP("fa_3d_s_s121",acc!$B$10:$AMH$83,$A50-1947,FALSE)+HLOOKUP("fa_3g_s_s121",acc!$B$10:$AMH$83,$A50-1947,FALSE)+HLOOKUP("fa_4_s_s121",acc!$B$10:$AMH$83,$A50-1947,FALSE)+HLOOKUP("fa_5e_s_s121",acc!$B$10:$AMH$83,$A50-1947,FALSE)+HLOOKUP("fa_5d_s_s121",acc!$B$10:$AMH$83,$A50-1947,FALSE)+HLOOKUP("fa_7_s_s121",acc!$B$10:$AMH$83,$A50-1947,FALSE)+HLOOKUP("fa_8_s_s121",acc!$B$10:$AMH$83,$A50-1947,FALSE),"")</f>
        <v>150.29400000000001</v>
      </c>
      <c r="FC50" s="203">
        <v>32.692999999999998</v>
      </c>
      <c r="FD50" s="203">
        <v>28.036999999999999</v>
      </c>
      <c r="FE50" s="203">
        <v>0</v>
      </c>
      <c r="FF50" s="241">
        <f>IFERROR(HLOOKUP("fl_295_s_s12",acc!$B$10:$AIS$83,$A50-1947,FALSE)+HLOOKUP("fl_295_s_s2",acc!$B$10:$AIS$83,$A50-1947,FALSE),"")</f>
        <v>79.137999999999991</v>
      </c>
      <c r="FG50" s="203">
        <v>1.77</v>
      </c>
      <c r="FH50" s="203">
        <v>1.77</v>
      </c>
      <c r="FI50" s="203">
        <v>0</v>
      </c>
      <c r="FJ50" s="203">
        <v>6.0510000000000002</v>
      </c>
      <c r="FK50" s="203">
        <v>0.32900000000000001</v>
      </c>
      <c r="FL50" s="203">
        <v>0.24099999999999999</v>
      </c>
      <c r="FM50" s="203">
        <v>8.7999999999999995E-2</v>
      </c>
      <c r="FN50" s="203">
        <v>0</v>
      </c>
      <c r="FO50" s="203">
        <v>0</v>
      </c>
      <c r="FP50" s="203">
        <v>2.2759999999999998</v>
      </c>
      <c r="FQ50" s="203"/>
      <c r="FR50" s="241">
        <f>IFERROR(HLOOKUP("gcb_s",acc!$B$10:$ALZ$83,$A50-1947,FALSE)+HLOOKUP("fa_2_s_s13",acc!$B$10:$ALZ$83,$A50-1947,FALSE)+HLOOKUP("fa_3d_s_s13",acc!$B$10:$ALZ$83,$A50-1947,FALSE)+HLOOKUP("fa_3g_s_s13",acc!$B$10:$ALZ$83,$A50-1947,FALSE)+HLOOKUP("fa_5e_s_s13",acc!$B$10:$ALZ$83,$A50-1947,FALSE)+HLOOKUP("fa_5d_s_s13",acc!$B$10:$ALZ$83,$A50-1947,FALSE)+HLOOKUP("fa_6_s_s13",acc!$B$10:$ALZ$83,$A50-1947,FALSE)+HLOOKUP("fa_7_s_s13",acc!$B$10:$ALZ$83,$A50-1947,FALSE)+HLOOKUP("fa_8_s_s13",acc!$B$10:$ALZ$83,$A50-1947,FALSE),"")</f>
        <v>186.27300000000002</v>
      </c>
      <c r="FS50" s="203">
        <v>0</v>
      </c>
      <c r="FT50" s="203">
        <v>21.877999999999997</v>
      </c>
      <c r="FU50" s="203">
        <v>0</v>
      </c>
      <c r="FV50" s="203">
        <v>24.335999999999999</v>
      </c>
      <c r="FW50" s="203">
        <v>23.803999999999998</v>
      </c>
      <c r="FX50" s="203">
        <v>0.53200000000000003</v>
      </c>
      <c r="FY50" s="203">
        <v>0</v>
      </c>
      <c r="FZ50" s="203">
        <v>128.25700000000001</v>
      </c>
      <c r="GA50" s="203">
        <v>123.571</v>
      </c>
      <c r="GB50" s="203">
        <v>4.6859999999999999</v>
      </c>
      <c r="GC50" s="203">
        <v>0.28799999999999998</v>
      </c>
      <c r="GD50" s="203">
        <v>0</v>
      </c>
      <c r="GE50" s="203">
        <v>-2.6000000000000014</v>
      </c>
      <c r="GF50" s="203"/>
      <c r="GG50" s="241">
        <f>IFERROR(HLOOKUP("fa_21_s_s14",acc!$B$10:$ALR$83,$A50-1947,FALSE)+HLOOKUP("fa_2_s_s14",acc!$B$10:$ALR$83,$A50-1947,FALSE)+HLOOKUP("fa_3d_s_s14",acc!$B$10:$ALR$83,$A50-1947,FALSE)+HLOOKUP("fa_3g_s_s14",acc!$B$10:$ALR$83,$A50-1947,FALSE)+HLOOKUP("fa_5e_s_s14",acc!$B$10:$ALR$83,$A50-1947,FALSE)+HLOOKUP("fa_5d_s_s14",acc!$B$10:$ALR$83,$A50-1947,FALSE)+HLOOKUP("fa_6_s_s14",acc!$B$10:$ALR$83,$A50-1947,FALSE)+HLOOKUP("fa_7_s_s14",acc!$B$10:$ALR$83,$A50-1947,FALSE)+HLOOKUP("fa_8_s_s14",acc!$B$10:$ALR$83,$A50-1947,FALSE),"")</f>
        <v>1088.3780000000002</v>
      </c>
      <c r="GH50" s="203">
        <v>0</v>
      </c>
      <c r="GI50" s="203">
        <v>476.971</v>
      </c>
      <c r="GJ50" s="203">
        <v>32.381999999999998</v>
      </c>
      <c r="GK50" s="203">
        <v>74.59</v>
      </c>
      <c r="GL50" s="203">
        <v>71.869</v>
      </c>
      <c r="GM50" s="203">
        <v>2.7210000000000001</v>
      </c>
      <c r="GN50" s="203">
        <v>0</v>
      </c>
      <c r="GO50" s="203">
        <v>359.15499999999997</v>
      </c>
      <c r="GP50" s="203">
        <v>347.00700000000001</v>
      </c>
      <c r="GQ50" s="203">
        <v>12.148</v>
      </c>
      <c r="GR50" s="203">
        <v>122.087</v>
      </c>
      <c r="GS50" s="204">
        <v>0</v>
      </c>
      <c r="GT50" s="203">
        <v>23.193000000000001</v>
      </c>
      <c r="GU50" s="203"/>
      <c r="GV50" s="241">
        <f>IFERROR(HLOOKUP("fa_21_s_s2",acc!$B$10:$ALJ$83,$A50-1947,FALSE)+HLOOKUP("fa_2_s_s2",acc!$B$10:$ALJ$83,$A50-1947,FALSE)+HLOOKUP("fa_3e_s_s2",acc!$B$10:$ALJ$83,$A50-1947,FALSE)+HLOOKUP("fa_3g_s_s2",acc!$B$10:$ALJ$83,$A50-1947,FALSE)+HLOOKUP("fa_4_s_s2",acc!$B$10:$ALJ$83,$A50-1947,FALSE)+HLOOKUP("fa_5e_s_s2",acc!$B$10:$ALJ$83,$A50-1947,FALSE)+HLOOKUP("fa_6_s_s2",acc!$B$10:$ALJ$83,$A50-1947,FALSE)+HLOOKUP("fa_8_s_s2",acc!$B$10:$ALJ$83,$A50-1947,FALSE),"")</f>
        <v>540.70500000000004</v>
      </c>
      <c r="GW50" s="203">
        <v>0</v>
      </c>
      <c r="GX50" s="203">
        <v>235.43700000000001</v>
      </c>
      <c r="GY50" s="203">
        <v>0</v>
      </c>
      <c r="GZ50" s="203">
        <v>0</v>
      </c>
      <c r="HA50" s="203">
        <v>80.558999999999997</v>
      </c>
      <c r="HB50" s="203">
        <v>17.146000000000001</v>
      </c>
      <c r="HC50" s="203">
        <v>63.412999999999997</v>
      </c>
      <c r="HD50" s="203">
        <v>74.325999999999993</v>
      </c>
      <c r="HE50" s="203">
        <f t="shared" si="0"/>
        <v>159.65799999999999</v>
      </c>
      <c r="HF50" s="203">
        <v>159.65799999999999</v>
      </c>
      <c r="HG50" s="203">
        <v>0</v>
      </c>
      <c r="HH50" s="203">
        <v>0.57499999999999996</v>
      </c>
      <c r="HI50" s="203">
        <v>0</v>
      </c>
      <c r="HJ50" s="203">
        <v>-0.23</v>
      </c>
      <c r="HK50" s="203"/>
      <c r="HL50" s="241">
        <f>IFERROR(HLOOKUP("fl_3g_s_s11",acc!$B$10:$AIQ$83,$A50-1947,FALSE)+HLOOKUP("fl_4_s_s11",acc!$B$10:$AIQ$83,$A50-1947,FALSE)+HLOOKUP("fl_5e_s_s11",acc!$B$10:$AIQ$83,$A50-1947,FALSE),"")</f>
        <v>1658.1769999999999</v>
      </c>
      <c r="HM50" s="203">
        <v>0</v>
      </c>
      <c r="HN50" s="203">
        <v>0</v>
      </c>
      <c r="HO50" s="203">
        <v>73.957999999999998</v>
      </c>
      <c r="HP50" s="203">
        <v>59.798000000000002</v>
      </c>
      <c r="HQ50" s="203">
        <v>14.16</v>
      </c>
      <c r="HR50" s="203">
        <v>791.77599999999995</v>
      </c>
      <c r="HS50" s="203">
        <v>792.44299999999998</v>
      </c>
      <c r="HT50" s="203">
        <v>792.44299999999998</v>
      </c>
      <c r="HU50" s="203">
        <v>0</v>
      </c>
      <c r="HV50" s="203">
        <v>0</v>
      </c>
      <c r="HW50" s="203">
        <v>0</v>
      </c>
      <c r="HX50" s="203">
        <v>0</v>
      </c>
      <c r="HY50" s="203"/>
      <c r="HZ50" s="241">
        <f>IFERROR(HLOOKUP("fl_295_s_s12",acc!$B$10:$AMO$83,$A50-1947,FALSE)+HLOOKUP("fl_2_s_s12",acc!$B$10:$AMO$83,$A50-1947,FALSE)+HLOOKUP("fl_3g_s_s12",acc!$B$10:$AMO$83,$A50-1947,FALSE)+HLOOKUP("fl_5e_s_s12",acc!$B$10:$AMO$83,$A50-1947,FALSE)+HLOOKUP("fl_6_s_s12",acc!$B$10:$AMO$83,$A50-1947,FALSE)+HLOOKUP("fl_7_s_s12",acc!$B$10:$AMO$83,$A50-1947,FALSE),"")</f>
        <v>2204.3792000239546</v>
      </c>
      <c r="IA50" s="203">
        <v>0</v>
      </c>
      <c r="IB50" s="241">
        <f>IFERROR(HLOOKUP("fa_2_s_s11",acc!$B$10:$AIS$83,$A50-1947,FALSE)+HLOOKUP("fa_2_s_s12",acc!$B$10:$AIS$83,$A50-1947,FALSE)+HLOOKUP("fa_2_s_s121",acc!$B$10:$AIS$83,$A50-1947,FALSE)+HLOOKUP("fa_2_s_s13",acc!$B$10:$AIS$83,$A50-1947,FALSE)+HLOOKUP("fa_2_s_s14",acc!$B$10:$AIS$83,$A50-1947,FALSE)+HLOOKUP("fa_2_s_s2",acc!$B$10:$AIS$83,$A50-1947,FALSE)-HLOOKUP("fl_2_s_s121",acc!$B$10:$AIS$83,$A50-1947,FALSE)-HLOOKUP("fl_2_s_s13",acc!$B$10:$AIS$83,$A50-1947,FALSE)-HLOOKUP("fl_2_s_s2",acc!$B$10:$AIS$83,$A50-1947,FALSE),"")</f>
        <v>1108.8260000000002</v>
      </c>
      <c r="IC50" s="203">
        <v>0</v>
      </c>
      <c r="ID50" s="203">
        <v>67.355999999999995</v>
      </c>
      <c r="IE50" s="203">
        <v>329.31599999999997</v>
      </c>
      <c r="IF50" s="203">
        <v>279.23200000000003</v>
      </c>
      <c r="IG50" s="203">
        <v>50.084000000000003</v>
      </c>
      <c r="IH50" s="203">
        <v>0</v>
      </c>
      <c r="II50" s="203">
        <v>473.09399999999999</v>
      </c>
      <c r="IJ50" s="203">
        <v>473.09399999999999</v>
      </c>
      <c r="IK50" s="203">
        <v>0</v>
      </c>
      <c r="IL50" s="203">
        <v>131.755</v>
      </c>
      <c r="IM50" s="241">
        <f>IFERROR(HLOOKUP("fa_7_s_s11",acc!$B$10:$AIS$83,$A50-1947,FALSE)
+HLOOKUP("fa_7_s_s121",acc!$B$10:$AIS$83,$A50-1947,FALSE)
+HLOOKUP("fa_7_s_s13",acc!$B$10:$AIS$83,$A50-1947,FALSE)
+HLOOKUP("fa_7_s_s14",acc!$B$10:$AIS$83,$A50-1947,FALSE)
-HLOOKUP("fl_7_s_s2",acc!$B$10:$AIS$83,$A50-1947,FALSE),"")</f>
        <v>1.0900000000000001</v>
      </c>
      <c r="IN50" s="203">
        <v>0</v>
      </c>
      <c r="IO50" s="203"/>
      <c r="IP50" s="241">
        <f>IFERROR(HLOOKUP("fl_21_s_s121",acc!$B$10:$AMG$83,$A50-1947,FALSE)+HLOOKUP("res_s",acc!$B$10:$AMG$83,$A50-1947,FALSE)+HLOOKUP("gcb_s",acc!$B$10:$AMG$83,$A50-1947,FALSE)+HLOOKUP("fl_2_s_s121",acc!$B$10:$AMG$83,$A50-1947,FALSE)+HLOOKUP("fl_5e_s_s121",acc!$B$10:$AMG$83,$A50-1947,FALSE),"")</f>
        <v>101.985</v>
      </c>
      <c r="IQ50" s="203">
        <v>0</v>
      </c>
      <c r="IR50" s="203">
        <v>-18.065000000000001</v>
      </c>
      <c r="IS50" s="241">
        <f>IFERROR(HLOOKUP("fa_21_s_s11",acc!$B$10:$AIS$83,$A50-1947,FALSE)+HLOOKUP("fa_21_s_s12",acc!$B$10:$AIS$83,$A50-1947,FALSE)+HLOOKUP("fa_21_s_s14",acc!$B$10:$AIS$83,$A50-1947,FALSE)+HLOOKUP("fa_21_s_s2",acc!$B$10:$AIS$83,$A50-1947,FALSE),"")</f>
        <v>35.992999999999995</v>
      </c>
      <c r="IT50" s="203">
        <v>0</v>
      </c>
      <c r="IU50" s="203">
        <v>0</v>
      </c>
      <c r="IV50" s="203">
        <v>0</v>
      </c>
      <c r="IW50" s="203">
        <v>0</v>
      </c>
      <c r="IX50" s="203">
        <v>0</v>
      </c>
      <c r="IY50" s="203">
        <v>38.472999999999999</v>
      </c>
      <c r="IZ50" s="203">
        <v>38.472999999999999</v>
      </c>
      <c r="JA50" s="203">
        <v>0</v>
      </c>
      <c r="JB50" s="203">
        <v>0</v>
      </c>
      <c r="JC50" s="203">
        <v>0</v>
      </c>
      <c r="JD50" s="203">
        <v>0</v>
      </c>
      <c r="JE50" s="203"/>
      <c r="JF50" s="241">
        <f>IFERROR(HLOOKUP("fl_2_s_s13",acc!$B$10:$ALY$83,$A50-1947,FALSE)+HLOOKUP("fl_3e_s_s13",acc!$B$10:$ALY$83,$A50-1947,FALSE)+HLOOKUP("fl_4_s_s13",acc!$B$10:$ALY$83,$A50-1947,FALSE),"")</f>
        <v>320.38799999999998</v>
      </c>
      <c r="JG50" s="203">
        <v>0</v>
      </c>
      <c r="JH50" s="203">
        <v>54.652999999999999</v>
      </c>
      <c r="JI50" s="203">
        <v>0</v>
      </c>
      <c r="JJ50" s="203">
        <v>186.399</v>
      </c>
      <c r="JK50" s="203">
        <v>185.50399999999999</v>
      </c>
      <c r="JL50" s="203">
        <v>0.89500000000000002</v>
      </c>
      <c r="JM50" s="203">
        <v>79.335999999999999</v>
      </c>
      <c r="JN50" s="203">
        <v>0</v>
      </c>
      <c r="JO50" s="203">
        <v>0</v>
      </c>
      <c r="JP50" s="203">
        <v>0</v>
      </c>
      <c r="JQ50" s="203">
        <v>0</v>
      </c>
      <c r="JR50" s="203">
        <v>0</v>
      </c>
      <c r="JS50" s="203">
        <v>0</v>
      </c>
      <c r="JT50" s="203"/>
      <c r="JU50" s="241">
        <f>IFERROR(HLOOKUP("fl_4_s_s14",acc!$B$10:$ALQ$83,$A50-1947,FALSE),"")</f>
        <v>245.50700000000001</v>
      </c>
      <c r="JV50" s="203">
        <v>0</v>
      </c>
      <c r="JW50" s="203">
        <v>0</v>
      </c>
      <c r="JX50" s="203">
        <v>0</v>
      </c>
      <c r="JY50" s="203">
        <v>0</v>
      </c>
      <c r="JZ50" s="203">
        <v>0</v>
      </c>
      <c r="KA50" s="203">
        <v>245.50700000000001</v>
      </c>
      <c r="KB50" s="203">
        <v>0</v>
      </c>
      <c r="KC50" s="203">
        <v>0</v>
      </c>
      <c r="KD50" s="203">
        <v>0</v>
      </c>
      <c r="KE50" s="203">
        <v>0</v>
      </c>
      <c r="KF50" s="203">
        <v>0</v>
      </c>
      <c r="KG50" s="203">
        <v>0</v>
      </c>
      <c r="KH50" s="203"/>
      <c r="KI50" s="241">
        <f>IFERROR(HLOOKUP("fl_1_s_s2",acc!$B$10:$ALI$83,$A50-1947,FALSE)+HLOOKUP("fl_295_s_s2",acc!$B$10:$ALI$83,$A50-1947,FALSE)+HLOOKUP("tgt2_s",acc!$B$10:$ALI$83,$A50-1947,FALSE)+HLOOKUP("fl_2_s_s2",acc!$B$10:$ALI$83,$A50-1947,FALSE)+HLOOKUP("fl_3d_s_s2",acc!$B$10:$ALI$83,$A50-1947,FALSE)+HLOOKUP("fl_4_s_s2",acc!$B$10:$ALI$83,$A50-1947,FALSE)+HLOOKUP("fl_5d_s_s2",acc!$B$10:$ALI$83,$A50-1947,FALSE)+HLOOKUP("fl_7_s_s2",acc!$B$10:$ALI$83,$A50-1947,FALSE),"")</f>
        <v>560.01800000000003</v>
      </c>
      <c r="KJ50" s="203">
        <v>32.692999999999998</v>
      </c>
      <c r="KK50" s="203">
        <v>249.029</v>
      </c>
      <c r="KL50" s="203">
        <v>0</v>
      </c>
      <c r="KM50" s="203">
        <v>11.782</v>
      </c>
      <c r="KN50" s="203">
        <v>27.611999999999998</v>
      </c>
      <c r="KO50" s="203">
        <v>9.6199999999999992</v>
      </c>
      <c r="KP50" s="241">
        <f>IFERROR(HLOOKUP("fa_3d_s_s11",acc!$B$10:$AIS$83,$A50-1947,FALSE)+HLOOKUP("fa_3d_s_s12",acc!$B$10:$AIS$83,$A50-1947,FALSE)+HLOOKUP("fa_3d_s_s121",acc!$B$10:$AIS$83,$A50-1947,FALSE)+HLOOKUP("fa_3d_s_s13",acc!$B$10:$AIS$83,$A50-1947,FALSE)+HLOOKUP("fa_3d_s_s14",acc!$B$10:$AIS$83,$A50-1947,FALSE),"")</f>
        <v>22.519000000000002</v>
      </c>
      <c r="KQ50" s="203">
        <v>105.869</v>
      </c>
      <c r="KR50" s="203">
        <v>143.06</v>
      </c>
      <c r="KS50" s="203">
        <v>0</v>
      </c>
      <c r="KT50" s="203">
        <v>139.04</v>
      </c>
      <c r="KU50" s="203">
        <v>0</v>
      </c>
      <c r="KV50" s="203">
        <v>-0.91400000000000003</v>
      </c>
      <c r="KW50" s="203">
        <v>0</v>
      </c>
      <c r="KX50" s="203"/>
      <c r="KY50" s="241">
        <f>IFERROR(HLOOKUP("fa_21_flow_s11",acc!$B$10:$AIP$83,$A50-1947,FALSE)+HLOOKUP("fa_2_flow_s11",acc!$B$10:$AIP$83,$A50-1947,FALSE)+HLOOKUP("fa_3e_flow_s11",acc!$B$10:$AIP$83,$A50-1947,FALSE)+HLOOKUP("fa_3d_flow_s11",acc!$B$10:$AIP$83,$A50-1947,FALSE)+HLOOKUP("fa_4_flow_s11",acc!$B$10:$AIP$83,$A50-1947,FALSE)+HLOOKUP("fa_5e_flow_s11",acc!$B$10:$AIP$83,$A50-1947,FALSE)+HLOOKUP("fa_5d_flow_s11",acc!$B$10:$AIP$83,$A50-1947,FALSE)+HLOOKUP("fa_6_flow_s11",acc!$B$10:$AIP$83,$A50-1947,FALSE)+HLOOKUP("fa_7_flow_s11",acc!$B$10:$AIP$83,$A50-1947,FALSE)+HLOOKUP("fa_8_flow_s11",acc!$B$10:$AIP$83,$A50-1947,FALSE),"")</f>
        <v>105.19800000000001</v>
      </c>
      <c r="KZ50" s="203">
        <v>0</v>
      </c>
      <c r="LA50" s="203">
        <v>1.1870000000000001</v>
      </c>
      <c r="LB50" s="203">
        <v>7.9000000000000001E-2</v>
      </c>
      <c r="LC50" s="203">
        <v>0.878</v>
      </c>
      <c r="LD50" s="203">
        <v>0.878</v>
      </c>
      <c r="LE50" s="203">
        <v>0</v>
      </c>
      <c r="LF50" s="203">
        <v>48.807000000000002</v>
      </c>
      <c r="LG50" s="203">
        <v>26.167000000000002</v>
      </c>
      <c r="LH50" s="203">
        <v>15.46</v>
      </c>
      <c r="LI50" s="203">
        <v>10.707000000000001</v>
      </c>
      <c r="LJ50" s="203">
        <v>0.59599999999999997</v>
      </c>
      <c r="LK50" s="203">
        <v>3.4000000000000002E-2</v>
      </c>
      <c r="LL50" s="203">
        <v>27.45</v>
      </c>
      <c r="LM50" s="203"/>
      <c r="LN50" s="241">
        <f>IFERROR(HLOOKUP("fa_21_flow_s12",acc!$B$10:$AMM$83,$A50-1947,FALSE)+HLOOKUP("res_flow",acc!$B$10:$AMM$83,$A50-1947,FALSE)+HLOOKUP("fa_2_flow_s12",acc!$B$10:$AMM$83,$A50-1947,FALSE)+HLOOKUP("fa_3e_flow_s12",acc!$B$10:$AMM$83,$A50-1947,FALSE)+HLOOKUP("fa_3d_flow_s12",acc!$B$10:$AMM$83,$A50-1947,FALSE)+HLOOKUP("fa_3g_flow_s12",acc!$B$10:$AMM$83,$A50-1947,FALSE)+HLOOKUP("fa_4_flow_s12",acc!$B$10:$AMM$83,$A50-1947,FALSE)+HLOOKUP("fa_5e_flow_s12",acc!$B$10:$AMM$83,$A50-1947,FALSE)+HLOOKUP("fa_5d_flow_s12",acc!$B$10:$AMM$83,$A50-1947,FALSE)+HLOOKUP("fa_8_flow_s12",acc!$B$10:$AMM$83,$A50-1947,FALSE),"")</f>
        <v>159.57318179403543</v>
      </c>
      <c r="LO50" s="203">
        <v>0</v>
      </c>
      <c r="LP50" s="203">
        <v>49.554000000000002</v>
      </c>
      <c r="LQ50" s="203">
        <v>0.14599999999999999</v>
      </c>
      <c r="LR50" s="203">
        <v>0</v>
      </c>
      <c r="LS50" s="203">
        <v>75.423000000000002</v>
      </c>
      <c r="LT50" s="203">
        <v>72.198999999999998</v>
      </c>
      <c r="LU50" s="203">
        <v>3.2240000000000002</v>
      </c>
      <c r="LV50" s="241">
        <f>IFERROR(HLOOKUP("fl_4_flow_s11",acc!$B$10:$AIS$83,$A50-1947,FALSE)+HLOOKUP("fl_4_flow_s13",acc!$B$10:$AIS$83,$A50-1947,FALSE)+HLOOKUP("fl_4_flow_s14",acc!$B$10:$AIS$83,$A50-1947,FALSE)+HLOOKUP("fl_4_flow_s2",acc!$B$10:$AIS$83,$A50-1947,FALSE)-HLOOKUP("fa_4_flow_s11",acc!$B$10:$AIS$83,$A50-1947,FALSE)-HLOOKUP("fa_4_flow_s121",acc!$B$10:$AIS$83,$A50-1947,FALSE)-HLOOKUP("fa_4_flow_s2",acc!$B$10:$AIS$83,$A50-1947,FALSE),"")</f>
        <v>74.77</v>
      </c>
      <c r="LW50" s="203">
        <v>17.143000000000001</v>
      </c>
      <c r="LX50" s="203">
        <v>16.065999999999999</v>
      </c>
      <c r="LY50" s="203">
        <v>1.077</v>
      </c>
      <c r="LZ50" s="203">
        <v>0</v>
      </c>
      <c r="MA50" s="203">
        <v>0</v>
      </c>
      <c r="MB50" s="203">
        <v>13.483000000000001</v>
      </c>
      <c r="MC50" s="203"/>
      <c r="MD50" s="241">
        <f>IFERROR(HLOOKUP("fa_1_flow_s121",acc!$B$10:$AMF$83,$A50-1947,FALSE)+HLOOKUP("fa_295_flow_s121",acc!$B$10:$AMF$83,$A50-1947,FALSE)+HLOOKUP("tgt2_flow",acc!$B$10:$AMF$83,$A50-1947,FALSE)+HLOOKUP("fa_2_flow_s121",acc!$B$10:$AMF$83,$A50-1947,FALSE)+HLOOKUP("fa_3e_flow_s121",acc!$B$10:$AMF$83,$A50-1947,FALSE)+HLOOKUP("fa_3d_flow_s121",acc!$B$10:$AMF$83,$A50-1947,FALSE)+HLOOKUP("fa_3g_flow_s121",acc!$B$10:$AMF$83,$A50-1947,FALSE)+HLOOKUP("fa_4_flow_s121",acc!$B$10:$AMF$83,$A50-1947,FALSE)+HLOOKUP("fa_5e_flow_s121",acc!$B$10:$AMF$83,$A50-1947,FALSE)+HLOOKUP("fa_5d_flow_s121",acc!$B$10:$AMF$83,$A50-1947,FALSE)+HLOOKUP("fa_7_flow_s121",acc!$B$10:$AMF$83,$A50-1947,FALSE)+HLOOKUP("fa_8_flow_s121",acc!$B$10:$AMF$83,$A50-1947,FALSE),"")</f>
        <v>-8.7209999999999983</v>
      </c>
      <c r="ME50" s="203">
        <v>-3.1E-2</v>
      </c>
      <c r="MF50" s="203">
        <v>-4.6440000000000001</v>
      </c>
      <c r="MG50" s="203">
        <v>0</v>
      </c>
      <c r="MH50" s="241">
        <f>IFERROR(HLOOKUP("fl_295_flow_s12",acc!$B$10:$AIS$83,$A50-1947,FALSE)+HLOOKUP("fl_295_flow_s2",acc!$B$10:$AIS$83,$A50-1947,FALSE),"")</f>
        <v>5.0230000000000006</v>
      </c>
      <c r="MI50" s="203">
        <v>0.151</v>
      </c>
      <c r="MJ50" s="203">
        <v>0.151</v>
      </c>
      <c r="MK50" s="203">
        <v>0</v>
      </c>
      <c r="ML50" s="203">
        <v>8.6999999999999994E-2</v>
      </c>
      <c r="MM50" s="203">
        <v>3.0000000000000001E-3</v>
      </c>
      <c r="MN50" s="203">
        <v>3.0000000000000001E-3</v>
      </c>
      <c r="MO50" s="203">
        <v>0</v>
      </c>
      <c r="MP50" s="203">
        <v>0</v>
      </c>
      <c r="MQ50" s="203">
        <v>0</v>
      </c>
      <c r="MR50" s="203">
        <v>-9.3099999999999987</v>
      </c>
      <c r="MS50" s="203"/>
      <c r="MT50" s="241">
        <f>IFERROR(HLOOKUP("gcb_flow",acc!$B$10:$ALX$83,$A50-1947,FALSE)+HLOOKUP("fa_2_flow_s13",acc!$B$10:$ALX$83,$A50-1947,FALSE)+HLOOKUP("fa_3d_flow_s13",acc!$B$10:$ALX$83,$A50-1947,FALSE)+HLOOKUP("fa_3g_flow_s13",acc!$B$10:$ALX$83,$A50-1947,FALSE)+HLOOKUP("fa_5e_flow_s13",acc!$B$10:$ALX$83,$A50-1947,FALSE)+HLOOKUP("fa_5d_flow_s13",acc!$B$10:$ALX$83,$A50-1947,FALSE)+HLOOKUP("fa_6_flow_s13",acc!$B$10:$ALX$83,$A50-1947,FALSE)+HLOOKUP("fa_7_flow_s13",acc!$B$10:$ALX$83,$A50-1947,FALSE)+HLOOKUP("fa_8_flow_s13",acc!$B$10:$ALX$83,$A50-1947,FALSE),"")</f>
        <v>-12.119</v>
      </c>
      <c r="MU50" s="203">
        <v>0</v>
      </c>
      <c r="MV50" s="203">
        <v>-28.7477115325276</v>
      </c>
      <c r="MW50" s="203">
        <v>1.4E-2</v>
      </c>
      <c r="MX50" s="203">
        <v>0.745</v>
      </c>
      <c r="MY50" s="203">
        <v>1.087</v>
      </c>
      <c r="MZ50" s="203">
        <v>-0.34200000000000003</v>
      </c>
      <c r="NA50" s="203">
        <v>0</v>
      </c>
      <c r="NB50" s="203">
        <v>3.2189999999999999</v>
      </c>
      <c r="NC50" s="203">
        <v>2.8479999999999999</v>
      </c>
      <c r="ND50" s="203">
        <v>0.371</v>
      </c>
      <c r="NE50" s="203">
        <v>1.9E-2</v>
      </c>
      <c r="NF50" s="203">
        <v>0</v>
      </c>
      <c r="NG50" s="203">
        <v>-8.270999999999999</v>
      </c>
      <c r="NH50" s="203"/>
      <c r="NI50" s="241">
        <f>IFERROR(HLOOKUP("fa_21_flow_s14",acc!$B$10:$ALP$83,$A50-1947,FALSE)+HLOOKUP("fa_2_flow_s14",acc!$B$10:$ALP$83,$A50-1947,FALSE)+HLOOKUP("fa_3d_flow_s14",acc!$B$10:$ALP$83,$A50-1947,FALSE)+HLOOKUP("fa_3g_flow_s14",acc!$B$10:$ALP$83,$A50-1947,FALSE)+HLOOKUP("fa_5e_flow_s14",acc!$B$10:$ALP$83,$A50-1947,FALSE)+HLOOKUP("fa_5d_flow_s14",acc!$B$10:$ALP$83,$A50-1947,FALSE)+HLOOKUP("fa_6_flow_s14",acc!$B$10:$ALP$83,$A50-1947,FALSE)+HLOOKUP("fa_7_flow_s14",acc!$B$10:$ALP$83,$A50-1947,FALSE)+HLOOKUP("fa_8_flow_s14",acc!$B$10:$ALP$83,$A50-1947,FALSE),"")</f>
        <v>50.214000000000006</v>
      </c>
      <c r="NJ50" s="203">
        <v>0</v>
      </c>
      <c r="NK50" s="203">
        <v>25.251999999999999</v>
      </c>
      <c r="NL50" s="203">
        <v>1.968</v>
      </c>
      <c r="NM50" s="203">
        <v>4.8129999999999997</v>
      </c>
      <c r="NN50" s="203">
        <v>3.7069999999999999</v>
      </c>
      <c r="NO50" s="203">
        <v>1.1060000000000001</v>
      </c>
      <c r="NP50" s="203">
        <v>0</v>
      </c>
      <c r="NQ50" s="203">
        <v>30.321000000000002</v>
      </c>
      <c r="NR50" s="203">
        <v>31.611999999999998</v>
      </c>
      <c r="NS50" s="203">
        <v>-1.2909999999999999</v>
      </c>
      <c r="NT50" s="203">
        <v>21.26</v>
      </c>
      <c r="NU50" s="203">
        <v>0</v>
      </c>
      <c r="NV50" s="203">
        <v>-33.4</v>
      </c>
      <c r="NW50" s="203"/>
      <c r="NX50" s="241">
        <f>IFERROR(HLOOKUP("fa_21_flow_s2",acc!$B$10:$ALH$83,$A50-1947,FALSE)+HLOOKUP("fa_2_flow_s2",acc!$B$10:$ALH$83,$A50-1947,FALSE)+HLOOKUP("fa_3e_flow_s2",acc!$B$10:$ALH$83,$A50-1947,FALSE)+HLOOKUP("fa_3g_flow_s2",acc!$B$10:$ALH$83,$A50-1947,FALSE)+HLOOKUP("fa_4_flow_s2",acc!$B$10:$ALH$83,$A50-1947,FALSE)+HLOOKUP("fa_5e_flow_s2",acc!$B$10:$ALH$83,$A50-1947,FALSE)+HLOOKUP("fa_6_flow_s2",acc!$B$10:$ALH$83,$A50-1947,FALSE)+HLOOKUP("fa_8_flow_s2",acc!$B$10:$ALH$83,$A50-1947,FALSE),"")</f>
        <v>55.037000000000006</v>
      </c>
      <c r="NY50" s="203">
        <v>0</v>
      </c>
      <c r="NZ50" s="203">
        <v>16.978000000000002</v>
      </c>
      <c r="OA50" s="203">
        <v>5.0000000000000001E-3</v>
      </c>
      <c r="OB50" s="203">
        <v>0</v>
      </c>
      <c r="OC50" s="203">
        <v>12.896000000000001</v>
      </c>
      <c r="OD50" s="203">
        <v>5.1840000000000002</v>
      </c>
      <c r="OE50" s="203">
        <v>7.7119999999999997</v>
      </c>
      <c r="OF50" s="203">
        <v>10.574999999999999</v>
      </c>
      <c r="OG50" s="203">
        <v>7.74</v>
      </c>
      <c r="OH50" s="203">
        <v>7.0289999999999999</v>
      </c>
      <c r="OI50" s="203">
        <v>0</v>
      </c>
      <c r="OJ50" s="203">
        <v>3.4000000000000002E-2</v>
      </c>
      <c r="OK50" s="203">
        <v>0</v>
      </c>
      <c r="OL50" s="203">
        <v>10.047000000000001</v>
      </c>
      <c r="OM50" s="203"/>
      <c r="ON50" s="241">
        <f>IFERROR(HLOOKUP("fl_3g_flow_s11",acc!$B$10:$AIO$83,$A50-1947,FALSE)+HLOOKUP("fl_4_flow_s11",acc!$B$10:$AIO$83,$A50-1947,FALSE)+HLOOKUP("fl_5e_flow_s11",acc!$B$10:$AIO$83,$A50-1947,FALSE),"")</f>
        <v>116.17399999999999</v>
      </c>
      <c r="OO50" s="203">
        <v>0</v>
      </c>
      <c r="OP50" s="203">
        <v>0</v>
      </c>
      <c r="OQ50" s="203">
        <v>11.135999999999999</v>
      </c>
      <c r="OR50" s="203">
        <v>8.5950000000000006</v>
      </c>
      <c r="OS50" s="203">
        <v>2.5409999999999999</v>
      </c>
      <c r="OT50" s="203">
        <v>81.462999999999994</v>
      </c>
      <c r="OU50" s="203">
        <v>23.574999999999999</v>
      </c>
      <c r="OV50" s="203">
        <v>23.574999999999999</v>
      </c>
      <c r="OW50" s="203">
        <v>0</v>
      </c>
      <c r="OX50" s="203">
        <v>0</v>
      </c>
      <c r="OY50" s="203">
        <v>0</v>
      </c>
      <c r="OZ50" s="203">
        <v>0</v>
      </c>
      <c r="PA50" s="203"/>
      <c r="PB50" s="241">
        <f>IFERROR(HLOOKUP("fl_295_flow_s12",acc!$B$10:$AMM$83,$A50-1947,FALSE)+HLOOKUP("fl_2_flow_s12",acc!$B$10:$AMM$83,$A50-1947,FALSE)+HLOOKUP("fl_3g_flow_s12",acc!$B$10:$AMM$83,$A50-1947,FALSE)+HLOOKUP("fl_5e_flow_s12",acc!$B$10:$AMM$83,$A50-1947,FALSE)+HLOOKUP("fl_6_flow_s12",acc!$B$10:$AMM$83,$A50-1947,FALSE)+HLOOKUP("fl_7_flow_s12",acc!$B$10:$AMM$83,$A50-1947,FALSE),"")</f>
        <v>144.37418179403539</v>
      </c>
      <c r="PC50" s="203">
        <v>0</v>
      </c>
      <c r="PD50" s="241">
        <f>IFERROR(HLOOKUP("fa_2_flow_s11",acc!$B$10:$AIS$83,$A50-1947,FALSE)+HLOOKUP("fa_2_flow_s12",acc!$B$10:$AIS$83,$A50-1947,FALSE)+HLOOKUP("fa_2_flow_s121",acc!$B$10:$AIS$83,$A50-1947,FALSE)+HLOOKUP("fa_2_flow_s13",acc!$B$10:$AIS$83,$A50-1947,FALSE)+HLOOKUP("fa_2_flow_s14",acc!$B$10:$AIS$83,$A50-1947,FALSE)+HLOOKUP("fa_2_flow_s2",acc!$B$10:$AIS$83,$A50-1947,FALSE)-HLOOKUP("fl_2_flow_s121",acc!$B$10:$AIS$83,$A50-1947,FALSE)-HLOOKUP("fl_2_flow_s13",acc!$B$10:$AIS$83,$A50-1947,FALSE)-HLOOKUP("fl_2_flow_s2",acc!$B$10:$AIS$83,$A50-1947,FALSE),"")</f>
        <v>61.522999999999996</v>
      </c>
      <c r="PE50" s="203">
        <v>0</v>
      </c>
      <c r="PF50" s="203">
        <v>4.8440000000000003</v>
      </c>
      <c r="PG50" s="203">
        <v>65.174999999999997</v>
      </c>
      <c r="PH50" s="203">
        <v>58.781999999999996</v>
      </c>
      <c r="PI50" s="203">
        <v>6.3929999999999998</v>
      </c>
      <c r="PJ50" s="203">
        <v>0</v>
      </c>
      <c r="PK50" s="203">
        <v>49.207999999999998</v>
      </c>
      <c r="PL50" s="203">
        <f>IFERROR(HLOOKUP("fa_5e_flow_s11",acc!$B$10:$AIS$83,$A50-1947,FALSE)
+HLOOKUP("fa_5e_flow_s12",acc!$B$10:$AIS$83,$A50-1947,FALSE)
+HLOOKUP("fa_5e_flow_s121",acc!$B$10:$AIS$83,$A50-1947,FALSE)
+HLOOKUP("fa_5e_flow_s13",acc!$B$10:$AIS$83,$A50-1947,FALSE)
+HLOOKUP("fa_5e_flow_s14",acc!$B$10:$AIS$83,$A50-1947,FALSE)
+HLOOKUP("fa_5e_flow_s2",acc!$B$10:$AIS$83,$A50-1947,FALSE)
-HLOOKUP("fl_5e_flow_s11",acc!$B$10:$AIS$83,$A50-1947,FALSE)
-HLOOKUP("fl_5e_flow_s121",acc!$B$10:$AIS$83,$A50-1947,FALSE),"")</f>
        <v>49.442999999999998</v>
      </c>
      <c r="PM50" s="203">
        <v>0</v>
      </c>
      <c r="PN50" s="203">
        <v>21.909000000000002</v>
      </c>
      <c r="PO50" s="241">
        <f>IFERROR(HLOOKUP("fa_7_flow_s11",acc!$B$10:$AIS$83,$A50-1947,FALSE)+HLOOKUP("fa_7_flow_s121",acc!$B$10:$AIS$83,$A50-1947,FALSE)+HLOOKUP("fa_7_flow_s13",acc!$B$10:$AIS$83,$A50-1947,FALSE)+HLOOKUP("fa_7_flow_s14",acc!$B$10:$AIS$83,$A50-1947,FALSE)-HLOOKUP("fl_7_flow_s2",acc!$B$10:$AIS$83,$A50-1947,FALSE),"")</f>
        <v>0.48699999999999999</v>
      </c>
      <c r="PP50" s="203">
        <v>0</v>
      </c>
      <c r="PQ50" s="203"/>
      <c r="PR50" s="241">
        <f>IFERROR(HLOOKUP("fl_21_flow_s121",acc!$B$10:$AME$83,$A50-1947,FALSE)+HLOOKUP("res_flow",acc!$B$10:$AME$83,$A50-1947,FALSE)+HLOOKUP("gcb_flow",acc!$B$10:$AME$83,$A50-1947,FALSE)+HLOOKUP("fl_2_flow_s121",acc!$B$10:$AME$83,$A50-1947,FALSE)+HLOOKUP("fl_5e_flow_s121",acc!$B$10:$AME$83,$A50-1947,FALSE),"")</f>
        <v>-9.25</v>
      </c>
      <c r="PS50" s="203">
        <v>0</v>
      </c>
      <c r="PT50" s="203">
        <v>-19.812711532527601</v>
      </c>
      <c r="PU50" s="241">
        <f>IFERROR(HLOOKUP("fa_21_flow_s11",acc!$B$10:$AIS$83,$A50-1947,FALSE)+HLOOKUP("fa_21_flow_s12",acc!$B$10:$AIS$83,$A50-1947,FALSE)+HLOOKUP("fa_21_flow_s14",acc!$B$10:$AIS$83,$A50-1947,FALSE)+HLOOKUP("fa_21_flow_s2",acc!$B$10:$AIS$83,$A50-1947,FALSE),"")</f>
        <v>2.198</v>
      </c>
      <c r="PV50" s="203">
        <v>0</v>
      </c>
      <c r="PW50" s="203">
        <v>0</v>
      </c>
      <c r="PX50" s="203">
        <v>0</v>
      </c>
      <c r="PY50" s="203">
        <v>0</v>
      </c>
      <c r="PZ50" s="203">
        <v>0</v>
      </c>
      <c r="QA50" s="203">
        <v>0</v>
      </c>
      <c r="QB50" s="203">
        <v>0</v>
      </c>
      <c r="QC50" s="203">
        <v>0</v>
      </c>
      <c r="QD50" s="203">
        <v>0</v>
      </c>
      <c r="QE50" s="203">
        <v>0</v>
      </c>
      <c r="QF50" s="203">
        <v>0</v>
      </c>
      <c r="QG50" s="203"/>
      <c r="QH50" s="241">
        <f>IFERROR(HLOOKUP("fl_2_flow_s13",acc!$B$10:$ALW$83,$A50-1947,FALSE)+HLOOKUP("fl_3e_flow_s13",acc!$B$10:$ALW$83,$A50-1947,FALSE)+HLOOKUP("fl_4_flow_s13",acc!$B$10:$ALW$83,$A50-1947,FALSE),"")</f>
        <v>11.745000000000001</v>
      </c>
      <c r="QI50" s="203">
        <v>0</v>
      </c>
      <c r="QJ50" s="203">
        <v>-1.4710000000000001</v>
      </c>
      <c r="QK50" s="203">
        <v>0</v>
      </c>
      <c r="QL50" s="203">
        <v>12.693</v>
      </c>
      <c r="QM50" s="203">
        <v>13.23</v>
      </c>
      <c r="QN50" s="203">
        <v>-0.53700000000000003</v>
      </c>
      <c r="QO50" s="203">
        <v>0.52300000000000058</v>
      </c>
      <c r="QP50" s="203">
        <v>0</v>
      </c>
      <c r="QQ50" s="203">
        <v>0</v>
      </c>
      <c r="QR50" s="203">
        <v>0</v>
      </c>
      <c r="QS50" s="203">
        <v>0</v>
      </c>
      <c r="QT50" s="203">
        <v>0</v>
      </c>
      <c r="QU50" s="203">
        <v>0</v>
      </c>
      <c r="QV50" s="203"/>
      <c r="QW50" s="241">
        <f>IFERROR(HLOOKUP("fl_4_flow_s14",acc!$B$10:$ALO$83,$A50-1947,FALSE),"")</f>
        <v>44.971000000000004</v>
      </c>
      <c r="QX50" s="203">
        <v>0</v>
      </c>
      <c r="QY50" s="203">
        <v>0</v>
      </c>
      <c r="QZ50" s="203">
        <v>0</v>
      </c>
      <c r="RA50" s="203">
        <v>0</v>
      </c>
      <c r="RB50" s="203">
        <v>0</v>
      </c>
      <c r="RC50" s="203">
        <v>44.971000000000004</v>
      </c>
      <c r="RD50" s="203">
        <v>0</v>
      </c>
      <c r="RE50" s="203">
        <v>0</v>
      </c>
      <c r="RF50" s="203">
        <v>0</v>
      </c>
      <c r="RG50" s="203">
        <v>0</v>
      </c>
      <c r="RH50" s="203">
        <v>0</v>
      </c>
      <c r="RI50" s="203">
        <v>0</v>
      </c>
      <c r="RJ50" s="203"/>
      <c r="RK50" s="241">
        <f>IFERROR(HLOOKUP("fl_1_flow_s2",acc!$B$10:$ALG$83,$A50-1947,FALSE)+HLOOKUP("fl_295_flow_s2",acc!$B$10:$ALG$83,$A50-1947,FALSE)+HLOOKUP("tgt2_flow",acc!$B$10:$ALG$83,$A50-1947,FALSE)+HLOOKUP("fl_2_flow_s2",acc!$B$10:$ALG$83,$A50-1947,FALSE)+HLOOKUP("fl_3d_flow_s2",acc!$B$10:$ALG$83,$A50-1947,FALSE)+HLOOKUP("fl_4_flow_s2",acc!$B$10:$ALG$83,$A50-1947,FALSE)+HLOOKUP("fl_5d_flow_s2",acc!$B$10:$ALG$83,$A50-1947,FALSE)+HLOOKUP("fl_7_flow_s2",acc!$B$10:$ALG$83,$A50-1947,FALSE),"")</f>
        <v>41.168999999999997</v>
      </c>
      <c r="RL50" s="203">
        <v>-3.1E-2</v>
      </c>
      <c r="RM50" s="203">
        <v>19.34</v>
      </c>
      <c r="RN50" s="203">
        <v>0</v>
      </c>
      <c r="RO50" s="203">
        <v>0.17899999999999999</v>
      </c>
      <c r="RP50" s="203">
        <v>5.9020000000000001</v>
      </c>
      <c r="RQ50" s="203">
        <v>2.5270000000000001</v>
      </c>
      <c r="RR50" s="241">
        <f>IFERROR(HLOOKUP("fa_3d_flow_s11",acc!$B$10:$AIS$83,$A50-1947,FALSE)+HLOOKUP("fa_3d_flow_s12",acc!$B$10:$AIS$83,$A50-1947,FALSE)+HLOOKUP("fa_3d_flow_s121",acc!$B$10:$AIS$83,$A50-1947,FALSE)+HLOOKUP("fa_3d_flow_s13",acc!$B$10:$AIS$83,$A50-1947,FALSE)+HLOOKUP("fa_3d_flow_s14",acc!$B$10:$AIS$83,$A50-1947,FALSE),"")</f>
        <v>3.9880000000000004</v>
      </c>
      <c r="RS50" s="203">
        <v>7.282</v>
      </c>
      <c r="RT50" s="203">
        <v>11.808999999999999</v>
      </c>
      <c r="RU50" s="203">
        <v>0</v>
      </c>
      <c r="RV50" s="241">
        <f>IFERROR(HLOOKUP("fa_5d_flow_s11",acc!$B$10:$AIS$83,$A50-1947,FALSE)
+HLOOKUP("fa_5d_flow_s12",acc!$B$10:$AIS$83,$A50-1947,FALSE)
+HLOOKUP("fa_5d_flow_s121",acc!$B$10:$AIS$83,$A50-1947,FALSE)
+HLOOKUP("fa_5d_flow_s13",acc!$B$10:$AIS$83,$A50-1947,FALSE)
+HLOOKUP("fa_5d_flow_s14",acc!$B$10:$AIS$83,$A50-1947,FALSE),"")</f>
        <v>10.864000000000001</v>
      </c>
      <c r="RW50" s="203">
        <v>0</v>
      </c>
      <c r="RX50" s="203">
        <v>-0.45300000000000001</v>
      </c>
      <c r="RY50" s="203">
        <v>0</v>
      </c>
      <c r="RZ50" s="203"/>
      <c r="SA50" s="241">
        <f>IFERROR(HLOOKUP("fa_21_v_s11",acc!$B$10:$AIR$83,$A50-1947,FALSE)+HLOOKUP("fa_2_v_s11",acc!$B$10:$AIR$83,$A50-1947,FALSE)+HLOOKUP("fa_3e_v_s11",acc!$B$10:$AIR$83,$A50-1947,FALSE)+HLOOKUP("fa_3d_v_s11",acc!$B$10:$AIR$83,$A50-1947,FALSE)+HLOOKUP("fa_4_v_s11",acc!$B$10:$AIR$83,$A50-1947,FALSE)
+HLOOKUP("fa_5e_v_s11",acc!$B$10:$AIR$83,$A50-1947,FALSE)
+HLOOKUP("fa_5d_v_s11",acc!$B$10:$AIR$83,$A50-1947,FALSE)
+HLOOKUP("fa_6_v_s11",acc!$B$10:$AIR$83,$A50-1947,FALSE)
+HLOOKUP("fa_7_v_s11",acc!$B$10:$AIR$83,$A50-1947,FALSE)
+HLOOKUP("fa_8_v_s11",acc!$B$10:$AIR$83,$A50-1947,FALSE),"")</f>
        <v>22.098999999999997</v>
      </c>
      <c r="SB50" s="203">
        <v>0</v>
      </c>
      <c r="SC50" s="203">
        <v>0.48399999999999999</v>
      </c>
      <c r="SD50" s="203">
        <v>0</v>
      </c>
      <c r="SE50" s="203">
        <v>6.9130000000000003</v>
      </c>
      <c r="SF50" s="203">
        <v>6.5030000000000001</v>
      </c>
      <c r="SG50" s="203">
        <v>0.41</v>
      </c>
      <c r="SH50" s="203">
        <v>-5.0999999999999997E-2</v>
      </c>
      <c r="SI50" s="203">
        <v>14.737</v>
      </c>
      <c r="SJ50" s="203">
        <v>5.2350000000000003</v>
      </c>
      <c r="SK50" s="203">
        <v>9.5020000000000007</v>
      </c>
      <c r="SL50" s="203">
        <v>0</v>
      </c>
      <c r="SM50" s="203">
        <v>1.6E-2</v>
      </c>
      <c r="SN50" s="203">
        <v>0</v>
      </c>
      <c r="SO50" s="203"/>
      <c r="SP50" s="241">
        <f>IFERROR(HLOOKUP("fa_21_v_s12",acc!$B$10:$AML$83,$A50-1947,FALSE)+HLOOKUP("res_v",acc!$B$10:$AML$83,$A50-1947,FALSE)+HLOOKUP("fa_2_v_s12",acc!$B$10:$AML$83,$A50-1947,FALSE)+HLOOKUP("fa_3e_v_s12",acc!$B$10:$AML$83,$A50-1947,FALSE)+HLOOKUP("fa_3d_v_s12",acc!$B$10:$AML$83,$A50-1947,FALSE)+HLOOKUP("fa_3g_v_s12",acc!$B$10:$AML$83,$A50-1947,FALSE)+HLOOKUP("fa_4_v_s12",acc!$B$10:$AML$83,$A50-1947,FALSE)+HLOOKUP("fa_5e_v_s12",acc!$B$10:$AML$83,$A50-1947,FALSE)+HLOOKUP("fa_5d_v_s12",acc!$B$10:$AML$83,$A50-1947,FALSE)+HLOOKUP("fa_8_v_s12",acc!$B$10:$AML$83,$A50-1947,FALSE),"")</f>
        <v>73.287778919906103</v>
      </c>
      <c r="SQ50" s="203">
        <v>0</v>
      </c>
      <c r="SR50" s="203">
        <v>11.717000000000001</v>
      </c>
      <c r="SS50" s="203">
        <v>6.0000000000000001E-3</v>
      </c>
      <c r="ST50" s="203">
        <v>0</v>
      </c>
      <c r="SU50" s="203">
        <v>5.35</v>
      </c>
      <c r="SV50" s="203">
        <v>4.8029999999999999</v>
      </c>
      <c r="SW50" s="203">
        <v>0.54700000000000004</v>
      </c>
      <c r="SX50" s="241">
        <f>IFERROR(HLOOKUP("fl_4_v_s11",acc!$B$10:$AIS$83,$A50-1947,FALSE)+HLOOKUP("fl_4_v_s13",acc!$B$10:$AIS$83,$A50-1947,FALSE)+HLOOKUP("fl_4_v_s14",acc!$B$10:$AIS$83,$A50-1947,FALSE)+HLOOKUP("fl_4_v_s2",acc!$B$10:$AIS$83,$A50-1947,FALSE)-HLOOKUP("fa_4_v_s11",acc!$B$10:$AIS$83,$A50-1947,FALSE)-HLOOKUP("fa_4_v_s121",acc!$B$10:$AIS$83,$A50-1947,FALSE)-HLOOKUP("fa_4_v_s2",acc!$B$10:$AIS$83,$A50-1947,FALSE),"")</f>
        <v>3.5740000000000007</v>
      </c>
      <c r="SY50" s="203">
        <v>51.326000000000001</v>
      </c>
      <c r="SZ50" s="203">
        <v>47.898000000000003</v>
      </c>
      <c r="TA50" s="203">
        <v>3.4279999999999999</v>
      </c>
      <c r="TB50" s="203">
        <v>0</v>
      </c>
      <c r="TC50" s="203">
        <v>0</v>
      </c>
      <c r="TD50" s="203">
        <v>0</v>
      </c>
      <c r="TE50" s="203"/>
      <c r="TF50" s="241">
        <f>IFERROR(HLOOKUP("fa_1_v_s121",acc!$B$10:$AMD$83,$A50-1947,FALSE)+HLOOKUP("fa_295_v_s121",acc!$B$10:$AMD$83,$A50-1947,FALSE)+HLOOKUP("tgt2_v",acc!$B$10:$AMD$83,$A50-1947,FALSE)+HLOOKUP("fa_2_v_s121",acc!$B$10:$AMD$83,$A50-1947,FALSE)+HLOOKUP("fa_3e_v_s121",acc!$B$10:$AMD$83,$A50-1947,FALSE)+HLOOKUP("fa_3d_v_s121",acc!$B$10:$AMD$83,$A50-1947,FALSE)+HLOOKUP("fa_3g_v_s121",acc!$B$10:$AMD$83,$A50-1947,FALSE)+HLOOKUP("fa_4_v_s121",acc!$B$10:$AMD$83,$A50-1947,FALSE)+HLOOKUP("fa_5e_v_s121",acc!$B$10:$AMD$83,$A50-1947,FALSE)+HLOOKUP("fa_5d_v_s121",acc!$B$10:$AMD$83,$A50-1947,FALSE)+HLOOKUP("fa_7_v_s121",acc!$B$10:$AMD$83,$A50-1947,FALSE)+HLOOKUP("fa_8_v_s121",acc!$B$10:$AMD$83,$A50-1947,FALSE),"")</f>
        <v>-2.2109999999999999</v>
      </c>
      <c r="TG50" s="203">
        <v>-2.5670000000000002</v>
      </c>
      <c r="TH50" s="203">
        <v>0.27600000000000002</v>
      </c>
      <c r="TI50" s="203">
        <v>0</v>
      </c>
      <c r="TJ50" s="203">
        <v>0</v>
      </c>
      <c r="TK50" s="203">
        <v>1.7999999999999999E-2</v>
      </c>
      <c r="TL50" s="203">
        <v>1.7999999999999999E-2</v>
      </c>
      <c r="TM50" s="203">
        <v>0</v>
      </c>
      <c r="TN50" s="203">
        <v>0</v>
      </c>
      <c r="TO50" s="203">
        <v>6.2E-2</v>
      </c>
      <c r="TP50" s="203">
        <v>5.0999999999999997E-2</v>
      </c>
      <c r="TQ50" s="203">
        <v>1.0999999999999999E-2</v>
      </c>
      <c r="TR50" s="203">
        <v>0</v>
      </c>
      <c r="TS50" s="203">
        <v>0</v>
      </c>
      <c r="TT50" s="203">
        <v>0</v>
      </c>
      <c r="TU50" s="203"/>
      <c r="TV50" s="241">
        <f>IFERROR(HLOOKUP("gcb_v",acc!$B$10:$ALV$83,$A50-1947,FALSE)+HLOOKUP("fa_2_v_s13",acc!$B$10:$ALV$83,$A50-1947,FALSE)+HLOOKUP("fa_3d_v_s13",acc!$B$10:$ALV$83,$A50-1947,FALSE)+HLOOKUP("fa_3g_v_s13",acc!$B$10:$ALV$83,$A50-1947,FALSE)+HLOOKUP("fa_5e_v_s13",acc!$B$10:$ALV$83,$A50-1947,FALSE)+HLOOKUP("fa_5d_v_s13",acc!$B$10:$ALV$83,$A50-1947,FALSE)+HLOOKUP("fa_6_v_s13",acc!$B$10:$ALV$83,$A50-1947,FALSE)+HLOOKUP("fa_7_v_s13",acc!$B$10:$ALV$83,$A50-1947,FALSE)+HLOOKUP("fa_8_v_s13",acc!$B$10:$ALV$83,$A50-1947,FALSE),"")</f>
        <v>2.7760000000000002</v>
      </c>
      <c r="TW50" s="203">
        <v>0</v>
      </c>
      <c r="TX50" s="203">
        <v>1.2999999999999999E-2</v>
      </c>
      <c r="TY50" s="203">
        <v>0</v>
      </c>
      <c r="TZ50" s="203">
        <v>0.13600000000000001</v>
      </c>
      <c r="UA50" s="203">
        <v>8.7999999999999995E-2</v>
      </c>
      <c r="UB50" s="203">
        <v>4.8000000000000001E-2</v>
      </c>
      <c r="UC50" s="203">
        <v>0</v>
      </c>
      <c r="UD50" s="203">
        <v>2.6269999999999998</v>
      </c>
      <c r="UE50" s="203">
        <v>2.4860000000000002</v>
      </c>
      <c r="UF50" s="203">
        <v>0.14099999999999999</v>
      </c>
      <c r="UG50" s="203">
        <v>0</v>
      </c>
      <c r="UH50" s="203">
        <v>0</v>
      </c>
      <c r="UI50" s="203">
        <v>0</v>
      </c>
      <c r="UJ50" s="203"/>
      <c r="UK50" s="241">
        <f>IFERROR(HLOOKUP("fa_21_v_s14",acc!$B$10:$ALN$83,$A50-1947,FALSE)+HLOOKUP("fa_2_v_s14",acc!$B$10:$ALN$83,$A50-1947,FALSE)+HLOOKUP("fa_3d_v_s14",acc!$B$10:$ALN$83,$A50-1947,FALSE)+HLOOKUP("fa_3g_v_s14",acc!$B$10:$ALN$83,$A50-1947,FALSE)+HLOOKUP("fa_5e_v_s14",acc!$B$10:$ALN$83,$A50-1947,FALSE)+HLOOKUP("fa_5d_v_s14",acc!$B$10:$ALN$83,$A50-1947,FALSE)+HLOOKUP("fa_6_v_s14",acc!$B$10:$ALN$83,$A50-1947,FALSE)+HLOOKUP("fa_7_v_s14",acc!$B$10:$ALN$83,$A50-1947,FALSE)+HLOOKUP("fa_8_v_s14",acc!$B$10:$ALN$83,$A50-1947,FALSE),"")</f>
        <v>53.021000000000001</v>
      </c>
      <c r="UL50" s="203">
        <v>0</v>
      </c>
      <c r="UM50" s="203">
        <v>1.0720000000000001</v>
      </c>
      <c r="UN50" s="203">
        <v>0</v>
      </c>
      <c r="UO50" s="203">
        <v>0.75800000000000001</v>
      </c>
      <c r="UP50" s="203">
        <v>1.048</v>
      </c>
      <c r="UQ50" s="203">
        <v>-0.28999999999999998</v>
      </c>
      <c r="UR50" s="203">
        <v>0</v>
      </c>
      <c r="US50" s="203">
        <v>48.024000000000001</v>
      </c>
      <c r="UT50" s="203">
        <v>46.509</v>
      </c>
      <c r="UU50" s="203">
        <v>1.5149999999999999</v>
      </c>
      <c r="UV50" s="203">
        <v>3.1669999999999998</v>
      </c>
      <c r="UW50" s="203">
        <v>0</v>
      </c>
      <c r="UX50" s="203">
        <v>0</v>
      </c>
      <c r="UY50" s="203"/>
      <c r="UZ50" s="241">
        <f>IFERROR(HLOOKUP("fa_21_v_s2",acc!$B$10:$ALF$83,$A50-1947,FALSE)+HLOOKUP("fa_2_v_s2",acc!$B$10:$ALF$83,$A50-1947,FALSE)+HLOOKUP("fa_3e_v_s2",acc!$B$10:$ALF$83,$A50-1947,FALSE)+HLOOKUP("fa_3g_v_s2",acc!$B$10:$ALF$83,$A50-1947,FALSE)+HLOOKUP("fa_4_v_s2",acc!$B$10:$ALF$83,$A50-1947,FALSE)+HLOOKUP("fa_5e_v_s2",acc!$B$10:$ALF$83,$A50-1947,FALSE)+HLOOKUP("fa_6_v_s2",acc!$B$10:$ALF$83,$A50-1947,FALSE)+HLOOKUP("fa_8_v_s2",acc!$B$10:$ALF$83,$A50-1947,FALSE),"")</f>
        <v>58.436000000000007</v>
      </c>
      <c r="VA50" s="203">
        <v>0</v>
      </c>
      <c r="VB50" s="203">
        <v>11.159000000000001</v>
      </c>
      <c r="VC50" s="203">
        <v>-6.0000000000000001E-3</v>
      </c>
      <c r="VD50" s="203">
        <v>0</v>
      </c>
      <c r="VE50" s="203">
        <v>3.5760000000000001</v>
      </c>
      <c r="VF50" s="203">
        <v>0.24199999999999999</v>
      </c>
      <c r="VG50" s="203">
        <v>3.3340000000000001</v>
      </c>
      <c r="VH50" s="203">
        <v>5.6459999999999999</v>
      </c>
      <c r="VI50" s="203">
        <v>39.213000000000001</v>
      </c>
      <c r="VJ50" s="203">
        <v>38.218000000000004</v>
      </c>
      <c r="VK50" s="203">
        <v>0</v>
      </c>
      <c r="VL50" s="203">
        <v>0</v>
      </c>
      <c r="VM50" s="203">
        <v>0</v>
      </c>
      <c r="VN50" s="203">
        <v>0</v>
      </c>
      <c r="VO50" s="203"/>
      <c r="VP50" s="241">
        <f>IFERROR(HLOOKUP("fl_3g_v_s11",acc!$B$10:$AIM$83,$A50-1947,FALSE)+HLOOKUP("fl_4_v_s11",acc!$B$10:$AIM$83,$A50-1947,FALSE)+HLOOKUP("fl_5e_v_s11",acc!$B$10:$AIM$83,$A50-1947,FALSE),"")</f>
        <v>203.96199999999999</v>
      </c>
      <c r="VQ50" s="203">
        <v>0</v>
      </c>
      <c r="VR50" s="203">
        <v>0</v>
      </c>
      <c r="VS50" s="203">
        <v>2.0350000000000001</v>
      </c>
      <c r="VT50" s="203">
        <v>1.446</v>
      </c>
      <c r="VU50" s="203">
        <v>0.58899999999999997</v>
      </c>
      <c r="VV50" s="203">
        <v>6.37</v>
      </c>
      <c r="VW50" s="203">
        <v>195.55699999999999</v>
      </c>
      <c r="VX50" s="203">
        <v>195.55699999999999</v>
      </c>
      <c r="VY50" s="203">
        <v>0</v>
      </c>
      <c r="VZ50" s="203">
        <v>0</v>
      </c>
      <c r="WA50" s="203">
        <v>0</v>
      </c>
      <c r="WB50" s="203">
        <v>0</v>
      </c>
      <c r="WC50" s="203"/>
      <c r="WD50" s="241">
        <f>IFERROR(HLOOKUP("fl_295_v_s12",acc!$B$10:$AMK$83,$A50-1947,FALSE)+HLOOKUP("fl_2_v_s12",acc!$B$10:$AMK$83,$A50-1947,FALSE)+HLOOKUP("fl_3g_v_s12",acc!$B$10:$AMK$83,$A50-1947,FALSE)+HLOOKUP("fl_5e_v_s12",acc!$B$10:$AMK$83,$A50-1947,FALSE)+HLOOKUP("fl_6_v_s12",acc!$B$10:$AMK$83,$A50-1947,FALSE)+HLOOKUP("fl_7_v_s12",acc!$B$10:$AMK$83,$A50-1947,FALSE),"")</f>
        <v>-42.757221080093885</v>
      </c>
      <c r="WE50" s="203">
        <v>0</v>
      </c>
      <c r="WF50" s="241">
        <f>IFERROR(HLOOKUP("fa_2_v_s11",acc!$B$10:$AIS$83,$A50-1947,FALSE)+HLOOKUP("fa_2_v_s12",acc!$B$10:$AIS$83,$A50-1947,FALSE)+HLOOKUP("fa_2_v_s121",acc!$B$10:$AIS$83,$A50-1947,FALSE)+HLOOKUP("fa_2_v_s13",acc!$B$10:$AIS$83,$A50-1947,FALSE)+HLOOKUP("fa_2_v_s14",acc!$B$10:$AIS$83,$A50-1947,FALSE)+HLOOKUP("fa_2_v_s2",acc!$B$10:$AIS$83,$A50-1947,FALSE)-HLOOKUP("fl_2_v_s121",acc!$B$10:$AIS$83,$A50-1947,FALSE)-HLOOKUP("fl_2_v_s13",acc!$B$10:$AIS$83,$A50-1947,FALSE)-HLOOKUP("fl_2_v_s2",acc!$B$10:$AIS$83,$A50-1947,FALSE),"")</f>
        <v>14.059000000000003</v>
      </c>
      <c r="WG50" s="203">
        <v>0</v>
      </c>
      <c r="WH50" s="203">
        <v>0</v>
      </c>
      <c r="WI50" s="203">
        <v>6.3209999999999997</v>
      </c>
      <c r="WJ50" s="203">
        <v>3.585</v>
      </c>
      <c r="WK50" s="203">
        <v>2.7360000000000002</v>
      </c>
      <c r="WL50" s="203">
        <v>0</v>
      </c>
      <c r="WM50" s="203">
        <v>49.228999999999999</v>
      </c>
      <c r="WN50" s="241">
        <f>IFERROR(HLOOKUP("fa_5e_v_s11",acc!$B$10:$AIS$83,$A50-1947,FALSE)
+HLOOKUP("fa_5e_v_s12",acc!$B$10:$AIS$83,$A50-1947,FALSE)
+HLOOKUP("fa_5e_v_s121",acc!$B$10:$AIS$83,$A50-1947,FALSE)
+HLOOKUP("fa_5e_v_s13",acc!$B$10:$AIS$83,$A50-1947,FALSE)
+HLOOKUP("fa_5e_v_s14",acc!$B$10:$AIS$83,$A50-1947,FALSE)
+HLOOKUP("fa_5e_v_s2",acc!$B$10:$AIS$83,$A50-1947,FALSE)
-HLOOKUP("fl_5e_v_s11",acc!$B$10:$AIS$83,$A50-1947,FALSE)
-HLOOKUP("fl_5e_v_s121",acc!$B$10:$AIS$83,$A50-1947,FALSE),"")</f>
        <v>-67.551999999999992</v>
      </c>
      <c r="WO50" s="203">
        <v>0</v>
      </c>
      <c r="WP50" s="203">
        <v>3.1669999999999998</v>
      </c>
      <c r="WQ50" s="241">
        <f>IFERROR(HLOOKUP("fa_7_v_s11",acc!$B$10:$AIS$83,$A50-1947,FALSE)+HLOOKUP("fa_7_v_s121",acc!$B$10:$AIS$83,$A50-1947,FALSE)+HLOOKUP("fa_7_v_s13",acc!$B$10:$AIS$83,$A50-1947,FALSE)+HLOOKUP("fa_7_v_s14",acc!$B$10:$AIS$83,$A50-1947,FALSE)-HLOOKUP("fl_7_v_s2",acc!$B$10:$AIS$83,$A50-1947,FALSE),"")</f>
        <v>-5.1000000000000004E-2</v>
      </c>
      <c r="WR50" s="203">
        <v>0</v>
      </c>
      <c r="WS50" s="203"/>
      <c r="WT50" s="241">
        <f>IFERROR(HLOOKUP("fl_21_v_s121",acc!$B$10:$AMC$83,$A50-1947,FALSE)+HLOOKUP("res_v",acc!$B$10:$AMC$83,$A50-1947,FALSE)+HLOOKUP("gcb_v",acc!$B$10:$AMC$83,$A50-1947,FALSE)+HLOOKUP("fl_2_v_s121",acc!$B$10:$AMC$83,$A50-1947,FALSE)+HLOOKUP("fl_5e_v_s121",acc!$B$10:$AMC$83,$A50-1947,FALSE),"")</f>
        <v>12.386999999999999</v>
      </c>
      <c r="WU50" s="203">
        <v>0</v>
      </c>
      <c r="WV50" s="203">
        <v>-5.0000000000000001E-3</v>
      </c>
      <c r="WW50" s="203">
        <v>0</v>
      </c>
      <c r="WX50" s="203">
        <v>0</v>
      </c>
      <c r="WY50" s="203">
        <v>0</v>
      </c>
      <c r="WZ50" s="203">
        <v>0</v>
      </c>
      <c r="XA50" s="203">
        <v>0</v>
      </c>
      <c r="XB50" s="203">
        <v>0</v>
      </c>
      <c r="XC50" s="203">
        <v>12.391999999999999</v>
      </c>
      <c r="XD50" s="203">
        <v>12.391999999999999</v>
      </c>
      <c r="XE50" s="203">
        <v>0</v>
      </c>
      <c r="XF50" s="203">
        <v>0</v>
      </c>
      <c r="XG50" s="203">
        <v>0</v>
      </c>
      <c r="XH50" s="203">
        <v>0</v>
      </c>
      <c r="XI50" s="203"/>
      <c r="XJ50" s="241">
        <f>IFERROR(HLOOKUP("fl_2_v_s13",acc!$B$10:$ALU$83,$A50-1947,FALSE)+HLOOKUP("fl_3e_v_s13",acc!$B$10:$ALU$83,$A50-1947,FALSE)+HLOOKUP("fl_4_v_s13",acc!$B$10:$ALU$83,$A50-1947,FALSE),"")</f>
        <v>7.6490000000000009</v>
      </c>
      <c r="XK50" s="203">
        <v>0</v>
      </c>
      <c r="XL50" s="203">
        <v>0</v>
      </c>
      <c r="XM50" s="203">
        <v>0</v>
      </c>
      <c r="XN50" s="203">
        <v>7.5389999999999997</v>
      </c>
      <c r="XO50" s="203">
        <v>7.4720000000000004</v>
      </c>
      <c r="XP50" s="203">
        <v>6.7000000000000004E-2</v>
      </c>
      <c r="XQ50" s="203">
        <v>0.11</v>
      </c>
      <c r="XR50" s="203">
        <v>0</v>
      </c>
      <c r="XS50" s="203">
        <v>0</v>
      </c>
      <c r="XT50" s="203">
        <v>0</v>
      </c>
      <c r="XU50" s="203">
        <v>0</v>
      </c>
      <c r="XV50" s="203">
        <v>0</v>
      </c>
      <c r="XW50" s="203">
        <v>0</v>
      </c>
      <c r="XX50" s="203"/>
      <c r="XY50" s="241">
        <f>IFERROR(HLOOKUP("fl_4_v_s14",acc!$B$10:$ALM$83,$A50-1947,FALSE),"")</f>
        <v>4.8000000000000001E-2</v>
      </c>
      <c r="XZ50" s="203">
        <v>0</v>
      </c>
      <c r="YA50" s="203">
        <v>0</v>
      </c>
      <c r="YB50" s="203">
        <v>0</v>
      </c>
      <c r="YC50" s="203">
        <v>0</v>
      </c>
      <c r="YD50" s="203">
        <v>0</v>
      </c>
      <c r="YE50" s="203">
        <v>4.8000000000000001E-2</v>
      </c>
      <c r="YF50" s="203">
        <v>0</v>
      </c>
      <c r="YG50" s="203">
        <v>0</v>
      </c>
      <c r="YH50" s="203">
        <v>0</v>
      </c>
      <c r="YI50" s="203">
        <v>0</v>
      </c>
      <c r="YJ50" s="203">
        <v>0</v>
      </c>
      <c r="YK50" s="203">
        <v>0</v>
      </c>
      <c r="YL50" s="203"/>
      <c r="YM50" s="241">
        <f>IFERROR(HLOOKUP("fl_1_v_s2",acc!$B$10:$ALE$83,$A50-1947,FALSE)+HLOOKUP("fl_295_v_s2",acc!$B$10:$ALE$83,$A50-1947,FALSE)+HLOOKUP("tgt2_v",acc!$B$10:$ALE$83,$A50-1947,FALSE)+HLOOKUP("fl_2_v_s2",acc!$B$10:$ALE$83,$A50-1947,FALSE)+HLOOKUP("fl_3d_v_s2",acc!$B$10:$ALE$83,$A50-1947,FALSE)+HLOOKUP("fl_4_v_s2",acc!$B$10:$ALE$83,$A50-1947,FALSE)+HLOOKUP("fl_5d_v_s2",acc!$B$10:$ALE$83,$A50-1947,FALSE)+HLOOKUP("fl_7_v_s2",acc!$B$10:$ALE$83,$A50-1947,FALSE),"")</f>
        <v>26.119999999999997</v>
      </c>
      <c r="YN50" s="203">
        <v>-2.5670000000000002</v>
      </c>
      <c r="YO50" s="203">
        <v>10.667</v>
      </c>
      <c r="YP50" s="203">
        <v>0</v>
      </c>
      <c r="YQ50" s="203">
        <v>0</v>
      </c>
      <c r="YR50" s="203">
        <v>0.85699999999999998</v>
      </c>
      <c r="YS50" s="203">
        <v>0.157</v>
      </c>
      <c r="YT50" s="241">
        <f>IFERROR(HLOOKUP("fa_3d_v_s11",acc!$B$10:$AIS$83,$A50-1947,FALSE)+HLOOKUP("fa_3d_v_s12",acc!$B$10:$AIS$83,$A50-1947,FALSE)+HLOOKUP("fa_3d_v_s121",acc!$B$10:$AIS$83,$A50-1947,FALSE)+HLOOKUP("fa_3d_v_s13",acc!$B$10:$AIS$83,$A50-1947,FALSE)+HLOOKUP("fa_3d_v_s14",acc!$B$10:$AIS$83,$A50-1947,FALSE),"")</f>
        <v>0.71500000000000008</v>
      </c>
      <c r="YU50" s="203">
        <v>2.641</v>
      </c>
      <c r="YV50" s="203">
        <v>14.737</v>
      </c>
      <c r="YW50" s="203">
        <v>0</v>
      </c>
      <c r="YX50" s="241">
        <f>IFERROR(HLOOKUP("fa_5d_v_s11",acc!$B$10:$AIS$83,$A50-1947,FALSE)
+HLOOKUP("fa_5d_v_s12",acc!$B$10:$AIS$83,$A50-1947,FALSE)
+HLOOKUP("fa_5d_v_s121",acc!$B$10:$AIS$83,$A50-1947,FALSE)
+HLOOKUP("fa_5d_v_s13",acc!$B$10:$AIS$83,$A50-1947,FALSE)
+HLOOKUP("fa_5d_v_s14",acc!$B$10:$AIS$83,$A50-1947,FALSE),"")</f>
        <v>14.597</v>
      </c>
      <c r="YY50" s="203">
        <v>0</v>
      </c>
      <c r="YZ50" s="203">
        <v>6.7000000000000004E-2</v>
      </c>
      <c r="ZA50" s="203">
        <v>0</v>
      </c>
      <c r="ZB50" s="203"/>
      <c r="ZC50" s="241">
        <f>IFERROR(HLOOKUP("fa_21_c_s11",acc!$B$10:$AIL$83,$A50-1947,FALSE)+HLOOKUP("fa_2_c_s11",acc!$B$10:$AIL$83,$A50-1947,FALSE)+HLOOKUP("fa_3e_c_s11",acc!$B$10:$AIL$83,$A50-1947,FALSE)+HLOOKUP("fa_3d_c_s11",acc!$B$10:$AIL$83,$A50-1947,FALSE)+HLOOKUP("fa_4_c_s11",acc!$B$10:$AIL$83,$A50-1947,FALSE)+HLOOKUP("fa_5e_c_s11",acc!$B$10:$AIL$83,$A50-1947,FALSE)+HLOOKUP("fa_5d_c_s11",acc!$B$10:$AIL$83,$A50-1947,FALSE)+HLOOKUP("fa_6_c_s11",acc!$B$10:$AIL$83,$A50-1947,FALSE)+HLOOKUP("fa_7_c_s11",acc!$B$10:$AIL$83,$A50-1947,FALSE)+HLOOKUP("fa_8_c_s11",acc!$B$10:$AIL$83,$A50-1947,FALSE),"")</f>
        <v>-28.434999999999999</v>
      </c>
      <c r="ZD50" s="203">
        <v>0</v>
      </c>
      <c r="ZE50" s="203">
        <v>-2.7E-2</v>
      </c>
      <c r="ZF50" s="203">
        <v>0</v>
      </c>
      <c r="ZG50" s="203">
        <v>-0.185</v>
      </c>
      <c r="ZH50" s="203">
        <v>-0.185</v>
      </c>
      <c r="ZI50" s="203">
        <v>0</v>
      </c>
      <c r="ZJ50" s="203">
        <v>-4.1120000000000001</v>
      </c>
      <c r="ZK50" s="203">
        <v>-5.1109999999999998</v>
      </c>
      <c r="ZL50" s="203">
        <v>-5.6840000000000002</v>
      </c>
      <c r="ZM50" s="203">
        <v>0.57299999999999995</v>
      </c>
      <c r="ZN50" s="203">
        <v>0</v>
      </c>
      <c r="ZO50" s="203">
        <v>0</v>
      </c>
      <c r="ZP50" s="203">
        <v>-19</v>
      </c>
      <c r="ZQ50" s="203"/>
      <c r="ZR50" s="241">
        <f>IFERROR(HLOOKUP("fa_21_c_s12",acc!$B$10:$AMJ$83,$A50-1947,FALSE)+HLOOKUP("res_c",acc!$B$10:$AMJ$83,$A50-1947,FALSE)+HLOOKUP("fa_2_c_s12",acc!$B$10:$AMJ$83,$A50-1947,FALSE)+HLOOKUP("fa_3e_c_s12",acc!$B$10:$AMJ$83,$A50-1947,FALSE)+HLOOKUP("fa_3d_c_s12",acc!$B$10:$AMJ$83,$A50-1947,FALSE)+HLOOKUP("fa_3g_c_s12",acc!$B$10:$AMJ$83,$A50-1947,FALSE)+HLOOKUP("fa_4_c_s12",acc!$B$10:$AMJ$83,$A50-1947,FALSE)+HLOOKUP("fa_5e_c_s12",acc!$B$10:$AMJ$83,$A50-1947,FALSE)+HLOOKUP("fa_5d_c_s12",acc!$B$10:$AMJ$83,$A50-1947,FALSE)+HLOOKUP("fa_8_c_s12",acc!$B$10:$AMJ$83,$A50-1947,FALSE),"")</f>
        <v>23.238506011762638</v>
      </c>
      <c r="ZS50" s="203">
        <v>0</v>
      </c>
      <c r="ZT50" s="203">
        <v>1.4869999999999999</v>
      </c>
      <c r="ZU50" s="203">
        <v>0</v>
      </c>
      <c r="ZV50" s="203">
        <v>0</v>
      </c>
      <c r="ZW50" s="203">
        <v>0.51400000000000001</v>
      </c>
      <c r="ZX50" s="203">
        <v>0.50600000000000001</v>
      </c>
      <c r="ZY50" s="203">
        <v>8.0000000000000002E-3</v>
      </c>
      <c r="ZZ50" s="241">
        <f>IFERROR(HLOOKUP("fl_4_c_s11",acc!$B$10:$AIS$83,$A50-1947,FALSE)+HLOOKUP("fl_4_c_s13",acc!$B$10:$AIS$83,$A50-1947,FALSE)+HLOOKUP("fl_4_c_s14",acc!$B$10:$AIS$83,$A50-1947,FALSE)+HLOOKUP("fl_4_c_s2",acc!$B$10:$AIS$83,$A50-1947,FALSE)-HLOOKUP("fa_4_c_s11",acc!$B$10:$AIS$83,$A50-1947,FALSE)-HLOOKUP("fa_4_c_s121",acc!$B$10:$AIS$83,$A50-1947,FALSE)-HLOOKUP("fa_4_c_s2",acc!$B$10:$AIS$83,$A50-1947,FALSE),"")</f>
        <v>1.4130000000000011</v>
      </c>
      <c r="AAA50" s="203">
        <v>23.620999999999999</v>
      </c>
      <c r="AAB50" s="203">
        <v>24.734000000000002</v>
      </c>
      <c r="AAC50" s="203">
        <v>-1.113</v>
      </c>
      <c r="AAD50" s="203">
        <v>0</v>
      </c>
      <c r="AAE50" s="203">
        <v>0</v>
      </c>
      <c r="AAF50" s="203">
        <v>-16.481999999999999</v>
      </c>
      <c r="AAG50" s="203"/>
      <c r="AAH50" s="241">
        <f>IFERROR(HLOOKUP("fa_1_c_s121",acc!$B$10:$AMB$83,$A50-1947,FALSE)+HLOOKUP("fa_295_c_s121",acc!$B$10:$AMB$83,$A50-1947,FALSE)+HLOOKUP("tgt2_c",acc!$B$10:$AMB$83,$A50-1947,FALSE)+HLOOKUP("fa_2_c_s121",acc!$B$10:$AMB$83,$A50-1947,FALSE)+HLOOKUP("fa_3e_c_s121",acc!$B$10:$AMB$83,$A50-1947,FALSE)+HLOOKUP("fa_3d_c_s121",acc!$B$10:$AMB$83,$A50-1947,FALSE)+HLOOKUP("fa_3g_c_s121",acc!$B$10:$AMB$83,$A50-1947,FALSE)+HLOOKUP("fa_4_c_s121",acc!$B$10:$AMB$83,$A50-1947,FALSE)+HLOOKUP("fa_5e_c_s121",acc!$B$10:$AMB$83,$A50-1947,FALSE)+HLOOKUP("fa_5d_c_s121",acc!$B$10:$AMB$83,$A50-1947,FALSE)+HLOOKUP("fa_7_c_s121",acc!$B$10:$AMB$83,$A50-1947,FALSE)+HLOOKUP("fa_8_c_s121",acc!$B$10:$AMB$83,$A50-1947,FALSE),"")</f>
        <v>8.9999999999946702E-3</v>
      </c>
      <c r="AAI50" s="203">
        <v>0</v>
      </c>
      <c r="AAJ50" s="203">
        <v>0</v>
      </c>
      <c r="AAK50" s="203">
        <v>0</v>
      </c>
      <c r="AAL50" s="241">
        <f>IFERROR(HLOOKUP("fl_295_c_s12",acc!$B$10:$AIS$83,$A50-1947,FALSE)+HLOOKUP("fl_295_c_s2",acc!$B$10:$AIS$83,$A50-1947,FALSE),"")</f>
        <v>-5.3290705182007498E-15</v>
      </c>
      <c r="AAM50" s="203">
        <v>0</v>
      </c>
      <c r="AAN50" s="203">
        <v>0</v>
      </c>
      <c r="AAO50" s="203">
        <v>0</v>
      </c>
      <c r="AAP50" s="203">
        <v>0</v>
      </c>
      <c r="AAQ50" s="203">
        <v>8.9999999999999993E-3</v>
      </c>
      <c r="AAR50" s="203">
        <v>0</v>
      </c>
      <c r="AAS50" s="203">
        <v>8.9999999999999993E-3</v>
      </c>
      <c r="AAT50" s="203">
        <v>0</v>
      </c>
      <c r="AAU50" s="203">
        <v>0</v>
      </c>
      <c r="AAV50" s="203">
        <v>0</v>
      </c>
      <c r="AAW50" s="203"/>
      <c r="AAX50" s="241">
        <f>IFERROR(HLOOKUP("gcb_c",acc!$B$10:$ALT$83,$A50-1947,FALSE)+HLOOKUP("fa_2_c_s13",acc!$B$10:$ALT$83,$A50-1947,FALSE)+HLOOKUP("fa_3d_c_s13",acc!$B$10:$ALT$83,$A50-1947,FALSE)+HLOOKUP("fa_3g_c_s13",acc!$B$10:$ALT$83,$A50-1947,FALSE)+HLOOKUP("fa_5e_c_s13",acc!$B$10:$ALT$83,$A50-1947,FALSE)+HLOOKUP("fa_5d_c_s13",acc!$B$10:$ALT$83,$A50-1947,FALSE)+HLOOKUP("fa_6_c_s13",acc!$B$10:$ALT$83,$A50-1947,FALSE)+HLOOKUP("fa_7_c_s13",acc!$B$10:$ALT$83,$A50-1947,FALSE)+HLOOKUP("fa_8_c_s13",acc!$B$10:$ALT$83,$A50-1947,FALSE),"")</f>
        <v>9.5489999999999995</v>
      </c>
      <c r="AAY50" s="203">
        <v>0</v>
      </c>
      <c r="AAZ50" s="203">
        <v>26.6467115325276</v>
      </c>
      <c r="ABA50" s="203">
        <v>0</v>
      </c>
      <c r="ABB50" s="203">
        <v>0</v>
      </c>
      <c r="ABC50" s="203">
        <v>0</v>
      </c>
      <c r="ABD50" s="203">
        <v>0</v>
      </c>
      <c r="ABE50" s="203">
        <v>0</v>
      </c>
      <c r="ABF50" s="203">
        <v>0.14399999999999999</v>
      </c>
      <c r="ABG50" s="203">
        <v>0</v>
      </c>
      <c r="ABH50" s="203">
        <v>0.14399999999999999</v>
      </c>
      <c r="ABI50" s="203">
        <v>3.3000000000000002E-2</v>
      </c>
      <c r="ABJ50" s="203">
        <v>0</v>
      </c>
      <c r="ABK50" s="203">
        <v>10.481999999999999</v>
      </c>
      <c r="ABL50" s="203"/>
      <c r="ABM50" s="241">
        <f>IFERROR(HLOOKUP("fa_21_c_s14",acc!$B$10:$ALL$83,$A50-1947,FALSE)+HLOOKUP("fa_2_c_s14",acc!$B$10:$ALL$83,$A50-1947,FALSE)+HLOOKUP("fa_3d_c_s14",acc!$B$10:$ALL$83,$A50-1947,FALSE)+HLOOKUP("fa_3g_c_s14",acc!$B$10:$ALL$83,$A50-1947,FALSE)+HLOOKUP("fa_5e_c_s14",acc!$B$10:$ALL$83,$A50-1947,FALSE)+HLOOKUP("fa_5d_c_s14",acc!$B$10:$ALL$83,$A50-1947,FALSE)+HLOOKUP("fa_6_c_s14",acc!$B$10:$ALL$83,$A50-1947,FALSE)+HLOOKUP("fa_7_c_s14",acc!$B$10:$ALL$83,$A50-1947,FALSE)+HLOOKUP("fa_8_c_s14",acc!$B$10:$ALL$83,$A50-1947,FALSE),"")</f>
        <v>67.14500000000001</v>
      </c>
      <c r="ABN50" s="203">
        <v>0</v>
      </c>
      <c r="ABO50" s="203">
        <v>1.075</v>
      </c>
      <c r="ABP50" s="203">
        <v>0</v>
      </c>
      <c r="ABQ50" s="203">
        <v>0</v>
      </c>
      <c r="ABR50" s="203">
        <v>0</v>
      </c>
      <c r="ABS50" s="203">
        <v>0</v>
      </c>
      <c r="ABT50" s="203">
        <v>0</v>
      </c>
      <c r="ABU50" s="203">
        <v>33.51</v>
      </c>
      <c r="ABV50" s="203">
        <v>31.411000000000001</v>
      </c>
      <c r="ABW50" s="203">
        <v>2.0990000000000002</v>
      </c>
      <c r="ABX50" s="203">
        <v>-2.44</v>
      </c>
      <c r="ABY50" s="203">
        <v>0</v>
      </c>
      <c r="ABZ50" s="203">
        <v>35</v>
      </c>
      <c r="ACA50" s="203"/>
      <c r="ACB50" s="241">
        <f>IFERROR(HLOOKUP("fa_21_c_s2",acc!$B$10:$ALD$83,$A50-1947,FALSE)+HLOOKUP("fa_2_c_s2",acc!$B$10:$ALD$83,$A50-1947,FALSE)+HLOOKUP("fa_3e_c_s2",acc!$B$10:$ALD$83,$A50-1947,FALSE)+HLOOKUP("fa_3g_c_s2",acc!$B$10:$ALD$83,$A50-1947,FALSE)+HLOOKUP("fa_4_c_s2",acc!$B$10:$ALD$83,$A50-1947,FALSE)+HLOOKUP("fa_5e_c_s2",acc!$B$10:$ALD$83,$A50-1947,FALSE)+HLOOKUP("fa_6_c_s2",acc!$B$10:$ALD$83,$A50-1947,FALSE)+HLOOKUP("fa_8_c_s2",acc!$B$10:$ALD$83,$A50-1947,FALSE),"")</f>
        <v>-1.484</v>
      </c>
      <c r="ACC50" s="203">
        <v>0</v>
      </c>
      <c r="ACD50" s="203">
        <v>-0.56799999999999995</v>
      </c>
      <c r="ACE50" s="203">
        <v>0</v>
      </c>
      <c r="ACF50" s="203">
        <v>0</v>
      </c>
      <c r="ACG50" s="203">
        <v>-6.0999999999999999E-2</v>
      </c>
      <c r="ACH50" s="203">
        <v>-0.06</v>
      </c>
      <c r="ACI50" s="203">
        <v>-1E-3</v>
      </c>
      <c r="ACJ50" s="203">
        <v>-0.128</v>
      </c>
      <c r="ACK50" s="203">
        <v>12.832000000000001</v>
      </c>
      <c r="ACL50" s="203">
        <v>9.2729999999999997</v>
      </c>
      <c r="ACM50" s="203">
        <v>0</v>
      </c>
      <c r="ACN50" s="203">
        <v>0</v>
      </c>
      <c r="ACO50" s="203">
        <v>0</v>
      </c>
      <c r="ACP50" s="203">
        <v>-10</v>
      </c>
      <c r="ACQ50" s="203"/>
      <c r="ACR50" s="241">
        <f>IFERROR(HLOOKUP("fl_3g_c_s11",acc!$B$10:$AMQ$83,$A50-1947,FALSE)+HLOOKUP("fl_4_c_s11",acc!$B$10:$AMQ$83,$A50-1947,FALSE)+HLOOKUP("fl_5e_c_s11",acc!$B$10:$AMQ$83,$A50-1947,FALSE),"")</f>
        <v>17.362000000000002</v>
      </c>
      <c r="ACS50" s="203">
        <v>0</v>
      </c>
      <c r="ACT50" s="203">
        <v>0</v>
      </c>
      <c r="ACU50" s="203">
        <v>0.13600000000000001</v>
      </c>
      <c r="ACV50" s="203">
        <v>0.13600000000000001</v>
      </c>
      <c r="ACW50" s="203">
        <v>0</v>
      </c>
      <c r="ACX50" s="203">
        <v>1.3480000000000001</v>
      </c>
      <c r="ACY50" s="203">
        <v>15.878</v>
      </c>
      <c r="ACZ50" s="203">
        <v>15.878</v>
      </c>
      <c r="ADA50" s="203">
        <v>0</v>
      </c>
      <c r="ADB50" s="203">
        <v>0</v>
      </c>
      <c r="ADC50" s="203">
        <v>0</v>
      </c>
      <c r="ADD50" s="203">
        <v>0</v>
      </c>
      <c r="ADE50" s="203"/>
      <c r="ADF50" s="241">
        <f>IFERROR(HLOOKUP("fl_295_c_s12",acc!$B$10:$AMI$83,$A50-1947,FALSE)+HLOOKUP("fl_2_c_s12",acc!$B$10:$AMI$83,$A50-1947,FALSE)+HLOOKUP("fl_3g_c_s12",acc!$B$10:$AMI$83,$A50-1947,FALSE)+HLOOKUP("fl_5e_c_s12",acc!$B$10:$AMI$83,$A50-1947,FALSE)+HLOOKUP("fl_6_c_s12",acc!$B$10:$AMI$83,$A50-1947,FALSE)+HLOOKUP("fl_7_c_s12",acc!$B$10:$AMI$83,$A50-1947,FALSE),"")</f>
        <v>49.805506011762631</v>
      </c>
      <c r="ADG50" s="203">
        <v>0</v>
      </c>
      <c r="ADH50" s="241">
        <f>IFERROR(HLOOKUP("fa_2_c_s11",acc!$B$10:$AIS$83,$A50-1947,FALSE)+HLOOKUP("fa_2_c_s12",acc!$B$10:$AIS$83,$A50-1947,FALSE)+HLOOKUP("fa_2_c_s121",acc!$B$10:$AIS$83,$A50-1947,FALSE)+HLOOKUP("fa_2_c_s13",acc!$B$10:$AIS$83,$A50-1947,FALSE)+HLOOKUP("fa_2_c_s14",acc!$B$10:$AIS$83,$A50-1947,FALSE)+HLOOKUP("fa_2_c_s2",acc!$B$10:$AIS$83,$A50-1947,FALSE)-HLOOKUP("fl_2_c_s121",acc!$B$10:$AIS$83,$A50-1947,FALSE)-HLOOKUP("fl_2_c_s13",acc!$B$10:$AIS$83,$A50-1947,FALSE)-HLOOKUP("fl_2_c_s2",acc!$B$10:$AIS$83,$A50-1947,FALSE),"")</f>
        <v>-4.4319999999999995</v>
      </c>
      <c r="ADI50" s="203">
        <v>0</v>
      </c>
      <c r="ADJ50" s="203">
        <v>-5.3290705182007498E-15</v>
      </c>
      <c r="ADK50" s="203">
        <v>0.188</v>
      </c>
      <c r="ADL50" s="203">
        <v>0.16</v>
      </c>
      <c r="ADM50" s="203">
        <v>2.8000000000000001E-2</v>
      </c>
      <c r="ADN50" s="203">
        <v>0</v>
      </c>
      <c r="ADO50" s="203">
        <f t="shared" si="1"/>
        <v>43.855999999999995</v>
      </c>
      <c r="ADP50" s="241">
        <f>IFERROR(HLOOKUP("fa_5e_c_s11",acc!$B$10:$AIS$83,$A50-1947,FALSE)
+HLOOKUP("fa_5e_c_s12",acc!$B$10:$AIS$83,$A50-1947,FALSE)
+HLOOKUP("fa_5e_c_s121",acc!$B$10:$AIS$83,$A50-1947,FALSE)
+HLOOKUP("fa_5e_c_s13",acc!$B$10:$AIS$83,$A50-1947,FALSE)
+HLOOKUP("fa_5e_c_s14",acc!$B$10:$AIS$83,$A50-1947,FALSE)
+HLOOKUP("fa_5e_c_s2",acc!$B$10:$AIS$83,$A50-1947,FALSE)
-HLOOKUP("fl_5e_c_s11",acc!$B$10:$AIS$83,$A50-1947,FALSE)
-HLOOKUP("fl_5e_c_s121",acc!$B$10:$AIS$83,$A50-1947,FALSE),"")</f>
        <v>43.855999999999995</v>
      </c>
      <c r="ADQ50" s="203">
        <v>0</v>
      </c>
      <c r="ADR50" s="203">
        <v>-2.407</v>
      </c>
      <c r="ADS50" s="241">
        <f>IFERROR(HLOOKUP("fa_7_c_s11",acc!$B$10:$AIS$83,$A50-1947,FALSE)+HLOOKUP("fa_7_c_s121",acc!$B$10:$AIS$83,$A50-1947,FALSE)+HLOOKUP("fa_7_c_s13",acc!$B$10:$AIS$83,$A50-1947,FALSE)+HLOOKUP("fa_7_c_s14",acc!$B$10:$AIS$83,$A50-1947,FALSE)-HLOOKUP("fl_7_c_s2",acc!$B$10:$AIS$83,$A50-1947,FALSE),"")</f>
        <v>0</v>
      </c>
      <c r="ADT50" s="203">
        <v>0</v>
      </c>
      <c r="ADU50" s="203"/>
      <c r="ADV50" s="241">
        <f>IFERROR(HLOOKUP("fl_21_c_s121",acc!$B$10:$AMA$83,$A50-1947,FALSE)+HLOOKUP("res_c",acc!$B$10:$AMA$83,$A50-1947,FALSE)+HLOOKUP("gcb_c",acc!$B$10:$AMA$83,$A50-1947,FALSE)+HLOOKUP("fl_2_c_s121",acc!$B$10:$AMA$83,$A50-1947,FALSE)+HLOOKUP("fl_5e_c_s121",acc!$B$10:$AMA$83,$A50-1947,FALSE),"")</f>
        <v>0</v>
      </c>
      <c r="ADW50" s="203">
        <v>0</v>
      </c>
      <c r="ADX50" s="203">
        <v>27.761711532527599</v>
      </c>
      <c r="ADY50" s="241">
        <f>IFERROR(HLOOKUP("fa_21_c_s11",acc!$B$10:$AIS$83,$A50-1947,FALSE)+HLOOKUP("fa_21_c_s12",acc!$B$10:$AIS$83,$A50-1947,FALSE)+HLOOKUP("fa_21_c_s14",acc!$B$10:$AIS$83,$A50-1947,FALSE)+HLOOKUP("fa_21_c_s2",acc!$B$10:$AIS$83,$A50-1947,FALSE),"")</f>
        <v>0</v>
      </c>
      <c r="ADZ50" s="203">
        <v>0</v>
      </c>
      <c r="AEA50" s="203">
        <v>0</v>
      </c>
      <c r="AEB50" s="203">
        <v>0</v>
      </c>
      <c r="AEC50" s="203">
        <v>0</v>
      </c>
      <c r="AED50" s="203">
        <v>0</v>
      </c>
      <c r="AEE50" s="203">
        <v>0</v>
      </c>
      <c r="AEF50" s="203">
        <v>0</v>
      </c>
      <c r="AEG50" s="203">
        <v>0</v>
      </c>
      <c r="AEH50" s="203">
        <v>0</v>
      </c>
      <c r="AEI50" s="203">
        <v>0</v>
      </c>
      <c r="AEJ50" s="203">
        <v>0</v>
      </c>
      <c r="AEK50" s="203"/>
      <c r="AEL50" s="241">
        <f>IFERROR(HLOOKUP("fl_2_c_s13",acc!$B$10:$ALS$83,$A50-1947,FALSE)+HLOOKUP("fl_3e_c_s13",acc!$B$10:$ALS$83,$A50-1947,FALSE)+HLOOKUP("fl_4_c_s13",acc!$B$10:$ALS$83,$A50-1947,FALSE),"")</f>
        <v>0.29299999999999998</v>
      </c>
      <c r="AEM50" s="203">
        <v>0</v>
      </c>
      <c r="AEN50" s="203">
        <v>-0.03</v>
      </c>
      <c r="AEO50" s="203">
        <v>0</v>
      </c>
      <c r="AEP50" s="203">
        <v>2.5999999999999999E-2</v>
      </c>
      <c r="AEQ50" s="203">
        <v>2.5999999999999999E-2</v>
      </c>
      <c r="AER50" s="203">
        <v>0</v>
      </c>
      <c r="AES50" s="203">
        <v>0.29699999999999999</v>
      </c>
      <c r="AET50" s="203">
        <v>0</v>
      </c>
      <c r="AEU50" s="203">
        <v>0</v>
      </c>
      <c r="AEV50" s="203">
        <v>0</v>
      </c>
      <c r="AEW50" s="203">
        <v>0</v>
      </c>
      <c r="AEX50" s="203">
        <v>0</v>
      </c>
      <c r="AEY50" s="203">
        <v>0</v>
      </c>
      <c r="AEZ50" s="203"/>
      <c r="AFA50" s="241">
        <f>IFERROR(HLOOKUP("fl_4_c_s14",acc!$B$10:$ALK$83,$A50-1947,FALSE),"")</f>
        <v>-6.4219999999999997</v>
      </c>
      <c r="AFB50" s="203">
        <v>0</v>
      </c>
      <c r="AFC50" s="203">
        <v>0</v>
      </c>
      <c r="AFD50" s="203">
        <v>0</v>
      </c>
      <c r="AFE50" s="203">
        <v>0</v>
      </c>
      <c r="AFF50" s="203">
        <v>0</v>
      </c>
      <c r="AFG50" s="203">
        <v>-6.4219999999999997</v>
      </c>
      <c r="AFH50" s="203">
        <v>0</v>
      </c>
      <c r="AFI50" s="203">
        <v>0</v>
      </c>
      <c r="AFJ50" s="203">
        <v>0</v>
      </c>
      <c r="AFK50" s="203">
        <v>0</v>
      </c>
      <c r="AFL50" s="203">
        <v>0</v>
      </c>
      <c r="AFM50" s="203"/>
      <c r="AFN50" s="203"/>
      <c r="AFO50" s="241">
        <f>IFERROR(HLOOKUP("fl_1_c_s2",acc!$B$10:$ALC$83,$A50-1947,FALSE)+HLOOKUP("fl_295_c_s2",acc!$B$10:$ALC$83,$A50-1947,FALSE)+HLOOKUP("tgt2_c",acc!$B$10:$ALC$83,$A50-1947,FALSE)+HLOOKUP("fl_2_c_s2",acc!$B$10:$ALC$83,$A50-1947,FALSE)+HLOOKUP("fl_3d_c_s2",acc!$B$10:$ALC$83,$A50-1947,FALSE)+HLOOKUP("fl_4_c_s2",acc!$B$10:$ALC$83,$A50-1947,FALSE)+HLOOKUP("fl_5d_c_s2",acc!$B$10:$ALC$83,$A50-1947,FALSE)+HLOOKUP("fl_7_c_s2",acc!$B$10:$ALC$83,$A50-1947,FALSE),"")</f>
        <v>8.984</v>
      </c>
      <c r="AFP50" s="203">
        <v>0</v>
      </c>
      <c r="AFQ50" s="203">
        <v>5.3140000000000001</v>
      </c>
      <c r="AFR50" s="203">
        <v>0</v>
      </c>
      <c r="AFS50" s="203">
        <v>0</v>
      </c>
      <c r="AFT50" s="203">
        <v>-8.1000000000000003E-2</v>
      </c>
      <c r="AFU50" s="203">
        <v>0</v>
      </c>
      <c r="AFV50" s="241">
        <f>IFERROR(HLOOKUP("fa_3d_c_s11",acc!$B$10:$AIS$83,$A50-1947,FALSE)+HLOOKUP("fa_3d_c_s12",acc!$B$10:$AIS$83,$A50-1947,FALSE)+HLOOKUP("fa_3d_c_s121",acc!$B$10:$AIS$83,$A50-1947,FALSE)+HLOOKUP("fa_3d_c_s13",acc!$B$10:$AIS$83,$A50-1947,FALSE)+HLOOKUP("fa_3d_c_s14",acc!$B$10:$AIS$83,$A50-1947,FALSE),"")</f>
        <v>8.0000000000000002E-3</v>
      </c>
      <c r="AFW50" s="203">
        <v>1.95</v>
      </c>
      <c r="AFX50" s="203">
        <v>1.712</v>
      </c>
      <c r="AFY50" s="203">
        <v>0</v>
      </c>
      <c r="AFZ50" s="241">
        <f>IFERROR(HLOOKUP("fa_5d_c_s11",acc!$B$10:$AIS$83,$A50-1947,FALSE)
+HLOOKUP("fa_5d_c_s12",acc!$B$10:$AIS$83,$A50-1947,FALSE)
+HLOOKUP("fa_5d_c_s121",acc!$B$10:$AIS$83,$A50-1947,FALSE)
+HLOOKUP("fa_5d_c_s13",acc!$B$10:$AIS$83,$A50-1947,FALSE)
+HLOOKUP("fa_5d_c_s14",acc!$B$10:$AIS$83,$A50-1947,FALSE),"")</f>
        <v>1.7120000000000002</v>
      </c>
      <c r="AGA50" s="203">
        <v>0</v>
      </c>
      <c r="AGB50" s="203">
        <v>0</v>
      </c>
      <c r="AGC50" s="203">
        <v>0</v>
      </c>
      <c r="AGD50" s="203">
        <v>924.30100000000004</v>
      </c>
      <c r="AGE50" s="203">
        <v>924.16499999999996</v>
      </c>
      <c r="AGF50" s="203">
        <v>0</v>
      </c>
      <c r="AGG50" s="203">
        <v>0</v>
      </c>
      <c r="AGH50" s="203">
        <v>0</v>
      </c>
      <c r="AGI50" s="203">
        <v>0</v>
      </c>
      <c r="AGJ50" s="203">
        <v>14.114000000000001</v>
      </c>
      <c r="AGK50" s="203">
        <v>20.9167115325276</v>
      </c>
      <c r="AGL50" s="203">
        <v>0</v>
      </c>
      <c r="AGM50" s="203">
        <v>-27.7567115325276</v>
      </c>
      <c r="AGN50" s="203">
        <v>31.47</v>
      </c>
      <c r="AGO50" s="203">
        <v>-12.552</v>
      </c>
      <c r="AGP50" s="203">
        <v>0</v>
      </c>
      <c r="AGQ50" s="203">
        <v>-5.0000000000000001E-3</v>
      </c>
      <c r="AGR50" s="203">
        <v>0.878</v>
      </c>
      <c r="AGS50" s="241">
        <f>IFERROR(HLOOKUP("fl_3e_flow_s13",acc!$B$10:$AIS$83,$A50-1947,FALSE)-HLOOKUP("fa_3e_flow_s11",acc!$B$10:$AIS$83,$A50-1947,FALSE)-HLOOKUP("fa_3e_flow_s121",acc!$B$10:$AIS$83,$A50-1947,FALSE)-HLOOKUP("fa_3e_flow_s2",acc!$B$10:$AIS$83,$A50-1947,FALSE),"")</f>
        <v>6.3492727445201487</v>
      </c>
      <c r="AGT50" s="203">
        <v>0.28172725547985</v>
      </c>
      <c r="AGU50" s="203">
        <v>0</v>
      </c>
      <c r="AGV50" s="203">
        <v>5.1840000000000002</v>
      </c>
      <c r="AGW50" s="203">
        <v>12.693</v>
      </c>
      <c r="AGX50" s="203">
        <v>11.136000000000001</v>
      </c>
      <c r="AGY50" s="203">
        <v>7.4559090495152702</v>
      </c>
      <c r="AGZ50" s="241">
        <f>IFERROR(HLOOKUP("fa_3g_flow_s12",acc!$B$10:$AIS$83,$A50-1947,FALSE)+HLOOKUP("fa_3g_flow_s121",acc!$B$10:$AIS$83,$A50-1947,FALSE)+HLOOKUP("fa_3g_flow_s13",acc!$B$10:$AIS$83,$A50-1947,FALSE)+HLOOKUP("fa_3g_flow_s14",acc!$B$10:$AIS$83,$A50-1947,FALSE)+HLOOKUP("fa_3g_flow_s2",acc!$B$10:$AIS$83,$A50-1947,FALSE)-HLOOKUP("fl_3g_flow_s11",acc!$B$10:$AIS$83,$A50-1947,FALSE),"")</f>
        <v>6.1681817940354176</v>
      </c>
      <c r="AHA50" s="203">
        <v>-0.13072725547985001</v>
      </c>
      <c r="AHB50" s="203">
        <v>1.087</v>
      </c>
      <c r="AHC50" s="203">
        <v>3.7069999999999999</v>
      </c>
      <c r="AHD50" s="203">
        <v>5.1849999999999996</v>
      </c>
      <c r="AHE50" s="203">
        <v>31.431000000000001</v>
      </c>
      <c r="AHF50" s="241">
        <f>IFERROR(HLOOKUP("fl_3e_s_s13",acc!$B$10:$AIS$83,$A50-1947,FALSE)-HLOOKUP("fa_3e_s_s11",acc!$B$10:$AIS$83,$A50-1947,FALSE)-HLOOKUP("fa_3e_s_s121",acc!$B$10:$AIS$83,$A50-1947,FALSE)-HLOOKUP("fa_3e_s_s2",acc!$B$10:$AIS$83,$A50-1947,FALSE),"")</f>
        <v>136.78648082260622</v>
      </c>
      <c r="AHG50" s="203">
        <v>1.03551917739374</v>
      </c>
      <c r="AHH50" s="203">
        <v>0</v>
      </c>
      <c r="AHI50" s="203">
        <v>17.146000000000001</v>
      </c>
      <c r="AHJ50" s="203">
        <v>186.399</v>
      </c>
      <c r="AHK50" s="203">
        <v>73.957999999999998</v>
      </c>
      <c r="AHL50" s="203">
        <v>346.01571920134802</v>
      </c>
      <c r="AHM50" s="241">
        <f>IFERROR(HLOOKUP("fa_3g_s_s12",acc!$B$10:$AIS$83,$A50-1947,FALSE)+HLOOKUP("fa_3g_s_s121",acc!$B$10:$AIS$83,$A50-1947,FALSE)+HLOOKUP("fa_3g_s_s13",acc!$B$10:$AIS$83,$A50-1947,FALSE)+HLOOKUP("fa_3g_s_s14",acc!$B$10:$AIS$83,$A50-1947,FALSE)+HLOOKUP("fa_3g_s_s2",acc!$B$10:$AIS$83,$A50-1947,FALSE)-HLOOKUP("fl_3g_s_s11",acc!$B$10:$AIS$83,$A50-1947,FALSE),"")</f>
        <v>422.25820002395426</v>
      </c>
      <c r="AHN50" s="203">
        <f t="shared" si="3"/>
        <v>1.5554736457342648</v>
      </c>
      <c r="AHO50" s="203">
        <f t="shared" si="2"/>
        <v>0.94252433314337258</v>
      </c>
      <c r="AHP50" s="203">
        <v>0.73448082260626002</v>
      </c>
      <c r="AHQ50" s="203">
        <v>23.803999999999998</v>
      </c>
      <c r="AHR50" s="203">
        <v>71.869</v>
      </c>
      <c r="AHS50" s="203">
        <v>53.792999999999999</v>
      </c>
      <c r="AHT50" s="203">
        <v>6.5030000000000001</v>
      </c>
      <c r="AHU50" s="241">
        <f>IFERROR(HLOOKUP("fl_3e_v_s13",acc!$B$10:$AIS$83,$A50-1947,FALSE)-HLOOKUP("fa_3e_v_s11",acc!$B$10:$AIS$83,$A50-1947,FALSE)-HLOOKUP("fa_3e_v_s121",acc!$B$10:$AIS$83,$A50-1947,FALSE)-HLOOKUP("fa_3e_v_s2",acc!$B$10:$AIS$83,$A50-1947,FALSE),"")</f>
        <v>0.78731487213274143</v>
      </c>
      <c r="AHV50" s="203">
        <v>6.6851278672589633E-3</v>
      </c>
      <c r="AHW50" s="203">
        <v>0</v>
      </c>
      <c r="AHX50" s="203">
        <v>0.24199999999999999</v>
      </c>
      <c r="AHY50" s="203">
        <v>7.5390000000000006</v>
      </c>
      <c r="AHZ50" s="203">
        <v>2.0350000000000001</v>
      </c>
      <c r="AIA50" s="203">
        <v>5.3304640477733631</v>
      </c>
      <c r="AIB50" s="241">
        <f>IFERROR(HLOOKUP("fa_3g_v_s12",acc!$B$10:$AIS$83,$A50-1947,FALSE)+HLOOKUP("fa_3g_v_s121",acc!$B$10:$AIS$83,$A50-1947,FALSE)+HLOOKUP("fa_3g_v_s13",acc!$B$10:$AIS$83,$A50-1947,FALSE)+HLOOKUP("fa_3g_v_s14",acc!$B$10:$AIS$83,$A50-1947,FALSE)+HLOOKUP("fa_3g_v_s2",acc!$B$10:$AIS$83,$A50-1947,FALSE)-HLOOKUP("fl_3g_v_s11",acc!$B$10:$AIS$83,$A50-1947,FALSE),"")</f>
        <v>7.6197789199061035</v>
      </c>
      <c r="AIC50" s="203">
        <v>1.1314872132741035E-2</v>
      </c>
      <c r="AID50" s="203">
        <v>8.7999999999999995E-2</v>
      </c>
      <c r="AIE50" s="203">
        <v>1.048</v>
      </c>
      <c r="AIF50" s="203">
        <v>3.177</v>
      </c>
      <c r="AIG50" s="203">
        <v>-0.185</v>
      </c>
      <c r="AIH50" s="241">
        <f>IFERROR(HLOOKUP("fl_3e_c_s13",acc!$B$10:$AIS$83,$A50-1947,FALSE)-HLOOKUP("fa_3e_c_s11",acc!$B$10:$AIS$83,$A50-1947,FALSE)-HLOOKUP("fa_3e_c_s121",acc!$B$10:$AIS$83,$A50-1947,FALSE)-HLOOKUP("fa_3e_c_s2",acc!$B$10:$AIS$83,$A50-1947,FALSE),"")</f>
        <v>0.44462194403927197</v>
      </c>
      <c r="AII50" s="203">
        <v>-0.17362194403927195</v>
      </c>
      <c r="AIJ50" s="203">
        <v>0</v>
      </c>
      <c r="AIK50" s="203">
        <v>-0.06</v>
      </c>
      <c r="AIL50" s="203">
        <v>2.5999999999999999E-2</v>
      </c>
      <c r="AIM50" s="203">
        <v>0.13600000000000001</v>
      </c>
      <c r="AIN50" s="203">
        <v>12.751884067723365</v>
      </c>
      <c r="AIO50" s="241">
        <f>IFERROR(HLOOKUP("fa_3g_c_s12",acc!$B$10:$AIS$83,$A50-1947,FALSE)+HLOOKUP("fa_3g_c_s121",acc!$B$10:$AIS$83,$A50-1947,FALSE)+HLOOKUP("fa_3g_c_s13",acc!$B$10:$AIS$83,$A50-1947,FALSE)+HLOOKUP("fa_3g_c_s14",acc!$B$10:$AIS$83,$A50-1947,FALSE)+HLOOKUP("fa_3g_c_s2",acc!$B$10:$AIS$83,$A50-1947,FALSE)-HLOOKUP("fl_3g_c_s11",acc!$B$10:$AIS$83,$A50-1947,FALSE),"")</f>
        <v>12.788506011762639</v>
      </c>
      <c r="AIP50" s="203">
        <v>0.17362194403927195</v>
      </c>
      <c r="AIQ50" s="203">
        <v>0</v>
      </c>
      <c r="AIR50" s="203">
        <v>0</v>
      </c>
      <c r="AIS50" s="203">
        <v>-1E-3</v>
      </c>
    </row>
    <row r="51" spans="1:929" x14ac:dyDescent="0.35">
      <c r="A51" s="1">
        <v>1989</v>
      </c>
      <c r="B51" s="203">
        <v>110.60299999999999</v>
      </c>
      <c r="C51" s="203">
        <v>-78.778987000000001</v>
      </c>
      <c r="D51" s="203">
        <v>25.963215999999999</v>
      </c>
      <c r="E51" s="203">
        <v>-0.12731200000000342</v>
      </c>
      <c r="F51" s="203">
        <v>844.77426800000001</v>
      </c>
      <c r="G51" s="203">
        <v>8.35</v>
      </c>
      <c r="H51" s="203">
        <v>0</v>
      </c>
      <c r="I51" s="203">
        <v>2.7783679999999999</v>
      </c>
      <c r="J51" s="203">
        <v>-0.11603999999999992</v>
      </c>
      <c r="K51" s="203">
        <v>168.94660000000002</v>
      </c>
      <c r="L51" s="203">
        <v>0</v>
      </c>
      <c r="M51" s="203">
        <v>0</v>
      </c>
      <c r="N51" s="203">
        <v>0</v>
      </c>
      <c r="O51" s="203">
        <f t="shared" si="6"/>
        <v>2.116062230733192</v>
      </c>
      <c r="P51" s="203">
        <f t="shared" si="4"/>
        <v>0.71765159906880593</v>
      </c>
      <c r="Q51" s="203">
        <v>0</v>
      </c>
      <c r="R51" s="203">
        <v>0</v>
      </c>
      <c r="S51" s="203">
        <v>3.6000000000000004E-2</v>
      </c>
      <c r="T51" s="203">
        <v>0</v>
      </c>
      <c r="U51" s="203">
        <v>25.143815</v>
      </c>
      <c r="V51" s="203">
        <v>5.7115980000000004</v>
      </c>
      <c r="W51" s="203">
        <v>209.29248000000001</v>
      </c>
      <c r="X51" s="203">
        <v>5.1069999999999993</v>
      </c>
      <c r="Y51" s="203">
        <v>-4.1309949999999995</v>
      </c>
      <c r="Z51" s="203">
        <v>1.5676269999999999</v>
      </c>
      <c r="AA51" s="203">
        <v>-7.7729999999993638E-3</v>
      </c>
      <c r="AB51" s="203">
        <v>36.855273999999994</v>
      </c>
      <c r="AC51" s="203">
        <v>0</v>
      </c>
      <c r="AD51" s="203">
        <v>0</v>
      </c>
      <c r="AE51" s="203">
        <v>0</v>
      </c>
      <c r="AF51" s="203">
        <v>0</v>
      </c>
      <c r="AG51" s="203">
        <v>0</v>
      </c>
      <c r="AH51" s="203">
        <v>0</v>
      </c>
      <c r="AI51" s="203">
        <v>0</v>
      </c>
      <c r="AJ51" s="203">
        <v>0</v>
      </c>
      <c r="AK51" s="203">
        <v>0</v>
      </c>
      <c r="AL51" s="203">
        <v>0</v>
      </c>
      <c r="AM51" s="203">
        <v>0.17499999999999999</v>
      </c>
      <c r="AN51" s="203">
        <v>0</v>
      </c>
      <c r="AO51" s="203">
        <v>1.7928060000000001</v>
      </c>
      <c r="AP51" s="203">
        <v>0.23488500000000007</v>
      </c>
      <c r="AQ51" s="203">
        <v>11.895852000000001</v>
      </c>
      <c r="AR51" s="203">
        <v>45.664999999999999</v>
      </c>
      <c r="AS51" s="203">
        <v>-31.523872999999998</v>
      </c>
      <c r="AT51" s="203">
        <v>7.7628079999999997</v>
      </c>
      <c r="AU51" s="203">
        <v>-2.2193999999998937E-2</v>
      </c>
      <c r="AV51" s="203">
        <v>484.87025399999999</v>
      </c>
      <c r="AW51" s="203">
        <v>1.0820000000000001</v>
      </c>
      <c r="AX51" s="203">
        <v>0</v>
      </c>
      <c r="AY51" s="203">
        <v>0.20366800000000002</v>
      </c>
      <c r="AZ51" s="203">
        <v>0.13384699999999983</v>
      </c>
      <c r="BA51" s="203">
        <v>19.923770000000001</v>
      </c>
      <c r="BB51" s="203">
        <v>0</v>
      </c>
      <c r="BC51" s="203">
        <v>0</v>
      </c>
      <c r="BD51" s="203">
        <v>0</v>
      </c>
      <c r="BE51" s="203">
        <v>0</v>
      </c>
      <c r="BF51" s="203">
        <v>0</v>
      </c>
      <c r="BG51" s="203">
        <v>0.59600000000000009</v>
      </c>
      <c r="BH51" s="203">
        <v>0</v>
      </c>
      <c r="BI51" s="203">
        <v>16.933091000000001</v>
      </c>
      <c r="BJ51" s="203">
        <v>0.53812599999999988</v>
      </c>
      <c r="BK51" s="203">
        <v>118.34691599999999</v>
      </c>
      <c r="BL51" s="203">
        <v>68.366335000000007</v>
      </c>
      <c r="BM51" s="203">
        <v>-33.539347999999997</v>
      </c>
      <c r="BN51" s="203">
        <v>38.977173999999998</v>
      </c>
      <c r="BO51" s="203">
        <v>0</v>
      </c>
      <c r="BP51" s="203">
        <v>1316.826587</v>
      </c>
      <c r="BQ51" s="203">
        <v>0.79339999999999999</v>
      </c>
      <c r="BR51" s="203">
        <v>0</v>
      </c>
      <c r="BS51" s="203">
        <v>-0.11598</v>
      </c>
      <c r="BT51" s="203">
        <v>0</v>
      </c>
      <c r="BU51" s="203">
        <v>13.005949000000001</v>
      </c>
      <c r="BV51" s="203">
        <v>0.75960000000000005</v>
      </c>
      <c r="BW51" s="203">
        <v>0</v>
      </c>
      <c r="BX51" s="203">
        <v>-5.9817399999999994</v>
      </c>
      <c r="BY51" s="203">
        <v>0</v>
      </c>
      <c r="BZ51" s="203">
        <v>52.405199999999994</v>
      </c>
      <c r="CA51" s="203">
        <v>-0.8075</v>
      </c>
      <c r="CB51" s="203">
        <v>0</v>
      </c>
      <c r="CC51" s="203">
        <v>84.478585999999993</v>
      </c>
      <c r="CD51" s="203">
        <v>2.8096520000000003</v>
      </c>
      <c r="CE51" s="203">
        <v>650.71230600000001</v>
      </c>
      <c r="CF51" s="203">
        <v>230.982215</v>
      </c>
      <c r="CG51" s="203">
        <v>-149.09664999999998</v>
      </c>
      <c r="CH51" s="203">
        <v>74.450063</v>
      </c>
      <c r="CI51" s="203">
        <v>0</v>
      </c>
      <c r="CJ51" s="203">
        <v>2692.88355</v>
      </c>
      <c r="CK51" s="203">
        <v>10.2432</v>
      </c>
      <c r="CL51" s="203">
        <v>0</v>
      </c>
      <c r="CM51" s="203">
        <v>2.8660559999999999</v>
      </c>
      <c r="CN51" s="203">
        <v>6.9999999999999999E-6</v>
      </c>
      <c r="CO51" s="203">
        <v>201.876319</v>
      </c>
      <c r="CP51" s="203">
        <v>0.75960000000000005</v>
      </c>
      <c r="CQ51" s="203">
        <v>0</v>
      </c>
      <c r="CR51" s="203">
        <v>-5.9817399999999994</v>
      </c>
      <c r="CS51" s="203">
        <v>0</v>
      </c>
      <c r="CT51" s="203">
        <v>52.405199999999994</v>
      </c>
      <c r="CU51" s="203">
        <v>0</v>
      </c>
      <c r="CV51" s="203">
        <v>0</v>
      </c>
      <c r="CW51" s="203">
        <v>128.86359100000001</v>
      </c>
      <c r="CX51" s="203">
        <v>9.3554549999999992</v>
      </c>
      <c r="CY51" s="203">
        <v>993.47360100000003</v>
      </c>
      <c r="CZ51" s="203">
        <v>69.781999999999996</v>
      </c>
      <c r="DA51" s="203">
        <v>-34.662794999999988</v>
      </c>
      <c r="DB51" s="203">
        <v>39.156411999999996</v>
      </c>
      <c r="DC51" s="203">
        <v>-1.7505999999997357E-2</v>
      </c>
      <c r="DD51" s="203">
        <v>1326.383754</v>
      </c>
      <c r="DE51" s="203">
        <f t="shared" si="7"/>
        <v>1.848990435050784</v>
      </c>
      <c r="DF51" s="203">
        <f t="shared" si="5"/>
        <v>0.55950925500675974</v>
      </c>
      <c r="DG51" s="203">
        <v>0.79400000000000004</v>
      </c>
      <c r="DH51" s="203">
        <v>0</v>
      </c>
      <c r="DI51" s="203">
        <v>-0.11598000000000003</v>
      </c>
      <c r="DJ51" s="203">
        <v>-5.999999999998229E-4</v>
      </c>
      <c r="DK51" s="203">
        <v>13.005948999999976</v>
      </c>
      <c r="DL51" s="203">
        <v>0.76</v>
      </c>
      <c r="DM51" s="203">
        <v>0</v>
      </c>
      <c r="DN51" s="203">
        <v>-5.9817399999999994</v>
      </c>
      <c r="DO51" s="203">
        <v>-3.9999999999995595E-4</v>
      </c>
      <c r="DP51" s="203">
        <v>52.405199999999994</v>
      </c>
      <c r="DQ51" s="203">
        <v>-0.80699999999999994</v>
      </c>
      <c r="DR51" s="203">
        <v>0</v>
      </c>
      <c r="DS51" s="203">
        <v>84.993879000000007</v>
      </c>
      <c r="DT51" s="203">
        <v>2.8708459999999985</v>
      </c>
      <c r="DU51" s="203">
        <v>653.93835300000012</v>
      </c>
      <c r="DV51" s="203"/>
      <c r="DW51" s="241">
        <f>IFERROR(HLOOKUP("fa_21_s_s11",acc!$B$10:$AIR$83,$A51-1947,FALSE)+HLOOKUP("fa_2_s_s11",acc!$B$10:$AIR$83,$A51-1947,FALSE)+HLOOKUP("fa_3e_s_s11",acc!$B$10:$AIR$83,$A51-1947,FALSE)+HLOOKUP("fa_3d_s_s11",acc!$B$10:$AIR$83,$A51-1947,FALSE)+HLOOKUP("fa_4_s_s11",acc!$B$10:$AIR$83,$A51-1947,FALSE)+HLOOKUP("fa_5e_s_s11",acc!$B$10:$AIR$83,$A51-1947,FALSE)+HLOOKUP("fa_5d_s_s11",acc!$B$10:$AIR$83,$A51-1947,FALSE)+HLOOKUP("fa_6_s_s11",acc!$B$10:$AIR$83,$A51-1947,FALSE)+HLOOKUP("fa_7_s_s11",acc!$B$10:$AIR$83,$A51-1947,FALSE)+HLOOKUP("fa_8_s_s11",acc!$B$10:$AIR$83,$A51-1947,FALSE),"")</f>
        <v>1288.059</v>
      </c>
      <c r="DX51" s="203">
        <v>0</v>
      </c>
      <c r="DY51" s="203">
        <v>107.556</v>
      </c>
      <c r="DZ51" s="203">
        <v>1.4179999999999999</v>
      </c>
      <c r="EA51" s="203">
        <v>37.819000000000003</v>
      </c>
      <c r="EB51" s="203">
        <v>35.090000000000003</v>
      </c>
      <c r="EC51" s="203">
        <v>2.7290000000000001</v>
      </c>
      <c r="ED51" s="203">
        <v>377.30200000000002</v>
      </c>
      <c r="EE51" s="203">
        <v>762.55499999999995</v>
      </c>
      <c r="EF51" s="203">
        <v>629.14</v>
      </c>
      <c r="EG51" s="203">
        <v>133.41499999999999</v>
      </c>
      <c r="EH51" s="203">
        <v>7.1</v>
      </c>
      <c r="EI51" s="203">
        <v>0.27800000000000002</v>
      </c>
      <c r="EJ51" s="203">
        <v>-5.9689999999999976</v>
      </c>
      <c r="EK51" s="203"/>
      <c r="EL51" s="241">
        <f>IFERROR(HLOOKUP("fa_21_s_s12",acc!$B$10:$AMP$83,$A51-1947,FALSE)+HLOOKUP("res_s",acc!$B$10:$AMP$83,$A51-1947,FALSE)+HLOOKUP("fa_2_s_s12",acc!$B$10:$AMP$83,$A51-1947,FALSE)+HLOOKUP("fa_3e_s_s12",acc!$B$10:$AMP$83,$A51-1947,FALSE)+HLOOKUP("fa_3d_s_s12",acc!$B$10:$AMP$83,$A51-1947,FALSE)+HLOOKUP("fa_3g_s_s12",acc!$B$10:$AMP$83,$A51-1947,FALSE)+HLOOKUP("fa_4_s_s12",acc!$B$10:$AMP$83,$A51-1947,FALSE)+HLOOKUP("fa_5e_s_s12",acc!$B$10:$AMP$83,$A51-1947,FALSE)+HLOOKUP("fa_5d_s_s12",acc!$B$10:$AMP$83,$A51-1947,FALSE)+HLOOKUP("fa_8_s_s12",acc!$B$10:$AMP$83,$A51-1947,FALSE),"")</f>
        <v>2352.7012012834803</v>
      </c>
      <c r="EM51" s="203">
        <v>0</v>
      </c>
      <c r="EN51" s="203">
        <v>561.05200000000002</v>
      </c>
      <c r="EO51" s="203">
        <v>2.3370000000000002</v>
      </c>
      <c r="EP51" s="203">
        <v>0</v>
      </c>
      <c r="EQ51" s="203">
        <v>458.19099999999997</v>
      </c>
      <c r="ER51" s="203">
        <v>435.26900000000001</v>
      </c>
      <c r="ES51" s="203">
        <v>22.922000000000001</v>
      </c>
      <c r="ET51" s="241">
        <f>IFERROR(HLOOKUP("fl_4_s_s11",acc!$B$10:$AIS$83,$A51-1947,FALSE)+HLOOKUP("fl_4_s_s13",acc!$B$10:$AIS$83,$A51-1947,FALSE)+HLOOKUP("fl_4_s_s14",acc!$B$10:$AIS$83,$A51-1947,FALSE)+HLOOKUP("fl_4_s_s2",acc!$B$10:$AIS$83,$A51-1947,FALSE)-HLOOKUP("fa_4_s_s11",acc!$B$10:$AIS$83,$A51-1947,FALSE)-HLOOKUP("fa_4_s_s121",acc!$B$10:$AIS$83,$A51-1947,FALSE)-HLOOKUP("fa_4_s_s2",acc!$B$10:$AIS$83,$A51-1947,FALSE),"")</f>
        <v>878.2299999999999</v>
      </c>
      <c r="EU51" s="203">
        <v>347.48700000000002</v>
      </c>
      <c r="EV51" s="203">
        <v>310.39</v>
      </c>
      <c r="EW51" s="203">
        <v>37.097000000000001</v>
      </c>
      <c r="EX51" s="203">
        <v>0</v>
      </c>
      <c r="EY51" s="203">
        <v>0</v>
      </c>
      <c r="EZ51" s="203">
        <v>1.1760000000000019</v>
      </c>
      <c r="FA51" s="203"/>
      <c r="FB51" s="241">
        <f>IFERROR(HLOOKUP("fa_1_s_s121",acc!$B$10:$AMH$83,$A51-1947,FALSE)+HLOOKUP("fa_295_s_s121",acc!$B$10:$AMH$83,$A51-1947,FALSE)+HLOOKUP("tgt2_s",acc!$B$10:$AMH$83,$A51-1947,FALSE)+HLOOKUP("fa_2_s_s121",acc!$B$10:$AMH$83,$A51-1947,FALSE)+HLOOKUP("fa_3e_s_s121",acc!$B$10:$AMH$83,$A51-1947,FALSE)+HLOOKUP("fa_3d_s_s121",acc!$B$10:$AMH$83,$A51-1947,FALSE)+HLOOKUP("fa_3g_s_s121",acc!$B$10:$AMH$83,$A51-1947,FALSE)+HLOOKUP("fa_4_s_s121",acc!$B$10:$AMH$83,$A51-1947,FALSE)+HLOOKUP("fa_5e_s_s121",acc!$B$10:$AMH$83,$A51-1947,FALSE)+HLOOKUP("fa_5d_s_s121",acc!$B$10:$AMH$83,$A51-1947,FALSE)+HLOOKUP("fa_7_s_s121",acc!$B$10:$AMH$83,$A51-1947,FALSE)+HLOOKUP("fa_8_s_s121",acc!$B$10:$AMH$83,$A51-1947,FALSE),"")</f>
        <v>152.66199999999989</v>
      </c>
      <c r="FC51" s="203">
        <v>31.163</v>
      </c>
      <c r="FD51" s="203">
        <v>25.853999999999999</v>
      </c>
      <c r="FE51" s="203">
        <v>0</v>
      </c>
      <c r="FF51" s="241">
        <f>IFERROR(HLOOKUP("fl_295_s_s12",acc!$B$10:$AIS$83,$A51-1947,FALSE)+HLOOKUP("fl_295_s_s2",acc!$B$10:$AIS$83,$A51-1947,FALSE),"")</f>
        <v>85.565999999999889</v>
      </c>
      <c r="FG51" s="203">
        <v>1.952</v>
      </c>
      <c r="FH51" s="203">
        <v>1.952</v>
      </c>
      <c r="FI51" s="203">
        <v>0</v>
      </c>
      <c r="FJ51" s="203">
        <v>4.8470000000000004</v>
      </c>
      <c r="FK51" s="203">
        <v>0.41</v>
      </c>
      <c r="FL51" s="203">
        <v>0.30399999999999999</v>
      </c>
      <c r="FM51" s="203">
        <v>0.106</v>
      </c>
      <c r="FN51" s="203">
        <v>0</v>
      </c>
      <c r="FO51" s="203">
        <v>0</v>
      </c>
      <c r="FP51" s="203">
        <v>2.8699999999999997</v>
      </c>
      <c r="FQ51" s="203"/>
      <c r="FR51" s="241">
        <f>IFERROR(HLOOKUP("gcb_s",acc!$B$10:$ALZ$83,$A51-1947,FALSE)+HLOOKUP("fa_2_s_s13",acc!$B$10:$ALZ$83,$A51-1947,FALSE)+HLOOKUP("fa_3d_s_s13",acc!$B$10:$ALZ$83,$A51-1947,FALSE)+HLOOKUP("fa_3g_s_s13",acc!$B$10:$ALZ$83,$A51-1947,FALSE)+HLOOKUP("fa_5e_s_s13",acc!$B$10:$ALZ$83,$A51-1947,FALSE)+HLOOKUP("fa_5d_s_s13",acc!$B$10:$ALZ$83,$A51-1947,FALSE)+HLOOKUP("fa_6_s_s13",acc!$B$10:$ALZ$83,$A51-1947,FALSE)+HLOOKUP("fa_7_s_s13",acc!$B$10:$ALZ$83,$A51-1947,FALSE)+HLOOKUP("fa_8_s_s13",acc!$B$10:$ALZ$83,$A51-1947,FALSE),"")</f>
        <v>189.89800000000002</v>
      </c>
      <c r="FS51" s="203">
        <v>0</v>
      </c>
      <c r="FT51" s="203">
        <v>22.934000000000001</v>
      </c>
      <c r="FU51" s="203">
        <v>0</v>
      </c>
      <c r="FV51" s="203">
        <v>25.298999999999999</v>
      </c>
      <c r="FW51" s="203">
        <v>24.303999999999998</v>
      </c>
      <c r="FX51" s="203">
        <v>0.995</v>
      </c>
      <c r="FY51" s="203">
        <v>0</v>
      </c>
      <c r="FZ51" s="203">
        <v>126.837</v>
      </c>
      <c r="GA51" s="203">
        <v>121.483</v>
      </c>
      <c r="GB51" s="203">
        <v>5.3540000000000001</v>
      </c>
      <c r="GC51" s="203">
        <v>0.13300000000000001</v>
      </c>
      <c r="GD51" s="203">
        <v>0</v>
      </c>
      <c r="GE51" s="203">
        <v>-4.4259999999999948</v>
      </c>
      <c r="GF51" s="203"/>
      <c r="GG51" s="241">
        <f>IFERROR(HLOOKUP("fa_21_s_s14",acc!$B$10:$ALR$83,$A51-1947,FALSE)+HLOOKUP("fa_2_s_s14",acc!$B$10:$ALR$83,$A51-1947,FALSE)+HLOOKUP("fa_3d_s_s14",acc!$B$10:$ALR$83,$A51-1947,FALSE)+HLOOKUP("fa_3g_s_s14",acc!$B$10:$ALR$83,$A51-1947,FALSE)+HLOOKUP("fa_5e_s_s14",acc!$B$10:$ALR$83,$A51-1947,FALSE)+HLOOKUP("fa_5d_s_s14",acc!$B$10:$ALR$83,$A51-1947,FALSE)+HLOOKUP("fa_6_s_s14",acc!$B$10:$ALR$83,$A51-1947,FALSE)+HLOOKUP("fa_7_s_s14",acc!$B$10:$ALR$83,$A51-1947,FALSE)+HLOOKUP("fa_8_s_s14",acc!$B$10:$ALR$83,$A51-1947,FALSE),"")</f>
        <v>1231.9879999999998</v>
      </c>
      <c r="GH51" s="203">
        <v>0</v>
      </c>
      <c r="GI51" s="203">
        <v>495.91500000000002</v>
      </c>
      <c r="GJ51" s="203">
        <v>34.332000000000001</v>
      </c>
      <c r="GK51" s="203">
        <v>72.11</v>
      </c>
      <c r="GL51" s="203">
        <v>68.463999999999999</v>
      </c>
      <c r="GM51" s="203">
        <v>3.6459999999999999</v>
      </c>
      <c r="GN51" s="203">
        <v>0</v>
      </c>
      <c r="GO51" s="203">
        <v>468.35700000000003</v>
      </c>
      <c r="GP51" s="203">
        <v>454.92500000000001</v>
      </c>
      <c r="GQ51" s="203">
        <v>13.432</v>
      </c>
      <c r="GR51" s="203">
        <v>154.14699999999999</v>
      </c>
      <c r="GS51" s="204">
        <v>0</v>
      </c>
      <c r="GT51" s="203">
        <v>7.1269999999999989</v>
      </c>
      <c r="GU51" s="203"/>
      <c r="GV51" s="241">
        <f>IFERROR(HLOOKUP("fa_21_s_s2",acc!$B$10:$ALJ$83,$A51-1947,FALSE)+HLOOKUP("fa_2_s_s2",acc!$B$10:$ALJ$83,$A51-1947,FALSE)+HLOOKUP("fa_3e_s_s2",acc!$B$10:$ALJ$83,$A51-1947,FALSE)+HLOOKUP("fa_3g_s_s2",acc!$B$10:$ALJ$83,$A51-1947,FALSE)+HLOOKUP("fa_4_s_s2",acc!$B$10:$ALJ$83,$A51-1947,FALSE)+HLOOKUP("fa_5e_s_s2",acc!$B$10:$ALJ$83,$A51-1947,FALSE)+HLOOKUP("fa_6_s_s2",acc!$B$10:$ALJ$83,$A51-1947,FALSE)+HLOOKUP("fa_8_s_s2",acc!$B$10:$ALJ$83,$A51-1947,FALSE),"")</f>
        <v>673.22799999999995</v>
      </c>
      <c r="GW51" s="203">
        <v>0</v>
      </c>
      <c r="GX51" s="203">
        <v>276.79399999999998</v>
      </c>
      <c r="GY51" s="203">
        <v>0</v>
      </c>
      <c r="GZ51" s="203">
        <v>0</v>
      </c>
      <c r="HA51" s="203">
        <v>108.98</v>
      </c>
      <c r="HB51" s="203">
        <v>41.107999999999997</v>
      </c>
      <c r="HC51" s="203">
        <v>67.872</v>
      </c>
      <c r="HD51" s="203">
        <v>75.616</v>
      </c>
      <c r="HE51" s="203">
        <f t="shared" si="0"/>
        <v>233.65199999999999</v>
      </c>
      <c r="HF51" s="203">
        <v>233.65199999999999</v>
      </c>
      <c r="HG51" s="203">
        <v>0</v>
      </c>
      <c r="HH51" s="203">
        <v>0.67700000000000005</v>
      </c>
      <c r="HI51" s="203">
        <v>0</v>
      </c>
      <c r="HJ51" s="203">
        <v>-0.77800000000000002</v>
      </c>
      <c r="HK51" s="203"/>
      <c r="HL51" s="241">
        <f>IFERROR(HLOOKUP("fl_3g_s_s11",acc!$B$10:$AIQ$83,$A51-1947,FALSE)+HLOOKUP("fl_4_s_s11",acc!$B$10:$AIQ$83,$A51-1947,FALSE)+HLOOKUP("fl_5e_s_s11",acc!$B$10:$AIQ$83,$A51-1947,FALSE),"")</f>
        <v>2058.8029999999999</v>
      </c>
      <c r="HM51" s="203">
        <v>0</v>
      </c>
      <c r="HN51" s="203">
        <v>0</v>
      </c>
      <c r="HO51" s="203">
        <v>85.3</v>
      </c>
      <c r="HP51" s="203">
        <v>69.046999999999997</v>
      </c>
      <c r="HQ51" s="203">
        <v>16.253</v>
      </c>
      <c r="HR51" s="203">
        <v>885.79899999999998</v>
      </c>
      <c r="HS51" s="203">
        <v>1087.704</v>
      </c>
      <c r="HT51" s="203">
        <v>1087.704</v>
      </c>
      <c r="HU51" s="203">
        <v>0</v>
      </c>
      <c r="HV51" s="203">
        <v>0</v>
      </c>
      <c r="HW51" s="203">
        <v>0</v>
      </c>
      <c r="HX51" s="203">
        <v>0</v>
      </c>
      <c r="HY51" s="203"/>
      <c r="HZ51" s="241">
        <f>IFERROR(HLOOKUP("fl_295_s_s12",acc!$B$10:$AMO$83,$A51-1947,FALSE)+HLOOKUP("fl_2_s_s12",acc!$B$10:$AMO$83,$A51-1947,FALSE)+HLOOKUP("fl_3g_s_s12",acc!$B$10:$AMO$83,$A51-1947,FALSE)+HLOOKUP("fl_5e_s_s12",acc!$B$10:$AMO$83,$A51-1947,FALSE)+HLOOKUP("fl_6_s_s12",acc!$B$10:$AMO$83,$A51-1947,FALSE)+HLOOKUP("fl_7_s_s12",acc!$B$10:$AMO$83,$A51-1947,FALSE),"")</f>
        <v>2449.6962012834801</v>
      </c>
      <c r="IA51" s="203">
        <v>0</v>
      </c>
      <c r="IB51" s="241">
        <f>IFERROR(HLOOKUP("fa_2_s_s11",acc!$B$10:$AIS$83,$A51-1947,FALSE)+HLOOKUP("fa_2_s_s12",acc!$B$10:$AIS$83,$A51-1947,FALSE)+HLOOKUP("fa_2_s_s121",acc!$B$10:$AIS$83,$A51-1947,FALSE)+HLOOKUP("fa_2_s_s13",acc!$B$10:$AIS$83,$A51-1947,FALSE)+HLOOKUP("fa_2_s_s14",acc!$B$10:$AIS$83,$A51-1947,FALSE)+HLOOKUP("fa_2_s_s2",acc!$B$10:$AIS$83,$A51-1947,FALSE)-HLOOKUP("fl_2_s_s121",acc!$B$10:$AIS$83,$A51-1947,FALSE)-HLOOKUP("fl_2_s_s13",acc!$B$10:$AIS$83,$A51-1947,FALSE)-HLOOKUP("fl_2_s_s2",acc!$B$10:$AIS$83,$A51-1947,FALSE),"")</f>
        <v>1169.74</v>
      </c>
      <c r="IC51" s="203">
        <v>0</v>
      </c>
      <c r="ID51" s="203">
        <v>75.804999999999893</v>
      </c>
      <c r="IE51" s="203">
        <v>369.40199999999999</v>
      </c>
      <c r="IF51" s="203">
        <v>316.45699999999999</v>
      </c>
      <c r="IG51" s="203">
        <v>52.945</v>
      </c>
      <c r="IH51" s="203">
        <v>0</v>
      </c>
      <c r="II51" s="203">
        <v>612.58600000000001</v>
      </c>
      <c r="IJ51" s="203">
        <v>612.58600000000001</v>
      </c>
      <c r="IK51" s="203">
        <v>0</v>
      </c>
      <c r="IL51" s="203">
        <v>162.05700000000002</v>
      </c>
      <c r="IM51" s="241">
        <f>IFERROR(HLOOKUP("fa_7_s_s11",acc!$B$10:$AIS$83,$A51-1947,FALSE)
+HLOOKUP("fa_7_s_s121",acc!$B$10:$AIS$83,$A51-1947,FALSE)
+HLOOKUP("fa_7_s_s13",acc!$B$10:$AIS$83,$A51-1947,FALSE)
+HLOOKUP("fa_7_s_s14",acc!$B$10:$AIS$83,$A51-1947,FALSE)
-HLOOKUP("fl_7_s_s2",acc!$B$10:$AIS$83,$A51-1947,FALSE),"")</f>
        <v>1.665</v>
      </c>
      <c r="IN51" s="203">
        <v>0</v>
      </c>
      <c r="IO51" s="203"/>
      <c r="IP51" s="241">
        <f>IFERROR(HLOOKUP("fl_21_s_s121",acc!$B$10:$AMG$83,$A51-1947,FALSE)+HLOOKUP("res_s",acc!$B$10:$AMG$83,$A51-1947,FALSE)+HLOOKUP("gcb_s",acc!$B$10:$AMG$83,$A51-1947,FALSE)+HLOOKUP("fl_2_s_s121",acc!$B$10:$AMG$83,$A51-1947,FALSE)+HLOOKUP("fl_5e_s_s121",acc!$B$10:$AMG$83,$A51-1947,FALSE),"")</f>
        <v>120.48599999999999</v>
      </c>
      <c r="IQ51" s="203">
        <v>0</v>
      </c>
      <c r="IR51" s="203">
        <v>-21.943999999999999</v>
      </c>
      <c r="IS51" s="241">
        <f>IFERROR(HLOOKUP("fa_21_s_s11",acc!$B$10:$AIS$83,$A51-1947,FALSE)+HLOOKUP("fa_21_s_s12",acc!$B$10:$AIS$83,$A51-1947,FALSE)+HLOOKUP("fa_21_s_s14",acc!$B$10:$AIS$83,$A51-1947,FALSE)+HLOOKUP("fa_21_s_s2",acc!$B$10:$AIS$83,$A51-1947,FALSE),"")</f>
        <v>38.087000000000003</v>
      </c>
      <c r="IT51" s="203">
        <v>0</v>
      </c>
      <c r="IU51" s="203">
        <v>0</v>
      </c>
      <c r="IV51" s="203">
        <v>0</v>
      </c>
      <c r="IW51" s="203">
        <v>0</v>
      </c>
      <c r="IX51" s="203">
        <v>0</v>
      </c>
      <c r="IY51" s="203">
        <v>49.601999999999997</v>
      </c>
      <c r="IZ51" s="203">
        <v>49.601999999999997</v>
      </c>
      <c r="JA51" s="203">
        <v>0</v>
      </c>
      <c r="JB51" s="203">
        <v>0</v>
      </c>
      <c r="JC51" s="203">
        <v>0</v>
      </c>
      <c r="JD51" s="203">
        <v>0</v>
      </c>
      <c r="JE51" s="203"/>
      <c r="JF51" s="241">
        <f>IFERROR(HLOOKUP("fl_2_s_s13",acc!$B$10:$ALY$83,$A51-1947,FALSE)+HLOOKUP("fl_3e_s_s13",acc!$B$10:$ALY$83,$A51-1947,FALSE)+HLOOKUP("fl_4_s_s13",acc!$B$10:$ALY$83,$A51-1947,FALSE),"")</f>
        <v>340.98299999999995</v>
      </c>
      <c r="JG51" s="203">
        <v>0</v>
      </c>
      <c r="JH51" s="203">
        <v>57.231000000000002</v>
      </c>
      <c r="JI51" s="203">
        <v>0</v>
      </c>
      <c r="JJ51" s="203">
        <v>207.81100000000001</v>
      </c>
      <c r="JK51" s="203">
        <v>204.67699999999999</v>
      </c>
      <c r="JL51" s="203">
        <v>3.1339999999999999</v>
      </c>
      <c r="JM51" s="203">
        <v>75.941000000000003</v>
      </c>
      <c r="JN51" s="203">
        <v>0</v>
      </c>
      <c r="JO51" s="203">
        <v>0</v>
      </c>
      <c r="JP51" s="203">
        <v>0</v>
      </c>
      <c r="JQ51" s="203">
        <v>0</v>
      </c>
      <c r="JR51" s="203">
        <v>0</v>
      </c>
      <c r="JS51" s="203">
        <v>0</v>
      </c>
      <c r="JT51" s="203"/>
      <c r="JU51" s="241">
        <f>IFERROR(HLOOKUP("fl_4_s_s14",acc!$B$10:$ALQ$83,$A51-1947,FALSE),"")</f>
        <v>264.08999999999997</v>
      </c>
      <c r="JV51" s="203">
        <v>0</v>
      </c>
      <c r="JW51" s="203">
        <v>0</v>
      </c>
      <c r="JX51" s="203">
        <v>0</v>
      </c>
      <c r="JY51" s="203">
        <v>0</v>
      </c>
      <c r="JZ51" s="203">
        <v>0</v>
      </c>
      <c r="KA51" s="203">
        <v>264.08999999999997</v>
      </c>
      <c r="KB51" s="203">
        <v>0</v>
      </c>
      <c r="KC51" s="203">
        <v>0</v>
      </c>
      <c r="KD51" s="203">
        <v>0</v>
      </c>
      <c r="KE51" s="203">
        <v>0</v>
      </c>
      <c r="KF51" s="203">
        <v>0</v>
      </c>
      <c r="KG51" s="203">
        <v>0</v>
      </c>
      <c r="KH51" s="203"/>
      <c r="KI51" s="241">
        <f>IFERROR(HLOOKUP("fl_1_s_s2",acc!$B$10:$ALI$83,$A51-1947,FALSE)+HLOOKUP("fl_295_s_s2",acc!$B$10:$ALI$83,$A51-1947,FALSE)+HLOOKUP("tgt2_s",acc!$B$10:$ALI$83,$A51-1947,FALSE)+HLOOKUP("fl_2_s_s2",acc!$B$10:$ALI$83,$A51-1947,FALSE)+HLOOKUP("fl_3d_s_s2",acc!$B$10:$ALI$83,$A51-1947,FALSE)+HLOOKUP("fl_4_s_s2",acc!$B$10:$ALI$83,$A51-1947,FALSE)+HLOOKUP("fl_5d_s_s2",acc!$B$10:$ALI$83,$A51-1947,FALSE)+HLOOKUP("fl_7_s_s2",acc!$B$10:$ALI$83,$A51-1947,FALSE),"")</f>
        <v>654.47800000000007</v>
      </c>
      <c r="KJ51" s="203">
        <v>31.163</v>
      </c>
      <c r="KK51" s="203">
        <v>285.07799999999997</v>
      </c>
      <c r="KL51" s="203">
        <v>0</v>
      </c>
      <c r="KM51" s="203">
        <v>9.7609999999999992</v>
      </c>
      <c r="KN51" s="203">
        <v>41.835999999999999</v>
      </c>
      <c r="KO51" s="203">
        <v>21.713000000000001</v>
      </c>
      <c r="KP51" s="241">
        <f>IFERROR(HLOOKUP("fa_3d_s_s11",acc!$B$10:$AIS$83,$A51-1947,FALSE)+HLOOKUP("fa_3d_s_s12",acc!$B$10:$AIS$83,$A51-1947,FALSE)+HLOOKUP("fa_3d_s_s121",acc!$B$10:$AIS$83,$A51-1947,FALSE)+HLOOKUP("fa_3d_s_s13",acc!$B$10:$AIS$83,$A51-1947,FALSE)+HLOOKUP("fa_3d_s_s14",acc!$B$10:$AIS$83,$A51-1947,FALSE),"")</f>
        <v>30.292000000000002</v>
      </c>
      <c r="KQ51" s="203">
        <v>110.16500000000001</v>
      </c>
      <c r="KR51" s="203">
        <v>194.65</v>
      </c>
      <c r="KS51" s="203">
        <v>0</v>
      </c>
      <c r="KT51" s="203">
        <v>189.40600000000001</v>
      </c>
      <c r="KU51" s="203">
        <v>0</v>
      </c>
      <c r="KV51" s="203">
        <v>-1.387</v>
      </c>
      <c r="KW51" s="203">
        <v>0</v>
      </c>
      <c r="KX51" s="203"/>
      <c r="KY51" s="241">
        <f>IFERROR(HLOOKUP("fa_21_flow_s11",acc!$B$10:$AIP$83,$A51-1947,FALSE)+HLOOKUP("fa_2_flow_s11",acc!$B$10:$AIP$83,$A51-1947,FALSE)+HLOOKUP("fa_3e_flow_s11",acc!$B$10:$AIP$83,$A51-1947,FALSE)+HLOOKUP("fa_3d_flow_s11",acc!$B$10:$AIP$83,$A51-1947,FALSE)+HLOOKUP("fa_4_flow_s11",acc!$B$10:$AIP$83,$A51-1947,FALSE)+HLOOKUP("fa_5e_flow_s11",acc!$B$10:$AIP$83,$A51-1947,FALSE)+HLOOKUP("fa_5d_flow_s11",acc!$B$10:$AIP$83,$A51-1947,FALSE)+HLOOKUP("fa_6_flow_s11",acc!$B$10:$AIP$83,$A51-1947,FALSE)+HLOOKUP("fa_7_flow_s11",acc!$B$10:$AIP$83,$A51-1947,FALSE)+HLOOKUP("fa_8_flow_s11",acc!$B$10:$AIP$83,$A51-1947,FALSE),"")</f>
        <v>123.70699999999999</v>
      </c>
      <c r="KZ51" s="203">
        <v>0</v>
      </c>
      <c r="LA51" s="203">
        <v>12.563000000000001</v>
      </c>
      <c r="LB51" s="203">
        <v>0.23899999999999999</v>
      </c>
      <c r="LC51" s="203">
        <v>13.523</v>
      </c>
      <c r="LD51" s="203">
        <v>12.522</v>
      </c>
      <c r="LE51" s="203">
        <v>1.0009999999999999</v>
      </c>
      <c r="LF51" s="203">
        <v>30.382000000000001</v>
      </c>
      <c r="LG51" s="203">
        <v>36.798000000000002</v>
      </c>
      <c r="LH51" s="203">
        <v>21.251999999999999</v>
      </c>
      <c r="LI51" s="203">
        <v>15.545999999999999</v>
      </c>
      <c r="LJ51" s="203">
        <v>-1.7050000000000001</v>
      </c>
      <c r="LK51" s="203">
        <v>6.9000000000000006E-2</v>
      </c>
      <c r="LL51" s="203">
        <v>31.838000000000001</v>
      </c>
      <c r="LM51" s="203"/>
      <c r="LN51" s="241">
        <f>IFERROR(HLOOKUP("fa_21_flow_s12",acc!$B$10:$AMM$83,$A51-1947,FALSE)+HLOOKUP("res_flow",acc!$B$10:$AMM$83,$A51-1947,FALSE)+HLOOKUP("fa_2_flow_s12",acc!$B$10:$AMM$83,$A51-1947,FALSE)+HLOOKUP("fa_3e_flow_s12",acc!$B$10:$AMM$83,$A51-1947,FALSE)+HLOOKUP("fa_3d_flow_s12",acc!$B$10:$AMM$83,$A51-1947,FALSE)+HLOOKUP("fa_3g_flow_s12",acc!$B$10:$AMM$83,$A51-1947,FALSE)+HLOOKUP("fa_4_flow_s12",acc!$B$10:$AMM$83,$A51-1947,FALSE)+HLOOKUP("fa_5e_flow_s12",acc!$B$10:$AMM$83,$A51-1947,FALSE)+HLOOKUP("fa_5d_flow_s12",acc!$B$10:$AMM$83,$A51-1947,FALSE)+HLOOKUP("fa_8_flow_s12",acc!$B$10:$AMM$83,$A51-1947,FALSE),"")</f>
        <v>181.99540770988872</v>
      </c>
      <c r="LO51" s="203">
        <v>0</v>
      </c>
      <c r="LP51" s="203">
        <v>57.049000000000007</v>
      </c>
      <c r="LQ51" s="203">
        <v>-8.8999999999999996E-2</v>
      </c>
      <c r="LR51" s="203">
        <v>0</v>
      </c>
      <c r="LS51" s="203">
        <v>66.853999999999999</v>
      </c>
      <c r="LT51" s="203">
        <v>61.439</v>
      </c>
      <c r="LU51" s="203">
        <v>5.415</v>
      </c>
      <c r="LV51" s="241">
        <f>IFERROR(HLOOKUP("fl_4_flow_s11",acc!$B$10:$AIS$83,$A51-1947,FALSE)+HLOOKUP("fl_4_flow_s13",acc!$B$10:$AIS$83,$A51-1947,FALSE)+HLOOKUP("fl_4_flow_s14",acc!$B$10:$AIS$83,$A51-1947,FALSE)+HLOOKUP("fl_4_flow_s2",acc!$B$10:$AIS$83,$A51-1947,FALSE)-HLOOKUP("fa_4_flow_s11",acc!$B$10:$AIS$83,$A51-1947,FALSE)-HLOOKUP("fa_4_flow_s121",acc!$B$10:$AIS$83,$A51-1947,FALSE)-HLOOKUP("fa_4_flow_s2",acc!$B$10:$AIS$83,$A51-1947,FALSE),"")</f>
        <v>94.24</v>
      </c>
      <c r="LW51" s="203">
        <v>11.073</v>
      </c>
      <c r="LX51" s="203">
        <v>9.2240000000000002</v>
      </c>
      <c r="LY51" s="203">
        <v>1.849</v>
      </c>
      <c r="LZ51" s="203">
        <v>0</v>
      </c>
      <c r="MA51" s="203">
        <v>0</v>
      </c>
      <c r="MB51" s="203">
        <v>19.79</v>
      </c>
      <c r="MC51" s="203"/>
      <c r="MD51" s="241">
        <f>IFERROR(HLOOKUP("fa_1_flow_s121",acc!$B$10:$AMF$83,$A51-1947,FALSE)+HLOOKUP("fa_295_flow_s121",acc!$B$10:$AMF$83,$A51-1947,FALSE)+HLOOKUP("tgt2_flow",acc!$B$10:$AMF$83,$A51-1947,FALSE)+HLOOKUP("fa_2_flow_s121",acc!$B$10:$AMF$83,$A51-1947,FALSE)+HLOOKUP("fa_3e_flow_s121",acc!$B$10:$AMF$83,$A51-1947,FALSE)+HLOOKUP("fa_3d_flow_s121",acc!$B$10:$AMF$83,$A51-1947,FALSE)+HLOOKUP("fa_3g_flow_s121",acc!$B$10:$AMF$83,$A51-1947,FALSE)+HLOOKUP("fa_4_flow_s121",acc!$B$10:$AMF$83,$A51-1947,FALSE)+HLOOKUP("fa_5e_flow_s121",acc!$B$10:$AMF$83,$A51-1947,FALSE)+HLOOKUP("fa_5d_flow_s121",acc!$B$10:$AMF$83,$A51-1947,FALSE)+HLOOKUP("fa_7_flow_s121",acc!$B$10:$AMF$83,$A51-1947,FALSE)+HLOOKUP("fa_8_flow_s121",acc!$B$10:$AMF$83,$A51-1947,FALSE),"")</f>
        <v>8.4619999999999997</v>
      </c>
      <c r="ME51" s="203">
        <v>-2.5000000000000001E-2</v>
      </c>
      <c r="MF51" s="203">
        <v>-0.53</v>
      </c>
      <c r="MG51" s="203">
        <v>0</v>
      </c>
      <c r="MH51" s="241">
        <f>IFERROR(HLOOKUP("fl_295_flow_s12",acc!$B$10:$AIS$83,$A51-1947,FALSE)+HLOOKUP("fl_295_flow_s2",acc!$B$10:$AIS$83,$A51-1947,FALSE),"")</f>
        <v>6.4279999999999999</v>
      </c>
      <c r="MI51" s="203">
        <v>0.189</v>
      </c>
      <c r="MJ51" s="203">
        <v>0.189</v>
      </c>
      <c r="MK51" s="203">
        <v>0</v>
      </c>
      <c r="ML51" s="203">
        <v>-1.204</v>
      </c>
      <c r="MM51" s="203">
        <v>1.0999999999999999E-2</v>
      </c>
      <c r="MN51" s="203">
        <v>1.0999999999999999E-2</v>
      </c>
      <c r="MO51" s="203">
        <v>0</v>
      </c>
      <c r="MP51" s="203">
        <v>0</v>
      </c>
      <c r="MQ51" s="203">
        <v>0</v>
      </c>
      <c r="MR51" s="203">
        <v>3.593</v>
      </c>
      <c r="MS51" s="203"/>
      <c r="MT51" s="241">
        <f>IFERROR(HLOOKUP("gcb_flow",acc!$B$10:$ALX$83,$A51-1947,FALSE)+HLOOKUP("fa_2_flow_s13",acc!$B$10:$ALX$83,$A51-1947,FALSE)+HLOOKUP("fa_3d_flow_s13",acc!$B$10:$ALX$83,$A51-1947,FALSE)+HLOOKUP("fa_3g_flow_s13",acc!$B$10:$ALX$83,$A51-1947,FALSE)+HLOOKUP("fa_5e_flow_s13",acc!$B$10:$ALX$83,$A51-1947,FALSE)+HLOOKUP("fa_5d_flow_s13",acc!$B$10:$ALX$83,$A51-1947,FALSE)+HLOOKUP("fa_6_flow_s13",acc!$B$10:$ALX$83,$A51-1947,FALSE)+HLOOKUP("fa_7_flow_s13",acc!$B$10:$ALX$83,$A51-1947,FALSE)+HLOOKUP("fa_8_flow_s13",acc!$B$10:$ALX$83,$A51-1947,FALSE),"")</f>
        <v>4.2619999999999969</v>
      </c>
      <c r="MU51" s="203">
        <v>0</v>
      </c>
      <c r="MV51" s="203">
        <v>-33.190742909402005</v>
      </c>
      <c r="MW51" s="203">
        <v>1.2999999999999999E-2</v>
      </c>
      <c r="MX51" s="203">
        <v>1.03</v>
      </c>
      <c r="MY51" s="203">
        <v>0.51900000000000002</v>
      </c>
      <c r="MZ51" s="203">
        <v>0.51100000000000001</v>
      </c>
      <c r="NA51" s="203">
        <v>0</v>
      </c>
      <c r="NB51" s="203">
        <v>4.88</v>
      </c>
      <c r="NC51" s="203">
        <v>4.4290000000000003</v>
      </c>
      <c r="ND51" s="203">
        <v>0.45100000000000001</v>
      </c>
      <c r="NE51" s="203">
        <v>-0.155</v>
      </c>
      <c r="NF51" s="203">
        <v>0</v>
      </c>
      <c r="NG51" s="203">
        <v>-7.6070000000000011</v>
      </c>
      <c r="NH51" s="203"/>
      <c r="NI51" s="241">
        <f>IFERROR(HLOOKUP("fa_21_flow_s14",acc!$B$10:$ALP$83,$A51-1947,FALSE)+HLOOKUP("fa_2_flow_s14",acc!$B$10:$ALP$83,$A51-1947,FALSE)+HLOOKUP("fa_3d_flow_s14",acc!$B$10:$ALP$83,$A51-1947,FALSE)+HLOOKUP("fa_3g_flow_s14",acc!$B$10:$ALP$83,$A51-1947,FALSE)+HLOOKUP("fa_5e_flow_s14",acc!$B$10:$ALP$83,$A51-1947,FALSE)+HLOOKUP("fa_5d_flow_s14",acc!$B$10:$ALP$83,$A51-1947,FALSE)+HLOOKUP("fa_6_flow_s14",acc!$B$10:$ALP$83,$A51-1947,FALSE)+HLOOKUP("fa_7_flow_s14",acc!$B$10:$ALP$83,$A51-1947,FALSE)+HLOOKUP("fa_8_flow_s14",acc!$B$10:$ALP$83,$A51-1947,FALSE),"")</f>
        <v>34.328000000000003</v>
      </c>
      <c r="NJ51" s="203">
        <v>0</v>
      </c>
      <c r="NK51" s="203">
        <v>17.321999999999999</v>
      </c>
      <c r="NL51" s="203">
        <v>1.95</v>
      </c>
      <c r="NM51" s="203">
        <v>-2.0649999999999999</v>
      </c>
      <c r="NN51" s="203">
        <v>-2.1379999999999999</v>
      </c>
      <c r="NO51" s="203">
        <v>7.2999999999999995E-2</v>
      </c>
      <c r="NP51" s="203">
        <v>0</v>
      </c>
      <c r="NQ51" s="203">
        <v>33.164999999999999</v>
      </c>
      <c r="NR51" s="203">
        <v>33.006</v>
      </c>
      <c r="NS51" s="203">
        <v>0.159</v>
      </c>
      <c r="NT51" s="203">
        <v>31.021000000000001</v>
      </c>
      <c r="NU51" s="203">
        <v>0</v>
      </c>
      <c r="NV51" s="203">
        <v>-47.064999999999998</v>
      </c>
      <c r="NW51" s="203"/>
      <c r="NX51" s="241">
        <f>IFERROR(HLOOKUP("fa_21_flow_s2",acc!$B$10:$ALH$83,$A51-1947,FALSE)+HLOOKUP("fa_2_flow_s2",acc!$B$10:$ALH$83,$A51-1947,FALSE)+HLOOKUP("fa_3e_flow_s2",acc!$B$10:$ALH$83,$A51-1947,FALSE)+HLOOKUP("fa_3g_flow_s2",acc!$B$10:$ALH$83,$A51-1947,FALSE)+HLOOKUP("fa_4_flow_s2",acc!$B$10:$ALH$83,$A51-1947,FALSE)+HLOOKUP("fa_5e_flow_s2",acc!$B$10:$ALH$83,$A51-1947,FALSE)+HLOOKUP("fa_6_flow_s2",acc!$B$10:$ALH$83,$A51-1947,FALSE)+HLOOKUP("fa_8_flow_s2",acc!$B$10:$ALH$83,$A51-1947,FALSE),"")</f>
        <v>92.322999999999993</v>
      </c>
      <c r="NY51" s="203">
        <v>0</v>
      </c>
      <c r="NZ51" s="203">
        <v>56.709000000000003</v>
      </c>
      <c r="OA51" s="203">
        <v>-1.4E-2</v>
      </c>
      <c r="OB51" s="203">
        <v>0</v>
      </c>
      <c r="OC51" s="203">
        <v>32.277999999999999</v>
      </c>
      <c r="OD51" s="203">
        <v>26.317</v>
      </c>
      <c r="OE51" s="203">
        <v>5.9610000000000003</v>
      </c>
      <c r="OF51" s="203">
        <v>-0.09</v>
      </c>
      <c r="OG51" s="203">
        <v>15.263999999999999</v>
      </c>
      <c r="OH51" s="203">
        <v>13.152999999999999</v>
      </c>
      <c r="OI51" s="203">
        <v>0</v>
      </c>
      <c r="OJ51" s="203">
        <v>0.10299999999999999</v>
      </c>
      <c r="OK51" s="203">
        <v>0</v>
      </c>
      <c r="OL51" s="203">
        <v>-0.54799999999999993</v>
      </c>
      <c r="OM51" s="203"/>
      <c r="ON51" s="241">
        <f>IFERROR(HLOOKUP("fl_3g_flow_s11",acc!$B$10:$AIO$83,$A51-1947,FALSE)+HLOOKUP("fl_4_flow_s11",acc!$B$10:$AIO$83,$A51-1947,FALSE)+HLOOKUP("fl_5e_flow_s11",acc!$B$10:$AIO$83,$A51-1947,FALSE),"")</f>
        <v>144.84399999999999</v>
      </c>
      <c r="OO51" s="203">
        <v>0</v>
      </c>
      <c r="OP51" s="203">
        <v>0</v>
      </c>
      <c r="OQ51" s="203">
        <v>18.635000000000002</v>
      </c>
      <c r="OR51" s="203">
        <v>15.62</v>
      </c>
      <c r="OS51" s="203">
        <v>3.0150000000000001</v>
      </c>
      <c r="OT51" s="203">
        <v>91.156000000000006</v>
      </c>
      <c r="OU51" s="203">
        <v>35.052999999999997</v>
      </c>
      <c r="OV51" s="203">
        <v>35.052999999999997</v>
      </c>
      <c r="OW51" s="203">
        <v>0</v>
      </c>
      <c r="OX51" s="203">
        <v>0</v>
      </c>
      <c r="OY51" s="203">
        <v>0</v>
      </c>
      <c r="OZ51" s="203">
        <v>0</v>
      </c>
      <c r="PA51" s="203"/>
      <c r="PB51" s="241">
        <f>IFERROR(HLOOKUP("fl_295_flow_s12",acc!$B$10:$AMM$83,$A51-1947,FALSE)+HLOOKUP("fl_2_flow_s12",acc!$B$10:$AMM$83,$A51-1947,FALSE)+HLOOKUP("fl_3g_flow_s12",acc!$B$10:$AMM$83,$A51-1947,FALSE)+HLOOKUP("fl_5e_flow_s12",acc!$B$10:$AMM$83,$A51-1947,FALSE)+HLOOKUP("fl_6_flow_s12",acc!$B$10:$AMM$83,$A51-1947,FALSE)+HLOOKUP("fl_7_flow_s12",acc!$B$10:$AMM$83,$A51-1947,FALSE),"")</f>
        <v>163.4694077098888</v>
      </c>
      <c r="PC51" s="203">
        <v>0</v>
      </c>
      <c r="PD51" s="241">
        <f>IFERROR(HLOOKUP("fa_2_flow_s11",acc!$B$10:$AIS$83,$A51-1947,FALSE)+HLOOKUP("fa_2_flow_s12",acc!$B$10:$AIS$83,$A51-1947,FALSE)+HLOOKUP("fa_2_flow_s121",acc!$B$10:$AIS$83,$A51-1947,FALSE)+HLOOKUP("fa_2_flow_s13",acc!$B$10:$AIS$83,$A51-1947,FALSE)+HLOOKUP("fa_2_flow_s14",acc!$B$10:$AIS$83,$A51-1947,FALSE)+HLOOKUP("fa_2_flow_s2",acc!$B$10:$AIS$83,$A51-1947,FALSE)-HLOOKUP("fl_2_flow_s121",acc!$B$10:$AIS$83,$A51-1947,FALSE)-HLOOKUP("fl_2_flow_s13",acc!$B$10:$AIS$83,$A51-1947,FALSE)-HLOOKUP("fl_2_flow_s2",acc!$B$10:$AIS$83,$A51-1947,FALSE),"")</f>
        <v>94.77000000000001</v>
      </c>
      <c r="PE51" s="203">
        <v>0</v>
      </c>
      <c r="PF51" s="203">
        <v>8.4489999999999998</v>
      </c>
      <c r="PG51" s="203">
        <v>56.808</v>
      </c>
      <c r="PH51" s="203">
        <v>51.936999999999998</v>
      </c>
      <c r="PI51" s="203">
        <v>4.8710000000000004</v>
      </c>
      <c r="PJ51" s="203">
        <v>0</v>
      </c>
      <c r="PK51" s="203">
        <v>47.412999999999997</v>
      </c>
      <c r="PL51" s="203">
        <f>IFERROR(HLOOKUP("fa_5e_flow_s11",acc!$B$10:$AIS$83,$A51-1947,FALSE)
+HLOOKUP("fa_5e_flow_s12",acc!$B$10:$AIS$83,$A51-1947,FALSE)
+HLOOKUP("fa_5e_flow_s121",acc!$B$10:$AIS$83,$A51-1947,FALSE)
+HLOOKUP("fa_5e_flow_s13",acc!$B$10:$AIS$83,$A51-1947,FALSE)
+HLOOKUP("fa_5e_flow_s14",acc!$B$10:$AIS$83,$A51-1947,FALSE)
+HLOOKUP("fa_5e_flow_s2",acc!$B$10:$AIS$83,$A51-1947,FALSE)
-HLOOKUP("fl_5e_flow_s11",acc!$B$10:$AIS$83,$A51-1947,FALSE)
-HLOOKUP("fl_5e_flow_s121",acc!$B$10:$AIS$83,$A51-1947,FALSE),"")</f>
        <v>46.021999999999991</v>
      </c>
      <c r="PM51" s="203">
        <v>0</v>
      </c>
      <c r="PN51" s="203">
        <v>29.264000000000003</v>
      </c>
      <c r="PO51" s="241">
        <f>IFERROR(HLOOKUP("fa_7_flow_s11",acc!$B$10:$AIS$83,$A51-1947,FALSE)+HLOOKUP("fa_7_flow_s121",acc!$B$10:$AIS$83,$A51-1947,FALSE)+HLOOKUP("fa_7_flow_s13",acc!$B$10:$AIS$83,$A51-1947,FALSE)+HLOOKUP("fa_7_flow_s14",acc!$B$10:$AIS$83,$A51-1947,FALSE)-HLOOKUP("fl_7_flow_s2",acc!$B$10:$AIS$83,$A51-1947,FALSE),"")</f>
        <v>0.62000000000000011</v>
      </c>
      <c r="PP51" s="203">
        <v>0</v>
      </c>
      <c r="PQ51" s="203"/>
      <c r="PR51" s="241">
        <f>IFERROR(HLOOKUP("fl_21_flow_s121",acc!$B$10:$AME$83,$A51-1947,FALSE)+HLOOKUP("res_flow",acc!$B$10:$AME$83,$A51-1947,FALSE)+HLOOKUP("gcb_flow",acc!$B$10:$AME$83,$A51-1947,FALSE)+HLOOKUP("fl_2_flow_s121",acc!$B$10:$AME$83,$A51-1947,FALSE)+HLOOKUP("fl_5e_flow_s121",acc!$B$10:$AME$83,$A51-1947,FALSE),"")</f>
        <v>7.5659999999999954</v>
      </c>
      <c r="PS51" s="203">
        <v>0</v>
      </c>
      <c r="PT51" s="203">
        <v>-38.176742909402009</v>
      </c>
      <c r="PU51" s="241">
        <f>IFERROR(HLOOKUP("fa_21_flow_s11",acc!$B$10:$AIS$83,$A51-1947,FALSE)+HLOOKUP("fa_21_flow_s12",acc!$B$10:$AIS$83,$A51-1947,FALSE)+HLOOKUP("fa_21_flow_s14",acc!$B$10:$AIS$83,$A51-1947,FALSE)+HLOOKUP("fa_21_flow_s2",acc!$B$10:$AIS$83,$A51-1947,FALSE),"")</f>
        <v>2.0860000000000003</v>
      </c>
      <c r="PV51" s="203">
        <v>0</v>
      </c>
      <c r="PW51" s="203">
        <v>0</v>
      </c>
      <c r="PX51" s="203">
        <v>0</v>
      </c>
      <c r="PY51" s="203">
        <v>0</v>
      </c>
      <c r="PZ51" s="203">
        <v>0</v>
      </c>
      <c r="QA51" s="203">
        <v>0</v>
      </c>
      <c r="QB51" s="203">
        <v>0</v>
      </c>
      <c r="QC51" s="203">
        <v>0</v>
      </c>
      <c r="QD51" s="203">
        <v>0</v>
      </c>
      <c r="QE51" s="203">
        <v>0</v>
      </c>
      <c r="QF51" s="203">
        <v>0</v>
      </c>
      <c r="QG51" s="203"/>
      <c r="QH51" s="241">
        <f>IFERROR(HLOOKUP("fl_2_flow_s13",acc!$B$10:$ALW$83,$A51-1947,FALSE)+HLOOKUP("fl_3e_flow_s13",acc!$B$10:$ALW$83,$A51-1947,FALSE)+HLOOKUP("fl_4_flow_s13",acc!$B$10:$ALW$83,$A51-1947,FALSE),"")</f>
        <v>22.158000000000001</v>
      </c>
      <c r="QI51" s="203">
        <v>0</v>
      </c>
      <c r="QJ51" s="203">
        <v>2.556</v>
      </c>
      <c r="QK51" s="203">
        <v>0</v>
      </c>
      <c r="QL51" s="203">
        <v>21.288</v>
      </c>
      <c r="QM51" s="203">
        <v>18.888999999999999</v>
      </c>
      <c r="QN51" s="203">
        <v>2.399</v>
      </c>
      <c r="QO51" s="203">
        <v>-1.6860000000000004</v>
      </c>
      <c r="QP51" s="203">
        <v>0</v>
      </c>
      <c r="QQ51" s="203">
        <v>0</v>
      </c>
      <c r="QR51" s="203">
        <v>0</v>
      </c>
      <c r="QS51" s="203">
        <v>0</v>
      </c>
      <c r="QT51" s="203">
        <v>0</v>
      </c>
      <c r="QU51" s="203">
        <v>0</v>
      </c>
      <c r="QV51" s="203"/>
      <c r="QW51" s="241">
        <f>IFERROR(HLOOKUP("fl_4_flow_s14",acc!$B$10:$ALO$83,$A51-1947,FALSE),"")</f>
        <v>27.407000000000004</v>
      </c>
      <c r="QX51" s="203">
        <v>0</v>
      </c>
      <c r="QY51" s="203">
        <v>0</v>
      </c>
      <c r="QZ51" s="203">
        <v>0</v>
      </c>
      <c r="RA51" s="203">
        <v>0</v>
      </c>
      <c r="RB51" s="203">
        <v>0</v>
      </c>
      <c r="RC51" s="203">
        <v>27.407000000000004</v>
      </c>
      <c r="RD51" s="203">
        <v>0</v>
      </c>
      <c r="RE51" s="203">
        <v>0</v>
      </c>
      <c r="RF51" s="203">
        <v>0</v>
      </c>
      <c r="RG51" s="203">
        <v>0</v>
      </c>
      <c r="RH51" s="203">
        <v>0</v>
      </c>
      <c r="RI51" s="203">
        <v>0</v>
      </c>
      <c r="RJ51" s="203"/>
      <c r="RK51" s="241">
        <f>IFERROR(HLOOKUP("fl_1_flow_s2",acc!$B$10:$ALG$83,$A51-1947,FALSE)+HLOOKUP("fl_295_flow_s2",acc!$B$10:$ALG$83,$A51-1947,FALSE)+HLOOKUP("tgt2_flow",acc!$B$10:$ALG$83,$A51-1947,FALSE)+HLOOKUP("fl_2_flow_s2",acc!$B$10:$ALG$83,$A51-1947,FALSE)+HLOOKUP("fl_3d_flow_s2",acc!$B$10:$ALG$83,$A51-1947,FALSE)+HLOOKUP("fl_4_flow_s2",acc!$B$10:$ALG$83,$A51-1947,FALSE)+HLOOKUP("fl_5d_flow_s2",acc!$B$10:$ALG$83,$A51-1947,FALSE)+HLOOKUP("fl_7_flow_s2",acc!$B$10:$ALG$83,$A51-1947,FALSE),"")</f>
        <v>79.632000000000005</v>
      </c>
      <c r="RL51" s="203">
        <v>-2.5000000000000001E-2</v>
      </c>
      <c r="RM51" s="203">
        <v>50.773000000000003</v>
      </c>
      <c r="RN51" s="203">
        <v>0</v>
      </c>
      <c r="RO51" s="203">
        <v>-2.0209999999999999</v>
      </c>
      <c r="RP51" s="203">
        <v>15.079000000000001</v>
      </c>
      <c r="RQ51" s="203">
        <v>9.2680000000000007</v>
      </c>
      <c r="RR51" s="241">
        <f>IFERROR(HLOOKUP("fa_3d_flow_s11",acc!$B$10:$AIS$83,$A51-1947,FALSE)+HLOOKUP("fa_3d_flow_s12",acc!$B$10:$AIS$83,$A51-1947,FALSE)+HLOOKUP("fa_3d_flow_s121",acc!$B$10:$AIS$83,$A51-1947,FALSE)+HLOOKUP("fa_3d_flow_s13",acc!$B$10:$AIS$83,$A51-1947,FALSE)+HLOOKUP("fa_3d_flow_s14",acc!$B$10:$AIS$83,$A51-1947,FALSE),"")</f>
        <v>7.0000000000000009</v>
      </c>
      <c r="RS51" s="203">
        <v>6.4509999999999996</v>
      </c>
      <c r="RT51" s="203">
        <v>18.724</v>
      </c>
      <c r="RU51" s="203">
        <v>0</v>
      </c>
      <c r="RV51" s="241">
        <f>IFERROR(HLOOKUP("fa_5d_flow_s11",acc!$B$10:$AIS$83,$A51-1947,FALSE)
+HLOOKUP("fa_5d_flow_s12",acc!$B$10:$AIS$83,$A51-1947,FALSE)
+HLOOKUP("fa_5d_flow_s121",acc!$B$10:$AIS$83,$A51-1947,FALSE)
+HLOOKUP("fa_5d_flow_s13",acc!$B$10:$AIS$83,$A51-1947,FALSE)
+HLOOKUP("fa_5d_flow_s14",acc!$B$10:$AIS$83,$A51-1947,FALSE),"")</f>
        <v>18.004999999999999</v>
      </c>
      <c r="RW51" s="203">
        <v>0</v>
      </c>
      <c r="RX51" s="203">
        <v>-0.55100000000000005</v>
      </c>
      <c r="RY51" s="203">
        <v>0</v>
      </c>
      <c r="RZ51" s="203"/>
      <c r="SA51" s="241">
        <f>IFERROR(HLOOKUP("fa_21_v_s11",acc!$B$10:$AIR$83,$A51-1947,FALSE)+HLOOKUP("fa_2_v_s11",acc!$B$10:$AIR$83,$A51-1947,FALSE)+HLOOKUP("fa_3e_v_s11",acc!$B$10:$AIR$83,$A51-1947,FALSE)+HLOOKUP("fa_3d_v_s11",acc!$B$10:$AIR$83,$A51-1947,FALSE)+HLOOKUP("fa_4_v_s11",acc!$B$10:$AIR$83,$A51-1947,FALSE)
+HLOOKUP("fa_5e_v_s11",acc!$B$10:$AIR$83,$A51-1947,FALSE)
+HLOOKUP("fa_5d_v_s11",acc!$B$10:$AIR$83,$A51-1947,FALSE)
+HLOOKUP("fa_6_v_s11",acc!$B$10:$AIR$83,$A51-1947,FALSE)
+HLOOKUP("fa_7_v_s11",acc!$B$10:$AIR$83,$A51-1947,FALSE)
+HLOOKUP("fa_8_v_s11",acc!$B$10:$AIR$83,$A51-1947,FALSE),"")</f>
        <v>23.52</v>
      </c>
      <c r="SB51" s="203">
        <v>0</v>
      </c>
      <c r="SC51" s="203">
        <v>-0.77700000000000002</v>
      </c>
      <c r="SD51" s="203">
        <v>0</v>
      </c>
      <c r="SE51" s="203">
        <v>-5.7060000000000004</v>
      </c>
      <c r="SF51" s="203">
        <v>-5.2880000000000003</v>
      </c>
      <c r="SG51" s="203">
        <v>-0.41799999999999998</v>
      </c>
      <c r="SH51" s="203">
        <v>-1.7569999999999999</v>
      </c>
      <c r="SI51" s="203">
        <v>31.725999999999999</v>
      </c>
      <c r="SJ51" s="203">
        <v>10.412000000000001</v>
      </c>
      <c r="SK51" s="203">
        <v>21.314</v>
      </c>
      <c r="SL51" s="203">
        <v>0</v>
      </c>
      <c r="SM51" s="203">
        <v>3.4000000000000002E-2</v>
      </c>
      <c r="SN51" s="203">
        <v>0</v>
      </c>
      <c r="SO51" s="203"/>
      <c r="SP51" s="241">
        <f>IFERROR(HLOOKUP("fa_21_v_s12",acc!$B$10:$AML$83,$A51-1947,FALSE)+HLOOKUP("res_v",acc!$B$10:$AML$83,$A51-1947,FALSE)+HLOOKUP("fa_2_v_s12",acc!$B$10:$AML$83,$A51-1947,FALSE)+HLOOKUP("fa_3e_v_s12",acc!$B$10:$AML$83,$A51-1947,FALSE)+HLOOKUP("fa_3d_v_s12",acc!$B$10:$AML$83,$A51-1947,FALSE)+HLOOKUP("fa_3g_v_s12",acc!$B$10:$AML$83,$A51-1947,FALSE)+HLOOKUP("fa_4_v_s12",acc!$B$10:$AML$83,$A51-1947,FALSE)+HLOOKUP("fa_5e_v_s12",acc!$B$10:$AML$83,$A51-1947,FALSE)+HLOOKUP("fa_5d_v_s12",acc!$B$10:$AML$83,$A51-1947,FALSE)+HLOOKUP("fa_8_v_s12",acc!$B$10:$AML$83,$A51-1947,FALSE),"")</f>
        <v>24.711208747372403</v>
      </c>
      <c r="SQ51" s="203">
        <v>0</v>
      </c>
      <c r="SR51" s="203">
        <v>-16.036000000000001</v>
      </c>
      <c r="SS51" s="203">
        <v>-7.0000000000000001E-3</v>
      </c>
      <c r="ST51" s="203">
        <v>0</v>
      </c>
      <c r="SU51" s="203">
        <v>-13.202999999999999</v>
      </c>
      <c r="SV51" s="203">
        <v>-13.095000000000001</v>
      </c>
      <c r="SW51" s="203">
        <v>-0.108</v>
      </c>
      <c r="SX51" s="241">
        <f>IFERROR(HLOOKUP("fl_4_v_s11",acc!$B$10:$AIS$83,$A51-1947,FALSE)+HLOOKUP("fl_4_v_s13",acc!$B$10:$AIS$83,$A51-1947,FALSE)+HLOOKUP("fl_4_v_s14",acc!$B$10:$AIS$83,$A51-1947,FALSE)+HLOOKUP("fl_4_v_s2",acc!$B$10:$AIS$83,$A51-1947,FALSE)-HLOOKUP("fa_4_v_s11",acc!$B$10:$AIS$83,$A51-1947,FALSE)-HLOOKUP("fa_4_v_s121",acc!$B$10:$AIS$83,$A51-1947,FALSE)-HLOOKUP("fa_4_v_s2",acc!$B$10:$AIS$83,$A51-1947,FALSE),"")</f>
        <v>-4.2880000000000003</v>
      </c>
      <c r="SY51" s="203">
        <v>50.856000000000002</v>
      </c>
      <c r="SZ51" s="203">
        <v>43.689</v>
      </c>
      <c r="TA51" s="203">
        <v>7.1669999999999998</v>
      </c>
      <c r="TB51" s="203">
        <v>0</v>
      </c>
      <c r="TC51" s="203">
        <v>0</v>
      </c>
      <c r="TD51" s="203">
        <v>0</v>
      </c>
      <c r="TE51" s="203"/>
      <c r="TF51" s="241">
        <f>IFERROR(HLOOKUP("fa_1_v_s121",acc!$B$10:$AMD$83,$A51-1947,FALSE)+HLOOKUP("fa_295_v_s121",acc!$B$10:$AMD$83,$A51-1947,FALSE)+HLOOKUP("tgt2_v",acc!$B$10:$AMD$83,$A51-1947,FALSE)+HLOOKUP("fa_2_v_s121",acc!$B$10:$AMD$83,$A51-1947,FALSE)+HLOOKUP("fa_3e_v_s121",acc!$B$10:$AMD$83,$A51-1947,FALSE)+HLOOKUP("fa_3d_v_s121",acc!$B$10:$AMD$83,$A51-1947,FALSE)+HLOOKUP("fa_3g_v_s121",acc!$B$10:$AMD$83,$A51-1947,FALSE)+HLOOKUP("fa_4_v_s121",acc!$B$10:$AMD$83,$A51-1947,FALSE)+HLOOKUP("fa_5e_v_s121",acc!$B$10:$AMD$83,$A51-1947,FALSE)+HLOOKUP("fa_5d_v_s121",acc!$B$10:$AMD$83,$A51-1947,FALSE)+HLOOKUP("fa_7_v_s121",acc!$B$10:$AMD$83,$A51-1947,FALSE)+HLOOKUP("fa_8_v_s121",acc!$B$10:$AMD$83,$A51-1947,FALSE),"")</f>
        <v>-3.0880000000000001</v>
      </c>
      <c r="TG51" s="203">
        <v>-1.5049999999999999</v>
      </c>
      <c r="TH51" s="203">
        <v>-1.653</v>
      </c>
      <c r="TI51" s="203">
        <v>0</v>
      </c>
      <c r="TJ51" s="203">
        <v>0</v>
      </c>
      <c r="TK51" s="203">
        <v>-7.0000000000000001E-3</v>
      </c>
      <c r="TL51" s="203">
        <v>-7.0000000000000001E-3</v>
      </c>
      <c r="TM51" s="203">
        <v>0</v>
      </c>
      <c r="TN51" s="203">
        <v>0</v>
      </c>
      <c r="TO51" s="203">
        <v>7.6999999999999999E-2</v>
      </c>
      <c r="TP51" s="203">
        <v>5.1999999999999998E-2</v>
      </c>
      <c r="TQ51" s="203">
        <v>2.5000000000000001E-2</v>
      </c>
      <c r="TR51" s="203">
        <v>0</v>
      </c>
      <c r="TS51" s="203">
        <v>0</v>
      </c>
      <c r="TT51" s="203">
        <v>0</v>
      </c>
      <c r="TU51" s="203"/>
      <c r="TV51" s="241">
        <f>IFERROR(HLOOKUP("gcb_v",acc!$B$10:$ALV$83,$A51-1947,FALSE)+HLOOKUP("fa_2_v_s13",acc!$B$10:$ALV$83,$A51-1947,FALSE)+HLOOKUP("fa_3d_v_s13",acc!$B$10:$ALV$83,$A51-1947,FALSE)+HLOOKUP("fa_3g_v_s13",acc!$B$10:$ALV$83,$A51-1947,FALSE)+HLOOKUP("fa_5e_v_s13",acc!$B$10:$ALV$83,$A51-1947,FALSE)+HLOOKUP("fa_5d_v_s13",acc!$B$10:$ALV$83,$A51-1947,FALSE)+HLOOKUP("fa_6_v_s13",acc!$B$10:$ALV$83,$A51-1947,FALSE)+HLOOKUP("fa_7_v_s13",acc!$B$10:$ALV$83,$A51-1947,FALSE)+HLOOKUP("fa_8_v_s13",acc!$B$10:$ALV$83,$A51-1947,FALSE),"")</f>
        <v>-6.2590000000000003</v>
      </c>
      <c r="TW51" s="203">
        <v>0</v>
      </c>
      <c r="TX51" s="203">
        <v>-1.7000000000000001E-2</v>
      </c>
      <c r="TY51" s="203">
        <v>0</v>
      </c>
      <c r="TZ51" s="203">
        <v>-6.7000000000000004E-2</v>
      </c>
      <c r="UA51" s="203">
        <v>-1.9E-2</v>
      </c>
      <c r="UB51" s="203">
        <v>-4.8000000000000001E-2</v>
      </c>
      <c r="UC51" s="203">
        <v>0</v>
      </c>
      <c r="UD51" s="203">
        <v>-6.1749999999999998</v>
      </c>
      <c r="UE51" s="203">
        <v>-6.5170000000000003</v>
      </c>
      <c r="UF51" s="203">
        <v>0.34200000000000003</v>
      </c>
      <c r="UG51" s="203">
        <v>0</v>
      </c>
      <c r="UH51" s="203">
        <v>0</v>
      </c>
      <c r="UI51" s="203">
        <v>0</v>
      </c>
      <c r="UJ51" s="203"/>
      <c r="UK51" s="241">
        <f>IFERROR(HLOOKUP("fa_21_v_s14",acc!$B$10:$ALN$83,$A51-1947,FALSE)+HLOOKUP("fa_2_v_s14",acc!$B$10:$ALN$83,$A51-1947,FALSE)+HLOOKUP("fa_3d_v_s14",acc!$B$10:$ALN$83,$A51-1947,FALSE)+HLOOKUP("fa_3g_v_s14",acc!$B$10:$ALN$83,$A51-1947,FALSE)+HLOOKUP("fa_5e_v_s14",acc!$B$10:$ALN$83,$A51-1947,FALSE)+HLOOKUP("fa_5d_v_s14",acc!$B$10:$ALN$83,$A51-1947,FALSE)+HLOOKUP("fa_6_v_s14",acc!$B$10:$ALN$83,$A51-1947,FALSE)+HLOOKUP("fa_7_v_s14",acc!$B$10:$ALN$83,$A51-1947,FALSE)+HLOOKUP("fa_8_v_s14",acc!$B$10:$ALN$83,$A51-1947,FALSE),"")</f>
        <v>45.866000000000007</v>
      </c>
      <c r="UL51" s="203">
        <v>0</v>
      </c>
      <c r="UM51" s="203">
        <v>-1.44</v>
      </c>
      <c r="UN51" s="203">
        <v>0</v>
      </c>
      <c r="UO51" s="203">
        <v>-0.41399999999999998</v>
      </c>
      <c r="UP51" s="203">
        <v>-1.2669999999999999</v>
      </c>
      <c r="UQ51" s="203">
        <v>0.85299999999999998</v>
      </c>
      <c r="UR51" s="203">
        <v>0</v>
      </c>
      <c r="US51" s="203">
        <v>46.680999999999997</v>
      </c>
      <c r="UT51" s="203">
        <v>43.249000000000002</v>
      </c>
      <c r="UU51" s="203">
        <v>3.4319999999999999</v>
      </c>
      <c r="UV51" s="203">
        <v>1.0389999999999999</v>
      </c>
      <c r="UW51" s="203">
        <v>0</v>
      </c>
      <c r="UX51" s="203">
        <v>0</v>
      </c>
      <c r="UY51" s="203"/>
      <c r="UZ51" s="241">
        <f>IFERROR(HLOOKUP("fa_21_v_s2",acc!$B$10:$ALF$83,$A51-1947,FALSE)+HLOOKUP("fa_2_v_s2",acc!$B$10:$ALF$83,$A51-1947,FALSE)+HLOOKUP("fa_3e_v_s2",acc!$B$10:$ALF$83,$A51-1947,FALSE)+HLOOKUP("fa_3g_v_s2",acc!$B$10:$ALF$83,$A51-1947,FALSE)+HLOOKUP("fa_4_v_s2",acc!$B$10:$ALF$83,$A51-1947,FALSE)+HLOOKUP("fa_5e_v_s2",acc!$B$10:$ALF$83,$A51-1947,FALSE)+HLOOKUP("fa_6_v_s2",acc!$B$10:$ALF$83,$A51-1947,FALSE)+HLOOKUP("fa_8_v_s2",acc!$B$10:$ALF$83,$A51-1947,FALSE),"")</f>
        <v>16.692999999999998</v>
      </c>
      <c r="VA51" s="203">
        <v>0</v>
      </c>
      <c r="VB51" s="203">
        <v>-15.132999999999999</v>
      </c>
      <c r="VC51" s="203">
        <v>7.0000000000000001E-3</v>
      </c>
      <c r="VD51" s="203">
        <v>0</v>
      </c>
      <c r="VE51" s="203">
        <v>-3.8210000000000002</v>
      </c>
      <c r="VF51" s="203">
        <v>0.193</v>
      </c>
      <c r="VG51" s="203">
        <v>-4.0140000000000002</v>
      </c>
      <c r="VH51" s="203">
        <v>1.49</v>
      </c>
      <c r="VI51" s="203">
        <v>34.572000000000003</v>
      </c>
      <c r="VJ51" s="203">
        <v>34.067</v>
      </c>
      <c r="VK51" s="203">
        <v>0</v>
      </c>
      <c r="VL51" s="203">
        <v>0</v>
      </c>
      <c r="VM51" s="203">
        <v>0</v>
      </c>
      <c r="VN51" s="203">
        <v>0</v>
      </c>
      <c r="VO51" s="203"/>
      <c r="VP51" s="241">
        <f>IFERROR(HLOOKUP("fl_3g_v_s11",acc!$B$10:$AIM$83,$A51-1947,FALSE)+HLOOKUP("fl_4_v_s11",acc!$B$10:$AIM$83,$A51-1947,FALSE)+HLOOKUP("fl_5e_v_s11",acc!$B$10:$AIM$83,$A51-1947,FALSE),"")</f>
        <v>149.905</v>
      </c>
      <c r="VQ51" s="203">
        <v>0</v>
      </c>
      <c r="VR51" s="203">
        <v>0</v>
      </c>
      <c r="VS51" s="203">
        <v>-7.2910000000000004</v>
      </c>
      <c r="VT51" s="203">
        <v>-6.3689999999999998</v>
      </c>
      <c r="VU51" s="203">
        <v>-0.92200000000000004</v>
      </c>
      <c r="VV51" s="203">
        <v>-1.079</v>
      </c>
      <c r="VW51" s="203">
        <v>158.27500000000001</v>
      </c>
      <c r="VX51" s="203">
        <v>158.27500000000001</v>
      </c>
      <c r="VY51" s="203">
        <v>0</v>
      </c>
      <c r="VZ51" s="203">
        <v>0</v>
      </c>
      <c r="WA51" s="203">
        <v>0</v>
      </c>
      <c r="WB51" s="203">
        <v>0</v>
      </c>
      <c r="WC51" s="203"/>
      <c r="WD51" s="241">
        <f>IFERROR(HLOOKUP("fl_295_v_s12",acc!$B$10:$AMK$83,$A51-1947,FALSE)+HLOOKUP("fl_2_v_s12",acc!$B$10:$AMK$83,$A51-1947,FALSE)+HLOOKUP("fl_3g_v_s12",acc!$B$10:$AMK$83,$A51-1947,FALSE)+HLOOKUP("fl_5e_v_s12",acc!$B$10:$AMK$83,$A51-1947,FALSE)+HLOOKUP("fl_6_v_s12",acc!$B$10:$AMK$83,$A51-1947,FALSE)+HLOOKUP("fl_7_v_s12",acc!$B$10:$AMK$83,$A51-1947,FALSE),"")</f>
        <v>-71.613791252627593</v>
      </c>
      <c r="WE51" s="203">
        <v>0</v>
      </c>
      <c r="WF51" s="241">
        <f>IFERROR(HLOOKUP("fa_2_v_s11",acc!$B$10:$AIS$83,$A51-1947,FALSE)+HLOOKUP("fa_2_v_s12",acc!$B$10:$AIS$83,$A51-1947,FALSE)+HLOOKUP("fa_2_v_s121",acc!$B$10:$AIS$83,$A51-1947,FALSE)+HLOOKUP("fa_2_v_s13",acc!$B$10:$AIS$83,$A51-1947,FALSE)+HLOOKUP("fa_2_v_s14",acc!$B$10:$AIS$83,$A51-1947,FALSE)+HLOOKUP("fa_2_v_s2",acc!$B$10:$AIS$83,$A51-1947,FALSE)-HLOOKUP("fl_2_v_s121",acc!$B$10:$AIS$83,$A51-1947,FALSE)-HLOOKUP("fl_2_v_s13",acc!$B$10:$AIS$83,$A51-1947,FALSE)-HLOOKUP("fl_2_v_s2",acc!$B$10:$AIS$83,$A51-1947,FALSE),"")</f>
        <v>-18.868999999999996</v>
      </c>
      <c r="WG51" s="203">
        <v>0</v>
      </c>
      <c r="WH51" s="203">
        <v>0</v>
      </c>
      <c r="WI51" s="203">
        <v>-15.615</v>
      </c>
      <c r="WJ51" s="203">
        <v>-13.678000000000001</v>
      </c>
      <c r="WK51" s="203">
        <v>-1.9370000000000001</v>
      </c>
      <c r="WL51" s="203">
        <v>0</v>
      </c>
      <c r="WM51" s="203">
        <v>44.890999999999998</v>
      </c>
      <c r="WN51" s="241">
        <f>IFERROR(HLOOKUP("fa_5e_v_s11",acc!$B$10:$AIS$83,$A51-1947,FALSE)
+HLOOKUP("fa_5e_v_s12",acc!$B$10:$AIS$83,$A51-1947,FALSE)
+HLOOKUP("fa_5e_v_s121",acc!$B$10:$AIS$83,$A51-1947,FALSE)
+HLOOKUP("fa_5e_v_s13",acc!$B$10:$AIS$83,$A51-1947,FALSE)
+HLOOKUP("fa_5e_v_s14",acc!$B$10:$AIS$83,$A51-1947,FALSE)
+HLOOKUP("fa_5e_v_s2",acc!$B$10:$AIS$83,$A51-1947,FALSE)
-HLOOKUP("fl_5e_v_s11",acc!$B$10:$AIS$83,$A51-1947,FALSE)
-HLOOKUP("fl_5e_v_s121",acc!$B$10:$AIS$83,$A51-1947,FALSE),"")</f>
        <v>-44.452000000000005</v>
      </c>
      <c r="WO51" s="203">
        <v>0</v>
      </c>
      <c r="WP51" s="203">
        <v>1.0389999999999999</v>
      </c>
      <c r="WQ51" s="241">
        <f>IFERROR(HLOOKUP("fa_7_v_s11",acc!$B$10:$AIS$83,$A51-1947,FALSE)+HLOOKUP("fa_7_v_s121",acc!$B$10:$AIS$83,$A51-1947,FALSE)+HLOOKUP("fa_7_v_s13",acc!$B$10:$AIS$83,$A51-1947,FALSE)+HLOOKUP("fa_7_v_s14",acc!$B$10:$AIS$83,$A51-1947,FALSE)-HLOOKUP("fl_7_v_s2",acc!$B$10:$AIS$83,$A51-1947,FALSE),"")</f>
        <v>-4.3999999999999997E-2</v>
      </c>
      <c r="WR51" s="203">
        <v>0</v>
      </c>
      <c r="WS51" s="203"/>
      <c r="WT51" s="241">
        <f>IFERROR(HLOOKUP("fl_21_v_s121",acc!$B$10:$AMC$83,$A51-1947,FALSE)+HLOOKUP("res_v",acc!$B$10:$AMC$83,$A51-1947,FALSE)+HLOOKUP("gcb_v",acc!$B$10:$AMC$83,$A51-1947,FALSE)+HLOOKUP("fl_2_v_s121",acc!$B$10:$AMC$83,$A51-1947,FALSE)+HLOOKUP("fl_5e_v_s121",acc!$B$10:$AMC$83,$A51-1947,FALSE),"")</f>
        <v>11.129</v>
      </c>
      <c r="WU51" s="203">
        <v>0</v>
      </c>
      <c r="WV51" s="203">
        <v>0</v>
      </c>
      <c r="WW51" s="203">
        <v>0</v>
      </c>
      <c r="WX51" s="203">
        <v>0</v>
      </c>
      <c r="WY51" s="203">
        <v>0</v>
      </c>
      <c r="WZ51" s="203">
        <v>0</v>
      </c>
      <c r="XA51" s="203">
        <v>0</v>
      </c>
      <c r="XB51" s="203">
        <v>0</v>
      </c>
      <c r="XC51" s="203">
        <v>11.129</v>
      </c>
      <c r="XD51" s="203">
        <v>11.129</v>
      </c>
      <c r="XE51" s="203">
        <v>0</v>
      </c>
      <c r="XF51" s="203">
        <v>0</v>
      </c>
      <c r="XG51" s="203">
        <v>0</v>
      </c>
      <c r="XH51" s="203">
        <v>0</v>
      </c>
      <c r="XI51" s="203"/>
      <c r="XJ51" s="241">
        <f>IFERROR(HLOOKUP("fl_2_v_s13",acc!$B$10:$ALU$83,$A51-1947,FALSE)+HLOOKUP("fl_3e_v_s13",acc!$B$10:$ALU$83,$A51-1947,FALSE)+HLOOKUP("fl_4_v_s13",acc!$B$10:$ALU$83,$A51-1947,FALSE),"")</f>
        <v>0.42599999999999993</v>
      </c>
      <c r="XK51" s="203">
        <v>0</v>
      </c>
      <c r="XL51" s="203">
        <v>0</v>
      </c>
      <c r="XM51" s="203">
        <v>0</v>
      </c>
      <c r="XN51" s="203">
        <v>0.55400000000000005</v>
      </c>
      <c r="XO51" s="203">
        <v>0.71399999999999997</v>
      </c>
      <c r="XP51" s="203">
        <v>-0.16</v>
      </c>
      <c r="XQ51" s="203">
        <v>-0.128</v>
      </c>
      <c r="XR51" s="203">
        <v>0</v>
      </c>
      <c r="XS51" s="203">
        <v>0</v>
      </c>
      <c r="XT51" s="203">
        <v>0</v>
      </c>
      <c r="XU51" s="203">
        <v>0</v>
      </c>
      <c r="XV51" s="203">
        <v>0</v>
      </c>
      <c r="XW51" s="203">
        <v>0</v>
      </c>
      <c r="XX51" s="203"/>
      <c r="XY51" s="241">
        <f>IFERROR(HLOOKUP("fl_4_v_s14",acc!$B$10:$ALM$83,$A51-1947,FALSE),"")</f>
        <v>-4.3999999999999997E-2</v>
      </c>
      <c r="XZ51" s="203">
        <v>0</v>
      </c>
      <c r="YA51" s="203">
        <v>0</v>
      </c>
      <c r="YB51" s="203">
        <v>0</v>
      </c>
      <c r="YC51" s="203">
        <v>0</v>
      </c>
      <c r="YD51" s="203">
        <v>0</v>
      </c>
      <c r="YE51" s="203">
        <v>-4.3999999999999997E-2</v>
      </c>
      <c r="YF51" s="203">
        <v>0</v>
      </c>
      <c r="YG51" s="203">
        <v>0</v>
      </c>
      <c r="YH51" s="203">
        <v>0</v>
      </c>
      <c r="YI51" s="203">
        <v>0</v>
      </c>
      <c r="YJ51" s="203">
        <v>0</v>
      </c>
      <c r="YK51" s="203">
        <v>0</v>
      </c>
      <c r="YL51" s="203"/>
      <c r="YM51" s="241">
        <f>IFERROR(HLOOKUP("fl_1_v_s2",acc!$B$10:$ALE$83,$A51-1947,FALSE)+HLOOKUP("fl_295_v_s2",acc!$B$10:$ALE$83,$A51-1947,FALSE)+HLOOKUP("tgt2_v",acc!$B$10:$ALE$83,$A51-1947,FALSE)+HLOOKUP("fl_2_v_s2",acc!$B$10:$ALE$83,$A51-1947,FALSE)+HLOOKUP("fl_3d_v_s2",acc!$B$10:$ALE$83,$A51-1947,FALSE)+HLOOKUP("fl_4_v_s2",acc!$B$10:$ALE$83,$A51-1947,FALSE)+HLOOKUP("fl_5d_v_s2",acc!$B$10:$ALE$83,$A51-1947,FALSE)+HLOOKUP("fl_7_v_s2",acc!$B$10:$ALE$83,$A51-1947,FALSE),"")</f>
        <v>11.641000000000002</v>
      </c>
      <c r="YN51" s="203">
        <v>-1.5049999999999999</v>
      </c>
      <c r="YO51" s="203">
        <v>-16.187000000000001</v>
      </c>
      <c r="YP51" s="203">
        <v>0</v>
      </c>
      <c r="YQ51" s="203">
        <v>0</v>
      </c>
      <c r="YR51" s="203">
        <v>-0.86399999999999999</v>
      </c>
      <c r="YS51" s="203">
        <v>-8.3000000000000004E-2</v>
      </c>
      <c r="YT51" s="241">
        <f>IFERROR(HLOOKUP("fa_3d_v_s11",acc!$B$10:$AIS$83,$A51-1947,FALSE)+HLOOKUP("fa_3d_v_s12",acc!$B$10:$AIS$83,$A51-1947,FALSE)+HLOOKUP("fa_3d_v_s121",acc!$B$10:$AIS$83,$A51-1947,FALSE)+HLOOKUP("fa_3d_v_s13",acc!$B$10:$AIS$83,$A51-1947,FALSE)+HLOOKUP("fa_3d_v_s14",acc!$B$10:$AIS$83,$A51-1947,FALSE),"")</f>
        <v>0.27899999999999991</v>
      </c>
      <c r="YU51" s="203">
        <v>-3.3039999999999998</v>
      </c>
      <c r="YV51" s="203">
        <v>31.725999999999999</v>
      </c>
      <c r="YW51" s="203">
        <v>0</v>
      </c>
      <c r="YX51" s="241">
        <f>IFERROR(HLOOKUP("fa_5d_v_s11",acc!$B$10:$AIS$83,$A51-1947,FALSE)
+HLOOKUP("fa_5d_v_s12",acc!$B$10:$AIS$83,$A51-1947,FALSE)
+HLOOKUP("fa_5d_v_s121",acc!$B$10:$AIS$83,$A51-1947,FALSE)
+HLOOKUP("fa_5d_v_s13",acc!$B$10:$AIS$83,$A51-1947,FALSE)
+HLOOKUP("fa_5d_v_s14",acc!$B$10:$AIS$83,$A51-1947,FALSE),"")</f>
        <v>32.28</v>
      </c>
      <c r="YY51" s="203">
        <v>0</v>
      </c>
      <c r="YZ51" s="203">
        <v>7.8E-2</v>
      </c>
      <c r="ZA51" s="203">
        <v>0</v>
      </c>
      <c r="ZB51" s="203"/>
      <c r="ZC51" s="241">
        <f>IFERROR(HLOOKUP("fa_21_c_s11",acc!$B$10:$AIL$83,$A51-1947,FALSE)+HLOOKUP("fa_2_c_s11",acc!$B$10:$AIL$83,$A51-1947,FALSE)+HLOOKUP("fa_3e_c_s11",acc!$B$10:$AIL$83,$A51-1947,FALSE)+HLOOKUP("fa_3d_c_s11",acc!$B$10:$AIL$83,$A51-1947,FALSE)+HLOOKUP("fa_4_c_s11",acc!$B$10:$AIL$83,$A51-1947,FALSE)+HLOOKUP("fa_5e_c_s11",acc!$B$10:$AIL$83,$A51-1947,FALSE)+HLOOKUP("fa_5d_c_s11",acc!$B$10:$AIL$83,$A51-1947,FALSE)+HLOOKUP("fa_6_c_s11",acc!$B$10:$AIL$83,$A51-1947,FALSE)+HLOOKUP("fa_7_c_s11",acc!$B$10:$AIL$83,$A51-1947,FALSE)+HLOOKUP("fa_8_c_s11",acc!$B$10:$AIL$83,$A51-1947,FALSE),"")</f>
        <v>53.111000000000004</v>
      </c>
      <c r="ZD51" s="203">
        <v>0</v>
      </c>
      <c r="ZE51" s="203">
        <v>-1.052</v>
      </c>
      <c r="ZF51" s="203">
        <v>0</v>
      </c>
      <c r="ZG51" s="203">
        <v>-3.0859999999999999</v>
      </c>
      <c r="ZH51" s="203">
        <v>-3.0859999999999999</v>
      </c>
      <c r="ZI51" s="203">
        <v>0</v>
      </c>
      <c r="ZJ51" s="203">
        <v>-2.1080000000000001</v>
      </c>
      <c r="ZK51" s="203">
        <v>83.356999999999999</v>
      </c>
      <c r="ZL51" s="203">
        <v>78.635000000000005</v>
      </c>
      <c r="ZM51" s="203">
        <v>4.7220000000000004</v>
      </c>
      <c r="ZN51" s="203">
        <v>0</v>
      </c>
      <c r="ZO51" s="203">
        <v>0</v>
      </c>
      <c r="ZP51" s="203">
        <v>-24</v>
      </c>
      <c r="ZQ51" s="203"/>
      <c r="ZR51" s="241">
        <f>IFERROR(HLOOKUP("fa_21_c_s12",acc!$B$10:$AMJ$83,$A51-1947,FALSE)+HLOOKUP("res_c",acc!$B$10:$AMJ$83,$A51-1947,FALSE)+HLOOKUP("fa_2_c_s12",acc!$B$10:$AMJ$83,$A51-1947,FALSE)+HLOOKUP("fa_3e_c_s12",acc!$B$10:$AMJ$83,$A51-1947,FALSE)+HLOOKUP("fa_3d_c_s12",acc!$B$10:$AMJ$83,$A51-1947,FALSE)+HLOOKUP("fa_3g_c_s12",acc!$B$10:$AMJ$83,$A51-1947,FALSE)+HLOOKUP("fa_4_c_s12",acc!$B$10:$AMJ$83,$A51-1947,FALSE)+HLOOKUP("fa_5e_c_s12",acc!$B$10:$AMJ$83,$A51-1947,FALSE)+HLOOKUP("fa_5d_c_s12",acc!$B$10:$AMJ$83,$A51-1947,FALSE)+HLOOKUP("fa_8_c_s12",acc!$B$10:$AMJ$83,$A51-1947,FALSE),"")</f>
        <v>19.664384802264642</v>
      </c>
      <c r="ZS51" s="203">
        <v>0</v>
      </c>
      <c r="ZT51" s="203">
        <v>-15.254</v>
      </c>
      <c r="ZU51" s="203">
        <v>0</v>
      </c>
      <c r="ZV51" s="203">
        <v>0</v>
      </c>
      <c r="ZW51" s="203">
        <v>1.599</v>
      </c>
      <c r="ZX51" s="203">
        <v>1.593</v>
      </c>
      <c r="ZY51" s="203">
        <v>6.0000000000000001E-3</v>
      </c>
      <c r="ZZ51" s="241">
        <f>IFERROR(HLOOKUP("fl_4_c_s11",acc!$B$10:$AIS$83,$A51-1947,FALSE)+HLOOKUP("fl_4_c_s13",acc!$B$10:$AIS$83,$A51-1947,FALSE)+HLOOKUP("fl_4_c_s14",acc!$B$10:$AIS$83,$A51-1947,FALSE)+HLOOKUP("fl_4_c_s2",acc!$B$10:$AIS$83,$A51-1947,FALSE)-HLOOKUP("fa_4_c_s11",acc!$B$10:$AIS$83,$A51-1947,FALSE)-HLOOKUP("fa_4_c_s121",acc!$B$10:$AIS$83,$A51-1947,FALSE)-HLOOKUP("fa_4_c_s2",acc!$B$10:$AIS$83,$A51-1947,FALSE),"")</f>
        <v>-1.02</v>
      </c>
      <c r="AAA51" s="203">
        <v>12.3</v>
      </c>
      <c r="AAB51" s="203">
        <v>13.443</v>
      </c>
      <c r="AAC51" s="203">
        <v>-1.143</v>
      </c>
      <c r="AAD51" s="203">
        <v>0</v>
      </c>
      <c r="AAE51" s="203">
        <v>0</v>
      </c>
      <c r="AAF51" s="203">
        <v>-9.7810000000000006</v>
      </c>
      <c r="AAG51" s="203"/>
      <c r="AAH51" s="241">
        <f>IFERROR(HLOOKUP("fa_1_c_s121",acc!$B$10:$AMB$83,$A51-1947,FALSE)+HLOOKUP("fa_295_c_s121",acc!$B$10:$AMB$83,$A51-1947,FALSE)+HLOOKUP("tgt2_c",acc!$B$10:$AMB$83,$A51-1947,FALSE)+HLOOKUP("fa_2_c_s121",acc!$B$10:$AMB$83,$A51-1947,FALSE)+HLOOKUP("fa_3e_c_s121",acc!$B$10:$AMB$83,$A51-1947,FALSE)+HLOOKUP("fa_3d_c_s121",acc!$B$10:$AMB$83,$A51-1947,FALSE)+HLOOKUP("fa_3g_c_s121",acc!$B$10:$AMB$83,$A51-1947,FALSE)+HLOOKUP("fa_4_c_s121",acc!$B$10:$AMB$83,$A51-1947,FALSE)+HLOOKUP("fa_5e_c_s121",acc!$B$10:$AMB$83,$A51-1947,FALSE)+HLOOKUP("fa_5d_c_s121",acc!$B$10:$AMB$83,$A51-1947,FALSE)+HLOOKUP("fa_7_c_s121",acc!$B$10:$AMB$83,$A51-1947,FALSE)+HLOOKUP("fa_8_c_s121",acc!$B$10:$AMB$83,$A51-1947,FALSE),"")</f>
        <v>-3.0070000000000161</v>
      </c>
      <c r="AAI51" s="203">
        <v>0</v>
      </c>
      <c r="AAJ51" s="203">
        <v>0</v>
      </c>
      <c r="AAK51" s="203">
        <v>0</v>
      </c>
      <c r="AAL51" s="241">
        <f>IFERROR(HLOOKUP("fl_295_c_s12",acc!$B$10:$AIS$83,$A51-1947,FALSE)+HLOOKUP("fl_295_c_s2",acc!$B$10:$AIS$83,$A51-1947,FALSE),"")</f>
        <v>-1.5987211554602201E-14</v>
      </c>
      <c r="AAM51" s="203">
        <v>0</v>
      </c>
      <c r="AAN51" s="203">
        <v>0</v>
      </c>
      <c r="AAO51" s="203">
        <v>0</v>
      </c>
      <c r="AAP51" s="203">
        <v>0</v>
      </c>
      <c r="AAQ51" s="203">
        <v>-7.0000000000000001E-3</v>
      </c>
      <c r="AAR51" s="203">
        <v>0</v>
      </c>
      <c r="AAS51" s="203">
        <v>-7.0000000000000001E-3</v>
      </c>
      <c r="AAT51" s="203">
        <v>0</v>
      </c>
      <c r="AAU51" s="203">
        <v>0</v>
      </c>
      <c r="AAV51" s="203">
        <v>-3</v>
      </c>
      <c r="AAW51" s="203"/>
      <c r="AAX51" s="241">
        <f>IFERROR(HLOOKUP("gcb_c",acc!$B$10:$ALT$83,$A51-1947,FALSE)+HLOOKUP("fa_2_c_s13",acc!$B$10:$ALT$83,$A51-1947,FALSE)+HLOOKUP("fa_3d_c_s13",acc!$B$10:$ALT$83,$A51-1947,FALSE)+HLOOKUP("fa_3g_c_s13",acc!$B$10:$ALT$83,$A51-1947,FALSE)+HLOOKUP("fa_5e_c_s13",acc!$B$10:$ALT$83,$A51-1947,FALSE)+HLOOKUP("fa_5d_c_s13",acc!$B$10:$ALT$83,$A51-1947,FALSE)+HLOOKUP("fa_6_c_s13",acc!$B$10:$ALT$83,$A51-1947,FALSE)+HLOOKUP("fa_7_c_s13",acc!$B$10:$ALT$83,$A51-1947,FALSE)+HLOOKUP("fa_8_c_s13",acc!$B$10:$ALT$83,$A51-1947,FALSE),"")</f>
        <v>5.6090000000000035</v>
      </c>
      <c r="AAY51" s="203">
        <v>0</v>
      </c>
      <c r="AAZ51" s="203">
        <v>34.250742909402007</v>
      </c>
      <c r="ABA51" s="203">
        <v>0</v>
      </c>
      <c r="ABB51" s="203">
        <v>0</v>
      </c>
      <c r="ABC51" s="203">
        <v>0</v>
      </c>
      <c r="ABD51" s="203">
        <v>0</v>
      </c>
      <c r="ABE51" s="203">
        <v>0</v>
      </c>
      <c r="ABF51" s="203">
        <v>-0.125</v>
      </c>
      <c r="ABG51" s="203">
        <v>0</v>
      </c>
      <c r="ABH51" s="203">
        <v>-0.125</v>
      </c>
      <c r="ABI51" s="203">
        <v>0</v>
      </c>
      <c r="ABJ51" s="203">
        <v>0</v>
      </c>
      <c r="ABK51" s="203">
        <v>5.7810000000000006</v>
      </c>
      <c r="ABL51" s="203"/>
      <c r="ABM51" s="241">
        <f>IFERROR(HLOOKUP("fa_21_c_s14",acc!$B$10:$ALL$83,$A51-1947,FALSE)+HLOOKUP("fa_2_c_s14",acc!$B$10:$ALL$83,$A51-1947,FALSE)+HLOOKUP("fa_3d_c_s14",acc!$B$10:$ALL$83,$A51-1947,FALSE)+HLOOKUP("fa_3g_c_s14",acc!$B$10:$ALL$83,$A51-1947,FALSE)+HLOOKUP("fa_5e_c_s14",acc!$B$10:$ALL$83,$A51-1947,FALSE)+HLOOKUP("fa_5d_c_s14",acc!$B$10:$ALL$83,$A51-1947,FALSE)+HLOOKUP("fa_6_c_s14",acc!$B$10:$ALL$83,$A51-1947,FALSE)+HLOOKUP("fa_7_c_s14",acc!$B$10:$ALL$83,$A51-1947,FALSE)+HLOOKUP("fa_8_c_s14",acc!$B$10:$ALL$83,$A51-1947,FALSE),"")</f>
        <v>63.417000000000002</v>
      </c>
      <c r="ABN51" s="203">
        <v>0</v>
      </c>
      <c r="ABO51" s="203">
        <v>3.0609999999999999</v>
      </c>
      <c r="ABP51" s="203">
        <v>0</v>
      </c>
      <c r="ABQ51" s="203">
        <v>0</v>
      </c>
      <c r="ABR51" s="203">
        <v>0</v>
      </c>
      <c r="ABS51" s="203">
        <v>0</v>
      </c>
      <c r="ABT51" s="203">
        <v>0</v>
      </c>
      <c r="ABU51" s="203">
        <v>29.356000000000002</v>
      </c>
      <c r="ABV51" s="203">
        <v>31.664000000000001</v>
      </c>
      <c r="ABW51" s="203">
        <v>-2.3079999999999998</v>
      </c>
      <c r="ABX51" s="203">
        <v>0</v>
      </c>
      <c r="ABY51" s="203">
        <v>0</v>
      </c>
      <c r="ABZ51" s="203">
        <v>31</v>
      </c>
      <c r="ACA51" s="203"/>
      <c r="ACB51" s="241">
        <f>IFERROR(HLOOKUP("fa_21_c_s2",acc!$B$10:$ALD$83,$A51-1947,FALSE)+HLOOKUP("fa_2_c_s2",acc!$B$10:$ALD$83,$A51-1947,FALSE)+HLOOKUP("fa_3e_c_s2",acc!$B$10:$ALD$83,$A51-1947,FALSE)+HLOOKUP("fa_3g_c_s2",acc!$B$10:$ALD$83,$A51-1947,FALSE)+HLOOKUP("fa_4_c_s2",acc!$B$10:$ALD$83,$A51-1947,FALSE)+HLOOKUP("fa_5e_c_s2",acc!$B$10:$ALD$83,$A51-1947,FALSE)+HLOOKUP("fa_6_c_s2",acc!$B$10:$ALD$83,$A51-1947,FALSE)+HLOOKUP("fa_8_c_s2",acc!$B$10:$ALD$83,$A51-1947,FALSE),"")</f>
        <v>27.571999999999999</v>
      </c>
      <c r="ACC51" s="203">
        <v>0</v>
      </c>
      <c r="ACD51" s="203">
        <v>-0.221</v>
      </c>
      <c r="ACE51" s="203">
        <v>0</v>
      </c>
      <c r="ACF51" s="203">
        <v>0</v>
      </c>
      <c r="ACG51" s="203">
        <v>-3.6999999999999998E-2</v>
      </c>
      <c r="ACH51" s="203">
        <v>-3.6999999999999998E-2</v>
      </c>
      <c r="ACI51" s="203">
        <v>0</v>
      </c>
      <c r="ACJ51" s="203">
        <v>-0.109</v>
      </c>
      <c r="ACK51" s="203">
        <v>25.382000000000001</v>
      </c>
      <c r="ACL51" s="203">
        <v>27.939</v>
      </c>
      <c r="ACM51" s="203">
        <v>0</v>
      </c>
      <c r="ACN51" s="203">
        <v>0</v>
      </c>
      <c r="ACO51" s="203">
        <v>0</v>
      </c>
      <c r="ACP51" s="203">
        <v>0</v>
      </c>
      <c r="ACQ51" s="203"/>
      <c r="ACR51" s="241">
        <f>IFERROR(HLOOKUP("fl_3g_c_s11",acc!$B$10:$AMQ$83,$A51-1947,FALSE)+HLOOKUP("fl_4_c_s11",acc!$B$10:$AMQ$83,$A51-1947,FALSE)+HLOOKUP("fl_5e_c_s11",acc!$B$10:$AMQ$83,$A51-1947,FALSE),"")</f>
        <v>105.879</v>
      </c>
      <c r="ACS51" s="203">
        <v>0</v>
      </c>
      <c r="ACT51" s="203">
        <v>0</v>
      </c>
      <c r="ACU51" s="203">
        <v>0</v>
      </c>
      <c r="ACV51" s="203">
        <v>0</v>
      </c>
      <c r="ACW51" s="203">
        <v>0</v>
      </c>
      <c r="ACX51" s="203">
        <v>3.9460000000000002</v>
      </c>
      <c r="ACY51" s="203">
        <v>101.93300000000001</v>
      </c>
      <c r="ACZ51" s="203">
        <v>101.93300000000001</v>
      </c>
      <c r="ADA51" s="203">
        <v>0</v>
      </c>
      <c r="ADB51" s="203">
        <v>0</v>
      </c>
      <c r="ADC51" s="203">
        <v>0</v>
      </c>
      <c r="ADD51" s="203">
        <v>0</v>
      </c>
      <c r="ADE51" s="203"/>
      <c r="ADF51" s="241">
        <f>IFERROR(HLOOKUP("fl_295_c_s12",acc!$B$10:$AMI$83,$A51-1947,FALSE)+HLOOKUP("fl_2_c_s12",acc!$B$10:$AMI$83,$A51-1947,FALSE)+HLOOKUP("fl_3g_c_s12",acc!$B$10:$AMI$83,$A51-1947,FALSE)+HLOOKUP("fl_5e_c_s12",acc!$B$10:$AMI$83,$A51-1947,FALSE)+HLOOKUP("fl_6_c_s12",acc!$B$10:$AMI$83,$A51-1947,FALSE)+HLOOKUP("fl_7_c_s12",acc!$B$10:$AMI$83,$A51-1947,FALSE),"")</f>
        <v>65.677384802264626</v>
      </c>
      <c r="ADG51" s="203">
        <v>0</v>
      </c>
      <c r="ADH51" s="241">
        <f>IFERROR(HLOOKUP("fa_2_c_s11",acc!$B$10:$AIS$83,$A51-1947,FALSE)+HLOOKUP("fa_2_c_s12",acc!$B$10:$AIS$83,$A51-1947,FALSE)+HLOOKUP("fa_2_c_s121",acc!$B$10:$AIS$83,$A51-1947,FALSE)+HLOOKUP("fa_2_c_s13",acc!$B$10:$AIS$83,$A51-1947,FALSE)+HLOOKUP("fa_2_c_s14",acc!$B$10:$AIS$83,$A51-1947,FALSE)+HLOOKUP("fa_2_c_s2",acc!$B$10:$AIS$83,$A51-1947,FALSE)-HLOOKUP("fl_2_c_s121",acc!$B$10:$AIS$83,$A51-1947,FALSE)-HLOOKUP("fl_2_c_s13",acc!$B$10:$AIS$83,$A51-1947,FALSE)-HLOOKUP("fl_2_c_s2",acc!$B$10:$AIS$83,$A51-1947,FALSE),"")</f>
        <v>-14.992999999999997</v>
      </c>
      <c r="ADI51" s="203">
        <v>0</v>
      </c>
      <c r="ADJ51" s="203">
        <v>-1.5987211554602201E-14</v>
      </c>
      <c r="ADK51" s="203">
        <v>-1.105</v>
      </c>
      <c r="ADL51" s="203">
        <v>-1.0329999999999999</v>
      </c>
      <c r="ADM51" s="203">
        <v>-7.1999999999999995E-2</v>
      </c>
      <c r="ADN51" s="203">
        <v>0</v>
      </c>
      <c r="ADO51" s="203">
        <f t="shared" si="1"/>
        <v>49.748000000000005</v>
      </c>
      <c r="ADP51" s="241">
        <f>IFERROR(HLOOKUP("fa_5e_c_s11",acc!$B$10:$AIS$83,$A51-1947,FALSE)
+HLOOKUP("fa_5e_c_s12",acc!$B$10:$AIS$83,$A51-1947,FALSE)
+HLOOKUP("fa_5e_c_s121",acc!$B$10:$AIS$83,$A51-1947,FALSE)
+HLOOKUP("fa_5e_c_s13",acc!$B$10:$AIS$83,$A51-1947,FALSE)
+HLOOKUP("fa_5e_c_s14",acc!$B$10:$AIS$83,$A51-1947,FALSE)
+HLOOKUP("fa_5e_c_s2",acc!$B$10:$AIS$83,$A51-1947,FALSE)
-HLOOKUP("fl_5e_c_s11",acc!$B$10:$AIS$83,$A51-1947,FALSE)
-HLOOKUP("fl_5e_c_s121",acc!$B$10:$AIS$83,$A51-1947,FALSE),"")</f>
        <v>49.748000000000005</v>
      </c>
      <c r="ADQ51" s="203">
        <v>0</v>
      </c>
      <c r="ADR51" s="203">
        <v>0</v>
      </c>
      <c r="ADS51" s="241">
        <f>IFERROR(HLOOKUP("fa_7_c_s11",acc!$B$10:$AIS$83,$A51-1947,FALSE)+HLOOKUP("fa_7_c_s121",acc!$B$10:$AIS$83,$A51-1947,FALSE)+HLOOKUP("fa_7_c_s13",acc!$B$10:$AIS$83,$A51-1947,FALSE)+HLOOKUP("fa_7_c_s14",acc!$B$10:$AIS$83,$A51-1947,FALSE)-HLOOKUP("fl_7_c_s2",acc!$B$10:$AIS$83,$A51-1947,FALSE),"")</f>
        <v>0</v>
      </c>
      <c r="ADT51" s="203">
        <v>0</v>
      </c>
      <c r="ADU51" s="203"/>
      <c r="ADV51" s="241">
        <f>IFERROR(HLOOKUP("fl_21_c_s121",acc!$B$10:$AMA$83,$A51-1947,FALSE)+HLOOKUP("res_c",acc!$B$10:$AMA$83,$A51-1947,FALSE)+HLOOKUP("gcb_c",acc!$B$10:$AMA$83,$A51-1947,FALSE)+HLOOKUP("fl_2_c_s121",acc!$B$10:$AMA$83,$A51-1947,FALSE)+HLOOKUP("fl_5e_c_s121",acc!$B$10:$AMA$83,$A51-1947,FALSE),"")</f>
        <v>-0.20100000000000051</v>
      </c>
      <c r="ADW51" s="203">
        <v>0</v>
      </c>
      <c r="ADX51" s="203">
        <v>34.298742909402002</v>
      </c>
      <c r="ADY51" s="241">
        <f>IFERROR(HLOOKUP("fa_21_c_s11",acc!$B$10:$AIS$83,$A51-1947,FALSE)+HLOOKUP("fa_21_c_s12",acc!$B$10:$AIS$83,$A51-1947,FALSE)+HLOOKUP("fa_21_c_s14",acc!$B$10:$AIS$83,$A51-1947,FALSE)+HLOOKUP("fa_21_c_s2",acc!$B$10:$AIS$83,$A51-1947,FALSE),"")</f>
        <v>0</v>
      </c>
      <c r="ADZ51" s="203">
        <v>0</v>
      </c>
      <c r="AEA51" s="203">
        <v>0</v>
      </c>
      <c r="AEB51" s="203">
        <v>0</v>
      </c>
      <c r="AEC51" s="203">
        <v>0</v>
      </c>
      <c r="AED51" s="203">
        <v>0</v>
      </c>
      <c r="AEE51" s="203">
        <v>0</v>
      </c>
      <c r="AEF51" s="203">
        <v>0</v>
      </c>
      <c r="AEG51" s="203">
        <v>0</v>
      </c>
      <c r="AEH51" s="203">
        <v>0</v>
      </c>
      <c r="AEI51" s="203">
        <v>0</v>
      </c>
      <c r="AEJ51" s="203">
        <v>0</v>
      </c>
      <c r="AEK51" s="203"/>
      <c r="AEL51" s="241">
        <f>IFERROR(HLOOKUP("fl_2_c_s13",acc!$B$10:$ALS$83,$A51-1947,FALSE)+HLOOKUP("fl_3e_c_s13",acc!$B$10:$ALS$83,$A51-1947,FALSE)+HLOOKUP("fl_4_c_s13",acc!$B$10:$ALS$83,$A51-1947,FALSE),"")</f>
        <v>-1.9889999999999999</v>
      </c>
      <c r="AEM51" s="203">
        <v>0</v>
      </c>
      <c r="AEN51" s="203">
        <v>2.1999999999999999E-2</v>
      </c>
      <c r="AEO51" s="203">
        <v>0</v>
      </c>
      <c r="AEP51" s="203">
        <v>-0.43</v>
      </c>
      <c r="AEQ51" s="203">
        <v>-0.43</v>
      </c>
      <c r="AER51" s="203">
        <v>0</v>
      </c>
      <c r="AES51" s="203">
        <v>-1.581</v>
      </c>
      <c r="AET51" s="203">
        <v>0</v>
      </c>
      <c r="AEU51" s="203">
        <v>0</v>
      </c>
      <c r="AEV51" s="203">
        <v>0</v>
      </c>
      <c r="AEW51" s="203">
        <v>0</v>
      </c>
      <c r="AEX51" s="203">
        <v>0</v>
      </c>
      <c r="AEY51" s="203">
        <v>0</v>
      </c>
      <c r="AEZ51" s="203"/>
      <c r="AFA51" s="241">
        <f>IFERROR(HLOOKUP("fl_4_c_s14",acc!$B$10:$ALK$83,$A51-1947,FALSE),"")</f>
        <v>-6.7530000000000001</v>
      </c>
      <c r="AFB51" s="203">
        <v>0</v>
      </c>
      <c r="AFC51" s="203">
        <v>0</v>
      </c>
      <c r="AFD51" s="203">
        <v>0</v>
      </c>
      <c r="AFE51" s="203">
        <v>0</v>
      </c>
      <c r="AFF51" s="203">
        <v>0</v>
      </c>
      <c r="AFG51" s="203">
        <v>-6.7530000000000001</v>
      </c>
      <c r="AFH51" s="203">
        <v>0</v>
      </c>
      <c r="AFI51" s="203">
        <v>0</v>
      </c>
      <c r="AFJ51" s="203">
        <v>0</v>
      </c>
      <c r="AFK51" s="203">
        <v>0</v>
      </c>
      <c r="AFL51" s="203">
        <v>0</v>
      </c>
      <c r="AFM51" s="203"/>
      <c r="AFN51" s="203"/>
      <c r="AFO51" s="241">
        <f>IFERROR(HLOOKUP("fl_1_c_s2",acc!$B$10:$ALC$83,$A51-1947,FALSE)+HLOOKUP("fl_295_c_s2",acc!$B$10:$ALC$83,$A51-1947,FALSE)+HLOOKUP("tgt2_c",acc!$B$10:$ALC$83,$A51-1947,FALSE)+HLOOKUP("fl_2_c_s2",acc!$B$10:$ALC$83,$A51-1947,FALSE)+HLOOKUP("fl_3d_c_s2",acc!$B$10:$ALC$83,$A51-1947,FALSE)+HLOOKUP("fl_4_c_s2",acc!$B$10:$ALC$83,$A51-1947,FALSE)+HLOOKUP("fl_5d_c_s2",acc!$B$10:$ALC$83,$A51-1947,FALSE)+HLOOKUP("fl_7_c_s2",acc!$B$10:$ALC$83,$A51-1947,FALSE),"")</f>
        <v>3.7530000000000006</v>
      </c>
      <c r="AFP51" s="203">
        <v>0</v>
      </c>
      <c r="AFQ51" s="203">
        <v>1.4570000000000001</v>
      </c>
      <c r="AFR51" s="203">
        <v>0</v>
      </c>
      <c r="AFS51" s="203">
        <v>0</v>
      </c>
      <c r="AFT51" s="203">
        <v>1.0999999999999999E-2</v>
      </c>
      <c r="AFU51" s="203">
        <v>0</v>
      </c>
      <c r="AFV51" s="241">
        <f>IFERROR(HLOOKUP("fa_3d_c_s11",acc!$B$10:$AIS$83,$A51-1947,FALSE)+HLOOKUP("fa_3d_c_s12",acc!$B$10:$AIS$83,$A51-1947,FALSE)+HLOOKUP("fa_3d_c_s121",acc!$B$10:$AIS$83,$A51-1947,FALSE)+HLOOKUP("fa_3d_c_s13",acc!$B$10:$AIS$83,$A51-1947,FALSE)+HLOOKUP("fa_3d_c_s14",acc!$B$10:$AIS$83,$A51-1947,FALSE),"")</f>
        <v>6.0000000000000001E-3</v>
      </c>
      <c r="AFW51" s="203">
        <v>1.151</v>
      </c>
      <c r="AFX51" s="203">
        <v>1.1399999999999999</v>
      </c>
      <c r="AFY51" s="203">
        <v>0</v>
      </c>
      <c r="AFZ51" s="241">
        <f>IFERROR(HLOOKUP("fa_5d_c_s11",acc!$B$10:$AIS$83,$A51-1947,FALSE)
+HLOOKUP("fa_5d_c_s12",acc!$B$10:$AIS$83,$A51-1947,FALSE)
+HLOOKUP("fa_5d_c_s121",acc!$B$10:$AIS$83,$A51-1947,FALSE)
+HLOOKUP("fa_5d_c_s13",acc!$B$10:$AIS$83,$A51-1947,FALSE)
+HLOOKUP("fa_5d_c_s14",acc!$B$10:$AIS$83,$A51-1947,FALSE),"")</f>
        <v>1.1390000000000007</v>
      </c>
      <c r="AGA51" s="203">
        <v>0</v>
      </c>
      <c r="AGB51" s="203">
        <v>0</v>
      </c>
      <c r="AGC51" s="203">
        <v>0</v>
      </c>
      <c r="AGD51" s="203">
        <v>997.78100000000006</v>
      </c>
      <c r="AGE51" s="203">
        <v>997.40100000000007</v>
      </c>
      <c r="AGF51" s="203">
        <v>0</v>
      </c>
      <c r="AGG51" s="203">
        <v>0</v>
      </c>
      <c r="AGH51" s="203">
        <v>0</v>
      </c>
      <c r="AGI51" s="203">
        <v>0</v>
      </c>
      <c r="AGJ51" s="203">
        <v>19.120999999999999</v>
      </c>
      <c r="AGK51" s="203">
        <v>39.304742909402002</v>
      </c>
      <c r="AGL51" s="203">
        <v>0</v>
      </c>
      <c r="AGM51" s="203">
        <v>-34.297742909402004</v>
      </c>
      <c r="AGN51" s="203">
        <v>35.619999999999997</v>
      </c>
      <c r="AGO51" s="203">
        <v>4.3520000000000003</v>
      </c>
      <c r="AGP51" s="203">
        <v>0</v>
      </c>
      <c r="AGQ51" s="203">
        <v>-0.20200000000000001</v>
      </c>
      <c r="AGR51" s="203">
        <v>12.522</v>
      </c>
      <c r="AGS51" s="241">
        <f>IFERROR(HLOOKUP("fl_3e_flow_s13",acc!$B$10:$AIS$83,$A51-1947,FALSE)-HLOOKUP("fa_3e_flow_s11",acc!$B$10:$AIS$83,$A51-1947,FALSE)-HLOOKUP("fa_3e_flow_s121",acc!$B$10:$AIS$83,$A51-1947,FALSE)-HLOOKUP("fa_3e_flow_s2",acc!$B$10:$AIS$83,$A51-1947,FALSE),"")</f>
        <v>-17.881082130440024</v>
      </c>
      <c r="AGT51" s="203">
        <v>0.33008213044002499</v>
      </c>
      <c r="AGU51" s="203">
        <v>0</v>
      </c>
      <c r="AGV51" s="203">
        <v>26.317</v>
      </c>
      <c r="AGW51" s="203">
        <v>21.288</v>
      </c>
      <c r="AGX51" s="203">
        <v>18.634999999999998</v>
      </c>
      <c r="AGY51" s="203">
        <v>8.0464898403287908</v>
      </c>
      <c r="AGZ51" s="241">
        <f>IFERROR(HLOOKUP("fa_3g_flow_s12",acc!$B$10:$AIS$83,$A51-1947,FALSE)+HLOOKUP("fa_3g_flow_s121",acc!$B$10:$AIS$83,$A51-1947,FALSE)+HLOOKUP("fa_3g_flow_s13",acc!$B$10:$AIS$83,$A51-1947,FALSE)+HLOOKUP("fa_3g_flow_s14",acc!$B$10:$AIS$83,$A51-1947,FALSE)+HLOOKUP("fa_3g_flow_s2",acc!$B$10:$AIS$83,$A51-1947,FALSE)-HLOOKUP("fl_3g_flow_s11",acc!$B$10:$AIS$83,$A51-1947,FALSE),"")</f>
        <v>-15.655592290111233</v>
      </c>
      <c r="AHA51" s="203">
        <v>-0.14108213044002499</v>
      </c>
      <c r="AHB51" s="203">
        <v>0.51900000000000002</v>
      </c>
      <c r="AHC51" s="203">
        <v>-2.1379999999999999</v>
      </c>
      <c r="AHD51" s="203">
        <v>-3.3070000000000004</v>
      </c>
      <c r="AHE51" s="203">
        <v>35.090000000000003</v>
      </c>
      <c r="AHF51" s="241">
        <f>IFERROR(HLOOKUP("fl_3e_s_s13",acc!$B$10:$AIS$83,$A51-1947,FALSE)-HLOOKUP("fa_3e_s_s11",acc!$B$10:$AIS$83,$A51-1947,FALSE)-HLOOKUP("fa_3e_s_s121",acc!$B$10:$AIS$83,$A51-1947,FALSE)-HLOOKUP("fa_3e_s_s2",acc!$B$10:$AIS$83,$A51-1947,FALSE),"")</f>
        <v>130.45365887469504</v>
      </c>
      <c r="AHG51" s="203">
        <v>1.1593411253049239</v>
      </c>
      <c r="AHH51" s="203">
        <v>0</v>
      </c>
      <c r="AHI51" s="203">
        <v>41.107999999999997</v>
      </c>
      <c r="AHJ51" s="203">
        <v>207.81099999999998</v>
      </c>
      <c r="AHK51" s="203">
        <v>85.3</v>
      </c>
      <c r="AHL51" s="203">
        <v>373.42354240878501</v>
      </c>
      <c r="AHM51" s="241">
        <f>IFERROR(HLOOKUP("fa_3g_s_s12",acc!$B$10:$AIS$83,$A51-1947,FALSE)+HLOOKUP("fa_3g_s_s121",acc!$B$10:$AIS$83,$A51-1947,FALSE)+HLOOKUP("fa_3g_s_s13",acc!$B$10:$AIS$83,$A51-1947,FALSE)+HLOOKUP("fa_3g_s_s14",acc!$B$10:$AIS$83,$A51-1947,FALSE)+HLOOKUP("fa_3g_s_s2",acc!$B$10:$AIS$83,$A51-1947,FALSE)-HLOOKUP("fl_3g_s_s11",acc!$B$10:$AIS$83,$A51-1947,FALSE),"")</f>
        <v>427.84320128348003</v>
      </c>
      <c r="AHN51" s="203">
        <f t="shared" si="3"/>
        <v>1.5212601845872133</v>
      </c>
      <c r="AHO51" s="203">
        <f t="shared" si="2"/>
        <v>0.9217930145893195</v>
      </c>
      <c r="AHP51" s="203">
        <v>0.79265887469507601</v>
      </c>
      <c r="AHQ51" s="203">
        <v>24.303999999999998</v>
      </c>
      <c r="AHR51" s="203">
        <v>68.463999999999999</v>
      </c>
      <c r="AHS51" s="203">
        <v>46.158999999999999</v>
      </c>
      <c r="AHT51" s="203">
        <v>-5.2880000000000003</v>
      </c>
      <c r="AHU51" s="241">
        <f>IFERROR(HLOOKUP("fl_3e_v_s13",acc!$B$10:$AIS$83,$A51-1947,FALSE)-HLOOKUP("fa_3e_v_s11",acc!$B$10:$AIS$83,$A51-1947,FALSE)-HLOOKUP("fa_3e_v_s121",acc!$B$10:$AIS$83,$A51-1947,FALSE)-HLOOKUP("fa_3e_v_s2",acc!$B$10:$AIS$83,$A51-1947,FALSE),"")</f>
        <v>5.6319336323816573</v>
      </c>
      <c r="AHV51" s="203">
        <v>1.7066367618343212E-2</v>
      </c>
      <c r="AHW51" s="203">
        <v>0</v>
      </c>
      <c r="AHX51" s="203">
        <v>0.193</v>
      </c>
      <c r="AHY51" s="203">
        <v>0.55399999999999994</v>
      </c>
      <c r="AHZ51" s="203">
        <v>-7.2909999999999995</v>
      </c>
      <c r="AIA51" s="203">
        <v>-11.337724885009251</v>
      </c>
      <c r="AIB51" s="241">
        <f>IFERROR(HLOOKUP("fa_3g_v_s12",acc!$B$10:$AIS$83,$A51-1947,FALSE)+HLOOKUP("fa_3g_v_s121",acc!$B$10:$AIS$83,$A51-1947,FALSE)+HLOOKUP("fa_3g_v_s13",acc!$B$10:$AIS$83,$A51-1947,FALSE)+HLOOKUP("fa_3g_v_s14",acc!$B$10:$AIS$83,$A51-1947,FALSE)+HLOOKUP("fa_3g_v_s2",acc!$B$10:$AIS$83,$A51-1947,FALSE)-HLOOKUP("fl_3g_v_s11",acc!$B$10:$AIS$83,$A51-1947,FALSE),"")</f>
        <v>-9.2877912526275921</v>
      </c>
      <c r="AIC51" s="203">
        <v>-2.4066367618343212E-2</v>
      </c>
      <c r="AID51" s="203">
        <v>-1.9E-2</v>
      </c>
      <c r="AIE51" s="203">
        <v>-1.2669999999999999</v>
      </c>
      <c r="AIF51" s="203">
        <v>-3.931</v>
      </c>
      <c r="AIG51" s="203">
        <v>-3.0859999999999999</v>
      </c>
      <c r="AIH51" s="241">
        <f>IFERROR(HLOOKUP("fl_3e_c_s13",acc!$B$10:$AIS$83,$A51-1947,FALSE)-HLOOKUP("fa_3e_c_s11",acc!$B$10:$AIS$83,$A51-1947,FALSE)-HLOOKUP("fa_3e_c_s121",acc!$B$10:$AIS$83,$A51-1947,FALSE)-HLOOKUP("fa_3e_c_s2",acc!$B$10:$AIS$83,$A51-1947,FALSE),"")</f>
        <v>2.916326550147184</v>
      </c>
      <c r="AII51" s="203">
        <v>-0.22332655014718419</v>
      </c>
      <c r="AIJ51" s="203">
        <v>0</v>
      </c>
      <c r="AIK51" s="203">
        <v>-3.6999999999999998E-2</v>
      </c>
      <c r="AIL51" s="203">
        <v>-0.43</v>
      </c>
      <c r="AIM51" s="203">
        <v>0</v>
      </c>
      <c r="AIN51" s="203">
        <v>30.699058252117453</v>
      </c>
      <c r="AIO51" s="241">
        <f>IFERROR(HLOOKUP("fa_3g_c_s12",acc!$B$10:$AIS$83,$A51-1947,FALSE)+HLOOKUP("fa_3g_c_s121",acc!$B$10:$AIS$83,$A51-1947,FALSE)+HLOOKUP("fa_3g_c_s13",acc!$B$10:$AIS$83,$A51-1947,FALSE)+HLOOKUP("fa_3g_c_s14",acc!$B$10:$AIS$83,$A51-1947,FALSE)+HLOOKUP("fa_3g_c_s2",acc!$B$10:$AIS$83,$A51-1947,FALSE)-HLOOKUP("fl_3g_c_s11",acc!$B$10:$AIS$83,$A51-1947,FALSE),"")</f>
        <v>30.922384802264638</v>
      </c>
      <c r="AIP51" s="203">
        <v>0.22332655014718419</v>
      </c>
      <c r="AIQ51" s="203">
        <v>0</v>
      </c>
      <c r="AIR51" s="203">
        <v>0</v>
      </c>
      <c r="AIS51" s="203">
        <v>0</v>
      </c>
    </row>
    <row r="52" spans="1:929" x14ac:dyDescent="0.35">
      <c r="A52" s="1">
        <v>1990</v>
      </c>
      <c r="B52" s="203">
        <v>121.111</v>
      </c>
      <c r="C52" s="203">
        <v>-84.925826999999998</v>
      </c>
      <c r="D52" s="203">
        <v>29.828934</v>
      </c>
      <c r="E52" s="203">
        <v>-6.4214000000006877E-2</v>
      </c>
      <c r="F52" s="203">
        <v>910.72416099999998</v>
      </c>
      <c r="G52" s="203">
        <v>8.6629999999999985</v>
      </c>
      <c r="H52" s="203">
        <v>0</v>
      </c>
      <c r="I52" s="203">
        <v>4.174493</v>
      </c>
      <c r="J52" s="203">
        <v>-0.7531599999999985</v>
      </c>
      <c r="K52" s="203">
        <v>181.0309</v>
      </c>
      <c r="L52" s="203">
        <v>0</v>
      </c>
      <c r="M52" s="203">
        <v>0</v>
      </c>
      <c r="N52" s="203">
        <v>0</v>
      </c>
      <c r="O52" s="203">
        <f t="shared" si="6"/>
        <v>2.1683479054360872</v>
      </c>
      <c r="P52" s="203">
        <f t="shared" si="4"/>
        <v>0.73538401615652216</v>
      </c>
      <c r="Q52" s="203">
        <v>0</v>
      </c>
      <c r="R52" s="203">
        <v>0</v>
      </c>
      <c r="S52" s="203">
        <v>0.17399999999999999</v>
      </c>
      <c r="T52" s="203">
        <v>0</v>
      </c>
      <c r="U52" s="203">
        <v>13.831529</v>
      </c>
      <c r="V52" s="203">
        <v>9.8070660000000007</v>
      </c>
      <c r="W52" s="203">
        <v>233.10509999999999</v>
      </c>
      <c r="X52" s="203">
        <v>5.7370000000000001</v>
      </c>
      <c r="Y52" s="203">
        <v>-4.5272489999999994</v>
      </c>
      <c r="Z52" s="203">
        <v>1.4794829999999999</v>
      </c>
      <c r="AA52" s="203">
        <v>1.5248999999999846E-2</v>
      </c>
      <c r="AB52" s="203">
        <v>39.559756999999998</v>
      </c>
      <c r="AC52" s="203">
        <v>0</v>
      </c>
      <c r="AD52" s="203">
        <v>0</v>
      </c>
      <c r="AE52" s="203">
        <v>0</v>
      </c>
      <c r="AF52" s="203">
        <v>0</v>
      </c>
      <c r="AG52" s="203">
        <v>0</v>
      </c>
      <c r="AH52" s="203">
        <v>0</v>
      </c>
      <c r="AI52" s="203">
        <v>0</v>
      </c>
      <c r="AJ52" s="203">
        <v>0</v>
      </c>
      <c r="AK52" s="203">
        <v>0</v>
      </c>
      <c r="AL52" s="203">
        <v>0</v>
      </c>
      <c r="AM52" s="203">
        <v>0.23499999999999999</v>
      </c>
      <c r="AN52" s="203">
        <v>0</v>
      </c>
      <c r="AO52" s="203">
        <v>0.77112000000000003</v>
      </c>
      <c r="AP52" s="203">
        <v>8.8919999999999999E-2</v>
      </c>
      <c r="AQ52" s="203">
        <v>12.990893</v>
      </c>
      <c r="AR52" s="203">
        <v>48.626999999999995</v>
      </c>
      <c r="AS52" s="203">
        <v>-32.735723</v>
      </c>
      <c r="AT52" s="203">
        <v>11.144379000000001</v>
      </c>
      <c r="AU52" s="203">
        <v>-1.0883999999990124E-2</v>
      </c>
      <c r="AV52" s="203">
        <v>511.89502600000003</v>
      </c>
      <c r="AW52" s="203">
        <v>1.2989999999999999</v>
      </c>
      <c r="AX52" s="203">
        <v>0</v>
      </c>
      <c r="AY52" s="203">
        <v>-0.315832</v>
      </c>
      <c r="AZ52" s="203">
        <v>0.138768</v>
      </c>
      <c r="BA52" s="203">
        <v>21.045674999999999</v>
      </c>
      <c r="BB52" s="203">
        <v>0</v>
      </c>
      <c r="BC52" s="203">
        <v>0</v>
      </c>
      <c r="BD52" s="203">
        <v>0</v>
      </c>
      <c r="BE52" s="203">
        <v>0</v>
      </c>
      <c r="BF52" s="203">
        <v>0</v>
      </c>
      <c r="BG52" s="203">
        <v>0.499</v>
      </c>
      <c r="BH52" s="203">
        <v>0</v>
      </c>
      <c r="BI52" s="203">
        <v>7.6510449999999999</v>
      </c>
      <c r="BJ52" s="203">
        <v>1.681327</v>
      </c>
      <c r="BK52" s="203">
        <v>128.17827</v>
      </c>
      <c r="BL52" s="203">
        <v>69.453844000000004</v>
      </c>
      <c r="BM52" s="203">
        <v>-36.109652000000004</v>
      </c>
      <c r="BN52" s="203">
        <v>49.800944000000001</v>
      </c>
      <c r="BO52" s="203">
        <v>0</v>
      </c>
      <c r="BP52" s="203">
        <v>1399.9717230000001</v>
      </c>
      <c r="BQ52" s="203">
        <v>0.64179999999999993</v>
      </c>
      <c r="BR52" s="203">
        <v>0</v>
      </c>
      <c r="BS52" s="203">
        <v>-0.33801799999999999</v>
      </c>
      <c r="BT52" s="203">
        <v>0</v>
      </c>
      <c r="BU52" s="203">
        <v>13.309725</v>
      </c>
      <c r="BV52" s="203">
        <v>0.83079999999999998</v>
      </c>
      <c r="BW52" s="203">
        <v>0</v>
      </c>
      <c r="BX52" s="203">
        <v>-5.0350699999999993</v>
      </c>
      <c r="BY52" s="203">
        <v>0</v>
      </c>
      <c r="BZ52" s="203">
        <v>48.20093</v>
      </c>
      <c r="CA52" s="203">
        <v>-0.90649000000000002</v>
      </c>
      <c r="CB52" s="203">
        <v>0</v>
      </c>
      <c r="CC52" s="203">
        <v>44.522590999999998</v>
      </c>
      <c r="CD52" s="203">
        <v>13.697808</v>
      </c>
      <c r="CE52" s="203">
        <v>708.02612699999997</v>
      </c>
      <c r="CF52" s="203">
        <v>246.34678299999999</v>
      </c>
      <c r="CG52" s="203">
        <v>-159.48449499999998</v>
      </c>
      <c r="CH52" s="203">
        <v>92.533937999999992</v>
      </c>
      <c r="CI52" s="203">
        <v>0</v>
      </c>
      <c r="CJ52" s="203">
        <v>2872.2797759999999</v>
      </c>
      <c r="CK52" s="203">
        <v>9.9893999999999998</v>
      </c>
      <c r="CL52" s="203">
        <v>0</v>
      </c>
      <c r="CM52" s="203">
        <v>3.5206430000000002</v>
      </c>
      <c r="CN52" s="203">
        <v>7.9999999999999996E-6</v>
      </c>
      <c r="CO52" s="203">
        <v>215.38629999999998</v>
      </c>
      <c r="CP52" s="203">
        <v>0.83079999999999998</v>
      </c>
      <c r="CQ52" s="203">
        <v>0</v>
      </c>
      <c r="CR52" s="203">
        <v>-5.0350699999999993</v>
      </c>
      <c r="CS52" s="203">
        <v>0</v>
      </c>
      <c r="CT52" s="203">
        <v>48.20093</v>
      </c>
      <c r="CU52" s="203">
        <v>8.9999999999999985E-6</v>
      </c>
      <c r="CV52" s="203">
        <v>0</v>
      </c>
      <c r="CW52" s="203">
        <v>66.996990000000011</v>
      </c>
      <c r="CX52" s="203">
        <v>25.352475999999999</v>
      </c>
      <c r="CY52" s="203">
        <v>1085.822997</v>
      </c>
      <c r="CZ52" s="203">
        <v>70.942999999999998</v>
      </c>
      <c r="DA52" s="203">
        <v>-37.295695999999985</v>
      </c>
      <c r="DB52" s="203">
        <v>50.081141999999986</v>
      </c>
      <c r="DC52" s="203">
        <v>-1.1368000000004486E-2</v>
      </c>
      <c r="DD52" s="203">
        <v>1410.1008319999996</v>
      </c>
      <c r="DE52" s="203">
        <f t="shared" si="7"/>
        <v>1.9188039805312422</v>
      </c>
      <c r="DF52" s="203">
        <f t="shared" si="5"/>
        <v>0.58063501319386412</v>
      </c>
      <c r="DG52" s="203">
        <v>0.64200000000000002</v>
      </c>
      <c r="DH52" s="203">
        <v>0</v>
      </c>
      <c r="DI52" s="203">
        <v>-0.33801799999999982</v>
      </c>
      <c r="DJ52" s="203">
        <v>-2.00000000000089E-4</v>
      </c>
      <c r="DK52" s="203">
        <v>13.309724999999975</v>
      </c>
      <c r="DL52" s="203">
        <v>0.83</v>
      </c>
      <c r="DM52" s="203">
        <v>0</v>
      </c>
      <c r="DN52" s="203">
        <v>-5.0350699999999993</v>
      </c>
      <c r="DO52" s="203">
        <v>8.0000000000002292E-4</v>
      </c>
      <c r="DP52" s="203">
        <v>48.20093</v>
      </c>
      <c r="DQ52" s="203">
        <v>-0.90700000000000003</v>
      </c>
      <c r="DR52" s="203">
        <v>0</v>
      </c>
      <c r="DS52" s="203">
        <v>44.743296000000001</v>
      </c>
      <c r="DT52" s="203">
        <v>13.774172</v>
      </c>
      <c r="DU52" s="203">
        <v>711.54873399999997</v>
      </c>
      <c r="DV52" s="203"/>
      <c r="DW52" s="241">
        <f>IFERROR(HLOOKUP("fa_21_s_s11",acc!$B$10:$AIR$83,$A52-1947,FALSE)+HLOOKUP("fa_2_s_s11",acc!$B$10:$AIR$83,$A52-1947,FALSE)+HLOOKUP("fa_3e_s_s11",acc!$B$10:$AIR$83,$A52-1947,FALSE)+HLOOKUP("fa_3d_s_s11",acc!$B$10:$AIR$83,$A52-1947,FALSE)+HLOOKUP("fa_4_s_s11",acc!$B$10:$AIR$83,$A52-1947,FALSE)+HLOOKUP("fa_5e_s_s11",acc!$B$10:$AIR$83,$A52-1947,FALSE)+HLOOKUP("fa_5d_s_s11",acc!$B$10:$AIR$83,$A52-1947,FALSE)+HLOOKUP("fa_6_s_s11",acc!$B$10:$AIR$83,$A52-1947,FALSE)+HLOOKUP("fa_7_s_s11",acc!$B$10:$AIR$83,$A52-1947,FALSE)+HLOOKUP("fa_8_s_s11",acc!$B$10:$AIR$83,$A52-1947,FALSE),"")</f>
        <v>1196.6219999999998</v>
      </c>
      <c r="DX52" s="203">
        <v>0</v>
      </c>
      <c r="DY52" s="203">
        <v>118.477</v>
      </c>
      <c r="DZ52" s="203">
        <v>1.371</v>
      </c>
      <c r="EA52" s="203">
        <v>44.359000000000002</v>
      </c>
      <c r="EB52" s="203">
        <v>41.457999999999998</v>
      </c>
      <c r="EC52" s="203">
        <v>2.9009999999999998</v>
      </c>
      <c r="ED52" s="203">
        <v>404.76400000000001</v>
      </c>
      <c r="EE52" s="203">
        <v>625.33299999999997</v>
      </c>
      <c r="EF52" s="203">
        <v>499.28199999999998</v>
      </c>
      <c r="EG52" s="203">
        <v>126.051</v>
      </c>
      <c r="EH52" s="203">
        <v>8.8239999999999998</v>
      </c>
      <c r="EI52" s="203">
        <v>-1.3640000000000001</v>
      </c>
      <c r="EJ52" s="203">
        <v>-5.1419999999999995</v>
      </c>
      <c r="EK52" s="203"/>
      <c r="EL52" s="241">
        <f>IFERROR(HLOOKUP("fa_21_s_s12",acc!$B$10:$AMP$83,$A52-1947,FALSE)+HLOOKUP("res_s",acc!$B$10:$AMP$83,$A52-1947,FALSE)+HLOOKUP("fa_2_s_s12",acc!$B$10:$AMP$83,$A52-1947,FALSE)+HLOOKUP("fa_3e_s_s12",acc!$B$10:$AMP$83,$A52-1947,FALSE)+HLOOKUP("fa_3d_s_s12",acc!$B$10:$AMP$83,$A52-1947,FALSE)+HLOOKUP("fa_3g_s_s12",acc!$B$10:$AMP$83,$A52-1947,FALSE)+HLOOKUP("fa_4_s_s12",acc!$B$10:$AMP$83,$A52-1947,FALSE)+HLOOKUP("fa_5e_s_s12",acc!$B$10:$AMP$83,$A52-1947,FALSE)+HLOOKUP("fa_5d_s_s12",acc!$B$10:$AMP$83,$A52-1947,FALSE)+HLOOKUP("fa_8_s_s12",acc!$B$10:$AMP$83,$A52-1947,FALSE),"")</f>
        <v>2415.6789862563878</v>
      </c>
      <c r="EM52" s="203">
        <v>0</v>
      </c>
      <c r="EN52" s="203">
        <v>578.31299999999999</v>
      </c>
      <c r="EO52" s="203">
        <v>2.673</v>
      </c>
      <c r="EP52" s="203">
        <v>0</v>
      </c>
      <c r="EQ52" s="203">
        <v>554.83600000000001</v>
      </c>
      <c r="ER52" s="203">
        <v>514.56399999999996</v>
      </c>
      <c r="ES52" s="203">
        <v>40.271999999999998</v>
      </c>
      <c r="ET52" s="241">
        <f>IFERROR(HLOOKUP("fl_4_s_s11",acc!$B$10:$AIS$83,$A52-1947,FALSE)+HLOOKUP("fl_4_s_s13",acc!$B$10:$AIS$83,$A52-1947,FALSE)+HLOOKUP("fl_4_s_s14",acc!$B$10:$AIS$83,$A52-1947,FALSE)+HLOOKUP("fl_4_s_s2",acc!$B$10:$AIS$83,$A52-1947,FALSE)-HLOOKUP("fa_4_s_s11",acc!$B$10:$AIS$83,$A52-1947,FALSE)-HLOOKUP("fa_4_s_s121",acc!$B$10:$AIS$83,$A52-1947,FALSE)-HLOOKUP("fa_4_s_s2",acc!$B$10:$AIS$83,$A52-1947,FALSE),"")</f>
        <v>967.3599999999999</v>
      </c>
      <c r="EU52" s="203">
        <v>287.59100000000001</v>
      </c>
      <c r="EV52" s="203">
        <v>250.99199999999999</v>
      </c>
      <c r="EW52" s="203">
        <v>36.598999999999997</v>
      </c>
      <c r="EX52" s="203">
        <v>0</v>
      </c>
      <c r="EY52" s="203">
        <v>0</v>
      </c>
      <c r="EZ52" s="203">
        <v>-0.18899999999999295</v>
      </c>
      <c r="FA52" s="203"/>
      <c r="FB52" s="241">
        <f>IFERROR(HLOOKUP("fa_1_s_s121",acc!$B$10:$AMH$83,$A52-1947,FALSE)+HLOOKUP("fa_295_s_s121",acc!$B$10:$AMH$83,$A52-1947,FALSE)+HLOOKUP("tgt2_s",acc!$B$10:$AMH$83,$A52-1947,FALSE)+HLOOKUP("fa_2_s_s121",acc!$B$10:$AMH$83,$A52-1947,FALSE)+HLOOKUP("fa_3e_s_s121",acc!$B$10:$AMH$83,$A52-1947,FALSE)+HLOOKUP("fa_3d_s_s121",acc!$B$10:$AMH$83,$A52-1947,FALSE)+HLOOKUP("fa_3g_s_s121",acc!$B$10:$AMH$83,$A52-1947,FALSE)+HLOOKUP("fa_4_s_s121",acc!$B$10:$AMH$83,$A52-1947,FALSE)+HLOOKUP("fa_5e_s_s121",acc!$B$10:$AMH$83,$A52-1947,FALSE)+HLOOKUP("fa_5d_s_s121",acc!$B$10:$AMH$83,$A52-1947,FALSE)+HLOOKUP("fa_7_s_s121",acc!$B$10:$AMH$83,$A52-1947,FALSE)+HLOOKUP("fa_8_s_s121",acc!$B$10:$AMH$83,$A52-1947,FALSE),"")</f>
        <v>143.946</v>
      </c>
      <c r="FC52" s="203">
        <v>25.641999999999999</v>
      </c>
      <c r="FD52" s="203">
        <v>33.585999999999999</v>
      </c>
      <c r="FE52" s="203">
        <v>0</v>
      </c>
      <c r="FF52" s="241">
        <f>IFERROR(HLOOKUP("fl_295_s_s12",acc!$B$10:$AIS$83,$A52-1947,FALSE)+HLOOKUP("fl_295_s_s2",acc!$B$10:$AIS$83,$A52-1947,FALSE),"")</f>
        <v>71.206999999999994</v>
      </c>
      <c r="FG52" s="203">
        <v>3.9089999999999998</v>
      </c>
      <c r="FH52" s="203">
        <v>3.9089999999999998</v>
      </c>
      <c r="FI52" s="203">
        <v>0</v>
      </c>
      <c r="FJ52" s="203">
        <v>6.3869999999999996</v>
      </c>
      <c r="FK52" s="203">
        <v>0.34499999999999997</v>
      </c>
      <c r="FL52" s="203">
        <v>0.26900000000000002</v>
      </c>
      <c r="FM52" s="203">
        <v>7.5999999999999998E-2</v>
      </c>
      <c r="FN52" s="203">
        <v>0</v>
      </c>
      <c r="FO52" s="203">
        <v>0</v>
      </c>
      <c r="FP52" s="203">
        <v>2.8699999999999997</v>
      </c>
      <c r="FQ52" s="203"/>
      <c r="FR52" s="241">
        <f>IFERROR(HLOOKUP("gcb_s",acc!$B$10:$ALZ$83,$A52-1947,FALSE)+HLOOKUP("fa_2_s_s13",acc!$B$10:$ALZ$83,$A52-1947,FALSE)+HLOOKUP("fa_3d_s_s13",acc!$B$10:$ALZ$83,$A52-1947,FALSE)+HLOOKUP("fa_3g_s_s13",acc!$B$10:$ALZ$83,$A52-1947,FALSE)+HLOOKUP("fa_5e_s_s13",acc!$B$10:$ALZ$83,$A52-1947,FALSE)+HLOOKUP("fa_5d_s_s13",acc!$B$10:$ALZ$83,$A52-1947,FALSE)+HLOOKUP("fa_6_s_s13",acc!$B$10:$ALZ$83,$A52-1947,FALSE)+HLOOKUP("fa_7_s_s13",acc!$B$10:$ALZ$83,$A52-1947,FALSE)+HLOOKUP("fa_8_s_s13",acc!$B$10:$ALZ$83,$A52-1947,FALSE),"")</f>
        <v>188.42200000000003</v>
      </c>
      <c r="FS52" s="203">
        <v>0</v>
      </c>
      <c r="FT52" s="203">
        <v>23.407999999999998</v>
      </c>
      <c r="FU52" s="203">
        <v>0</v>
      </c>
      <c r="FV52" s="203">
        <v>24.908999999999999</v>
      </c>
      <c r="FW52" s="203">
        <v>24.251000000000001</v>
      </c>
      <c r="FX52" s="203">
        <v>0.65800000000000003</v>
      </c>
      <c r="FY52" s="203">
        <v>0</v>
      </c>
      <c r="FZ52" s="203">
        <v>127.43600000000001</v>
      </c>
      <c r="GA52" s="203">
        <v>122.053</v>
      </c>
      <c r="GB52" s="203">
        <v>5.383</v>
      </c>
      <c r="GC52" s="203">
        <v>0.27500000000000002</v>
      </c>
      <c r="GD52" s="203">
        <v>0</v>
      </c>
      <c r="GE52" s="203">
        <v>-6.3269999999999982</v>
      </c>
      <c r="GF52" s="203"/>
      <c r="GG52" s="241">
        <f>IFERROR(HLOOKUP("fa_21_s_s14",acc!$B$10:$ALR$83,$A52-1947,FALSE)+HLOOKUP("fa_2_s_s14",acc!$B$10:$ALR$83,$A52-1947,FALSE)+HLOOKUP("fa_3d_s_s14",acc!$B$10:$ALR$83,$A52-1947,FALSE)+HLOOKUP("fa_3g_s_s14",acc!$B$10:$ALR$83,$A52-1947,FALSE)+HLOOKUP("fa_5e_s_s14",acc!$B$10:$ALR$83,$A52-1947,FALSE)+HLOOKUP("fa_5d_s_s14",acc!$B$10:$ALR$83,$A52-1947,FALSE)+HLOOKUP("fa_6_s_s14",acc!$B$10:$ALR$83,$A52-1947,FALSE)+HLOOKUP("fa_7_s_s14",acc!$B$10:$ALR$83,$A52-1947,FALSE)+HLOOKUP("fa_8_s_s14",acc!$B$10:$ALR$83,$A52-1947,FALSE),"")</f>
        <v>1219.3910000000003</v>
      </c>
      <c r="GH52" s="203">
        <v>0</v>
      </c>
      <c r="GI52" s="203">
        <v>516.10900000000004</v>
      </c>
      <c r="GJ52" s="203">
        <v>35.527000000000001</v>
      </c>
      <c r="GK52" s="203">
        <v>67.495000000000005</v>
      </c>
      <c r="GL52" s="203">
        <v>63.231000000000002</v>
      </c>
      <c r="GM52" s="203">
        <v>4.2640000000000002</v>
      </c>
      <c r="GN52" s="203">
        <v>0</v>
      </c>
      <c r="GO52" s="203">
        <v>410.19799999999998</v>
      </c>
      <c r="GP52" s="203">
        <v>400.05500000000001</v>
      </c>
      <c r="GQ52" s="203">
        <v>10.143000000000001</v>
      </c>
      <c r="GR52" s="203">
        <v>180.477</v>
      </c>
      <c r="GS52" s="204">
        <v>0</v>
      </c>
      <c r="GT52" s="203">
        <v>9.5850000000000009</v>
      </c>
      <c r="GU52" s="203"/>
      <c r="GV52" s="241">
        <f>IFERROR(HLOOKUP("fa_21_s_s2",acc!$B$10:$ALJ$83,$A52-1947,FALSE)+HLOOKUP("fa_2_s_s2",acc!$B$10:$ALJ$83,$A52-1947,FALSE)+HLOOKUP("fa_3e_s_s2",acc!$B$10:$ALJ$83,$A52-1947,FALSE)+HLOOKUP("fa_3g_s_s2",acc!$B$10:$ALJ$83,$A52-1947,FALSE)+HLOOKUP("fa_4_s_s2",acc!$B$10:$ALJ$83,$A52-1947,FALSE)+HLOOKUP("fa_5e_s_s2",acc!$B$10:$ALJ$83,$A52-1947,FALSE)+HLOOKUP("fa_6_s_s2",acc!$B$10:$ALJ$83,$A52-1947,FALSE)+HLOOKUP("fa_8_s_s2",acc!$B$10:$ALJ$83,$A52-1947,FALSE),"")</f>
        <v>674.05499999999995</v>
      </c>
      <c r="GW52" s="203">
        <v>0</v>
      </c>
      <c r="GX52" s="203">
        <v>319.017</v>
      </c>
      <c r="GY52" s="203">
        <v>0</v>
      </c>
      <c r="GZ52" s="203">
        <v>0</v>
      </c>
      <c r="HA52" s="203">
        <v>146.46799999999999</v>
      </c>
      <c r="HB52" s="203">
        <v>65.616</v>
      </c>
      <c r="HC52" s="203">
        <v>80.852000000000004</v>
      </c>
      <c r="HD52" s="203">
        <v>89.031000000000006</v>
      </c>
      <c r="HE52" s="203">
        <f t="shared" si="0"/>
        <v>181.87199999999999</v>
      </c>
      <c r="HF52" s="203">
        <v>181.87199999999999</v>
      </c>
      <c r="HG52" s="203">
        <v>0</v>
      </c>
      <c r="HH52" s="203">
        <v>0.69399999999999995</v>
      </c>
      <c r="HI52" s="203">
        <v>0</v>
      </c>
      <c r="HJ52" s="203">
        <v>-0.79699999999999993</v>
      </c>
      <c r="HK52" s="203"/>
      <c r="HL52" s="241">
        <f>IFERROR(HLOOKUP("fl_3g_s_s11",acc!$B$10:$AIQ$83,$A52-1947,FALSE)+HLOOKUP("fl_4_s_s11",acc!$B$10:$AIQ$83,$A52-1947,FALSE)+HLOOKUP("fl_5e_s_s11",acc!$B$10:$AIQ$83,$A52-1947,FALSE),"")</f>
        <v>1923.5860000000002</v>
      </c>
      <c r="HM52" s="203">
        <v>0</v>
      </c>
      <c r="HN52" s="203">
        <v>0</v>
      </c>
      <c r="HO52" s="203">
        <v>98.361000000000004</v>
      </c>
      <c r="HP52" s="203">
        <v>80.320999999999998</v>
      </c>
      <c r="HQ52" s="203">
        <v>18.04</v>
      </c>
      <c r="HR52" s="203">
        <v>969.81799999999998</v>
      </c>
      <c r="HS52" s="203">
        <v>855.40700000000004</v>
      </c>
      <c r="HT52" s="203">
        <v>855.40700000000004</v>
      </c>
      <c r="HU52" s="203">
        <v>0</v>
      </c>
      <c r="HV52" s="203">
        <v>0</v>
      </c>
      <c r="HW52" s="203">
        <v>0</v>
      </c>
      <c r="HX52" s="203">
        <v>0</v>
      </c>
      <c r="HY52" s="203"/>
      <c r="HZ52" s="241">
        <f>IFERROR(HLOOKUP("fl_295_s_s12",acc!$B$10:$AMO$83,$A52-1947,FALSE)+HLOOKUP("fl_2_s_s12",acc!$B$10:$AMO$83,$A52-1947,FALSE)+HLOOKUP("fl_3g_s_s12",acc!$B$10:$AMO$83,$A52-1947,FALSE)+HLOOKUP("fl_5e_s_s12",acc!$B$10:$AMO$83,$A52-1947,FALSE)+HLOOKUP("fl_6_s_s12",acc!$B$10:$AMO$83,$A52-1947,FALSE)+HLOOKUP("fl_7_s_s12",acc!$B$10:$AMO$83,$A52-1947,FALSE),"")</f>
        <v>2462.5169862563876</v>
      </c>
      <c r="IA52" s="203">
        <v>0</v>
      </c>
      <c r="IB52" s="241">
        <f>IFERROR(HLOOKUP("fa_2_s_s11",acc!$B$10:$AIS$83,$A52-1947,FALSE)+HLOOKUP("fa_2_s_s12",acc!$B$10:$AIS$83,$A52-1947,FALSE)+HLOOKUP("fa_2_s_s121",acc!$B$10:$AIS$83,$A52-1947,FALSE)+HLOOKUP("fa_2_s_s13",acc!$B$10:$AIS$83,$A52-1947,FALSE)+HLOOKUP("fa_2_s_s14",acc!$B$10:$AIS$83,$A52-1947,FALSE)+HLOOKUP("fa_2_s_s2",acc!$B$10:$AIS$83,$A52-1947,FALSE)-HLOOKUP("fl_2_s_s121",acc!$B$10:$AIS$83,$A52-1947,FALSE)-HLOOKUP("fl_2_s_s13",acc!$B$10:$AIS$83,$A52-1947,FALSE)-HLOOKUP("fl_2_s_s2",acc!$B$10:$AIS$83,$A52-1947,FALSE),"")</f>
        <v>1240.7220000000002</v>
      </c>
      <c r="IC52" s="203">
        <v>0</v>
      </c>
      <c r="ID52" s="203">
        <v>60.72</v>
      </c>
      <c r="IE52" s="203">
        <v>432.596</v>
      </c>
      <c r="IF52" s="203">
        <v>374.55700000000002</v>
      </c>
      <c r="IG52" s="203">
        <v>58.039000000000001</v>
      </c>
      <c r="IH52" s="203">
        <v>0</v>
      </c>
      <c r="II52" s="203">
        <v>563.61099999999999</v>
      </c>
      <c r="IJ52" s="203">
        <v>563.61099999999999</v>
      </c>
      <c r="IK52" s="203">
        <v>0</v>
      </c>
      <c r="IL52" s="203">
        <v>190.27</v>
      </c>
      <c r="IM52" s="241">
        <f>IFERROR(HLOOKUP("fa_7_s_s11",acc!$B$10:$AIS$83,$A52-1947,FALSE)
+HLOOKUP("fa_7_s_s121",acc!$B$10:$AIS$83,$A52-1947,FALSE)
+HLOOKUP("fa_7_s_s13",acc!$B$10:$AIS$83,$A52-1947,FALSE)
+HLOOKUP("fa_7_s_s14",acc!$B$10:$AIS$83,$A52-1947,FALSE)
-HLOOKUP("fl_7_s_s2",acc!$B$10:$AIS$83,$A52-1947,FALSE),"")</f>
        <v>3.9569999999999999</v>
      </c>
      <c r="IN52" s="203">
        <v>0</v>
      </c>
      <c r="IO52" s="203"/>
      <c r="IP52" s="241">
        <f>IFERROR(HLOOKUP("fl_21_s_s121",acc!$B$10:$AMG$83,$A52-1947,FALSE)+HLOOKUP("res_s",acc!$B$10:$AMG$83,$A52-1947,FALSE)+HLOOKUP("gcb_s",acc!$B$10:$AMG$83,$A52-1947,FALSE)+HLOOKUP("fl_2_s_s121",acc!$B$10:$AMG$83,$A52-1947,FALSE)+HLOOKUP("fl_5e_s_s121",acc!$B$10:$AMG$83,$A52-1947,FALSE),"")</f>
        <v>104.182</v>
      </c>
      <c r="IQ52" s="203">
        <v>0</v>
      </c>
      <c r="IR52" s="203">
        <v>-20.593</v>
      </c>
      <c r="IS52" s="241">
        <f>IFERROR(HLOOKUP("fa_21_s_s11",acc!$B$10:$AIS$83,$A52-1947,FALSE)+HLOOKUP("fa_21_s_s12",acc!$B$10:$AIS$83,$A52-1947,FALSE)+HLOOKUP("fa_21_s_s14",acc!$B$10:$AIS$83,$A52-1947,FALSE)+HLOOKUP("fa_21_s_s2",acc!$B$10:$AIS$83,$A52-1947,FALSE),"")</f>
        <v>39.570999999999998</v>
      </c>
      <c r="IT52" s="203">
        <v>0</v>
      </c>
      <c r="IU52" s="203">
        <v>0</v>
      </c>
      <c r="IV52" s="203">
        <v>0</v>
      </c>
      <c r="IW52" s="203">
        <v>0</v>
      </c>
      <c r="IX52" s="203">
        <v>0</v>
      </c>
      <c r="IY52" s="203">
        <v>35.506</v>
      </c>
      <c r="IZ52" s="203">
        <v>35.506</v>
      </c>
      <c r="JA52" s="203">
        <v>0</v>
      </c>
      <c r="JB52" s="203">
        <v>0</v>
      </c>
      <c r="JC52" s="203">
        <v>0</v>
      </c>
      <c r="JD52" s="203">
        <v>0</v>
      </c>
      <c r="JE52" s="203"/>
      <c r="JF52" s="241">
        <f>IFERROR(HLOOKUP("fl_2_s_s13",acc!$B$10:$ALY$83,$A52-1947,FALSE)+HLOOKUP("fl_3e_s_s13",acc!$B$10:$ALY$83,$A52-1947,FALSE)+HLOOKUP("fl_4_s_s13",acc!$B$10:$ALY$83,$A52-1947,FALSE),"")</f>
        <v>366.39700000000005</v>
      </c>
      <c r="JG52" s="203">
        <v>0</v>
      </c>
      <c r="JH52" s="203">
        <v>57.54</v>
      </c>
      <c r="JI52" s="203">
        <v>0</v>
      </c>
      <c r="JJ52" s="203">
        <v>224.17099999999999</v>
      </c>
      <c r="JK52" s="203">
        <v>217.47</v>
      </c>
      <c r="JL52" s="203">
        <v>6.7009999999999996</v>
      </c>
      <c r="JM52" s="203">
        <v>84.686000000000007</v>
      </c>
      <c r="JN52" s="203">
        <v>0</v>
      </c>
      <c r="JO52" s="203">
        <v>0</v>
      </c>
      <c r="JP52" s="203">
        <v>0</v>
      </c>
      <c r="JQ52" s="203">
        <v>0</v>
      </c>
      <c r="JR52" s="203">
        <v>0</v>
      </c>
      <c r="JS52" s="203">
        <v>0</v>
      </c>
      <c r="JT52" s="203"/>
      <c r="JU52" s="241">
        <f>IFERROR(HLOOKUP("fl_4_s_s14",acc!$B$10:$ALQ$83,$A52-1947,FALSE),"")</f>
        <v>299.42</v>
      </c>
      <c r="JV52" s="203">
        <v>0</v>
      </c>
      <c r="JW52" s="203">
        <v>0</v>
      </c>
      <c r="JX52" s="203">
        <v>0</v>
      </c>
      <c r="JY52" s="203">
        <v>0</v>
      </c>
      <c r="JZ52" s="203">
        <v>0</v>
      </c>
      <c r="KA52" s="203">
        <v>299.42</v>
      </c>
      <c r="KB52" s="203">
        <v>0</v>
      </c>
      <c r="KC52" s="203">
        <v>0</v>
      </c>
      <c r="KD52" s="203">
        <v>0</v>
      </c>
      <c r="KE52" s="203">
        <v>0</v>
      </c>
      <c r="KF52" s="203">
        <v>0</v>
      </c>
      <c r="KG52" s="203">
        <v>0</v>
      </c>
      <c r="KH52" s="203"/>
      <c r="KI52" s="241">
        <f>IFERROR(HLOOKUP("fl_1_s_s2",acc!$B$10:$ALI$83,$A52-1947,FALSE)+HLOOKUP("fl_295_s_s2",acc!$B$10:$ALI$83,$A52-1947,FALSE)+HLOOKUP("tgt2_s",acc!$B$10:$ALI$83,$A52-1947,FALSE)+HLOOKUP("fl_2_s_s2",acc!$B$10:$ALI$83,$A52-1947,FALSE)+HLOOKUP("fl_3d_s_s2",acc!$B$10:$ALI$83,$A52-1947,FALSE)+HLOOKUP("fl_4_s_s2",acc!$B$10:$ALI$83,$A52-1947,FALSE)+HLOOKUP("fl_5d_s_s2",acc!$B$10:$ALI$83,$A52-1947,FALSE)+HLOOKUP("fl_7_s_s2",acc!$B$10:$ALI$83,$A52-1947,FALSE),"")</f>
        <v>682.01499999999999</v>
      </c>
      <c r="KJ52" s="203">
        <v>25.641999999999999</v>
      </c>
      <c r="KK52" s="203">
        <v>311.24099999999999</v>
      </c>
      <c r="KL52" s="203">
        <v>0</v>
      </c>
      <c r="KM52" s="203">
        <v>10.487</v>
      </c>
      <c r="KN52" s="203">
        <v>86.85</v>
      </c>
      <c r="KO52" s="203">
        <v>62.23</v>
      </c>
      <c r="KP52" s="241">
        <f>IFERROR(HLOOKUP("fa_3d_s_s11",acc!$B$10:$AIS$83,$A52-1947,FALSE)+HLOOKUP("fa_3d_s_s12",acc!$B$10:$AIS$83,$A52-1947,FALSE)+HLOOKUP("fa_3d_s_s121",acc!$B$10:$AIS$83,$A52-1947,FALSE)+HLOOKUP("fa_3d_s_s13",acc!$B$10:$AIS$83,$A52-1947,FALSE)+HLOOKUP("fa_3d_s_s14",acc!$B$10:$AIS$83,$A52-1947,FALSE),"")</f>
        <v>48.095000000000006</v>
      </c>
      <c r="KQ52" s="203">
        <v>113.61799999999999</v>
      </c>
      <c r="KR52" s="203">
        <v>182.20099999999999</v>
      </c>
      <c r="KS52" s="203">
        <v>0</v>
      </c>
      <c r="KT52" s="203">
        <v>178.25299999999999</v>
      </c>
      <c r="KU52" s="203">
        <v>0</v>
      </c>
      <c r="KV52" s="203">
        <v>-5.3209999999999997</v>
      </c>
      <c r="KW52" s="203">
        <v>0</v>
      </c>
      <c r="KX52" s="203"/>
      <c r="KY52" s="241">
        <f>IFERROR(HLOOKUP("fa_21_flow_s11",acc!$B$10:$AIP$83,$A52-1947,FALSE)+HLOOKUP("fa_2_flow_s11",acc!$B$10:$AIP$83,$A52-1947,FALSE)+HLOOKUP("fa_3e_flow_s11",acc!$B$10:$AIP$83,$A52-1947,FALSE)+HLOOKUP("fa_3d_flow_s11",acc!$B$10:$AIP$83,$A52-1947,FALSE)+HLOOKUP("fa_4_flow_s11",acc!$B$10:$AIP$83,$A52-1947,FALSE)+HLOOKUP("fa_5e_flow_s11",acc!$B$10:$AIP$83,$A52-1947,FALSE)+HLOOKUP("fa_5d_flow_s11",acc!$B$10:$AIP$83,$A52-1947,FALSE)+HLOOKUP("fa_6_flow_s11",acc!$B$10:$AIP$83,$A52-1947,FALSE)+HLOOKUP("fa_7_flow_s11",acc!$B$10:$AIP$83,$A52-1947,FALSE)+HLOOKUP("fa_8_flow_s11",acc!$B$10:$AIP$83,$A52-1947,FALSE),"")</f>
        <v>100.45699999999999</v>
      </c>
      <c r="KZ52" s="203">
        <v>0</v>
      </c>
      <c r="LA52" s="203">
        <v>12.483000000000001</v>
      </c>
      <c r="LB52" s="203">
        <v>-4.5999999999999999E-2</v>
      </c>
      <c r="LC52" s="203">
        <v>8.7919999999999998</v>
      </c>
      <c r="LD52" s="203">
        <v>9.0050000000000008</v>
      </c>
      <c r="LE52" s="203">
        <v>-0.21299999999999999</v>
      </c>
      <c r="LF52" s="203">
        <v>30.556999999999999</v>
      </c>
      <c r="LG52" s="203">
        <v>39.783999999999999</v>
      </c>
      <c r="LH52" s="203">
        <v>21.658999999999999</v>
      </c>
      <c r="LI52" s="203">
        <v>18.125</v>
      </c>
      <c r="LJ52" s="203">
        <v>1.724</v>
      </c>
      <c r="LK52" s="203">
        <v>-0.66400000000000003</v>
      </c>
      <c r="LL52" s="203">
        <v>7.827</v>
      </c>
      <c r="LM52" s="203"/>
      <c r="LN52" s="241">
        <f>IFERROR(HLOOKUP("fa_21_flow_s12",acc!$B$10:$AMM$83,$A52-1947,FALSE)+HLOOKUP("res_flow",acc!$B$10:$AMM$83,$A52-1947,FALSE)+HLOOKUP("fa_2_flow_s12",acc!$B$10:$AMM$83,$A52-1947,FALSE)+HLOOKUP("fa_3e_flow_s12",acc!$B$10:$AMM$83,$A52-1947,FALSE)+HLOOKUP("fa_3d_flow_s12",acc!$B$10:$AMM$83,$A52-1947,FALSE)+HLOOKUP("fa_3g_flow_s12",acc!$B$10:$AMM$83,$A52-1947,FALSE)+HLOOKUP("fa_4_flow_s12",acc!$B$10:$AMM$83,$A52-1947,FALSE)+HLOOKUP("fa_5e_flow_s12",acc!$B$10:$AMM$83,$A52-1947,FALSE)+HLOOKUP("fa_5d_flow_s12",acc!$B$10:$AMM$83,$A52-1947,FALSE)+HLOOKUP("fa_8_flow_s12",acc!$B$10:$AMM$83,$A52-1947,FALSE),"")</f>
        <v>173.08890606083469</v>
      </c>
      <c r="LO52" s="203">
        <v>0</v>
      </c>
      <c r="LP52" s="203">
        <v>58.153999999999996</v>
      </c>
      <c r="LQ52" s="203">
        <v>0.33900000000000002</v>
      </c>
      <c r="LR52" s="203">
        <v>0</v>
      </c>
      <c r="LS52" s="203">
        <v>80.167000000000002</v>
      </c>
      <c r="LT52" s="203">
        <v>73.965999999999994</v>
      </c>
      <c r="LU52" s="203">
        <v>6.2009999999999996</v>
      </c>
      <c r="LV52" s="241">
        <f>IFERROR(HLOOKUP("fl_4_flow_s11",acc!$B$10:$AIS$83,$A52-1947,FALSE)+HLOOKUP("fl_4_flow_s13",acc!$B$10:$AIS$83,$A52-1947,FALSE)+HLOOKUP("fl_4_flow_s14",acc!$B$10:$AIS$83,$A52-1947,FALSE)+HLOOKUP("fl_4_flow_s2",acc!$B$10:$AIS$83,$A52-1947,FALSE)-HLOOKUP("fa_4_flow_s11",acc!$B$10:$AIS$83,$A52-1947,FALSE)-HLOOKUP("fa_4_flow_s121",acc!$B$10:$AIS$83,$A52-1947,FALSE)-HLOOKUP("fa_4_flow_s2",acc!$B$10:$AIS$83,$A52-1947,FALSE),"")</f>
        <v>98.285999999999973</v>
      </c>
      <c r="LW52" s="203">
        <v>21.744</v>
      </c>
      <c r="LX52" s="203">
        <v>19.763999999999999</v>
      </c>
      <c r="LY52" s="203">
        <v>1.98</v>
      </c>
      <c r="LZ52" s="203">
        <v>0</v>
      </c>
      <c r="MA52" s="203">
        <v>0</v>
      </c>
      <c r="MB52" s="203">
        <v>8.6449999999999996</v>
      </c>
      <c r="MC52" s="203"/>
      <c r="MD52" s="241">
        <f>IFERROR(HLOOKUP("fa_1_flow_s121",acc!$B$10:$AMF$83,$A52-1947,FALSE)+HLOOKUP("fa_295_flow_s121",acc!$B$10:$AMF$83,$A52-1947,FALSE)+HLOOKUP("tgt2_flow",acc!$B$10:$AMF$83,$A52-1947,FALSE)+HLOOKUP("fa_2_flow_s121",acc!$B$10:$AMF$83,$A52-1947,FALSE)+HLOOKUP("fa_3e_flow_s121",acc!$B$10:$AMF$83,$A52-1947,FALSE)+HLOOKUP("fa_3d_flow_s121",acc!$B$10:$AMF$83,$A52-1947,FALSE)+HLOOKUP("fa_3g_flow_s121",acc!$B$10:$AMF$83,$A52-1947,FALSE)+HLOOKUP("fa_4_flow_s121",acc!$B$10:$AMF$83,$A52-1947,FALSE)+HLOOKUP("fa_5e_flow_s121",acc!$B$10:$AMF$83,$A52-1947,FALSE)+HLOOKUP("fa_5d_flow_s121",acc!$B$10:$AMF$83,$A52-1947,FALSE)+HLOOKUP("fa_7_flow_s121",acc!$B$10:$AMF$83,$A52-1947,FALSE)+HLOOKUP("fa_8_flow_s121",acc!$B$10:$AMF$83,$A52-1947,FALSE),"")</f>
        <v>-1.8299999999999994</v>
      </c>
      <c r="ME52" s="203">
        <v>-0.124</v>
      </c>
      <c r="MF52" s="203">
        <v>9.0990000000000002</v>
      </c>
      <c r="MG52" s="203">
        <v>0</v>
      </c>
      <c r="MH52" s="241">
        <f>IFERROR(HLOOKUP("fl_295_flow_s12",acc!$B$10:$AIS$83,$A52-1947,FALSE)+HLOOKUP("fl_295_flow_s2",acc!$B$10:$AIS$83,$A52-1947,FALSE),"")</f>
        <v>-14.356999999999999</v>
      </c>
      <c r="MI52" s="203">
        <v>1.9730000000000001</v>
      </c>
      <c r="MJ52" s="203">
        <v>1.9730000000000001</v>
      </c>
      <c r="MK52" s="203">
        <v>0</v>
      </c>
      <c r="ML52" s="203">
        <v>1.54</v>
      </c>
      <c r="MM52" s="203">
        <v>3.9E-2</v>
      </c>
      <c r="MN52" s="203">
        <v>3.7999999999999999E-2</v>
      </c>
      <c r="MO52" s="203">
        <v>1E-3</v>
      </c>
      <c r="MP52" s="203">
        <v>0</v>
      </c>
      <c r="MQ52" s="203">
        <v>0</v>
      </c>
      <c r="MR52" s="203">
        <v>0</v>
      </c>
      <c r="MS52" s="203"/>
      <c r="MT52" s="241">
        <f>IFERROR(HLOOKUP("gcb_flow",acc!$B$10:$ALX$83,$A52-1947,FALSE)+HLOOKUP("fa_2_flow_s13",acc!$B$10:$ALX$83,$A52-1947,FALSE)+HLOOKUP("fa_3d_flow_s13",acc!$B$10:$ALX$83,$A52-1947,FALSE)+HLOOKUP("fa_3g_flow_s13",acc!$B$10:$ALX$83,$A52-1947,FALSE)+HLOOKUP("fa_5e_flow_s13",acc!$B$10:$ALX$83,$A52-1947,FALSE)+HLOOKUP("fa_5d_flow_s13",acc!$B$10:$ALX$83,$A52-1947,FALSE)+HLOOKUP("fa_6_flow_s13",acc!$B$10:$ALX$83,$A52-1947,FALSE)+HLOOKUP("fa_7_flow_s13",acc!$B$10:$ALX$83,$A52-1947,FALSE)+HLOOKUP("fa_8_flow_s13",acc!$B$10:$ALX$83,$A52-1947,FALSE),"")</f>
        <v>0.67300000000000004</v>
      </c>
      <c r="MU52" s="203">
        <v>0</v>
      </c>
      <c r="MV52" s="203">
        <v>17.250862632077599</v>
      </c>
      <c r="MW52" s="203">
        <v>7.0000000000000001E-3</v>
      </c>
      <c r="MX52" s="203">
        <v>0.56100000000000005</v>
      </c>
      <c r="MY52" s="203">
        <v>0.86899999999999999</v>
      </c>
      <c r="MZ52" s="203">
        <v>-0.308</v>
      </c>
      <c r="NA52" s="203">
        <v>0</v>
      </c>
      <c r="NB52" s="203">
        <v>10.311999999999999</v>
      </c>
      <c r="NC52" s="203">
        <v>10.006</v>
      </c>
      <c r="ND52" s="203">
        <v>0.30599999999999999</v>
      </c>
      <c r="NE52" s="203">
        <v>0.14199999999999999</v>
      </c>
      <c r="NF52" s="203">
        <v>0</v>
      </c>
      <c r="NG52" s="203">
        <v>-10.411999999999999</v>
      </c>
      <c r="NH52" s="203"/>
      <c r="NI52" s="241">
        <f>IFERROR(HLOOKUP("fa_21_flow_s14",acc!$B$10:$ALP$83,$A52-1947,FALSE)+HLOOKUP("fa_2_flow_s14",acc!$B$10:$ALP$83,$A52-1947,FALSE)+HLOOKUP("fa_3d_flow_s14",acc!$B$10:$ALP$83,$A52-1947,FALSE)+HLOOKUP("fa_3g_flow_s14",acc!$B$10:$ALP$83,$A52-1947,FALSE)+HLOOKUP("fa_5e_flow_s14",acc!$B$10:$ALP$83,$A52-1947,FALSE)+HLOOKUP("fa_5d_flow_s14",acc!$B$10:$ALP$83,$A52-1947,FALSE)+HLOOKUP("fa_6_flow_s14",acc!$B$10:$ALP$83,$A52-1947,FALSE)+HLOOKUP("fa_7_flow_s14",acc!$B$10:$ALP$83,$A52-1947,FALSE)+HLOOKUP("fa_8_flow_s14",acc!$B$10:$ALP$83,$A52-1947,FALSE),"")</f>
        <v>60.47</v>
      </c>
      <c r="NJ52" s="203">
        <v>0</v>
      </c>
      <c r="NK52" s="203">
        <v>16.713000000000001</v>
      </c>
      <c r="NL52" s="203">
        <v>1.196</v>
      </c>
      <c r="NM52" s="203">
        <v>3.387</v>
      </c>
      <c r="NN52" s="203">
        <v>0.53300000000000003</v>
      </c>
      <c r="NO52" s="203">
        <v>2.8540000000000001</v>
      </c>
      <c r="NP52" s="203">
        <v>0</v>
      </c>
      <c r="NQ52" s="203">
        <v>33.911999999999999</v>
      </c>
      <c r="NR52" s="203">
        <v>34.012</v>
      </c>
      <c r="NS52" s="203">
        <v>-0.1</v>
      </c>
      <c r="NT52" s="203">
        <v>26.303999999999998</v>
      </c>
      <c r="NU52" s="203">
        <v>0</v>
      </c>
      <c r="NV52" s="203">
        <v>-21.042000000000002</v>
      </c>
      <c r="NW52" s="203"/>
      <c r="NX52" s="241">
        <f>IFERROR(HLOOKUP("fa_21_flow_s2",acc!$B$10:$ALH$83,$A52-1947,FALSE)+HLOOKUP("fa_2_flow_s2",acc!$B$10:$ALH$83,$A52-1947,FALSE)+HLOOKUP("fa_3e_flow_s2",acc!$B$10:$ALH$83,$A52-1947,FALSE)+HLOOKUP("fa_3g_flow_s2",acc!$B$10:$ALH$83,$A52-1947,FALSE)+HLOOKUP("fa_4_flow_s2",acc!$B$10:$ALH$83,$A52-1947,FALSE)+HLOOKUP("fa_5e_flow_s2",acc!$B$10:$ALH$83,$A52-1947,FALSE)+HLOOKUP("fa_6_flow_s2",acc!$B$10:$ALH$83,$A52-1947,FALSE)+HLOOKUP("fa_8_flow_s2",acc!$B$10:$ALH$83,$A52-1947,FALSE),"")</f>
        <v>107.50800000000001</v>
      </c>
      <c r="NY52" s="203">
        <v>0</v>
      </c>
      <c r="NZ52" s="203">
        <v>59.518999999999998</v>
      </c>
      <c r="OA52" s="203">
        <v>-6.4000000000000001E-2</v>
      </c>
      <c r="OB52" s="203">
        <v>0</v>
      </c>
      <c r="OC52" s="203">
        <v>38.811999999999998</v>
      </c>
      <c r="OD52" s="203">
        <v>29.390999999999998</v>
      </c>
      <c r="OE52" s="203">
        <v>9.4209999999999994</v>
      </c>
      <c r="OF52" s="203">
        <v>7.774</v>
      </c>
      <c r="OG52" s="203">
        <v>11.032999999999999</v>
      </c>
      <c r="OH52" s="203">
        <v>10.677</v>
      </c>
      <c r="OI52" s="203">
        <v>0</v>
      </c>
      <c r="OJ52" s="203">
        <v>1.6E-2</v>
      </c>
      <c r="OK52" s="203">
        <v>0</v>
      </c>
      <c r="OL52" s="203">
        <v>14.98</v>
      </c>
      <c r="OM52" s="203"/>
      <c r="ON52" s="241">
        <f>IFERROR(HLOOKUP("fl_3g_flow_s11",acc!$B$10:$AIO$83,$A52-1947,FALSE)+HLOOKUP("fl_4_flow_s11",acc!$B$10:$AIO$83,$A52-1947,FALSE)+HLOOKUP("fl_5e_flow_s11",acc!$B$10:$AIO$83,$A52-1947,FALSE),"")</f>
        <v>127.48399999999999</v>
      </c>
      <c r="OO52" s="203">
        <v>0</v>
      </c>
      <c r="OP52" s="203">
        <v>0</v>
      </c>
      <c r="OQ52" s="203">
        <v>14.929</v>
      </c>
      <c r="OR52" s="203">
        <v>13.005000000000001</v>
      </c>
      <c r="OS52" s="203">
        <v>1.9239999999999999</v>
      </c>
      <c r="OT52" s="203">
        <v>76.992999999999995</v>
      </c>
      <c r="OU52" s="203">
        <v>35.561999999999998</v>
      </c>
      <c r="OV52" s="203">
        <v>35.561999999999998</v>
      </c>
      <c r="OW52" s="203">
        <v>0</v>
      </c>
      <c r="OX52" s="203">
        <v>0</v>
      </c>
      <c r="OY52" s="203">
        <v>0</v>
      </c>
      <c r="OZ52" s="203">
        <v>0</v>
      </c>
      <c r="PA52" s="203"/>
      <c r="PB52" s="241">
        <f>IFERROR(HLOOKUP("fl_295_flow_s12",acc!$B$10:$AMM$83,$A52-1947,FALSE)+HLOOKUP("fl_2_flow_s12",acc!$B$10:$AMM$83,$A52-1947,FALSE)+HLOOKUP("fl_3g_flow_s12",acc!$B$10:$AMM$83,$A52-1947,FALSE)+HLOOKUP("fl_5e_flow_s12",acc!$B$10:$AMM$83,$A52-1947,FALSE)+HLOOKUP("fl_6_flow_s12",acc!$B$10:$AMM$83,$A52-1947,FALSE)+HLOOKUP("fl_7_flow_s12",acc!$B$10:$AMM$83,$A52-1947,FALSE),"")</f>
        <v>156.43990606083472</v>
      </c>
      <c r="PC52" s="203">
        <v>0</v>
      </c>
      <c r="PD52" s="241">
        <f>IFERROR(HLOOKUP("fa_2_flow_s11",acc!$B$10:$AIS$83,$A52-1947,FALSE)+HLOOKUP("fa_2_flow_s12",acc!$B$10:$AIS$83,$A52-1947,FALSE)+HLOOKUP("fa_2_flow_s121",acc!$B$10:$AIS$83,$A52-1947,FALSE)+HLOOKUP("fa_2_flow_s13",acc!$B$10:$AIS$83,$A52-1947,FALSE)+HLOOKUP("fa_2_flow_s14",acc!$B$10:$AIS$83,$A52-1947,FALSE)+HLOOKUP("fa_2_flow_s2",acc!$B$10:$AIS$83,$A52-1947,FALSE)-HLOOKUP("fl_2_flow_s121",acc!$B$10:$AIS$83,$A52-1947,FALSE)-HLOOKUP("fl_2_flow_s13",acc!$B$10:$AIS$83,$A52-1947,FALSE)-HLOOKUP("fl_2_flow_s2",acc!$B$10:$AIS$83,$A52-1947,FALSE),"")</f>
        <v>99.623000000000019</v>
      </c>
      <c r="PE52" s="203">
        <v>0</v>
      </c>
      <c r="PF52" s="203">
        <v>-15.083</v>
      </c>
      <c r="PG52" s="203">
        <v>70.055000000000007</v>
      </c>
      <c r="PH52" s="203">
        <v>60.774000000000001</v>
      </c>
      <c r="PI52" s="203">
        <v>9.2810000000000006</v>
      </c>
      <c r="PJ52" s="203">
        <v>0</v>
      </c>
      <c r="PK52" s="203">
        <v>60.167999999999999</v>
      </c>
      <c r="PL52" s="203">
        <f>IFERROR(HLOOKUP("fa_5e_flow_s11",acc!$B$10:$AIS$83,$A52-1947,FALSE)
+HLOOKUP("fa_5e_flow_s12",acc!$B$10:$AIS$83,$A52-1947,FALSE)
+HLOOKUP("fa_5e_flow_s121",acc!$B$10:$AIS$83,$A52-1947,FALSE)
+HLOOKUP("fa_5e_flow_s13",acc!$B$10:$AIS$83,$A52-1947,FALSE)
+HLOOKUP("fa_5e_flow_s14",acc!$B$10:$AIS$83,$A52-1947,FALSE)
+HLOOKUP("fa_5e_flow_s2",acc!$B$10:$AIS$83,$A52-1947,FALSE)
-HLOOKUP("fl_5e_flow_s11",acc!$B$10:$AIS$83,$A52-1947,FALSE)
-HLOOKUP("fl_5e_flow_s121",acc!$B$10:$AIS$83,$A52-1947,FALSE),"")</f>
        <v>60.594000000000008</v>
      </c>
      <c r="PM52" s="203">
        <v>0</v>
      </c>
      <c r="PN52" s="203">
        <v>28.186999999999998</v>
      </c>
      <c r="PO52" s="241">
        <f>IFERROR(HLOOKUP("fa_7_flow_s11",acc!$B$10:$AIS$83,$A52-1947,FALSE)+HLOOKUP("fa_7_flow_s121",acc!$B$10:$AIS$83,$A52-1947,FALSE)+HLOOKUP("fa_7_flow_s13",acc!$B$10:$AIS$83,$A52-1947,FALSE)+HLOOKUP("fa_7_flow_s14",acc!$B$10:$AIS$83,$A52-1947,FALSE)-HLOOKUP("fl_7_flow_s2",acc!$B$10:$AIS$83,$A52-1947,FALSE),"")</f>
        <v>3.0760000000000001</v>
      </c>
      <c r="PP52" s="203">
        <v>0</v>
      </c>
      <c r="PQ52" s="203"/>
      <c r="PR52" s="241">
        <f>IFERROR(HLOOKUP("fl_21_flow_s121",acc!$B$10:$AME$83,$A52-1947,FALSE)+HLOOKUP("res_flow",acc!$B$10:$AME$83,$A52-1947,FALSE)+HLOOKUP("gcb_flow",acc!$B$10:$AME$83,$A52-1947,FALSE)+HLOOKUP("fl_2_flow_s121",acc!$B$10:$AME$83,$A52-1947,FALSE)+HLOOKUP("fl_5e_flow_s121",acc!$B$10:$AME$83,$A52-1947,FALSE),"")</f>
        <v>-2.0420000000000016</v>
      </c>
      <c r="PS52" s="203">
        <v>0</v>
      </c>
      <c r="PT52" s="203">
        <v>18.131862632077599</v>
      </c>
      <c r="PU52" s="241">
        <f>IFERROR(HLOOKUP("fa_21_flow_s11",acc!$B$10:$AIS$83,$A52-1947,FALSE)+HLOOKUP("fa_21_flow_s12",acc!$B$10:$AIS$83,$A52-1947,FALSE)+HLOOKUP("fa_21_flow_s14",acc!$B$10:$AIS$83,$A52-1947,FALSE)+HLOOKUP("fa_21_flow_s2",acc!$B$10:$AIS$83,$A52-1947,FALSE),"")</f>
        <v>1.4249999999999998</v>
      </c>
      <c r="PV52" s="203">
        <v>0</v>
      </c>
      <c r="PW52" s="203">
        <v>0</v>
      </c>
      <c r="PX52" s="203">
        <v>0</v>
      </c>
      <c r="PY52" s="203">
        <v>0</v>
      </c>
      <c r="PZ52" s="203">
        <v>0</v>
      </c>
      <c r="QA52" s="203">
        <v>0</v>
      </c>
      <c r="QB52" s="203">
        <v>0</v>
      </c>
      <c r="QC52" s="203">
        <v>0</v>
      </c>
      <c r="QD52" s="203">
        <v>0</v>
      </c>
      <c r="QE52" s="203">
        <v>0</v>
      </c>
      <c r="QF52" s="203">
        <v>0</v>
      </c>
      <c r="QG52" s="203"/>
      <c r="QH52" s="241">
        <f>IFERROR(HLOOKUP("fl_2_flow_s13",acc!$B$10:$ALW$83,$A52-1947,FALSE)+HLOOKUP("fl_3e_flow_s13",acc!$B$10:$ALW$83,$A52-1947,FALSE)+HLOOKUP("fl_4_flow_s13",acc!$B$10:$ALW$83,$A52-1947,FALSE),"")</f>
        <v>25.745000000000001</v>
      </c>
      <c r="QI52" s="203">
        <v>0</v>
      </c>
      <c r="QJ52" s="203">
        <v>0.309</v>
      </c>
      <c r="QK52" s="203">
        <v>0</v>
      </c>
      <c r="QL52" s="203">
        <v>16.152000000000001</v>
      </c>
      <c r="QM52" s="203">
        <v>12.493</v>
      </c>
      <c r="QN52" s="203">
        <v>3.6589999999999998</v>
      </c>
      <c r="QO52" s="203">
        <v>9.2839999999999989</v>
      </c>
      <c r="QP52" s="203">
        <v>0</v>
      </c>
      <c r="QQ52" s="203">
        <v>0</v>
      </c>
      <c r="QR52" s="203">
        <v>0</v>
      </c>
      <c r="QS52" s="203">
        <v>0</v>
      </c>
      <c r="QT52" s="203">
        <v>0</v>
      </c>
      <c r="QU52" s="203">
        <v>0</v>
      </c>
      <c r="QV52" s="203"/>
      <c r="QW52" s="241">
        <f>IFERROR(HLOOKUP("fl_4_flow_s14",acc!$B$10:$ALO$83,$A52-1947,FALSE),"")</f>
        <v>45.256999999999998</v>
      </c>
      <c r="QX52" s="203">
        <v>0</v>
      </c>
      <c r="QY52" s="203">
        <v>0</v>
      </c>
      <c r="QZ52" s="203">
        <v>0</v>
      </c>
      <c r="RA52" s="203">
        <v>0</v>
      </c>
      <c r="RB52" s="203">
        <v>0</v>
      </c>
      <c r="RC52" s="203">
        <v>45.256999999999998</v>
      </c>
      <c r="RD52" s="203">
        <v>0</v>
      </c>
      <c r="RE52" s="203">
        <v>0</v>
      </c>
      <c r="RF52" s="203">
        <v>0</v>
      </c>
      <c r="RG52" s="203">
        <v>0</v>
      </c>
      <c r="RH52" s="203">
        <v>0</v>
      </c>
      <c r="RI52" s="203">
        <v>0</v>
      </c>
      <c r="RJ52" s="203"/>
      <c r="RK52" s="241">
        <f>IFERROR(HLOOKUP("fl_1_flow_s2",acc!$B$10:$ALG$83,$A52-1947,FALSE)+HLOOKUP("fl_295_flow_s2",acc!$B$10:$ALG$83,$A52-1947,FALSE)+HLOOKUP("tgt2_flow",acc!$B$10:$ALG$83,$A52-1947,FALSE)+HLOOKUP("fl_2_flow_s2",acc!$B$10:$ALG$83,$A52-1947,FALSE)+HLOOKUP("fl_3d_flow_s2",acc!$B$10:$ALG$83,$A52-1947,FALSE)+HLOOKUP("fl_4_flow_s2",acc!$B$10:$ALG$83,$A52-1947,FALSE)+HLOOKUP("fl_5d_flow_s2",acc!$B$10:$ALG$83,$A52-1947,FALSE)+HLOOKUP("fl_7_flow_s2",acc!$B$10:$ALG$83,$A52-1947,FALSE),"")</f>
        <v>87.486000000000004</v>
      </c>
      <c r="RL52" s="203">
        <v>-0.124</v>
      </c>
      <c r="RM52" s="203">
        <v>55.155000000000001</v>
      </c>
      <c r="RN52" s="203">
        <v>0</v>
      </c>
      <c r="RO52" s="203">
        <v>0.7260000000000002</v>
      </c>
      <c r="RP52" s="203">
        <v>32.557000000000002</v>
      </c>
      <c r="RQ52" s="203">
        <v>24.206</v>
      </c>
      <c r="RR52" s="241">
        <f>IFERROR(HLOOKUP("fa_3d_flow_s11",acc!$B$10:$AIS$83,$A52-1947,FALSE)+HLOOKUP("fa_3d_flow_s12",acc!$B$10:$AIS$83,$A52-1947,FALSE)+HLOOKUP("fa_3d_flow_s121",acc!$B$10:$AIS$83,$A52-1947,FALSE)+HLOOKUP("fa_3d_flow_s13",acc!$B$10:$AIS$83,$A52-1947,FALSE)+HLOOKUP("fa_3d_flow_s14",acc!$B$10:$AIS$83,$A52-1947,FALSE),"")</f>
        <v>8.5339999999999989</v>
      </c>
      <c r="RS52" s="203">
        <v>6.6230000000000002</v>
      </c>
      <c r="RT52" s="203">
        <v>21.094999999999999</v>
      </c>
      <c r="RU52" s="203">
        <v>0</v>
      </c>
      <c r="RV52" s="241">
        <f>IFERROR(HLOOKUP("fa_5d_flow_s11",acc!$B$10:$AIS$83,$A52-1947,FALSE)
+HLOOKUP("fa_5d_flow_s12",acc!$B$10:$AIS$83,$A52-1947,FALSE)
+HLOOKUP("fa_5d_flow_s121",acc!$B$10:$AIS$83,$A52-1947,FALSE)
+HLOOKUP("fa_5d_flow_s13",acc!$B$10:$AIS$83,$A52-1947,FALSE)
+HLOOKUP("fa_5d_flow_s14",acc!$B$10:$AIS$83,$A52-1947,FALSE),"")</f>
        <v>20.312000000000001</v>
      </c>
      <c r="RW52" s="203">
        <v>0</v>
      </c>
      <c r="RX52" s="203">
        <v>-3.74</v>
      </c>
      <c r="RY52" s="203">
        <v>0</v>
      </c>
      <c r="RZ52" s="203"/>
      <c r="SA52" s="241">
        <f>IFERROR(HLOOKUP("fa_21_v_s11",acc!$B$10:$AIR$83,$A52-1947,FALSE)+HLOOKUP("fa_2_v_s11",acc!$B$10:$AIR$83,$A52-1947,FALSE)+HLOOKUP("fa_3e_v_s11",acc!$B$10:$AIR$83,$A52-1947,FALSE)+HLOOKUP("fa_3d_v_s11",acc!$B$10:$AIR$83,$A52-1947,FALSE)+HLOOKUP("fa_4_v_s11",acc!$B$10:$AIR$83,$A52-1947,FALSE)
+HLOOKUP("fa_5e_v_s11",acc!$B$10:$AIR$83,$A52-1947,FALSE)
+HLOOKUP("fa_5d_v_s11",acc!$B$10:$AIR$83,$A52-1947,FALSE)
+HLOOKUP("fa_6_v_s11",acc!$B$10:$AIR$83,$A52-1947,FALSE)
+HLOOKUP("fa_7_v_s11",acc!$B$10:$AIR$83,$A52-1947,FALSE)
+HLOOKUP("fa_8_v_s11",acc!$B$10:$AIR$83,$A52-1947,FALSE),"")</f>
        <v>-21.493000000000002</v>
      </c>
      <c r="SB52" s="203">
        <v>0</v>
      </c>
      <c r="SC52" s="203">
        <v>-0.22500000000000001</v>
      </c>
      <c r="SD52" s="203">
        <v>0</v>
      </c>
      <c r="SE52" s="203">
        <v>-2.2549999999999999</v>
      </c>
      <c r="SF52" s="203">
        <v>-2.3250000000000002</v>
      </c>
      <c r="SG52" s="203">
        <v>7.0000000000000007E-2</v>
      </c>
      <c r="SH52" s="203">
        <v>0.88800000000000001</v>
      </c>
      <c r="SI52" s="203">
        <v>-18.922999999999998</v>
      </c>
      <c r="SJ52" s="203">
        <v>-6.9939999999999998</v>
      </c>
      <c r="SK52" s="203">
        <v>-11.929</v>
      </c>
      <c r="SL52" s="203">
        <v>0</v>
      </c>
      <c r="SM52" s="203">
        <v>-0.97799999999999998</v>
      </c>
      <c r="SN52" s="203">
        <v>0</v>
      </c>
      <c r="SO52" s="203"/>
      <c r="SP52" s="241">
        <f>IFERROR(HLOOKUP("fa_21_v_s12",acc!$B$10:$AML$83,$A52-1947,FALSE)+HLOOKUP("res_v",acc!$B$10:$AML$83,$A52-1947,FALSE)+HLOOKUP("fa_2_v_s12",acc!$B$10:$AML$83,$A52-1947,FALSE)+HLOOKUP("fa_3e_v_s12",acc!$B$10:$AML$83,$A52-1947,FALSE)+HLOOKUP("fa_3d_v_s12",acc!$B$10:$AML$83,$A52-1947,FALSE)+HLOOKUP("fa_3g_v_s12",acc!$B$10:$AML$83,$A52-1947,FALSE)+HLOOKUP("fa_4_v_s12",acc!$B$10:$AML$83,$A52-1947,FALSE)+HLOOKUP("fa_5e_v_s12",acc!$B$10:$AML$83,$A52-1947,FALSE)+HLOOKUP("fa_5d_v_s12",acc!$B$10:$AML$83,$A52-1947,FALSE)+HLOOKUP("fa_8_v_s12",acc!$B$10:$AML$83,$A52-1947,FALSE),"")</f>
        <v>-58.758594724810109</v>
      </c>
      <c r="SQ52" s="203">
        <v>0</v>
      </c>
      <c r="SR52" s="203">
        <v>-3.8340000000000001</v>
      </c>
      <c r="SS52" s="203">
        <v>-2E-3</v>
      </c>
      <c r="ST52" s="203">
        <v>0</v>
      </c>
      <c r="SU52" s="203">
        <v>0.65800000000000003</v>
      </c>
      <c r="SV52" s="203">
        <v>1.39</v>
      </c>
      <c r="SW52" s="203">
        <v>-0.73199999999999998</v>
      </c>
      <c r="SX52" s="241">
        <f>IFERROR(HLOOKUP("fl_4_v_s11",acc!$B$10:$AIS$83,$A52-1947,FALSE)+HLOOKUP("fl_4_v_s13",acc!$B$10:$AIS$83,$A52-1947,FALSE)+HLOOKUP("fl_4_v_s14",acc!$B$10:$AIS$83,$A52-1947,FALSE)+HLOOKUP("fl_4_v_s2",acc!$B$10:$AIS$83,$A52-1947,FALSE)-HLOOKUP("fa_4_v_s11",acc!$B$10:$AIS$83,$A52-1947,FALSE)-HLOOKUP("fa_4_v_s121",acc!$B$10:$AIS$83,$A52-1947,FALSE)-HLOOKUP("fa_4_v_s2",acc!$B$10:$AIS$83,$A52-1947,FALSE),"")</f>
        <v>-0.96199999999999974</v>
      </c>
      <c r="SY52" s="203">
        <v>-56.268000000000001</v>
      </c>
      <c r="SZ52" s="203">
        <v>-52.643000000000001</v>
      </c>
      <c r="TA52" s="203">
        <v>-3.625</v>
      </c>
      <c r="TB52" s="203">
        <v>0</v>
      </c>
      <c r="TC52" s="203">
        <v>0</v>
      </c>
      <c r="TD52" s="203">
        <v>0</v>
      </c>
      <c r="TE52" s="203"/>
      <c r="TF52" s="241">
        <f>IFERROR(HLOOKUP("fa_1_v_s121",acc!$B$10:$AMD$83,$A52-1947,FALSE)+HLOOKUP("fa_295_v_s121",acc!$B$10:$AMD$83,$A52-1947,FALSE)+HLOOKUP("tgt2_v",acc!$B$10:$AMD$83,$A52-1947,FALSE)+HLOOKUP("fa_2_v_s121",acc!$B$10:$AMD$83,$A52-1947,FALSE)+HLOOKUP("fa_3e_v_s121",acc!$B$10:$AMD$83,$A52-1947,FALSE)+HLOOKUP("fa_3d_v_s121",acc!$B$10:$AMD$83,$A52-1947,FALSE)+HLOOKUP("fa_3g_v_s121",acc!$B$10:$AMD$83,$A52-1947,FALSE)+HLOOKUP("fa_4_v_s121",acc!$B$10:$AMD$83,$A52-1947,FALSE)+HLOOKUP("fa_5e_v_s121",acc!$B$10:$AMD$83,$A52-1947,FALSE)+HLOOKUP("fa_5d_v_s121",acc!$B$10:$AMD$83,$A52-1947,FALSE)+HLOOKUP("fa_7_v_s121",acc!$B$10:$AMD$83,$A52-1947,FALSE)+HLOOKUP("fa_8_v_s121",acc!$B$10:$AMD$83,$A52-1947,FALSE),"")</f>
        <v>-6.8629999999999995</v>
      </c>
      <c r="TG52" s="203">
        <v>-5.3970000000000002</v>
      </c>
      <c r="TH52" s="203">
        <v>-1.3660000000000001</v>
      </c>
      <c r="TI52" s="203">
        <v>0</v>
      </c>
      <c r="TJ52" s="203">
        <v>0</v>
      </c>
      <c r="TK52" s="203">
        <v>-1.6E-2</v>
      </c>
      <c r="TL52" s="203">
        <v>-1.6E-2</v>
      </c>
      <c r="TM52" s="203">
        <v>0</v>
      </c>
      <c r="TN52" s="203">
        <v>0</v>
      </c>
      <c r="TO52" s="203">
        <v>-8.4000000000000005E-2</v>
      </c>
      <c r="TP52" s="203">
        <v>-7.1999999999999995E-2</v>
      </c>
      <c r="TQ52" s="203">
        <v>-1.2E-2</v>
      </c>
      <c r="TR52" s="203">
        <v>0</v>
      </c>
      <c r="TS52" s="203">
        <v>0</v>
      </c>
      <c r="TT52" s="203">
        <v>0</v>
      </c>
      <c r="TU52" s="203"/>
      <c r="TV52" s="241">
        <f>IFERROR(HLOOKUP("gcb_v",acc!$B$10:$ALV$83,$A52-1947,FALSE)+HLOOKUP("fa_2_v_s13",acc!$B$10:$ALV$83,$A52-1947,FALSE)+HLOOKUP("fa_3d_v_s13",acc!$B$10:$ALV$83,$A52-1947,FALSE)+HLOOKUP("fa_3g_v_s13",acc!$B$10:$ALV$83,$A52-1947,FALSE)+HLOOKUP("fa_5e_v_s13",acc!$B$10:$ALV$83,$A52-1947,FALSE)+HLOOKUP("fa_5d_v_s13",acc!$B$10:$ALV$83,$A52-1947,FALSE)+HLOOKUP("fa_6_v_s13",acc!$B$10:$ALV$83,$A52-1947,FALSE)+HLOOKUP("fa_7_v_s13",acc!$B$10:$ALV$83,$A52-1947,FALSE)+HLOOKUP("fa_8_v_s13",acc!$B$10:$ALV$83,$A52-1947,FALSE),"")</f>
        <v>-7.0589999999999993</v>
      </c>
      <c r="TW52" s="203">
        <v>0</v>
      </c>
      <c r="TX52" s="203">
        <v>-3.0000000000000001E-3</v>
      </c>
      <c r="TY52" s="203">
        <v>0</v>
      </c>
      <c r="TZ52" s="203">
        <v>-0.95099999999999996</v>
      </c>
      <c r="UA52" s="203">
        <v>-0.92100000000000004</v>
      </c>
      <c r="UB52" s="203">
        <v>-0.03</v>
      </c>
      <c r="UC52" s="203">
        <v>0</v>
      </c>
      <c r="UD52" s="203">
        <v>-6.1050000000000004</v>
      </c>
      <c r="UE52" s="203">
        <v>-5.944</v>
      </c>
      <c r="UF52" s="203">
        <v>-0.161</v>
      </c>
      <c r="UG52" s="203">
        <v>0</v>
      </c>
      <c r="UH52" s="203">
        <v>0</v>
      </c>
      <c r="UI52" s="203">
        <v>0</v>
      </c>
      <c r="UJ52" s="203"/>
      <c r="UK52" s="241">
        <f>IFERROR(HLOOKUP("fa_21_v_s14",acc!$B$10:$ALN$83,$A52-1947,FALSE)+HLOOKUP("fa_2_v_s14",acc!$B$10:$ALN$83,$A52-1947,FALSE)+HLOOKUP("fa_3d_v_s14",acc!$B$10:$ALN$83,$A52-1947,FALSE)+HLOOKUP("fa_3g_v_s14",acc!$B$10:$ALN$83,$A52-1947,FALSE)+HLOOKUP("fa_5e_v_s14",acc!$B$10:$ALN$83,$A52-1947,FALSE)+HLOOKUP("fa_5d_v_s14",acc!$B$10:$ALN$83,$A52-1947,FALSE)+HLOOKUP("fa_6_v_s14",acc!$B$10:$ALN$83,$A52-1947,FALSE)+HLOOKUP("fa_7_v_s14",acc!$B$10:$ALN$83,$A52-1947,FALSE)+HLOOKUP("fa_8_v_s14",acc!$B$10:$ALN$83,$A52-1947,FALSE),"")</f>
        <v>-64.184000000000012</v>
      </c>
      <c r="UL52" s="203">
        <v>0</v>
      </c>
      <c r="UM52" s="203">
        <v>-0.372</v>
      </c>
      <c r="UN52" s="203">
        <v>0</v>
      </c>
      <c r="UO52" s="203">
        <v>-8</v>
      </c>
      <c r="UP52" s="203">
        <v>-5.7640000000000002</v>
      </c>
      <c r="UQ52" s="203">
        <v>-2.2360000000000002</v>
      </c>
      <c r="UR52" s="203">
        <v>0</v>
      </c>
      <c r="US52" s="203">
        <v>-55.838000000000001</v>
      </c>
      <c r="UT52" s="203">
        <v>-54.331000000000003</v>
      </c>
      <c r="UU52" s="203">
        <v>-1.5069999999999999</v>
      </c>
      <c r="UV52" s="203">
        <v>2.5999999999999999E-2</v>
      </c>
      <c r="UW52" s="203">
        <v>0</v>
      </c>
      <c r="UX52" s="203">
        <v>0</v>
      </c>
      <c r="UY52" s="203"/>
      <c r="UZ52" s="241">
        <f>IFERROR(HLOOKUP("fa_21_v_s2",acc!$B$10:$ALF$83,$A52-1947,FALSE)+HLOOKUP("fa_2_v_s2",acc!$B$10:$ALF$83,$A52-1947,FALSE)+HLOOKUP("fa_3e_v_s2",acc!$B$10:$ALF$83,$A52-1947,FALSE)+HLOOKUP("fa_3g_v_s2",acc!$B$10:$ALF$83,$A52-1947,FALSE)+HLOOKUP("fa_4_v_s2",acc!$B$10:$ALF$83,$A52-1947,FALSE)+HLOOKUP("fa_5e_v_s2",acc!$B$10:$ALF$83,$A52-1947,FALSE)+HLOOKUP("fa_6_v_s2",acc!$B$10:$ALF$83,$A52-1947,FALSE)+HLOOKUP("fa_8_v_s2",acc!$B$10:$ALF$83,$A52-1947,FALSE),"")</f>
        <v>-42.362000000000002</v>
      </c>
      <c r="VA52" s="203">
        <v>0</v>
      </c>
      <c r="VB52" s="203">
        <v>-3.879</v>
      </c>
      <c r="VC52" s="203">
        <v>2E-3</v>
      </c>
      <c r="VD52" s="203">
        <v>0</v>
      </c>
      <c r="VE52" s="203">
        <v>-0.995</v>
      </c>
      <c r="VF52" s="203">
        <v>4.7E-2</v>
      </c>
      <c r="VG52" s="203">
        <v>-1.042</v>
      </c>
      <c r="VH52" s="203">
        <v>5.5789999999999997</v>
      </c>
      <c r="VI52" s="203">
        <v>-44.673999999999999</v>
      </c>
      <c r="VJ52" s="203">
        <v>-42.594999999999999</v>
      </c>
      <c r="VK52" s="203">
        <v>0</v>
      </c>
      <c r="VL52" s="203">
        <v>0</v>
      </c>
      <c r="VM52" s="203">
        <v>0</v>
      </c>
      <c r="VN52" s="203">
        <v>0</v>
      </c>
      <c r="VO52" s="203"/>
      <c r="VP52" s="241">
        <f>IFERROR(HLOOKUP("fl_3g_v_s11",acc!$B$10:$AIM$83,$A52-1947,FALSE)+HLOOKUP("fl_4_v_s11",acc!$B$10:$AIM$83,$A52-1947,FALSE)+HLOOKUP("fl_5e_v_s11",acc!$B$10:$AIM$83,$A52-1947,FALSE),"")</f>
        <v>-190.767</v>
      </c>
      <c r="VQ52" s="203">
        <v>0</v>
      </c>
      <c r="VR52" s="203">
        <v>0</v>
      </c>
      <c r="VS52" s="203">
        <v>-1.869</v>
      </c>
      <c r="VT52" s="203">
        <v>-1.732</v>
      </c>
      <c r="VU52" s="203">
        <v>-0.13700000000000001</v>
      </c>
      <c r="VV52" s="203">
        <v>6.0110000000000001</v>
      </c>
      <c r="VW52" s="203">
        <v>-194.90899999999999</v>
      </c>
      <c r="VX52" s="203">
        <v>-194.90899999999999</v>
      </c>
      <c r="VY52" s="203">
        <v>0</v>
      </c>
      <c r="VZ52" s="203">
        <v>0</v>
      </c>
      <c r="WA52" s="203">
        <v>0</v>
      </c>
      <c r="WB52" s="203">
        <v>0</v>
      </c>
      <c r="WC52" s="203"/>
      <c r="WD52" s="241">
        <f>IFERROR(HLOOKUP("fl_295_v_s12",acc!$B$10:$AMK$83,$A52-1947,FALSE)+HLOOKUP("fl_2_v_s12",acc!$B$10:$AMK$83,$A52-1947,FALSE)+HLOOKUP("fl_3g_v_s12",acc!$B$10:$AMK$83,$A52-1947,FALSE)+HLOOKUP("fl_5e_v_s12",acc!$B$10:$AMK$83,$A52-1947,FALSE)+HLOOKUP("fl_6_v_s12",acc!$B$10:$AMK$83,$A52-1947,FALSE)+HLOOKUP("fl_7_v_s12",acc!$B$10:$AMK$83,$A52-1947,FALSE),"")</f>
        <v>35.400405275189883</v>
      </c>
      <c r="WE52" s="203">
        <v>0</v>
      </c>
      <c r="WF52" s="241">
        <f>IFERROR(HLOOKUP("fa_2_v_s11",acc!$B$10:$AIS$83,$A52-1947,FALSE)+HLOOKUP("fa_2_v_s12",acc!$B$10:$AIS$83,$A52-1947,FALSE)+HLOOKUP("fa_2_v_s121",acc!$B$10:$AIS$83,$A52-1947,FALSE)+HLOOKUP("fa_2_v_s13",acc!$B$10:$AIS$83,$A52-1947,FALSE)+HLOOKUP("fa_2_v_s14",acc!$B$10:$AIS$83,$A52-1947,FALSE)+HLOOKUP("fa_2_v_s2",acc!$B$10:$AIS$83,$A52-1947,FALSE)-HLOOKUP("fl_2_v_s121",acc!$B$10:$AIS$83,$A52-1947,FALSE)-HLOOKUP("fl_2_v_s13",acc!$B$10:$AIS$83,$A52-1947,FALSE)-HLOOKUP("fl_2_v_s2",acc!$B$10:$AIS$83,$A52-1947,FALSE),"")</f>
        <v>-4.4730000000000008</v>
      </c>
      <c r="WG52" s="203">
        <v>0</v>
      </c>
      <c r="WH52" s="203">
        <v>0</v>
      </c>
      <c r="WI52" s="203">
        <v>-9.89</v>
      </c>
      <c r="WJ52" s="203">
        <v>-6.6130000000000004</v>
      </c>
      <c r="WK52" s="203">
        <v>-3.2770000000000001</v>
      </c>
      <c r="WL52" s="203">
        <v>0</v>
      </c>
      <c r="WM52" s="203">
        <v>-59.506999999999998</v>
      </c>
      <c r="WN52" s="241">
        <f>IFERROR(HLOOKUP("fa_5e_v_s11",acc!$B$10:$AIS$83,$A52-1947,FALSE)
+HLOOKUP("fa_5e_v_s12",acc!$B$10:$AIS$83,$A52-1947,FALSE)
+HLOOKUP("fa_5e_v_s121",acc!$B$10:$AIS$83,$A52-1947,FALSE)
+HLOOKUP("fa_5e_v_s13",acc!$B$10:$AIS$83,$A52-1947,FALSE)
+HLOOKUP("fa_5e_v_s14",acc!$B$10:$AIS$83,$A52-1947,FALSE)
+HLOOKUP("fa_5e_v_s2",acc!$B$10:$AIS$83,$A52-1947,FALSE)
-HLOOKUP("fl_5e_v_s11",acc!$B$10:$AIS$83,$A52-1947,FALSE)
-HLOOKUP("fl_5e_v_s121",acc!$B$10:$AIS$83,$A52-1947,FALSE),"")</f>
        <v>46.425999999999988</v>
      </c>
      <c r="WO52" s="203">
        <v>0</v>
      </c>
      <c r="WP52" s="203">
        <v>2.5999999999999999E-2</v>
      </c>
      <c r="WQ52" s="241">
        <f>IFERROR(HLOOKUP("fa_7_v_s11",acc!$B$10:$AIS$83,$A52-1947,FALSE)+HLOOKUP("fa_7_v_s121",acc!$B$10:$AIS$83,$A52-1947,FALSE)+HLOOKUP("fa_7_v_s13",acc!$B$10:$AIS$83,$A52-1947,FALSE)+HLOOKUP("fa_7_v_s14",acc!$B$10:$AIS$83,$A52-1947,FALSE)-HLOOKUP("fl_7_v_s2",acc!$B$10:$AIS$83,$A52-1947,FALSE),"")</f>
        <v>-0.78400000000000003</v>
      </c>
      <c r="WR52" s="203">
        <v>0</v>
      </c>
      <c r="WS52" s="203"/>
      <c r="WT52" s="241">
        <f>IFERROR(HLOOKUP("fl_21_v_s121",acc!$B$10:$AMC$83,$A52-1947,FALSE)+HLOOKUP("res_v",acc!$B$10:$AMC$83,$A52-1947,FALSE)+HLOOKUP("gcb_v",acc!$B$10:$AMC$83,$A52-1947,FALSE)+HLOOKUP("fl_2_v_s121",acc!$B$10:$AMC$83,$A52-1947,FALSE)+HLOOKUP("fl_5e_v_s121",acc!$B$10:$AMC$83,$A52-1947,FALSE),"")</f>
        <v>-14.321</v>
      </c>
      <c r="WU52" s="203">
        <v>0</v>
      </c>
      <c r="WV52" s="203">
        <v>-0.22500000000000001</v>
      </c>
      <c r="WW52" s="203">
        <v>0</v>
      </c>
      <c r="WX52" s="203">
        <v>0</v>
      </c>
      <c r="WY52" s="203">
        <v>0</v>
      </c>
      <c r="WZ52" s="203">
        <v>0</v>
      </c>
      <c r="XA52" s="203">
        <v>0</v>
      </c>
      <c r="XB52" s="203">
        <v>0</v>
      </c>
      <c r="XC52" s="203">
        <v>-14.096</v>
      </c>
      <c r="XD52" s="203">
        <v>-14.096</v>
      </c>
      <c r="XE52" s="203">
        <v>0</v>
      </c>
      <c r="XF52" s="203">
        <v>0</v>
      </c>
      <c r="XG52" s="203">
        <v>0</v>
      </c>
      <c r="XH52" s="203">
        <v>0</v>
      </c>
      <c r="XI52" s="203"/>
      <c r="XJ52" s="241">
        <f>IFERROR(HLOOKUP("fl_2_v_s13",acc!$B$10:$ALU$83,$A52-1947,FALSE)+HLOOKUP("fl_3e_v_s13",acc!$B$10:$ALU$83,$A52-1947,FALSE)+HLOOKUP("fl_4_v_s13",acc!$B$10:$ALU$83,$A52-1947,FALSE),"")</f>
        <v>0.191</v>
      </c>
      <c r="XK52" s="203">
        <v>0</v>
      </c>
      <c r="XL52" s="203">
        <v>0</v>
      </c>
      <c r="XM52" s="203">
        <v>0</v>
      </c>
      <c r="XN52" s="203">
        <v>0.20799999999999999</v>
      </c>
      <c r="XO52" s="203">
        <v>0.3</v>
      </c>
      <c r="XP52" s="203">
        <v>-9.1999999999999998E-2</v>
      </c>
      <c r="XQ52" s="203">
        <v>-1.7000000000000001E-2</v>
      </c>
      <c r="XR52" s="203">
        <v>0</v>
      </c>
      <c r="XS52" s="203">
        <v>0</v>
      </c>
      <c r="XT52" s="203">
        <v>0</v>
      </c>
      <c r="XU52" s="203">
        <v>0</v>
      </c>
      <c r="XV52" s="203">
        <v>0</v>
      </c>
      <c r="XW52" s="203">
        <v>0</v>
      </c>
      <c r="XX52" s="203"/>
      <c r="XY52" s="241">
        <f>IFERROR(HLOOKUP("fl_4_v_s14",acc!$B$10:$ALM$83,$A52-1947,FALSE),"")</f>
        <v>-6.0000000000000001E-3</v>
      </c>
      <c r="XZ52" s="203">
        <v>0</v>
      </c>
      <c r="YA52" s="203">
        <v>0</v>
      </c>
      <c r="YB52" s="203">
        <v>0</v>
      </c>
      <c r="YC52" s="203">
        <v>0</v>
      </c>
      <c r="YD52" s="203">
        <v>0</v>
      </c>
      <c r="YE52" s="203">
        <v>-6.0000000000000001E-3</v>
      </c>
      <c r="YF52" s="203">
        <v>0</v>
      </c>
      <c r="YG52" s="203">
        <v>0</v>
      </c>
      <c r="YH52" s="203">
        <v>0</v>
      </c>
      <c r="YI52" s="203">
        <v>0</v>
      </c>
      <c r="YJ52" s="203">
        <v>0</v>
      </c>
      <c r="YK52" s="203">
        <v>0</v>
      </c>
      <c r="YL52" s="203"/>
      <c r="YM52" s="241">
        <f>IFERROR(HLOOKUP("fl_1_v_s2",acc!$B$10:$ALE$83,$A52-1947,FALSE)+HLOOKUP("fl_295_v_s2",acc!$B$10:$ALE$83,$A52-1947,FALSE)+HLOOKUP("tgt2_v",acc!$B$10:$ALE$83,$A52-1947,FALSE)+HLOOKUP("fl_2_v_s2",acc!$B$10:$ALE$83,$A52-1947,FALSE)+HLOOKUP("fl_3d_v_s2",acc!$B$10:$ALE$83,$A52-1947,FALSE)+HLOOKUP("fl_4_v_s2",acc!$B$10:$ALE$83,$A52-1947,FALSE)+HLOOKUP("fl_5d_v_s2",acc!$B$10:$ALE$83,$A52-1947,FALSE)+HLOOKUP("fl_7_v_s2",acc!$B$10:$ALE$83,$A52-1947,FALSE),"")</f>
        <v>-31.217000000000002</v>
      </c>
      <c r="YN52" s="203">
        <v>-5.3970000000000002</v>
      </c>
      <c r="YO52" s="203">
        <v>-4.9809999999999999</v>
      </c>
      <c r="YP52" s="203">
        <v>0</v>
      </c>
      <c r="YQ52" s="203">
        <v>0</v>
      </c>
      <c r="YR52" s="203">
        <v>-7.0000000000000001E-3</v>
      </c>
      <c r="YS52" s="203">
        <v>0.47399999999999998</v>
      </c>
      <c r="YT52" s="241">
        <f>IFERROR(HLOOKUP("fa_3d_v_s11",acc!$B$10:$AIS$83,$A52-1947,FALSE)+HLOOKUP("fa_3d_v_s12",acc!$B$10:$AIS$83,$A52-1947,FALSE)+HLOOKUP("fa_3d_v_s121",acc!$B$10:$AIS$83,$A52-1947,FALSE)+HLOOKUP("fa_3d_v_s13",acc!$B$10:$AIS$83,$A52-1947,FALSE)+HLOOKUP("fa_3d_v_s14",acc!$B$10:$AIS$83,$A52-1947,FALSE),"")</f>
        <v>-2.9279999999999999</v>
      </c>
      <c r="YU52" s="203">
        <v>-0.48299999999999998</v>
      </c>
      <c r="YV52" s="203">
        <v>-18.922999999999998</v>
      </c>
      <c r="YW52" s="203">
        <v>0</v>
      </c>
      <c r="YX52" s="241">
        <f>IFERROR(HLOOKUP("fa_5d_v_s11",acc!$B$10:$AIS$83,$A52-1947,FALSE)
+HLOOKUP("fa_5d_v_s12",acc!$B$10:$AIS$83,$A52-1947,FALSE)
+HLOOKUP("fa_5d_v_s121",acc!$B$10:$AIS$83,$A52-1947,FALSE)
+HLOOKUP("fa_5d_v_s13",acc!$B$10:$AIS$83,$A52-1947,FALSE)
+HLOOKUP("fa_5d_v_s14",acc!$B$10:$AIS$83,$A52-1947,FALSE),"")</f>
        <v>-17.234000000000002</v>
      </c>
      <c r="YY52" s="203">
        <v>0</v>
      </c>
      <c r="YZ52" s="203">
        <v>-0.19400000000000001</v>
      </c>
      <c r="ZA52" s="203">
        <v>0</v>
      </c>
      <c r="ZB52" s="203"/>
      <c r="ZC52" s="241">
        <f>IFERROR(HLOOKUP("fa_21_c_s11",acc!$B$10:$AIL$83,$A52-1947,FALSE)+HLOOKUP("fa_2_c_s11",acc!$B$10:$AIL$83,$A52-1947,FALSE)+HLOOKUP("fa_3e_c_s11",acc!$B$10:$AIL$83,$A52-1947,FALSE)+HLOOKUP("fa_3d_c_s11",acc!$B$10:$AIL$83,$A52-1947,FALSE)+HLOOKUP("fa_4_c_s11",acc!$B$10:$AIL$83,$A52-1947,FALSE)+HLOOKUP("fa_5e_c_s11",acc!$B$10:$AIL$83,$A52-1947,FALSE)+HLOOKUP("fa_5d_c_s11",acc!$B$10:$AIL$83,$A52-1947,FALSE)+HLOOKUP("fa_6_c_s11",acc!$B$10:$AIL$83,$A52-1947,FALSE)+HLOOKUP("fa_7_c_s11",acc!$B$10:$AIL$83,$A52-1947,FALSE)+HLOOKUP("fa_8_c_s11",acc!$B$10:$AIL$83,$A52-1947,FALSE),"")</f>
        <v>-64.861000000000004</v>
      </c>
      <c r="ZD52" s="203">
        <v>0</v>
      </c>
      <c r="ZE52" s="203">
        <v>-1.339</v>
      </c>
      <c r="ZF52" s="203">
        <v>0</v>
      </c>
      <c r="ZG52" s="203">
        <v>0</v>
      </c>
      <c r="ZH52" s="203">
        <v>0</v>
      </c>
      <c r="ZI52" s="203">
        <v>0</v>
      </c>
      <c r="ZJ52" s="203">
        <v>-3.9809999999999999</v>
      </c>
      <c r="ZK52" s="203">
        <v>-52.540999999999997</v>
      </c>
      <c r="ZL52" s="203">
        <v>-38.591000000000001</v>
      </c>
      <c r="ZM52" s="203">
        <v>-13.95</v>
      </c>
      <c r="ZN52" s="203">
        <v>0</v>
      </c>
      <c r="ZO52" s="203">
        <v>0</v>
      </c>
      <c r="ZP52" s="203">
        <v>-7</v>
      </c>
      <c r="ZQ52" s="203"/>
      <c r="ZR52" s="241">
        <f>IFERROR(HLOOKUP("fa_21_c_s12",acc!$B$10:$AMJ$83,$A52-1947,FALSE)+HLOOKUP("res_c",acc!$B$10:$AMJ$83,$A52-1947,FALSE)+HLOOKUP("fa_2_c_s12",acc!$B$10:$AMJ$83,$A52-1947,FALSE)+HLOOKUP("fa_3e_c_s12",acc!$B$10:$AMJ$83,$A52-1947,FALSE)+HLOOKUP("fa_3d_c_s12",acc!$B$10:$AMJ$83,$A52-1947,FALSE)+HLOOKUP("fa_3g_c_s12",acc!$B$10:$AMJ$83,$A52-1947,FALSE)+HLOOKUP("fa_4_c_s12",acc!$B$10:$AMJ$83,$A52-1947,FALSE)+HLOOKUP("fa_5e_c_s12",acc!$B$10:$AMJ$83,$A52-1947,FALSE)+HLOOKUP("fa_5d_c_s12",acc!$B$10:$AMJ$83,$A52-1947,FALSE)+HLOOKUP("fa_8_c_s12",acc!$B$10:$AMJ$83,$A52-1947,FALSE),"")</f>
        <v>-51.441526363117262</v>
      </c>
      <c r="ZS52" s="203">
        <v>0</v>
      </c>
      <c r="ZT52" s="203">
        <v>-37.059999999999995</v>
      </c>
      <c r="ZU52" s="203">
        <v>0</v>
      </c>
      <c r="ZV52" s="203">
        <v>0</v>
      </c>
      <c r="ZW52" s="203">
        <v>15.82</v>
      </c>
      <c r="ZX52" s="203">
        <v>3.9380000000000002</v>
      </c>
      <c r="ZY52" s="203">
        <v>11.882</v>
      </c>
      <c r="ZZ52" s="241">
        <f>IFERROR(HLOOKUP("fl_4_c_s11",acc!$B$10:$AIS$83,$A52-1947,FALSE)+HLOOKUP("fl_4_c_s13",acc!$B$10:$AIS$83,$A52-1947,FALSE)+HLOOKUP("fl_4_c_s14",acc!$B$10:$AIS$83,$A52-1947,FALSE)+HLOOKUP("fl_4_c_s2",acc!$B$10:$AIS$83,$A52-1947,FALSE)-HLOOKUP("fa_4_c_s11",acc!$B$10:$AIS$83,$A52-1947,FALSE)-HLOOKUP("fa_4_c_s121",acc!$B$10:$AIS$83,$A52-1947,FALSE)-HLOOKUP("fa_4_c_s2",acc!$B$10:$AIS$83,$A52-1947,FALSE),"")</f>
        <v>-3.3679999999999994</v>
      </c>
      <c r="AAA52" s="203">
        <v>-25.372</v>
      </c>
      <c r="AAB52" s="203">
        <v>-26.518999999999998</v>
      </c>
      <c r="AAC52" s="203">
        <v>1.147</v>
      </c>
      <c r="AAD52" s="203">
        <v>0</v>
      </c>
      <c r="AAE52" s="203">
        <v>0</v>
      </c>
      <c r="AAF52" s="203">
        <v>-10.010999999999999</v>
      </c>
      <c r="AAG52" s="203"/>
      <c r="AAH52" s="241">
        <f>IFERROR(HLOOKUP("fa_1_c_s121",acc!$B$10:$AMB$83,$A52-1947,FALSE)+HLOOKUP("fa_295_c_s121",acc!$B$10:$AMB$83,$A52-1947,FALSE)+HLOOKUP("tgt2_c",acc!$B$10:$AMB$83,$A52-1947,FALSE)+HLOOKUP("fa_2_c_s121",acc!$B$10:$AMB$83,$A52-1947,FALSE)+HLOOKUP("fa_3e_c_s121",acc!$B$10:$AMB$83,$A52-1947,FALSE)+HLOOKUP("fa_3d_c_s121",acc!$B$10:$AMB$83,$A52-1947,FALSE)+HLOOKUP("fa_3g_c_s121",acc!$B$10:$AMB$83,$A52-1947,FALSE)+HLOOKUP("fa_4_c_s121",acc!$B$10:$AMB$83,$A52-1947,FALSE)+HLOOKUP("fa_5e_c_s121",acc!$B$10:$AMB$83,$A52-1947,FALSE)+HLOOKUP("fa_5d_c_s121",acc!$B$10:$AMB$83,$A52-1947,FALSE)+HLOOKUP("fa_7_c_s121",acc!$B$10:$AMB$83,$A52-1947,FALSE)+HLOOKUP("fa_8_c_s121",acc!$B$10:$AMB$83,$A52-1947,FALSE),"")</f>
        <v>-2.0999999999981128E-2</v>
      </c>
      <c r="AAI52" s="203">
        <v>0</v>
      </c>
      <c r="AAJ52" s="203">
        <v>0</v>
      </c>
      <c r="AAK52" s="203">
        <v>0</v>
      </c>
      <c r="AAL52" s="241">
        <f>IFERROR(HLOOKUP("fl_295_c_s12",acc!$B$10:$AIS$83,$A52-1947,FALSE)+HLOOKUP("fl_295_c_s2",acc!$B$10:$AIS$83,$A52-1947,FALSE),"")</f>
        <v>-1.9999999999811202E-3</v>
      </c>
      <c r="AAM52" s="203">
        <v>0</v>
      </c>
      <c r="AAN52" s="203">
        <v>0</v>
      </c>
      <c r="AAO52" s="203">
        <v>0</v>
      </c>
      <c r="AAP52" s="203">
        <v>0</v>
      </c>
      <c r="AAQ52" s="203">
        <v>-1.9E-2</v>
      </c>
      <c r="AAR52" s="203">
        <v>-1E-3</v>
      </c>
      <c r="AAS52" s="203">
        <v>-1.7999999999999999E-2</v>
      </c>
      <c r="AAT52" s="203">
        <v>0</v>
      </c>
      <c r="AAU52" s="203">
        <v>0</v>
      </c>
      <c r="AAV52" s="203">
        <v>0</v>
      </c>
      <c r="AAW52" s="203"/>
      <c r="AAX52" s="241">
        <f>IFERROR(HLOOKUP("gcb_c",acc!$B$10:$ALT$83,$A52-1947,FALSE)+HLOOKUP("fa_2_c_s13",acc!$B$10:$ALT$83,$A52-1947,FALSE)+HLOOKUP("fa_3d_c_s13",acc!$B$10:$ALT$83,$A52-1947,FALSE)+HLOOKUP("fa_3g_c_s13",acc!$B$10:$ALT$83,$A52-1947,FALSE)+HLOOKUP("fa_5e_c_s13",acc!$B$10:$ALT$83,$A52-1947,FALSE)+HLOOKUP("fa_5d_c_s13",acc!$B$10:$ALT$83,$A52-1947,FALSE)+HLOOKUP("fa_6_c_s13",acc!$B$10:$ALT$83,$A52-1947,FALSE)+HLOOKUP("fa_7_c_s13",acc!$B$10:$ALT$83,$A52-1947,FALSE)+HLOOKUP("fa_8_c_s13",acc!$B$10:$ALT$83,$A52-1947,FALSE),"")</f>
        <v>4.9029999999999987</v>
      </c>
      <c r="AAY52" s="203">
        <v>0</v>
      </c>
      <c r="AAZ52" s="203">
        <v>-16.7808626320776</v>
      </c>
      <c r="ABA52" s="203">
        <v>0</v>
      </c>
      <c r="ABB52" s="203">
        <v>0</v>
      </c>
      <c r="ABC52" s="203">
        <v>0</v>
      </c>
      <c r="ABD52" s="203">
        <v>0</v>
      </c>
      <c r="ABE52" s="203">
        <v>0</v>
      </c>
      <c r="ABF52" s="203">
        <v>-3.6080000000000001</v>
      </c>
      <c r="ABG52" s="203">
        <v>-3.492</v>
      </c>
      <c r="ABH52" s="203">
        <v>-0.11600000000000001</v>
      </c>
      <c r="ABI52" s="203">
        <v>0</v>
      </c>
      <c r="ABJ52" s="203">
        <v>0</v>
      </c>
      <c r="ABK52" s="203">
        <v>8.5109999999999992</v>
      </c>
      <c r="ABL52" s="203"/>
      <c r="ABM52" s="241">
        <f>IFERROR(HLOOKUP("fa_21_c_s14",acc!$B$10:$ALL$83,$A52-1947,FALSE)+HLOOKUP("fa_2_c_s14",acc!$B$10:$ALL$83,$A52-1947,FALSE)+HLOOKUP("fa_3d_c_s14",acc!$B$10:$ALL$83,$A52-1947,FALSE)+HLOOKUP("fa_3g_c_s14",acc!$B$10:$ALL$83,$A52-1947,FALSE)+HLOOKUP("fa_5e_c_s14",acc!$B$10:$ALL$83,$A52-1947,FALSE)+HLOOKUP("fa_5d_c_s14",acc!$B$10:$ALL$83,$A52-1947,FALSE)+HLOOKUP("fa_6_c_s14",acc!$B$10:$ALL$83,$A52-1947,FALSE)+HLOOKUP("fa_7_c_s14",acc!$B$10:$ALL$83,$A52-1947,FALSE)+HLOOKUP("fa_8_c_s14",acc!$B$10:$ALL$83,$A52-1947,FALSE),"")</f>
        <v>-8.8810000000000002</v>
      </c>
      <c r="ABN52" s="203">
        <v>0</v>
      </c>
      <c r="ABO52" s="203">
        <v>3.8540000000000001</v>
      </c>
      <c r="ABP52" s="203">
        <v>0</v>
      </c>
      <c r="ABQ52" s="203">
        <v>0</v>
      </c>
      <c r="ABR52" s="203">
        <v>0</v>
      </c>
      <c r="ABS52" s="203">
        <v>0</v>
      </c>
      <c r="ABT52" s="203">
        <v>0</v>
      </c>
      <c r="ABU52" s="203">
        <v>-36.234999999999999</v>
      </c>
      <c r="ABV52" s="203">
        <v>-34.552999999999997</v>
      </c>
      <c r="ABW52" s="203">
        <v>-1.6819999999999999</v>
      </c>
      <c r="ABX52" s="203">
        <v>0</v>
      </c>
      <c r="ABY52" s="203">
        <v>0</v>
      </c>
      <c r="ABZ52" s="203">
        <v>23.5</v>
      </c>
      <c r="ACA52" s="203"/>
      <c r="ACB52" s="241">
        <f>IFERROR(HLOOKUP("fa_21_c_s2",acc!$B$10:$ALD$83,$A52-1947,FALSE)+HLOOKUP("fa_2_c_s2",acc!$B$10:$ALD$83,$A52-1947,FALSE)+HLOOKUP("fa_3e_c_s2",acc!$B$10:$ALD$83,$A52-1947,FALSE)+HLOOKUP("fa_3g_c_s2",acc!$B$10:$ALD$83,$A52-1947,FALSE)+HLOOKUP("fa_4_c_s2",acc!$B$10:$ALD$83,$A52-1947,FALSE)+HLOOKUP("fa_5e_c_s2",acc!$B$10:$ALD$83,$A52-1947,FALSE)+HLOOKUP("fa_6_c_s2",acc!$B$10:$ALD$83,$A52-1947,FALSE)+HLOOKUP("fa_8_c_s2",acc!$B$10:$ALD$83,$A52-1947,FALSE),"")</f>
        <v>-44.191000000000003</v>
      </c>
      <c r="ACC52" s="203">
        <v>0</v>
      </c>
      <c r="ACD52" s="203">
        <v>-13.416</v>
      </c>
      <c r="ACE52" s="203">
        <v>0</v>
      </c>
      <c r="ACF52" s="203">
        <v>0</v>
      </c>
      <c r="ACG52" s="203">
        <v>-0.32700000000000001</v>
      </c>
      <c r="ACH52" s="203">
        <v>-0.32700000000000001</v>
      </c>
      <c r="ACI52" s="203">
        <v>0</v>
      </c>
      <c r="ACJ52" s="203">
        <v>5.8999999999999997E-2</v>
      </c>
      <c r="ACK52" s="203">
        <v>-19.433</v>
      </c>
      <c r="ACL52" s="203">
        <v>-15.507</v>
      </c>
      <c r="ACM52" s="203">
        <v>0</v>
      </c>
      <c r="ACN52" s="203">
        <v>0</v>
      </c>
      <c r="ACO52" s="203">
        <v>0</v>
      </c>
      <c r="ACP52" s="203">
        <v>-15</v>
      </c>
      <c r="ACQ52" s="203"/>
      <c r="ACR52" s="241">
        <f>IFERROR(HLOOKUP("fl_3g_c_s11",acc!$B$10:$AMQ$83,$A52-1947,FALSE)+HLOOKUP("fl_4_c_s11",acc!$B$10:$AMQ$83,$A52-1947,FALSE)+HLOOKUP("fl_5e_c_s11",acc!$B$10:$AMQ$83,$A52-1947,FALSE),"")</f>
        <v>-71.935999999999993</v>
      </c>
      <c r="ACS52" s="203">
        <v>0</v>
      </c>
      <c r="ACT52" s="203">
        <v>0</v>
      </c>
      <c r="ACU52" s="203">
        <v>0</v>
      </c>
      <c r="ACV52" s="203">
        <v>0</v>
      </c>
      <c r="ACW52" s="203">
        <v>0</v>
      </c>
      <c r="ACX52" s="203">
        <v>1.0149999999999999</v>
      </c>
      <c r="ACY52" s="203">
        <v>-72.950999999999993</v>
      </c>
      <c r="ACZ52" s="203">
        <v>-72.950999999999993</v>
      </c>
      <c r="ADA52" s="203">
        <v>0</v>
      </c>
      <c r="ADB52" s="203">
        <v>0</v>
      </c>
      <c r="ADC52" s="203">
        <v>0</v>
      </c>
      <c r="ADD52" s="203">
        <v>0</v>
      </c>
      <c r="ADE52" s="203"/>
      <c r="ADF52" s="241">
        <f>IFERROR(HLOOKUP("fl_295_c_s12",acc!$B$10:$AMI$83,$A52-1947,FALSE)+HLOOKUP("fl_2_c_s12",acc!$B$10:$AMI$83,$A52-1947,FALSE)+HLOOKUP("fl_3g_c_s12",acc!$B$10:$AMI$83,$A52-1947,FALSE)+HLOOKUP("fl_5e_c_s12",acc!$B$10:$AMI$83,$A52-1947,FALSE)+HLOOKUP("fl_6_c_s12",acc!$B$10:$AMI$83,$A52-1947,FALSE)+HLOOKUP("fl_7_c_s12",acc!$B$10:$AMI$83,$A52-1947,FALSE),"")</f>
        <v>-57.441526363117262</v>
      </c>
      <c r="ADG52" s="203">
        <v>0</v>
      </c>
      <c r="ADH52" s="241">
        <f>IFERROR(HLOOKUP("fa_2_c_s11",acc!$B$10:$AIS$83,$A52-1947,FALSE)+HLOOKUP("fa_2_c_s12",acc!$B$10:$AIS$83,$A52-1947,FALSE)+HLOOKUP("fa_2_c_s121",acc!$B$10:$AIS$83,$A52-1947,FALSE)+HLOOKUP("fa_2_c_s13",acc!$B$10:$AIS$83,$A52-1947,FALSE)+HLOOKUP("fa_2_c_s14",acc!$B$10:$AIS$83,$A52-1947,FALSE)+HLOOKUP("fa_2_c_s2",acc!$B$10:$AIS$83,$A52-1947,FALSE)-HLOOKUP("fl_2_c_s121",acc!$B$10:$AIS$83,$A52-1947,FALSE)-HLOOKUP("fl_2_c_s13",acc!$B$10:$AIS$83,$A52-1947,FALSE)-HLOOKUP("fl_2_c_s2",acc!$B$10:$AIS$83,$A52-1947,FALSE),"")</f>
        <v>-24.113</v>
      </c>
      <c r="ADI52" s="203">
        <v>0</v>
      </c>
      <c r="ADJ52" s="203">
        <v>-1.9999999999811202E-3</v>
      </c>
      <c r="ADK52" s="203">
        <v>3.0270000000000001</v>
      </c>
      <c r="ADL52" s="203">
        <v>3.9380000000000002</v>
      </c>
      <c r="ADM52" s="203">
        <v>-0.91100000000000003</v>
      </c>
      <c r="ADN52" s="203">
        <v>0</v>
      </c>
      <c r="ADO52" s="203">
        <f t="shared" si="1"/>
        <v>-45.712000000000018</v>
      </c>
      <c r="ADP52" s="241">
        <f>IFERROR(HLOOKUP("fa_5e_c_s11",acc!$B$10:$AIS$83,$A52-1947,FALSE)
+HLOOKUP("fa_5e_c_s12",acc!$B$10:$AIS$83,$A52-1947,FALSE)
+HLOOKUP("fa_5e_c_s121",acc!$B$10:$AIS$83,$A52-1947,FALSE)
+HLOOKUP("fa_5e_c_s13",acc!$B$10:$AIS$83,$A52-1947,FALSE)
+HLOOKUP("fa_5e_c_s14",acc!$B$10:$AIS$83,$A52-1947,FALSE)
+HLOOKUP("fa_5e_c_s2",acc!$B$10:$AIS$83,$A52-1947,FALSE)
-HLOOKUP("fl_5e_c_s11",acc!$B$10:$AIS$83,$A52-1947,FALSE)
-HLOOKUP("fl_5e_c_s121",acc!$B$10:$AIS$83,$A52-1947,FALSE),"")</f>
        <v>-45.712000000000018</v>
      </c>
      <c r="ADQ52" s="203">
        <v>0</v>
      </c>
      <c r="ADR52" s="203">
        <v>0</v>
      </c>
      <c r="ADS52" s="241">
        <f>IFERROR(HLOOKUP("fa_7_c_s11",acc!$B$10:$AIS$83,$A52-1947,FALSE)+HLOOKUP("fa_7_c_s121",acc!$B$10:$AIS$83,$A52-1947,FALSE)+HLOOKUP("fa_7_c_s13",acc!$B$10:$AIS$83,$A52-1947,FALSE)+HLOOKUP("fa_7_c_s14",acc!$B$10:$AIS$83,$A52-1947,FALSE)-HLOOKUP("fl_7_c_s2",acc!$B$10:$AIS$83,$A52-1947,FALSE),"")</f>
        <v>0</v>
      </c>
      <c r="ADT52" s="203">
        <v>0</v>
      </c>
      <c r="ADU52" s="203"/>
      <c r="ADV52" s="241">
        <f>IFERROR(HLOOKUP("fl_21_c_s121",acc!$B$10:$AMA$83,$A52-1947,FALSE)+HLOOKUP("res_c",acc!$B$10:$AMA$83,$A52-1947,FALSE)+HLOOKUP("gcb_c",acc!$B$10:$AMA$83,$A52-1947,FALSE)+HLOOKUP("fl_2_c_s121",acc!$B$10:$AMA$83,$A52-1947,FALSE)+HLOOKUP("fl_5e_c_s121",acc!$B$10:$AMA$83,$A52-1947,FALSE),"")</f>
        <v>0</v>
      </c>
      <c r="ADW52" s="203">
        <v>0</v>
      </c>
      <c r="ADX52" s="203">
        <v>-16.555862632077599</v>
      </c>
      <c r="ADY52" s="241">
        <f>IFERROR(HLOOKUP("fa_21_c_s11",acc!$B$10:$AIS$83,$A52-1947,FALSE)+HLOOKUP("fa_21_c_s12",acc!$B$10:$AIS$83,$A52-1947,FALSE)+HLOOKUP("fa_21_c_s14",acc!$B$10:$AIS$83,$A52-1947,FALSE)+HLOOKUP("fa_21_c_s2",acc!$B$10:$AIS$83,$A52-1947,FALSE),"")</f>
        <v>0</v>
      </c>
      <c r="ADZ52" s="203">
        <v>0</v>
      </c>
      <c r="AEA52" s="203">
        <v>0</v>
      </c>
      <c r="AEB52" s="203">
        <v>0</v>
      </c>
      <c r="AEC52" s="203">
        <v>0</v>
      </c>
      <c r="AED52" s="203">
        <v>0</v>
      </c>
      <c r="AEE52" s="203">
        <v>0</v>
      </c>
      <c r="AEF52" s="203">
        <v>0</v>
      </c>
      <c r="AEG52" s="203">
        <v>0</v>
      </c>
      <c r="AEH52" s="203">
        <v>0</v>
      </c>
      <c r="AEI52" s="203">
        <v>0</v>
      </c>
      <c r="AEJ52" s="203">
        <v>0</v>
      </c>
      <c r="AEK52" s="203"/>
      <c r="AEL52" s="241">
        <f>IFERROR(HLOOKUP("fl_2_c_s13",acc!$B$10:$ALS$83,$A52-1947,FALSE)+HLOOKUP("fl_3e_c_s13",acc!$B$10:$ALS$83,$A52-1947,FALSE)+HLOOKUP("fl_4_c_s13",acc!$B$10:$ALS$83,$A52-1947,FALSE),"")</f>
        <v>-0.52200000000000002</v>
      </c>
      <c r="AEM52" s="203">
        <v>0</v>
      </c>
      <c r="AEN52" s="203">
        <v>0</v>
      </c>
      <c r="AEO52" s="203">
        <v>0</v>
      </c>
      <c r="AEP52" s="203">
        <v>0</v>
      </c>
      <c r="AEQ52" s="203">
        <v>0</v>
      </c>
      <c r="AER52" s="203">
        <v>0</v>
      </c>
      <c r="AES52" s="203">
        <v>-0.52200000000000002</v>
      </c>
      <c r="AET52" s="203">
        <v>0</v>
      </c>
      <c r="AEU52" s="203">
        <v>0</v>
      </c>
      <c r="AEV52" s="203">
        <v>0</v>
      </c>
      <c r="AEW52" s="203">
        <v>0</v>
      </c>
      <c r="AEX52" s="203">
        <v>0</v>
      </c>
      <c r="AEY52" s="203">
        <v>0</v>
      </c>
      <c r="AEZ52" s="203"/>
      <c r="AFA52" s="241">
        <f>IFERROR(HLOOKUP("fl_4_c_s14",acc!$B$10:$ALK$83,$A52-1947,FALSE),"")</f>
        <v>-5.0960000000000001</v>
      </c>
      <c r="AFB52" s="203">
        <v>0</v>
      </c>
      <c r="AFC52" s="203">
        <v>0</v>
      </c>
      <c r="AFD52" s="203">
        <v>0</v>
      </c>
      <c r="AFE52" s="203">
        <v>0</v>
      </c>
      <c r="AFF52" s="203">
        <v>0</v>
      </c>
      <c r="AFG52" s="203">
        <v>-5.0960000000000001</v>
      </c>
      <c r="AFH52" s="203">
        <v>0</v>
      </c>
      <c r="AFI52" s="203">
        <v>0</v>
      </c>
      <c r="AFJ52" s="203">
        <v>0</v>
      </c>
      <c r="AFK52" s="203">
        <v>0</v>
      </c>
      <c r="AFL52" s="203">
        <v>0</v>
      </c>
      <c r="AFM52" s="203"/>
      <c r="AFN52" s="203"/>
      <c r="AFO52" s="241">
        <f>IFERROR(HLOOKUP("fl_1_c_s2",acc!$B$10:$ALC$83,$A52-1947,FALSE)+HLOOKUP("fl_295_c_s2",acc!$B$10:$ALC$83,$A52-1947,FALSE)+HLOOKUP("tgt2_c",acc!$B$10:$ALC$83,$A52-1947,FALSE)+HLOOKUP("fl_2_c_s2",acc!$B$10:$ALC$83,$A52-1947,FALSE)+HLOOKUP("fl_3d_c_s2",acc!$B$10:$ALC$83,$A52-1947,FALSE)+HLOOKUP("fl_4_c_s2",acc!$B$10:$ALC$83,$A52-1947,FALSE)+HLOOKUP("fl_5d_c_s2",acc!$B$10:$ALC$83,$A52-1947,FALSE)+HLOOKUP("fl_7_c_s2",acc!$B$10:$ALC$83,$A52-1947,FALSE),"")</f>
        <v>-29.497</v>
      </c>
      <c r="AFP52" s="203">
        <v>0</v>
      </c>
      <c r="AFQ52" s="203">
        <v>-24.073</v>
      </c>
      <c r="AFR52" s="203">
        <v>0</v>
      </c>
      <c r="AFS52" s="203">
        <v>0</v>
      </c>
      <c r="AFT52" s="203">
        <v>12.465999999999999</v>
      </c>
      <c r="AFU52" s="203">
        <v>0</v>
      </c>
      <c r="AFV52" s="241">
        <f>IFERROR(HLOOKUP("fa_3d_c_s11",acc!$B$10:$AIS$83,$A52-1947,FALSE)+HLOOKUP("fa_3d_c_s12",acc!$B$10:$AIS$83,$A52-1947,FALSE)+HLOOKUP("fa_3d_c_s121",acc!$B$10:$AIS$83,$A52-1947,FALSE)+HLOOKUP("fa_3d_c_s13",acc!$B$10:$AIS$83,$A52-1947,FALSE)+HLOOKUP("fa_3d_c_s14",acc!$B$10:$AIS$83,$A52-1947,FALSE),"")</f>
        <v>11.882</v>
      </c>
      <c r="AFW52" s="203">
        <v>-2.6869999999999998</v>
      </c>
      <c r="AFX52" s="203">
        <v>-14.621</v>
      </c>
      <c r="AFY52" s="203">
        <v>0</v>
      </c>
      <c r="AFZ52" s="241">
        <f>IFERROR(HLOOKUP("fa_5d_c_s11",acc!$B$10:$AIS$83,$A52-1947,FALSE)
+HLOOKUP("fa_5d_c_s12",acc!$B$10:$AIS$83,$A52-1947,FALSE)
+HLOOKUP("fa_5d_c_s121",acc!$B$10:$AIS$83,$A52-1947,FALSE)
+HLOOKUP("fa_5d_c_s13",acc!$B$10:$AIS$83,$A52-1947,FALSE)
+HLOOKUP("fa_5d_c_s14",acc!$B$10:$AIS$83,$A52-1947,FALSE),"")</f>
        <v>-14.619</v>
      </c>
      <c r="AGA52" s="203">
        <v>0</v>
      </c>
      <c r="AGB52" s="203">
        <v>0</v>
      </c>
      <c r="AGC52" s="203">
        <v>0</v>
      </c>
      <c r="AGD52" s="203">
        <v>1054.1690000000001</v>
      </c>
      <c r="AGE52" s="203">
        <v>1054.2159999999999</v>
      </c>
      <c r="AGF52" s="203">
        <v>0</v>
      </c>
      <c r="AGG52" s="203">
        <v>0</v>
      </c>
      <c r="AGH52" s="203">
        <v>0</v>
      </c>
      <c r="AGI52" s="203">
        <v>0</v>
      </c>
      <c r="AGJ52" s="203">
        <v>18.721</v>
      </c>
      <c r="AGK52" s="203">
        <v>-17.180862632077599</v>
      </c>
      <c r="AGL52" s="203">
        <v>0</v>
      </c>
      <c r="AGM52" s="203">
        <v>16.7808626320776</v>
      </c>
      <c r="AGN52" s="203">
        <v>30.977</v>
      </c>
      <c r="AGO52" s="203">
        <v>-4.4180000000000001</v>
      </c>
      <c r="AGP52" s="203">
        <v>0</v>
      </c>
      <c r="AGQ52" s="203">
        <v>-0.22500000000000001</v>
      </c>
      <c r="AGR52" s="203">
        <v>9.0050000000000008</v>
      </c>
      <c r="AGS52" s="241">
        <f>IFERROR(HLOOKUP("fl_3e_flow_s13",acc!$B$10:$AIS$83,$A52-1947,FALSE)-HLOOKUP("fa_3e_flow_s11",acc!$B$10:$AIS$83,$A52-1947,FALSE)-HLOOKUP("fa_3e_flow_s121",acc!$B$10:$AIS$83,$A52-1947,FALSE)-HLOOKUP("fa_3e_flow_s2",acc!$B$10:$AIS$83,$A52-1947,FALSE),"")</f>
        <v>-24.366104004492314</v>
      </c>
      <c r="AGT52" s="203">
        <v>2.1221040044923152</v>
      </c>
      <c r="AGU52" s="203">
        <v>0</v>
      </c>
      <c r="AGV52" s="203">
        <v>29.390999999999998</v>
      </c>
      <c r="AGW52" s="203">
        <v>16.152000000000001</v>
      </c>
      <c r="AGX52" s="203">
        <v>14.929</v>
      </c>
      <c r="AGY52" s="203">
        <v>8.5040100653270105</v>
      </c>
      <c r="AGZ52" s="241">
        <f>IFERROR(HLOOKUP("fa_3g_flow_s12",acc!$B$10:$AIS$83,$A52-1947,FALSE)+HLOOKUP("fa_3g_flow_s121",acc!$B$10:$AIS$83,$A52-1947,FALSE)+HLOOKUP("fa_3g_flow_s13",acc!$B$10:$AIS$83,$A52-1947,FALSE)+HLOOKUP("fa_3g_flow_s14",acc!$B$10:$AIS$83,$A52-1947,FALSE)+HLOOKUP("fa_3g_flow_s2",acc!$B$10:$AIS$83,$A52-1947,FALSE)-HLOOKUP("fl_3g_flow_s11",acc!$B$10:$AIS$83,$A52-1947,FALSE),"")</f>
        <v>-19.957093939165304</v>
      </c>
      <c r="AHA52" s="203">
        <v>-0.14910400449231501</v>
      </c>
      <c r="AHB52" s="203">
        <v>0.86899999999999999</v>
      </c>
      <c r="AHC52" s="203">
        <v>0.53300000000000003</v>
      </c>
      <c r="AHD52" s="203">
        <v>-14.785</v>
      </c>
      <c r="AHE52" s="203">
        <v>41.457999999999998</v>
      </c>
      <c r="AHF52" s="241">
        <f>IFERROR(HLOOKUP("fl_3e_s_s13",acc!$B$10:$AIS$83,$A52-1947,FALSE)-HLOOKUP("fa_3e_s_s11",acc!$B$10:$AIS$83,$A52-1947,FALSE)-HLOOKUP("fa_3e_s_s121",acc!$B$10:$AIS$83,$A52-1947,FALSE)-HLOOKUP("fa_3e_s_s2",acc!$B$10:$AIS$83,$A52-1947,FALSE),"")</f>
        <v>114.0257291443274</v>
      </c>
      <c r="AHG52" s="203">
        <v>3.0712708556726067</v>
      </c>
      <c r="AHH52" s="203">
        <v>0</v>
      </c>
      <c r="AHI52" s="203">
        <v>65.616</v>
      </c>
      <c r="AHJ52" s="203">
        <v>224.17099999999999</v>
      </c>
      <c r="AHK52" s="203">
        <v>98.36099999999999</v>
      </c>
      <c r="AHL52" s="203">
        <v>394.65625711206002</v>
      </c>
      <c r="AHM52" s="241">
        <f>IFERROR(HLOOKUP("fa_3g_s_s12",acc!$B$10:$AIS$83,$A52-1947,FALSE)+HLOOKUP("fa_3g_s_s121",acc!$B$10:$AIS$83,$A52-1947,FALSE)+HLOOKUP("fa_3g_s_s13",acc!$B$10:$AIS$83,$A52-1947,FALSE)+HLOOKUP("fa_3g_s_s14",acc!$B$10:$AIS$83,$A52-1947,FALSE)+HLOOKUP("fa_3g_s_s2",acc!$B$10:$AIS$83,$A52-1947,FALSE)-HLOOKUP("fl_3g_s_s11",acc!$B$10:$AIS$83,$A52-1947,FALSE),"")</f>
        <v>403.23698625638741</v>
      </c>
      <c r="AHN52" s="203">
        <f t="shared" si="3"/>
        <v>1.5006566405453108</v>
      </c>
      <c r="AHO52" s="203">
        <f t="shared" si="2"/>
        <v>0.90930849473792896</v>
      </c>
      <c r="AHP52" s="203">
        <v>0.83772914432739298</v>
      </c>
      <c r="AHQ52" s="203">
        <v>24.251000000000001</v>
      </c>
      <c r="AHR52" s="203">
        <v>63.231000000000002</v>
      </c>
      <c r="AHS52" s="203">
        <v>18.622000000000007</v>
      </c>
      <c r="AHT52" s="203">
        <v>-2.3250000000000002</v>
      </c>
      <c r="AHU52" s="241">
        <f>IFERROR(HLOOKUP("fl_3e_v_s13",acc!$B$10:$AIS$83,$A52-1947,FALSE)-HLOOKUP("fa_3e_v_s11",acc!$B$10:$AIS$83,$A52-1947,FALSE)-HLOOKUP("fa_3e_v_s121",acc!$B$10:$AIS$83,$A52-1947,FALSE)-HLOOKUP("fa_3e_v_s2",acc!$B$10:$AIS$83,$A52-1947,FALSE),"")</f>
        <v>2.503138323405631</v>
      </c>
      <c r="AHV52" s="203">
        <v>-1.7138323405630752E-2</v>
      </c>
      <c r="AHW52" s="203">
        <v>0</v>
      </c>
      <c r="AHX52" s="203">
        <v>4.7E-2</v>
      </c>
      <c r="AHY52" s="203">
        <v>0.20799999999999999</v>
      </c>
      <c r="AHZ52" s="203">
        <v>-1.869</v>
      </c>
      <c r="AIA52" s="203">
        <v>0.5362669517842571</v>
      </c>
      <c r="AIB52" s="241">
        <f>IFERROR(HLOOKUP("fa_3g_v_s12",acc!$B$10:$AIS$83,$A52-1947,FALSE)+HLOOKUP("fa_3g_v_s121",acc!$B$10:$AIS$83,$A52-1947,FALSE)+HLOOKUP("fa_3g_v_s13",acc!$B$10:$AIS$83,$A52-1947,FALSE)+HLOOKUP("fa_3g_v_s14",acc!$B$10:$AIS$83,$A52-1947,FALSE)+HLOOKUP("fa_3g_v_s2",acc!$B$10:$AIS$83,$A52-1947,FALSE)-HLOOKUP("fl_3g_v_s11",acc!$B$10:$AIS$83,$A52-1947,FALSE),"")</f>
        <v>-5.7945947248101124</v>
      </c>
      <c r="AIC52" s="203">
        <v>1.1383234056307522E-3</v>
      </c>
      <c r="AID52" s="203">
        <v>-0.92100000000000004</v>
      </c>
      <c r="AIE52" s="203">
        <v>-5.7640000000000002</v>
      </c>
      <c r="AIF52" s="203">
        <v>-1.516</v>
      </c>
      <c r="AIG52" s="203">
        <v>0</v>
      </c>
      <c r="AIH52" s="241">
        <f>IFERROR(HLOOKUP("fl_3e_c_s13",acc!$B$10:$AIS$83,$A52-1947,FALSE)-HLOOKUP("fa_3e_c_s11",acc!$B$10:$AIS$83,$A52-1947,FALSE)-HLOOKUP("fa_3e_c_s121",acc!$B$10:$AIS$83,$A52-1947,FALSE)-HLOOKUP("fa_3e_c_s2",acc!$B$10:$AIS$83,$A52-1947,FALSE),"")</f>
        <v>0.52003595071900122</v>
      </c>
      <c r="AII52" s="203">
        <v>-0.19303595071900123</v>
      </c>
      <c r="AIJ52" s="203">
        <v>0</v>
      </c>
      <c r="AIK52" s="203">
        <v>-0.32700000000000001</v>
      </c>
      <c r="AIL52" s="203">
        <v>0</v>
      </c>
      <c r="AIM52" s="203">
        <v>0</v>
      </c>
      <c r="AIN52" s="203">
        <v>12.192437686163739</v>
      </c>
      <c r="AIO52" s="241">
        <f>IFERROR(HLOOKUP("fa_3g_c_s12",acc!$B$10:$AIS$83,$A52-1947,FALSE)+HLOOKUP("fa_3g_c_s121",acc!$B$10:$AIS$83,$A52-1947,FALSE)+HLOOKUP("fa_3g_c_s13",acc!$B$10:$AIS$83,$A52-1947,FALSE)+HLOOKUP("fa_3g_c_s14",acc!$B$10:$AIS$83,$A52-1947,FALSE)+HLOOKUP("fa_3g_c_s2",acc!$B$10:$AIS$83,$A52-1947,FALSE)-HLOOKUP("fl_3g_c_s11",acc!$B$10:$AIS$83,$A52-1947,FALSE),"")</f>
        <v>12.38547363688274</v>
      </c>
      <c r="AIP52" s="203">
        <v>0.19303595071900123</v>
      </c>
      <c r="AIQ52" s="203">
        <v>0</v>
      </c>
      <c r="AIR52" s="203">
        <v>0</v>
      </c>
      <c r="AIS52" s="203">
        <v>0</v>
      </c>
    </row>
    <row r="53" spans="1:929" x14ac:dyDescent="0.35">
      <c r="A53" s="1">
        <v>1991</v>
      </c>
      <c r="B53" s="203">
        <v>126.83199999999999</v>
      </c>
      <c r="C53" s="203">
        <v>-91.995138000000011</v>
      </c>
      <c r="D53" s="203">
        <v>22.547947000000001</v>
      </c>
      <c r="E53" s="203">
        <v>-6.135999999999342E-2</v>
      </c>
      <c r="F53" s="203">
        <v>968.04760999999996</v>
      </c>
      <c r="G53" s="203">
        <v>2.3840000000000003</v>
      </c>
      <c r="H53" s="203">
        <v>0</v>
      </c>
      <c r="I53" s="203">
        <v>7.920661</v>
      </c>
      <c r="J53" s="203">
        <v>-1.0240000000000471E-2</v>
      </c>
      <c r="K53" s="203">
        <v>191.3254</v>
      </c>
      <c r="L53" s="203">
        <v>0</v>
      </c>
      <c r="M53" s="203">
        <v>0</v>
      </c>
      <c r="N53" s="203">
        <v>0</v>
      </c>
      <c r="O53" s="203">
        <f t="shared" si="6"/>
        <v>2.2632198233739604</v>
      </c>
      <c r="P53" s="203">
        <f t="shared" si="4"/>
        <v>0.76755933814185373</v>
      </c>
      <c r="Q53" s="203">
        <v>0</v>
      </c>
      <c r="R53" s="203">
        <v>0</v>
      </c>
      <c r="S53" s="203">
        <v>0.17600000000000002</v>
      </c>
      <c r="T53" s="203">
        <v>0</v>
      </c>
      <c r="U53" s="203">
        <v>-14.474530000000001</v>
      </c>
      <c r="V53" s="203">
        <v>13.306092</v>
      </c>
      <c r="W53" s="203">
        <v>232.11263</v>
      </c>
      <c r="X53" s="203">
        <v>6.4059999999999997</v>
      </c>
      <c r="Y53" s="203">
        <v>-4.826365</v>
      </c>
      <c r="Z53" s="203">
        <v>0.47675400000000001</v>
      </c>
      <c r="AA53" s="203">
        <v>-4.1209999999995972E-3</v>
      </c>
      <c r="AB53" s="203">
        <v>41.612025000000003</v>
      </c>
      <c r="AC53" s="203">
        <v>0</v>
      </c>
      <c r="AD53" s="203">
        <v>0</v>
      </c>
      <c r="AE53" s="203">
        <v>0</v>
      </c>
      <c r="AF53" s="203">
        <v>0</v>
      </c>
      <c r="AG53" s="203">
        <v>0</v>
      </c>
      <c r="AH53" s="203">
        <v>0</v>
      </c>
      <c r="AI53" s="203">
        <v>0</v>
      </c>
      <c r="AJ53" s="203">
        <v>0</v>
      </c>
      <c r="AK53" s="203">
        <v>0</v>
      </c>
      <c r="AL53" s="203">
        <v>0</v>
      </c>
      <c r="AM53" s="203">
        <v>0.191</v>
      </c>
      <c r="AN53" s="203">
        <v>0</v>
      </c>
      <c r="AO53" s="203">
        <v>-0.89322000000000001</v>
      </c>
      <c r="AP53" s="203">
        <v>0.337034</v>
      </c>
      <c r="AQ53" s="203">
        <v>12.625671000000001</v>
      </c>
      <c r="AR53" s="203">
        <v>51.994999999999997</v>
      </c>
      <c r="AS53" s="203">
        <v>-35.214082000000005</v>
      </c>
      <c r="AT53" s="203">
        <v>12.090736000000001</v>
      </c>
      <c r="AU53" s="203">
        <v>-5.3199999999975489E-3</v>
      </c>
      <c r="AV53" s="203">
        <v>540.76135999999997</v>
      </c>
      <c r="AW53" s="203">
        <v>0.98199999999999998</v>
      </c>
      <c r="AX53" s="203">
        <v>0</v>
      </c>
      <c r="AY53" s="203">
        <v>-0.40989999999999999</v>
      </c>
      <c r="AZ53" s="203">
        <v>0.13844000000000012</v>
      </c>
      <c r="BA53" s="203">
        <v>21.756211999999998</v>
      </c>
      <c r="BB53" s="203">
        <v>0</v>
      </c>
      <c r="BC53" s="203">
        <v>0</v>
      </c>
      <c r="BD53" s="203">
        <v>0</v>
      </c>
      <c r="BE53" s="203">
        <v>0</v>
      </c>
      <c r="BF53" s="203">
        <v>0</v>
      </c>
      <c r="BG53" s="203">
        <v>0.64999999999999991</v>
      </c>
      <c r="BH53" s="203">
        <v>0</v>
      </c>
      <c r="BI53" s="203">
        <v>-8.595364</v>
      </c>
      <c r="BJ53" s="203">
        <v>3.3880830000000004</v>
      </c>
      <c r="BK53" s="203">
        <v>123.620897</v>
      </c>
      <c r="BL53" s="203">
        <v>66.333169999999996</v>
      </c>
      <c r="BM53" s="203">
        <v>-38.444243</v>
      </c>
      <c r="BN53" s="203">
        <v>37.754875999999996</v>
      </c>
      <c r="BO53" s="203">
        <v>0</v>
      </c>
      <c r="BP53" s="203">
        <v>1465.615526</v>
      </c>
      <c r="BQ53" s="203">
        <v>0.34560000000000002</v>
      </c>
      <c r="BR53" s="203">
        <v>0</v>
      </c>
      <c r="BS53" s="203">
        <v>-0.239867</v>
      </c>
      <c r="BT53" s="203">
        <v>0</v>
      </c>
      <c r="BU53" s="203">
        <v>13.415458000000001</v>
      </c>
      <c r="BV53" s="203">
        <v>0.78620000000000001</v>
      </c>
      <c r="BW53" s="203">
        <v>0</v>
      </c>
      <c r="BX53" s="203">
        <v>-3.4308299999999998</v>
      </c>
      <c r="BY53" s="203">
        <v>0</v>
      </c>
      <c r="BZ53" s="203">
        <v>45.5563</v>
      </c>
      <c r="CA53" s="203">
        <v>-1.0183899999999999</v>
      </c>
      <c r="CB53" s="203">
        <v>0</v>
      </c>
      <c r="CC53" s="203">
        <v>-45.136667000000003</v>
      </c>
      <c r="CD53" s="203">
        <v>0.82323800000000003</v>
      </c>
      <c r="CE53" s="203">
        <v>662.69424700000002</v>
      </c>
      <c r="CF53" s="203">
        <v>253.04041599999999</v>
      </c>
      <c r="CG53" s="203">
        <v>-171.745544</v>
      </c>
      <c r="CH53" s="203">
        <v>73.089409000000003</v>
      </c>
      <c r="CI53" s="203">
        <v>0</v>
      </c>
      <c r="CJ53" s="203">
        <v>3026.6640580000003</v>
      </c>
      <c r="CK53" s="203">
        <v>3.8398000000000003</v>
      </c>
      <c r="CL53" s="203">
        <v>0</v>
      </c>
      <c r="CM53" s="203">
        <v>7.2708940000000002</v>
      </c>
      <c r="CN53" s="203">
        <v>0</v>
      </c>
      <c r="CO53" s="203">
        <v>226.49707000000001</v>
      </c>
      <c r="CP53" s="203">
        <v>0.78620000000000001</v>
      </c>
      <c r="CQ53" s="203">
        <v>0</v>
      </c>
      <c r="CR53" s="203">
        <v>-3.4308299999999998</v>
      </c>
      <c r="CS53" s="203">
        <v>0</v>
      </c>
      <c r="CT53" s="203">
        <v>45.5563</v>
      </c>
      <c r="CU53" s="203">
        <v>8.9999999999999985E-6</v>
      </c>
      <c r="CV53" s="203">
        <v>0</v>
      </c>
      <c r="CW53" s="203">
        <v>-69.343960999999993</v>
      </c>
      <c r="CX53" s="203">
        <v>17.938744999999997</v>
      </c>
      <c r="CY53" s="203">
        <v>1034.417563</v>
      </c>
      <c r="CZ53" s="203">
        <v>67.899000000000001</v>
      </c>
      <c r="DA53" s="203">
        <v>-39.709958999999984</v>
      </c>
      <c r="DB53" s="203">
        <v>37.973972000000003</v>
      </c>
      <c r="DC53" s="203">
        <v>-2.0783000000022867E-2</v>
      </c>
      <c r="DD53" s="203">
        <v>1476.2430630000003</v>
      </c>
      <c r="DE53" s="203">
        <f t="shared" si="7"/>
        <v>1.9704773126622752</v>
      </c>
      <c r="DF53" s="203">
        <f t="shared" si="5"/>
        <v>0.59627149622605302</v>
      </c>
      <c r="DG53" s="203">
        <v>0.34599999999999997</v>
      </c>
      <c r="DH53" s="203">
        <v>0</v>
      </c>
      <c r="DI53" s="203">
        <v>-0.23986699999999977</v>
      </c>
      <c r="DJ53" s="203">
        <v>-3.9999999999962288E-4</v>
      </c>
      <c r="DK53" s="203">
        <v>13.415458000000008</v>
      </c>
      <c r="DL53" s="203">
        <v>0.78699999999999992</v>
      </c>
      <c r="DM53" s="203">
        <v>0</v>
      </c>
      <c r="DN53" s="203">
        <v>-3.4308299999999998</v>
      </c>
      <c r="DO53" s="203">
        <v>-7.9999999999991189E-4</v>
      </c>
      <c r="DP53" s="203">
        <v>45.5563</v>
      </c>
      <c r="DQ53" s="203">
        <v>-1.018</v>
      </c>
      <c r="DR53" s="203">
        <v>0</v>
      </c>
      <c r="DS53" s="203">
        <v>-45.380846999999989</v>
      </c>
      <c r="DT53" s="203">
        <v>0.90854499999999727</v>
      </c>
      <c r="DU53" s="203">
        <v>666.05836499999998</v>
      </c>
      <c r="DV53" s="203"/>
      <c r="DW53" s="241">
        <f>IFERROR(HLOOKUP("fa_21_s_s11",acc!$B$10:$AIR$83,$A53-1947,FALSE)+HLOOKUP("fa_2_s_s11",acc!$B$10:$AIR$83,$A53-1947,FALSE)+HLOOKUP("fa_3e_s_s11",acc!$B$10:$AIR$83,$A53-1947,FALSE)+HLOOKUP("fa_3d_s_s11",acc!$B$10:$AIR$83,$A53-1947,FALSE)+HLOOKUP("fa_4_s_s11",acc!$B$10:$AIR$83,$A53-1947,FALSE)+HLOOKUP("fa_5e_s_s11",acc!$B$10:$AIR$83,$A53-1947,FALSE)+HLOOKUP("fa_5d_s_s11",acc!$B$10:$AIR$83,$A53-1947,FALSE)+HLOOKUP("fa_6_s_s11",acc!$B$10:$AIR$83,$A53-1947,FALSE)+HLOOKUP("fa_7_s_s11",acc!$B$10:$AIR$83,$A53-1947,FALSE)+HLOOKUP("fa_8_s_s11",acc!$B$10:$AIR$83,$A53-1947,FALSE),"")</f>
        <v>1260.8429999999998</v>
      </c>
      <c r="DX53" s="203">
        <v>0</v>
      </c>
      <c r="DY53" s="203">
        <v>112.849</v>
      </c>
      <c r="DZ53" s="203">
        <v>1.4279999999999999</v>
      </c>
      <c r="EA53" s="203">
        <v>45.395000000000003</v>
      </c>
      <c r="EB53" s="203">
        <v>43.22</v>
      </c>
      <c r="EC53" s="203">
        <v>2.1749999999999998</v>
      </c>
      <c r="ED53" s="203">
        <v>432.34899999999999</v>
      </c>
      <c r="EE53" s="203">
        <v>660.428</v>
      </c>
      <c r="EF53" s="203">
        <v>517.79399999999998</v>
      </c>
      <c r="EG53" s="203">
        <v>142.63399999999999</v>
      </c>
      <c r="EH53" s="203">
        <v>9.9540000000000006</v>
      </c>
      <c r="EI53" s="203">
        <v>-0.57400000000000007</v>
      </c>
      <c r="EJ53" s="203">
        <v>-0.98600000000000421</v>
      </c>
      <c r="EK53" s="203"/>
      <c r="EL53" s="241">
        <f>IFERROR(HLOOKUP("fa_21_s_s12",acc!$B$10:$AMP$83,$A53-1947,FALSE)+HLOOKUP("res_s",acc!$B$10:$AMP$83,$A53-1947,FALSE)+HLOOKUP("fa_2_s_s12",acc!$B$10:$AMP$83,$A53-1947,FALSE)+HLOOKUP("fa_3e_s_s12",acc!$B$10:$AMP$83,$A53-1947,FALSE)+HLOOKUP("fa_3d_s_s12",acc!$B$10:$AMP$83,$A53-1947,FALSE)+HLOOKUP("fa_3g_s_s12",acc!$B$10:$AMP$83,$A53-1947,FALSE)+HLOOKUP("fa_4_s_s12",acc!$B$10:$AMP$83,$A53-1947,FALSE)+HLOOKUP("fa_5e_s_s12",acc!$B$10:$AMP$83,$A53-1947,FALSE)+HLOOKUP("fa_5d_s_s12",acc!$B$10:$AMP$83,$A53-1947,FALSE)+HLOOKUP("fa_8_s_s12",acc!$B$10:$AMP$83,$A53-1947,FALSE),"")</f>
        <v>2503.7575405034818</v>
      </c>
      <c r="EM53" s="203">
        <v>0</v>
      </c>
      <c r="EN53" s="203">
        <v>572.89</v>
      </c>
      <c r="EO53" s="203">
        <v>2.7839999999999998</v>
      </c>
      <c r="EP53" s="203">
        <v>0</v>
      </c>
      <c r="EQ53" s="203">
        <v>626.46400000000006</v>
      </c>
      <c r="ER53" s="203">
        <v>577.24400000000003</v>
      </c>
      <c r="ES53" s="203">
        <v>49.22</v>
      </c>
      <c r="ET53" s="241">
        <f>IFERROR(HLOOKUP("fl_4_s_s11",acc!$B$10:$AIS$83,$A53-1947,FALSE)+HLOOKUP("fl_4_s_s13",acc!$B$10:$AIS$83,$A53-1947,FALSE)+HLOOKUP("fl_4_s_s14",acc!$B$10:$AIS$83,$A53-1947,FALSE)+HLOOKUP("fl_4_s_s2",acc!$B$10:$AIS$83,$A53-1947,FALSE)-HLOOKUP("fa_4_s_s11",acc!$B$10:$AIS$83,$A53-1947,FALSE)-HLOOKUP("fa_4_s_s121",acc!$B$10:$AIS$83,$A53-1947,FALSE)-HLOOKUP("fa_4_s_s2",acc!$B$10:$AIS$83,$A53-1947,FALSE),"")</f>
        <v>1007.0590000000001</v>
      </c>
      <c r="EU53" s="203">
        <v>313.27699999999999</v>
      </c>
      <c r="EV53" s="203">
        <v>269.89999999999998</v>
      </c>
      <c r="EW53" s="203">
        <v>43.377000000000002</v>
      </c>
      <c r="EX53" s="203">
        <v>0</v>
      </c>
      <c r="EY53" s="203">
        <v>0</v>
      </c>
      <c r="EZ53" s="203">
        <v>8.7130000000000081</v>
      </c>
      <c r="FA53" s="203"/>
      <c r="FB53" s="241">
        <f>IFERROR(HLOOKUP("fa_1_s_s121",acc!$B$10:$AMH$83,$A53-1947,FALSE)+HLOOKUP("fa_295_s_s121",acc!$B$10:$AMH$83,$A53-1947,FALSE)+HLOOKUP("tgt2_s",acc!$B$10:$AMH$83,$A53-1947,FALSE)+HLOOKUP("fa_2_s_s121",acc!$B$10:$AMH$83,$A53-1947,FALSE)+HLOOKUP("fa_3e_s_s121",acc!$B$10:$AMH$83,$A53-1947,FALSE)+HLOOKUP("fa_3d_s_s121",acc!$B$10:$AMH$83,$A53-1947,FALSE)+HLOOKUP("fa_3g_s_s121",acc!$B$10:$AMH$83,$A53-1947,FALSE)+HLOOKUP("fa_4_s_s121",acc!$B$10:$AMH$83,$A53-1947,FALSE)+HLOOKUP("fa_5e_s_s121",acc!$B$10:$AMH$83,$A53-1947,FALSE)+HLOOKUP("fa_5d_s_s121",acc!$B$10:$AMH$83,$A53-1947,FALSE)+HLOOKUP("fa_7_s_s121",acc!$B$10:$AMH$83,$A53-1947,FALSE)+HLOOKUP("fa_8_s_s121",acc!$B$10:$AMH$83,$A53-1947,FALSE),"")</f>
        <v>140.94500000000005</v>
      </c>
      <c r="FC53" s="203">
        <v>26.103000000000002</v>
      </c>
      <c r="FD53" s="203">
        <v>29.567</v>
      </c>
      <c r="FE53" s="203">
        <v>0</v>
      </c>
      <c r="FF53" s="241">
        <f>IFERROR(HLOOKUP("fl_295_s_s12",acc!$B$10:$AIS$83,$A53-1947,FALSE)+HLOOKUP("fl_295_s_s2",acc!$B$10:$AIS$83,$A53-1947,FALSE),"")</f>
        <v>72.673000000000002</v>
      </c>
      <c r="FG53" s="203">
        <v>4.7919999999999998</v>
      </c>
      <c r="FH53" s="203">
        <v>4.7919999999999998</v>
      </c>
      <c r="FI53" s="203">
        <v>0</v>
      </c>
      <c r="FJ53" s="203">
        <v>4.5419999999999998</v>
      </c>
      <c r="FK53" s="203">
        <v>0.39800000000000002</v>
      </c>
      <c r="FL53" s="203">
        <v>0.32400000000000001</v>
      </c>
      <c r="FM53" s="203">
        <v>7.3999999999999996E-2</v>
      </c>
      <c r="FN53" s="203">
        <v>0</v>
      </c>
      <c r="FO53" s="203">
        <v>0</v>
      </c>
      <c r="FP53" s="203">
        <v>2.8699999999999997</v>
      </c>
      <c r="FQ53" s="203"/>
      <c r="FR53" s="241">
        <f>IFERROR(HLOOKUP("gcb_s",acc!$B$10:$ALZ$83,$A53-1947,FALSE)+HLOOKUP("fa_2_s_s13",acc!$B$10:$ALZ$83,$A53-1947,FALSE)+HLOOKUP("fa_3d_s_s13",acc!$B$10:$ALZ$83,$A53-1947,FALSE)+HLOOKUP("fa_3g_s_s13",acc!$B$10:$ALZ$83,$A53-1947,FALSE)+HLOOKUP("fa_5e_s_s13",acc!$B$10:$ALZ$83,$A53-1947,FALSE)+HLOOKUP("fa_5d_s_s13",acc!$B$10:$ALZ$83,$A53-1947,FALSE)+HLOOKUP("fa_6_s_s13",acc!$B$10:$ALZ$83,$A53-1947,FALSE)+HLOOKUP("fa_7_s_s13",acc!$B$10:$ALZ$83,$A53-1947,FALSE)+HLOOKUP("fa_8_s_s13",acc!$B$10:$ALZ$83,$A53-1947,FALSE),"")</f>
        <v>185.35</v>
      </c>
      <c r="FS53" s="203">
        <v>0</v>
      </c>
      <c r="FT53" s="203">
        <v>22.874000000000002</v>
      </c>
      <c r="FU53" s="203">
        <v>0</v>
      </c>
      <c r="FV53" s="203">
        <v>26.518000000000001</v>
      </c>
      <c r="FW53" s="203">
        <v>25.385999999999999</v>
      </c>
      <c r="FX53" s="203">
        <v>1.1319999999999999</v>
      </c>
      <c r="FY53" s="203">
        <v>0</v>
      </c>
      <c r="FZ53" s="203">
        <v>134.85499999999999</v>
      </c>
      <c r="GA53" s="203">
        <v>128.596</v>
      </c>
      <c r="GB53" s="203">
        <v>6.2590000000000003</v>
      </c>
      <c r="GC53" s="203">
        <v>0.26300000000000001</v>
      </c>
      <c r="GD53" s="203">
        <v>0</v>
      </c>
      <c r="GE53" s="203">
        <v>-14.591000000000001</v>
      </c>
      <c r="GF53" s="203"/>
      <c r="GG53" s="241">
        <f>IFERROR(HLOOKUP("fa_21_s_s14",acc!$B$10:$ALR$83,$A53-1947,FALSE)+HLOOKUP("fa_2_s_s14",acc!$B$10:$ALR$83,$A53-1947,FALSE)+HLOOKUP("fa_3d_s_s14",acc!$B$10:$ALR$83,$A53-1947,FALSE)+HLOOKUP("fa_3g_s_s14",acc!$B$10:$ALR$83,$A53-1947,FALSE)+HLOOKUP("fa_5e_s_s14",acc!$B$10:$ALR$83,$A53-1947,FALSE)+HLOOKUP("fa_5d_s_s14",acc!$B$10:$ALR$83,$A53-1947,FALSE)+HLOOKUP("fa_6_s_s14",acc!$B$10:$ALR$83,$A53-1947,FALSE)+HLOOKUP("fa_7_s_s14",acc!$B$10:$ALR$83,$A53-1947,FALSE)+HLOOKUP("fa_8_s_s14",acc!$B$10:$ALR$83,$A53-1947,FALSE),"")</f>
        <v>1300.9070000000002</v>
      </c>
      <c r="GH53" s="203">
        <v>0</v>
      </c>
      <c r="GI53" s="203">
        <v>510.09100000000001</v>
      </c>
      <c r="GJ53" s="203">
        <v>35.122</v>
      </c>
      <c r="GK53" s="203">
        <v>76.316000000000003</v>
      </c>
      <c r="GL53" s="203">
        <v>74.218999999999994</v>
      </c>
      <c r="GM53" s="203">
        <v>2.097</v>
      </c>
      <c r="GN53" s="203">
        <v>0</v>
      </c>
      <c r="GO53" s="203">
        <v>462.43</v>
      </c>
      <c r="GP53" s="203">
        <v>452.96300000000002</v>
      </c>
      <c r="GQ53" s="203">
        <v>9.4670000000000005</v>
      </c>
      <c r="GR53" s="203">
        <v>212.18899999999999</v>
      </c>
      <c r="GS53" s="204">
        <v>0</v>
      </c>
      <c r="GT53" s="203">
        <v>4.7589999999999968</v>
      </c>
      <c r="GU53" s="203"/>
      <c r="GV53" s="241">
        <f>IFERROR(HLOOKUP("fa_21_s_s2",acc!$B$10:$ALJ$83,$A53-1947,FALSE)+HLOOKUP("fa_2_s_s2",acc!$B$10:$ALJ$83,$A53-1947,FALSE)+HLOOKUP("fa_3e_s_s2",acc!$B$10:$ALJ$83,$A53-1947,FALSE)+HLOOKUP("fa_3g_s_s2",acc!$B$10:$ALJ$83,$A53-1947,FALSE)+HLOOKUP("fa_4_s_s2",acc!$B$10:$ALJ$83,$A53-1947,FALSE)+HLOOKUP("fa_5e_s_s2",acc!$B$10:$ALJ$83,$A53-1947,FALSE)+HLOOKUP("fa_6_s_s2",acc!$B$10:$ALJ$83,$A53-1947,FALSE)+HLOOKUP("fa_8_s_s2",acc!$B$10:$ALJ$83,$A53-1947,FALSE),"")</f>
        <v>710.30900000000008</v>
      </c>
      <c r="GW53" s="203">
        <v>0</v>
      </c>
      <c r="GX53" s="203">
        <v>310.77600000000001</v>
      </c>
      <c r="GY53" s="203">
        <v>0</v>
      </c>
      <c r="GZ53" s="203">
        <v>0</v>
      </c>
      <c r="HA53" s="203">
        <v>182.096</v>
      </c>
      <c r="HB53" s="203">
        <v>83.832999999999998</v>
      </c>
      <c r="HC53" s="203">
        <v>98.263000000000005</v>
      </c>
      <c r="HD53" s="203">
        <v>94.073999999999998</v>
      </c>
      <c r="HE53" s="203">
        <f t="shared" si="0"/>
        <v>199.66499999999999</v>
      </c>
      <c r="HF53" s="203">
        <v>199.66499999999999</v>
      </c>
      <c r="HG53" s="203">
        <v>0</v>
      </c>
      <c r="HH53" s="203">
        <v>0.78300000000000003</v>
      </c>
      <c r="HI53" s="203">
        <v>0</v>
      </c>
      <c r="HJ53" s="203">
        <v>-0.76600000000000001</v>
      </c>
      <c r="HK53" s="203"/>
      <c r="HL53" s="241">
        <f>IFERROR(HLOOKUP("fl_3g_s_s11",acc!$B$10:$AIQ$83,$A53-1947,FALSE)+HLOOKUP("fl_4_s_s11",acc!$B$10:$AIQ$83,$A53-1947,FALSE)+HLOOKUP("fl_5e_s_s11",acc!$B$10:$AIQ$83,$A53-1947,FALSE),"")</f>
        <v>2036.692</v>
      </c>
      <c r="HM53" s="203">
        <v>0</v>
      </c>
      <c r="HN53" s="203">
        <v>0</v>
      </c>
      <c r="HO53" s="203">
        <v>112.42100000000001</v>
      </c>
      <c r="HP53" s="203">
        <v>91.988</v>
      </c>
      <c r="HQ53" s="203">
        <v>20.433</v>
      </c>
      <c r="HR53" s="203">
        <v>1015.318</v>
      </c>
      <c r="HS53" s="203">
        <v>908.95299999999997</v>
      </c>
      <c r="HT53" s="203">
        <v>908.95299999999997</v>
      </c>
      <c r="HU53" s="203">
        <v>0</v>
      </c>
      <c r="HV53" s="203">
        <v>0</v>
      </c>
      <c r="HW53" s="203">
        <v>0</v>
      </c>
      <c r="HX53" s="203">
        <v>0</v>
      </c>
      <c r="HY53" s="203"/>
      <c r="HZ53" s="241">
        <f>IFERROR(HLOOKUP("fl_295_s_s12",acc!$B$10:$AMO$83,$A53-1947,FALSE)+HLOOKUP("fl_2_s_s12",acc!$B$10:$AMO$83,$A53-1947,FALSE)+HLOOKUP("fl_3g_s_s12",acc!$B$10:$AMO$83,$A53-1947,FALSE)+HLOOKUP("fl_5e_s_s12",acc!$B$10:$AMO$83,$A53-1947,FALSE)+HLOOKUP("fl_6_s_s12",acc!$B$10:$AMO$83,$A53-1947,FALSE)+HLOOKUP("fl_7_s_s12",acc!$B$10:$AMO$83,$A53-1947,FALSE),"")</f>
        <v>2559.4475405034818</v>
      </c>
      <c r="IA53" s="203">
        <v>0</v>
      </c>
      <c r="IB53" s="241">
        <f>IFERROR(HLOOKUP("fa_2_s_s11",acc!$B$10:$AIS$83,$A53-1947,FALSE)+HLOOKUP("fa_2_s_s12",acc!$B$10:$AIS$83,$A53-1947,FALSE)+HLOOKUP("fa_2_s_s121",acc!$B$10:$AIS$83,$A53-1947,FALSE)+HLOOKUP("fa_2_s_s13",acc!$B$10:$AIS$83,$A53-1947,FALSE)+HLOOKUP("fa_2_s_s14",acc!$B$10:$AIS$83,$A53-1947,FALSE)+HLOOKUP("fa_2_s_s2",acc!$B$10:$AIS$83,$A53-1947,FALSE)-HLOOKUP("fl_2_s_s121",acc!$B$10:$AIS$83,$A53-1947,FALSE)-HLOOKUP("fl_2_s_s13",acc!$B$10:$AIS$83,$A53-1947,FALSE)-HLOOKUP("fl_2_s_s2",acc!$B$10:$AIS$83,$A53-1947,FALSE),"")</f>
        <v>1233.4150000000004</v>
      </c>
      <c r="IC53" s="203">
        <v>0</v>
      </c>
      <c r="ID53" s="203">
        <v>59.155000000000001</v>
      </c>
      <c r="IE53" s="203">
        <v>498.52300000000002</v>
      </c>
      <c r="IF53" s="203">
        <v>429.72800000000001</v>
      </c>
      <c r="IG53" s="203">
        <v>68.795000000000002</v>
      </c>
      <c r="IH53" s="203">
        <v>0</v>
      </c>
      <c r="II53" s="203">
        <v>624.60199999999998</v>
      </c>
      <c r="IJ53" s="203">
        <v>624.60199999999998</v>
      </c>
      <c r="IK53" s="203">
        <v>0</v>
      </c>
      <c r="IL53" s="203">
        <v>223.19</v>
      </c>
      <c r="IM53" s="241">
        <f>IFERROR(HLOOKUP("fa_7_s_s11",acc!$B$10:$AIS$83,$A53-1947,FALSE)
+HLOOKUP("fa_7_s_s121",acc!$B$10:$AIS$83,$A53-1947,FALSE)
+HLOOKUP("fa_7_s_s13",acc!$B$10:$AIS$83,$A53-1947,FALSE)
+HLOOKUP("fa_7_s_s14",acc!$B$10:$AIS$83,$A53-1947,FALSE)
-HLOOKUP("fl_7_s_s2",acc!$B$10:$AIS$83,$A53-1947,FALSE),"")</f>
        <v>0.30400000000000005</v>
      </c>
      <c r="IN53" s="203">
        <v>0</v>
      </c>
      <c r="IO53" s="203"/>
      <c r="IP53" s="241">
        <f>IFERROR(HLOOKUP("fl_21_s_s121",acc!$B$10:$AMG$83,$A53-1947,FALSE)+HLOOKUP("res_s",acc!$B$10:$AMG$83,$A53-1947,FALSE)+HLOOKUP("gcb_s",acc!$B$10:$AMG$83,$A53-1947,FALSE)+HLOOKUP("fl_2_s_s121",acc!$B$10:$AMG$83,$A53-1947,FALSE)+HLOOKUP("fl_5e_s_s121",acc!$B$10:$AMG$83,$A53-1947,FALSE),"")</f>
        <v>100.59700000000001</v>
      </c>
      <c r="IQ53" s="203">
        <v>0</v>
      </c>
      <c r="IR53" s="203">
        <v>-16.652999999999999</v>
      </c>
      <c r="IS53" s="241">
        <f>IFERROR(HLOOKUP("fa_21_s_s11",acc!$B$10:$AIS$83,$A53-1947,FALSE)+HLOOKUP("fa_21_s_s12",acc!$B$10:$AIS$83,$A53-1947,FALSE)+HLOOKUP("fa_21_s_s14",acc!$B$10:$AIS$83,$A53-1947,FALSE)+HLOOKUP("fa_21_s_s2",acc!$B$10:$AIS$83,$A53-1947,FALSE),"")</f>
        <v>39.334000000000003</v>
      </c>
      <c r="IT53" s="203">
        <v>0</v>
      </c>
      <c r="IU53" s="203">
        <v>0</v>
      </c>
      <c r="IV53" s="203">
        <v>0</v>
      </c>
      <c r="IW53" s="203">
        <v>0</v>
      </c>
      <c r="IX53" s="203">
        <v>0</v>
      </c>
      <c r="IY53" s="203">
        <v>35.691000000000003</v>
      </c>
      <c r="IZ53" s="203">
        <v>35.691000000000003</v>
      </c>
      <c r="JA53" s="203">
        <v>0</v>
      </c>
      <c r="JB53" s="203">
        <v>0</v>
      </c>
      <c r="JC53" s="203">
        <v>0</v>
      </c>
      <c r="JD53" s="203">
        <v>0</v>
      </c>
      <c r="JE53" s="203"/>
      <c r="JF53" s="241">
        <f>IFERROR(HLOOKUP("fl_2_s_s13",acc!$B$10:$ALY$83,$A53-1947,FALSE)+HLOOKUP("fl_3e_s_s13",acc!$B$10:$ALY$83,$A53-1947,FALSE)+HLOOKUP("fl_4_s_s13",acc!$B$10:$ALY$83,$A53-1947,FALSE),"")</f>
        <v>386.46000000000004</v>
      </c>
      <c r="JG53" s="203">
        <v>0</v>
      </c>
      <c r="JH53" s="203">
        <v>55.466000000000001</v>
      </c>
      <c r="JI53" s="203">
        <v>0</v>
      </c>
      <c r="JJ53" s="203">
        <v>245.21199999999999</v>
      </c>
      <c r="JK53" s="203">
        <v>235.24600000000001</v>
      </c>
      <c r="JL53" s="203">
        <v>9.9659999999999993</v>
      </c>
      <c r="JM53" s="203">
        <v>85.782000000000011</v>
      </c>
      <c r="JN53" s="203">
        <v>0</v>
      </c>
      <c r="JO53" s="203">
        <v>0</v>
      </c>
      <c r="JP53" s="203">
        <v>0</v>
      </c>
      <c r="JQ53" s="203">
        <v>0</v>
      </c>
      <c r="JR53" s="203">
        <v>0</v>
      </c>
      <c r="JS53" s="203">
        <v>0</v>
      </c>
      <c r="JT53" s="203"/>
      <c r="JU53" s="241">
        <f>IFERROR(HLOOKUP("fl_4_s_s14",acc!$B$10:$ALQ$83,$A53-1947,FALSE),"")</f>
        <v>315.99799999999999</v>
      </c>
      <c r="JV53" s="203">
        <v>0</v>
      </c>
      <c r="JW53" s="203">
        <v>0</v>
      </c>
      <c r="JX53" s="203">
        <v>0</v>
      </c>
      <c r="JY53" s="203">
        <v>0</v>
      </c>
      <c r="JZ53" s="203">
        <v>0</v>
      </c>
      <c r="KA53" s="203">
        <v>315.99799999999999</v>
      </c>
      <c r="KB53" s="203">
        <v>0</v>
      </c>
      <c r="KC53" s="203">
        <v>0</v>
      </c>
      <c r="KD53" s="203">
        <v>0</v>
      </c>
      <c r="KE53" s="203">
        <v>0</v>
      </c>
      <c r="KF53" s="203">
        <v>0</v>
      </c>
      <c r="KG53" s="203">
        <v>0</v>
      </c>
      <c r="KH53" s="203"/>
      <c r="KI53" s="241">
        <f>IFERROR(HLOOKUP("fl_1_s_s2",acc!$B$10:$ALI$83,$A53-1947,FALSE)+HLOOKUP("fl_295_s_s2",acc!$B$10:$ALI$83,$A53-1947,FALSE)+HLOOKUP("tgt2_s",acc!$B$10:$ALI$83,$A53-1947,FALSE)+HLOOKUP("fl_2_s_s2",acc!$B$10:$ALI$83,$A53-1947,FALSE)+HLOOKUP("fl_3d_s_s2",acc!$B$10:$ALI$83,$A53-1947,FALSE)+HLOOKUP("fl_4_s_s2",acc!$B$10:$ALI$83,$A53-1947,FALSE)+HLOOKUP("fl_5d_s_s2",acc!$B$10:$ALI$83,$A53-1947,FALSE)+HLOOKUP("fl_7_s_s2",acc!$B$10:$ALI$83,$A53-1947,FALSE),"")</f>
        <v>702.92399999999986</v>
      </c>
      <c r="KJ53" s="203">
        <v>26.103000000000002</v>
      </c>
      <c r="KK53" s="203">
        <v>286.81900000000002</v>
      </c>
      <c r="KL53" s="203">
        <v>0</v>
      </c>
      <c r="KM53" s="203">
        <v>13.518000000000001</v>
      </c>
      <c r="KN53" s="203">
        <v>105.42100000000001</v>
      </c>
      <c r="KO53" s="203">
        <v>76.319000000000003</v>
      </c>
      <c r="KP53" s="241">
        <f>IFERROR(HLOOKUP("fa_3d_s_s11",acc!$B$10:$AIS$83,$A53-1947,FALSE)+HLOOKUP("fa_3d_s_s12",acc!$B$10:$AIS$83,$A53-1947,FALSE)+HLOOKUP("fa_3d_s_s121",acc!$B$10:$AIS$83,$A53-1947,FALSE)+HLOOKUP("fa_3d_s_s13",acc!$B$10:$AIS$83,$A53-1947,FALSE)+HLOOKUP("fa_3d_s_s14",acc!$B$10:$AIS$83,$A53-1947,FALSE),"")</f>
        <v>54.623999999999995</v>
      </c>
      <c r="KQ53" s="203">
        <v>120.926</v>
      </c>
      <c r="KR53" s="203">
        <v>207.36099999999999</v>
      </c>
      <c r="KS53" s="203">
        <v>0</v>
      </c>
      <c r="KT53" s="203">
        <v>201.81200000000001</v>
      </c>
      <c r="KU53" s="203">
        <v>0</v>
      </c>
      <c r="KV53" s="203">
        <v>-0.87800000000000011</v>
      </c>
      <c r="KW53" s="203">
        <v>0</v>
      </c>
      <c r="KX53" s="203"/>
      <c r="KY53" s="241">
        <f>IFERROR(HLOOKUP("fa_21_flow_s11",acc!$B$10:$AIP$83,$A53-1947,FALSE)+HLOOKUP("fa_2_flow_s11",acc!$B$10:$AIP$83,$A53-1947,FALSE)+HLOOKUP("fa_3e_flow_s11",acc!$B$10:$AIP$83,$A53-1947,FALSE)+HLOOKUP("fa_3d_flow_s11",acc!$B$10:$AIP$83,$A53-1947,FALSE)+HLOOKUP("fa_4_flow_s11",acc!$B$10:$AIP$83,$A53-1947,FALSE)+HLOOKUP("fa_5e_flow_s11",acc!$B$10:$AIP$83,$A53-1947,FALSE)+HLOOKUP("fa_5d_flow_s11",acc!$B$10:$AIP$83,$A53-1947,FALSE)+HLOOKUP("fa_6_flow_s11",acc!$B$10:$AIP$83,$A53-1947,FALSE)+HLOOKUP("fa_7_flow_s11",acc!$B$10:$AIP$83,$A53-1947,FALSE)+HLOOKUP("fa_8_flow_s11",acc!$B$10:$AIP$83,$A53-1947,FALSE),"")</f>
        <v>68.051000000000002</v>
      </c>
      <c r="KZ53" s="203">
        <v>0</v>
      </c>
      <c r="LA53" s="203">
        <v>-7.5620000000000003</v>
      </c>
      <c r="LB53" s="203">
        <v>5.7000000000000002E-2</v>
      </c>
      <c r="LC53" s="203">
        <v>-1.6040000000000001</v>
      </c>
      <c r="LD53" s="203">
        <v>-1.722</v>
      </c>
      <c r="LE53" s="203">
        <v>0.11799999999999999</v>
      </c>
      <c r="LF53" s="203">
        <v>31.881</v>
      </c>
      <c r="LG53" s="203">
        <v>27.161999999999999</v>
      </c>
      <c r="LH53" s="203">
        <v>11.657999999999999</v>
      </c>
      <c r="LI53" s="203">
        <v>15.504</v>
      </c>
      <c r="LJ53" s="203">
        <v>1.1299999999999999</v>
      </c>
      <c r="LK53" s="203">
        <v>-0.20999999999999996</v>
      </c>
      <c r="LL53" s="203">
        <v>17.197000000000003</v>
      </c>
      <c r="LM53" s="203"/>
      <c r="LN53" s="241">
        <f>IFERROR(HLOOKUP("fa_21_flow_s12",acc!$B$10:$AMM$83,$A53-1947,FALSE)+HLOOKUP("res_flow",acc!$B$10:$AMM$83,$A53-1947,FALSE)+HLOOKUP("fa_2_flow_s12",acc!$B$10:$AMM$83,$A53-1947,FALSE)+HLOOKUP("fa_3e_flow_s12",acc!$B$10:$AMM$83,$A53-1947,FALSE)+HLOOKUP("fa_3d_flow_s12",acc!$B$10:$AMM$83,$A53-1947,FALSE)+HLOOKUP("fa_3g_flow_s12",acc!$B$10:$AMM$83,$A53-1947,FALSE)+HLOOKUP("fa_4_flow_s12",acc!$B$10:$AMM$83,$A53-1947,FALSE)+HLOOKUP("fa_5e_flow_s12",acc!$B$10:$AMM$83,$A53-1947,FALSE)+HLOOKUP("fa_5d_flow_s12",acc!$B$10:$AMM$83,$A53-1947,FALSE)+HLOOKUP("fa_8_flow_s12",acc!$B$10:$AMM$83,$A53-1947,FALSE),"")</f>
        <v>98.694030067036579</v>
      </c>
      <c r="LO53" s="203">
        <v>0</v>
      </c>
      <c r="LP53" s="203">
        <v>2.9020000000000001</v>
      </c>
      <c r="LQ53" s="203">
        <v>0.111</v>
      </c>
      <c r="LR53" s="203">
        <v>0</v>
      </c>
      <c r="LS53" s="203">
        <v>69.503</v>
      </c>
      <c r="LT53" s="203">
        <v>61.933</v>
      </c>
      <c r="LU53" s="203">
        <v>7.57</v>
      </c>
      <c r="LV53" s="241">
        <f>IFERROR(HLOOKUP("fl_4_flow_s11",acc!$B$10:$AIS$83,$A53-1947,FALSE)+HLOOKUP("fl_4_flow_s13",acc!$B$10:$AIS$83,$A53-1947,FALSE)+HLOOKUP("fl_4_flow_s14",acc!$B$10:$AIS$83,$A53-1947,FALSE)+HLOOKUP("fl_4_flow_s2",acc!$B$10:$AIS$83,$A53-1947,FALSE)-HLOOKUP("fa_4_flow_s11",acc!$B$10:$AIS$83,$A53-1947,FALSE)-HLOOKUP("fa_4_flow_s121",acc!$B$10:$AIS$83,$A53-1947,FALSE)-HLOOKUP("fa_4_flow_s2",acc!$B$10:$AIS$83,$A53-1947,FALSE),"")</f>
        <v>50.378000000000007</v>
      </c>
      <c r="LW53" s="203">
        <v>16.129000000000001</v>
      </c>
      <c r="LX53" s="203">
        <v>13.032</v>
      </c>
      <c r="LY53" s="203">
        <v>3.097</v>
      </c>
      <c r="LZ53" s="203">
        <v>0</v>
      </c>
      <c r="MA53" s="203">
        <v>0</v>
      </c>
      <c r="MB53" s="203">
        <v>15.003</v>
      </c>
      <c r="MC53" s="203"/>
      <c r="MD53" s="241">
        <f>IFERROR(HLOOKUP("fa_1_flow_s121",acc!$B$10:$AMF$83,$A53-1947,FALSE)+HLOOKUP("fa_295_flow_s121",acc!$B$10:$AMF$83,$A53-1947,FALSE)+HLOOKUP("tgt2_flow",acc!$B$10:$AMF$83,$A53-1947,FALSE)+HLOOKUP("fa_2_flow_s121",acc!$B$10:$AMF$83,$A53-1947,FALSE)+HLOOKUP("fa_3e_flow_s121",acc!$B$10:$AMF$83,$A53-1947,FALSE)+HLOOKUP("fa_3d_flow_s121",acc!$B$10:$AMF$83,$A53-1947,FALSE)+HLOOKUP("fa_3g_flow_s121",acc!$B$10:$AMF$83,$A53-1947,FALSE)+HLOOKUP("fa_4_flow_s121",acc!$B$10:$AMF$83,$A53-1947,FALSE)+HLOOKUP("fa_5e_flow_s121",acc!$B$10:$AMF$83,$A53-1947,FALSE)+HLOOKUP("fa_5d_flow_s121",acc!$B$10:$AMF$83,$A53-1947,FALSE)+HLOOKUP("fa_7_flow_s121",acc!$B$10:$AMF$83,$A53-1947,FALSE)+HLOOKUP("fa_8_flow_s121",acc!$B$10:$AMF$83,$A53-1947,FALSE),"")</f>
        <v>-3.5610000000000004</v>
      </c>
      <c r="ME53" s="203">
        <v>0.03</v>
      </c>
      <c r="MF53" s="203">
        <v>-4.09</v>
      </c>
      <c r="MG53" s="203">
        <v>0</v>
      </c>
      <c r="MH53" s="241">
        <f>IFERROR(HLOOKUP("fl_295_flow_s12",acc!$B$10:$AIS$83,$A53-1947,FALSE)+HLOOKUP("fl_295_flow_s2",acc!$B$10:$AIS$83,$A53-1947,FALSE),"")</f>
        <v>1.4659999999999997</v>
      </c>
      <c r="MI53" s="203">
        <v>0.86299999999999999</v>
      </c>
      <c r="MJ53" s="203">
        <v>0.86299999999999999</v>
      </c>
      <c r="MK53" s="203">
        <v>0</v>
      </c>
      <c r="ML53" s="203">
        <v>-1.845</v>
      </c>
      <c r="MM53" s="203">
        <v>1.4999999999999999E-2</v>
      </c>
      <c r="MN53" s="203">
        <v>1.6E-2</v>
      </c>
      <c r="MO53" s="203">
        <v>-1E-3</v>
      </c>
      <c r="MP53" s="203">
        <v>0</v>
      </c>
      <c r="MQ53" s="203">
        <v>0</v>
      </c>
      <c r="MR53" s="203">
        <v>0</v>
      </c>
      <c r="MS53" s="203"/>
      <c r="MT53" s="241">
        <f>IFERROR(HLOOKUP("gcb_flow",acc!$B$10:$ALX$83,$A53-1947,FALSE)+HLOOKUP("fa_2_flow_s13",acc!$B$10:$ALX$83,$A53-1947,FALSE)+HLOOKUP("fa_3d_flow_s13",acc!$B$10:$ALX$83,$A53-1947,FALSE)+HLOOKUP("fa_3g_flow_s13",acc!$B$10:$ALX$83,$A53-1947,FALSE)+HLOOKUP("fa_5e_flow_s13",acc!$B$10:$ALX$83,$A53-1947,FALSE)+HLOOKUP("fa_5d_flow_s13",acc!$B$10:$ALX$83,$A53-1947,FALSE)+HLOOKUP("fa_6_flow_s13",acc!$B$10:$ALX$83,$A53-1947,FALSE)+HLOOKUP("fa_7_flow_s13",acc!$B$10:$ALX$83,$A53-1947,FALSE)+HLOOKUP("fa_8_flow_s13",acc!$B$10:$ALX$83,$A53-1947,FALSE),"")</f>
        <v>-12.036</v>
      </c>
      <c r="MU53" s="203">
        <v>0</v>
      </c>
      <c r="MV53" s="203">
        <v>-4.6525212865086898</v>
      </c>
      <c r="MW53" s="203">
        <v>2E-3</v>
      </c>
      <c r="MX53" s="203">
        <v>1.4139999999999999</v>
      </c>
      <c r="MY53" s="203">
        <v>0.96799999999999997</v>
      </c>
      <c r="MZ53" s="203">
        <v>0.44600000000000001</v>
      </c>
      <c r="NA53" s="203">
        <v>0</v>
      </c>
      <c r="NB53" s="203">
        <v>1.6930000000000001</v>
      </c>
      <c r="NC53" s="203">
        <v>1.151</v>
      </c>
      <c r="ND53" s="203">
        <v>0.54200000000000004</v>
      </c>
      <c r="NE53" s="203">
        <v>-1.2E-2</v>
      </c>
      <c r="NF53" s="203">
        <v>0</v>
      </c>
      <c r="NG53" s="203">
        <v>-11.305</v>
      </c>
      <c r="NH53" s="203"/>
      <c r="NI53" s="241">
        <f>IFERROR(HLOOKUP("fa_21_flow_s14",acc!$B$10:$ALP$83,$A53-1947,FALSE)+HLOOKUP("fa_2_flow_s14",acc!$B$10:$ALP$83,$A53-1947,FALSE)+HLOOKUP("fa_3d_flow_s14",acc!$B$10:$ALP$83,$A53-1947,FALSE)+HLOOKUP("fa_3g_flow_s14",acc!$B$10:$ALP$83,$A53-1947,FALSE)+HLOOKUP("fa_5e_flow_s14",acc!$B$10:$ALP$83,$A53-1947,FALSE)+HLOOKUP("fa_5d_flow_s14",acc!$B$10:$ALP$83,$A53-1947,FALSE)+HLOOKUP("fa_6_flow_s14",acc!$B$10:$ALP$83,$A53-1947,FALSE)+HLOOKUP("fa_7_flow_s14",acc!$B$10:$ALP$83,$A53-1947,FALSE)+HLOOKUP("fa_8_flow_s14",acc!$B$10:$ALP$83,$A53-1947,FALSE),"")</f>
        <v>57.326999999999998</v>
      </c>
      <c r="NJ53" s="203">
        <v>0</v>
      </c>
      <c r="NK53" s="203">
        <v>8.5030000000000001</v>
      </c>
      <c r="NL53" s="203">
        <v>-0.40500000000000003</v>
      </c>
      <c r="NM53" s="203">
        <v>4.859</v>
      </c>
      <c r="NN53" s="203">
        <v>7.5049999999999999</v>
      </c>
      <c r="NO53" s="203">
        <v>-2.6459999999999999</v>
      </c>
      <c r="NP53" s="203">
        <v>0</v>
      </c>
      <c r="NQ53" s="203">
        <v>45.274999999999999</v>
      </c>
      <c r="NR53" s="203">
        <v>44.914000000000001</v>
      </c>
      <c r="NS53" s="203">
        <v>0.36099999999999999</v>
      </c>
      <c r="NT53" s="203">
        <v>30.021000000000001</v>
      </c>
      <c r="NU53" s="203">
        <v>0</v>
      </c>
      <c r="NV53" s="203">
        <v>-30.926000000000002</v>
      </c>
      <c r="NW53" s="203"/>
      <c r="NX53" s="241">
        <f>IFERROR(HLOOKUP("fa_21_flow_s2",acc!$B$10:$ALH$83,$A53-1947,FALSE)+HLOOKUP("fa_2_flow_s2",acc!$B$10:$ALH$83,$A53-1947,FALSE)+HLOOKUP("fa_3e_flow_s2",acc!$B$10:$ALH$83,$A53-1947,FALSE)+HLOOKUP("fa_3g_flow_s2",acc!$B$10:$ALH$83,$A53-1947,FALSE)+HLOOKUP("fa_4_flow_s2",acc!$B$10:$ALH$83,$A53-1947,FALSE)+HLOOKUP("fa_5e_flow_s2",acc!$B$10:$ALH$83,$A53-1947,FALSE)+HLOOKUP("fa_6_flow_s2",acc!$B$10:$ALH$83,$A53-1947,FALSE)+HLOOKUP("fa_8_flow_s2",acc!$B$10:$ALH$83,$A53-1947,FALSE),"")</f>
        <v>37.151000000000003</v>
      </c>
      <c r="NY53" s="203">
        <v>0</v>
      </c>
      <c r="NZ53" s="203">
        <v>-8.1890000000000001</v>
      </c>
      <c r="OA53" s="203">
        <v>2.1000000000000001E-2</v>
      </c>
      <c r="OB53" s="203">
        <v>0</v>
      </c>
      <c r="OC53" s="203">
        <v>29.617999999999999</v>
      </c>
      <c r="OD53" s="203">
        <v>16.553000000000001</v>
      </c>
      <c r="OE53" s="203">
        <v>13.065</v>
      </c>
      <c r="OF53" s="203">
        <v>4.5039999999999996</v>
      </c>
      <c r="OG53" s="203">
        <v>15.494</v>
      </c>
      <c r="OH53" s="203">
        <v>12.032</v>
      </c>
      <c r="OI53" s="203">
        <v>0</v>
      </c>
      <c r="OJ53" s="203">
        <v>0.09</v>
      </c>
      <c r="OK53" s="203">
        <v>0</v>
      </c>
      <c r="OL53" s="203">
        <v>10.031000000000001</v>
      </c>
      <c r="OM53" s="203"/>
      <c r="ON53" s="241">
        <f>IFERROR(HLOOKUP("fl_3g_flow_s11",acc!$B$10:$AIO$83,$A53-1947,FALSE)+HLOOKUP("fl_4_flow_s11",acc!$B$10:$AIO$83,$A53-1947,FALSE)+HLOOKUP("fl_5e_flow_s11",acc!$B$10:$AIO$83,$A53-1947,FALSE),"")</f>
        <v>92.978000000000009</v>
      </c>
      <c r="OO53" s="203">
        <v>0</v>
      </c>
      <c r="OP53" s="203">
        <v>0</v>
      </c>
      <c r="OQ53" s="203">
        <v>11.52</v>
      </c>
      <c r="OR53" s="203">
        <v>10.387</v>
      </c>
      <c r="OS53" s="203">
        <v>1.133</v>
      </c>
      <c r="OT53" s="203">
        <v>44.670999999999999</v>
      </c>
      <c r="OU53" s="203">
        <v>36.786999999999999</v>
      </c>
      <c r="OV53" s="203">
        <v>36.786999999999999</v>
      </c>
      <c r="OW53" s="203">
        <v>0</v>
      </c>
      <c r="OX53" s="203">
        <v>0</v>
      </c>
      <c r="OY53" s="203">
        <v>0</v>
      </c>
      <c r="OZ53" s="203">
        <v>0</v>
      </c>
      <c r="PA53" s="203"/>
      <c r="PB53" s="241">
        <f>IFERROR(HLOOKUP("fl_295_flow_s12",acc!$B$10:$AMM$83,$A53-1947,FALSE)+HLOOKUP("fl_2_flow_s12",acc!$B$10:$AMM$83,$A53-1947,FALSE)+HLOOKUP("fl_3g_flow_s12",acc!$B$10:$AMM$83,$A53-1947,FALSE)+HLOOKUP("fl_5e_flow_s12",acc!$B$10:$AMM$83,$A53-1947,FALSE)+HLOOKUP("fl_6_flow_s12",acc!$B$10:$AMM$83,$A53-1947,FALSE)+HLOOKUP("fl_7_flow_s12",acc!$B$10:$AMM$83,$A53-1947,FALSE),"")</f>
        <v>87.972030067036584</v>
      </c>
      <c r="PC53" s="203">
        <v>0</v>
      </c>
      <c r="PD53" s="241">
        <f>IFERROR(HLOOKUP("fa_2_flow_s11",acc!$B$10:$AIS$83,$A53-1947,FALSE)+HLOOKUP("fa_2_flow_s12",acc!$B$10:$AIS$83,$A53-1947,FALSE)+HLOOKUP("fa_2_flow_s121",acc!$B$10:$AIS$83,$A53-1947,FALSE)+HLOOKUP("fa_2_flow_s13",acc!$B$10:$AIS$83,$A53-1947,FALSE)+HLOOKUP("fa_2_flow_s14",acc!$B$10:$AIS$83,$A53-1947,FALSE)+HLOOKUP("fa_2_flow_s2",acc!$B$10:$AIS$83,$A53-1947,FALSE)-HLOOKUP("fl_2_flow_s121",acc!$B$10:$AIS$83,$A53-1947,FALSE)-HLOOKUP("fl_2_flow_s13",acc!$B$10:$AIS$83,$A53-1947,FALSE)-HLOOKUP("fl_2_flow_s2",acc!$B$10:$AIS$83,$A53-1947,FALSE),"")</f>
        <v>5.1229999999999993</v>
      </c>
      <c r="PE53" s="203">
        <v>0</v>
      </c>
      <c r="PF53" s="203">
        <v>-1.5649999999999999</v>
      </c>
      <c r="PG53" s="203">
        <v>56.75</v>
      </c>
      <c r="PH53" s="203">
        <v>49.078000000000003</v>
      </c>
      <c r="PI53" s="203">
        <v>7.6719999999999997</v>
      </c>
      <c r="PJ53" s="203">
        <v>0</v>
      </c>
      <c r="PK53" s="203">
        <v>48.506999999999998</v>
      </c>
      <c r="PL53" s="203">
        <f>IFERROR(HLOOKUP("fa_5e_flow_s11",acc!$B$10:$AIS$83,$A53-1947,FALSE)
+HLOOKUP("fa_5e_flow_s12",acc!$B$10:$AIS$83,$A53-1947,FALSE)
+HLOOKUP("fa_5e_flow_s121",acc!$B$10:$AIS$83,$A53-1947,FALSE)
+HLOOKUP("fa_5e_flow_s13",acc!$B$10:$AIS$83,$A53-1947,FALSE)
+HLOOKUP("fa_5e_flow_s14",acc!$B$10:$AIS$83,$A53-1947,FALSE)
+HLOOKUP("fa_5e_flow_s2",acc!$B$10:$AIS$83,$A53-1947,FALSE)
-HLOOKUP("fl_5e_flow_s11",acc!$B$10:$AIS$83,$A53-1947,FALSE)
-HLOOKUP("fl_5e_flow_s121",acc!$B$10:$AIS$83,$A53-1947,FALSE),"")</f>
        <v>46.015999999999998</v>
      </c>
      <c r="PM53" s="203">
        <v>0</v>
      </c>
      <c r="PN53" s="203">
        <v>31.228999999999999</v>
      </c>
      <c r="PO53" s="241">
        <f>IFERROR(HLOOKUP("fa_7_flow_s11",acc!$B$10:$AIS$83,$A53-1947,FALSE)+HLOOKUP("fa_7_flow_s121",acc!$B$10:$AIS$83,$A53-1947,FALSE)+HLOOKUP("fa_7_flow_s13",acc!$B$10:$AIS$83,$A53-1947,FALSE)+HLOOKUP("fa_7_flow_s14",acc!$B$10:$AIS$83,$A53-1947,FALSE)-HLOOKUP("fl_7_flow_s2",acc!$B$10:$AIS$83,$A53-1947,FALSE),"")</f>
        <v>-0.54699999999999971</v>
      </c>
      <c r="PP53" s="203">
        <v>0</v>
      </c>
      <c r="PQ53" s="203"/>
      <c r="PR53" s="241">
        <f>IFERROR(HLOOKUP("fl_21_flow_s121",acc!$B$10:$AME$83,$A53-1947,FALSE)+HLOOKUP("res_flow",acc!$B$10:$AME$83,$A53-1947,FALSE)+HLOOKUP("gcb_flow",acc!$B$10:$AME$83,$A53-1947,FALSE)+HLOOKUP("fl_2_flow_s121",acc!$B$10:$AME$83,$A53-1947,FALSE)+HLOOKUP("fl_5e_flow_s121",acc!$B$10:$AME$83,$A53-1947,FALSE),"")</f>
        <v>-3.302</v>
      </c>
      <c r="PS53" s="203">
        <v>0</v>
      </c>
      <c r="PT53" s="203">
        <v>-0.17652128650868937</v>
      </c>
      <c r="PU53" s="241">
        <f>IFERROR(HLOOKUP("fa_21_flow_s11",acc!$B$10:$AIS$83,$A53-1947,FALSE)+HLOOKUP("fa_21_flow_s12",acc!$B$10:$AIS$83,$A53-1947,FALSE)+HLOOKUP("fa_21_flow_s14",acc!$B$10:$AIS$83,$A53-1947,FALSE)+HLOOKUP("fa_21_flow_s2",acc!$B$10:$AIS$83,$A53-1947,FALSE),"")</f>
        <v>-0.21600000000000003</v>
      </c>
      <c r="PV53" s="203">
        <v>0</v>
      </c>
      <c r="PW53" s="203">
        <v>0</v>
      </c>
      <c r="PX53" s="203">
        <v>0</v>
      </c>
      <c r="PY53" s="203">
        <v>0</v>
      </c>
      <c r="PZ53" s="203">
        <v>0</v>
      </c>
      <c r="QA53" s="203">
        <v>0</v>
      </c>
      <c r="QB53" s="203">
        <v>0</v>
      </c>
      <c r="QC53" s="203">
        <v>0</v>
      </c>
      <c r="QD53" s="203">
        <v>0</v>
      </c>
      <c r="QE53" s="203">
        <v>0</v>
      </c>
      <c r="QF53" s="203">
        <v>0</v>
      </c>
      <c r="QG53" s="203"/>
      <c r="QH53" s="241">
        <f>IFERROR(HLOOKUP("fl_2_flow_s13",acc!$B$10:$ALW$83,$A53-1947,FALSE)+HLOOKUP("fl_3e_flow_s13",acc!$B$10:$ALW$83,$A53-1947,FALSE)+HLOOKUP("fl_4_flow_s13",acc!$B$10:$ALW$83,$A53-1947,FALSE),"")</f>
        <v>19.227</v>
      </c>
      <c r="QI53" s="203">
        <v>0</v>
      </c>
      <c r="QJ53" s="203">
        <v>-2.0739999999999998</v>
      </c>
      <c r="QK53" s="203">
        <v>0</v>
      </c>
      <c r="QL53" s="203">
        <v>17.376999999999999</v>
      </c>
      <c r="QM53" s="203">
        <v>14.449</v>
      </c>
      <c r="QN53" s="203">
        <v>2.9279999999999999</v>
      </c>
      <c r="QO53" s="203">
        <v>3.9239999999999999</v>
      </c>
      <c r="QP53" s="203">
        <v>0</v>
      </c>
      <c r="QQ53" s="203">
        <v>0</v>
      </c>
      <c r="QR53" s="203">
        <v>0</v>
      </c>
      <c r="QS53" s="203">
        <v>0</v>
      </c>
      <c r="QT53" s="203">
        <v>0</v>
      </c>
      <c r="QU53" s="203">
        <v>0</v>
      </c>
      <c r="QV53" s="203"/>
      <c r="QW53" s="241">
        <f>IFERROR(HLOOKUP("fl_4_flow_s14",acc!$B$10:$ALO$83,$A53-1947,FALSE),"")</f>
        <v>27.265000000000001</v>
      </c>
      <c r="QX53" s="203">
        <v>0</v>
      </c>
      <c r="QY53" s="203">
        <v>0</v>
      </c>
      <c r="QZ53" s="203">
        <v>0</v>
      </c>
      <c r="RA53" s="203">
        <v>0</v>
      </c>
      <c r="RB53" s="203">
        <v>0</v>
      </c>
      <c r="RC53" s="203">
        <v>27.265000000000001</v>
      </c>
      <c r="RD53" s="203">
        <v>0</v>
      </c>
      <c r="RE53" s="203">
        <v>0</v>
      </c>
      <c r="RF53" s="203">
        <v>0</v>
      </c>
      <c r="RG53" s="203">
        <v>0</v>
      </c>
      <c r="RH53" s="203">
        <v>0</v>
      </c>
      <c r="RI53" s="203">
        <v>0</v>
      </c>
      <c r="RJ53" s="203"/>
      <c r="RK53" s="241">
        <f>IFERROR(HLOOKUP("fl_1_flow_s2",acc!$B$10:$ALG$83,$A53-1947,FALSE)+HLOOKUP("fl_295_flow_s2",acc!$B$10:$ALG$83,$A53-1947,FALSE)+HLOOKUP("tgt2_flow",acc!$B$10:$ALG$83,$A53-1947,FALSE)+HLOOKUP("fl_2_flow_s2",acc!$B$10:$ALG$83,$A53-1947,FALSE)+HLOOKUP("fl_3d_flow_s2",acc!$B$10:$ALG$83,$A53-1947,FALSE)+HLOOKUP("fl_4_flow_s2",acc!$B$10:$ALG$83,$A53-1947,FALSE)+HLOOKUP("fl_5d_flow_s2",acc!$B$10:$ALG$83,$A53-1947,FALSE)+HLOOKUP("fl_7_flow_s2",acc!$B$10:$ALG$83,$A53-1947,FALSE),"")</f>
        <v>21.486000000000001</v>
      </c>
      <c r="RL53" s="203">
        <v>0.03</v>
      </c>
      <c r="RM53" s="203">
        <v>-15.961</v>
      </c>
      <c r="RN53" s="203">
        <v>0</v>
      </c>
      <c r="RO53" s="203">
        <v>3.0309999999999997</v>
      </c>
      <c r="RP53" s="203">
        <v>19.004999999999999</v>
      </c>
      <c r="RQ53" s="203">
        <v>10.956</v>
      </c>
      <c r="RR53" s="241">
        <f>IFERROR(HLOOKUP("fa_3d_flow_s11",acc!$B$10:$AIS$83,$A53-1947,FALSE)+HLOOKUP("fa_3d_flow_s12",acc!$B$10:$AIS$83,$A53-1947,FALSE)+HLOOKUP("fa_3d_flow_s121",acc!$B$10:$AIS$83,$A53-1947,FALSE)+HLOOKUP("fa_3d_flow_s13",acc!$B$10:$AIS$83,$A53-1947,FALSE)+HLOOKUP("fa_3d_flow_s14",acc!$B$10:$AIS$83,$A53-1947,FALSE),"")</f>
        <v>5.4880000000000004</v>
      </c>
      <c r="RS53" s="203">
        <v>9.0579999999999998</v>
      </c>
      <c r="RT53" s="203">
        <v>20.475000000000001</v>
      </c>
      <c r="RU53" s="203">
        <v>0</v>
      </c>
      <c r="RV53" s="241">
        <f>IFERROR(HLOOKUP("fa_5d_flow_s11",acc!$B$10:$AIS$83,$A53-1947,FALSE)
+HLOOKUP("fa_5d_flow_s12",acc!$B$10:$AIS$83,$A53-1947,FALSE)
+HLOOKUP("fa_5d_flow_s121",acc!$B$10:$AIS$83,$A53-1947,FALSE)
+HLOOKUP("fa_5d_flow_s13",acc!$B$10:$AIS$83,$A53-1947,FALSE)
+HLOOKUP("fa_5d_flow_s14",acc!$B$10:$AIS$83,$A53-1947,FALSE),"")</f>
        <v>19.503</v>
      </c>
      <c r="RW53" s="203">
        <v>0</v>
      </c>
      <c r="RX53" s="203">
        <v>0.33699999999999974</v>
      </c>
      <c r="RY53" s="203">
        <v>0</v>
      </c>
      <c r="RZ53" s="203"/>
      <c r="SA53" s="241">
        <f>IFERROR(HLOOKUP("fa_21_v_s11",acc!$B$10:$AIR$83,$A53-1947,FALSE)+HLOOKUP("fa_2_v_s11",acc!$B$10:$AIR$83,$A53-1947,FALSE)+HLOOKUP("fa_3e_v_s11",acc!$B$10:$AIR$83,$A53-1947,FALSE)+HLOOKUP("fa_3d_v_s11",acc!$B$10:$AIR$83,$A53-1947,FALSE)+HLOOKUP("fa_4_v_s11",acc!$B$10:$AIR$83,$A53-1947,FALSE)
+HLOOKUP("fa_5e_v_s11",acc!$B$10:$AIR$83,$A53-1947,FALSE)
+HLOOKUP("fa_5d_v_s11",acc!$B$10:$AIR$83,$A53-1947,FALSE)
+HLOOKUP("fa_6_v_s11",acc!$B$10:$AIR$83,$A53-1947,FALSE)
+HLOOKUP("fa_7_v_s11",acc!$B$10:$AIR$83,$A53-1947,FALSE)
+HLOOKUP("fa_8_v_s11",acc!$B$10:$AIR$83,$A53-1947,FALSE),"")</f>
        <v>22.821999999999999</v>
      </c>
      <c r="SB53" s="203">
        <v>0</v>
      </c>
      <c r="SC53" s="203">
        <v>3.4000000000000002E-2</v>
      </c>
      <c r="SD53" s="203">
        <v>0</v>
      </c>
      <c r="SE53" s="203">
        <v>2.641</v>
      </c>
      <c r="SF53" s="203">
        <v>2.4660000000000002</v>
      </c>
      <c r="SG53" s="203">
        <v>0.17499999999999999</v>
      </c>
      <c r="SH53" s="203">
        <v>-4.1399999999999997</v>
      </c>
      <c r="SI53" s="203">
        <v>23.288</v>
      </c>
      <c r="SJ53" s="203">
        <v>6.2510000000000003</v>
      </c>
      <c r="SK53" s="203">
        <v>17.036999999999999</v>
      </c>
      <c r="SL53" s="203">
        <v>0</v>
      </c>
      <c r="SM53" s="203">
        <v>0.99899999999999989</v>
      </c>
      <c r="SN53" s="203">
        <v>0</v>
      </c>
      <c r="SO53" s="203"/>
      <c r="SP53" s="241">
        <f>IFERROR(HLOOKUP("fa_21_v_s12",acc!$B$10:$AML$83,$A53-1947,FALSE)+HLOOKUP("res_v",acc!$B$10:$AML$83,$A53-1947,FALSE)+HLOOKUP("fa_2_v_s12",acc!$B$10:$AML$83,$A53-1947,FALSE)+HLOOKUP("fa_3e_v_s12",acc!$B$10:$AML$83,$A53-1947,FALSE)+HLOOKUP("fa_3d_v_s12",acc!$B$10:$AML$83,$A53-1947,FALSE)+HLOOKUP("fa_3g_v_s12",acc!$B$10:$AML$83,$A53-1947,FALSE)+HLOOKUP("fa_4_v_s12",acc!$B$10:$AML$83,$A53-1947,FALSE)+HLOOKUP("fa_5e_v_s12",acc!$B$10:$AML$83,$A53-1947,FALSE)+HLOOKUP("fa_5d_v_s12",acc!$B$10:$AML$83,$A53-1947,FALSE)+HLOOKUP("fa_8_v_s12",acc!$B$10:$AML$83,$A53-1947,FALSE),"")</f>
        <v>30.346365785132093</v>
      </c>
      <c r="SQ53" s="203">
        <v>0</v>
      </c>
      <c r="SR53" s="203">
        <v>0.49299999999999999</v>
      </c>
      <c r="SS53" s="203">
        <v>0</v>
      </c>
      <c r="ST53" s="203">
        <v>0</v>
      </c>
      <c r="SU53" s="203">
        <v>1.6910000000000001</v>
      </c>
      <c r="SV53" s="203">
        <v>0.29399999999999998</v>
      </c>
      <c r="SW53" s="203">
        <v>1.397</v>
      </c>
      <c r="SX53" s="241">
        <f>IFERROR(HLOOKUP("fl_4_v_s11",acc!$B$10:$AIS$83,$A53-1947,FALSE)+HLOOKUP("fl_4_v_s13",acc!$B$10:$AIS$83,$A53-1947,FALSE)+HLOOKUP("fl_4_v_s14",acc!$B$10:$AIS$83,$A53-1947,FALSE)+HLOOKUP("fl_4_v_s2",acc!$B$10:$AIS$83,$A53-1947,FALSE)-HLOOKUP("fa_4_v_s11",acc!$B$10:$AIS$83,$A53-1947,FALSE)-HLOOKUP("fa_4_v_s121",acc!$B$10:$AIS$83,$A53-1947,FALSE)-HLOOKUP("fa_4_v_s2",acc!$B$10:$AIS$83,$A53-1947,FALSE),"")</f>
        <v>0.27999999999999958</v>
      </c>
      <c r="SY53" s="203">
        <v>29.706</v>
      </c>
      <c r="SZ53" s="203">
        <v>24.629000000000001</v>
      </c>
      <c r="TA53" s="203">
        <v>5.077</v>
      </c>
      <c r="TB53" s="203">
        <v>0</v>
      </c>
      <c r="TC53" s="203">
        <v>0</v>
      </c>
      <c r="TD53" s="203">
        <v>0</v>
      </c>
      <c r="TE53" s="203"/>
      <c r="TF53" s="241">
        <f>IFERROR(HLOOKUP("fa_1_v_s121",acc!$B$10:$AMD$83,$A53-1947,FALSE)+HLOOKUP("fa_295_v_s121",acc!$B$10:$AMD$83,$A53-1947,FALSE)+HLOOKUP("tgt2_v",acc!$B$10:$AMD$83,$A53-1947,FALSE)+HLOOKUP("fa_2_v_s121",acc!$B$10:$AMD$83,$A53-1947,FALSE)+HLOOKUP("fa_3e_v_s121",acc!$B$10:$AMD$83,$A53-1947,FALSE)+HLOOKUP("fa_3d_v_s121",acc!$B$10:$AMD$83,$A53-1947,FALSE)+HLOOKUP("fa_3g_v_s121",acc!$B$10:$AMD$83,$A53-1947,FALSE)+HLOOKUP("fa_4_v_s121",acc!$B$10:$AMD$83,$A53-1947,FALSE)+HLOOKUP("fa_5e_v_s121",acc!$B$10:$AMD$83,$A53-1947,FALSE)+HLOOKUP("fa_5d_v_s121",acc!$B$10:$AMD$83,$A53-1947,FALSE)+HLOOKUP("fa_7_v_s121",acc!$B$10:$AMD$83,$A53-1947,FALSE)+HLOOKUP("fa_8_v_s121",acc!$B$10:$AMD$83,$A53-1947,FALSE),"")</f>
        <v>0.57400000000000007</v>
      </c>
      <c r="TG53" s="203">
        <v>0.432</v>
      </c>
      <c r="TH53" s="203">
        <v>7.0999999999999994E-2</v>
      </c>
      <c r="TI53" s="203">
        <v>0</v>
      </c>
      <c r="TJ53" s="203">
        <v>0</v>
      </c>
      <c r="TK53" s="203">
        <v>0.02</v>
      </c>
      <c r="TL53" s="203">
        <v>0.02</v>
      </c>
      <c r="TM53" s="203">
        <v>0</v>
      </c>
      <c r="TN53" s="203">
        <v>0</v>
      </c>
      <c r="TO53" s="203">
        <v>5.0999999999999997E-2</v>
      </c>
      <c r="TP53" s="203">
        <v>3.9E-2</v>
      </c>
      <c r="TQ53" s="203">
        <v>1.2E-2</v>
      </c>
      <c r="TR53" s="203">
        <v>0</v>
      </c>
      <c r="TS53" s="203">
        <v>0</v>
      </c>
      <c r="TT53" s="203">
        <v>0</v>
      </c>
      <c r="TU53" s="203"/>
      <c r="TV53" s="241">
        <f>IFERROR(HLOOKUP("gcb_v",acc!$B$10:$ALV$83,$A53-1947,FALSE)+HLOOKUP("fa_2_v_s13",acc!$B$10:$ALV$83,$A53-1947,FALSE)+HLOOKUP("fa_3d_v_s13",acc!$B$10:$ALV$83,$A53-1947,FALSE)+HLOOKUP("fa_3g_v_s13",acc!$B$10:$ALV$83,$A53-1947,FALSE)+HLOOKUP("fa_5e_v_s13",acc!$B$10:$ALV$83,$A53-1947,FALSE)+HLOOKUP("fa_5d_v_s13",acc!$B$10:$ALV$83,$A53-1947,FALSE)+HLOOKUP("fa_6_v_s13",acc!$B$10:$ALV$83,$A53-1947,FALSE)+HLOOKUP("fa_7_v_s13",acc!$B$10:$ALV$83,$A53-1947,FALSE)+HLOOKUP("fa_8_v_s13",acc!$B$10:$ALV$83,$A53-1947,FALSE),"")</f>
        <v>5.769000000000001</v>
      </c>
      <c r="TW53" s="203">
        <v>0</v>
      </c>
      <c r="TX53" s="203">
        <v>0</v>
      </c>
      <c r="TY53" s="203">
        <v>0</v>
      </c>
      <c r="TZ53" s="203">
        <v>0.19500000000000001</v>
      </c>
      <c r="UA53" s="203">
        <v>0.16700000000000001</v>
      </c>
      <c r="UB53" s="203">
        <v>2.8000000000000001E-2</v>
      </c>
      <c r="UC53" s="203">
        <v>0</v>
      </c>
      <c r="UD53" s="203">
        <v>5.5739999999999998</v>
      </c>
      <c r="UE53" s="203">
        <v>5.3920000000000003</v>
      </c>
      <c r="UF53" s="203">
        <v>0.182</v>
      </c>
      <c r="UG53" s="203">
        <v>0</v>
      </c>
      <c r="UH53" s="203">
        <v>0</v>
      </c>
      <c r="UI53" s="203">
        <v>0</v>
      </c>
      <c r="UJ53" s="203"/>
      <c r="UK53" s="241">
        <f>IFERROR(HLOOKUP("fa_21_v_s14",acc!$B$10:$ALN$83,$A53-1947,FALSE)+HLOOKUP("fa_2_v_s14",acc!$B$10:$ALN$83,$A53-1947,FALSE)+HLOOKUP("fa_3d_v_s14",acc!$B$10:$ALN$83,$A53-1947,FALSE)+HLOOKUP("fa_3g_v_s14",acc!$B$10:$ALN$83,$A53-1947,FALSE)+HLOOKUP("fa_5e_v_s14",acc!$B$10:$ALN$83,$A53-1947,FALSE)+HLOOKUP("fa_5d_v_s14",acc!$B$10:$ALN$83,$A53-1947,FALSE)+HLOOKUP("fa_6_v_s14",acc!$B$10:$ALN$83,$A53-1947,FALSE)+HLOOKUP("fa_7_v_s14",acc!$B$10:$ALN$83,$A53-1947,FALSE)+HLOOKUP("fa_8_v_s14",acc!$B$10:$ALN$83,$A53-1947,FALSE),"")</f>
        <v>31.524999999999999</v>
      </c>
      <c r="UL53" s="203">
        <v>0</v>
      </c>
      <c r="UM53" s="203">
        <v>4.1000000000000002E-2</v>
      </c>
      <c r="UN53" s="203">
        <v>0</v>
      </c>
      <c r="UO53" s="203">
        <v>3.96</v>
      </c>
      <c r="UP53" s="203">
        <v>3.4820000000000002</v>
      </c>
      <c r="UQ53" s="203">
        <v>0.47799999999999998</v>
      </c>
      <c r="UR53" s="203">
        <v>0</v>
      </c>
      <c r="US53" s="203">
        <v>25.832999999999998</v>
      </c>
      <c r="UT53" s="203">
        <v>24.181999999999999</v>
      </c>
      <c r="UU53" s="203">
        <v>1.651</v>
      </c>
      <c r="UV53" s="203">
        <v>1.6910000000000001</v>
      </c>
      <c r="UW53" s="203">
        <v>0</v>
      </c>
      <c r="UX53" s="203">
        <v>0</v>
      </c>
      <c r="UY53" s="203"/>
      <c r="UZ53" s="241">
        <f>IFERROR(HLOOKUP("fa_21_v_s2",acc!$B$10:$ALF$83,$A53-1947,FALSE)+HLOOKUP("fa_2_v_s2",acc!$B$10:$ALF$83,$A53-1947,FALSE)+HLOOKUP("fa_3e_v_s2",acc!$B$10:$ALF$83,$A53-1947,FALSE)+HLOOKUP("fa_3g_v_s2",acc!$B$10:$ALF$83,$A53-1947,FALSE)+HLOOKUP("fa_4_v_s2",acc!$B$10:$ALF$83,$A53-1947,FALSE)+HLOOKUP("fa_5e_v_s2",acc!$B$10:$ALF$83,$A53-1947,FALSE)+HLOOKUP("fa_6_v_s2",acc!$B$10:$ALF$83,$A53-1947,FALSE)+HLOOKUP("fa_8_v_s2",acc!$B$10:$ALF$83,$A53-1947,FALSE),"")</f>
        <v>32.216999999999999</v>
      </c>
      <c r="VA53" s="203">
        <v>0</v>
      </c>
      <c r="VB53" s="203">
        <v>-8.2000000000000003E-2</v>
      </c>
      <c r="VC53" s="203">
        <v>0</v>
      </c>
      <c r="VD53" s="203">
        <v>0</v>
      </c>
      <c r="VE53" s="203">
        <v>6.6180000000000003</v>
      </c>
      <c r="VF53" s="203">
        <v>3.9129999999999998</v>
      </c>
      <c r="VG53" s="203">
        <v>2.7050000000000001</v>
      </c>
      <c r="VH53" s="203">
        <v>1.655</v>
      </c>
      <c r="VI53" s="203">
        <v>24.745999999999999</v>
      </c>
      <c r="VJ53" s="203">
        <v>24.116999999999997</v>
      </c>
      <c r="VK53" s="203">
        <v>0</v>
      </c>
      <c r="VL53" s="203">
        <v>0</v>
      </c>
      <c r="VM53" s="203">
        <v>0</v>
      </c>
      <c r="VN53" s="203">
        <v>0</v>
      </c>
      <c r="VO53" s="203"/>
      <c r="VP53" s="241">
        <f>IFERROR(HLOOKUP("fl_3g_v_s11",acc!$B$10:$AIM$83,$A53-1947,FALSE)+HLOOKUP("fl_4_v_s11",acc!$B$10:$AIM$83,$A53-1947,FALSE)+HLOOKUP("fl_5e_v_s11",acc!$B$10:$AIM$83,$A53-1947,FALSE),"")</f>
        <v>106.59</v>
      </c>
      <c r="VQ53" s="203">
        <v>0</v>
      </c>
      <c r="VR53" s="203">
        <v>0</v>
      </c>
      <c r="VS53" s="203">
        <v>2.5409999999999999</v>
      </c>
      <c r="VT53" s="203">
        <v>1.2809999999999999</v>
      </c>
      <c r="VU53" s="203">
        <v>1.26</v>
      </c>
      <c r="VV53" s="203">
        <v>-0.28499999999999998</v>
      </c>
      <c r="VW53" s="203">
        <v>104.334</v>
      </c>
      <c r="VX53" s="203">
        <v>104.334</v>
      </c>
      <c r="VY53" s="203">
        <v>0</v>
      </c>
      <c r="VZ53" s="203">
        <v>0</v>
      </c>
      <c r="WA53" s="203">
        <v>0</v>
      </c>
      <c r="WB53" s="203">
        <v>0</v>
      </c>
      <c r="WC53" s="203"/>
      <c r="WD53" s="241">
        <f>IFERROR(HLOOKUP("fl_295_v_s12",acc!$B$10:$AMK$83,$A53-1947,FALSE)+HLOOKUP("fl_2_v_s12",acc!$B$10:$AMK$83,$A53-1947,FALSE)+HLOOKUP("fl_3g_v_s12",acc!$B$10:$AMK$83,$A53-1947,FALSE)+HLOOKUP("fl_5e_v_s12",acc!$B$10:$AMK$83,$A53-1947,FALSE)+HLOOKUP("fl_6_v_s12",acc!$B$10:$AMK$83,$A53-1947,FALSE)+HLOOKUP("fl_7_v_s12",acc!$B$10:$AMK$83,$A53-1947,FALSE),"")</f>
        <v>-15.828634214867893</v>
      </c>
      <c r="WE53" s="203">
        <v>0</v>
      </c>
      <c r="WF53" s="241">
        <f>IFERROR(HLOOKUP("fa_2_v_s11",acc!$B$10:$AIS$83,$A53-1947,FALSE)+HLOOKUP("fa_2_v_s12",acc!$B$10:$AIS$83,$A53-1947,FALSE)+HLOOKUP("fa_2_v_s121",acc!$B$10:$AIS$83,$A53-1947,FALSE)+HLOOKUP("fa_2_v_s13",acc!$B$10:$AIS$83,$A53-1947,FALSE)+HLOOKUP("fa_2_v_s14",acc!$B$10:$AIS$83,$A53-1947,FALSE)+HLOOKUP("fa_2_v_s2",acc!$B$10:$AIS$83,$A53-1947,FALSE)-HLOOKUP("fl_2_v_s121",acc!$B$10:$AIS$83,$A53-1947,FALSE)-HLOOKUP("fl_2_v_s13",acc!$B$10:$AIS$83,$A53-1947,FALSE)-HLOOKUP("fl_2_v_s2",acc!$B$10:$AIS$83,$A53-1947,FALSE),"")</f>
        <v>0.56799999999999995</v>
      </c>
      <c r="WG53" s="203">
        <v>0</v>
      </c>
      <c r="WH53" s="203">
        <v>0</v>
      </c>
      <c r="WI53" s="203">
        <v>8.9979999999999993</v>
      </c>
      <c r="WJ53" s="203">
        <v>5.6420000000000003</v>
      </c>
      <c r="WK53" s="203">
        <v>3.3559999999999999</v>
      </c>
      <c r="WL53" s="203">
        <v>0</v>
      </c>
      <c r="WM53" s="203">
        <v>25.177</v>
      </c>
      <c r="WN53" s="241">
        <f>IFERROR(HLOOKUP("fa_5e_v_s11",acc!$B$10:$AIS$83,$A53-1947,FALSE)
+HLOOKUP("fa_5e_v_s12",acc!$B$10:$AIS$83,$A53-1947,FALSE)
+HLOOKUP("fa_5e_v_s121",acc!$B$10:$AIS$83,$A53-1947,FALSE)
+HLOOKUP("fa_5e_v_s13",acc!$B$10:$AIS$83,$A53-1947,FALSE)
+HLOOKUP("fa_5e_v_s14",acc!$B$10:$AIS$83,$A53-1947,FALSE)
+HLOOKUP("fa_5e_v_s2",acc!$B$10:$AIS$83,$A53-1947,FALSE)
-HLOOKUP("fl_5e_v_s11",acc!$B$10:$AIS$83,$A53-1947,FALSE)
-HLOOKUP("fl_5e_v_s121",acc!$B$10:$AIS$83,$A53-1947,FALSE),"")</f>
        <v>-19.908999999999988</v>
      </c>
      <c r="WO53" s="203">
        <v>0</v>
      </c>
      <c r="WP53" s="203">
        <v>1.6910000000000001</v>
      </c>
      <c r="WQ53" s="241">
        <f>IFERROR(HLOOKUP("fa_7_v_s11",acc!$B$10:$AIS$83,$A53-1947,FALSE)+HLOOKUP("fa_7_v_s121",acc!$B$10:$AIS$83,$A53-1947,FALSE)+HLOOKUP("fa_7_v_s13",acc!$B$10:$AIS$83,$A53-1947,FALSE)+HLOOKUP("fa_7_v_s14",acc!$B$10:$AIS$83,$A53-1947,FALSE)-HLOOKUP("fl_7_v_s2",acc!$B$10:$AIS$83,$A53-1947,FALSE),"")</f>
        <v>-3.1060000000000008</v>
      </c>
      <c r="WR53" s="203">
        <v>0</v>
      </c>
      <c r="WS53" s="203"/>
      <c r="WT53" s="241">
        <f>IFERROR(HLOOKUP("fl_21_v_s121",acc!$B$10:$AMC$83,$A53-1947,FALSE)+HLOOKUP("res_v",acc!$B$10:$AMC$83,$A53-1947,FALSE)+HLOOKUP("gcb_v",acc!$B$10:$AMC$83,$A53-1947,FALSE)+HLOOKUP("fl_2_v_s121",acc!$B$10:$AMC$83,$A53-1947,FALSE)+HLOOKUP("fl_5e_v_s121",acc!$B$10:$AMC$83,$A53-1947,FALSE),"")</f>
        <v>-0.36700000000000005</v>
      </c>
      <c r="WU53" s="203">
        <v>0</v>
      </c>
      <c r="WV53" s="203">
        <v>-0.55200000000000005</v>
      </c>
      <c r="WW53" s="203">
        <v>0</v>
      </c>
      <c r="WX53" s="203">
        <v>0</v>
      </c>
      <c r="WY53" s="203">
        <v>0</v>
      </c>
      <c r="WZ53" s="203">
        <v>0</v>
      </c>
      <c r="XA53" s="203">
        <v>0</v>
      </c>
      <c r="XB53" s="203">
        <v>0</v>
      </c>
      <c r="XC53" s="203">
        <v>0.185</v>
      </c>
      <c r="XD53" s="203">
        <v>0.185</v>
      </c>
      <c r="XE53" s="203">
        <v>0</v>
      </c>
      <c r="XF53" s="203">
        <v>0</v>
      </c>
      <c r="XG53" s="203">
        <v>0</v>
      </c>
      <c r="XH53" s="203">
        <v>0</v>
      </c>
      <c r="XI53" s="203"/>
      <c r="XJ53" s="241">
        <f>IFERROR(HLOOKUP("fl_2_v_s13",acc!$B$10:$ALU$83,$A53-1947,FALSE)+HLOOKUP("fl_3e_v_s13",acc!$B$10:$ALU$83,$A53-1947,FALSE)+HLOOKUP("fl_4_v_s13",acc!$B$10:$ALU$83,$A53-1947,FALSE),"")</f>
        <v>3.665</v>
      </c>
      <c r="XK53" s="203">
        <v>0</v>
      </c>
      <c r="XL53" s="203">
        <v>0</v>
      </c>
      <c r="XM53" s="203">
        <v>0</v>
      </c>
      <c r="XN53" s="203">
        <v>3.6640000000000001</v>
      </c>
      <c r="XO53" s="203">
        <v>3.327</v>
      </c>
      <c r="XP53" s="203">
        <v>0.33700000000000002</v>
      </c>
      <c r="XQ53" s="203">
        <v>1E-3</v>
      </c>
      <c r="XR53" s="203">
        <v>0</v>
      </c>
      <c r="XS53" s="203">
        <v>0</v>
      </c>
      <c r="XT53" s="203">
        <v>0</v>
      </c>
      <c r="XU53" s="203">
        <v>0</v>
      </c>
      <c r="XV53" s="203">
        <v>0</v>
      </c>
      <c r="XW53" s="203">
        <v>0</v>
      </c>
      <c r="XX53" s="203"/>
      <c r="XY53" s="241">
        <f>IFERROR(HLOOKUP("fl_4_v_s14",acc!$B$10:$ALM$83,$A53-1947,FALSE),"")</f>
        <v>0</v>
      </c>
      <c r="XZ53" s="203">
        <v>0</v>
      </c>
      <c r="YA53" s="203">
        <v>0</v>
      </c>
      <c r="YB53" s="203">
        <v>0</v>
      </c>
      <c r="YC53" s="203">
        <v>0</v>
      </c>
      <c r="YD53" s="203">
        <v>0</v>
      </c>
      <c r="YE53" s="203">
        <v>0</v>
      </c>
      <c r="YF53" s="203">
        <v>0</v>
      </c>
      <c r="YG53" s="203">
        <v>0</v>
      </c>
      <c r="YH53" s="203">
        <v>0</v>
      </c>
      <c r="YI53" s="203">
        <v>0</v>
      </c>
      <c r="YJ53" s="203">
        <v>0</v>
      </c>
      <c r="YK53" s="203">
        <v>0</v>
      </c>
      <c r="YL53" s="203"/>
      <c r="YM53" s="241">
        <f>IFERROR(HLOOKUP("fl_1_v_s2",acc!$B$10:$ALE$83,$A53-1947,FALSE)+HLOOKUP("fl_295_v_s2",acc!$B$10:$ALE$83,$A53-1947,FALSE)+HLOOKUP("tgt2_v",acc!$B$10:$ALE$83,$A53-1947,FALSE)+HLOOKUP("fl_2_v_s2",acc!$B$10:$ALE$83,$A53-1947,FALSE)+HLOOKUP("fl_3d_v_s2",acc!$B$10:$ALE$83,$A53-1947,FALSE)+HLOOKUP("fl_4_v_s2",acc!$B$10:$ALE$83,$A53-1947,FALSE)+HLOOKUP("fl_5d_v_s2",acc!$B$10:$ALE$83,$A53-1947,FALSE)+HLOOKUP("fl_7_v_s2",acc!$B$10:$ALE$83,$A53-1947,FALSE),"")</f>
        <v>29.193999999999996</v>
      </c>
      <c r="YN53" s="203">
        <v>0.432</v>
      </c>
      <c r="YO53" s="203">
        <v>0.54100000000000004</v>
      </c>
      <c r="YP53" s="203">
        <v>0</v>
      </c>
      <c r="YQ53" s="203">
        <v>0</v>
      </c>
      <c r="YR53" s="203">
        <v>-7.6999999999999999E-2</v>
      </c>
      <c r="YS53" s="203">
        <v>9.0999999999999998E-2</v>
      </c>
      <c r="YT53" s="241">
        <f>IFERROR(HLOOKUP("fa_3d_v_s11",acc!$B$10:$AIS$83,$A53-1947,FALSE)+HLOOKUP("fa_3d_v_s12",acc!$B$10:$AIS$83,$A53-1947,FALSE)+HLOOKUP("fa_3d_v_s121",acc!$B$10:$AIS$83,$A53-1947,FALSE)+HLOOKUP("fa_3d_v_s13",acc!$B$10:$AIS$83,$A53-1947,FALSE)+HLOOKUP("fa_3d_v_s14",acc!$B$10:$AIS$83,$A53-1947,FALSE),"")</f>
        <v>2.0780000000000003</v>
      </c>
      <c r="YU53" s="203">
        <v>-1.921</v>
      </c>
      <c r="YV53" s="203">
        <v>23.288</v>
      </c>
      <c r="YW53" s="203">
        <v>0</v>
      </c>
      <c r="YX53" s="241">
        <f>IFERROR(HLOOKUP("fa_5d_v_s11",acc!$B$10:$AIS$83,$A53-1947,FALSE)
+HLOOKUP("fa_5d_v_s12",acc!$B$10:$AIS$83,$A53-1947,FALSE)
+HLOOKUP("fa_5d_v_s121",acc!$B$10:$AIS$83,$A53-1947,FALSE)
+HLOOKUP("fa_5d_v_s13",acc!$B$10:$AIS$83,$A53-1947,FALSE)
+HLOOKUP("fa_5d_v_s14",acc!$B$10:$AIS$83,$A53-1947,FALSE),"")</f>
        <v>23.958999999999996</v>
      </c>
      <c r="YY53" s="203">
        <v>0</v>
      </c>
      <c r="YZ53" s="203">
        <v>4.1050000000000004</v>
      </c>
      <c r="ZA53" s="203">
        <v>0</v>
      </c>
      <c r="ZB53" s="203"/>
      <c r="ZC53" s="241">
        <f>IFERROR(HLOOKUP("fa_21_c_s11",acc!$B$10:$AIL$83,$A53-1947,FALSE)+HLOOKUP("fa_2_c_s11",acc!$B$10:$AIL$83,$A53-1947,FALSE)+HLOOKUP("fa_3e_c_s11",acc!$B$10:$AIL$83,$A53-1947,FALSE)+HLOOKUP("fa_3d_c_s11",acc!$B$10:$AIL$83,$A53-1947,FALSE)+HLOOKUP("fa_4_c_s11",acc!$B$10:$AIL$83,$A53-1947,FALSE)+HLOOKUP("fa_5e_c_s11",acc!$B$10:$AIL$83,$A53-1947,FALSE)+HLOOKUP("fa_5d_c_s11",acc!$B$10:$AIL$83,$A53-1947,FALSE)+HLOOKUP("fa_6_c_s11",acc!$B$10:$AIL$83,$A53-1947,FALSE)+HLOOKUP("fa_7_c_s11",acc!$B$10:$AIL$83,$A53-1947,FALSE)+HLOOKUP("fa_8_c_s11",acc!$B$10:$AIL$83,$A53-1947,FALSE),"")</f>
        <v>-70.436000000000007</v>
      </c>
      <c r="ZD53" s="203">
        <v>0</v>
      </c>
      <c r="ZE53" s="203">
        <v>1.901</v>
      </c>
      <c r="ZF53" s="203">
        <v>0</v>
      </c>
      <c r="ZG53" s="203">
        <v>0</v>
      </c>
      <c r="ZH53" s="203">
        <v>0</v>
      </c>
      <c r="ZI53" s="203">
        <v>0</v>
      </c>
      <c r="ZJ53" s="203">
        <v>-0.154</v>
      </c>
      <c r="ZK53" s="203">
        <v>-59.142000000000003</v>
      </c>
      <c r="ZL53" s="203">
        <v>-44.484000000000002</v>
      </c>
      <c r="ZM53" s="203">
        <v>-14.657999999999999</v>
      </c>
      <c r="ZN53" s="203">
        <v>0</v>
      </c>
      <c r="ZO53" s="203">
        <v>0</v>
      </c>
      <c r="ZP53" s="203">
        <v>-13.041</v>
      </c>
      <c r="ZQ53" s="203"/>
      <c r="ZR53" s="241">
        <f>IFERROR(HLOOKUP("fa_21_c_s12",acc!$B$10:$AMJ$83,$A53-1947,FALSE)+HLOOKUP("res_c",acc!$B$10:$AMJ$83,$A53-1947,FALSE)+HLOOKUP("fa_2_c_s12",acc!$B$10:$AMJ$83,$A53-1947,FALSE)+HLOOKUP("fa_3e_c_s12",acc!$B$10:$AMJ$83,$A53-1947,FALSE)+HLOOKUP("fa_3d_c_s12",acc!$B$10:$AMJ$83,$A53-1947,FALSE)+HLOOKUP("fa_3g_c_s12",acc!$B$10:$AMJ$83,$A53-1947,FALSE)+HLOOKUP("fa_4_c_s12",acc!$B$10:$AMJ$83,$A53-1947,FALSE)+HLOOKUP("fa_5e_c_s12",acc!$B$10:$AMJ$83,$A53-1947,FALSE)+HLOOKUP("fa_5d_c_s12",acc!$B$10:$AMJ$83,$A53-1947,FALSE)+HLOOKUP("fa_8_c_s12",acc!$B$10:$AMJ$83,$A53-1947,FALSE),"")</f>
        <v>-30.070841605074662</v>
      </c>
      <c r="ZS53" s="203">
        <v>0</v>
      </c>
      <c r="ZT53" s="203">
        <v>-8.8190000000000008</v>
      </c>
      <c r="ZU53" s="203">
        <v>0</v>
      </c>
      <c r="ZV53" s="203">
        <v>0</v>
      </c>
      <c r="ZW53" s="203">
        <v>0.43099999999999999</v>
      </c>
      <c r="ZX53" s="203">
        <v>0.45100000000000001</v>
      </c>
      <c r="ZY53" s="203">
        <v>-0.02</v>
      </c>
      <c r="ZZ53" s="241">
        <f>IFERROR(HLOOKUP("fl_4_c_s11",acc!$B$10:$AIS$83,$A53-1947,FALSE)+HLOOKUP("fl_4_c_s13",acc!$B$10:$AIS$83,$A53-1947,FALSE)+HLOOKUP("fl_4_c_s14",acc!$B$10:$AIS$83,$A53-1947,FALSE)+HLOOKUP("fl_4_c_s2",acc!$B$10:$AIS$83,$A53-1947,FALSE)-HLOOKUP("fa_4_c_s11",acc!$B$10:$AIS$83,$A53-1947,FALSE)-HLOOKUP("fa_4_c_s121",acc!$B$10:$AIS$83,$A53-1947,FALSE)-HLOOKUP("fa_4_c_s2",acc!$B$10:$AIS$83,$A53-1947,FALSE),"")</f>
        <v>0.54000000000000026</v>
      </c>
      <c r="AAA53" s="203">
        <v>-20.146999999999998</v>
      </c>
      <c r="AAB53" s="203">
        <v>-18.751000000000001</v>
      </c>
      <c r="AAC53" s="203">
        <v>-1.3959999999999999</v>
      </c>
      <c r="AAD53" s="203">
        <v>0</v>
      </c>
      <c r="AAE53" s="203">
        <v>0</v>
      </c>
      <c r="AAF53" s="203">
        <v>-6.1</v>
      </c>
      <c r="AAG53" s="203"/>
      <c r="AAH53" s="241">
        <f>IFERROR(HLOOKUP("fa_1_c_s121",acc!$B$10:$AMB$83,$A53-1947,FALSE)+HLOOKUP("fa_295_c_s121",acc!$B$10:$AMB$83,$A53-1947,FALSE)+HLOOKUP("tgt2_c",acc!$B$10:$AMB$83,$A53-1947,FALSE)+HLOOKUP("fa_2_c_s121",acc!$B$10:$AMB$83,$A53-1947,FALSE)+HLOOKUP("fa_3e_c_s121",acc!$B$10:$AMB$83,$A53-1947,FALSE)+HLOOKUP("fa_3d_c_s121",acc!$B$10:$AMB$83,$A53-1947,FALSE)+HLOOKUP("fa_3g_c_s121",acc!$B$10:$AMB$83,$A53-1947,FALSE)+HLOOKUP("fa_4_c_s121",acc!$B$10:$AMB$83,$A53-1947,FALSE)+HLOOKUP("fa_5e_c_s121",acc!$B$10:$AMB$83,$A53-1947,FALSE)+HLOOKUP("fa_5d_c_s121",acc!$B$10:$AMB$83,$A53-1947,FALSE)+HLOOKUP("fa_7_c_s121",acc!$B$10:$AMB$83,$A53-1947,FALSE)+HLOOKUP("fa_8_c_s121",acc!$B$10:$AMB$83,$A53-1947,FALSE),"")</f>
        <v>-1.2999999999997779E-2</v>
      </c>
      <c r="AAI53" s="203">
        <v>0</v>
      </c>
      <c r="AAJ53" s="203">
        <v>0</v>
      </c>
      <c r="AAK53" s="203">
        <v>0</v>
      </c>
      <c r="AAL53" s="241">
        <f>IFERROR(HLOOKUP("fl_295_c_s12",acc!$B$10:$AIS$83,$A53-1947,FALSE)+HLOOKUP("fl_295_c_s2",acc!$B$10:$AIS$83,$A53-1947,FALSE),"")</f>
        <v>2.2204460492503099E-15</v>
      </c>
      <c r="AAM53" s="203">
        <v>0</v>
      </c>
      <c r="AAN53" s="203">
        <v>0</v>
      </c>
      <c r="AAO53" s="203">
        <v>0</v>
      </c>
      <c r="AAP53" s="203">
        <v>0</v>
      </c>
      <c r="AAQ53" s="203">
        <v>-1.2999999999999999E-2</v>
      </c>
      <c r="AAR53" s="203">
        <v>0</v>
      </c>
      <c r="AAS53" s="203">
        <v>-1.2999999999999999E-2</v>
      </c>
      <c r="AAT53" s="203">
        <v>0</v>
      </c>
      <c r="AAU53" s="203">
        <v>0</v>
      </c>
      <c r="AAV53" s="203">
        <v>0</v>
      </c>
      <c r="AAW53" s="203"/>
      <c r="AAX53" s="241">
        <f>IFERROR(HLOOKUP("gcb_c",acc!$B$10:$ALT$83,$A53-1947,FALSE)+HLOOKUP("fa_2_c_s13",acc!$B$10:$ALT$83,$A53-1947,FALSE)+HLOOKUP("fa_3d_c_s13",acc!$B$10:$ALT$83,$A53-1947,FALSE)+HLOOKUP("fa_3g_c_s13",acc!$B$10:$ALT$83,$A53-1947,FALSE)+HLOOKUP("fa_5e_c_s13",acc!$B$10:$ALT$83,$A53-1947,FALSE)+HLOOKUP("fa_5d_c_s13",acc!$B$10:$ALT$83,$A53-1947,FALSE)+HLOOKUP("fa_6_c_s13",acc!$B$10:$ALT$83,$A53-1947,FALSE)+HLOOKUP("fa_7_c_s13",acc!$B$10:$ALT$83,$A53-1947,FALSE)+HLOOKUP("fa_8_c_s13",acc!$B$10:$ALT$83,$A53-1947,FALSE),"")</f>
        <v>3.1930000000000001</v>
      </c>
      <c r="AAY53" s="203">
        <v>0</v>
      </c>
      <c r="AAZ53" s="203">
        <v>4.1165212865086911</v>
      </c>
      <c r="ABA53" s="203">
        <v>0</v>
      </c>
      <c r="ABB53" s="203">
        <v>0</v>
      </c>
      <c r="ABC53" s="203">
        <v>0</v>
      </c>
      <c r="ABD53" s="203">
        <v>0</v>
      </c>
      <c r="ABE53" s="203">
        <v>0</v>
      </c>
      <c r="ABF53" s="203">
        <v>0.152</v>
      </c>
      <c r="ABG53" s="203">
        <v>0</v>
      </c>
      <c r="ABH53" s="203">
        <v>0.152</v>
      </c>
      <c r="ABI53" s="203">
        <v>0</v>
      </c>
      <c r="ABJ53" s="203">
        <v>0</v>
      </c>
      <c r="ABK53" s="203">
        <v>3.0409999999999999</v>
      </c>
      <c r="ABL53" s="203"/>
      <c r="ABM53" s="241">
        <f>IFERROR(HLOOKUP("fa_21_c_s14",acc!$B$10:$ALL$83,$A53-1947,FALSE)+HLOOKUP("fa_2_c_s14",acc!$B$10:$ALL$83,$A53-1947,FALSE)+HLOOKUP("fa_3d_c_s14",acc!$B$10:$ALL$83,$A53-1947,FALSE)+HLOOKUP("fa_3g_c_s14",acc!$B$10:$ALL$83,$A53-1947,FALSE)+HLOOKUP("fa_5e_c_s14",acc!$B$10:$ALL$83,$A53-1947,FALSE)+HLOOKUP("fa_5d_c_s14",acc!$B$10:$ALL$83,$A53-1947,FALSE)+HLOOKUP("fa_6_c_s14",acc!$B$10:$ALL$83,$A53-1947,FALSE)+HLOOKUP("fa_7_c_s14",acc!$B$10:$ALL$83,$A53-1947,FALSE)+HLOOKUP("fa_8_c_s14",acc!$B$10:$ALL$83,$A53-1947,FALSE),"")</f>
        <v>-7.3339999999999961</v>
      </c>
      <c r="ABN53" s="203">
        <v>0</v>
      </c>
      <c r="ABO53" s="203">
        <v>-14.561999999999999</v>
      </c>
      <c r="ABP53" s="203">
        <v>0</v>
      </c>
      <c r="ABQ53" s="203">
        <v>0</v>
      </c>
      <c r="ABR53" s="203">
        <v>0</v>
      </c>
      <c r="ABS53" s="203">
        <v>0</v>
      </c>
      <c r="ABT53" s="203">
        <v>0</v>
      </c>
      <c r="ABU53" s="203">
        <v>-18.872</v>
      </c>
      <c r="ABV53" s="203">
        <v>-16.184999999999999</v>
      </c>
      <c r="ABW53" s="203">
        <v>-2.6869999999999998</v>
      </c>
      <c r="ABX53" s="203">
        <v>0</v>
      </c>
      <c r="ABY53" s="203">
        <v>0</v>
      </c>
      <c r="ABZ53" s="203">
        <v>26.1</v>
      </c>
      <c r="ACA53" s="203"/>
      <c r="ACB53" s="241">
        <f>IFERROR(HLOOKUP("fa_21_c_s2",acc!$B$10:$ALD$83,$A53-1947,FALSE)+HLOOKUP("fa_2_c_s2",acc!$B$10:$ALD$83,$A53-1947,FALSE)+HLOOKUP("fa_3e_c_s2",acc!$B$10:$ALD$83,$A53-1947,FALSE)+HLOOKUP("fa_3g_c_s2",acc!$B$10:$ALD$83,$A53-1947,FALSE)+HLOOKUP("fa_4_c_s2",acc!$B$10:$ALD$83,$A53-1947,FALSE)+HLOOKUP("fa_5e_c_s2",acc!$B$10:$ALD$83,$A53-1947,FALSE)+HLOOKUP("fa_6_c_s2",acc!$B$10:$ALD$83,$A53-1947,FALSE)+HLOOKUP("fa_8_c_s2",acc!$B$10:$ALD$83,$A53-1947,FALSE),"")</f>
        <v>-27.759</v>
      </c>
      <c r="ACC53" s="203">
        <v>0</v>
      </c>
      <c r="ACD53" s="203">
        <v>2.8000000000000001E-2</v>
      </c>
      <c r="ACE53" s="203">
        <v>0</v>
      </c>
      <c r="ACF53" s="203">
        <v>0</v>
      </c>
      <c r="ACG53" s="203">
        <v>-0.60799999999999998</v>
      </c>
      <c r="ACH53" s="203">
        <v>-0.622</v>
      </c>
      <c r="ACI53" s="203">
        <v>1.4E-2</v>
      </c>
      <c r="ACJ53" s="203">
        <v>-1.115</v>
      </c>
      <c r="ACK53" s="203">
        <v>-20.846</v>
      </c>
      <c r="ACL53" s="203">
        <v>-16.064</v>
      </c>
      <c r="ACM53" s="203">
        <v>0</v>
      </c>
      <c r="ACN53" s="203">
        <v>0</v>
      </c>
      <c r="ACO53" s="203">
        <v>0</v>
      </c>
      <c r="ACP53" s="203">
        <v>-10</v>
      </c>
      <c r="ACQ53" s="203"/>
      <c r="ACR53" s="241">
        <f>IFERROR(HLOOKUP("fl_3g_c_s11",acc!$B$10:$AMQ$83,$A53-1947,FALSE)+HLOOKUP("fl_4_c_s11",acc!$B$10:$AMQ$83,$A53-1947,FALSE)+HLOOKUP("fl_5e_c_s11",acc!$B$10:$AMQ$83,$A53-1947,FALSE),"")</f>
        <v>-86.459000000000003</v>
      </c>
      <c r="ACS53" s="203">
        <v>0</v>
      </c>
      <c r="ACT53" s="203">
        <v>0</v>
      </c>
      <c r="ACU53" s="203">
        <v>0</v>
      </c>
      <c r="ACV53" s="203">
        <v>0</v>
      </c>
      <c r="ACW53" s="203">
        <v>0</v>
      </c>
      <c r="ACX53" s="203">
        <v>1.115</v>
      </c>
      <c r="ACY53" s="203">
        <v>-87.573999999999998</v>
      </c>
      <c r="ACZ53" s="203">
        <v>-87.573999999999998</v>
      </c>
      <c r="ADA53" s="203">
        <v>0</v>
      </c>
      <c r="ADB53" s="203">
        <v>0</v>
      </c>
      <c r="ADC53" s="203">
        <v>0</v>
      </c>
      <c r="ADD53" s="203">
        <v>0</v>
      </c>
      <c r="ADE53" s="203"/>
      <c r="ADF53" s="241">
        <f>IFERROR(HLOOKUP("fl_295_c_s12",acc!$B$10:$AMI$83,$A53-1947,FALSE)+HLOOKUP("fl_2_c_s12",acc!$B$10:$AMI$83,$A53-1947,FALSE)+HLOOKUP("fl_3g_c_s12",acc!$B$10:$AMI$83,$A53-1947,FALSE)+HLOOKUP("fl_5e_c_s12",acc!$B$10:$AMI$83,$A53-1947,FALSE)+HLOOKUP("fl_6_c_s12",acc!$B$10:$AMI$83,$A53-1947,FALSE)+HLOOKUP("fl_7_c_s12",acc!$B$10:$AMI$83,$A53-1947,FALSE),"")</f>
        <v>-16.618841605074678</v>
      </c>
      <c r="ADG53" s="203">
        <v>0</v>
      </c>
      <c r="ADH53" s="241">
        <f>IFERROR(HLOOKUP("fa_2_c_s11",acc!$B$10:$AIS$83,$A53-1947,FALSE)+HLOOKUP("fa_2_c_s12",acc!$B$10:$AIS$83,$A53-1947,FALSE)+HLOOKUP("fa_2_c_s121",acc!$B$10:$AIS$83,$A53-1947,FALSE)+HLOOKUP("fa_2_c_s13",acc!$B$10:$AIS$83,$A53-1947,FALSE)+HLOOKUP("fa_2_c_s14",acc!$B$10:$AIS$83,$A53-1947,FALSE)+HLOOKUP("fa_2_c_s2",acc!$B$10:$AIS$83,$A53-1947,FALSE)-HLOOKUP("fl_2_c_s121",acc!$B$10:$AIS$83,$A53-1947,FALSE)-HLOOKUP("fl_2_c_s13",acc!$B$10:$AIS$83,$A53-1947,FALSE)-HLOOKUP("fl_2_c_s2",acc!$B$10:$AIS$83,$A53-1947,FALSE),"")</f>
        <v>-13.023000000000005</v>
      </c>
      <c r="ADI53" s="203">
        <v>0</v>
      </c>
      <c r="ADJ53" s="203">
        <v>2.2204460492503099E-15</v>
      </c>
      <c r="ADK53" s="203">
        <v>0.18099999999999999</v>
      </c>
      <c r="ADL53" s="203">
        <v>0.45100000000000001</v>
      </c>
      <c r="ADM53" s="203">
        <v>-0.27</v>
      </c>
      <c r="ADN53" s="203">
        <v>0</v>
      </c>
      <c r="ADO53" s="203">
        <f t="shared" si="1"/>
        <v>-7.9100000000000108</v>
      </c>
      <c r="ADP53" s="241">
        <f>IFERROR(HLOOKUP("fa_5e_c_s11",acc!$B$10:$AIS$83,$A53-1947,FALSE)
+HLOOKUP("fa_5e_c_s12",acc!$B$10:$AIS$83,$A53-1947,FALSE)
+HLOOKUP("fa_5e_c_s121",acc!$B$10:$AIS$83,$A53-1947,FALSE)
+HLOOKUP("fa_5e_c_s13",acc!$B$10:$AIS$83,$A53-1947,FALSE)
+HLOOKUP("fa_5e_c_s14",acc!$B$10:$AIS$83,$A53-1947,FALSE)
+HLOOKUP("fa_5e_c_s2",acc!$B$10:$AIS$83,$A53-1947,FALSE)
-HLOOKUP("fl_5e_c_s11",acc!$B$10:$AIS$83,$A53-1947,FALSE)
-HLOOKUP("fl_5e_c_s121",acc!$B$10:$AIS$83,$A53-1947,FALSE),"")</f>
        <v>-7.9100000000000108</v>
      </c>
      <c r="ADQ53" s="203">
        <v>0</v>
      </c>
      <c r="ADR53" s="203">
        <v>0</v>
      </c>
      <c r="ADS53" s="241">
        <f>IFERROR(HLOOKUP("fa_7_c_s11",acc!$B$10:$AIS$83,$A53-1947,FALSE)+HLOOKUP("fa_7_c_s121",acc!$B$10:$AIS$83,$A53-1947,FALSE)+HLOOKUP("fa_7_c_s13",acc!$B$10:$AIS$83,$A53-1947,FALSE)+HLOOKUP("fa_7_c_s14",acc!$B$10:$AIS$83,$A53-1947,FALSE)-HLOOKUP("fl_7_c_s2",acc!$B$10:$AIS$83,$A53-1947,FALSE),"")</f>
        <v>0</v>
      </c>
      <c r="ADT53" s="203">
        <v>0</v>
      </c>
      <c r="ADU53" s="203"/>
      <c r="ADV53" s="241">
        <f>IFERROR(HLOOKUP("fl_21_c_s121",acc!$B$10:$AMA$83,$A53-1947,FALSE)+HLOOKUP("res_c",acc!$B$10:$AMA$83,$A53-1947,FALSE)+HLOOKUP("gcb_c",acc!$B$10:$AMA$83,$A53-1947,FALSE)+HLOOKUP("fl_2_c_s121",acc!$B$10:$AMA$83,$A53-1947,FALSE)+HLOOKUP("fl_5e_c_s121",acc!$B$10:$AMA$83,$A53-1947,FALSE),"")</f>
        <v>0.10500000000000043</v>
      </c>
      <c r="ADW53" s="203">
        <v>0</v>
      </c>
      <c r="ADX53" s="203">
        <v>4.6685212865086916</v>
      </c>
      <c r="ADY53" s="241">
        <f>IFERROR(HLOOKUP("fa_21_c_s11",acc!$B$10:$AIS$83,$A53-1947,FALSE)+HLOOKUP("fa_21_c_s12",acc!$B$10:$AIS$83,$A53-1947,FALSE)+HLOOKUP("fa_21_c_s14",acc!$B$10:$AIS$83,$A53-1947,FALSE)+HLOOKUP("fa_21_c_s2",acc!$B$10:$AIS$83,$A53-1947,FALSE),"")</f>
        <v>0</v>
      </c>
      <c r="ADZ53" s="203">
        <v>0</v>
      </c>
      <c r="AEA53" s="203">
        <v>0</v>
      </c>
      <c r="AEB53" s="203">
        <v>0</v>
      </c>
      <c r="AEC53" s="203">
        <v>0</v>
      </c>
      <c r="AED53" s="203">
        <v>0</v>
      </c>
      <c r="AEE53" s="203">
        <v>0</v>
      </c>
      <c r="AEF53" s="203">
        <v>0</v>
      </c>
      <c r="AEG53" s="203">
        <v>0</v>
      </c>
      <c r="AEH53" s="203">
        <v>0</v>
      </c>
      <c r="AEI53" s="203">
        <v>0</v>
      </c>
      <c r="AEJ53" s="203">
        <v>0</v>
      </c>
      <c r="AEK53" s="203"/>
      <c r="AEL53" s="241">
        <f>IFERROR(HLOOKUP("fl_2_c_s13",acc!$B$10:$ALS$83,$A53-1947,FALSE)+HLOOKUP("fl_3e_c_s13",acc!$B$10:$ALS$83,$A53-1947,FALSE)+HLOOKUP("fl_4_c_s13",acc!$B$10:$ALS$83,$A53-1947,FALSE),"")</f>
        <v>-2.8289999999999997</v>
      </c>
      <c r="AEM53" s="203">
        <v>0</v>
      </c>
      <c r="AEN53" s="203">
        <v>0</v>
      </c>
      <c r="AEO53" s="203">
        <v>0</v>
      </c>
      <c r="AEP53" s="203">
        <v>0</v>
      </c>
      <c r="AEQ53" s="203">
        <v>0</v>
      </c>
      <c r="AER53" s="203">
        <v>0</v>
      </c>
      <c r="AES53" s="203">
        <v>-2.8289999999999997</v>
      </c>
      <c r="AET53" s="203">
        <v>0</v>
      </c>
      <c r="AEU53" s="203">
        <v>0</v>
      </c>
      <c r="AEV53" s="203">
        <v>0</v>
      </c>
      <c r="AEW53" s="203">
        <v>0</v>
      </c>
      <c r="AEX53" s="203">
        <v>0</v>
      </c>
      <c r="AEY53" s="203">
        <v>0</v>
      </c>
      <c r="AEZ53" s="203"/>
      <c r="AFA53" s="241">
        <f>IFERROR(HLOOKUP("fl_4_c_s14",acc!$B$10:$ALK$83,$A53-1947,FALSE),"")</f>
        <v>0.81699999999999995</v>
      </c>
      <c r="AFB53" s="203">
        <v>0</v>
      </c>
      <c r="AFC53" s="203">
        <v>0</v>
      </c>
      <c r="AFD53" s="203">
        <v>0</v>
      </c>
      <c r="AFE53" s="203">
        <v>0</v>
      </c>
      <c r="AFF53" s="203">
        <v>0</v>
      </c>
      <c r="AFG53" s="203">
        <v>0.81699999999999995</v>
      </c>
      <c r="AFH53" s="203">
        <v>0</v>
      </c>
      <c r="AFI53" s="203">
        <v>0</v>
      </c>
      <c r="AFJ53" s="203">
        <v>0</v>
      </c>
      <c r="AFK53" s="203">
        <v>0</v>
      </c>
      <c r="AFL53" s="203">
        <v>0</v>
      </c>
      <c r="AFM53" s="203"/>
      <c r="AFN53" s="203"/>
      <c r="AFO53" s="241">
        <f>IFERROR(HLOOKUP("fl_1_c_s2",acc!$B$10:$ALC$83,$A53-1947,FALSE)+HLOOKUP("fl_295_c_s2",acc!$B$10:$ALC$83,$A53-1947,FALSE)+HLOOKUP("tgt2_c",acc!$B$10:$ALC$83,$A53-1947,FALSE)+HLOOKUP("fl_2_c_s2",acc!$B$10:$ALC$83,$A53-1947,FALSE)+HLOOKUP("fl_3d_c_s2",acc!$B$10:$ALC$83,$A53-1947,FALSE)+HLOOKUP("fl_4_c_s2",acc!$B$10:$ALC$83,$A53-1947,FALSE)+HLOOKUP("fl_5d_c_s2",acc!$B$10:$ALC$83,$A53-1947,FALSE)+HLOOKUP("fl_7_c_s2",acc!$B$10:$ALC$83,$A53-1947,FALSE),"")</f>
        <v>-27.435000000000002</v>
      </c>
      <c r="AFP53" s="203">
        <v>0</v>
      </c>
      <c r="AFQ53" s="203">
        <v>-8.9809999999999999</v>
      </c>
      <c r="AFR53" s="203">
        <v>0</v>
      </c>
      <c r="AFS53" s="203">
        <v>0</v>
      </c>
      <c r="AFT53" s="203">
        <v>-0.35699999999999998</v>
      </c>
      <c r="AFU53" s="203">
        <v>0</v>
      </c>
      <c r="AFV53" s="241">
        <f>IFERROR(HLOOKUP("fa_3d_c_s11",acc!$B$10:$AIS$83,$A53-1947,FALSE)+HLOOKUP("fa_3d_c_s12",acc!$B$10:$AIS$83,$A53-1947,FALSE)+HLOOKUP("fa_3d_c_s121",acc!$B$10:$AIS$83,$A53-1947,FALSE)+HLOOKUP("fa_3d_c_s13",acc!$B$10:$AIS$83,$A53-1947,FALSE)+HLOOKUP("fa_3d_c_s14",acc!$B$10:$AIS$83,$A53-1947,FALSE),"")</f>
        <v>-0.02</v>
      </c>
      <c r="AFW53" s="203">
        <v>0.16800000000000001</v>
      </c>
      <c r="AFX53" s="203">
        <v>-18.603000000000002</v>
      </c>
      <c r="AFY53" s="203">
        <v>0</v>
      </c>
      <c r="AFZ53" s="241">
        <f>IFERROR(HLOOKUP("fa_5d_c_s11",acc!$B$10:$AIS$83,$A53-1947,FALSE)
+HLOOKUP("fa_5d_c_s12",acc!$B$10:$AIS$83,$A53-1947,FALSE)
+HLOOKUP("fa_5d_c_s121",acc!$B$10:$AIS$83,$A53-1947,FALSE)
+HLOOKUP("fa_5d_c_s13",acc!$B$10:$AIS$83,$A53-1947,FALSE)
+HLOOKUP("fa_5d_c_s14",acc!$B$10:$AIS$83,$A53-1947,FALSE),"")</f>
        <v>-18.602</v>
      </c>
      <c r="AGA53" s="203">
        <v>0</v>
      </c>
      <c r="AGB53" s="203">
        <v>0</v>
      </c>
      <c r="AGC53" s="203">
        <v>0</v>
      </c>
      <c r="AGD53" s="203">
        <v>1092.6379999999999</v>
      </c>
      <c r="AGE53" s="203">
        <v>1092</v>
      </c>
      <c r="AGF53" s="203">
        <v>0</v>
      </c>
      <c r="AGG53" s="203">
        <v>0</v>
      </c>
      <c r="AGH53" s="203">
        <v>0</v>
      </c>
      <c r="AGI53" s="203">
        <v>0</v>
      </c>
      <c r="AGJ53" s="203">
        <v>15.430999999999999</v>
      </c>
      <c r="AGK53" s="203">
        <v>0.82652128650868995</v>
      </c>
      <c r="AGL53" s="203">
        <v>0</v>
      </c>
      <c r="AGM53" s="203">
        <v>-4.1165212865086911</v>
      </c>
      <c r="AGN53" s="203">
        <v>26.794</v>
      </c>
      <c r="AGO53" s="203">
        <v>-3.7360000000000002</v>
      </c>
      <c r="AGP53" s="203">
        <v>0</v>
      </c>
      <c r="AGQ53" s="203">
        <v>-0.44700000000000001</v>
      </c>
      <c r="AGR53" s="203">
        <v>-1.722</v>
      </c>
      <c r="AGS53" s="241">
        <f>IFERROR(HLOOKUP("fl_3e_flow_s13",acc!$B$10:$AIS$83,$A53-1947,FALSE)-HLOOKUP("fa_3e_flow_s11",acc!$B$10:$AIS$83,$A53-1947,FALSE)-HLOOKUP("fa_3e_flow_s121",acc!$B$10:$AIS$83,$A53-1947,FALSE)-HLOOKUP("fa_3e_flow_s2",acc!$B$10:$AIS$83,$A53-1947,FALSE),"")</f>
        <v>1.5285577443245195</v>
      </c>
      <c r="AGT53" s="203">
        <v>1.0174422556754801</v>
      </c>
      <c r="AGU53" s="203">
        <v>0</v>
      </c>
      <c r="AGV53" s="203">
        <v>16.553000000000001</v>
      </c>
      <c r="AGW53" s="203">
        <v>17.376999999999999</v>
      </c>
      <c r="AGX53" s="203">
        <v>11.52</v>
      </c>
      <c r="AGY53" s="203">
        <v>8.8084723227120598</v>
      </c>
      <c r="AGZ53" s="241">
        <f>IFERROR(HLOOKUP("fa_3g_flow_s12",acc!$B$10:$AIS$83,$A53-1947,FALSE)+HLOOKUP("fa_3g_flow_s121",acc!$B$10:$AIS$83,$A53-1947,FALSE)+HLOOKUP("fa_3g_flow_s13",acc!$B$10:$AIS$83,$A53-1947,FALSE)+HLOOKUP("fa_3g_flow_s14",acc!$B$10:$AIS$83,$A53-1947,FALSE)+HLOOKUP("fa_3g_flow_s2",acc!$B$10:$AIS$83,$A53-1947,FALSE)-HLOOKUP("fl_3g_flow_s11",acc!$B$10:$AIS$83,$A53-1947,FALSE),"")</f>
        <v>7.7160300670365807</v>
      </c>
      <c r="AHA53" s="203">
        <v>-0.15444225567548001</v>
      </c>
      <c r="AHB53" s="203">
        <v>0.96799999999999997</v>
      </c>
      <c r="AHC53" s="203">
        <v>7.5049999999999999</v>
      </c>
      <c r="AHD53" s="203">
        <v>2.109</v>
      </c>
      <c r="AHE53" s="203">
        <v>43.22</v>
      </c>
      <c r="AHF53" s="241">
        <f>IFERROR(HLOOKUP("fl_3e_s_s13",acc!$B$10:$AIS$83,$A53-1947,FALSE)-HLOOKUP("fa_3e_s_s11",acc!$B$10:$AIS$83,$A53-1947,FALSE)-HLOOKUP("fa_3e_s_s121",acc!$B$10:$AIS$83,$A53-1947,FALSE)-HLOOKUP("fa_3e_s_s2",acc!$B$10:$AIS$83,$A53-1947,FALSE),"")</f>
        <v>114.23472168953842</v>
      </c>
      <c r="AHG53" s="203">
        <v>3.9242783104615997</v>
      </c>
      <c r="AHH53" s="203">
        <v>0</v>
      </c>
      <c r="AHI53" s="203">
        <v>83.832999999999998</v>
      </c>
      <c r="AHJ53" s="203">
        <v>245.21200000000002</v>
      </c>
      <c r="AHK53" s="203">
        <v>112.42099999999999</v>
      </c>
      <c r="AHL53" s="203">
        <v>408.78581881394302</v>
      </c>
      <c r="AHM53" s="241">
        <f>IFERROR(HLOOKUP("fa_3g_s_s12",acc!$B$10:$AIS$83,$A53-1947,FALSE)+HLOOKUP("fa_3g_s_s121",acc!$B$10:$AIS$83,$A53-1947,FALSE)+HLOOKUP("fa_3g_s_s13",acc!$B$10:$AIS$83,$A53-1947,FALSE)+HLOOKUP("fa_3g_s_s14",acc!$B$10:$AIS$83,$A53-1947,FALSE)+HLOOKUP("fa_3g_s_s2",acc!$B$10:$AIS$83,$A53-1947,FALSE)-HLOOKUP("fl_3g_s_s11",acc!$B$10:$AIS$83,$A53-1947,FALSE),"")</f>
        <v>418.78154050348149</v>
      </c>
      <c r="AHN53" s="203">
        <f t="shared" si="3"/>
        <v>1.5189939569073392</v>
      </c>
      <c r="AHO53" s="203">
        <f t="shared" si="2"/>
        <v>0.92041981566783204</v>
      </c>
      <c r="AHP53" s="203">
        <v>0.86772168953840001</v>
      </c>
      <c r="AHQ53" s="203">
        <v>25.385999999999999</v>
      </c>
      <c r="AHR53" s="203">
        <v>74.218999999999994</v>
      </c>
      <c r="AHS53" s="203">
        <v>21.944000000000003</v>
      </c>
      <c r="AHT53" s="203">
        <v>2.4660000000000002</v>
      </c>
      <c r="AHU53" s="241">
        <f>IFERROR(HLOOKUP("fl_3e_v_s13",acc!$B$10:$AIS$83,$A53-1947,FALSE)-HLOOKUP("fa_3e_v_s11",acc!$B$10:$AIS$83,$A53-1947,FALSE)-HLOOKUP("fa_3e_v_s121",acc!$B$10:$AIS$83,$A53-1947,FALSE)-HLOOKUP("fa_3e_v_s2",acc!$B$10:$AIS$83,$A53-1947,FALSE),"")</f>
        <v>-2.7324468131428787</v>
      </c>
      <c r="AHV53" s="203">
        <v>1.744681314287894E-2</v>
      </c>
      <c r="AHW53" s="203">
        <v>0</v>
      </c>
      <c r="AHX53" s="203">
        <v>3.9129999999999998</v>
      </c>
      <c r="AHY53" s="203">
        <v>3.6640000000000001</v>
      </c>
      <c r="AHZ53" s="203">
        <v>2.5409999999999999</v>
      </c>
      <c r="AIA53" s="203">
        <v>1.202812598274974</v>
      </c>
      <c r="AIB53" s="241">
        <f>IFERROR(HLOOKUP("fa_3g_v_s12",acc!$B$10:$AIS$83,$A53-1947,FALSE)+HLOOKUP("fa_3g_v_s121",acc!$B$10:$AIS$83,$A53-1947,FALSE)+HLOOKUP("fa_3g_v_s13",acc!$B$10:$AIS$83,$A53-1947,FALSE)+HLOOKUP("fa_3g_v_s14",acc!$B$10:$AIS$83,$A53-1947,FALSE)+HLOOKUP("fa_3g_v_s2",acc!$B$10:$AIS$83,$A53-1947,FALSE)-HLOOKUP("fl_3g_v_s11",acc!$B$10:$AIS$83,$A53-1947,FALSE),"")</f>
        <v>4.9273657851320962</v>
      </c>
      <c r="AIC53" s="203">
        <v>2.5531868571210619E-3</v>
      </c>
      <c r="AID53" s="203">
        <v>0.16700000000000001</v>
      </c>
      <c r="AIE53" s="203">
        <v>3.4820000000000002</v>
      </c>
      <c r="AIF53" s="203">
        <v>2.6139999999999999</v>
      </c>
      <c r="AIG53" s="203">
        <v>0</v>
      </c>
      <c r="AIH53" s="241">
        <f>IFERROR(HLOOKUP("fl_3e_c_s13",acc!$B$10:$AIS$83,$A53-1947,FALSE)-HLOOKUP("fa_3e_c_s11",acc!$B$10:$AIS$83,$A53-1947,FALSE)-HLOOKUP("fa_3e_c_s121",acc!$B$10:$AIS$83,$A53-1947,FALSE)-HLOOKUP("fa_3e_c_s2",acc!$B$10:$AIS$83,$A53-1947,FALSE),"")</f>
        <v>0.80388161402936598</v>
      </c>
      <c r="AII53" s="203">
        <v>-0.18188161402936598</v>
      </c>
      <c r="AIJ53" s="203">
        <v>0</v>
      </c>
      <c r="AIK53" s="203">
        <v>-0.622</v>
      </c>
      <c r="AIL53" s="203">
        <v>0</v>
      </c>
      <c r="AIM53" s="203">
        <v>0</v>
      </c>
      <c r="AIN53" s="203">
        <v>4.1182767808959717</v>
      </c>
      <c r="AIO53" s="241">
        <f>IFERROR(HLOOKUP("fa_3g_c_s12",acc!$B$10:$AIS$83,$A53-1947,FALSE)+HLOOKUP("fa_3g_c_s121",acc!$B$10:$AIS$83,$A53-1947,FALSE)+HLOOKUP("fa_3g_c_s13",acc!$B$10:$AIS$83,$A53-1947,FALSE)+HLOOKUP("fa_3g_c_s14",acc!$B$10:$AIS$83,$A53-1947,FALSE)+HLOOKUP("fa_3g_c_s2",acc!$B$10:$AIS$83,$A53-1947,FALSE)-HLOOKUP("fl_3g_c_s11",acc!$B$10:$AIS$83,$A53-1947,FALSE),"")</f>
        <v>4.3141583949253377</v>
      </c>
      <c r="AIP53" s="203">
        <v>0.18188161402936598</v>
      </c>
      <c r="AIQ53" s="203">
        <v>0</v>
      </c>
      <c r="AIR53" s="203">
        <v>0</v>
      </c>
      <c r="AIS53" s="203">
        <v>1.4E-2</v>
      </c>
    </row>
    <row r="54" spans="1:929" x14ac:dyDescent="0.35">
      <c r="A54" s="1">
        <v>1992</v>
      </c>
      <c r="B54" s="203">
        <v>124.679</v>
      </c>
      <c r="C54" s="203">
        <v>-95.740288000000007</v>
      </c>
      <c r="D54" s="203">
        <v>9.1590239999999987</v>
      </c>
      <c r="E54" s="203">
        <v>9.0551000000004933E-2</v>
      </c>
      <c r="F54" s="203">
        <v>1006.235897</v>
      </c>
      <c r="G54" s="203">
        <v>-2.2010000000000001</v>
      </c>
      <c r="H54" s="203">
        <v>0</v>
      </c>
      <c r="I54" s="203">
        <v>9.5694529999999993</v>
      </c>
      <c r="J54" s="203">
        <v>-0.27680000000000016</v>
      </c>
      <c r="K54" s="203">
        <v>198.417</v>
      </c>
      <c r="L54" s="203">
        <v>0</v>
      </c>
      <c r="M54" s="203">
        <v>0</v>
      </c>
      <c r="N54" s="203">
        <v>0</v>
      </c>
      <c r="O54" s="203">
        <f t="shared" si="6"/>
        <v>2.3764184667764852</v>
      </c>
      <c r="P54" s="203">
        <f t="shared" si="4"/>
        <v>0.8059500746099838</v>
      </c>
      <c r="Q54" s="203">
        <v>0</v>
      </c>
      <c r="R54" s="203">
        <v>0</v>
      </c>
      <c r="S54" s="203">
        <v>-0.47400000000000003</v>
      </c>
      <c r="T54" s="203">
        <v>0</v>
      </c>
      <c r="U54" s="203">
        <v>-26.773319999999998</v>
      </c>
      <c r="V54" s="203">
        <v>12.164721</v>
      </c>
      <c r="W54" s="203">
        <v>217.0299</v>
      </c>
      <c r="X54" s="203">
        <v>6.1189999999999998</v>
      </c>
      <c r="Y54" s="203">
        <v>-4.8478819999999994</v>
      </c>
      <c r="Z54" s="203">
        <v>2.903E-2</v>
      </c>
      <c r="AA54" s="203">
        <v>-1.4430999999999194E-2</v>
      </c>
      <c r="AB54" s="203">
        <v>42.897742000000001</v>
      </c>
      <c r="AC54" s="203">
        <v>0</v>
      </c>
      <c r="AD54" s="203">
        <v>0</v>
      </c>
      <c r="AE54" s="203">
        <v>0</v>
      </c>
      <c r="AF54" s="203">
        <v>0</v>
      </c>
      <c r="AG54" s="203">
        <v>0</v>
      </c>
      <c r="AH54" s="203">
        <v>0</v>
      </c>
      <c r="AI54" s="203">
        <v>0</v>
      </c>
      <c r="AJ54" s="203">
        <v>0</v>
      </c>
      <c r="AK54" s="203">
        <v>0</v>
      </c>
      <c r="AL54" s="203">
        <v>0</v>
      </c>
      <c r="AM54" s="203">
        <v>0.245</v>
      </c>
      <c r="AN54" s="203">
        <v>0</v>
      </c>
      <c r="AO54" s="203">
        <v>-1.71913</v>
      </c>
      <c r="AP54" s="203">
        <v>0.77651799999999993</v>
      </c>
      <c r="AQ54" s="203">
        <v>11.928025999999999</v>
      </c>
      <c r="AR54" s="203">
        <v>53.416999999999994</v>
      </c>
      <c r="AS54" s="203">
        <v>-36.579603000000006</v>
      </c>
      <c r="AT54" s="203">
        <v>6.8097310000000002</v>
      </c>
      <c r="AU54" s="203">
        <v>-3.9519999999910738E-3</v>
      </c>
      <c r="AV54" s="203">
        <v>564.40453600000001</v>
      </c>
      <c r="AW54" s="203">
        <v>0.36599999999999999</v>
      </c>
      <c r="AX54" s="203">
        <v>0</v>
      </c>
      <c r="AY54" s="203">
        <v>-0.54216999999999993</v>
      </c>
      <c r="AZ54" s="203">
        <v>0.14720299999999997</v>
      </c>
      <c r="BA54" s="203">
        <v>21.727228</v>
      </c>
      <c r="BB54" s="203">
        <v>0</v>
      </c>
      <c r="BC54" s="203">
        <v>0</v>
      </c>
      <c r="BD54" s="203">
        <v>0</v>
      </c>
      <c r="BE54" s="203">
        <v>0</v>
      </c>
      <c r="BF54" s="203">
        <v>0</v>
      </c>
      <c r="BG54" s="203">
        <v>0.74900000000000011</v>
      </c>
      <c r="BH54" s="203">
        <v>0</v>
      </c>
      <c r="BI54" s="203">
        <v>-14.970471</v>
      </c>
      <c r="BJ54" s="203">
        <v>1.6187669999999996</v>
      </c>
      <c r="BK54" s="203">
        <v>111.018148</v>
      </c>
      <c r="BL54" s="203">
        <v>63.793953999999999</v>
      </c>
      <c r="BM54" s="203">
        <v>-39.200947999999997</v>
      </c>
      <c r="BN54" s="203">
        <v>19.134374000000001</v>
      </c>
      <c r="BO54" s="203">
        <v>0</v>
      </c>
      <c r="BP54" s="203">
        <v>1509.3429059999999</v>
      </c>
      <c r="BQ54" s="203">
        <v>-9.8699999999999996E-2</v>
      </c>
      <c r="BR54" s="203">
        <v>0</v>
      </c>
      <c r="BS54" s="203">
        <v>-2.4927000000000001E-2</v>
      </c>
      <c r="BT54" s="203">
        <v>0</v>
      </c>
      <c r="BU54" s="203">
        <v>13.291827</v>
      </c>
      <c r="BV54" s="203">
        <v>0.69610000000000005</v>
      </c>
      <c r="BW54" s="203">
        <v>0</v>
      </c>
      <c r="BX54" s="203">
        <v>-2.0814699999999999</v>
      </c>
      <c r="BY54" s="203">
        <v>0</v>
      </c>
      <c r="BZ54" s="203">
        <v>44.170919999999995</v>
      </c>
      <c r="CA54" s="203">
        <v>-0.52089399999999997</v>
      </c>
      <c r="CB54" s="203">
        <v>0</v>
      </c>
      <c r="CC54" s="203">
        <v>-80.708309999999997</v>
      </c>
      <c r="CD54" s="203">
        <v>-2.8435999999999999E-2</v>
      </c>
      <c r="CE54" s="203">
        <v>581.43654200000003</v>
      </c>
      <c r="CF54" s="203">
        <v>249.73145700000001</v>
      </c>
      <c r="CG54" s="203">
        <v>-177.67101700000001</v>
      </c>
      <c r="CH54" s="203">
        <v>35.224336000000001</v>
      </c>
      <c r="CI54" s="203">
        <v>0</v>
      </c>
      <c r="CJ54" s="203">
        <v>3133.9488350000001</v>
      </c>
      <c r="CK54" s="203">
        <v>-2.0633000000000004</v>
      </c>
      <c r="CL54" s="203">
        <v>0</v>
      </c>
      <c r="CM54" s="203">
        <v>9.0023559999999989</v>
      </c>
      <c r="CN54" s="203">
        <v>3.0000000000000001E-6</v>
      </c>
      <c r="CO54" s="203">
        <v>233.43605499999998</v>
      </c>
      <c r="CP54" s="203">
        <v>0.69610000000000005</v>
      </c>
      <c r="CQ54" s="203">
        <v>0</v>
      </c>
      <c r="CR54" s="203">
        <v>-2.0814699999999999</v>
      </c>
      <c r="CS54" s="203">
        <v>0</v>
      </c>
      <c r="CT54" s="203">
        <v>44.170919999999995</v>
      </c>
      <c r="CU54" s="203">
        <v>1.5999999999999999E-5</v>
      </c>
      <c r="CV54" s="203">
        <v>0</v>
      </c>
      <c r="CW54" s="203">
        <v>-124.652051</v>
      </c>
      <c r="CX54" s="203">
        <v>14.64578</v>
      </c>
      <c r="CY54" s="203">
        <v>924.411025</v>
      </c>
      <c r="CZ54" s="203">
        <v>65.421999999999997</v>
      </c>
      <c r="DA54" s="203">
        <v>-40.503243999999995</v>
      </c>
      <c r="DB54" s="203">
        <v>19.226551000000004</v>
      </c>
      <c r="DC54" s="203">
        <v>2.2288999999986459E-2</v>
      </c>
      <c r="DD54" s="203">
        <v>1520.41066</v>
      </c>
      <c r="DE54" s="203">
        <f t="shared" si="7"/>
        <v>1.9961407575893282</v>
      </c>
      <c r="DF54" s="203">
        <f t="shared" si="5"/>
        <v>0.60403732058070847</v>
      </c>
      <c r="DG54" s="203">
        <v>-9.9000000000000005E-2</v>
      </c>
      <c r="DH54" s="203">
        <v>0</v>
      </c>
      <c r="DI54" s="203">
        <v>-2.4927000000000477E-2</v>
      </c>
      <c r="DJ54" s="203">
        <v>2.9999999999988369E-4</v>
      </c>
      <c r="DK54" s="203">
        <v>13.29182699999998</v>
      </c>
      <c r="DL54" s="203">
        <v>0.69600000000000006</v>
      </c>
      <c r="DM54" s="203">
        <v>0</v>
      </c>
      <c r="DN54" s="203">
        <v>-2.0814699999999999</v>
      </c>
      <c r="DO54" s="203">
        <v>9.9999999999988987E-5</v>
      </c>
      <c r="DP54" s="203">
        <v>44.170919999999995</v>
      </c>
      <c r="DQ54" s="203">
        <v>-0.52</v>
      </c>
      <c r="DR54" s="203">
        <v>0</v>
      </c>
      <c r="DS54" s="203">
        <v>-81.189129999999992</v>
      </c>
      <c r="DT54" s="203">
        <v>8.5790000000000699E-2</v>
      </c>
      <c r="DU54" s="203">
        <v>584.43495099999996</v>
      </c>
      <c r="DV54" s="203"/>
      <c r="DW54" s="241">
        <f>IFERROR(HLOOKUP("fa_21_s_s11",acc!$B$10:$AIR$83,$A54-1947,FALSE)+HLOOKUP("fa_2_s_s11",acc!$B$10:$AIR$83,$A54-1947,FALSE)+HLOOKUP("fa_3e_s_s11",acc!$B$10:$AIR$83,$A54-1947,FALSE)+HLOOKUP("fa_3d_s_s11",acc!$B$10:$AIR$83,$A54-1947,FALSE)+HLOOKUP("fa_4_s_s11",acc!$B$10:$AIR$83,$A54-1947,FALSE)+HLOOKUP("fa_5e_s_s11",acc!$B$10:$AIR$83,$A54-1947,FALSE)+HLOOKUP("fa_5d_s_s11",acc!$B$10:$AIR$83,$A54-1947,FALSE)+HLOOKUP("fa_6_s_s11",acc!$B$10:$AIR$83,$A54-1947,FALSE)+HLOOKUP("fa_7_s_s11",acc!$B$10:$AIR$83,$A54-1947,FALSE)+HLOOKUP("fa_8_s_s11",acc!$B$10:$AIR$83,$A54-1947,FALSE),"")</f>
        <v>1324.27</v>
      </c>
      <c r="DX54" s="203">
        <v>0</v>
      </c>
      <c r="DY54" s="203">
        <v>111.6</v>
      </c>
      <c r="DZ54" s="203">
        <v>1.524</v>
      </c>
      <c r="EA54" s="203">
        <v>50.154000000000003</v>
      </c>
      <c r="EB54" s="203">
        <v>47.652999999999999</v>
      </c>
      <c r="EC54" s="203">
        <v>2.5009999999999999</v>
      </c>
      <c r="ED54" s="203">
        <v>483.94900000000001</v>
      </c>
      <c r="EE54" s="203">
        <v>672.31500000000005</v>
      </c>
      <c r="EF54" s="203">
        <v>513.99400000000003</v>
      </c>
      <c r="EG54" s="203">
        <v>158.321</v>
      </c>
      <c r="EH54" s="203">
        <v>10.416</v>
      </c>
      <c r="EI54" s="203">
        <v>-1.4450000000000001</v>
      </c>
      <c r="EJ54" s="203">
        <v>-4.242999999999995</v>
      </c>
      <c r="EK54" s="203"/>
      <c r="EL54" s="241">
        <f>IFERROR(HLOOKUP("fa_21_s_s12",acc!$B$10:$AMP$83,$A54-1947,FALSE)+HLOOKUP("res_s",acc!$B$10:$AMP$83,$A54-1947,FALSE)+HLOOKUP("fa_2_s_s12",acc!$B$10:$AMP$83,$A54-1947,FALSE)+HLOOKUP("fa_3e_s_s12",acc!$B$10:$AMP$83,$A54-1947,FALSE)+HLOOKUP("fa_3d_s_s12",acc!$B$10:$AMP$83,$A54-1947,FALSE)+HLOOKUP("fa_3g_s_s12",acc!$B$10:$AMP$83,$A54-1947,FALSE)+HLOOKUP("fa_4_s_s12",acc!$B$10:$AMP$83,$A54-1947,FALSE)+HLOOKUP("fa_5e_s_s12",acc!$B$10:$AMP$83,$A54-1947,FALSE)+HLOOKUP("fa_5d_s_s12",acc!$B$10:$AMP$83,$A54-1947,FALSE)+HLOOKUP("fa_8_s_s12",acc!$B$10:$AMP$83,$A54-1947,FALSE),"")</f>
        <v>2620.2059317813601</v>
      </c>
      <c r="EM54" s="203">
        <v>0</v>
      </c>
      <c r="EN54" s="203">
        <v>609.05600000000004</v>
      </c>
      <c r="EO54" s="203">
        <v>2.9119999999999999</v>
      </c>
      <c r="EP54" s="203">
        <v>0</v>
      </c>
      <c r="EQ54" s="203">
        <v>705.36699999999996</v>
      </c>
      <c r="ER54" s="203">
        <v>649.33100000000002</v>
      </c>
      <c r="ES54" s="203">
        <v>56.036000000000001</v>
      </c>
      <c r="ET54" s="241">
        <f>IFERROR(HLOOKUP("fl_4_s_s11",acc!$B$10:$AIS$83,$A54-1947,FALSE)+HLOOKUP("fl_4_s_s13",acc!$B$10:$AIS$83,$A54-1947,FALSE)+HLOOKUP("fl_4_s_s14",acc!$B$10:$AIS$83,$A54-1947,FALSE)+HLOOKUP("fl_4_s_s2",acc!$B$10:$AIS$83,$A54-1947,FALSE)-HLOOKUP("fa_4_s_s11",acc!$B$10:$AIS$83,$A54-1947,FALSE)-HLOOKUP("fa_4_s_s121",acc!$B$10:$AIS$83,$A54-1947,FALSE)-HLOOKUP("fa_4_s_s2",acc!$B$10:$AIS$83,$A54-1947,FALSE),"")</f>
        <v>1037.9460000000001</v>
      </c>
      <c r="EU54" s="203">
        <v>326.15699999999998</v>
      </c>
      <c r="EV54" s="203">
        <v>286.786</v>
      </c>
      <c r="EW54" s="203">
        <v>39.371000000000002</v>
      </c>
      <c r="EX54" s="203">
        <v>0</v>
      </c>
      <c r="EY54" s="203">
        <v>0</v>
      </c>
      <c r="EZ54" s="203">
        <v>10.935000000000002</v>
      </c>
      <c r="FA54" s="203"/>
      <c r="FB54" s="241">
        <f>IFERROR(HLOOKUP("fa_1_s_s121",acc!$B$10:$AMH$83,$A54-1947,FALSE)+HLOOKUP("fa_295_s_s121",acc!$B$10:$AMH$83,$A54-1947,FALSE)+HLOOKUP("tgt2_s",acc!$B$10:$AMH$83,$A54-1947,FALSE)+HLOOKUP("fa_2_s_s121",acc!$B$10:$AMH$83,$A54-1947,FALSE)+HLOOKUP("fa_3e_s_s121",acc!$B$10:$AMH$83,$A54-1947,FALSE)+HLOOKUP("fa_3d_s_s121",acc!$B$10:$AMH$83,$A54-1947,FALSE)+HLOOKUP("fa_3g_s_s121",acc!$B$10:$AMH$83,$A54-1947,FALSE)+HLOOKUP("fa_4_s_s121",acc!$B$10:$AMH$83,$A54-1947,FALSE)+HLOOKUP("fa_5e_s_s121",acc!$B$10:$AMH$83,$A54-1947,FALSE)+HLOOKUP("fa_5d_s_s121",acc!$B$10:$AMH$83,$A54-1947,FALSE)+HLOOKUP("fa_7_s_s121",acc!$B$10:$AMH$83,$A54-1947,FALSE)+HLOOKUP("fa_8_s_s121",acc!$B$10:$AMH$83,$A54-1947,FALSE),"")</f>
        <v>151.00399999999991</v>
      </c>
      <c r="FC54" s="203">
        <v>22.26</v>
      </c>
      <c r="FD54" s="203">
        <v>27.715</v>
      </c>
      <c r="FE54" s="203">
        <v>0</v>
      </c>
      <c r="FF54" s="241">
        <f>IFERROR(HLOOKUP("fl_295_s_s12",acc!$B$10:$AIS$83,$A54-1947,FALSE)+HLOOKUP("fl_295_s_s2",acc!$B$10:$AIS$83,$A54-1947,FALSE),"")</f>
        <v>86.086999999999904</v>
      </c>
      <c r="FG54" s="203">
        <v>5.7450000000000001</v>
      </c>
      <c r="FH54" s="203">
        <v>5.7450000000000001</v>
      </c>
      <c r="FI54" s="203">
        <v>0</v>
      </c>
      <c r="FJ54" s="203">
        <v>6.7350000000000003</v>
      </c>
      <c r="FK54" s="203">
        <v>0.442</v>
      </c>
      <c r="FL54" s="203">
        <v>0.36399999999999999</v>
      </c>
      <c r="FM54" s="203">
        <v>7.8E-2</v>
      </c>
      <c r="FN54" s="203">
        <v>0</v>
      </c>
      <c r="FO54" s="203">
        <v>0</v>
      </c>
      <c r="FP54" s="203">
        <v>2.0199999999999996</v>
      </c>
      <c r="FQ54" s="203"/>
      <c r="FR54" s="241">
        <f>IFERROR(HLOOKUP("gcb_s",acc!$B$10:$ALZ$83,$A54-1947,FALSE)+HLOOKUP("fa_2_s_s13",acc!$B$10:$ALZ$83,$A54-1947,FALSE)+HLOOKUP("fa_3d_s_s13",acc!$B$10:$ALZ$83,$A54-1947,FALSE)+HLOOKUP("fa_3g_s_s13",acc!$B$10:$ALZ$83,$A54-1947,FALSE)+HLOOKUP("fa_5e_s_s13",acc!$B$10:$ALZ$83,$A54-1947,FALSE)+HLOOKUP("fa_5d_s_s13",acc!$B$10:$ALZ$83,$A54-1947,FALSE)+HLOOKUP("fa_6_s_s13",acc!$B$10:$ALZ$83,$A54-1947,FALSE)+HLOOKUP("fa_7_s_s13",acc!$B$10:$ALZ$83,$A54-1947,FALSE)+HLOOKUP("fa_8_s_s13",acc!$B$10:$ALZ$83,$A54-1947,FALSE),"")</f>
        <v>209.72</v>
      </c>
      <c r="FS54" s="203">
        <v>0</v>
      </c>
      <c r="FT54" s="203">
        <v>20.835999999999999</v>
      </c>
      <c r="FU54" s="203">
        <v>0</v>
      </c>
      <c r="FV54" s="203">
        <v>27.071000000000002</v>
      </c>
      <c r="FW54" s="203">
        <v>25.215</v>
      </c>
      <c r="FX54" s="203">
        <v>1.8560000000000001</v>
      </c>
      <c r="FY54" s="203">
        <v>0</v>
      </c>
      <c r="FZ54" s="203">
        <v>151.21299999999999</v>
      </c>
      <c r="GA54" s="203">
        <v>144.28</v>
      </c>
      <c r="GB54" s="203">
        <v>6.9329999999999998</v>
      </c>
      <c r="GC54" s="203">
        <v>0.30399999999999999</v>
      </c>
      <c r="GD54" s="203">
        <v>0</v>
      </c>
      <c r="GE54" s="203">
        <v>-13</v>
      </c>
      <c r="GF54" s="203"/>
      <c r="GG54" s="241">
        <f>IFERROR(HLOOKUP("fa_21_s_s14",acc!$B$10:$ALR$83,$A54-1947,FALSE)+HLOOKUP("fa_2_s_s14",acc!$B$10:$ALR$83,$A54-1947,FALSE)+HLOOKUP("fa_3d_s_s14",acc!$B$10:$ALR$83,$A54-1947,FALSE)+HLOOKUP("fa_3g_s_s14",acc!$B$10:$ALR$83,$A54-1947,FALSE)+HLOOKUP("fa_5e_s_s14",acc!$B$10:$ALR$83,$A54-1947,FALSE)+HLOOKUP("fa_5d_s_s14",acc!$B$10:$ALR$83,$A54-1947,FALSE)+HLOOKUP("fa_6_s_s14",acc!$B$10:$ALR$83,$A54-1947,FALSE)+HLOOKUP("fa_7_s_s14",acc!$B$10:$ALR$83,$A54-1947,FALSE)+HLOOKUP("fa_8_s_s14",acc!$B$10:$ALR$83,$A54-1947,FALSE),"")</f>
        <v>1386.471</v>
      </c>
      <c r="GH54" s="203">
        <v>0</v>
      </c>
      <c r="GI54" s="203">
        <v>529.16999999999996</v>
      </c>
      <c r="GJ54" s="203">
        <v>35.283000000000001</v>
      </c>
      <c r="GK54" s="203">
        <v>88.314999999999998</v>
      </c>
      <c r="GL54" s="203">
        <v>86.453000000000003</v>
      </c>
      <c r="GM54" s="203">
        <v>1.8620000000000001</v>
      </c>
      <c r="GN54" s="203">
        <v>0</v>
      </c>
      <c r="GO54" s="203">
        <v>483.73500000000001</v>
      </c>
      <c r="GP54" s="203">
        <v>473.61200000000002</v>
      </c>
      <c r="GQ54" s="203">
        <v>10.122999999999999</v>
      </c>
      <c r="GR54" s="203">
        <v>245.375</v>
      </c>
      <c r="GS54" s="204">
        <v>0</v>
      </c>
      <c r="GT54" s="203">
        <v>4.5929999999999964</v>
      </c>
      <c r="GU54" s="203"/>
      <c r="GV54" s="241">
        <f>IFERROR(HLOOKUP("fa_21_s_s2",acc!$B$10:$ALJ$83,$A54-1947,FALSE)+HLOOKUP("fa_2_s_s2",acc!$B$10:$ALJ$83,$A54-1947,FALSE)+HLOOKUP("fa_3e_s_s2",acc!$B$10:$ALJ$83,$A54-1947,FALSE)+HLOOKUP("fa_3g_s_s2",acc!$B$10:$ALJ$83,$A54-1947,FALSE)+HLOOKUP("fa_4_s_s2",acc!$B$10:$ALJ$83,$A54-1947,FALSE)+HLOOKUP("fa_5e_s_s2",acc!$B$10:$ALJ$83,$A54-1947,FALSE)+HLOOKUP("fa_6_s_s2",acc!$B$10:$ALJ$83,$A54-1947,FALSE)+HLOOKUP("fa_8_s_s2",acc!$B$10:$ALJ$83,$A54-1947,FALSE),"")</f>
        <v>772.79399999999998</v>
      </c>
      <c r="GW54" s="203">
        <v>0</v>
      </c>
      <c r="GX54" s="203">
        <v>322.858</v>
      </c>
      <c r="GY54" s="203">
        <v>0</v>
      </c>
      <c r="GZ54" s="203">
        <v>0</v>
      </c>
      <c r="HA54" s="203">
        <v>226.36199999999999</v>
      </c>
      <c r="HB54" s="203">
        <v>124.44499999999999</v>
      </c>
      <c r="HC54" s="203">
        <v>101.917</v>
      </c>
      <c r="HD54" s="203">
        <v>103.64700000000001</v>
      </c>
      <c r="HE54" s="203">
        <f t="shared" si="0"/>
        <v>207.41399999999999</v>
      </c>
      <c r="HF54" s="203">
        <v>207.41399999999999</v>
      </c>
      <c r="HG54" s="203">
        <v>0</v>
      </c>
      <c r="HH54" s="203">
        <v>0.92</v>
      </c>
      <c r="HI54" s="203">
        <v>0</v>
      </c>
      <c r="HJ54" s="203">
        <v>-0.30300000000000005</v>
      </c>
      <c r="HK54" s="203"/>
      <c r="HL54" s="241">
        <f>IFERROR(HLOOKUP("fl_3g_s_s11",acc!$B$10:$AIQ$83,$A54-1947,FALSE)+HLOOKUP("fl_4_s_s11",acc!$B$10:$AIQ$83,$A54-1947,FALSE)+HLOOKUP("fl_5e_s_s11",acc!$B$10:$AIQ$83,$A54-1947,FALSE),"")</f>
        <v>2121.7550000000001</v>
      </c>
      <c r="HM54" s="203">
        <v>0</v>
      </c>
      <c r="HN54" s="203">
        <v>0</v>
      </c>
      <c r="HO54" s="203">
        <v>124.557</v>
      </c>
      <c r="HP54" s="203">
        <v>103.56</v>
      </c>
      <c r="HQ54" s="203">
        <v>20.997</v>
      </c>
      <c r="HR54" s="203">
        <v>1072.6199999999999</v>
      </c>
      <c r="HS54" s="203">
        <v>924.57799999999997</v>
      </c>
      <c r="HT54" s="203">
        <v>924.57799999999997</v>
      </c>
      <c r="HU54" s="203">
        <v>0</v>
      </c>
      <c r="HV54" s="203">
        <v>0</v>
      </c>
      <c r="HW54" s="203">
        <v>0</v>
      </c>
      <c r="HX54" s="203">
        <v>0</v>
      </c>
      <c r="HY54" s="203"/>
      <c r="HZ54" s="241">
        <f>IFERROR(HLOOKUP("fl_295_s_s12",acc!$B$10:$AMO$83,$A54-1947,FALSE)+HLOOKUP("fl_2_s_s12",acc!$B$10:$AMO$83,$A54-1947,FALSE)+HLOOKUP("fl_3g_s_s12",acc!$B$10:$AMO$83,$A54-1947,FALSE)+HLOOKUP("fl_5e_s_s12",acc!$B$10:$AMO$83,$A54-1947,FALSE)+HLOOKUP("fl_6_s_s12",acc!$B$10:$AMO$83,$A54-1947,FALSE)+HLOOKUP("fl_7_s_s12",acc!$B$10:$AMO$83,$A54-1947,FALSE),"")</f>
        <v>2672.9259317813594</v>
      </c>
      <c r="IA54" s="203">
        <v>0</v>
      </c>
      <c r="IB54" s="241">
        <f>IFERROR(HLOOKUP("fa_2_s_s11",acc!$B$10:$AIS$83,$A54-1947,FALSE)+HLOOKUP("fa_2_s_s12",acc!$B$10:$AIS$83,$A54-1947,FALSE)+HLOOKUP("fa_2_s_s121",acc!$B$10:$AIS$83,$A54-1947,FALSE)+HLOOKUP("fa_2_s_s13",acc!$B$10:$AIS$83,$A54-1947,FALSE)+HLOOKUP("fa_2_s_s14",acc!$B$10:$AIS$83,$A54-1947,FALSE)+HLOOKUP("fa_2_s_s2",acc!$B$10:$AIS$83,$A54-1947,FALSE)-HLOOKUP("fl_2_s_s121",acc!$B$10:$AIS$83,$A54-1947,FALSE)-HLOOKUP("fl_2_s_s13",acc!$B$10:$AIS$83,$A54-1947,FALSE)-HLOOKUP("fl_2_s_s2",acc!$B$10:$AIS$83,$A54-1947,FALSE),"")</f>
        <v>1266.7950000000001</v>
      </c>
      <c r="IC54" s="203">
        <v>0</v>
      </c>
      <c r="ID54" s="203">
        <v>55.840999999999902</v>
      </c>
      <c r="IE54" s="203">
        <v>565.73599999999999</v>
      </c>
      <c r="IF54" s="203">
        <v>493.45699999999999</v>
      </c>
      <c r="IG54" s="203">
        <v>72.278999999999996</v>
      </c>
      <c r="IH54" s="203">
        <v>0</v>
      </c>
      <c r="II54" s="203">
        <v>666.91200000000003</v>
      </c>
      <c r="IJ54" s="203">
        <v>666.91200000000003</v>
      </c>
      <c r="IK54" s="203">
        <v>0</v>
      </c>
      <c r="IL54" s="203">
        <v>257.01399999999995</v>
      </c>
      <c r="IM54" s="241">
        <f>IFERROR(HLOOKUP("fa_7_s_s11",acc!$B$10:$AIS$83,$A54-1947,FALSE)
+HLOOKUP("fa_7_s_s121",acc!$B$10:$AIS$83,$A54-1947,FALSE)
+HLOOKUP("fa_7_s_s13",acc!$B$10:$AIS$83,$A54-1947,FALSE)
+HLOOKUP("fa_7_s_s14",acc!$B$10:$AIS$83,$A54-1947,FALSE)
-HLOOKUP("fl_7_s_s2",acc!$B$10:$AIS$83,$A54-1947,FALSE),"")</f>
        <v>1.4189999999999998</v>
      </c>
      <c r="IN54" s="203">
        <v>0</v>
      </c>
      <c r="IO54" s="203"/>
      <c r="IP54" s="241">
        <f>IFERROR(HLOOKUP("fl_21_s_s121",acc!$B$10:$AMG$83,$A54-1947,FALSE)+HLOOKUP("res_s",acc!$B$10:$AMG$83,$A54-1947,FALSE)+HLOOKUP("gcb_s",acc!$B$10:$AMG$83,$A54-1947,FALSE)+HLOOKUP("fl_2_s_s121",acc!$B$10:$AMG$83,$A54-1947,FALSE)+HLOOKUP("fl_5e_s_s121",acc!$B$10:$AMG$83,$A54-1947,FALSE),"")</f>
        <v>110.626</v>
      </c>
      <c r="IQ54" s="203">
        <v>0</v>
      </c>
      <c r="IR54" s="203">
        <v>-24.025999999999996</v>
      </c>
      <c r="IS54" s="241">
        <f>IFERROR(HLOOKUP("fa_21_s_s11",acc!$B$10:$AIS$83,$A54-1947,FALSE)+HLOOKUP("fa_21_s_s12",acc!$B$10:$AIS$83,$A54-1947,FALSE)+HLOOKUP("fa_21_s_s14",acc!$B$10:$AIS$83,$A54-1947,FALSE)+HLOOKUP("fa_21_s_s2",acc!$B$10:$AIS$83,$A54-1947,FALSE),"")</f>
        <v>39.719000000000001</v>
      </c>
      <c r="IT54" s="203">
        <v>0</v>
      </c>
      <c r="IU54" s="203">
        <v>0</v>
      </c>
      <c r="IV54" s="203">
        <v>0</v>
      </c>
      <c r="IW54" s="203">
        <v>0</v>
      </c>
      <c r="IX54" s="203">
        <v>0</v>
      </c>
      <c r="IY54" s="203">
        <v>34.963000000000001</v>
      </c>
      <c r="IZ54" s="203">
        <v>34.963000000000001</v>
      </c>
      <c r="JA54" s="203">
        <v>0</v>
      </c>
      <c r="JB54" s="203">
        <v>0</v>
      </c>
      <c r="JC54" s="203">
        <v>0</v>
      </c>
      <c r="JD54" s="203">
        <v>0</v>
      </c>
      <c r="JE54" s="203"/>
      <c r="JF54" s="241">
        <f>IFERROR(HLOOKUP("fl_2_s_s13",acc!$B$10:$ALY$83,$A54-1947,FALSE)+HLOOKUP("fl_3e_s_s13",acc!$B$10:$ALY$83,$A54-1947,FALSE)+HLOOKUP("fl_4_s_s13",acc!$B$10:$ALY$83,$A54-1947,FALSE),"")</f>
        <v>439.07900000000001</v>
      </c>
      <c r="JG54" s="203">
        <v>0</v>
      </c>
      <c r="JH54" s="203">
        <v>53.654000000000003</v>
      </c>
      <c r="JI54" s="203">
        <v>0</v>
      </c>
      <c r="JJ54" s="203">
        <v>294.31200000000001</v>
      </c>
      <c r="JK54" s="203">
        <v>281.38900000000001</v>
      </c>
      <c r="JL54" s="203">
        <v>12.923</v>
      </c>
      <c r="JM54" s="203">
        <v>91.113</v>
      </c>
      <c r="JN54" s="203">
        <v>0</v>
      </c>
      <c r="JO54" s="203">
        <v>0</v>
      </c>
      <c r="JP54" s="203">
        <v>0</v>
      </c>
      <c r="JQ54" s="203">
        <v>0</v>
      </c>
      <c r="JR54" s="203">
        <v>0</v>
      </c>
      <c r="JS54" s="203">
        <v>0</v>
      </c>
      <c r="JT54" s="203"/>
      <c r="JU54" s="241">
        <f>IFERROR(HLOOKUP("fl_4_s_s14",acc!$B$10:$ALQ$83,$A54-1947,FALSE),"")</f>
        <v>324.584</v>
      </c>
      <c r="JV54" s="203">
        <v>0</v>
      </c>
      <c r="JW54" s="203">
        <v>0</v>
      </c>
      <c r="JX54" s="203">
        <v>0</v>
      </c>
      <c r="JY54" s="203">
        <v>0</v>
      </c>
      <c r="JZ54" s="203">
        <v>0</v>
      </c>
      <c r="KA54" s="203">
        <v>324.584</v>
      </c>
      <c r="KB54" s="203">
        <v>0</v>
      </c>
      <c r="KC54" s="203">
        <v>0</v>
      </c>
      <c r="KD54" s="203">
        <v>0</v>
      </c>
      <c r="KE54" s="203">
        <v>0</v>
      </c>
      <c r="KF54" s="203">
        <v>0</v>
      </c>
      <c r="KG54" s="203">
        <v>0</v>
      </c>
      <c r="KH54" s="203"/>
      <c r="KI54" s="241">
        <f>IFERROR(HLOOKUP("fl_1_s_s2",acc!$B$10:$ALI$83,$A54-1947,FALSE)+HLOOKUP("fl_295_s_s2",acc!$B$10:$ALI$83,$A54-1947,FALSE)+HLOOKUP("tgt2_s",acc!$B$10:$ALI$83,$A54-1947,FALSE)+HLOOKUP("fl_2_s_s2",acc!$B$10:$ALI$83,$A54-1947,FALSE)+HLOOKUP("fl_3d_s_s2",acc!$B$10:$ALI$83,$A54-1947,FALSE)+HLOOKUP("fl_4_s_s2",acc!$B$10:$ALI$83,$A54-1947,FALSE)+HLOOKUP("fl_5d_s_s2",acc!$B$10:$ALI$83,$A54-1947,FALSE)+HLOOKUP("fl_7_s_s2",acc!$B$10:$ALI$83,$A54-1947,FALSE),"")</f>
        <v>795.49399999999991</v>
      </c>
      <c r="KJ54" s="203">
        <v>22.26</v>
      </c>
      <c r="KK54" s="203">
        <v>324.81200000000001</v>
      </c>
      <c r="KL54" s="203">
        <v>0</v>
      </c>
      <c r="KM54" s="203">
        <v>30.246000000000002</v>
      </c>
      <c r="KN54" s="203">
        <v>118.411</v>
      </c>
      <c r="KO54" s="203">
        <v>88.103999999999999</v>
      </c>
      <c r="KP54" s="241">
        <f>IFERROR(HLOOKUP("fa_3d_s_s11",acc!$B$10:$AIS$83,$A54-1947,FALSE)+HLOOKUP("fa_3d_s_s12",acc!$B$10:$AIS$83,$A54-1947,FALSE)+HLOOKUP("fa_3d_s_s121",acc!$B$10:$AIS$83,$A54-1947,FALSE)+HLOOKUP("fa_3d_s_s13",acc!$B$10:$AIS$83,$A54-1947,FALSE)+HLOOKUP("fa_3d_s_s14",acc!$B$10:$AIS$83,$A54-1947,FALSE),"")</f>
        <v>62.255000000000003</v>
      </c>
      <c r="KQ54" s="203">
        <v>143.96</v>
      </c>
      <c r="KR54" s="203">
        <v>220.999</v>
      </c>
      <c r="KS54" s="203">
        <v>0</v>
      </c>
      <c r="KT54" s="203">
        <v>214.82499999999999</v>
      </c>
      <c r="KU54" s="203">
        <v>0</v>
      </c>
      <c r="KV54" s="203">
        <v>-2.8639999999999999</v>
      </c>
      <c r="KW54" s="203">
        <v>0</v>
      </c>
      <c r="KX54" s="203"/>
      <c r="KY54" s="241">
        <f>IFERROR(HLOOKUP("fa_21_flow_s11",acc!$B$10:$AIP$83,$A54-1947,FALSE)+HLOOKUP("fa_2_flow_s11",acc!$B$10:$AIP$83,$A54-1947,FALSE)+HLOOKUP("fa_3e_flow_s11",acc!$B$10:$AIP$83,$A54-1947,FALSE)+HLOOKUP("fa_3d_flow_s11",acc!$B$10:$AIP$83,$A54-1947,FALSE)+HLOOKUP("fa_4_flow_s11",acc!$B$10:$AIP$83,$A54-1947,FALSE)+HLOOKUP("fa_5e_flow_s11",acc!$B$10:$AIP$83,$A54-1947,FALSE)+HLOOKUP("fa_5d_flow_s11",acc!$B$10:$AIP$83,$A54-1947,FALSE)+HLOOKUP("fa_6_flow_s11",acc!$B$10:$AIP$83,$A54-1947,FALSE)+HLOOKUP("fa_7_flow_s11",acc!$B$10:$AIP$83,$A54-1947,FALSE)+HLOOKUP("fa_8_flow_s11",acc!$B$10:$AIP$83,$A54-1947,FALSE),"")</f>
        <v>106.229</v>
      </c>
      <c r="KZ54" s="203">
        <v>0</v>
      </c>
      <c r="LA54" s="203">
        <v>-0.503</v>
      </c>
      <c r="LB54" s="203">
        <v>9.6000000000000002E-2</v>
      </c>
      <c r="LC54" s="203">
        <v>3.9820000000000002</v>
      </c>
      <c r="LD54" s="203">
        <v>3.7</v>
      </c>
      <c r="LE54" s="203">
        <v>0.28199999999999997</v>
      </c>
      <c r="LF54" s="203">
        <v>64.197999999999993</v>
      </c>
      <c r="LG54" s="203">
        <v>40.840000000000003</v>
      </c>
      <c r="LH54" s="203">
        <v>25.788</v>
      </c>
      <c r="LI54" s="203">
        <v>15.052</v>
      </c>
      <c r="LJ54" s="203">
        <v>0.46200000000000002</v>
      </c>
      <c r="LK54" s="203">
        <v>0.41100000000000025</v>
      </c>
      <c r="LL54" s="203">
        <v>-3.2570000000000001</v>
      </c>
      <c r="LM54" s="203"/>
      <c r="LN54" s="241">
        <f>IFERROR(HLOOKUP("fa_21_flow_s12",acc!$B$10:$AMM$83,$A54-1947,FALSE)+HLOOKUP("res_flow",acc!$B$10:$AMM$83,$A54-1947,FALSE)+HLOOKUP("fa_2_flow_s12",acc!$B$10:$AMM$83,$A54-1947,FALSE)+HLOOKUP("fa_3e_flow_s12",acc!$B$10:$AMM$83,$A54-1947,FALSE)+HLOOKUP("fa_3d_flow_s12",acc!$B$10:$AMM$83,$A54-1947,FALSE)+HLOOKUP("fa_3g_flow_s12",acc!$B$10:$AMM$83,$A54-1947,FALSE)+HLOOKUP("fa_4_flow_s12",acc!$B$10:$AMM$83,$A54-1947,FALSE)+HLOOKUP("fa_5e_flow_s12",acc!$B$10:$AMM$83,$A54-1947,FALSE)+HLOOKUP("fa_5d_flow_s12",acc!$B$10:$AMM$83,$A54-1947,FALSE)+HLOOKUP("fa_8_flow_s12",acc!$B$10:$AMM$83,$A54-1947,FALSE),"")</f>
        <v>137.16554468075338</v>
      </c>
      <c r="LO54" s="203">
        <v>0</v>
      </c>
      <c r="LP54" s="203">
        <v>34.235999999999997</v>
      </c>
      <c r="LQ54" s="203">
        <v>0.13500000000000001</v>
      </c>
      <c r="LR54" s="203">
        <v>0</v>
      </c>
      <c r="LS54" s="203">
        <v>81.382999999999996</v>
      </c>
      <c r="LT54" s="203">
        <v>72.778000000000006</v>
      </c>
      <c r="LU54" s="203">
        <v>8.6050000000000004</v>
      </c>
      <c r="LV54" s="241">
        <f>IFERROR(HLOOKUP("fl_4_flow_s11",acc!$B$10:$AIS$83,$A54-1947,FALSE)+HLOOKUP("fl_4_flow_s13",acc!$B$10:$AIS$83,$A54-1947,FALSE)+HLOOKUP("fl_4_flow_s14",acc!$B$10:$AIS$83,$A54-1947,FALSE)+HLOOKUP("fl_4_flow_s2",acc!$B$10:$AIS$83,$A54-1947,FALSE)-HLOOKUP("fa_4_flow_s11",acc!$B$10:$AIS$83,$A54-1947,FALSE)-HLOOKUP("fa_4_flow_s121",acc!$B$10:$AIS$83,$A54-1947,FALSE)-HLOOKUP("fa_4_flow_s2",acc!$B$10:$AIS$83,$A54-1947,FALSE),"")</f>
        <v>26.537000000000006</v>
      </c>
      <c r="LW54" s="203">
        <v>18.577000000000002</v>
      </c>
      <c r="LX54" s="203">
        <v>18.696999999999999</v>
      </c>
      <c r="LY54" s="203">
        <v>-0.12</v>
      </c>
      <c r="LZ54" s="203">
        <v>0</v>
      </c>
      <c r="MA54" s="203">
        <v>0</v>
      </c>
      <c r="MB54" s="203">
        <v>21.806999999999999</v>
      </c>
      <c r="MC54" s="203"/>
      <c r="MD54" s="241">
        <f>IFERROR(HLOOKUP("fa_1_flow_s121",acc!$B$10:$AMF$83,$A54-1947,FALSE)+HLOOKUP("fa_295_flow_s121",acc!$B$10:$AMF$83,$A54-1947,FALSE)+HLOOKUP("tgt2_flow",acc!$B$10:$AMF$83,$A54-1947,FALSE)+HLOOKUP("fa_2_flow_s121",acc!$B$10:$AMF$83,$A54-1947,FALSE)+HLOOKUP("fa_3e_flow_s121",acc!$B$10:$AMF$83,$A54-1947,FALSE)+HLOOKUP("fa_3d_flow_s121",acc!$B$10:$AMF$83,$A54-1947,FALSE)+HLOOKUP("fa_3g_flow_s121",acc!$B$10:$AMF$83,$A54-1947,FALSE)+HLOOKUP("fa_4_flow_s121",acc!$B$10:$AMF$83,$A54-1947,FALSE)+HLOOKUP("fa_5e_flow_s121",acc!$B$10:$AMF$83,$A54-1947,FALSE)+HLOOKUP("fa_5d_flow_s121",acc!$B$10:$AMF$83,$A54-1947,FALSE)+HLOOKUP("fa_7_flow_s121",acc!$B$10:$AMF$83,$A54-1947,FALSE)+HLOOKUP("fa_8_flow_s121",acc!$B$10:$AMF$83,$A54-1947,FALSE),"")</f>
        <v>11.881999999999998</v>
      </c>
      <c r="ME54" s="203">
        <v>-0.90500000000000003</v>
      </c>
      <c r="MF54" s="203">
        <v>7.6999999999999999E-2</v>
      </c>
      <c r="MG54" s="203">
        <v>0</v>
      </c>
      <c r="MH54" s="241">
        <f>IFERROR(HLOOKUP("fl_295_flow_s12",acc!$B$10:$AIS$83,$A54-1947,FALSE)+HLOOKUP("fl_295_flow_s2",acc!$B$10:$AIS$83,$A54-1947,FALSE),"")</f>
        <v>13.412999999999998</v>
      </c>
      <c r="MI54" s="203">
        <v>0.93400000000000005</v>
      </c>
      <c r="MJ54" s="203">
        <v>0.93400000000000005</v>
      </c>
      <c r="MK54" s="203">
        <v>0</v>
      </c>
      <c r="ML54" s="203">
        <v>2.1930000000000001</v>
      </c>
      <c r="MM54" s="203">
        <v>0.02</v>
      </c>
      <c r="MN54" s="203">
        <v>0.02</v>
      </c>
      <c r="MO54" s="203">
        <v>0</v>
      </c>
      <c r="MP54" s="203">
        <v>0</v>
      </c>
      <c r="MQ54" s="203">
        <v>0</v>
      </c>
      <c r="MR54" s="203">
        <v>-3.85</v>
      </c>
      <c r="MS54" s="203"/>
      <c r="MT54" s="241">
        <f>IFERROR(HLOOKUP("gcb_flow",acc!$B$10:$ALX$83,$A54-1947,FALSE)+HLOOKUP("fa_2_flow_s13",acc!$B$10:$ALX$83,$A54-1947,FALSE)+HLOOKUP("fa_3d_flow_s13",acc!$B$10:$ALX$83,$A54-1947,FALSE)+HLOOKUP("fa_3g_flow_s13",acc!$B$10:$ALX$83,$A54-1947,FALSE)+HLOOKUP("fa_5e_flow_s13",acc!$B$10:$ALX$83,$A54-1947,FALSE)+HLOOKUP("fa_5d_flow_s13",acc!$B$10:$ALX$83,$A54-1947,FALSE)+HLOOKUP("fa_6_flow_s13",acc!$B$10:$ALX$83,$A54-1947,FALSE)+HLOOKUP("fa_7_flow_s13",acc!$B$10:$ALX$83,$A54-1947,FALSE)+HLOOKUP("fa_8_flow_s13",acc!$B$10:$ALX$83,$A54-1947,FALSE),"")</f>
        <v>2.0239999999999996</v>
      </c>
      <c r="MU54" s="203">
        <v>0</v>
      </c>
      <c r="MV54" s="203">
        <v>-22.008378992816901</v>
      </c>
      <c r="MW54" s="203">
        <v>0.01</v>
      </c>
      <c r="MX54" s="203">
        <v>0.41199999999999998</v>
      </c>
      <c r="MY54" s="203">
        <v>-0.52900000000000003</v>
      </c>
      <c r="MZ54" s="203">
        <v>0.94099999999999995</v>
      </c>
      <c r="NA54" s="203">
        <v>0</v>
      </c>
      <c r="NB54" s="203">
        <v>-1.84</v>
      </c>
      <c r="NC54" s="203">
        <v>-2.3769999999999998</v>
      </c>
      <c r="ND54" s="203">
        <v>0.53700000000000003</v>
      </c>
      <c r="NE54" s="203">
        <v>4.1000000000000002E-2</v>
      </c>
      <c r="NF54" s="203">
        <v>0</v>
      </c>
      <c r="NG54" s="203">
        <v>-2.4339999999999997</v>
      </c>
      <c r="NH54" s="203"/>
      <c r="NI54" s="241">
        <f>IFERROR(HLOOKUP("fa_21_flow_s14",acc!$B$10:$ALP$83,$A54-1947,FALSE)+HLOOKUP("fa_2_flow_s14",acc!$B$10:$ALP$83,$A54-1947,FALSE)+HLOOKUP("fa_3d_flow_s14",acc!$B$10:$ALP$83,$A54-1947,FALSE)+HLOOKUP("fa_3g_flow_s14",acc!$B$10:$ALP$83,$A54-1947,FALSE)+HLOOKUP("fa_5e_flow_s14",acc!$B$10:$ALP$83,$A54-1947,FALSE)+HLOOKUP("fa_5d_flow_s14",acc!$B$10:$ALP$83,$A54-1947,FALSE)+HLOOKUP("fa_6_flow_s14",acc!$B$10:$ALP$83,$A54-1947,FALSE)+HLOOKUP("fa_7_flow_s14",acc!$B$10:$ALP$83,$A54-1947,FALSE)+HLOOKUP("fa_8_flow_s14",acc!$B$10:$ALP$83,$A54-1947,FALSE),"")</f>
        <v>52.237999999999985</v>
      </c>
      <c r="NJ54" s="203">
        <v>0</v>
      </c>
      <c r="NK54" s="203">
        <v>9.5939999999999994</v>
      </c>
      <c r="NL54" s="203">
        <v>0.161</v>
      </c>
      <c r="NM54" s="203">
        <v>7.62</v>
      </c>
      <c r="NN54" s="203">
        <v>9.4819999999999993</v>
      </c>
      <c r="NO54" s="203">
        <v>-1.8620000000000001</v>
      </c>
      <c r="NP54" s="203">
        <v>0</v>
      </c>
      <c r="NQ54" s="203">
        <v>25.478999999999999</v>
      </c>
      <c r="NR54" s="203">
        <v>25.077000000000002</v>
      </c>
      <c r="NS54" s="203">
        <v>0.40200000000000002</v>
      </c>
      <c r="NT54" s="203">
        <v>34.113999999999997</v>
      </c>
      <c r="NU54" s="203">
        <v>0</v>
      </c>
      <c r="NV54" s="203">
        <v>-24.73</v>
      </c>
      <c r="NW54" s="203"/>
      <c r="NX54" s="241">
        <f>IFERROR(HLOOKUP("fa_21_flow_s2",acc!$B$10:$ALH$83,$A54-1947,FALSE)+HLOOKUP("fa_2_flow_s2",acc!$B$10:$ALH$83,$A54-1947,FALSE)+HLOOKUP("fa_3e_flow_s2",acc!$B$10:$ALH$83,$A54-1947,FALSE)+HLOOKUP("fa_3g_flow_s2",acc!$B$10:$ALH$83,$A54-1947,FALSE)+HLOOKUP("fa_4_flow_s2",acc!$B$10:$ALH$83,$A54-1947,FALSE)+HLOOKUP("fa_5e_flow_s2",acc!$B$10:$ALH$83,$A54-1947,FALSE)+HLOOKUP("fa_6_flow_s2",acc!$B$10:$ALH$83,$A54-1947,FALSE)+HLOOKUP("fa_8_flow_s2",acc!$B$10:$ALH$83,$A54-1947,FALSE),"")</f>
        <v>73.69</v>
      </c>
      <c r="NY54" s="203">
        <v>0</v>
      </c>
      <c r="NZ54" s="203">
        <v>11.41</v>
      </c>
      <c r="OA54" s="203">
        <v>-3.4000000000000002E-2</v>
      </c>
      <c r="OB54" s="203">
        <v>0</v>
      </c>
      <c r="OC54" s="203">
        <v>38.601999999999997</v>
      </c>
      <c r="OD54" s="203">
        <v>33.018000000000001</v>
      </c>
      <c r="OE54" s="203">
        <v>5.5839999999999996</v>
      </c>
      <c r="OF54" s="203">
        <v>4.6849999999999996</v>
      </c>
      <c r="OG54" s="203">
        <v>15.955</v>
      </c>
      <c r="OH54" s="203">
        <v>15.058</v>
      </c>
      <c r="OI54" s="203">
        <v>0</v>
      </c>
      <c r="OJ54" s="203">
        <v>0.13600000000000001</v>
      </c>
      <c r="OK54" s="203">
        <v>0</v>
      </c>
      <c r="OL54" s="203">
        <v>12.463000000000001</v>
      </c>
      <c r="OM54" s="203"/>
      <c r="ON54" s="241">
        <f>IFERROR(HLOOKUP("fl_3g_flow_s11",acc!$B$10:$AIO$83,$A54-1947,FALSE)+HLOOKUP("fl_4_flow_s11",acc!$B$10:$AIO$83,$A54-1947,FALSE)+HLOOKUP("fl_5e_flow_s11",acc!$B$10:$AIO$83,$A54-1947,FALSE),"")</f>
        <v>108.881</v>
      </c>
      <c r="OO54" s="203">
        <v>0</v>
      </c>
      <c r="OP54" s="203">
        <v>0</v>
      </c>
      <c r="OQ54" s="203">
        <v>12.13</v>
      </c>
      <c r="OR54" s="203">
        <v>10.36</v>
      </c>
      <c r="OS54" s="203">
        <v>1.77</v>
      </c>
      <c r="OT54" s="203">
        <v>61.316000000000003</v>
      </c>
      <c r="OU54" s="203">
        <v>35.435000000000002</v>
      </c>
      <c r="OV54" s="203">
        <v>35.435000000000002</v>
      </c>
      <c r="OW54" s="203">
        <v>0</v>
      </c>
      <c r="OX54" s="203">
        <v>0</v>
      </c>
      <c r="OY54" s="203">
        <v>0</v>
      </c>
      <c r="OZ54" s="203">
        <v>0</v>
      </c>
      <c r="PA54" s="203"/>
      <c r="PB54" s="241">
        <f>IFERROR(HLOOKUP("fl_295_flow_s12",acc!$B$10:$AMM$83,$A54-1947,FALSE)+HLOOKUP("fl_2_flow_s12",acc!$B$10:$AMM$83,$A54-1947,FALSE)+HLOOKUP("fl_3g_flow_s12",acc!$B$10:$AMM$83,$A54-1947,FALSE)+HLOOKUP("fl_5e_flow_s12",acc!$B$10:$AMM$83,$A54-1947,FALSE)+HLOOKUP("fl_6_flow_s12",acc!$B$10:$AMM$83,$A54-1947,FALSE)+HLOOKUP("fl_7_flow_s12",acc!$B$10:$AMM$83,$A54-1947,FALSE),"")</f>
        <v>125.14954468075337</v>
      </c>
      <c r="PC54" s="203">
        <v>0</v>
      </c>
      <c r="PD54" s="241">
        <f>IFERROR(HLOOKUP("fa_2_flow_s11",acc!$B$10:$AIS$83,$A54-1947,FALSE)+HLOOKUP("fa_2_flow_s12",acc!$B$10:$AIS$83,$A54-1947,FALSE)+HLOOKUP("fa_2_flow_s121",acc!$B$10:$AIS$83,$A54-1947,FALSE)+HLOOKUP("fa_2_flow_s13",acc!$B$10:$AIS$83,$A54-1947,FALSE)+HLOOKUP("fa_2_flow_s14",acc!$B$10:$AIS$83,$A54-1947,FALSE)+HLOOKUP("fa_2_flow_s2",acc!$B$10:$AIS$83,$A54-1947,FALSE)-HLOOKUP("fl_2_flow_s121",acc!$B$10:$AIS$83,$A54-1947,FALSE)-HLOOKUP("fl_2_flow_s13",acc!$B$10:$AIS$83,$A54-1947,FALSE)-HLOOKUP("fl_2_flow_s2",acc!$B$10:$AIS$83,$A54-1947,FALSE),"")</f>
        <v>37.397999999999982</v>
      </c>
      <c r="PE54" s="203">
        <v>0</v>
      </c>
      <c r="PF54" s="203">
        <v>2.1850000000000001</v>
      </c>
      <c r="PG54" s="203">
        <v>62.454999999999998</v>
      </c>
      <c r="PH54" s="203">
        <v>59.290999999999997</v>
      </c>
      <c r="PI54" s="203">
        <v>3.1640000000000001</v>
      </c>
      <c r="PJ54" s="203">
        <v>0</v>
      </c>
      <c r="PK54" s="203">
        <v>48.09</v>
      </c>
      <c r="PL54" s="203">
        <f>IFERROR(HLOOKUP("fa_5e_flow_s11",acc!$B$10:$AIS$83,$A54-1947,FALSE)
+HLOOKUP("fa_5e_flow_s12",acc!$B$10:$AIS$83,$A54-1947,FALSE)
+HLOOKUP("fa_5e_flow_s121",acc!$B$10:$AIS$83,$A54-1947,FALSE)
+HLOOKUP("fa_5e_flow_s13",acc!$B$10:$AIS$83,$A54-1947,FALSE)
+HLOOKUP("fa_5e_flow_s14",acc!$B$10:$AIS$83,$A54-1947,FALSE)
+HLOOKUP("fa_5e_flow_s2",acc!$B$10:$AIS$83,$A54-1947,FALSE)
-HLOOKUP("fl_5e_flow_s11",acc!$B$10:$AIS$83,$A54-1947,FALSE)
-HLOOKUP("fl_5e_flow_s121",acc!$B$10:$AIS$83,$A54-1947,FALSE),"")</f>
        <v>46.828000000000003</v>
      </c>
      <c r="PM54" s="203">
        <v>0</v>
      </c>
      <c r="PN54" s="203">
        <v>34.754000000000005</v>
      </c>
      <c r="PO54" s="241">
        <f>IFERROR(HLOOKUP("fa_7_flow_s11",acc!$B$10:$AIS$83,$A54-1947,FALSE)+HLOOKUP("fa_7_flow_s121",acc!$B$10:$AIS$83,$A54-1947,FALSE)+HLOOKUP("fa_7_flow_s13",acc!$B$10:$AIS$83,$A54-1947,FALSE)+HLOOKUP("fa_7_flow_s14",acc!$B$10:$AIS$83,$A54-1947,FALSE)-HLOOKUP("fl_7_flow_s2",acc!$B$10:$AIS$83,$A54-1947,FALSE),"")</f>
        <v>1.2499999999999989</v>
      </c>
      <c r="PP54" s="203">
        <v>0</v>
      </c>
      <c r="PQ54" s="203"/>
      <c r="PR54" s="241">
        <f>IFERROR(HLOOKUP("fl_21_flow_s121",acc!$B$10:$AME$83,$A54-1947,FALSE)+HLOOKUP("res_flow",acc!$B$10:$AME$83,$A54-1947,FALSE)+HLOOKUP("gcb_flow",acc!$B$10:$AME$83,$A54-1947,FALSE)+HLOOKUP("fl_2_flow_s121",acc!$B$10:$AME$83,$A54-1947,FALSE)+HLOOKUP("fl_5e_flow_s121",acc!$B$10:$AME$83,$A54-1947,FALSE),"")</f>
        <v>11.529999999999998</v>
      </c>
      <c r="PS54" s="203">
        <v>0</v>
      </c>
      <c r="PT54" s="203">
        <v>-27.361378992816899</v>
      </c>
      <c r="PU54" s="241">
        <f>IFERROR(HLOOKUP("fa_21_flow_s11",acc!$B$10:$AIS$83,$A54-1947,FALSE)+HLOOKUP("fa_21_flow_s12",acc!$B$10:$AIS$83,$A54-1947,FALSE)+HLOOKUP("fa_21_flow_s14",acc!$B$10:$AIS$83,$A54-1947,FALSE)+HLOOKUP("fa_21_flow_s2",acc!$B$10:$AIS$83,$A54-1947,FALSE),"")</f>
        <v>0.35799999999999998</v>
      </c>
      <c r="PV54" s="203">
        <v>0</v>
      </c>
      <c r="PW54" s="203">
        <v>0</v>
      </c>
      <c r="PX54" s="203">
        <v>0</v>
      </c>
      <c r="PY54" s="203">
        <v>0</v>
      </c>
      <c r="PZ54" s="203">
        <v>0</v>
      </c>
      <c r="QA54" s="203">
        <v>0</v>
      </c>
      <c r="QB54" s="203">
        <v>0</v>
      </c>
      <c r="QC54" s="203">
        <v>0</v>
      </c>
      <c r="QD54" s="203">
        <v>0</v>
      </c>
      <c r="QE54" s="203">
        <v>0</v>
      </c>
      <c r="QF54" s="203">
        <v>0</v>
      </c>
      <c r="QG54" s="203"/>
      <c r="QH54" s="241">
        <f>IFERROR(HLOOKUP("fl_2_flow_s13",acc!$B$10:$ALW$83,$A54-1947,FALSE)+HLOOKUP("fl_3e_flow_s13",acc!$B$10:$ALW$83,$A54-1947,FALSE)+HLOOKUP("fl_4_flow_s13",acc!$B$10:$ALW$83,$A54-1947,FALSE),"")</f>
        <v>52.2</v>
      </c>
      <c r="QI54" s="203">
        <v>0</v>
      </c>
      <c r="QJ54" s="203">
        <v>-1.8120000000000001</v>
      </c>
      <c r="QK54" s="203">
        <v>0</v>
      </c>
      <c r="QL54" s="203">
        <v>45.283000000000001</v>
      </c>
      <c r="QM54" s="203">
        <v>42.396000000000001</v>
      </c>
      <c r="QN54" s="203">
        <v>2.887</v>
      </c>
      <c r="QO54" s="203">
        <v>8.729000000000001</v>
      </c>
      <c r="QP54" s="203">
        <v>0</v>
      </c>
      <c r="QQ54" s="203">
        <v>0</v>
      </c>
      <c r="QR54" s="203">
        <v>0</v>
      </c>
      <c r="QS54" s="203">
        <v>0</v>
      </c>
      <c r="QT54" s="203">
        <v>0</v>
      </c>
      <c r="QU54" s="203">
        <v>0</v>
      </c>
      <c r="QV54" s="203"/>
      <c r="QW54" s="241">
        <f>IFERROR(HLOOKUP("fl_4_flow_s14",acc!$B$10:$ALO$83,$A54-1947,FALSE),"")</f>
        <v>8.5530000000000008</v>
      </c>
      <c r="QX54" s="203">
        <v>0</v>
      </c>
      <c r="QY54" s="203">
        <v>0</v>
      </c>
      <c r="QZ54" s="203">
        <v>0</v>
      </c>
      <c r="RA54" s="203">
        <v>0</v>
      </c>
      <c r="RB54" s="203">
        <v>0</v>
      </c>
      <c r="RC54" s="203">
        <v>8.5530000000000008</v>
      </c>
      <c r="RD54" s="203">
        <v>0</v>
      </c>
      <c r="RE54" s="203">
        <v>0</v>
      </c>
      <c r="RF54" s="203">
        <v>0</v>
      </c>
      <c r="RG54" s="203">
        <v>0</v>
      </c>
      <c r="RH54" s="203">
        <v>0</v>
      </c>
      <c r="RI54" s="203">
        <v>0</v>
      </c>
      <c r="RJ54" s="203"/>
      <c r="RK54" s="241">
        <f>IFERROR(HLOOKUP("fl_1_flow_s2",acc!$B$10:$ALG$83,$A54-1947,FALSE)+HLOOKUP("fl_295_flow_s2",acc!$B$10:$ALG$83,$A54-1947,FALSE)+HLOOKUP("tgt2_flow",acc!$B$10:$ALG$83,$A54-1947,FALSE)+HLOOKUP("fl_2_flow_s2",acc!$B$10:$ALG$83,$A54-1947,FALSE)+HLOOKUP("fl_3d_flow_s2",acc!$B$10:$ALG$83,$A54-1947,FALSE)+HLOOKUP("fl_4_flow_s2",acc!$B$10:$ALG$83,$A54-1947,FALSE)+HLOOKUP("fl_5d_flow_s2",acc!$B$10:$ALG$83,$A54-1947,FALSE)+HLOOKUP("fl_7_flow_s2",acc!$B$10:$ALG$83,$A54-1947,FALSE),"")</f>
        <v>76.917000000000002</v>
      </c>
      <c r="RL54" s="203">
        <v>-0.90500000000000003</v>
      </c>
      <c r="RM54" s="203">
        <v>24.581</v>
      </c>
      <c r="RN54" s="203">
        <v>0</v>
      </c>
      <c r="RO54" s="203">
        <v>11.227999999999998</v>
      </c>
      <c r="RP54" s="203">
        <v>13.064</v>
      </c>
      <c r="RQ54" s="203">
        <v>8.6300000000000008</v>
      </c>
      <c r="RR54" s="241">
        <f>IFERROR(HLOOKUP("fa_3d_flow_s11",acc!$B$10:$AIS$83,$A54-1947,FALSE)+HLOOKUP("fa_3d_flow_s12",acc!$B$10:$AIS$83,$A54-1947,FALSE)+HLOOKUP("fa_3d_flow_s121",acc!$B$10:$AIS$83,$A54-1947,FALSE)+HLOOKUP("fa_3d_flow_s13",acc!$B$10:$AIS$83,$A54-1947,FALSE)+HLOOKUP("fa_3d_flow_s14",acc!$B$10:$AIS$83,$A54-1947,FALSE),"")</f>
        <v>7.9660000000000011</v>
      </c>
      <c r="RS54" s="203">
        <v>19.015000000000001</v>
      </c>
      <c r="RT54" s="203">
        <v>15.505000000000001</v>
      </c>
      <c r="RU54" s="203">
        <v>0</v>
      </c>
      <c r="RV54" s="241">
        <f>IFERROR(HLOOKUP("fa_5d_flow_s11",acc!$B$10:$AIS$83,$A54-1947,FALSE)
+HLOOKUP("fa_5d_flow_s12",acc!$B$10:$AIS$83,$A54-1947,FALSE)
+HLOOKUP("fa_5d_flow_s121",acc!$B$10:$AIS$83,$A54-1947,FALSE)
+HLOOKUP("fa_5d_flow_s13",acc!$B$10:$AIS$83,$A54-1947,FALSE)
+HLOOKUP("fa_5d_flow_s14",acc!$B$10:$AIS$83,$A54-1947,FALSE),"")</f>
        <v>15.871</v>
      </c>
      <c r="RW54" s="203">
        <v>0</v>
      </c>
      <c r="RX54" s="203">
        <v>-0.83899999999999864</v>
      </c>
      <c r="RY54" s="203">
        <v>0</v>
      </c>
      <c r="RZ54" s="203"/>
      <c r="SA54" s="241">
        <f>IFERROR(HLOOKUP("fa_21_v_s11",acc!$B$10:$AIR$83,$A54-1947,FALSE)+HLOOKUP("fa_2_v_s11",acc!$B$10:$AIR$83,$A54-1947,FALSE)+HLOOKUP("fa_3e_v_s11",acc!$B$10:$AIR$83,$A54-1947,FALSE)+HLOOKUP("fa_3d_v_s11",acc!$B$10:$AIR$83,$A54-1947,FALSE)+HLOOKUP("fa_4_v_s11",acc!$B$10:$AIR$83,$A54-1947,FALSE)
+HLOOKUP("fa_5e_v_s11",acc!$B$10:$AIR$83,$A54-1947,FALSE)
+HLOOKUP("fa_5d_v_s11",acc!$B$10:$AIR$83,$A54-1947,FALSE)
+HLOOKUP("fa_6_v_s11",acc!$B$10:$AIR$83,$A54-1947,FALSE)
+HLOOKUP("fa_7_v_s11",acc!$B$10:$AIR$83,$A54-1947,FALSE)
+HLOOKUP("fa_8_v_s11",acc!$B$10:$AIR$83,$A54-1947,FALSE),"")</f>
        <v>-5.9159999999999995</v>
      </c>
      <c r="SB54" s="203">
        <v>0</v>
      </c>
      <c r="SC54" s="203">
        <v>-0.93</v>
      </c>
      <c r="SD54" s="203">
        <v>0</v>
      </c>
      <c r="SE54" s="203">
        <v>0.77600000000000002</v>
      </c>
      <c r="SF54" s="203">
        <v>0.84699999999999998</v>
      </c>
      <c r="SG54" s="203">
        <v>-7.0999999999999994E-2</v>
      </c>
      <c r="SH54" s="203">
        <v>-9.5289999999999999</v>
      </c>
      <c r="SI54" s="203">
        <v>5.048</v>
      </c>
      <c r="SJ54" s="203">
        <v>1.9690000000000001</v>
      </c>
      <c r="SK54" s="203">
        <v>3.0790000000000002</v>
      </c>
      <c r="SL54" s="203">
        <v>0</v>
      </c>
      <c r="SM54" s="203">
        <v>-1.2809999999999999</v>
      </c>
      <c r="SN54" s="203">
        <v>0</v>
      </c>
      <c r="SO54" s="203"/>
      <c r="SP54" s="241">
        <f>IFERROR(HLOOKUP("fa_21_v_s12",acc!$B$10:$AML$83,$A54-1947,FALSE)+HLOOKUP("res_v",acc!$B$10:$AML$83,$A54-1947,FALSE)+HLOOKUP("fa_2_v_s12",acc!$B$10:$AML$83,$A54-1947,FALSE)+HLOOKUP("fa_3e_v_s12",acc!$B$10:$AML$83,$A54-1947,FALSE)+HLOOKUP("fa_3d_v_s12",acc!$B$10:$AML$83,$A54-1947,FALSE)+HLOOKUP("fa_3g_v_s12",acc!$B$10:$AML$83,$A54-1947,FALSE)+HLOOKUP("fa_4_v_s12",acc!$B$10:$AML$83,$A54-1947,FALSE)+HLOOKUP("fa_5e_v_s12",acc!$B$10:$AML$83,$A54-1947,FALSE)+HLOOKUP("fa_5d_v_s12",acc!$B$10:$AML$83,$A54-1947,FALSE)+HLOOKUP("fa_8_v_s12",acc!$B$10:$AML$83,$A54-1947,FALSE),"")</f>
        <v>-11.864887793731226</v>
      </c>
      <c r="SQ54" s="203">
        <v>0</v>
      </c>
      <c r="SR54" s="203">
        <v>-11.827</v>
      </c>
      <c r="SS54" s="203">
        <v>-6.0000000000000001E-3</v>
      </c>
      <c r="ST54" s="203">
        <v>0</v>
      </c>
      <c r="SU54" s="203">
        <v>-2.8839999999999999</v>
      </c>
      <c r="SV54" s="203">
        <v>-0.69</v>
      </c>
      <c r="SW54" s="203">
        <v>-2.194</v>
      </c>
      <c r="SX54" s="241">
        <f>IFERROR(HLOOKUP("fl_4_v_s11",acc!$B$10:$AIS$83,$A54-1947,FALSE)+HLOOKUP("fl_4_v_s13",acc!$B$10:$AIS$83,$A54-1947,FALSE)+HLOOKUP("fl_4_v_s14",acc!$B$10:$AIS$83,$A54-1947,FALSE)+HLOOKUP("fl_4_v_s2",acc!$B$10:$AIS$83,$A54-1947,FALSE)-HLOOKUP("fa_4_v_s11",acc!$B$10:$AIS$83,$A54-1947,FALSE)-HLOOKUP("fa_4_v_s121",acc!$B$10:$AIS$83,$A54-1947,FALSE)-HLOOKUP("fa_4_v_s2",acc!$B$10:$AIS$83,$A54-1947,FALSE),"")</f>
        <v>-3.4009999999999998</v>
      </c>
      <c r="SY54" s="203">
        <v>10.618</v>
      </c>
      <c r="SZ54" s="203">
        <v>9.6590000000000007</v>
      </c>
      <c r="TA54" s="203">
        <v>0.95899999999999996</v>
      </c>
      <c r="TB54" s="203">
        <v>0</v>
      </c>
      <c r="TC54" s="203">
        <v>0</v>
      </c>
      <c r="TD54" s="203">
        <v>0</v>
      </c>
      <c r="TE54" s="203"/>
      <c r="TF54" s="241">
        <f>IFERROR(HLOOKUP("fa_1_v_s121",acc!$B$10:$AMD$83,$A54-1947,FALSE)+HLOOKUP("fa_295_v_s121",acc!$B$10:$AMD$83,$A54-1947,FALSE)+HLOOKUP("tgt2_v",acc!$B$10:$AMD$83,$A54-1947,FALSE)+HLOOKUP("fa_2_v_s121",acc!$B$10:$AMD$83,$A54-1947,FALSE)+HLOOKUP("fa_3e_v_s121",acc!$B$10:$AMD$83,$A54-1947,FALSE)+HLOOKUP("fa_3d_v_s121",acc!$B$10:$AMD$83,$A54-1947,FALSE)+HLOOKUP("fa_3g_v_s121",acc!$B$10:$AMD$83,$A54-1947,FALSE)+HLOOKUP("fa_4_v_s121",acc!$B$10:$AMD$83,$A54-1947,FALSE)+HLOOKUP("fa_5e_v_s121",acc!$B$10:$AMD$83,$A54-1947,FALSE)+HLOOKUP("fa_5d_v_s121",acc!$B$10:$AMD$83,$A54-1947,FALSE)+HLOOKUP("fa_7_v_s121",acc!$B$10:$AMD$83,$A54-1947,FALSE)+HLOOKUP("fa_8_v_s121",acc!$B$10:$AMD$83,$A54-1947,FALSE),"")</f>
        <v>-4.8270000000000008</v>
      </c>
      <c r="TG54" s="203">
        <v>-2.9390000000000001</v>
      </c>
      <c r="TH54" s="203">
        <v>-1.929</v>
      </c>
      <c r="TI54" s="203">
        <v>0</v>
      </c>
      <c r="TJ54" s="203">
        <v>0</v>
      </c>
      <c r="TK54" s="203">
        <v>1.9E-2</v>
      </c>
      <c r="TL54" s="203">
        <v>1.9E-2</v>
      </c>
      <c r="TM54" s="203">
        <v>0</v>
      </c>
      <c r="TN54" s="203">
        <v>0</v>
      </c>
      <c r="TO54" s="203">
        <v>2.1999999999999999E-2</v>
      </c>
      <c r="TP54" s="203">
        <v>0.02</v>
      </c>
      <c r="TQ54" s="203">
        <v>2E-3</v>
      </c>
      <c r="TR54" s="203">
        <v>0</v>
      </c>
      <c r="TS54" s="203">
        <v>0</v>
      </c>
      <c r="TT54" s="203">
        <v>0</v>
      </c>
      <c r="TU54" s="203"/>
      <c r="TV54" s="241">
        <f>IFERROR(HLOOKUP("gcb_v",acc!$B$10:$ALV$83,$A54-1947,FALSE)+HLOOKUP("fa_2_v_s13",acc!$B$10:$ALV$83,$A54-1947,FALSE)+HLOOKUP("fa_3d_v_s13",acc!$B$10:$ALV$83,$A54-1947,FALSE)+HLOOKUP("fa_3g_v_s13",acc!$B$10:$ALV$83,$A54-1947,FALSE)+HLOOKUP("fa_5e_v_s13",acc!$B$10:$ALV$83,$A54-1947,FALSE)+HLOOKUP("fa_5d_v_s13",acc!$B$10:$ALV$83,$A54-1947,FALSE)+HLOOKUP("fa_6_v_s13",acc!$B$10:$ALV$83,$A54-1947,FALSE)+HLOOKUP("fa_7_v_s13",acc!$B$10:$ALV$83,$A54-1947,FALSE)+HLOOKUP("fa_8_v_s13",acc!$B$10:$ALV$83,$A54-1947,FALSE),"")</f>
        <v>18.209999999999997</v>
      </c>
      <c r="TW54" s="203">
        <v>0</v>
      </c>
      <c r="TX54" s="203">
        <v>-2.3E-2</v>
      </c>
      <c r="TY54" s="203">
        <v>0</v>
      </c>
      <c r="TZ54" s="203">
        <v>0.14099999999999999</v>
      </c>
      <c r="UA54" s="203">
        <v>0.35799999999999998</v>
      </c>
      <c r="UB54" s="203">
        <v>-0.217</v>
      </c>
      <c r="UC54" s="203">
        <v>0</v>
      </c>
      <c r="UD54" s="203">
        <v>18.091999999999999</v>
      </c>
      <c r="UE54" s="203">
        <v>18.061</v>
      </c>
      <c r="UF54" s="203">
        <v>3.1E-2</v>
      </c>
      <c r="UG54" s="203">
        <v>0</v>
      </c>
      <c r="UH54" s="203">
        <v>0</v>
      </c>
      <c r="UI54" s="203">
        <v>0</v>
      </c>
      <c r="UJ54" s="203"/>
      <c r="UK54" s="241">
        <f>IFERROR(HLOOKUP("fa_21_v_s14",acc!$B$10:$ALN$83,$A54-1947,FALSE)+HLOOKUP("fa_2_v_s14",acc!$B$10:$ALN$83,$A54-1947,FALSE)+HLOOKUP("fa_3d_v_s14",acc!$B$10:$ALN$83,$A54-1947,FALSE)+HLOOKUP("fa_3g_v_s14",acc!$B$10:$ALN$83,$A54-1947,FALSE)+HLOOKUP("fa_5e_v_s14",acc!$B$10:$ALN$83,$A54-1947,FALSE)+HLOOKUP("fa_5d_v_s14",acc!$B$10:$ALN$83,$A54-1947,FALSE)+HLOOKUP("fa_6_v_s14",acc!$B$10:$ALN$83,$A54-1947,FALSE)+HLOOKUP("fa_7_v_s14",acc!$B$10:$ALN$83,$A54-1947,FALSE)+HLOOKUP("fa_8_v_s14",acc!$B$10:$ALN$83,$A54-1947,FALSE),"")</f>
        <v>12.433999999999999</v>
      </c>
      <c r="UL54" s="203">
        <v>0</v>
      </c>
      <c r="UM54" s="203">
        <v>-0.877</v>
      </c>
      <c r="UN54" s="203">
        <v>0</v>
      </c>
      <c r="UO54" s="203">
        <v>4.38</v>
      </c>
      <c r="UP54" s="203">
        <v>2.7530000000000001</v>
      </c>
      <c r="UQ54" s="203">
        <v>1.627</v>
      </c>
      <c r="UR54" s="203">
        <v>0</v>
      </c>
      <c r="US54" s="203">
        <v>9.8610000000000007</v>
      </c>
      <c r="UT54" s="203">
        <v>9.6159999999999997</v>
      </c>
      <c r="UU54" s="203">
        <v>0.245</v>
      </c>
      <c r="UV54" s="203">
        <v>-0.93</v>
      </c>
      <c r="UW54" s="203">
        <v>0</v>
      </c>
      <c r="UX54" s="203">
        <v>0</v>
      </c>
      <c r="UY54" s="203"/>
      <c r="UZ54" s="241">
        <f>IFERROR(HLOOKUP("fa_21_v_s2",acc!$B$10:$ALF$83,$A54-1947,FALSE)+HLOOKUP("fa_2_v_s2",acc!$B$10:$ALF$83,$A54-1947,FALSE)+HLOOKUP("fa_3e_v_s2",acc!$B$10:$ALF$83,$A54-1947,FALSE)+HLOOKUP("fa_3g_v_s2",acc!$B$10:$ALF$83,$A54-1947,FALSE)+HLOOKUP("fa_4_v_s2",acc!$B$10:$ALF$83,$A54-1947,FALSE)+HLOOKUP("fa_5e_v_s2",acc!$B$10:$ALF$83,$A54-1947,FALSE)+HLOOKUP("fa_6_v_s2",acc!$B$10:$ALF$83,$A54-1947,FALSE)+HLOOKUP("fa_8_v_s2",acc!$B$10:$ALF$83,$A54-1947,FALSE),"")</f>
        <v>3.6199999999999974</v>
      </c>
      <c r="VA54" s="203">
        <v>0</v>
      </c>
      <c r="VB54" s="203">
        <v>-11.592000000000001</v>
      </c>
      <c r="VC54" s="203">
        <v>8.0000000000000002E-3</v>
      </c>
      <c r="VD54" s="203">
        <v>0</v>
      </c>
      <c r="VE54" s="203">
        <v>2.851</v>
      </c>
      <c r="VF54" s="203">
        <v>6.1189999999999998</v>
      </c>
      <c r="VG54" s="203">
        <v>-3.2679999999999998</v>
      </c>
      <c r="VH54" s="203">
        <v>4.9429999999999996</v>
      </c>
      <c r="VI54" s="203">
        <v>8.4779999999999998</v>
      </c>
      <c r="VJ54" s="203">
        <v>7.4870000000000001</v>
      </c>
      <c r="VK54" s="203">
        <v>0</v>
      </c>
      <c r="VL54" s="203">
        <v>0</v>
      </c>
      <c r="VM54" s="203">
        <v>0</v>
      </c>
      <c r="VN54" s="203">
        <v>0</v>
      </c>
      <c r="VO54" s="203"/>
      <c r="VP54" s="241">
        <f>IFERROR(HLOOKUP("fl_3g_v_s11",acc!$B$10:$AIM$83,$A54-1947,FALSE)+HLOOKUP("fl_4_v_s11",acc!$B$10:$AIM$83,$A54-1947,FALSE)+HLOOKUP("fl_5e_v_s11",acc!$B$10:$AIM$83,$A54-1947,FALSE),"")</f>
        <v>28.912999999999997</v>
      </c>
      <c r="VQ54" s="203">
        <v>0</v>
      </c>
      <c r="VR54" s="203">
        <v>0</v>
      </c>
      <c r="VS54" s="203">
        <v>5.0000000000000001E-3</v>
      </c>
      <c r="VT54" s="203">
        <v>1.2110000000000001</v>
      </c>
      <c r="VU54" s="203">
        <v>-1.206</v>
      </c>
      <c r="VV54" s="203">
        <v>-5.23</v>
      </c>
      <c r="VW54" s="203">
        <v>34.137999999999998</v>
      </c>
      <c r="VX54" s="203">
        <v>34.137999999999998</v>
      </c>
      <c r="VY54" s="203">
        <v>0</v>
      </c>
      <c r="VZ54" s="203">
        <v>0</v>
      </c>
      <c r="WA54" s="203">
        <v>0</v>
      </c>
      <c r="WB54" s="203">
        <v>0</v>
      </c>
      <c r="WC54" s="203"/>
      <c r="WD54" s="241">
        <f>IFERROR(HLOOKUP("fl_295_v_s12",acc!$B$10:$AMK$83,$A54-1947,FALSE)+HLOOKUP("fl_2_v_s12",acc!$B$10:$AMK$83,$A54-1947,FALSE)+HLOOKUP("fl_3g_v_s12",acc!$B$10:$AMK$83,$A54-1947,FALSE)+HLOOKUP("fl_5e_v_s12",acc!$B$10:$AMK$83,$A54-1947,FALSE)+HLOOKUP("fl_6_v_s12",acc!$B$10:$AMK$83,$A54-1947,FALSE)+HLOOKUP("fl_7_v_s12",acc!$B$10:$AMK$83,$A54-1947,FALSE),"")</f>
        <v>-3.2478877937312207</v>
      </c>
      <c r="WE54" s="203">
        <v>0</v>
      </c>
      <c r="WF54" s="241">
        <f>IFERROR(HLOOKUP("fa_2_v_s11",acc!$B$10:$AIS$83,$A54-1947,FALSE)+HLOOKUP("fa_2_v_s12",acc!$B$10:$AIS$83,$A54-1947,FALSE)+HLOOKUP("fa_2_v_s121",acc!$B$10:$AIS$83,$A54-1947,FALSE)+HLOOKUP("fa_2_v_s13",acc!$B$10:$AIS$83,$A54-1947,FALSE)+HLOOKUP("fa_2_v_s14",acc!$B$10:$AIS$83,$A54-1947,FALSE)+HLOOKUP("fa_2_v_s2",acc!$B$10:$AIS$83,$A54-1947,FALSE)-HLOOKUP("fl_2_v_s121",acc!$B$10:$AIS$83,$A54-1947,FALSE)-HLOOKUP("fl_2_v_s13",acc!$B$10:$AIS$83,$A54-1947,FALSE)-HLOOKUP("fl_2_v_s2",acc!$B$10:$AIS$83,$A54-1947,FALSE),"")</f>
        <v>-13.461</v>
      </c>
      <c r="WG54" s="203">
        <v>0</v>
      </c>
      <c r="WH54" s="203">
        <v>0</v>
      </c>
      <c r="WI54" s="203">
        <v>3.504</v>
      </c>
      <c r="WJ54" s="203">
        <v>4.4379999999999997</v>
      </c>
      <c r="WK54" s="203">
        <v>-0.93400000000000005</v>
      </c>
      <c r="WL54" s="203">
        <v>0</v>
      </c>
      <c r="WM54" s="203">
        <v>9.6170000000000009</v>
      </c>
      <c r="WN54" s="241">
        <f>IFERROR(HLOOKUP("fa_5e_v_s11",acc!$B$10:$AIS$83,$A54-1947,FALSE)
+HLOOKUP("fa_5e_v_s12",acc!$B$10:$AIS$83,$A54-1947,FALSE)
+HLOOKUP("fa_5e_v_s121",acc!$B$10:$AIS$83,$A54-1947,FALSE)
+HLOOKUP("fa_5e_v_s13",acc!$B$10:$AIS$83,$A54-1947,FALSE)
+HLOOKUP("fa_5e_v_s14",acc!$B$10:$AIS$83,$A54-1947,FALSE)
+HLOOKUP("fa_5e_v_s2",acc!$B$10:$AIS$83,$A54-1947,FALSE)
-HLOOKUP("fl_5e_v_s11",acc!$B$10:$AIS$83,$A54-1947,FALSE)
-HLOOKUP("fl_5e_v_s121",acc!$B$10:$AIS$83,$A54-1947,FALSE),"")</f>
        <v>13.401000000000007</v>
      </c>
      <c r="WO54" s="203">
        <v>0</v>
      </c>
      <c r="WP54" s="203">
        <v>-0.93</v>
      </c>
      <c r="WQ54" s="241">
        <f>IFERROR(HLOOKUP("fa_7_v_s11",acc!$B$10:$AIS$83,$A54-1947,FALSE)+HLOOKUP("fa_7_v_s121",acc!$B$10:$AIS$83,$A54-1947,FALSE)+HLOOKUP("fa_7_v_s13",acc!$B$10:$AIS$83,$A54-1947,FALSE)+HLOOKUP("fa_7_v_s14",acc!$B$10:$AIS$83,$A54-1947,FALSE)-HLOOKUP("fl_7_v_s2",acc!$B$10:$AIS$83,$A54-1947,FALSE),"")</f>
        <v>-0.13299999999999934</v>
      </c>
      <c r="WR54" s="203">
        <v>0</v>
      </c>
      <c r="WS54" s="203"/>
      <c r="WT54" s="241">
        <f>IFERROR(HLOOKUP("fl_21_v_s121",acc!$B$10:$AMC$83,$A54-1947,FALSE)+HLOOKUP("res_v",acc!$B$10:$AMC$83,$A54-1947,FALSE)+HLOOKUP("gcb_v",acc!$B$10:$AMC$83,$A54-1947,FALSE)+HLOOKUP("fl_2_v_s121",acc!$B$10:$AMC$83,$A54-1947,FALSE)+HLOOKUP("fl_5e_v_s121",acc!$B$10:$AMC$83,$A54-1947,FALSE),"")</f>
        <v>-1.258</v>
      </c>
      <c r="WU54" s="203">
        <v>0</v>
      </c>
      <c r="WV54" s="203">
        <v>-0.53200000000000003</v>
      </c>
      <c r="WW54" s="203">
        <v>1E-3</v>
      </c>
      <c r="WX54" s="203">
        <v>0</v>
      </c>
      <c r="WY54" s="203">
        <v>0</v>
      </c>
      <c r="WZ54" s="203">
        <v>0</v>
      </c>
      <c r="XA54" s="203">
        <v>0</v>
      </c>
      <c r="XB54" s="203">
        <v>0</v>
      </c>
      <c r="XC54" s="203">
        <v>-0.72699999999999998</v>
      </c>
      <c r="XD54" s="203">
        <v>-0.72699999999999998</v>
      </c>
      <c r="XE54" s="203">
        <v>0</v>
      </c>
      <c r="XF54" s="203">
        <v>0</v>
      </c>
      <c r="XG54" s="203">
        <v>0</v>
      </c>
      <c r="XH54" s="203">
        <v>0</v>
      </c>
      <c r="XI54" s="203"/>
      <c r="XJ54" s="241">
        <f>IFERROR(HLOOKUP("fl_2_v_s13",acc!$B$10:$ALU$83,$A54-1947,FALSE)+HLOOKUP("fl_3e_v_s13",acc!$B$10:$ALU$83,$A54-1947,FALSE)+HLOOKUP("fl_4_v_s13",acc!$B$10:$ALU$83,$A54-1947,FALSE),"")</f>
        <v>3.786</v>
      </c>
      <c r="XK54" s="203">
        <v>0</v>
      </c>
      <c r="XL54" s="203">
        <v>0</v>
      </c>
      <c r="XM54" s="203">
        <v>0</v>
      </c>
      <c r="XN54" s="203">
        <v>3.8159999999999998</v>
      </c>
      <c r="XO54" s="203">
        <v>3.746</v>
      </c>
      <c r="XP54" s="203">
        <v>7.0000000000000007E-2</v>
      </c>
      <c r="XQ54" s="203">
        <v>-0.03</v>
      </c>
      <c r="XR54" s="203">
        <v>0</v>
      </c>
      <c r="XS54" s="203">
        <v>0</v>
      </c>
      <c r="XT54" s="203">
        <v>0</v>
      </c>
      <c r="XU54" s="203">
        <v>0</v>
      </c>
      <c r="XV54" s="203">
        <v>0</v>
      </c>
      <c r="XW54" s="203">
        <v>0</v>
      </c>
      <c r="XX54" s="203"/>
      <c r="XY54" s="241">
        <f>IFERROR(HLOOKUP("fl_4_v_s14",acc!$B$10:$ALM$83,$A54-1947,FALSE),"")</f>
        <v>-1.7999999999999999E-2</v>
      </c>
      <c r="XZ54" s="203">
        <v>0</v>
      </c>
      <c r="YA54" s="203">
        <v>0</v>
      </c>
      <c r="YB54" s="203">
        <v>0</v>
      </c>
      <c r="YC54" s="203">
        <v>0</v>
      </c>
      <c r="YD54" s="203">
        <v>0</v>
      </c>
      <c r="YE54" s="203">
        <v>-1.7999999999999999E-2</v>
      </c>
      <c r="YF54" s="203">
        <v>0</v>
      </c>
      <c r="YG54" s="203">
        <v>0</v>
      </c>
      <c r="YH54" s="203">
        <v>0</v>
      </c>
      <c r="YI54" s="203">
        <v>0</v>
      </c>
      <c r="YJ54" s="203">
        <v>0</v>
      </c>
      <c r="YK54" s="203">
        <v>0</v>
      </c>
      <c r="YL54" s="203"/>
      <c r="YM54" s="241">
        <f>IFERROR(HLOOKUP("fl_1_v_s2",acc!$B$10:$ALE$83,$A54-1947,FALSE)+HLOOKUP("fl_295_v_s2",acc!$B$10:$ALE$83,$A54-1947,FALSE)+HLOOKUP("tgt2_v",acc!$B$10:$ALE$83,$A54-1947,FALSE)+HLOOKUP("fl_2_v_s2",acc!$B$10:$ALE$83,$A54-1947,FALSE)+HLOOKUP("fl_3d_v_s2",acc!$B$10:$ALE$83,$A54-1947,FALSE)+HLOOKUP("fl_4_v_s2",acc!$B$10:$ALE$83,$A54-1947,FALSE)+HLOOKUP("fl_5d_v_s2",acc!$B$10:$ALE$83,$A54-1947,FALSE)+HLOOKUP("fl_7_v_s2",acc!$B$10:$ALE$83,$A54-1947,FALSE),"")</f>
        <v>-16.520000000000003</v>
      </c>
      <c r="YN54" s="203">
        <v>-2.9390000000000001</v>
      </c>
      <c r="YO54" s="203">
        <v>-13.185</v>
      </c>
      <c r="YP54" s="203">
        <v>0</v>
      </c>
      <c r="YQ54" s="203">
        <v>0</v>
      </c>
      <c r="YR54" s="203">
        <v>-2.0419999999999998</v>
      </c>
      <c r="YS54" s="203">
        <v>7.6999999999999999E-2</v>
      </c>
      <c r="YT54" s="241">
        <f>IFERROR(HLOOKUP("fa_3d_v_s11",acc!$B$10:$AIS$83,$A54-1947,FALSE)+HLOOKUP("fa_3d_v_s12",acc!$B$10:$AIS$83,$A54-1947,FALSE)+HLOOKUP("fa_3d_v_s121",acc!$B$10:$AIS$83,$A54-1947,FALSE)+HLOOKUP("fa_3d_v_s13",acc!$B$10:$AIS$83,$A54-1947,FALSE)+HLOOKUP("fa_3d_v_s14",acc!$B$10:$AIS$83,$A54-1947,FALSE),"")</f>
        <v>-0.8550000000000002</v>
      </c>
      <c r="YU54" s="203">
        <v>-2.7090000000000001</v>
      </c>
      <c r="YV54" s="203">
        <v>5.048</v>
      </c>
      <c r="YW54" s="203">
        <v>0</v>
      </c>
      <c r="YX54" s="241">
        <f>IFERROR(HLOOKUP("fa_5d_v_s11",acc!$B$10:$AIS$83,$A54-1947,FALSE)
+HLOOKUP("fa_5d_v_s12",acc!$B$10:$AIS$83,$A54-1947,FALSE)
+HLOOKUP("fa_5d_v_s121",acc!$B$10:$AIS$83,$A54-1947,FALSE)
+HLOOKUP("fa_5d_v_s13",acc!$B$10:$AIS$83,$A54-1947,FALSE)
+HLOOKUP("fa_5d_v_s14",acc!$B$10:$AIS$83,$A54-1947,FALSE),"")</f>
        <v>4.3159999999999998</v>
      </c>
      <c r="YY54" s="203">
        <v>0</v>
      </c>
      <c r="YZ54" s="203">
        <v>-1.1480000000000006</v>
      </c>
      <c r="ZA54" s="203">
        <v>0</v>
      </c>
      <c r="ZB54" s="203"/>
      <c r="ZC54" s="241">
        <f>IFERROR(HLOOKUP("fa_21_c_s11",acc!$B$10:$AIL$83,$A54-1947,FALSE)+HLOOKUP("fa_2_c_s11",acc!$B$10:$AIL$83,$A54-1947,FALSE)+HLOOKUP("fa_3e_c_s11",acc!$B$10:$AIL$83,$A54-1947,FALSE)+HLOOKUP("fa_3d_c_s11",acc!$B$10:$AIL$83,$A54-1947,FALSE)+HLOOKUP("fa_4_c_s11",acc!$B$10:$AIL$83,$A54-1947,FALSE)+HLOOKUP("fa_5e_c_s11",acc!$B$10:$AIL$83,$A54-1947,FALSE)+HLOOKUP("fa_5d_c_s11",acc!$B$10:$AIL$83,$A54-1947,FALSE)+HLOOKUP("fa_6_c_s11",acc!$B$10:$AIL$83,$A54-1947,FALSE)+HLOOKUP("fa_7_c_s11",acc!$B$10:$AIL$83,$A54-1947,FALSE)+HLOOKUP("fa_8_c_s11",acc!$B$10:$AIL$83,$A54-1947,FALSE),"")</f>
        <v>-32.846999999999994</v>
      </c>
      <c r="ZD54" s="203">
        <v>0</v>
      </c>
      <c r="ZE54" s="203">
        <v>0.184</v>
      </c>
      <c r="ZF54" s="203">
        <v>0</v>
      </c>
      <c r="ZG54" s="203">
        <v>0</v>
      </c>
      <c r="ZH54" s="203">
        <v>0</v>
      </c>
      <c r="ZI54" s="203">
        <v>0</v>
      </c>
      <c r="ZJ54" s="203">
        <v>-3.069</v>
      </c>
      <c r="ZK54" s="203">
        <v>-29.962</v>
      </c>
      <c r="ZL54" s="203">
        <v>-27.774999999999999</v>
      </c>
      <c r="ZM54" s="203">
        <v>-2.1869999999999998</v>
      </c>
      <c r="ZN54" s="203">
        <v>0</v>
      </c>
      <c r="ZO54" s="203">
        <v>0</v>
      </c>
      <c r="ZP54" s="203">
        <v>0</v>
      </c>
      <c r="ZQ54" s="203"/>
      <c r="ZR54" s="241">
        <f>IFERROR(HLOOKUP("fa_21_c_s12",acc!$B$10:$AMJ$83,$A54-1947,FALSE)+HLOOKUP("res_c",acc!$B$10:$AMJ$83,$A54-1947,FALSE)+HLOOKUP("fa_2_c_s12",acc!$B$10:$AMJ$83,$A54-1947,FALSE)+HLOOKUP("fa_3e_c_s12",acc!$B$10:$AMJ$83,$A54-1947,FALSE)+HLOOKUP("fa_3d_c_s12",acc!$B$10:$AMJ$83,$A54-1947,FALSE)+HLOOKUP("fa_3g_c_s12",acc!$B$10:$AMJ$83,$A54-1947,FALSE)+HLOOKUP("fa_4_c_s12",acc!$B$10:$AMJ$83,$A54-1947,FALSE)+HLOOKUP("fa_5e_c_s12",acc!$B$10:$AMJ$83,$A54-1947,FALSE)+HLOOKUP("fa_5d_c_s12",acc!$B$10:$AMJ$83,$A54-1947,FALSE)+HLOOKUP("fa_8_c_s12",acc!$B$10:$AMJ$83,$A54-1947,FALSE),"")</f>
        <v>-12.598265609143885</v>
      </c>
      <c r="ZS54" s="203">
        <v>0</v>
      </c>
      <c r="ZT54" s="203">
        <v>13.758000000000001</v>
      </c>
      <c r="ZU54" s="203">
        <v>0</v>
      </c>
      <c r="ZV54" s="203">
        <v>0</v>
      </c>
      <c r="ZW54" s="203">
        <v>0.40699999999999997</v>
      </c>
      <c r="ZX54" s="203">
        <v>0</v>
      </c>
      <c r="ZY54" s="203">
        <v>0.40699999999999997</v>
      </c>
      <c r="ZZ54" s="241">
        <f>IFERROR(HLOOKUP("fl_4_c_s11",acc!$B$10:$AIS$83,$A54-1947,FALSE)+HLOOKUP("fl_4_c_s13",acc!$B$10:$AIS$83,$A54-1947,FALSE)+HLOOKUP("fl_4_c_s14",acc!$B$10:$AIS$83,$A54-1947,FALSE)+HLOOKUP("fl_4_c_s2",acc!$B$10:$AIS$83,$A54-1947,FALSE)-HLOOKUP("fa_4_c_s11",acc!$B$10:$AIS$83,$A54-1947,FALSE)-HLOOKUP("fa_4_c_s121",acc!$B$10:$AIS$83,$A54-1947,FALSE)-HLOOKUP("fa_4_c_s2",acc!$B$10:$AIS$83,$A54-1947,FALSE),"")</f>
        <v>5.4389999999999992</v>
      </c>
      <c r="AAA54" s="203">
        <v>-16.315999999999999</v>
      </c>
      <c r="AAB54" s="203">
        <v>-11.47</v>
      </c>
      <c r="AAC54" s="203">
        <v>-4.8460000000000001</v>
      </c>
      <c r="AAD54" s="203">
        <v>0</v>
      </c>
      <c r="AAE54" s="203">
        <v>0</v>
      </c>
      <c r="AAF54" s="203">
        <v>-19.588000000000001</v>
      </c>
      <c r="AAG54" s="203"/>
      <c r="AAH54" s="241">
        <f>IFERROR(HLOOKUP("fa_1_c_s121",acc!$B$10:$AMB$83,$A54-1947,FALSE)+HLOOKUP("fa_295_c_s121",acc!$B$10:$AMB$83,$A54-1947,FALSE)+HLOOKUP("tgt2_c",acc!$B$10:$AMB$83,$A54-1947,FALSE)+HLOOKUP("fa_2_c_s121",acc!$B$10:$AMB$83,$A54-1947,FALSE)+HLOOKUP("fa_3e_c_s121",acc!$B$10:$AMB$83,$A54-1947,FALSE)+HLOOKUP("fa_3d_c_s121",acc!$B$10:$AMB$83,$A54-1947,FALSE)+HLOOKUP("fa_3g_c_s121",acc!$B$10:$AMB$83,$A54-1947,FALSE)+HLOOKUP("fa_4_c_s121",acc!$B$10:$AMB$83,$A54-1947,FALSE)+HLOOKUP("fa_5e_c_s121",acc!$B$10:$AMB$83,$A54-1947,FALSE)+HLOOKUP("fa_5d_c_s121",acc!$B$10:$AMB$83,$A54-1947,FALSE)+HLOOKUP("fa_7_c_s121",acc!$B$10:$AMB$83,$A54-1947,FALSE)+HLOOKUP("fa_8_c_s121",acc!$B$10:$AMB$83,$A54-1947,FALSE),"")</f>
        <v>3.0029999999999797</v>
      </c>
      <c r="AAI54" s="203">
        <v>0</v>
      </c>
      <c r="AAJ54" s="203">
        <v>0</v>
      </c>
      <c r="AAK54" s="203">
        <v>0</v>
      </c>
      <c r="AAL54" s="241">
        <f>IFERROR(HLOOKUP("fl_295_c_s12",acc!$B$10:$AIS$83,$A54-1947,FALSE)+HLOOKUP("fl_295_c_s2",acc!$B$10:$AIS$83,$A54-1947,FALSE),"")</f>
        <v>9.9999999997990585E-4</v>
      </c>
      <c r="AAM54" s="203">
        <v>0</v>
      </c>
      <c r="AAN54" s="203">
        <v>0</v>
      </c>
      <c r="AAO54" s="203">
        <v>0</v>
      </c>
      <c r="AAP54" s="203">
        <v>0</v>
      </c>
      <c r="AAQ54" s="203">
        <v>2E-3</v>
      </c>
      <c r="AAR54" s="203">
        <v>0</v>
      </c>
      <c r="AAS54" s="203">
        <v>2E-3</v>
      </c>
      <c r="AAT54" s="203">
        <v>0</v>
      </c>
      <c r="AAU54" s="203">
        <v>0</v>
      </c>
      <c r="AAV54" s="203">
        <v>3</v>
      </c>
      <c r="AAW54" s="203"/>
      <c r="AAX54" s="241">
        <f>IFERROR(HLOOKUP("gcb_c",acc!$B$10:$ALT$83,$A54-1947,FALSE)+HLOOKUP("fa_2_c_s13",acc!$B$10:$ALT$83,$A54-1947,FALSE)+HLOOKUP("fa_3d_c_s13",acc!$B$10:$ALT$83,$A54-1947,FALSE)+HLOOKUP("fa_3g_c_s13",acc!$B$10:$ALT$83,$A54-1947,FALSE)+HLOOKUP("fa_5e_c_s13",acc!$B$10:$ALT$83,$A54-1947,FALSE)+HLOOKUP("fa_5d_c_s13",acc!$B$10:$ALT$83,$A54-1947,FALSE)+HLOOKUP("fa_6_c_s13",acc!$B$10:$ALT$83,$A54-1947,FALSE)+HLOOKUP("fa_7_c_s13",acc!$B$10:$ALT$83,$A54-1947,FALSE)+HLOOKUP("fa_8_c_s13",acc!$B$10:$ALT$83,$A54-1947,FALSE),"")</f>
        <v>4.1260000000000012</v>
      </c>
      <c r="AAY54" s="203">
        <v>0</v>
      </c>
      <c r="AAZ54" s="203">
        <v>19.983378992816899</v>
      </c>
      <c r="ABA54" s="203">
        <v>0</v>
      </c>
      <c r="ABB54" s="203">
        <v>0</v>
      </c>
      <c r="ABC54" s="203">
        <v>0</v>
      </c>
      <c r="ABD54" s="203">
        <v>0</v>
      </c>
      <c r="ABE54" s="203">
        <v>0</v>
      </c>
      <c r="ABF54" s="203">
        <v>0.106</v>
      </c>
      <c r="ABG54" s="203">
        <v>0</v>
      </c>
      <c r="ABH54" s="203">
        <v>0.106</v>
      </c>
      <c r="ABI54" s="203">
        <v>0</v>
      </c>
      <c r="ABJ54" s="203">
        <v>0</v>
      </c>
      <c r="ABK54" s="203">
        <v>4.0250000000000004</v>
      </c>
      <c r="ABL54" s="203"/>
      <c r="ABM54" s="241">
        <f>IFERROR(HLOOKUP("fa_21_c_s14",acc!$B$10:$ALL$83,$A54-1947,FALSE)+HLOOKUP("fa_2_c_s14",acc!$B$10:$ALL$83,$A54-1947,FALSE)+HLOOKUP("fa_3d_c_s14",acc!$B$10:$ALL$83,$A54-1947,FALSE)+HLOOKUP("fa_3g_c_s14",acc!$B$10:$ALL$83,$A54-1947,FALSE)+HLOOKUP("fa_5e_c_s14",acc!$B$10:$ALL$83,$A54-1947,FALSE)+HLOOKUP("fa_5d_c_s14",acc!$B$10:$ALL$83,$A54-1947,FALSE)+HLOOKUP("fa_6_c_s14",acc!$B$10:$ALL$83,$A54-1947,FALSE)+HLOOKUP("fa_7_c_s14",acc!$B$10:$ALL$83,$A54-1947,FALSE)+HLOOKUP("fa_8_c_s14",acc!$B$10:$ALL$83,$A54-1947,FALSE),"")</f>
        <v>20.889999999999997</v>
      </c>
      <c r="ABN54" s="203">
        <v>0</v>
      </c>
      <c r="ABO54" s="203">
        <v>10.362</v>
      </c>
      <c r="ABP54" s="203">
        <v>0</v>
      </c>
      <c r="ABQ54" s="203">
        <v>0</v>
      </c>
      <c r="ABR54" s="203">
        <v>0</v>
      </c>
      <c r="ABS54" s="203">
        <v>0</v>
      </c>
      <c r="ABT54" s="203">
        <v>0</v>
      </c>
      <c r="ABU54" s="203">
        <v>-14.034000000000001</v>
      </c>
      <c r="ABV54" s="203">
        <v>-14.042999999999999</v>
      </c>
      <c r="ABW54" s="203">
        <v>8.9999999999999993E-3</v>
      </c>
      <c r="ABX54" s="203">
        <v>0</v>
      </c>
      <c r="ABY54" s="203">
        <v>0</v>
      </c>
      <c r="ABZ54" s="203">
        <v>24.561999999999998</v>
      </c>
      <c r="ACA54" s="203"/>
      <c r="ACB54" s="241">
        <f>IFERROR(HLOOKUP("fa_21_c_s2",acc!$B$10:$ALD$83,$A54-1947,FALSE)+HLOOKUP("fa_2_c_s2",acc!$B$10:$ALD$83,$A54-1947,FALSE)+HLOOKUP("fa_3e_c_s2",acc!$B$10:$ALD$83,$A54-1947,FALSE)+HLOOKUP("fa_3g_c_s2",acc!$B$10:$ALD$83,$A54-1947,FALSE)+HLOOKUP("fa_4_c_s2",acc!$B$10:$ALD$83,$A54-1947,FALSE)+HLOOKUP("fa_5e_c_s2",acc!$B$10:$ALD$83,$A54-1947,FALSE)+HLOOKUP("fa_6_c_s2",acc!$B$10:$ALD$83,$A54-1947,FALSE)+HLOOKUP("fa_8_c_s2",acc!$B$10:$ALD$83,$A54-1947,FALSE),"")</f>
        <v>-10.997000000000002</v>
      </c>
      <c r="ACC54" s="203">
        <v>0</v>
      </c>
      <c r="ACD54" s="203">
        <v>12.266</v>
      </c>
      <c r="ACE54" s="203">
        <v>0</v>
      </c>
      <c r="ACF54" s="203">
        <v>0</v>
      </c>
      <c r="ACG54" s="203">
        <v>2.8140000000000001</v>
      </c>
      <c r="ACH54" s="203">
        <v>2.794</v>
      </c>
      <c r="ACI54" s="203">
        <v>0.02</v>
      </c>
      <c r="ACJ54" s="203">
        <v>-5.5E-2</v>
      </c>
      <c r="ACK54" s="203">
        <v>-16.059000000000001</v>
      </c>
      <c r="ACL54" s="203">
        <v>-14.022000000000002</v>
      </c>
      <c r="ACM54" s="203">
        <v>0</v>
      </c>
      <c r="ACN54" s="203">
        <v>0</v>
      </c>
      <c r="ACO54" s="203">
        <v>0</v>
      </c>
      <c r="ACP54" s="203">
        <v>-12</v>
      </c>
      <c r="ACQ54" s="203"/>
      <c r="ACR54" s="241">
        <f>IFERROR(HLOOKUP("fl_3g_c_s11",acc!$B$10:$AMQ$83,$A54-1947,FALSE)+HLOOKUP("fl_4_c_s11",acc!$B$10:$AMQ$83,$A54-1947,FALSE)+HLOOKUP("fl_5e_c_s11",acc!$B$10:$AMQ$83,$A54-1947,FALSE),"")</f>
        <v>-52.734999999999999</v>
      </c>
      <c r="ACS54" s="203">
        <v>0</v>
      </c>
      <c r="ACT54" s="203">
        <v>0</v>
      </c>
      <c r="ACU54" s="203">
        <v>0</v>
      </c>
      <c r="ACV54" s="203">
        <v>0</v>
      </c>
      <c r="ACW54" s="203">
        <v>0</v>
      </c>
      <c r="ACX54" s="203">
        <v>1.2150000000000001</v>
      </c>
      <c r="ACY54" s="203">
        <v>-53.95</v>
      </c>
      <c r="ACZ54" s="203">
        <v>-53.95</v>
      </c>
      <c r="ADA54" s="203">
        <v>0</v>
      </c>
      <c r="ADB54" s="203">
        <v>0</v>
      </c>
      <c r="ADC54" s="203">
        <v>0</v>
      </c>
      <c r="ADD54" s="203">
        <v>0</v>
      </c>
      <c r="ADE54" s="203"/>
      <c r="ADF54" s="241">
        <f>IFERROR(HLOOKUP("fl_295_c_s12",acc!$B$10:$AMI$83,$A54-1947,FALSE)+HLOOKUP("fl_2_c_s12",acc!$B$10:$AMI$83,$A54-1947,FALSE)+HLOOKUP("fl_3g_c_s12",acc!$B$10:$AMI$83,$A54-1947,FALSE)+HLOOKUP("fl_5e_c_s12",acc!$B$10:$AMI$83,$A54-1947,FALSE)+HLOOKUP("fl_6_c_s12",acc!$B$10:$AMI$83,$A54-1947,FALSE)+HLOOKUP("fl_7_c_s12",acc!$B$10:$AMI$83,$A54-1947,FALSE),"")</f>
        <v>-2.080265609143904</v>
      </c>
      <c r="ADG54" s="203">
        <v>0</v>
      </c>
      <c r="ADH54" s="241">
        <f>IFERROR(HLOOKUP("fa_2_c_s11",acc!$B$10:$AIS$83,$A54-1947,FALSE)+HLOOKUP("fa_2_c_s12",acc!$B$10:$AIS$83,$A54-1947,FALSE)+HLOOKUP("fa_2_c_s121",acc!$B$10:$AIS$83,$A54-1947,FALSE)+HLOOKUP("fa_2_c_s13",acc!$B$10:$AIS$83,$A54-1947,FALSE)+HLOOKUP("fa_2_c_s14",acc!$B$10:$AIS$83,$A54-1947,FALSE)+HLOOKUP("fa_2_c_s2",acc!$B$10:$AIS$83,$A54-1947,FALSE)-HLOOKUP("fl_2_c_s121",acc!$B$10:$AIS$83,$A54-1947,FALSE)-HLOOKUP("fl_2_c_s13",acc!$B$10:$AIS$83,$A54-1947,FALSE)-HLOOKUP("fl_2_c_s2",acc!$B$10:$AIS$83,$A54-1947,FALSE),"")</f>
        <v>9.463000000000001</v>
      </c>
      <c r="ADI54" s="203">
        <v>0</v>
      </c>
      <c r="ADJ54" s="203">
        <v>-5.4990000000000201</v>
      </c>
      <c r="ADK54" s="203">
        <v>1.2529999999999999</v>
      </c>
      <c r="ADL54" s="203">
        <v>0</v>
      </c>
      <c r="ADM54" s="203">
        <v>1.2529999999999999</v>
      </c>
      <c r="ADN54" s="203">
        <v>0</v>
      </c>
      <c r="ADO54" s="203">
        <f t="shared" si="1"/>
        <v>-13.36</v>
      </c>
      <c r="ADP54" s="241">
        <f>IFERROR(HLOOKUP("fa_5e_c_s11",acc!$B$10:$AIS$83,$A54-1947,FALSE)
+HLOOKUP("fa_5e_c_s12",acc!$B$10:$AIS$83,$A54-1947,FALSE)
+HLOOKUP("fa_5e_c_s121",acc!$B$10:$AIS$83,$A54-1947,FALSE)
+HLOOKUP("fa_5e_c_s13",acc!$B$10:$AIS$83,$A54-1947,FALSE)
+HLOOKUP("fa_5e_c_s14",acc!$B$10:$AIS$83,$A54-1947,FALSE)
+HLOOKUP("fa_5e_c_s2",acc!$B$10:$AIS$83,$A54-1947,FALSE)
-HLOOKUP("fl_5e_c_s11",acc!$B$10:$AIS$83,$A54-1947,FALSE)
-HLOOKUP("fl_5e_c_s121",acc!$B$10:$AIS$83,$A54-1947,FALSE),"")</f>
        <v>-13.36</v>
      </c>
      <c r="ADQ54" s="203">
        <v>0</v>
      </c>
      <c r="ADR54" s="203">
        <v>0</v>
      </c>
      <c r="ADS54" s="241">
        <f>IFERROR(HLOOKUP("fa_7_c_s11",acc!$B$10:$AIS$83,$A54-1947,FALSE)+HLOOKUP("fa_7_c_s121",acc!$B$10:$AIS$83,$A54-1947,FALSE)+HLOOKUP("fa_7_c_s13",acc!$B$10:$AIS$83,$A54-1947,FALSE)+HLOOKUP("fa_7_c_s14",acc!$B$10:$AIS$83,$A54-1947,FALSE)-HLOOKUP("fl_7_c_s2",acc!$B$10:$AIS$83,$A54-1947,FALSE),"")</f>
        <v>0</v>
      </c>
      <c r="ADT54" s="203">
        <v>0</v>
      </c>
      <c r="ADU54" s="203"/>
      <c r="ADV54" s="241">
        <f>IFERROR(HLOOKUP("fl_21_c_s121",acc!$B$10:$AMA$83,$A54-1947,FALSE)+HLOOKUP("res_c",acc!$B$10:$AMA$83,$A54-1947,FALSE)+HLOOKUP("gcb_c",acc!$B$10:$AMA$83,$A54-1947,FALSE)+HLOOKUP("fl_2_c_s121",acc!$B$10:$AMA$83,$A54-1947,FALSE)+HLOOKUP("fl_5e_c_s121",acc!$B$10:$AMA$83,$A54-1947,FALSE),"")</f>
        <v>-0.26800000000000068</v>
      </c>
      <c r="ADW54" s="203">
        <v>0</v>
      </c>
      <c r="ADX54" s="203">
        <v>20.520378992816898</v>
      </c>
      <c r="ADY54" s="241">
        <f>IFERROR(HLOOKUP("fa_21_c_s11",acc!$B$10:$AIS$83,$A54-1947,FALSE)+HLOOKUP("fa_21_c_s12",acc!$B$10:$AIS$83,$A54-1947,FALSE)+HLOOKUP("fa_21_c_s14",acc!$B$10:$AIS$83,$A54-1947,FALSE)+HLOOKUP("fa_21_c_s2",acc!$B$10:$AIS$83,$A54-1947,FALSE),"")</f>
        <v>0</v>
      </c>
      <c r="ADZ54" s="203">
        <v>0</v>
      </c>
      <c r="AEA54" s="203">
        <v>0</v>
      </c>
      <c r="AEB54" s="203">
        <v>0</v>
      </c>
      <c r="AEC54" s="203">
        <v>0</v>
      </c>
      <c r="AED54" s="203">
        <v>0</v>
      </c>
      <c r="AEE54" s="203">
        <v>0</v>
      </c>
      <c r="AEF54" s="203">
        <v>0</v>
      </c>
      <c r="AEG54" s="203">
        <v>0</v>
      </c>
      <c r="AEH54" s="203">
        <v>0</v>
      </c>
      <c r="AEI54" s="203">
        <v>0</v>
      </c>
      <c r="AEJ54" s="203">
        <v>0</v>
      </c>
      <c r="AEK54" s="203"/>
      <c r="AEL54" s="241">
        <f>IFERROR(HLOOKUP("fl_2_c_s13",acc!$B$10:$ALS$83,$A54-1947,FALSE)+HLOOKUP("fl_3e_c_s13",acc!$B$10:$ALS$83,$A54-1947,FALSE)+HLOOKUP("fl_4_c_s13",acc!$B$10:$ALS$83,$A54-1947,FALSE),"")</f>
        <v>-3.3680000000000003</v>
      </c>
      <c r="AEM54" s="203">
        <v>0</v>
      </c>
      <c r="AEN54" s="203">
        <v>0</v>
      </c>
      <c r="AEO54" s="203">
        <v>0</v>
      </c>
      <c r="AEP54" s="203">
        <v>0</v>
      </c>
      <c r="AEQ54" s="203">
        <v>0</v>
      </c>
      <c r="AER54" s="203">
        <v>0</v>
      </c>
      <c r="AES54" s="203">
        <v>-3.3680000000000003</v>
      </c>
      <c r="AET54" s="203">
        <v>0</v>
      </c>
      <c r="AEU54" s="203">
        <v>0</v>
      </c>
      <c r="AEV54" s="203">
        <v>0</v>
      </c>
      <c r="AEW54" s="203">
        <v>0</v>
      </c>
      <c r="AEX54" s="203">
        <v>0</v>
      </c>
      <c r="AEY54" s="203">
        <v>0</v>
      </c>
      <c r="AEZ54" s="203"/>
      <c r="AFA54" s="241">
        <f>IFERROR(HLOOKUP("fl_4_c_s14",acc!$B$10:$ALK$83,$A54-1947,FALSE),"")</f>
        <v>-2.2610000000000001</v>
      </c>
      <c r="AFB54" s="203">
        <v>0</v>
      </c>
      <c r="AFC54" s="203">
        <v>0</v>
      </c>
      <c r="AFD54" s="203">
        <v>0</v>
      </c>
      <c r="AFE54" s="203">
        <v>0</v>
      </c>
      <c r="AFF54" s="203">
        <v>0</v>
      </c>
      <c r="AFG54" s="203">
        <v>-2.2610000000000001</v>
      </c>
      <c r="AFH54" s="203">
        <v>0</v>
      </c>
      <c r="AFI54" s="203">
        <v>0</v>
      </c>
      <c r="AFJ54" s="203">
        <v>0</v>
      </c>
      <c r="AFK54" s="203">
        <v>0</v>
      </c>
      <c r="AFL54" s="203">
        <v>0</v>
      </c>
      <c r="AFM54" s="203"/>
      <c r="AFN54" s="203"/>
      <c r="AFO54" s="241">
        <f>IFERROR(HLOOKUP("fl_1_c_s2",acc!$B$10:$ALC$83,$A54-1947,FALSE)+HLOOKUP("fl_295_c_s2",acc!$B$10:$ALC$83,$A54-1947,FALSE)+HLOOKUP("tgt2_c",acc!$B$10:$ALC$83,$A54-1947,FALSE)+HLOOKUP("fl_2_c_s2",acc!$B$10:$ALC$83,$A54-1947,FALSE)+HLOOKUP("fl_3d_c_s2",acc!$B$10:$ALC$83,$A54-1947,FALSE)+HLOOKUP("fl_4_c_s2",acc!$B$10:$ALC$83,$A54-1947,FALSE)+HLOOKUP("fl_5d_c_s2",acc!$B$10:$ALC$83,$A54-1947,FALSE)+HLOOKUP("fl_7_c_s2",acc!$B$10:$ALC$83,$A54-1947,FALSE),"")</f>
        <v>32.29</v>
      </c>
      <c r="AFP54" s="203">
        <v>0</v>
      </c>
      <c r="AFQ54" s="203">
        <v>26.57</v>
      </c>
      <c r="AFR54" s="203">
        <v>0</v>
      </c>
      <c r="AFS54" s="203">
        <v>5.5</v>
      </c>
      <c r="AFT54" s="203">
        <v>1.968</v>
      </c>
      <c r="AFU54" s="203">
        <v>0</v>
      </c>
      <c r="AFV54" s="241">
        <f>IFERROR(HLOOKUP("fa_3d_c_s11",acc!$B$10:$AIS$83,$A54-1947,FALSE)+HLOOKUP("fa_3d_c_s12",acc!$B$10:$AIS$83,$A54-1947,FALSE)+HLOOKUP("fa_3d_c_s121",acc!$B$10:$AIS$83,$A54-1947,FALSE)+HLOOKUP("fa_3d_c_s13",acc!$B$10:$AIS$83,$A54-1947,FALSE)+HLOOKUP("fa_3d_c_s14",acc!$B$10:$AIS$83,$A54-1947,FALSE),"")</f>
        <v>0.40699999999999997</v>
      </c>
      <c r="AFW54" s="203">
        <v>6.7290000000000001</v>
      </c>
      <c r="AFX54" s="203">
        <v>-6.9139999999999997</v>
      </c>
      <c r="AFY54" s="203">
        <v>0</v>
      </c>
      <c r="AFZ54" s="241">
        <f>IFERROR(HLOOKUP("fa_5d_c_s11",acc!$B$10:$AIS$83,$A54-1947,FALSE)
+HLOOKUP("fa_5d_c_s12",acc!$B$10:$AIS$83,$A54-1947,FALSE)
+HLOOKUP("fa_5d_c_s121",acc!$B$10:$AIS$83,$A54-1947,FALSE)
+HLOOKUP("fa_5d_c_s13",acc!$B$10:$AIS$83,$A54-1947,FALSE)
+HLOOKUP("fa_5d_c_s14",acc!$B$10:$AIS$83,$A54-1947,FALSE),"")</f>
        <v>-6.9159999999999995</v>
      </c>
      <c r="AGA54" s="203">
        <v>0</v>
      </c>
      <c r="AGB54" s="203">
        <v>0</v>
      </c>
      <c r="AGC54" s="203">
        <v>0</v>
      </c>
      <c r="AGD54" s="203">
        <v>1130.855</v>
      </c>
      <c r="AGE54" s="203">
        <v>1130.2270000000001</v>
      </c>
      <c r="AGF54" s="203">
        <v>0</v>
      </c>
      <c r="AGG54" s="203">
        <v>0</v>
      </c>
      <c r="AGH54" s="203">
        <v>0</v>
      </c>
      <c r="AGI54" s="203">
        <v>0</v>
      </c>
      <c r="AGJ54" s="203">
        <v>23.295999999999999</v>
      </c>
      <c r="AGK54" s="203">
        <v>27.8533789928169</v>
      </c>
      <c r="AGL54" s="203">
        <v>0</v>
      </c>
      <c r="AGM54" s="203">
        <v>-19.988378992816898</v>
      </c>
      <c r="AGN54" s="203">
        <v>36.673999999999999</v>
      </c>
      <c r="AGO54" s="203">
        <v>10.68</v>
      </c>
      <c r="AGP54" s="203">
        <v>0</v>
      </c>
      <c r="AGQ54" s="203">
        <v>-0.8</v>
      </c>
      <c r="AGR54" s="203">
        <v>3.7</v>
      </c>
      <c r="AGS54" s="241">
        <f>IFERROR(HLOOKUP("fl_3e_flow_s13",acc!$B$10:$AIS$83,$A54-1947,FALSE)-HLOOKUP("fa_3e_flow_s11",acc!$B$10:$AIS$83,$A54-1947,FALSE)-HLOOKUP("fa_3e_flow_s121",acc!$B$10:$AIS$83,$A54-1947,FALSE)-HLOOKUP("fa_3e_flow_s2",acc!$B$10:$AIS$83,$A54-1947,FALSE),"")</f>
        <v>7.4711411371241994</v>
      </c>
      <c r="AGT54" s="203">
        <v>1.0938588628758001</v>
      </c>
      <c r="AGU54" s="203">
        <v>0</v>
      </c>
      <c r="AGV54" s="203">
        <v>33.018000000000001</v>
      </c>
      <c r="AGW54" s="203">
        <v>45.283000000000001</v>
      </c>
      <c r="AGX54" s="203">
        <v>12.129999999999999</v>
      </c>
      <c r="AGY54" s="203">
        <v>9.1174035436291803</v>
      </c>
      <c r="AGZ54" s="241">
        <f>IFERROR(HLOOKUP("fa_3g_flow_s12",acc!$B$10:$AIS$83,$A54-1947,FALSE)+HLOOKUP("fa_3g_flow_s121",acc!$B$10:$AIS$83,$A54-1947,FALSE)+HLOOKUP("fa_3g_flow_s13",acc!$B$10:$AIS$83,$A54-1947,FALSE)+HLOOKUP("fa_3g_flow_s14",acc!$B$10:$AIS$83,$A54-1947,FALSE)+HLOOKUP("fa_3g_flow_s2",acc!$B$10:$AIS$83,$A54-1947,FALSE)-HLOOKUP("fl_3g_flow_s11",acc!$B$10:$AIS$83,$A54-1947,FALSE),"")</f>
        <v>2.7345446807533769</v>
      </c>
      <c r="AHA54" s="203">
        <v>-0.15985886287580001</v>
      </c>
      <c r="AHB54" s="203">
        <v>-0.52900000000000003</v>
      </c>
      <c r="AHC54" s="203">
        <v>9.4819999999999993</v>
      </c>
      <c r="AHD54" s="203">
        <v>-3.0460000000000029</v>
      </c>
      <c r="AHE54" s="203">
        <v>47.652999999999999</v>
      </c>
      <c r="AHF54" s="241">
        <f>IFERROR(HLOOKUP("fl_3e_s_s13",acc!$B$10:$AIS$83,$A54-1947,FALSE)-HLOOKUP("fa_3e_s_s11",acc!$B$10:$AIS$83,$A54-1947,FALSE)-HLOOKUP("fa_3e_s_s121",acc!$B$10:$AIS$83,$A54-1947,FALSE)-HLOOKUP("fa_3e_s_s2",acc!$B$10:$AIS$83,$A54-1947,FALSE),"")</f>
        <v>117.36715447188075</v>
      </c>
      <c r="AHG54" s="203">
        <v>4.8468455281192879</v>
      </c>
      <c r="AHH54" s="203">
        <v>0</v>
      </c>
      <c r="AHI54" s="203">
        <v>124.44499999999999</v>
      </c>
      <c r="AHJ54" s="203">
        <v>294.31200000000001</v>
      </c>
      <c r="AHK54" s="203">
        <v>124.557</v>
      </c>
      <c r="AHL54" s="203">
        <v>423.12277730947898</v>
      </c>
      <c r="AHM54" s="241">
        <f>IFERROR(HLOOKUP("fa_3g_s_s12",acc!$B$10:$AIS$83,$A54-1947,FALSE)+HLOOKUP("fa_3g_s_s121",acc!$B$10:$AIS$83,$A54-1947,FALSE)+HLOOKUP("fa_3g_s_s13",acc!$B$10:$AIS$83,$A54-1947,FALSE)+HLOOKUP("fa_3g_s_s14",acc!$B$10:$AIS$83,$A54-1947,FALSE)+HLOOKUP("fa_3g_s_s2",acc!$B$10:$AIS$83,$A54-1947,FALSE)-HLOOKUP("fl_3g_s_s11",acc!$B$10:$AIS$83,$A54-1947,FALSE),"")</f>
        <v>424.94493178135963</v>
      </c>
      <c r="AHN54" s="203">
        <f t="shared" si="3"/>
        <v>1.5112866169087724</v>
      </c>
      <c r="AHO54" s="203">
        <f t="shared" si="2"/>
        <v>0.91574962693632889</v>
      </c>
      <c r="AHP54" s="203">
        <v>0.89815447188071196</v>
      </c>
      <c r="AHQ54" s="203">
        <v>25.215</v>
      </c>
      <c r="AHR54" s="203">
        <v>86.453000000000003</v>
      </c>
      <c r="AHS54" s="203">
        <v>13.813000000000002</v>
      </c>
      <c r="AHT54" s="203">
        <v>0.84699999999999998</v>
      </c>
      <c r="AHU54" s="241">
        <f>IFERROR(HLOOKUP("fl_3e_v_s13",acc!$B$10:$AIS$83,$A54-1947,FALSE)-HLOOKUP("fa_3e_v_s11",acc!$B$10:$AIS$83,$A54-1947,FALSE)-HLOOKUP("fa_3e_v_s121",acc!$B$10:$AIS$83,$A54-1947,FALSE)-HLOOKUP("fa_3e_v_s2",acc!$B$10:$AIS$83,$A54-1947,FALSE),"")</f>
        <v>-3.1729946578775934</v>
      </c>
      <c r="AHV54" s="203">
        <v>2.2994657877593517E-2</v>
      </c>
      <c r="AHW54" s="203">
        <v>0</v>
      </c>
      <c r="AHX54" s="203">
        <v>6.1189999999999998</v>
      </c>
      <c r="AHY54" s="203">
        <v>3.8159999999999998</v>
      </c>
      <c r="AHZ54" s="203">
        <v>5.0000000000001155E-3</v>
      </c>
      <c r="AIA54" s="203">
        <v>-1.8818931358536353</v>
      </c>
      <c r="AIB54" s="241">
        <f>IFERROR(HLOOKUP("fa_3g_v_s12",acc!$B$10:$AIS$83,$A54-1947,FALSE)+HLOOKUP("fa_3g_v_s121",acc!$B$10:$AIS$83,$A54-1947,FALSE)+HLOOKUP("fa_3g_v_s13",acc!$B$10:$AIS$83,$A54-1947,FALSE)+HLOOKUP("fa_3g_v_s14",acc!$B$10:$AIS$83,$A54-1947,FALSE)+HLOOKUP("fa_3g_v_s2",acc!$B$10:$AIS$83,$A54-1947,FALSE)-HLOOKUP("fl_3g_v_s11",acc!$B$10:$AIS$83,$A54-1947,FALSE),"")</f>
        <v>-2.1248877937312285</v>
      </c>
      <c r="AIC54" s="203">
        <v>-3.9946578775935182E-3</v>
      </c>
      <c r="AID54" s="203">
        <v>0.35799999999999998</v>
      </c>
      <c r="AIE54" s="203">
        <v>2.7530000000000001</v>
      </c>
      <c r="AIF54" s="203">
        <v>-3.3449999999999998</v>
      </c>
      <c r="AIG54" s="203">
        <v>0</v>
      </c>
      <c r="AIH54" s="241">
        <f>IFERROR(HLOOKUP("fl_3e_c_s13",acc!$B$10:$AIS$83,$A54-1947,FALSE)-HLOOKUP("fa_3e_c_s11",acc!$B$10:$AIS$83,$A54-1947,FALSE)-HLOOKUP("fa_3e_c_s121",acc!$B$10:$AIS$83,$A54-1947,FALSE)-HLOOKUP("fa_3e_c_s2",acc!$B$10:$AIS$83,$A54-1947,FALSE),"")</f>
        <v>-2.5997136969042947</v>
      </c>
      <c r="AII54" s="203">
        <v>-0.19428630309570546</v>
      </c>
      <c r="AIJ54" s="203">
        <v>0</v>
      </c>
      <c r="AIK54" s="203">
        <v>2.794</v>
      </c>
      <c r="AIL54" s="203">
        <v>0</v>
      </c>
      <c r="AIM54" s="203">
        <v>0</v>
      </c>
      <c r="AIN54" s="203">
        <v>7.1014480877604083</v>
      </c>
      <c r="AIO54" s="241">
        <f>IFERROR(HLOOKUP("fa_3g_c_s12",acc!$B$10:$AIS$83,$A54-1947,FALSE)+HLOOKUP("fa_3g_c_s121",acc!$B$10:$AIS$83,$A54-1947,FALSE)+HLOOKUP("fa_3g_c_s13",acc!$B$10:$AIS$83,$A54-1947,FALSE)+HLOOKUP("fa_3g_c_s14",acc!$B$10:$AIS$83,$A54-1947,FALSE)+HLOOKUP("fa_3g_c_s2",acc!$B$10:$AIS$83,$A54-1947,FALSE)-HLOOKUP("fl_3g_c_s11",acc!$B$10:$AIS$83,$A54-1947,FALSE),"")</f>
        <v>7.3157343908561137</v>
      </c>
      <c r="AIP54" s="203">
        <v>0.19428630309570546</v>
      </c>
      <c r="AIQ54" s="203">
        <v>0</v>
      </c>
      <c r="AIR54" s="203">
        <v>0</v>
      </c>
      <c r="AIS54" s="203">
        <v>0.02</v>
      </c>
    </row>
    <row r="55" spans="1:929" x14ac:dyDescent="0.35">
      <c r="A55" s="1">
        <v>1993</v>
      </c>
      <c r="B55" s="203">
        <v>115.04500000000002</v>
      </c>
      <c r="C55" s="203">
        <v>-97.478724</v>
      </c>
      <c r="D55" s="203">
        <v>5.8843729999999992</v>
      </c>
      <c r="E55" s="203">
        <v>0.15991999999998541</v>
      </c>
      <c r="F55" s="203">
        <v>1029.8464669999998</v>
      </c>
      <c r="G55" s="203">
        <v>-12.392999999999999</v>
      </c>
      <c r="H55" s="203">
        <v>0</v>
      </c>
      <c r="I55" s="203">
        <v>13.065799999999999</v>
      </c>
      <c r="J55" s="203">
        <v>0.35945999999999856</v>
      </c>
      <c r="K55" s="203">
        <v>199.44929999999999</v>
      </c>
      <c r="L55" s="203">
        <v>0</v>
      </c>
      <c r="M55" s="203">
        <v>0</v>
      </c>
      <c r="N55" s="203">
        <v>0</v>
      </c>
      <c r="O55" s="203">
        <f t="shared" si="6"/>
        <v>2.5329061084765825</v>
      </c>
      <c r="P55" s="203">
        <f t="shared" si="4"/>
        <v>0.85902205173310897</v>
      </c>
      <c r="Q55" s="203">
        <v>0</v>
      </c>
      <c r="R55" s="203">
        <v>0</v>
      </c>
      <c r="S55" s="203">
        <v>-0.26600000000000001</v>
      </c>
      <c r="T55" s="203">
        <v>0</v>
      </c>
      <c r="U55" s="203">
        <v>-18.033300000000001</v>
      </c>
      <c r="V55" s="203">
        <v>14.412079</v>
      </c>
      <c r="W55" s="203">
        <v>213.14264</v>
      </c>
      <c r="X55" s="203">
        <v>6.1189999999999998</v>
      </c>
      <c r="Y55" s="203">
        <v>-4.9604989999999995</v>
      </c>
      <c r="Z55" s="203">
        <v>-0.21265700000000001</v>
      </c>
      <c r="AA55" s="203">
        <v>-8.7000000000614364E-5</v>
      </c>
      <c r="AB55" s="203">
        <v>43.843497999999997</v>
      </c>
      <c r="AC55" s="203">
        <v>0</v>
      </c>
      <c r="AD55" s="203">
        <v>0</v>
      </c>
      <c r="AE55" s="203">
        <v>0</v>
      </c>
      <c r="AF55" s="203">
        <v>0</v>
      </c>
      <c r="AG55" s="203">
        <v>0</v>
      </c>
      <c r="AH55" s="203">
        <v>0</v>
      </c>
      <c r="AI55" s="203">
        <v>0</v>
      </c>
      <c r="AJ55" s="203">
        <v>0</v>
      </c>
      <c r="AK55" s="203">
        <v>0</v>
      </c>
      <c r="AL55" s="203">
        <v>0</v>
      </c>
      <c r="AM55" s="203">
        <v>0.12299999999999998</v>
      </c>
      <c r="AN55" s="203">
        <v>0</v>
      </c>
      <c r="AO55" s="203">
        <v>-1.1370499999999999</v>
      </c>
      <c r="AP55" s="203">
        <v>0.90622400000000014</v>
      </c>
      <c r="AQ55" s="203">
        <v>11.820164</v>
      </c>
      <c r="AR55" s="203">
        <v>52.206000000000003</v>
      </c>
      <c r="AS55" s="203">
        <v>-38.113555999999996</v>
      </c>
      <c r="AT55" s="203">
        <v>5.441865</v>
      </c>
      <c r="AU55" s="203">
        <v>3.3976000000002671E-2</v>
      </c>
      <c r="AV55" s="203">
        <v>583.97282099999995</v>
      </c>
      <c r="AW55" s="203">
        <v>-1.869</v>
      </c>
      <c r="AX55" s="203">
        <v>0</v>
      </c>
      <c r="AY55" s="203">
        <v>-0.38427</v>
      </c>
      <c r="AZ55" s="203">
        <v>0.13019499999999984</v>
      </c>
      <c r="BA55" s="203">
        <v>19.604144999999999</v>
      </c>
      <c r="BB55" s="203">
        <v>0</v>
      </c>
      <c r="BC55" s="203">
        <v>0</v>
      </c>
      <c r="BD55" s="203">
        <v>0</v>
      </c>
      <c r="BE55" s="203">
        <v>0</v>
      </c>
      <c r="BF55" s="203">
        <v>0</v>
      </c>
      <c r="BG55" s="203">
        <v>0.64400000000000002</v>
      </c>
      <c r="BH55" s="203">
        <v>0</v>
      </c>
      <c r="BI55" s="203">
        <v>-9.4790989999999997</v>
      </c>
      <c r="BJ55" s="203">
        <v>3.46347</v>
      </c>
      <c r="BK55" s="203">
        <v>105.646439</v>
      </c>
      <c r="BL55" s="203">
        <v>61.250124999999997</v>
      </c>
      <c r="BM55" s="203">
        <v>-39.449027000000001</v>
      </c>
      <c r="BN55" s="203">
        <v>15.358409999999999</v>
      </c>
      <c r="BO55" s="203">
        <v>0</v>
      </c>
      <c r="BP55" s="203">
        <v>1546.5024129999999</v>
      </c>
      <c r="BQ55" s="203">
        <v>-0.18909999999999999</v>
      </c>
      <c r="BR55" s="203">
        <v>0</v>
      </c>
      <c r="BS55" s="203">
        <v>-0.27000099999999999</v>
      </c>
      <c r="BT55" s="203">
        <v>0</v>
      </c>
      <c r="BU55" s="203">
        <v>12.832724000000001</v>
      </c>
      <c r="BV55" s="203">
        <v>0.67989999999999995</v>
      </c>
      <c r="BW55" s="203">
        <v>0</v>
      </c>
      <c r="BX55" s="203">
        <v>0.513289</v>
      </c>
      <c r="BY55" s="203">
        <v>0</v>
      </c>
      <c r="BZ55" s="203">
        <v>45.364110000000004</v>
      </c>
      <c r="CA55" s="203">
        <v>-0.50179399999999996</v>
      </c>
      <c r="CB55" s="203">
        <v>0</v>
      </c>
      <c r="CC55" s="203">
        <v>-52.245559999999998</v>
      </c>
      <c r="CD55" s="203">
        <v>1.636765</v>
      </c>
      <c r="CE55" s="203">
        <v>530.32584699999995</v>
      </c>
      <c r="CF55" s="203">
        <v>236.49082000000001</v>
      </c>
      <c r="CG55" s="203">
        <v>-181.36051999999998</v>
      </c>
      <c r="CH55" s="203">
        <v>26.61486</v>
      </c>
      <c r="CI55" s="203">
        <v>0</v>
      </c>
      <c r="CJ55" s="203">
        <v>3215.6939950000001</v>
      </c>
      <c r="CK55" s="203">
        <v>-13.9613</v>
      </c>
      <c r="CL55" s="203">
        <v>0</v>
      </c>
      <c r="CM55" s="203">
        <v>12.411529</v>
      </c>
      <c r="CN55" s="203">
        <v>-1.45E-4</v>
      </c>
      <c r="CO55" s="203">
        <v>231.886169</v>
      </c>
      <c r="CP55" s="203">
        <v>0.67989999999999995</v>
      </c>
      <c r="CQ55" s="203">
        <v>0</v>
      </c>
      <c r="CR55" s="203">
        <v>0.513289</v>
      </c>
      <c r="CS55" s="203">
        <v>0</v>
      </c>
      <c r="CT55" s="203">
        <v>45.364110000000004</v>
      </c>
      <c r="CU55" s="203">
        <v>1.5999999999999999E-5</v>
      </c>
      <c r="CV55" s="203">
        <v>0</v>
      </c>
      <c r="CW55" s="203">
        <v>-81.219268999999997</v>
      </c>
      <c r="CX55" s="203">
        <v>20.549467</v>
      </c>
      <c r="CY55" s="203">
        <v>863.74096900000006</v>
      </c>
      <c r="CZ55" s="203">
        <v>62.904999999999994</v>
      </c>
      <c r="DA55" s="203">
        <v>-40.807740999999986</v>
      </c>
      <c r="DB55" s="203">
        <v>15.501279</v>
      </c>
      <c r="DC55" s="203">
        <v>2.2011000000013325E-2</v>
      </c>
      <c r="DD55" s="203">
        <v>1558.0312090000002</v>
      </c>
      <c r="DE55" s="203">
        <f t="shared" si="7"/>
        <v>2.016492321558673</v>
      </c>
      <c r="DF55" s="203">
        <f t="shared" si="5"/>
        <v>0.61019575611333887</v>
      </c>
      <c r="DG55" s="203">
        <v>-0.189</v>
      </c>
      <c r="DH55" s="203">
        <v>0</v>
      </c>
      <c r="DI55" s="203">
        <v>-0.2700009999999996</v>
      </c>
      <c r="DJ55" s="203">
        <v>-9.9999999999100808E-5</v>
      </c>
      <c r="DK55" s="203">
        <v>12.832724000000002</v>
      </c>
      <c r="DL55" s="203">
        <v>0.67900000000000005</v>
      </c>
      <c r="DM55" s="203">
        <v>0</v>
      </c>
      <c r="DN55" s="203">
        <v>0.513289</v>
      </c>
      <c r="DO55" s="203">
        <v>8.9999999999990088E-4</v>
      </c>
      <c r="DP55" s="203">
        <v>45.364110000000004</v>
      </c>
      <c r="DQ55" s="203">
        <v>-0.502</v>
      </c>
      <c r="DR55" s="203">
        <v>0</v>
      </c>
      <c r="DS55" s="203">
        <v>-52.56982</v>
      </c>
      <c r="DT55" s="203">
        <v>1.7687099999999998</v>
      </c>
      <c r="DU55" s="203">
        <v>533.13172600000007</v>
      </c>
      <c r="DV55" s="203"/>
      <c r="DW55" s="241">
        <f>IFERROR(HLOOKUP("fa_21_s_s11",acc!$B$10:$AIR$83,$A55-1947,FALSE)+HLOOKUP("fa_2_s_s11",acc!$B$10:$AIR$83,$A55-1947,FALSE)+HLOOKUP("fa_3e_s_s11",acc!$B$10:$AIR$83,$A55-1947,FALSE)+HLOOKUP("fa_3d_s_s11",acc!$B$10:$AIR$83,$A55-1947,FALSE)+HLOOKUP("fa_4_s_s11",acc!$B$10:$AIR$83,$A55-1947,FALSE)+HLOOKUP("fa_5e_s_s11",acc!$B$10:$AIR$83,$A55-1947,FALSE)+HLOOKUP("fa_5d_s_s11",acc!$B$10:$AIR$83,$A55-1947,FALSE)+HLOOKUP("fa_6_s_s11",acc!$B$10:$AIR$83,$A55-1947,FALSE)+HLOOKUP("fa_7_s_s11",acc!$B$10:$AIR$83,$A55-1947,FALSE)+HLOOKUP("fa_8_s_s11",acc!$B$10:$AIR$83,$A55-1947,FALSE),"")</f>
        <v>1490.943</v>
      </c>
      <c r="DX55" s="203">
        <v>0</v>
      </c>
      <c r="DY55" s="203">
        <v>104.952</v>
      </c>
      <c r="DZ55" s="203">
        <v>1.383</v>
      </c>
      <c r="EA55" s="203">
        <v>73.293000000000006</v>
      </c>
      <c r="EB55" s="203">
        <v>62.256999999999998</v>
      </c>
      <c r="EC55" s="203">
        <v>11.036</v>
      </c>
      <c r="ED55" s="203">
        <v>492.34</v>
      </c>
      <c r="EE55" s="203">
        <v>828.048</v>
      </c>
      <c r="EF55" s="203">
        <v>621.63699999999994</v>
      </c>
      <c r="EG55" s="203">
        <v>206.411</v>
      </c>
      <c r="EH55" s="203">
        <v>10.827999999999999</v>
      </c>
      <c r="EI55" s="203">
        <v>0.58499999999999996</v>
      </c>
      <c r="EJ55" s="203">
        <v>-20.485999999999997</v>
      </c>
      <c r="EK55" s="203"/>
      <c r="EL55" s="241">
        <f>IFERROR(HLOOKUP("fa_21_s_s12",acc!$B$10:$AMP$83,$A55-1947,FALSE)+HLOOKUP("res_s",acc!$B$10:$AMP$83,$A55-1947,FALSE)+HLOOKUP("fa_2_s_s12",acc!$B$10:$AMP$83,$A55-1947,FALSE)+HLOOKUP("fa_3e_s_s12",acc!$B$10:$AMP$83,$A55-1947,FALSE)+HLOOKUP("fa_3d_s_s12",acc!$B$10:$AMP$83,$A55-1947,FALSE)+HLOOKUP("fa_3g_s_s12",acc!$B$10:$AMP$83,$A55-1947,FALSE)+HLOOKUP("fa_4_s_s12",acc!$B$10:$AMP$83,$A55-1947,FALSE)+HLOOKUP("fa_5e_s_s12",acc!$B$10:$AMP$83,$A55-1947,FALSE)+HLOOKUP("fa_5d_s_s12",acc!$B$10:$AMP$83,$A55-1947,FALSE)+HLOOKUP("fa_8_s_s12",acc!$B$10:$AMP$83,$A55-1947,FALSE),"")</f>
        <v>2852.6523965241659</v>
      </c>
      <c r="EM55" s="203">
        <v>0</v>
      </c>
      <c r="EN55" s="203">
        <v>681.88600000000008</v>
      </c>
      <c r="EO55" s="203">
        <v>2.754</v>
      </c>
      <c r="EP55" s="203">
        <v>0</v>
      </c>
      <c r="EQ55" s="203">
        <v>779.03</v>
      </c>
      <c r="ER55" s="203">
        <v>715.33699999999999</v>
      </c>
      <c r="ES55" s="203">
        <v>63.692999999999998</v>
      </c>
      <c r="ET55" s="241">
        <f>IFERROR(HLOOKUP("fl_4_s_s11",acc!$B$10:$AIS$83,$A55-1947,FALSE)+HLOOKUP("fl_4_s_s13",acc!$B$10:$AIS$83,$A55-1947,FALSE)+HLOOKUP("fl_4_s_s14",acc!$B$10:$AIS$83,$A55-1947,FALSE)+HLOOKUP("fl_4_s_s2",acc!$B$10:$AIS$83,$A55-1947,FALSE)-HLOOKUP("fa_4_s_s11",acc!$B$10:$AIS$83,$A55-1947,FALSE)-HLOOKUP("fa_4_s_s121",acc!$B$10:$AIS$83,$A55-1947,FALSE)-HLOOKUP("fa_4_s_s2",acc!$B$10:$AIS$83,$A55-1947,FALSE),"")</f>
        <v>1039.162</v>
      </c>
      <c r="EU55" s="203">
        <v>411.43299999999999</v>
      </c>
      <c r="EV55" s="203">
        <v>360.62299999999999</v>
      </c>
      <c r="EW55" s="203">
        <v>50.81</v>
      </c>
      <c r="EX55" s="203">
        <v>0</v>
      </c>
      <c r="EY55" s="203">
        <v>0</v>
      </c>
      <c r="EZ55" s="203">
        <v>28.379999999999995</v>
      </c>
      <c r="FA55" s="203"/>
      <c r="FB55" s="241">
        <f>IFERROR(HLOOKUP("fa_1_s_s121",acc!$B$10:$AMH$83,$A55-1947,FALSE)+HLOOKUP("fa_295_s_s121",acc!$B$10:$AMH$83,$A55-1947,FALSE)+HLOOKUP("tgt2_s",acc!$B$10:$AMH$83,$A55-1947,FALSE)+HLOOKUP("fa_2_s_s121",acc!$B$10:$AMH$83,$A55-1947,FALSE)+HLOOKUP("fa_3e_s_s121",acc!$B$10:$AMH$83,$A55-1947,FALSE)+HLOOKUP("fa_3d_s_s121",acc!$B$10:$AMH$83,$A55-1947,FALSE)+HLOOKUP("fa_3g_s_s121",acc!$B$10:$AMH$83,$A55-1947,FALSE)+HLOOKUP("fa_4_s_s121",acc!$B$10:$AMH$83,$A55-1947,FALSE)+HLOOKUP("fa_5e_s_s121",acc!$B$10:$AMH$83,$A55-1947,FALSE)+HLOOKUP("fa_5d_s_s121",acc!$B$10:$AMH$83,$A55-1947,FALSE)+HLOOKUP("fa_7_s_s121",acc!$B$10:$AMH$83,$A55-1947,FALSE)+HLOOKUP("fa_8_s_s121",acc!$B$10:$AMH$83,$A55-1947,FALSE),"")</f>
        <v>155.90900000000002</v>
      </c>
      <c r="FC55" s="203">
        <v>27.443999999999999</v>
      </c>
      <c r="FD55" s="203">
        <v>24.567</v>
      </c>
      <c r="FE55" s="203">
        <v>0</v>
      </c>
      <c r="FF55" s="241">
        <f>IFERROR(HLOOKUP("fl_295_s_s12",acc!$B$10:$AIS$83,$A55-1947,FALSE)+HLOOKUP("fl_295_s_s2",acc!$B$10:$AIS$83,$A55-1947,FALSE),"")</f>
        <v>91.84</v>
      </c>
      <c r="FG55" s="203">
        <v>3.8969999999999998</v>
      </c>
      <c r="FH55" s="203">
        <v>3.8969999999999998</v>
      </c>
      <c r="FI55" s="203">
        <v>0</v>
      </c>
      <c r="FJ55" s="203">
        <v>6.0090000000000003</v>
      </c>
      <c r="FK55" s="203">
        <v>0.60799999999999998</v>
      </c>
      <c r="FL55" s="203">
        <v>0.48299999999999998</v>
      </c>
      <c r="FM55" s="203">
        <v>0.125</v>
      </c>
      <c r="FN55" s="203">
        <v>0</v>
      </c>
      <c r="FO55" s="203">
        <v>0</v>
      </c>
      <c r="FP55" s="203">
        <v>1.544</v>
      </c>
      <c r="FQ55" s="203"/>
      <c r="FR55" s="241">
        <f>IFERROR(HLOOKUP("gcb_s",acc!$B$10:$ALZ$83,$A55-1947,FALSE)+HLOOKUP("fa_2_s_s13",acc!$B$10:$ALZ$83,$A55-1947,FALSE)+HLOOKUP("fa_3d_s_s13",acc!$B$10:$ALZ$83,$A55-1947,FALSE)+HLOOKUP("fa_3g_s_s13",acc!$B$10:$ALZ$83,$A55-1947,FALSE)+HLOOKUP("fa_5e_s_s13",acc!$B$10:$ALZ$83,$A55-1947,FALSE)+HLOOKUP("fa_5d_s_s13",acc!$B$10:$ALZ$83,$A55-1947,FALSE)+HLOOKUP("fa_6_s_s13",acc!$B$10:$ALZ$83,$A55-1947,FALSE)+HLOOKUP("fa_7_s_s13",acc!$B$10:$ALZ$83,$A55-1947,FALSE)+HLOOKUP("fa_8_s_s13",acc!$B$10:$ALZ$83,$A55-1947,FALSE),"")</f>
        <v>217.37199999999996</v>
      </c>
      <c r="FS55" s="203">
        <v>0</v>
      </c>
      <c r="FT55" s="203">
        <v>22.381</v>
      </c>
      <c r="FU55" s="203">
        <v>0</v>
      </c>
      <c r="FV55" s="203">
        <v>25.135999999999999</v>
      </c>
      <c r="FW55" s="203">
        <v>23.425000000000001</v>
      </c>
      <c r="FX55" s="203">
        <v>1.7110000000000001</v>
      </c>
      <c r="FY55" s="203">
        <v>0</v>
      </c>
      <c r="FZ55" s="203">
        <v>151.47900000000001</v>
      </c>
      <c r="GA55" s="203">
        <v>143.78899999999999</v>
      </c>
      <c r="GB55" s="203">
        <v>7.69</v>
      </c>
      <c r="GC55" s="203">
        <v>0.32100000000000001</v>
      </c>
      <c r="GD55" s="203">
        <v>0</v>
      </c>
      <c r="GE55" s="203">
        <v>-12.289000000000001</v>
      </c>
      <c r="GF55" s="203"/>
      <c r="GG55" s="241">
        <f>IFERROR(HLOOKUP("fa_21_s_s14",acc!$B$10:$ALR$83,$A55-1947,FALSE)+HLOOKUP("fa_2_s_s14",acc!$B$10:$ALR$83,$A55-1947,FALSE)+HLOOKUP("fa_3d_s_s14",acc!$B$10:$ALR$83,$A55-1947,FALSE)+HLOOKUP("fa_3g_s_s14",acc!$B$10:$ALR$83,$A55-1947,FALSE)+HLOOKUP("fa_5e_s_s14",acc!$B$10:$ALR$83,$A55-1947,FALSE)+HLOOKUP("fa_5d_s_s14",acc!$B$10:$ALR$83,$A55-1947,FALSE)+HLOOKUP("fa_6_s_s14",acc!$B$10:$ALR$83,$A55-1947,FALSE)+HLOOKUP("fa_7_s_s14",acc!$B$10:$ALR$83,$A55-1947,FALSE)+HLOOKUP("fa_8_s_s14",acc!$B$10:$ALR$83,$A55-1947,FALSE),"")</f>
        <v>1515.578</v>
      </c>
      <c r="GH55" s="203">
        <v>0</v>
      </c>
      <c r="GI55" s="203">
        <v>551.66200000000003</v>
      </c>
      <c r="GJ55" s="203">
        <v>35.445999999999998</v>
      </c>
      <c r="GK55" s="203">
        <v>96.834000000000003</v>
      </c>
      <c r="GL55" s="203">
        <v>95.073999999999998</v>
      </c>
      <c r="GM55" s="203">
        <v>1.76</v>
      </c>
      <c r="GN55" s="203">
        <v>0</v>
      </c>
      <c r="GO55" s="203">
        <v>537.40599999999995</v>
      </c>
      <c r="GP55" s="203">
        <v>524.178</v>
      </c>
      <c r="GQ55" s="203">
        <v>13.228</v>
      </c>
      <c r="GR55" s="203">
        <v>291.81</v>
      </c>
      <c r="GS55" s="204">
        <v>0</v>
      </c>
      <c r="GT55" s="203">
        <v>2.4199999999999982</v>
      </c>
      <c r="GU55" s="203"/>
      <c r="GV55" s="241">
        <f>IFERROR(HLOOKUP("fa_21_s_s2",acc!$B$10:$ALJ$83,$A55-1947,FALSE)+HLOOKUP("fa_2_s_s2",acc!$B$10:$ALJ$83,$A55-1947,FALSE)+HLOOKUP("fa_3e_s_s2",acc!$B$10:$ALJ$83,$A55-1947,FALSE)+HLOOKUP("fa_3g_s_s2",acc!$B$10:$ALJ$83,$A55-1947,FALSE)+HLOOKUP("fa_4_s_s2",acc!$B$10:$ALJ$83,$A55-1947,FALSE)+HLOOKUP("fa_5e_s_s2",acc!$B$10:$ALJ$83,$A55-1947,FALSE)+HLOOKUP("fa_6_s_s2",acc!$B$10:$ALJ$83,$A55-1947,FALSE)+HLOOKUP("fa_8_s_s2",acc!$B$10:$ALJ$83,$A55-1947,FALSE),"")</f>
        <v>898.55600000000004</v>
      </c>
      <c r="GW55" s="203">
        <v>0</v>
      </c>
      <c r="GX55" s="203">
        <v>314.16000000000003</v>
      </c>
      <c r="GY55" s="203">
        <v>0</v>
      </c>
      <c r="GZ55" s="203">
        <v>0</v>
      </c>
      <c r="HA55" s="203">
        <v>261.45100000000002</v>
      </c>
      <c r="HB55" s="203">
        <v>154.19499999999999</v>
      </c>
      <c r="HC55" s="203">
        <v>107.256</v>
      </c>
      <c r="HD55" s="203">
        <v>109.19499999999999</v>
      </c>
      <c r="HE55" s="203">
        <f t="shared" si="0"/>
        <v>270.04500000000002</v>
      </c>
      <c r="HF55" s="203">
        <v>270.04500000000002</v>
      </c>
      <c r="HG55" s="203">
        <v>0</v>
      </c>
      <c r="HH55" s="203">
        <v>0.95299999999999996</v>
      </c>
      <c r="HI55" s="203">
        <v>0</v>
      </c>
      <c r="HJ55" s="203">
        <v>0.43200000000000005</v>
      </c>
      <c r="HK55" s="203"/>
      <c r="HL55" s="241">
        <f>IFERROR(HLOOKUP("fl_3g_s_s11",acc!$B$10:$AIQ$83,$A55-1947,FALSE)+HLOOKUP("fl_4_s_s11",acc!$B$10:$AIQ$83,$A55-1947,FALSE)+HLOOKUP("fl_5e_s_s11",acc!$B$10:$AIQ$83,$A55-1947,FALSE),"")</f>
        <v>2297.761</v>
      </c>
      <c r="HM55" s="203">
        <v>0</v>
      </c>
      <c r="HN55" s="203">
        <v>0</v>
      </c>
      <c r="HO55" s="203">
        <v>144.28700000000001</v>
      </c>
      <c r="HP55" s="203">
        <v>122.25</v>
      </c>
      <c r="HQ55" s="203">
        <v>22.036999999999999</v>
      </c>
      <c r="HR55" s="203">
        <v>1040.7719999999999</v>
      </c>
      <c r="HS55" s="203">
        <v>1112.702</v>
      </c>
      <c r="HT55" s="203">
        <v>1112.702</v>
      </c>
      <c r="HU55" s="203">
        <v>0</v>
      </c>
      <c r="HV55" s="203">
        <v>0</v>
      </c>
      <c r="HW55" s="203">
        <v>0</v>
      </c>
      <c r="HX55" s="203">
        <v>0</v>
      </c>
      <c r="HY55" s="203"/>
      <c r="HZ55" s="241">
        <f>IFERROR(HLOOKUP("fl_295_s_s12",acc!$B$10:$AMO$83,$A55-1947,FALSE)+HLOOKUP("fl_2_s_s12",acc!$B$10:$AMO$83,$A55-1947,FALSE)+HLOOKUP("fl_3g_s_s12",acc!$B$10:$AMO$83,$A55-1947,FALSE)+HLOOKUP("fl_5e_s_s12",acc!$B$10:$AMO$83,$A55-1947,FALSE)+HLOOKUP("fl_6_s_s12",acc!$B$10:$AMO$83,$A55-1947,FALSE)+HLOOKUP("fl_7_s_s12",acc!$B$10:$AMO$83,$A55-1947,FALSE),"")</f>
        <v>2916.4283965241657</v>
      </c>
      <c r="IA55" s="203">
        <v>0</v>
      </c>
      <c r="IB55" s="241">
        <f>IFERROR(HLOOKUP("fa_2_s_s11",acc!$B$10:$AIS$83,$A55-1947,FALSE)+HLOOKUP("fa_2_s_s12",acc!$B$10:$AIS$83,$A55-1947,FALSE)+HLOOKUP("fa_2_s_s121",acc!$B$10:$AIS$83,$A55-1947,FALSE)+HLOOKUP("fa_2_s_s13",acc!$B$10:$AIS$83,$A55-1947,FALSE)+HLOOKUP("fa_2_s_s14",acc!$B$10:$AIS$83,$A55-1947,FALSE)+HLOOKUP("fa_2_s_s2",acc!$B$10:$AIS$83,$A55-1947,FALSE)-HLOOKUP("fl_2_s_s121",acc!$B$10:$AIS$83,$A55-1947,FALSE)-HLOOKUP("fl_2_s_s13",acc!$B$10:$AIS$83,$A55-1947,FALSE)-HLOOKUP("fl_2_s_s2",acc!$B$10:$AIS$83,$A55-1947,FALSE),"")</f>
        <v>1328.0170000000003</v>
      </c>
      <c r="IC55" s="203">
        <v>0</v>
      </c>
      <c r="ID55" s="203">
        <v>66.245000000000005</v>
      </c>
      <c r="IE55" s="203">
        <v>610.76400000000001</v>
      </c>
      <c r="IF55" s="203">
        <v>531.41899999999998</v>
      </c>
      <c r="IG55" s="203">
        <v>79.344999999999999</v>
      </c>
      <c r="IH55" s="203">
        <v>0</v>
      </c>
      <c r="II55" s="203">
        <v>769.31600000000003</v>
      </c>
      <c r="IJ55" s="203">
        <v>769.31600000000003</v>
      </c>
      <c r="IK55" s="203">
        <v>0</v>
      </c>
      <c r="IL55" s="203">
        <v>303.91300000000001</v>
      </c>
      <c r="IM55" s="241">
        <f>IFERROR(HLOOKUP("fa_7_s_s11",acc!$B$10:$AIS$83,$A55-1947,FALSE)
+HLOOKUP("fa_7_s_s121",acc!$B$10:$AIS$83,$A55-1947,FALSE)
+HLOOKUP("fa_7_s_s13",acc!$B$10:$AIS$83,$A55-1947,FALSE)
+HLOOKUP("fa_7_s_s14",acc!$B$10:$AIS$83,$A55-1947,FALSE)
-HLOOKUP("fl_7_s_s2",acc!$B$10:$AIS$83,$A55-1947,FALSE),"")</f>
        <v>-3.2649999999999997</v>
      </c>
      <c r="IN55" s="203">
        <v>0</v>
      </c>
      <c r="IO55" s="203"/>
      <c r="IP55" s="241">
        <f>IFERROR(HLOOKUP("fl_21_s_s121",acc!$B$10:$AMG$83,$A55-1947,FALSE)+HLOOKUP("res_s",acc!$B$10:$AMG$83,$A55-1947,FALSE)+HLOOKUP("gcb_s",acc!$B$10:$AMG$83,$A55-1947,FALSE)+HLOOKUP("fl_2_s_s121",acc!$B$10:$AMG$83,$A55-1947,FALSE)+HLOOKUP("fl_5e_s_s121",acc!$B$10:$AMG$83,$A55-1947,FALSE),"")</f>
        <v>114.82999999999998</v>
      </c>
      <c r="IQ55" s="203">
        <v>0</v>
      </c>
      <c r="IR55" s="203">
        <v>-30.701999999999998</v>
      </c>
      <c r="IS55" s="241">
        <f>IFERROR(HLOOKUP("fa_21_s_s11",acc!$B$10:$AIS$83,$A55-1947,FALSE)+HLOOKUP("fa_21_s_s12",acc!$B$10:$AIS$83,$A55-1947,FALSE)+HLOOKUP("fa_21_s_s14",acc!$B$10:$AIS$83,$A55-1947,FALSE)+HLOOKUP("fa_21_s_s2",acc!$B$10:$AIS$83,$A55-1947,FALSE),"")</f>
        <v>39.582999999999998</v>
      </c>
      <c r="IT55" s="203">
        <v>0</v>
      </c>
      <c r="IU55" s="203">
        <v>0</v>
      </c>
      <c r="IV55" s="203">
        <v>0</v>
      </c>
      <c r="IW55" s="203">
        <v>0</v>
      </c>
      <c r="IX55" s="203">
        <v>0</v>
      </c>
      <c r="IY55" s="203">
        <v>38.738</v>
      </c>
      <c r="IZ55" s="203">
        <v>38.738</v>
      </c>
      <c r="JA55" s="203">
        <v>0</v>
      </c>
      <c r="JB55" s="203">
        <v>0</v>
      </c>
      <c r="JC55" s="203">
        <v>0</v>
      </c>
      <c r="JD55" s="203">
        <v>0</v>
      </c>
      <c r="JE55" s="203"/>
      <c r="JF55" s="241">
        <f>IFERROR(HLOOKUP("fl_2_s_s13",acc!$B$10:$ALY$83,$A55-1947,FALSE)+HLOOKUP("fl_3e_s_s13",acc!$B$10:$ALY$83,$A55-1947,FALSE)+HLOOKUP("fl_4_s_s13",acc!$B$10:$ALY$83,$A55-1947,FALSE),"")</f>
        <v>536.33699999999999</v>
      </c>
      <c r="JG55" s="203">
        <v>0</v>
      </c>
      <c r="JH55" s="203">
        <v>54.926000000000002</v>
      </c>
      <c r="JI55" s="203">
        <v>0</v>
      </c>
      <c r="JJ55" s="203">
        <v>380.41199999999998</v>
      </c>
      <c r="JK55" s="203">
        <v>362.25400000000002</v>
      </c>
      <c r="JL55" s="203">
        <v>18.158000000000001</v>
      </c>
      <c r="JM55" s="203">
        <v>100.999</v>
      </c>
      <c r="JN55" s="203">
        <v>0</v>
      </c>
      <c r="JO55" s="203">
        <v>0</v>
      </c>
      <c r="JP55" s="203">
        <v>0</v>
      </c>
      <c r="JQ55" s="203">
        <v>0</v>
      </c>
      <c r="JR55" s="203">
        <v>0</v>
      </c>
      <c r="JS55" s="203">
        <v>0</v>
      </c>
      <c r="JT55" s="203"/>
      <c r="JU55" s="241">
        <f>IFERROR(HLOOKUP("fl_4_s_s14",acc!$B$10:$ALQ$83,$A55-1947,FALSE),"")</f>
        <v>344.93299999999999</v>
      </c>
      <c r="JV55" s="203">
        <v>0</v>
      </c>
      <c r="JW55" s="203">
        <v>0</v>
      </c>
      <c r="JX55" s="203">
        <v>0</v>
      </c>
      <c r="JY55" s="203">
        <v>0</v>
      </c>
      <c r="JZ55" s="203">
        <v>0</v>
      </c>
      <c r="KA55" s="203">
        <v>344.93299999999999</v>
      </c>
      <c r="KB55" s="203">
        <v>0</v>
      </c>
      <c r="KC55" s="203">
        <v>0</v>
      </c>
      <c r="KD55" s="203">
        <v>0</v>
      </c>
      <c r="KE55" s="203">
        <v>0</v>
      </c>
      <c r="KF55" s="203">
        <v>0</v>
      </c>
      <c r="KG55" s="203">
        <v>0</v>
      </c>
      <c r="KH55" s="203"/>
      <c r="KI55" s="241">
        <f>IFERROR(HLOOKUP("fl_1_s_s2",acc!$B$10:$ALI$83,$A55-1947,FALSE)+HLOOKUP("fl_295_s_s2",acc!$B$10:$ALI$83,$A55-1947,FALSE)+HLOOKUP("tgt2_s",acc!$B$10:$ALI$83,$A55-1947,FALSE)+HLOOKUP("fl_2_s_s2",acc!$B$10:$ALI$83,$A55-1947,FALSE)+HLOOKUP("fl_3d_s_s2",acc!$B$10:$ALI$83,$A55-1947,FALSE)+HLOOKUP("fl_4_s_s2",acc!$B$10:$ALI$83,$A55-1947,FALSE)+HLOOKUP("fl_5d_s_s2",acc!$B$10:$ALI$83,$A55-1947,FALSE)+HLOOKUP("fl_7_s_s2",acc!$B$10:$ALI$83,$A55-1947,FALSE),"")</f>
        <v>920.72199999999998</v>
      </c>
      <c r="KJ55" s="203">
        <v>27.443999999999999</v>
      </c>
      <c r="KK55" s="203">
        <v>347.36700000000002</v>
      </c>
      <c r="KL55" s="203">
        <v>0</v>
      </c>
      <c r="KM55" s="203">
        <v>25.594999999999999</v>
      </c>
      <c r="KN55" s="203">
        <v>104.17700000000001</v>
      </c>
      <c r="KO55" s="203">
        <v>57.68</v>
      </c>
      <c r="KP55" s="241">
        <f>IFERROR(HLOOKUP("fa_3d_s_s11",acc!$B$10:$AIS$83,$A55-1947,FALSE)+HLOOKUP("fa_3d_s_s12",acc!$B$10:$AIS$83,$A55-1947,FALSE)+HLOOKUP("fa_3d_s_s121",acc!$B$10:$AIS$83,$A55-1947,FALSE)+HLOOKUP("fa_3d_s_s13",acc!$B$10:$AIS$83,$A55-1947,FALSE)+HLOOKUP("fa_3d_s_s14",acc!$B$10:$AIS$83,$A55-1947,FALSE),"")</f>
        <v>78.2</v>
      </c>
      <c r="KQ55" s="203">
        <v>160.00200000000001</v>
      </c>
      <c r="KR55" s="203">
        <v>285.19900000000001</v>
      </c>
      <c r="KS55" s="203">
        <v>0</v>
      </c>
      <c r="KT55" s="203">
        <v>278.26400000000001</v>
      </c>
      <c r="KU55" s="203">
        <v>0</v>
      </c>
      <c r="KV55" s="203">
        <v>3.8499999999999996</v>
      </c>
      <c r="KW55" s="203">
        <v>0</v>
      </c>
      <c r="KX55" s="203"/>
      <c r="KY55" s="241">
        <f>IFERROR(HLOOKUP("fa_21_flow_s11",acc!$B$10:$AIP$83,$A55-1947,FALSE)+HLOOKUP("fa_2_flow_s11",acc!$B$10:$AIP$83,$A55-1947,FALSE)+HLOOKUP("fa_3e_flow_s11",acc!$B$10:$AIP$83,$A55-1947,FALSE)+HLOOKUP("fa_3d_flow_s11",acc!$B$10:$AIP$83,$A55-1947,FALSE)+HLOOKUP("fa_4_flow_s11",acc!$B$10:$AIP$83,$A55-1947,FALSE)+HLOOKUP("fa_5e_flow_s11",acc!$B$10:$AIP$83,$A55-1947,FALSE)+HLOOKUP("fa_5d_flow_s11",acc!$B$10:$AIP$83,$A55-1947,FALSE)+HLOOKUP("fa_6_flow_s11",acc!$B$10:$AIP$83,$A55-1947,FALSE)+HLOOKUP("fa_7_flow_s11",acc!$B$10:$AIP$83,$A55-1947,FALSE)+HLOOKUP("fa_8_flow_s11",acc!$B$10:$AIP$83,$A55-1947,FALSE),"")</f>
        <v>31.189999999999991</v>
      </c>
      <c r="KZ55" s="203">
        <v>0</v>
      </c>
      <c r="LA55" s="203">
        <v>-4.851</v>
      </c>
      <c r="LB55" s="203">
        <v>-0.14099999999999999</v>
      </c>
      <c r="LC55" s="203">
        <v>17.306000000000001</v>
      </c>
      <c r="LD55" s="203">
        <v>18.09</v>
      </c>
      <c r="LE55" s="203">
        <v>-0.78400000000000003</v>
      </c>
      <c r="LF55" s="203">
        <v>18.692</v>
      </c>
      <c r="LG55" s="203">
        <v>32.439</v>
      </c>
      <c r="LH55" s="203">
        <v>24.038</v>
      </c>
      <c r="LI55" s="203">
        <v>8.4009999999999998</v>
      </c>
      <c r="LJ55" s="203">
        <v>0.41299999999999998</v>
      </c>
      <c r="LK55" s="203">
        <v>1.6400000000000001</v>
      </c>
      <c r="LL55" s="203">
        <v>-34.308</v>
      </c>
      <c r="LM55" s="203"/>
      <c r="LN55" s="241">
        <f>IFERROR(HLOOKUP("fa_21_flow_s12",acc!$B$10:$AMM$83,$A55-1947,FALSE)+HLOOKUP("res_flow",acc!$B$10:$AMM$83,$A55-1947,FALSE)+HLOOKUP("fa_2_flow_s12",acc!$B$10:$AMM$83,$A55-1947,FALSE)+HLOOKUP("fa_3e_flow_s12",acc!$B$10:$AMM$83,$A55-1947,FALSE)+HLOOKUP("fa_3d_flow_s12",acc!$B$10:$AMM$83,$A55-1947,FALSE)+HLOOKUP("fa_3g_flow_s12",acc!$B$10:$AMM$83,$A55-1947,FALSE)+HLOOKUP("fa_4_flow_s12",acc!$B$10:$AMM$83,$A55-1947,FALSE)+HLOOKUP("fa_5e_flow_s12",acc!$B$10:$AMM$83,$A55-1947,FALSE)+HLOOKUP("fa_5d_flow_s12",acc!$B$10:$AMM$83,$A55-1947,FALSE)+HLOOKUP("fa_8_flow_s12",acc!$B$10:$AMM$83,$A55-1947,FALSE),"")</f>
        <v>194.96635768545968</v>
      </c>
      <c r="LO55" s="203">
        <v>0</v>
      </c>
      <c r="LP55" s="203">
        <v>81.506999999999991</v>
      </c>
      <c r="LQ55" s="203">
        <v>-0.16</v>
      </c>
      <c r="LR55" s="203">
        <v>0</v>
      </c>
      <c r="LS55" s="203">
        <v>30.768000000000001</v>
      </c>
      <c r="LT55" s="203">
        <v>24.88</v>
      </c>
      <c r="LU55" s="203">
        <v>5.8879999999999999</v>
      </c>
      <c r="LV55" s="241">
        <f>IFERROR(HLOOKUP("fl_4_flow_s11",acc!$B$10:$AIS$83,$A55-1947,FALSE)+HLOOKUP("fl_4_flow_s13",acc!$B$10:$AIS$83,$A55-1947,FALSE)+HLOOKUP("fl_4_flow_s14",acc!$B$10:$AIS$83,$A55-1947,FALSE)+HLOOKUP("fl_4_flow_s2",acc!$B$10:$AIS$83,$A55-1947,FALSE)-HLOOKUP("fa_4_flow_s11",acc!$B$10:$AIS$83,$A55-1947,FALSE)-HLOOKUP("fa_4_flow_s121",acc!$B$10:$AIS$83,$A55-1947,FALSE)-HLOOKUP("fa_4_flow_s2",acc!$B$10:$AIS$83,$A55-1947,FALSE),"")</f>
        <v>9.6779999999999955</v>
      </c>
      <c r="LW55" s="203">
        <v>35.241999999999997</v>
      </c>
      <c r="LX55" s="203">
        <v>32.473999999999997</v>
      </c>
      <c r="LY55" s="203">
        <v>2.7679999999999998</v>
      </c>
      <c r="LZ55" s="203">
        <v>0</v>
      </c>
      <c r="MA55" s="203">
        <v>0</v>
      </c>
      <c r="MB55" s="203">
        <v>18.318999999999999</v>
      </c>
      <c r="MC55" s="203"/>
      <c r="MD55" s="241">
        <f>IFERROR(HLOOKUP("fa_1_flow_s121",acc!$B$10:$AMF$83,$A55-1947,FALSE)+HLOOKUP("fa_295_flow_s121",acc!$B$10:$AMF$83,$A55-1947,FALSE)+HLOOKUP("tgt2_flow",acc!$B$10:$AMF$83,$A55-1947,FALSE)+HLOOKUP("fa_2_flow_s121",acc!$B$10:$AMF$83,$A55-1947,FALSE)+HLOOKUP("fa_3e_flow_s121",acc!$B$10:$AMF$83,$A55-1947,FALSE)+HLOOKUP("fa_3d_flow_s121",acc!$B$10:$AMF$83,$A55-1947,FALSE)+HLOOKUP("fa_3g_flow_s121",acc!$B$10:$AMF$83,$A55-1947,FALSE)+HLOOKUP("fa_4_flow_s121",acc!$B$10:$AMF$83,$A55-1947,FALSE)+HLOOKUP("fa_5e_flow_s121",acc!$B$10:$AMF$83,$A55-1947,FALSE)+HLOOKUP("fa_5d_flow_s121",acc!$B$10:$AMF$83,$A55-1947,FALSE)+HLOOKUP("fa_7_flow_s121",acc!$B$10:$AMF$83,$A55-1947,FALSE)+HLOOKUP("fa_8_flow_s121",acc!$B$10:$AMF$83,$A55-1947,FALSE),"")</f>
        <v>-4.97</v>
      </c>
      <c r="ME55" s="203">
        <v>0.14899999999999999</v>
      </c>
      <c r="MF55" s="203">
        <v>-4.8079999999999998</v>
      </c>
      <c r="MG55" s="203">
        <v>0</v>
      </c>
      <c r="MH55" s="241">
        <f>IFERROR(HLOOKUP("fl_295_flow_s12",acc!$B$10:$AIS$83,$A55-1947,FALSE)+HLOOKUP("fl_295_flow_s2",acc!$B$10:$AIS$83,$A55-1947,FALSE),"")</f>
        <v>5.7530000000000001</v>
      </c>
      <c r="MI55" s="203">
        <v>-1.8759999999999999</v>
      </c>
      <c r="MJ55" s="203">
        <v>-1.8759999999999999</v>
      </c>
      <c r="MK55" s="203">
        <v>0</v>
      </c>
      <c r="ML55" s="203">
        <v>-0.73</v>
      </c>
      <c r="MM55" s="203">
        <v>1.7999999999999999E-2</v>
      </c>
      <c r="MN55" s="203">
        <v>1.7000000000000001E-2</v>
      </c>
      <c r="MO55" s="203">
        <v>1E-3</v>
      </c>
      <c r="MP55" s="203">
        <v>0</v>
      </c>
      <c r="MQ55" s="203">
        <v>0</v>
      </c>
      <c r="MR55" s="203">
        <v>-3.476</v>
      </c>
      <c r="MS55" s="203"/>
      <c r="MT55" s="241">
        <f>IFERROR(HLOOKUP("gcb_flow",acc!$B$10:$ALX$83,$A55-1947,FALSE)+HLOOKUP("fa_2_flow_s13",acc!$B$10:$ALX$83,$A55-1947,FALSE)+HLOOKUP("fa_3d_flow_s13",acc!$B$10:$ALX$83,$A55-1947,FALSE)+HLOOKUP("fa_3g_flow_s13",acc!$B$10:$ALX$83,$A55-1947,FALSE)+HLOOKUP("fa_5e_flow_s13",acc!$B$10:$ALX$83,$A55-1947,FALSE)+HLOOKUP("fa_5d_flow_s13",acc!$B$10:$ALX$83,$A55-1947,FALSE)+HLOOKUP("fa_6_flow_s13",acc!$B$10:$ALX$83,$A55-1947,FALSE)+HLOOKUP("fa_7_flow_s13",acc!$B$10:$ALX$83,$A55-1947,FALSE)+HLOOKUP("fa_8_flow_s13",acc!$B$10:$ALX$83,$A55-1947,FALSE),"")</f>
        <v>3.4669999999999974</v>
      </c>
      <c r="MU55" s="203">
        <v>0</v>
      </c>
      <c r="MV55" s="203">
        <v>-35.529398168474401</v>
      </c>
      <c r="MW55" s="203">
        <v>-1.2E-2</v>
      </c>
      <c r="MX55" s="203">
        <v>-3.3719999999999999</v>
      </c>
      <c r="MY55" s="203">
        <v>-3.45</v>
      </c>
      <c r="MZ55" s="203">
        <v>7.8E-2</v>
      </c>
      <c r="NA55" s="203">
        <v>0</v>
      </c>
      <c r="NB55" s="203">
        <v>-6.8710000000000004</v>
      </c>
      <c r="NC55" s="203">
        <v>-7.3319999999999999</v>
      </c>
      <c r="ND55" s="203">
        <v>0.46100000000000002</v>
      </c>
      <c r="NE55" s="203">
        <v>1.0999999999999999E-2</v>
      </c>
      <c r="NF55" s="203">
        <v>0</v>
      </c>
      <c r="NG55" s="203">
        <v>5.3870000000000005</v>
      </c>
      <c r="NH55" s="203"/>
      <c r="NI55" s="241">
        <f>IFERROR(HLOOKUP("fa_21_flow_s14",acc!$B$10:$ALP$83,$A55-1947,FALSE)+HLOOKUP("fa_2_flow_s14",acc!$B$10:$ALP$83,$A55-1947,FALSE)+HLOOKUP("fa_3d_flow_s14",acc!$B$10:$ALP$83,$A55-1947,FALSE)+HLOOKUP("fa_3g_flow_s14",acc!$B$10:$ALP$83,$A55-1947,FALSE)+HLOOKUP("fa_5e_flow_s14",acc!$B$10:$ALP$83,$A55-1947,FALSE)+HLOOKUP("fa_5d_flow_s14",acc!$B$10:$ALP$83,$A55-1947,FALSE)+HLOOKUP("fa_6_flow_s14",acc!$B$10:$ALP$83,$A55-1947,FALSE)+HLOOKUP("fa_7_flow_s14",acc!$B$10:$ALP$83,$A55-1947,FALSE)+HLOOKUP("fa_8_flow_s14",acc!$B$10:$ALP$83,$A55-1947,FALSE),"")</f>
        <v>79.763000000000005</v>
      </c>
      <c r="NJ55" s="203">
        <v>0</v>
      </c>
      <c r="NK55" s="203">
        <v>23.251999999999999</v>
      </c>
      <c r="NL55" s="203">
        <v>0.16200000000000001</v>
      </c>
      <c r="NM55" s="203">
        <v>11.962</v>
      </c>
      <c r="NN55" s="203">
        <v>12.964</v>
      </c>
      <c r="NO55" s="203">
        <v>-1.002</v>
      </c>
      <c r="NP55" s="203">
        <v>0</v>
      </c>
      <c r="NQ55" s="203">
        <v>0.51700000000000002</v>
      </c>
      <c r="NR55" s="203">
        <v>2.9000000000000001E-2</v>
      </c>
      <c r="NS55" s="203">
        <v>0.48799999999999999</v>
      </c>
      <c r="NT55" s="203">
        <v>43.953000000000003</v>
      </c>
      <c r="NU55" s="203">
        <v>0</v>
      </c>
      <c r="NV55" s="203">
        <v>-8.3000000000000185E-2</v>
      </c>
      <c r="NW55" s="203"/>
      <c r="NX55" s="241">
        <f>IFERROR(HLOOKUP("fa_21_flow_s2",acc!$B$10:$ALH$83,$A55-1947,FALSE)+HLOOKUP("fa_2_flow_s2",acc!$B$10:$ALH$83,$A55-1947,FALSE)+HLOOKUP("fa_3e_flow_s2",acc!$B$10:$ALH$83,$A55-1947,FALSE)+HLOOKUP("fa_3g_flow_s2",acc!$B$10:$ALH$83,$A55-1947,FALSE)+HLOOKUP("fa_4_flow_s2",acc!$B$10:$ALH$83,$A55-1947,FALSE)+HLOOKUP("fa_5e_flow_s2",acc!$B$10:$ALH$83,$A55-1947,FALSE)+HLOOKUP("fa_6_flow_s2",acc!$B$10:$ALH$83,$A55-1947,FALSE)+HLOOKUP("fa_8_flow_s2",acc!$B$10:$ALH$83,$A55-1947,FALSE),"")</f>
        <v>32.933</v>
      </c>
      <c r="NY55" s="203">
        <v>0</v>
      </c>
      <c r="NZ55" s="203">
        <v>-36.155999999999999</v>
      </c>
      <c r="OA55" s="203">
        <v>0</v>
      </c>
      <c r="OB55" s="203">
        <v>0</v>
      </c>
      <c r="OC55" s="203">
        <v>8.1120000000000001</v>
      </c>
      <c r="OD55" s="203">
        <v>1.5109999999999999</v>
      </c>
      <c r="OE55" s="203">
        <v>6.601</v>
      </c>
      <c r="OF55" s="203">
        <v>4.2949999999999999</v>
      </c>
      <c r="OG55" s="203">
        <v>22.855</v>
      </c>
      <c r="OH55" s="203">
        <v>20.536999999999999</v>
      </c>
      <c r="OI55" s="203">
        <v>0</v>
      </c>
      <c r="OJ55" s="203">
        <v>3.4000000000000002E-2</v>
      </c>
      <c r="OK55" s="203">
        <v>0</v>
      </c>
      <c r="OL55" s="203">
        <v>14.161000000000001</v>
      </c>
      <c r="OM55" s="203"/>
      <c r="ON55" s="241">
        <f>IFERROR(HLOOKUP("fl_3g_flow_s11",acc!$B$10:$AIO$83,$A55-1947,FALSE)+HLOOKUP("fl_4_flow_s11",acc!$B$10:$AIO$83,$A55-1947,FALSE)+HLOOKUP("fl_5e_flow_s11",acc!$B$10:$AIO$83,$A55-1947,FALSE),"")</f>
        <v>14.881</v>
      </c>
      <c r="OO55" s="203">
        <v>0</v>
      </c>
      <c r="OP55" s="203">
        <v>0</v>
      </c>
      <c r="OQ55" s="203">
        <v>6.73</v>
      </c>
      <c r="OR55" s="203">
        <v>7.8010000000000002</v>
      </c>
      <c r="OS55" s="203">
        <v>-1.071</v>
      </c>
      <c r="OT55" s="203">
        <v>-24.568000000000001</v>
      </c>
      <c r="OU55" s="203">
        <v>32.719000000000001</v>
      </c>
      <c r="OV55" s="203">
        <v>32.719000000000001</v>
      </c>
      <c r="OW55" s="203">
        <v>0</v>
      </c>
      <c r="OX55" s="203">
        <v>0</v>
      </c>
      <c r="OY55" s="203">
        <v>0</v>
      </c>
      <c r="OZ55" s="203">
        <v>0</v>
      </c>
      <c r="PA55" s="203"/>
      <c r="PB55" s="241">
        <f>IFERROR(HLOOKUP("fl_295_flow_s12",acc!$B$10:$AMM$83,$A55-1947,FALSE)+HLOOKUP("fl_2_flow_s12",acc!$B$10:$AMM$83,$A55-1947,FALSE)+HLOOKUP("fl_3g_flow_s12",acc!$B$10:$AMM$83,$A55-1947,FALSE)+HLOOKUP("fl_5e_flow_s12",acc!$B$10:$AMM$83,$A55-1947,FALSE)+HLOOKUP("fl_6_flow_s12",acc!$B$10:$AMM$83,$A55-1947,FALSE)+HLOOKUP("fl_7_flow_s12",acc!$B$10:$AMM$83,$A55-1947,FALSE),"")</f>
        <v>186.6713576854597</v>
      </c>
      <c r="PC55" s="203">
        <v>0</v>
      </c>
      <c r="PD55" s="241">
        <f>IFERROR(HLOOKUP("fa_2_flow_s11",acc!$B$10:$AIS$83,$A55-1947,FALSE)+HLOOKUP("fa_2_flow_s12",acc!$B$10:$AIS$83,$A55-1947,FALSE)+HLOOKUP("fa_2_flow_s121",acc!$B$10:$AIS$83,$A55-1947,FALSE)+HLOOKUP("fa_2_flow_s13",acc!$B$10:$AIS$83,$A55-1947,FALSE)+HLOOKUP("fa_2_flow_s14",acc!$B$10:$AIS$83,$A55-1947,FALSE)+HLOOKUP("fa_2_flow_s2",acc!$B$10:$AIS$83,$A55-1947,FALSE)-HLOOKUP("fl_2_flow_s121",acc!$B$10:$AIS$83,$A55-1947,FALSE)-HLOOKUP("fl_2_flow_s13",acc!$B$10:$AIS$83,$A55-1947,FALSE)-HLOOKUP("fl_2_flow_s2",acc!$B$10:$AIS$83,$A55-1947,FALSE),"")</f>
        <v>53.062999999999981</v>
      </c>
      <c r="PE55" s="203">
        <v>0</v>
      </c>
      <c r="PF55" s="203">
        <v>10.404</v>
      </c>
      <c r="PG55" s="203">
        <v>11.156000000000001</v>
      </c>
      <c r="PH55" s="203">
        <v>14.558999999999999</v>
      </c>
      <c r="PI55" s="203">
        <v>-3.403</v>
      </c>
      <c r="PJ55" s="203">
        <v>0</v>
      </c>
      <c r="PK55" s="203">
        <v>39.262999999999998</v>
      </c>
      <c r="PL55" s="203">
        <f>IFERROR(HLOOKUP("fa_5e_flow_s11",acc!$B$10:$AIS$83,$A55-1947,FALSE)
+HLOOKUP("fa_5e_flow_s12",acc!$B$10:$AIS$83,$A55-1947,FALSE)
+HLOOKUP("fa_5e_flow_s121",acc!$B$10:$AIS$83,$A55-1947,FALSE)
+HLOOKUP("fa_5e_flow_s13",acc!$B$10:$AIS$83,$A55-1947,FALSE)
+HLOOKUP("fa_5e_flow_s14",acc!$B$10:$AIS$83,$A55-1947,FALSE)
+HLOOKUP("fa_5e_flow_s2",acc!$B$10:$AIS$83,$A55-1947,FALSE)
-HLOOKUP("fl_5e_flow_s11",acc!$B$10:$AIS$83,$A55-1947,FALSE)
-HLOOKUP("fl_5e_flow_s121",acc!$B$10:$AIS$83,$A55-1947,FALSE),"")</f>
        <v>37.044000000000004</v>
      </c>
      <c r="PM55" s="203">
        <v>0</v>
      </c>
      <c r="PN55" s="203">
        <v>44.41</v>
      </c>
      <c r="PO55" s="241">
        <f>IFERROR(HLOOKUP("fa_7_flow_s11",acc!$B$10:$AIS$83,$A55-1947,FALSE)+HLOOKUP("fa_7_flow_s121",acc!$B$10:$AIS$83,$A55-1947,FALSE)+HLOOKUP("fa_7_flow_s13",acc!$B$10:$AIS$83,$A55-1947,FALSE)+HLOOKUP("fa_7_flow_s14",acc!$B$10:$AIS$83,$A55-1947,FALSE)-HLOOKUP("fl_7_flow_s2",acc!$B$10:$AIS$83,$A55-1947,FALSE),"")</f>
        <v>1.3650000000000015</v>
      </c>
      <c r="PP55" s="203">
        <v>0</v>
      </c>
      <c r="PQ55" s="203"/>
      <c r="PR55" s="241">
        <f>IFERROR(HLOOKUP("fl_21_flow_s121",acc!$B$10:$AME$83,$A55-1947,FALSE)+HLOOKUP("res_flow",acc!$B$10:$AME$83,$A55-1947,FALSE)+HLOOKUP("gcb_flow",acc!$B$10:$AME$83,$A55-1947,FALSE)+HLOOKUP("fl_2_flow_s121",acc!$B$10:$AME$83,$A55-1947,FALSE)+HLOOKUP("fl_5e_flow_s121",acc!$B$10:$AME$83,$A55-1947,FALSE),"")</f>
        <v>-6.5009999999999977</v>
      </c>
      <c r="PS55" s="203">
        <v>0</v>
      </c>
      <c r="PT55" s="203">
        <v>-43.469398168474399</v>
      </c>
      <c r="PU55" s="241">
        <f>IFERROR(HLOOKUP("fa_21_flow_s11",acc!$B$10:$AIS$83,$A55-1947,FALSE)+HLOOKUP("fa_21_flow_s12",acc!$B$10:$AIS$83,$A55-1947,FALSE)+HLOOKUP("fa_21_flow_s14",acc!$B$10:$AIS$83,$A55-1947,FALSE)+HLOOKUP("fa_21_flow_s2",acc!$B$10:$AIS$83,$A55-1947,FALSE),"")</f>
        <v>-0.13899999999999998</v>
      </c>
      <c r="PV55" s="203">
        <v>0</v>
      </c>
      <c r="PW55" s="203">
        <v>0</v>
      </c>
      <c r="PX55" s="203">
        <v>0</v>
      </c>
      <c r="PY55" s="203">
        <v>0</v>
      </c>
      <c r="PZ55" s="203">
        <v>0</v>
      </c>
      <c r="QA55" s="203">
        <v>0</v>
      </c>
      <c r="QB55" s="203">
        <v>0</v>
      </c>
      <c r="QC55" s="203">
        <v>0</v>
      </c>
      <c r="QD55" s="203">
        <v>0</v>
      </c>
      <c r="QE55" s="203">
        <v>0</v>
      </c>
      <c r="QF55" s="203">
        <v>0</v>
      </c>
      <c r="QG55" s="203"/>
      <c r="QH55" s="241">
        <f>IFERROR(HLOOKUP("fl_2_flow_s13",acc!$B$10:$ALW$83,$A55-1947,FALSE)+HLOOKUP("fl_3e_flow_s13",acc!$B$10:$ALW$83,$A55-1947,FALSE)+HLOOKUP("fl_4_flow_s13",acc!$B$10:$ALW$83,$A55-1947,FALSE),"")</f>
        <v>75.149000000000001</v>
      </c>
      <c r="QI55" s="203">
        <v>0</v>
      </c>
      <c r="QJ55" s="203">
        <v>1.272</v>
      </c>
      <c r="QK55" s="203">
        <v>0</v>
      </c>
      <c r="QL55" s="203">
        <v>59.901000000000003</v>
      </c>
      <c r="QM55" s="203">
        <v>56.276000000000003</v>
      </c>
      <c r="QN55" s="203">
        <v>3.625</v>
      </c>
      <c r="QO55" s="203">
        <v>13.976000000000001</v>
      </c>
      <c r="QP55" s="203">
        <v>0</v>
      </c>
      <c r="QQ55" s="203">
        <v>0</v>
      </c>
      <c r="QR55" s="203">
        <v>0</v>
      </c>
      <c r="QS55" s="203">
        <v>0</v>
      </c>
      <c r="QT55" s="203">
        <v>0</v>
      </c>
      <c r="QU55" s="203">
        <v>0</v>
      </c>
      <c r="QV55" s="203"/>
      <c r="QW55" s="241">
        <f>IFERROR(HLOOKUP("fl_4_flow_s14",acc!$B$10:$ALO$83,$A55-1947,FALSE),"")</f>
        <v>24.198999999999998</v>
      </c>
      <c r="QX55" s="203">
        <v>0</v>
      </c>
      <c r="QY55" s="203">
        <v>0</v>
      </c>
      <c r="QZ55" s="203">
        <v>0</v>
      </c>
      <c r="RA55" s="203">
        <v>0</v>
      </c>
      <c r="RB55" s="203">
        <v>0</v>
      </c>
      <c r="RC55" s="203">
        <v>24.198999999999998</v>
      </c>
      <c r="RD55" s="203">
        <v>0</v>
      </c>
      <c r="RE55" s="203">
        <v>0</v>
      </c>
      <c r="RF55" s="203">
        <v>0</v>
      </c>
      <c r="RG55" s="203">
        <v>0</v>
      </c>
      <c r="RH55" s="203">
        <v>0</v>
      </c>
      <c r="RI55" s="203">
        <v>0</v>
      </c>
      <c r="RJ55" s="203"/>
      <c r="RK55" s="241">
        <f>IFERROR(HLOOKUP("fl_1_flow_s2",acc!$B$10:$ALG$83,$A55-1947,FALSE)+HLOOKUP("fl_295_flow_s2",acc!$B$10:$ALG$83,$A55-1947,FALSE)+HLOOKUP("tgt2_flow",acc!$B$10:$ALG$83,$A55-1947,FALSE)+HLOOKUP("fl_2_flow_s2",acc!$B$10:$ALG$83,$A55-1947,FALSE)+HLOOKUP("fl_3d_flow_s2",acc!$B$10:$ALG$83,$A55-1947,FALSE)+HLOOKUP("fl_4_flow_s2",acc!$B$10:$ALG$83,$A55-1947,FALSE)+HLOOKUP("fl_5d_flow_s2",acc!$B$10:$ALG$83,$A55-1947,FALSE)+HLOOKUP("fl_7_flow_s2",acc!$B$10:$ALG$83,$A55-1947,FALSE),"")</f>
        <v>42.948999999999998</v>
      </c>
      <c r="RL55" s="203">
        <v>0.14899999999999999</v>
      </c>
      <c r="RM55" s="203">
        <v>12.548999999999999</v>
      </c>
      <c r="RN55" s="203">
        <v>0</v>
      </c>
      <c r="RO55" s="203">
        <v>-4.6509999999999998</v>
      </c>
      <c r="RP55" s="203">
        <v>-14.888999999999999</v>
      </c>
      <c r="RQ55" s="203">
        <v>-21.95</v>
      </c>
      <c r="RR55" s="241">
        <f>IFERROR(HLOOKUP("fa_3d_flow_s11",acc!$B$10:$AIS$83,$A55-1947,FALSE)+HLOOKUP("fa_3d_flow_s12",acc!$B$10:$AIS$83,$A55-1947,FALSE)+HLOOKUP("fa_3d_flow_s121",acc!$B$10:$AIS$83,$A55-1947,FALSE)+HLOOKUP("fa_3d_flow_s13",acc!$B$10:$AIS$83,$A55-1947,FALSE)+HLOOKUP("fa_3d_flow_s14",acc!$B$10:$AIS$83,$A55-1947,FALSE),"")</f>
        <v>4.1800000000000006</v>
      </c>
      <c r="RS55" s="203">
        <v>18.327999999999999</v>
      </c>
      <c r="RT55" s="203">
        <v>12.217000000000001</v>
      </c>
      <c r="RU55" s="203">
        <v>0</v>
      </c>
      <c r="RV55" s="241">
        <f>IFERROR(HLOOKUP("fa_5d_flow_s11",acc!$B$10:$AIS$83,$A55-1947,FALSE)
+HLOOKUP("fa_5d_flow_s12",acc!$B$10:$AIS$83,$A55-1947,FALSE)
+HLOOKUP("fa_5d_flow_s121",acc!$B$10:$AIS$83,$A55-1947,FALSE)
+HLOOKUP("fa_5d_flow_s13",acc!$B$10:$AIS$83,$A55-1947,FALSE)
+HLOOKUP("fa_5d_flow_s14",acc!$B$10:$AIS$83,$A55-1947,FALSE),"")</f>
        <v>12.119</v>
      </c>
      <c r="RW55" s="203">
        <v>0</v>
      </c>
      <c r="RX55" s="203">
        <v>0.27499999999999858</v>
      </c>
      <c r="RY55" s="203">
        <v>0</v>
      </c>
      <c r="RZ55" s="203"/>
      <c r="SA55" s="241">
        <f>IFERROR(HLOOKUP("fa_21_v_s11",acc!$B$10:$AIR$83,$A55-1947,FALSE)+HLOOKUP("fa_2_v_s11",acc!$B$10:$AIR$83,$A55-1947,FALSE)+HLOOKUP("fa_3e_v_s11",acc!$B$10:$AIR$83,$A55-1947,FALSE)+HLOOKUP("fa_3d_v_s11",acc!$B$10:$AIR$83,$A55-1947,FALSE)+HLOOKUP("fa_4_v_s11",acc!$B$10:$AIR$83,$A55-1947,FALSE)
+HLOOKUP("fa_5e_v_s11",acc!$B$10:$AIR$83,$A55-1947,FALSE)
+HLOOKUP("fa_5d_v_s11",acc!$B$10:$AIR$83,$A55-1947,FALSE)
+HLOOKUP("fa_6_v_s11",acc!$B$10:$AIR$83,$A55-1947,FALSE)
+HLOOKUP("fa_7_v_s11",acc!$B$10:$AIR$83,$A55-1947,FALSE)
+HLOOKUP("fa_8_v_s11",acc!$B$10:$AIR$83,$A55-1947,FALSE),"")</f>
        <v>41.948000000000008</v>
      </c>
      <c r="SB55" s="203">
        <v>0</v>
      </c>
      <c r="SC55" s="203">
        <v>0.26700000000000002</v>
      </c>
      <c r="SD55" s="203">
        <v>0</v>
      </c>
      <c r="SE55" s="203">
        <v>4.5670000000000002</v>
      </c>
      <c r="SF55" s="203">
        <v>0.86099999999999999</v>
      </c>
      <c r="SG55" s="203">
        <v>3.706</v>
      </c>
      <c r="SH55" s="203">
        <v>-9.7629999999999999</v>
      </c>
      <c r="SI55" s="203">
        <v>46.488</v>
      </c>
      <c r="SJ55" s="203">
        <v>11.148</v>
      </c>
      <c r="SK55" s="203">
        <v>35.340000000000003</v>
      </c>
      <c r="SL55" s="203">
        <v>0</v>
      </c>
      <c r="SM55" s="203">
        <v>0.38900000000000023</v>
      </c>
      <c r="SN55" s="203">
        <v>0</v>
      </c>
      <c r="SO55" s="203"/>
      <c r="SP55" s="241">
        <f>IFERROR(HLOOKUP("fa_21_v_s12",acc!$B$10:$AML$83,$A55-1947,FALSE)+HLOOKUP("res_v",acc!$B$10:$AML$83,$A55-1947,FALSE)+HLOOKUP("fa_2_v_s12",acc!$B$10:$AML$83,$A55-1947,FALSE)+HLOOKUP("fa_3e_v_s12",acc!$B$10:$AML$83,$A55-1947,FALSE)+HLOOKUP("fa_3d_v_s12",acc!$B$10:$AML$83,$A55-1947,FALSE)+HLOOKUP("fa_3g_v_s12",acc!$B$10:$AML$83,$A55-1947,FALSE)+HLOOKUP("fa_4_v_s12",acc!$B$10:$AML$83,$A55-1947,FALSE)+HLOOKUP("fa_5e_v_s12",acc!$B$10:$AML$83,$A55-1947,FALSE)+HLOOKUP("fa_5d_v_s12",acc!$B$10:$AML$83,$A55-1947,FALSE)+HLOOKUP("fa_8_v_s12",acc!$B$10:$AML$83,$A55-1947,FALSE),"")</f>
        <v>96.249680446148943</v>
      </c>
      <c r="SQ55" s="203">
        <v>0</v>
      </c>
      <c r="SR55" s="203">
        <v>3.9470000000000001</v>
      </c>
      <c r="SS55" s="203">
        <v>2E-3</v>
      </c>
      <c r="ST55" s="203">
        <v>0</v>
      </c>
      <c r="SU55" s="203">
        <v>46.054000000000002</v>
      </c>
      <c r="SV55" s="203">
        <v>41.113</v>
      </c>
      <c r="SW55" s="203">
        <v>4.9409999999999998</v>
      </c>
      <c r="SX55" s="241">
        <f>IFERROR(HLOOKUP("fl_4_v_s11",acc!$B$10:$AIS$83,$A55-1947,FALSE)+HLOOKUP("fl_4_v_s13",acc!$B$10:$AIS$83,$A55-1947,FALSE)+HLOOKUP("fl_4_v_s14",acc!$B$10:$AIS$83,$A55-1947,FALSE)+HLOOKUP("fl_4_v_s2",acc!$B$10:$AIS$83,$A55-1947,FALSE)-HLOOKUP("fa_4_v_s11",acc!$B$10:$AIS$83,$A55-1947,FALSE)-HLOOKUP("fa_4_v_s121",acc!$B$10:$AIS$83,$A55-1947,FALSE)-HLOOKUP("fa_4_v_s2",acc!$B$10:$AIS$83,$A55-1947,FALSE),"")</f>
        <v>0.63099999999999978</v>
      </c>
      <c r="SY55" s="203">
        <v>53.084000000000003</v>
      </c>
      <c r="SZ55" s="203">
        <v>43.759</v>
      </c>
      <c r="TA55" s="203">
        <v>9.3249999999999993</v>
      </c>
      <c r="TB55" s="203">
        <v>0</v>
      </c>
      <c r="TC55" s="203">
        <v>0</v>
      </c>
      <c r="TD55" s="203">
        <v>0</v>
      </c>
      <c r="TE55" s="203"/>
      <c r="TF55" s="241">
        <f>IFERROR(HLOOKUP("fa_1_v_s121",acc!$B$10:$AMD$83,$A55-1947,FALSE)+HLOOKUP("fa_295_v_s121",acc!$B$10:$AMD$83,$A55-1947,FALSE)+HLOOKUP("tgt2_v",acc!$B$10:$AMD$83,$A55-1947,FALSE)+HLOOKUP("fa_2_v_s121",acc!$B$10:$AMD$83,$A55-1947,FALSE)+HLOOKUP("fa_3e_v_s121",acc!$B$10:$AMD$83,$A55-1947,FALSE)+HLOOKUP("fa_3d_v_s121",acc!$B$10:$AMD$83,$A55-1947,FALSE)+HLOOKUP("fa_3g_v_s121",acc!$B$10:$AMD$83,$A55-1947,FALSE)+HLOOKUP("fa_4_v_s121",acc!$B$10:$AMD$83,$A55-1947,FALSE)+HLOOKUP("fa_5e_v_s121",acc!$B$10:$AMD$83,$A55-1947,FALSE)+HLOOKUP("fa_5d_v_s121",acc!$B$10:$AMD$83,$A55-1947,FALSE)+HLOOKUP("fa_7_v_s121",acc!$B$10:$AMD$83,$A55-1947,FALSE)+HLOOKUP("fa_8_v_s121",acc!$B$10:$AMD$83,$A55-1947,FALSE),"")</f>
        <v>6.8480000000000008</v>
      </c>
      <c r="TG55" s="203">
        <v>5.0350000000000001</v>
      </c>
      <c r="TH55" s="203">
        <v>1.661</v>
      </c>
      <c r="TI55" s="203">
        <v>0</v>
      </c>
      <c r="TJ55" s="203">
        <v>0</v>
      </c>
      <c r="TK55" s="203">
        <v>2.8000000000000001E-2</v>
      </c>
      <c r="TL55" s="203">
        <v>2.8000000000000001E-2</v>
      </c>
      <c r="TM55" s="203">
        <v>0</v>
      </c>
      <c r="TN55" s="203">
        <v>0</v>
      </c>
      <c r="TO55" s="203">
        <v>0.124</v>
      </c>
      <c r="TP55" s="203">
        <v>0.10199999999999999</v>
      </c>
      <c r="TQ55" s="203">
        <v>2.1999999999999999E-2</v>
      </c>
      <c r="TR55" s="203">
        <v>0</v>
      </c>
      <c r="TS55" s="203">
        <v>0</v>
      </c>
      <c r="TT55" s="203">
        <v>0</v>
      </c>
      <c r="TU55" s="203"/>
      <c r="TV55" s="241">
        <f>IFERROR(HLOOKUP("gcb_v",acc!$B$10:$ALV$83,$A55-1947,FALSE)+HLOOKUP("fa_2_v_s13",acc!$B$10:$ALV$83,$A55-1947,FALSE)+HLOOKUP("fa_3d_v_s13",acc!$B$10:$ALV$83,$A55-1947,FALSE)+HLOOKUP("fa_3g_v_s13",acc!$B$10:$ALV$83,$A55-1947,FALSE)+HLOOKUP("fa_5e_v_s13",acc!$B$10:$ALV$83,$A55-1947,FALSE)+HLOOKUP("fa_5d_v_s13",acc!$B$10:$ALV$83,$A55-1947,FALSE)+HLOOKUP("fa_6_v_s13",acc!$B$10:$ALV$83,$A55-1947,FALSE)+HLOOKUP("fa_7_v_s13",acc!$B$10:$ALV$83,$A55-1947,FALSE)+HLOOKUP("fa_8_v_s13",acc!$B$10:$ALV$83,$A55-1947,FALSE),"")</f>
        <v>9.0300000000000011</v>
      </c>
      <c r="TW55" s="203">
        <v>0</v>
      </c>
      <c r="TX55" s="203">
        <v>1.2E-2</v>
      </c>
      <c r="TY55" s="203">
        <v>0</v>
      </c>
      <c r="TZ55" s="203">
        <v>1.4370000000000001</v>
      </c>
      <c r="UA55" s="203">
        <v>1.66</v>
      </c>
      <c r="UB55" s="203">
        <v>-0.223</v>
      </c>
      <c r="UC55" s="203">
        <v>0</v>
      </c>
      <c r="UD55" s="203">
        <v>7.5810000000000004</v>
      </c>
      <c r="UE55" s="203">
        <v>7.2640000000000002</v>
      </c>
      <c r="UF55" s="203">
        <v>0.317</v>
      </c>
      <c r="UG55" s="203">
        <v>0</v>
      </c>
      <c r="UH55" s="203">
        <v>0</v>
      </c>
      <c r="UI55" s="203">
        <v>0</v>
      </c>
      <c r="UJ55" s="203"/>
      <c r="UK55" s="241">
        <f>IFERROR(HLOOKUP("fa_21_v_s14",acc!$B$10:$ALN$83,$A55-1947,FALSE)+HLOOKUP("fa_2_v_s14",acc!$B$10:$ALN$83,$A55-1947,FALSE)+HLOOKUP("fa_3d_v_s14",acc!$B$10:$ALN$83,$A55-1947,FALSE)+HLOOKUP("fa_3g_v_s14",acc!$B$10:$ALN$83,$A55-1947,FALSE)+HLOOKUP("fa_5e_v_s14",acc!$B$10:$ALN$83,$A55-1947,FALSE)+HLOOKUP("fa_5d_v_s14",acc!$B$10:$ALN$83,$A55-1947,FALSE)+HLOOKUP("fa_6_v_s14",acc!$B$10:$ALN$83,$A55-1947,FALSE)+HLOOKUP("fa_7_v_s14",acc!$B$10:$ALN$83,$A55-1947,FALSE)+HLOOKUP("fa_8_v_s14",acc!$B$10:$ALN$83,$A55-1947,FALSE),"")</f>
        <v>46.439</v>
      </c>
      <c r="UL55" s="203">
        <v>0</v>
      </c>
      <c r="UM55" s="203">
        <v>0.33300000000000002</v>
      </c>
      <c r="UN55" s="203">
        <v>0</v>
      </c>
      <c r="UO55" s="203">
        <v>-3.444</v>
      </c>
      <c r="UP55" s="203">
        <v>-4.3440000000000003</v>
      </c>
      <c r="UQ55" s="203">
        <v>0.9</v>
      </c>
      <c r="UR55" s="203">
        <v>0</v>
      </c>
      <c r="US55" s="203">
        <v>47.066000000000003</v>
      </c>
      <c r="UT55" s="203">
        <v>44.277999999999999</v>
      </c>
      <c r="UU55" s="203">
        <v>2.7879999999999998</v>
      </c>
      <c r="UV55" s="203">
        <v>2.484</v>
      </c>
      <c r="UW55" s="203">
        <v>0</v>
      </c>
      <c r="UX55" s="203">
        <v>0</v>
      </c>
      <c r="UY55" s="203"/>
      <c r="UZ55" s="241">
        <f>IFERROR(HLOOKUP("fa_21_v_s2",acc!$B$10:$ALF$83,$A55-1947,FALSE)+HLOOKUP("fa_2_v_s2",acc!$B$10:$ALF$83,$A55-1947,FALSE)+HLOOKUP("fa_3e_v_s2",acc!$B$10:$ALF$83,$A55-1947,FALSE)+HLOOKUP("fa_3g_v_s2",acc!$B$10:$ALF$83,$A55-1947,FALSE)+HLOOKUP("fa_4_v_s2",acc!$B$10:$ALF$83,$A55-1947,FALSE)+HLOOKUP("fa_5e_v_s2",acc!$B$10:$ALF$83,$A55-1947,FALSE)+HLOOKUP("fa_6_v_s2",acc!$B$10:$ALF$83,$A55-1947,FALSE)+HLOOKUP("fa_8_v_s2",acc!$B$10:$ALF$83,$A55-1947,FALSE),"")</f>
        <v>68.411000000000001</v>
      </c>
      <c r="VA55" s="203">
        <v>0</v>
      </c>
      <c r="VB55" s="203">
        <v>10.569000000000001</v>
      </c>
      <c r="VC55" s="203">
        <v>-3.0000000000000001E-3</v>
      </c>
      <c r="VD55" s="203">
        <v>0</v>
      </c>
      <c r="VE55" s="203">
        <v>18.213999999999999</v>
      </c>
      <c r="VF55" s="203">
        <v>19.350999999999999</v>
      </c>
      <c r="VG55" s="203">
        <v>-1.137</v>
      </c>
      <c r="VH55" s="203">
        <v>1.097</v>
      </c>
      <c r="VI55" s="203">
        <v>38.970999999999997</v>
      </c>
      <c r="VJ55" s="203">
        <v>38.306999999999995</v>
      </c>
      <c r="VK55" s="203">
        <v>0</v>
      </c>
      <c r="VL55" s="203">
        <v>0</v>
      </c>
      <c r="VM55" s="203">
        <v>0</v>
      </c>
      <c r="VN55" s="203">
        <v>0</v>
      </c>
      <c r="VO55" s="203"/>
      <c r="VP55" s="241">
        <f>IFERROR(HLOOKUP("fl_3g_v_s11",acc!$B$10:$AIM$83,$A55-1947,FALSE)+HLOOKUP("fl_4_v_s11",acc!$B$10:$AIM$83,$A55-1947,FALSE)+HLOOKUP("fl_5e_v_s11",acc!$B$10:$AIM$83,$A55-1947,FALSE),"")</f>
        <v>159.267</v>
      </c>
      <c r="VQ55" s="203">
        <v>0</v>
      </c>
      <c r="VR55" s="203">
        <v>0</v>
      </c>
      <c r="VS55" s="203">
        <v>13</v>
      </c>
      <c r="VT55" s="203">
        <v>10.888999999999999</v>
      </c>
      <c r="VU55" s="203">
        <v>2.1110000000000002</v>
      </c>
      <c r="VV55" s="203">
        <v>-7.3559999999999999</v>
      </c>
      <c r="VW55" s="203">
        <v>153.62299999999999</v>
      </c>
      <c r="VX55" s="203">
        <v>153.62299999999999</v>
      </c>
      <c r="VY55" s="203">
        <v>0</v>
      </c>
      <c r="VZ55" s="203">
        <v>0</v>
      </c>
      <c r="WA55" s="203">
        <v>0</v>
      </c>
      <c r="WB55" s="203">
        <v>0</v>
      </c>
      <c r="WC55" s="203"/>
      <c r="WD55" s="241">
        <f>IFERROR(HLOOKUP("fl_295_v_s12",acc!$B$10:$AMK$83,$A55-1947,FALSE)+HLOOKUP("fl_2_v_s12",acc!$B$10:$AMK$83,$A55-1947,FALSE)+HLOOKUP("fl_3g_v_s12",acc!$B$10:$AMK$83,$A55-1947,FALSE)+HLOOKUP("fl_5e_v_s12",acc!$B$10:$AMK$83,$A55-1947,FALSE)+HLOOKUP("fl_6_v_s12",acc!$B$10:$AMK$83,$A55-1947,FALSE)+HLOOKUP("fl_7_v_s12",acc!$B$10:$AMK$83,$A55-1947,FALSE),"")</f>
        <v>-0.49031955385107384</v>
      </c>
      <c r="WE55" s="203">
        <v>0</v>
      </c>
      <c r="WF55" s="241">
        <f>IFERROR(HLOOKUP("fa_2_v_s11",acc!$B$10:$AIS$83,$A55-1947,FALSE)+HLOOKUP("fa_2_v_s12",acc!$B$10:$AIS$83,$A55-1947,FALSE)+HLOOKUP("fa_2_v_s121",acc!$B$10:$AIS$83,$A55-1947,FALSE)+HLOOKUP("fa_2_v_s13",acc!$B$10:$AIS$83,$A55-1947,FALSE)+HLOOKUP("fa_2_v_s14",acc!$B$10:$AIS$83,$A55-1947,FALSE)+HLOOKUP("fa_2_v_s2",acc!$B$10:$AIS$83,$A55-1947,FALSE)-HLOOKUP("fl_2_v_s121",acc!$B$10:$AIS$83,$A55-1947,FALSE)-HLOOKUP("fl_2_v_s13",acc!$B$10:$AIS$83,$A55-1947,FALSE)-HLOOKUP("fl_2_v_s2",acc!$B$10:$AIS$83,$A55-1947,FALSE),"")</f>
        <v>4.5240000000000009</v>
      </c>
      <c r="WG55" s="203">
        <v>0</v>
      </c>
      <c r="WH55" s="203">
        <v>0</v>
      </c>
      <c r="WI55" s="203">
        <v>26.26</v>
      </c>
      <c r="WJ55" s="203">
        <v>23.390999999999998</v>
      </c>
      <c r="WK55" s="203">
        <v>2.8690000000000002</v>
      </c>
      <c r="WL55" s="203">
        <v>0</v>
      </c>
      <c r="WM55" s="203">
        <v>51.82</v>
      </c>
      <c r="WN55" s="241">
        <f>IFERROR(HLOOKUP("fa_5e_v_s11",acc!$B$10:$AIS$83,$A55-1947,FALSE)
+HLOOKUP("fa_5e_v_s12",acc!$B$10:$AIS$83,$A55-1947,FALSE)
+HLOOKUP("fa_5e_v_s121",acc!$B$10:$AIS$83,$A55-1947,FALSE)
+HLOOKUP("fa_5e_v_s13",acc!$B$10:$AIS$83,$A55-1947,FALSE)
+HLOOKUP("fa_5e_v_s14",acc!$B$10:$AIS$83,$A55-1947,FALSE)
+HLOOKUP("fa_5e_v_s2",acc!$B$10:$AIS$83,$A55-1947,FALSE)
-HLOOKUP("fl_5e_v_s11",acc!$B$10:$AIS$83,$A55-1947,FALSE)
-HLOOKUP("fl_5e_v_s121",acc!$B$10:$AIS$83,$A55-1947,FALSE),"")</f>
        <v>-12.539000000000016</v>
      </c>
      <c r="WO55" s="203">
        <v>0</v>
      </c>
      <c r="WP55" s="203">
        <v>2.484</v>
      </c>
      <c r="WQ55" s="241">
        <f>IFERROR(HLOOKUP("fa_7_v_s11",acc!$B$10:$AIS$83,$A55-1947,FALSE)+HLOOKUP("fa_7_v_s121",acc!$B$10:$AIS$83,$A55-1947,FALSE)+HLOOKUP("fa_7_v_s13",acc!$B$10:$AIS$83,$A55-1947,FALSE)+HLOOKUP("fa_7_v_s14",acc!$B$10:$AIS$83,$A55-1947,FALSE)-HLOOKUP("fl_7_v_s2",acc!$B$10:$AIS$83,$A55-1947,FALSE),"")</f>
        <v>-6.05</v>
      </c>
      <c r="WR55" s="203">
        <v>0</v>
      </c>
      <c r="WS55" s="203"/>
      <c r="WT55" s="241">
        <f>IFERROR(HLOOKUP("fl_21_v_s121",acc!$B$10:$AMC$83,$A55-1947,FALSE)+HLOOKUP("res_v",acc!$B$10:$AMC$83,$A55-1947,FALSE)+HLOOKUP("gcb_v",acc!$B$10:$AMC$83,$A55-1947,FALSE)+HLOOKUP("fl_2_v_s121",acc!$B$10:$AMC$83,$A55-1947,FALSE)+HLOOKUP("fl_5e_v_s121",acc!$B$10:$AMC$83,$A55-1947,FALSE),"")</f>
        <v>10.699</v>
      </c>
      <c r="WU55" s="203">
        <v>0</v>
      </c>
      <c r="WV55" s="203">
        <v>6.9249999999999998</v>
      </c>
      <c r="WW55" s="203">
        <v>0</v>
      </c>
      <c r="WX55" s="203">
        <v>0</v>
      </c>
      <c r="WY55" s="203">
        <v>0</v>
      </c>
      <c r="WZ55" s="203">
        <v>0</v>
      </c>
      <c r="XA55" s="203">
        <v>0</v>
      </c>
      <c r="XB55" s="203">
        <v>0</v>
      </c>
      <c r="XC55" s="203">
        <v>3.774</v>
      </c>
      <c r="XD55" s="203">
        <v>3.774</v>
      </c>
      <c r="XE55" s="203">
        <v>0</v>
      </c>
      <c r="XF55" s="203">
        <v>0</v>
      </c>
      <c r="XG55" s="203">
        <v>0</v>
      </c>
      <c r="XH55" s="203">
        <v>0</v>
      </c>
      <c r="XI55" s="203"/>
      <c r="XJ55" s="241">
        <f>IFERROR(HLOOKUP("fl_2_v_s13",acc!$B$10:$ALU$83,$A55-1947,FALSE)+HLOOKUP("fl_3e_v_s13",acc!$B$10:$ALU$83,$A55-1947,FALSE)+HLOOKUP("fl_4_v_s13",acc!$B$10:$ALU$83,$A55-1947,FALSE),"")</f>
        <v>26.210999999999999</v>
      </c>
      <c r="XK55" s="203">
        <v>0</v>
      </c>
      <c r="XL55" s="203">
        <v>0</v>
      </c>
      <c r="XM55" s="203">
        <v>0</v>
      </c>
      <c r="XN55" s="203">
        <v>26.2</v>
      </c>
      <c r="XO55" s="203">
        <v>24.59</v>
      </c>
      <c r="XP55" s="203">
        <v>1.61</v>
      </c>
      <c r="XQ55" s="203">
        <v>1.0999999999999999E-2</v>
      </c>
      <c r="XR55" s="203">
        <v>0</v>
      </c>
      <c r="XS55" s="203">
        <v>0</v>
      </c>
      <c r="XT55" s="203">
        <v>0</v>
      </c>
      <c r="XU55" s="203">
        <v>0</v>
      </c>
      <c r="XV55" s="203">
        <v>0</v>
      </c>
      <c r="XW55" s="203">
        <v>0</v>
      </c>
      <c r="XX55" s="203"/>
      <c r="XY55" s="241">
        <f>IFERROR(HLOOKUP("fl_4_v_s14",acc!$B$10:$ALM$83,$A55-1947,FALSE),"")</f>
        <v>6.0000000000000001E-3</v>
      </c>
      <c r="XZ55" s="203">
        <v>0</v>
      </c>
      <c r="YA55" s="203">
        <v>0</v>
      </c>
      <c r="YB55" s="203">
        <v>0</v>
      </c>
      <c r="YC55" s="203">
        <v>0</v>
      </c>
      <c r="YD55" s="203">
        <v>0</v>
      </c>
      <c r="YE55" s="203">
        <v>6.0000000000000001E-3</v>
      </c>
      <c r="YF55" s="203">
        <v>0</v>
      </c>
      <c r="YG55" s="203">
        <v>0</v>
      </c>
      <c r="YH55" s="203">
        <v>0</v>
      </c>
      <c r="YI55" s="203">
        <v>0</v>
      </c>
      <c r="YJ55" s="203">
        <v>0</v>
      </c>
      <c r="YK55" s="203">
        <v>0</v>
      </c>
      <c r="YL55" s="203"/>
      <c r="YM55" s="241">
        <f>IFERROR(HLOOKUP("fl_1_v_s2",acc!$B$10:$ALE$83,$A55-1947,FALSE)+HLOOKUP("fl_295_v_s2",acc!$B$10:$ALE$83,$A55-1947,FALSE)+HLOOKUP("tgt2_v",acc!$B$10:$ALE$83,$A55-1947,FALSE)+HLOOKUP("fl_2_v_s2",acc!$B$10:$ALE$83,$A55-1947,FALSE)+HLOOKUP("fl_3d_v_s2",acc!$B$10:$ALE$83,$A55-1947,FALSE)+HLOOKUP("fl_4_v_s2",acc!$B$10:$ALE$83,$A55-1947,FALSE)+HLOOKUP("fl_5d_v_s2",acc!$B$10:$ALE$83,$A55-1947,FALSE)+HLOOKUP("fl_7_v_s2",acc!$B$10:$ALE$83,$A55-1947,FALSE),"")</f>
        <v>73.234000000000009</v>
      </c>
      <c r="YN55" s="203">
        <v>5.0350000000000001</v>
      </c>
      <c r="YO55" s="203">
        <v>5.34</v>
      </c>
      <c r="YP55" s="203">
        <v>0</v>
      </c>
      <c r="YQ55" s="203">
        <v>0</v>
      </c>
      <c r="YR55" s="203">
        <v>1.397</v>
      </c>
      <c r="YS55" s="203">
        <v>-0.22700000000000001</v>
      </c>
      <c r="YT55" s="241">
        <f>IFERROR(HLOOKUP("fa_3d_v_s11",acc!$B$10:$AIS$83,$A55-1947,FALSE)+HLOOKUP("fa_3d_v_s12",acc!$B$10:$AIS$83,$A55-1947,FALSE)+HLOOKUP("fa_3d_v_s121",acc!$B$10:$AIS$83,$A55-1947,FALSE)+HLOOKUP("fa_3d_v_s13",acc!$B$10:$AIS$83,$A55-1947,FALSE)+HLOOKUP("fa_3d_v_s14",acc!$B$10:$AIS$83,$A55-1947,FALSE),"")</f>
        <v>9.3239999999999998</v>
      </c>
      <c r="YU55" s="203">
        <v>-0.69599999999999995</v>
      </c>
      <c r="YV55" s="203">
        <v>46.488</v>
      </c>
      <c r="YW55" s="203">
        <v>0</v>
      </c>
      <c r="YX55" s="241">
        <f>IFERROR(HLOOKUP("fa_5d_v_s11",acc!$B$10:$AIS$83,$A55-1947,FALSE)
+HLOOKUP("fa_5d_v_s12",acc!$B$10:$AIS$83,$A55-1947,FALSE)
+HLOOKUP("fa_5d_v_s121",acc!$B$10:$AIS$83,$A55-1947,FALSE)
+HLOOKUP("fa_5d_v_s13",acc!$B$10:$AIS$83,$A55-1947,FALSE)
+HLOOKUP("fa_5d_v_s14",acc!$B$10:$AIS$83,$A55-1947,FALSE),"")</f>
        <v>47.792000000000002</v>
      </c>
      <c r="YY55" s="203">
        <v>0</v>
      </c>
      <c r="YZ55" s="203">
        <v>6.4390000000000001</v>
      </c>
      <c r="ZA55" s="203">
        <v>0</v>
      </c>
      <c r="ZB55" s="203"/>
      <c r="ZC55" s="241">
        <f>IFERROR(HLOOKUP("fa_21_c_s11",acc!$B$10:$AIL$83,$A55-1947,FALSE)+HLOOKUP("fa_2_c_s11",acc!$B$10:$AIL$83,$A55-1947,FALSE)+HLOOKUP("fa_3e_c_s11",acc!$B$10:$AIL$83,$A55-1947,FALSE)+HLOOKUP("fa_3d_c_s11",acc!$B$10:$AIL$83,$A55-1947,FALSE)+HLOOKUP("fa_4_c_s11",acc!$B$10:$AIL$83,$A55-1947,FALSE)+HLOOKUP("fa_5e_c_s11",acc!$B$10:$AIL$83,$A55-1947,FALSE)+HLOOKUP("fa_5d_c_s11",acc!$B$10:$AIL$83,$A55-1947,FALSE)+HLOOKUP("fa_6_c_s11",acc!$B$10:$AIL$83,$A55-1947,FALSE)+HLOOKUP("fa_7_c_s11",acc!$B$10:$AIL$83,$A55-1947,FALSE)+HLOOKUP("fa_8_c_s11",acc!$B$10:$AIL$83,$A55-1947,FALSE),"")</f>
        <v>31.143999999999998</v>
      </c>
      <c r="ZD55" s="203">
        <v>0</v>
      </c>
      <c r="ZE55" s="203">
        <v>-2.0609999999999999</v>
      </c>
      <c r="ZF55" s="203">
        <v>0</v>
      </c>
      <c r="ZG55" s="203">
        <v>1.266</v>
      </c>
      <c r="ZH55" s="203">
        <v>0</v>
      </c>
      <c r="ZI55" s="203">
        <v>1.266</v>
      </c>
      <c r="ZJ55" s="203">
        <v>-0.53700000000000003</v>
      </c>
      <c r="ZK55" s="203">
        <v>14.412000000000001</v>
      </c>
      <c r="ZL55" s="203">
        <v>8.0969999999999995</v>
      </c>
      <c r="ZM55" s="203">
        <v>6.3150000000000004</v>
      </c>
      <c r="ZN55" s="203">
        <v>0</v>
      </c>
      <c r="ZO55" s="203">
        <v>0</v>
      </c>
      <c r="ZP55" s="203">
        <v>18.064</v>
      </c>
      <c r="ZQ55" s="203"/>
      <c r="ZR55" s="241">
        <f>IFERROR(HLOOKUP("fa_21_c_s12",acc!$B$10:$AMJ$83,$A55-1947,FALSE)+HLOOKUP("res_c",acc!$B$10:$AMJ$83,$A55-1947,FALSE)+HLOOKUP("fa_2_c_s12",acc!$B$10:$AMJ$83,$A55-1947,FALSE)+HLOOKUP("fa_3e_c_s12",acc!$B$10:$AMJ$83,$A55-1947,FALSE)+HLOOKUP("fa_3d_c_s12",acc!$B$10:$AMJ$83,$A55-1947,FALSE)+HLOOKUP("fa_3g_c_s12",acc!$B$10:$AMJ$83,$A55-1947,FALSE)+HLOOKUP("fa_4_c_s12",acc!$B$10:$AMJ$83,$A55-1947,FALSE)+HLOOKUP("fa_5e_c_s12",acc!$B$10:$AMJ$83,$A55-1947,FALSE)+HLOOKUP("fa_5d_c_s12",acc!$B$10:$AMJ$83,$A55-1947,FALSE)+HLOOKUP("fa_8_c_s12",acc!$B$10:$AMJ$83,$A55-1947,FALSE),"")</f>
        <v>-55.755573388802873</v>
      </c>
      <c r="ZS55" s="203">
        <v>0</v>
      </c>
      <c r="ZT55" s="203">
        <v>-12.622</v>
      </c>
      <c r="ZU55" s="203">
        <v>0</v>
      </c>
      <c r="ZV55" s="203">
        <v>0</v>
      </c>
      <c r="ZW55" s="203">
        <v>-3.1589999999999998</v>
      </c>
      <c r="ZX55" s="203">
        <v>1.2E-2</v>
      </c>
      <c r="ZY55" s="203">
        <v>-3.1709999999999998</v>
      </c>
      <c r="ZZ55" s="241">
        <f>IFERROR(HLOOKUP("fl_4_c_s11",acc!$B$10:$AIS$83,$A55-1947,FALSE)+HLOOKUP("fl_4_c_s13",acc!$B$10:$AIS$83,$A55-1947,FALSE)+HLOOKUP("fl_4_c_s14",acc!$B$10:$AIS$83,$A55-1947,FALSE)+HLOOKUP("fl_4_c_s2",acc!$B$10:$AIS$83,$A55-1947,FALSE)-HLOOKUP("fa_4_c_s11",acc!$B$10:$AIS$83,$A55-1947,FALSE)-HLOOKUP("fa_4_c_s121",acc!$B$10:$AIS$83,$A55-1947,FALSE)-HLOOKUP("fa_4_c_s2",acc!$B$10:$AIS$83,$A55-1947,FALSE),"")</f>
        <v>-1.8660000000000005</v>
      </c>
      <c r="AAA55" s="203">
        <v>-3.0470000000000002</v>
      </c>
      <c r="AAB55" s="203">
        <v>-2.3959999999999999</v>
      </c>
      <c r="AAC55" s="203">
        <v>-0.65100000000000002</v>
      </c>
      <c r="AAD55" s="203">
        <v>0</v>
      </c>
      <c r="AAE55" s="203">
        <v>0</v>
      </c>
      <c r="AAF55" s="203">
        <v>-0.87200000000000033</v>
      </c>
      <c r="AAG55" s="203"/>
      <c r="AAH55" s="241">
        <f>IFERROR(HLOOKUP("fa_1_c_s121",acc!$B$10:$AMB$83,$A55-1947,FALSE)+HLOOKUP("fa_295_c_s121",acc!$B$10:$AMB$83,$A55-1947,FALSE)+HLOOKUP("tgt2_c",acc!$B$10:$AMB$83,$A55-1947,FALSE)+HLOOKUP("fa_2_c_s121",acc!$B$10:$AMB$83,$A55-1947,FALSE)+HLOOKUP("fa_3e_c_s121",acc!$B$10:$AMB$83,$A55-1947,FALSE)+HLOOKUP("fa_3d_c_s121",acc!$B$10:$AMB$83,$A55-1947,FALSE)+HLOOKUP("fa_3g_c_s121",acc!$B$10:$AMB$83,$A55-1947,FALSE)+HLOOKUP("fa_4_c_s121",acc!$B$10:$AMB$83,$A55-1947,FALSE)+HLOOKUP("fa_5e_c_s121",acc!$B$10:$AMB$83,$A55-1947,FALSE)+HLOOKUP("fa_5d_c_s121",acc!$B$10:$AMB$83,$A55-1947,FALSE)+HLOOKUP("fa_7_c_s121",acc!$B$10:$AMB$83,$A55-1947,FALSE)+HLOOKUP("fa_8_c_s121",acc!$B$10:$AMB$83,$A55-1947,FALSE),"")</f>
        <v>3.0280000000000213</v>
      </c>
      <c r="AAI55" s="203">
        <v>0</v>
      </c>
      <c r="AAJ55" s="203">
        <v>0</v>
      </c>
      <c r="AAK55" s="203">
        <v>0</v>
      </c>
      <c r="AAL55" s="241">
        <f>IFERROR(HLOOKUP("fl_295_c_s12",acc!$B$10:$AIS$83,$A55-1947,FALSE)+HLOOKUP("fl_295_c_s2",acc!$B$10:$AIS$83,$A55-1947,FALSE),"")</f>
        <v>2.1316282072802999E-14</v>
      </c>
      <c r="AAM55" s="203">
        <v>0</v>
      </c>
      <c r="AAN55" s="203">
        <v>0</v>
      </c>
      <c r="AAO55" s="203">
        <v>0</v>
      </c>
      <c r="AAP55" s="203">
        <v>4.0000000000000001E-3</v>
      </c>
      <c r="AAQ55" s="203">
        <v>2.4E-2</v>
      </c>
      <c r="AAR55" s="203">
        <v>0</v>
      </c>
      <c r="AAS55" s="203">
        <v>2.4E-2</v>
      </c>
      <c r="AAT55" s="203">
        <v>0</v>
      </c>
      <c r="AAU55" s="203">
        <v>0</v>
      </c>
      <c r="AAV55" s="203">
        <v>3</v>
      </c>
      <c r="AAW55" s="203"/>
      <c r="AAX55" s="241">
        <f>IFERROR(HLOOKUP("gcb_c",acc!$B$10:$ALT$83,$A55-1947,FALSE)+HLOOKUP("fa_2_c_s13",acc!$B$10:$ALT$83,$A55-1947,FALSE)+HLOOKUP("fa_3d_c_s13",acc!$B$10:$ALT$83,$A55-1947,FALSE)+HLOOKUP("fa_3g_c_s13",acc!$B$10:$ALT$83,$A55-1947,FALSE)+HLOOKUP("fa_5e_c_s13",acc!$B$10:$ALT$83,$A55-1947,FALSE)+HLOOKUP("fa_5d_c_s13",acc!$B$10:$ALT$83,$A55-1947,FALSE)+HLOOKUP("fa_6_c_s13",acc!$B$10:$ALT$83,$A55-1947,FALSE)+HLOOKUP("fa_7_c_s13",acc!$B$10:$ALT$83,$A55-1947,FALSE)+HLOOKUP("fa_8_c_s13",acc!$B$10:$ALT$83,$A55-1947,FALSE),"")</f>
        <v>-4.8330000000000011</v>
      </c>
      <c r="AAY55" s="203">
        <v>0</v>
      </c>
      <c r="AAZ55" s="203">
        <v>37.074398168474396</v>
      </c>
      <c r="ABA55" s="203">
        <v>0</v>
      </c>
      <c r="ABB55" s="203">
        <v>0</v>
      </c>
      <c r="ABC55" s="203">
        <v>0</v>
      </c>
      <c r="ABD55" s="203">
        <v>0</v>
      </c>
      <c r="ABE55" s="203">
        <v>0</v>
      </c>
      <c r="ABF55" s="203">
        <v>-0.44400000000000001</v>
      </c>
      <c r="ABG55" s="203">
        <v>-0.42299999999999999</v>
      </c>
      <c r="ABH55" s="203">
        <v>-2.1000000000000001E-2</v>
      </c>
      <c r="ABI55" s="203">
        <v>6.0000000000000001E-3</v>
      </c>
      <c r="ABJ55" s="203">
        <v>0</v>
      </c>
      <c r="ABK55" s="203">
        <v>-4.6760000000000002</v>
      </c>
      <c r="ABL55" s="203"/>
      <c r="ABM55" s="241">
        <f>IFERROR(HLOOKUP("fa_21_c_s14",acc!$B$10:$ALL$83,$A55-1947,FALSE)+HLOOKUP("fa_2_c_s14",acc!$B$10:$ALL$83,$A55-1947,FALSE)+HLOOKUP("fa_3d_c_s14",acc!$B$10:$ALL$83,$A55-1947,FALSE)+HLOOKUP("fa_3g_c_s14",acc!$B$10:$ALL$83,$A55-1947,FALSE)+HLOOKUP("fa_5e_c_s14",acc!$B$10:$ALL$83,$A55-1947,FALSE)+HLOOKUP("fa_5d_c_s14",acc!$B$10:$ALL$83,$A55-1947,FALSE)+HLOOKUP("fa_6_c_s14",acc!$B$10:$ALL$83,$A55-1947,FALSE)+HLOOKUP("fa_7_c_s14",acc!$B$10:$ALL$83,$A55-1947,FALSE)+HLOOKUP("fa_8_c_s14",acc!$B$10:$ALL$83,$A55-1947,FALSE),"")</f>
        <v>2.9059999999999997</v>
      </c>
      <c r="ABN55" s="203">
        <v>0</v>
      </c>
      <c r="ABO55" s="203">
        <v>-1.091</v>
      </c>
      <c r="ABP55" s="203">
        <v>0</v>
      </c>
      <c r="ABQ55" s="203">
        <v>0</v>
      </c>
      <c r="ABR55" s="203">
        <v>0</v>
      </c>
      <c r="ABS55" s="203">
        <v>0</v>
      </c>
      <c r="ABT55" s="203">
        <v>0</v>
      </c>
      <c r="ABU55" s="203">
        <v>6.0869999999999997</v>
      </c>
      <c r="ABV55" s="203">
        <v>6.258</v>
      </c>
      <c r="ABW55" s="203">
        <v>-0.17100000000000001</v>
      </c>
      <c r="ABX55" s="203">
        <v>0</v>
      </c>
      <c r="ABY55" s="203">
        <v>0</v>
      </c>
      <c r="ABZ55" s="203">
        <v>-2.09</v>
      </c>
      <c r="ACA55" s="203"/>
      <c r="ACB55" s="241">
        <f>IFERROR(HLOOKUP("fa_21_c_s2",acc!$B$10:$ALD$83,$A55-1947,FALSE)+HLOOKUP("fa_2_c_s2",acc!$B$10:$ALD$83,$A55-1947,FALSE)+HLOOKUP("fa_3e_c_s2",acc!$B$10:$ALD$83,$A55-1947,FALSE)+HLOOKUP("fa_3g_c_s2",acc!$B$10:$ALD$83,$A55-1947,FALSE)+HLOOKUP("fa_4_c_s2",acc!$B$10:$ALD$83,$A55-1947,FALSE)+HLOOKUP("fa_5e_c_s2",acc!$B$10:$ALD$83,$A55-1947,FALSE)+HLOOKUP("fa_6_c_s2",acc!$B$10:$ALD$83,$A55-1947,FALSE)+HLOOKUP("fa_8_c_s2",acc!$B$10:$ALD$83,$A55-1947,FALSE),"")</f>
        <v>14.650999999999998</v>
      </c>
      <c r="ACC55" s="203">
        <v>0</v>
      </c>
      <c r="ACD55" s="203">
        <v>16.887</v>
      </c>
      <c r="ACE55" s="203">
        <v>0</v>
      </c>
      <c r="ACF55" s="203">
        <v>0</v>
      </c>
      <c r="ACG55" s="203">
        <v>8.7629999999999999</v>
      </c>
      <c r="ACH55" s="203">
        <v>8.7629999999999999</v>
      </c>
      <c r="ACI55" s="203">
        <v>0</v>
      </c>
      <c r="ACJ55" s="203">
        <v>0.158</v>
      </c>
      <c r="ACK55" s="203">
        <v>1.5660000000000001</v>
      </c>
      <c r="ACL55" s="203">
        <v>2.2690000000000001</v>
      </c>
      <c r="ACM55" s="203">
        <v>0</v>
      </c>
      <c r="ACN55" s="203">
        <v>0</v>
      </c>
      <c r="ACO55" s="203">
        <v>0</v>
      </c>
      <c r="ACP55" s="203">
        <v>-13.426</v>
      </c>
      <c r="ACQ55" s="203"/>
      <c r="ACR55" s="241">
        <f>IFERROR(HLOOKUP("fl_3g_c_s11",acc!$B$10:$AMQ$83,$A55-1947,FALSE)+HLOOKUP("fl_4_c_s11",acc!$B$10:$AMQ$83,$A55-1947,FALSE)+HLOOKUP("fl_5e_c_s11",acc!$B$10:$AMQ$83,$A55-1947,FALSE),"")</f>
        <v>1.859</v>
      </c>
      <c r="ACS55" s="203">
        <v>0</v>
      </c>
      <c r="ACT55" s="203">
        <v>0</v>
      </c>
      <c r="ACU55" s="203">
        <v>0</v>
      </c>
      <c r="ACV55" s="203">
        <v>0</v>
      </c>
      <c r="ACW55" s="203">
        <v>0</v>
      </c>
      <c r="ACX55" s="203">
        <v>7.6999999999999999E-2</v>
      </c>
      <c r="ACY55" s="203">
        <v>1.782</v>
      </c>
      <c r="ACZ55" s="203">
        <v>1.782</v>
      </c>
      <c r="ADA55" s="203">
        <v>0</v>
      </c>
      <c r="ADB55" s="203">
        <v>0</v>
      </c>
      <c r="ADC55" s="203">
        <v>0</v>
      </c>
      <c r="ADD55" s="203">
        <v>0</v>
      </c>
      <c r="ADE55" s="203"/>
      <c r="ADF55" s="241">
        <f>IFERROR(HLOOKUP("fl_295_c_s12",acc!$B$10:$AMI$83,$A55-1947,FALSE)+HLOOKUP("fl_2_c_s12",acc!$B$10:$AMI$83,$A55-1947,FALSE)+HLOOKUP("fl_3g_c_s12",acc!$B$10:$AMI$83,$A55-1947,FALSE)+HLOOKUP("fl_5e_c_s12",acc!$B$10:$AMI$83,$A55-1947,FALSE)+HLOOKUP("fl_6_c_s12",acc!$B$10:$AMI$83,$A55-1947,FALSE)+HLOOKUP("fl_7_c_s12",acc!$B$10:$AMI$83,$A55-1947,FALSE),"")</f>
        <v>-16.657573388802852</v>
      </c>
      <c r="ADG55" s="203">
        <v>0</v>
      </c>
      <c r="ADH55" s="241">
        <f>IFERROR(HLOOKUP("fa_2_c_s11",acc!$B$10:$AIS$83,$A55-1947,FALSE)+HLOOKUP("fa_2_c_s12",acc!$B$10:$AIS$83,$A55-1947,FALSE)+HLOOKUP("fa_2_c_s121",acc!$B$10:$AIS$83,$A55-1947,FALSE)+HLOOKUP("fa_2_c_s13",acc!$B$10:$AIS$83,$A55-1947,FALSE)+HLOOKUP("fa_2_c_s14",acc!$B$10:$AIS$83,$A55-1947,FALSE)+HLOOKUP("fa_2_c_s2",acc!$B$10:$AIS$83,$A55-1947,FALSE)-HLOOKUP("fl_2_c_s121",acc!$B$10:$AIS$83,$A55-1947,FALSE)-HLOOKUP("fl_2_c_s13",acc!$B$10:$AIS$83,$A55-1947,FALSE)-HLOOKUP("fl_2_c_s2",acc!$B$10:$AIS$83,$A55-1947,FALSE),"")</f>
        <v>3.6549999999999976</v>
      </c>
      <c r="ADI55" s="203">
        <v>0</v>
      </c>
      <c r="ADJ55" s="203">
        <v>2.1316282072802999E-14</v>
      </c>
      <c r="ADK55" s="203">
        <v>7.6120000000000001</v>
      </c>
      <c r="ADL55" s="203">
        <v>1.2E-2</v>
      </c>
      <c r="ADM55" s="203">
        <v>7.6</v>
      </c>
      <c r="ADN55" s="203">
        <v>0</v>
      </c>
      <c r="ADO55" s="203">
        <f t="shared" si="1"/>
        <v>12.023</v>
      </c>
      <c r="ADP55" s="241">
        <f>IFERROR(HLOOKUP("fa_5e_c_s11",acc!$B$10:$AIS$83,$A55-1947,FALSE)
+HLOOKUP("fa_5e_c_s12",acc!$B$10:$AIS$83,$A55-1947,FALSE)
+HLOOKUP("fa_5e_c_s121",acc!$B$10:$AIS$83,$A55-1947,FALSE)
+HLOOKUP("fa_5e_c_s13",acc!$B$10:$AIS$83,$A55-1947,FALSE)
+HLOOKUP("fa_5e_c_s14",acc!$B$10:$AIS$83,$A55-1947,FALSE)
+HLOOKUP("fa_5e_c_s2",acc!$B$10:$AIS$83,$A55-1947,FALSE)
-HLOOKUP("fl_5e_c_s11",acc!$B$10:$AIS$83,$A55-1947,FALSE)
-HLOOKUP("fl_5e_c_s121",acc!$B$10:$AIS$83,$A55-1947,FALSE),"")</f>
        <v>12.023</v>
      </c>
      <c r="ADQ55" s="203">
        <v>0</v>
      </c>
      <c r="ADR55" s="203">
        <v>6.0000000000000001E-3</v>
      </c>
      <c r="ADS55" s="241">
        <f>IFERROR(HLOOKUP("fa_7_c_s11",acc!$B$10:$AIS$83,$A55-1947,FALSE)+HLOOKUP("fa_7_c_s121",acc!$B$10:$AIS$83,$A55-1947,FALSE)+HLOOKUP("fa_7_c_s13",acc!$B$10:$AIS$83,$A55-1947,FALSE)+HLOOKUP("fa_7_c_s14",acc!$B$10:$AIS$83,$A55-1947,FALSE)-HLOOKUP("fl_7_c_s2",acc!$B$10:$AIS$83,$A55-1947,FALSE),"")</f>
        <v>0</v>
      </c>
      <c r="ADT55" s="203">
        <v>0</v>
      </c>
      <c r="ADU55" s="203"/>
      <c r="ADV55" s="241">
        <f>IFERROR(HLOOKUP("fl_21_c_s121",acc!$B$10:$AMA$83,$A55-1947,FALSE)+HLOOKUP("res_c",acc!$B$10:$AMA$83,$A55-1947,FALSE)+HLOOKUP("gcb_c",acc!$B$10:$AMA$83,$A55-1947,FALSE)+HLOOKUP("fl_2_c_s121",acc!$B$10:$AMA$83,$A55-1947,FALSE)+HLOOKUP("fl_5e_c_s121",acc!$B$10:$AMA$83,$A55-1947,FALSE),"")</f>
        <v>3.0000000000001137E-3</v>
      </c>
      <c r="ADW55" s="203">
        <v>0</v>
      </c>
      <c r="ADX55" s="203">
        <v>29.869398168474397</v>
      </c>
      <c r="ADY55" s="241">
        <f>IFERROR(HLOOKUP("fa_21_c_s11",acc!$B$10:$AIS$83,$A55-1947,FALSE)+HLOOKUP("fa_21_c_s12",acc!$B$10:$AIS$83,$A55-1947,FALSE)+HLOOKUP("fa_21_c_s14",acc!$B$10:$AIS$83,$A55-1947,FALSE)+HLOOKUP("fa_21_c_s2",acc!$B$10:$AIS$83,$A55-1947,FALSE),"")</f>
        <v>0</v>
      </c>
      <c r="ADZ55" s="203">
        <v>0</v>
      </c>
      <c r="AEA55" s="203">
        <v>0</v>
      </c>
      <c r="AEB55" s="203">
        <v>0</v>
      </c>
      <c r="AEC55" s="203">
        <v>0</v>
      </c>
      <c r="AED55" s="203">
        <v>0</v>
      </c>
      <c r="AEE55" s="203">
        <v>0</v>
      </c>
      <c r="AEF55" s="203">
        <v>0</v>
      </c>
      <c r="AEG55" s="203">
        <v>0</v>
      </c>
      <c r="AEH55" s="203">
        <v>0</v>
      </c>
      <c r="AEI55" s="203">
        <v>0</v>
      </c>
      <c r="AEJ55" s="203">
        <v>0</v>
      </c>
      <c r="AEK55" s="203"/>
      <c r="AEL55" s="241">
        <f>IFERROR(HLOOKUP("fl_2_c_s13",acc!$B$10:$ALS$83,$A55-1947,FALSE)+HLOOKUP("fl_3e_c_s13",acc!$B$10:$ALS$83,$A55-1947,FALSE)+HLOOKUP("fl_4_c_s13",acc!$B$10:$ALS$83,$A55-1947,FALSE),"")</f>
        <v>-4.1020000000000003</v>
      </c>
      <c r="AEM55" s="203">
        <v>0</v>
      </c>
      <c r="AEN55" s="203">
        <v>0</v>
      </c>
      <c r="AEO55" s="203">
        <v>0</v>
      </c>
      <c r="AEP55" s="203">
        <v>0</v>
      </c>
      <c r="AEQ55" s="203">
        <v>0</v>
      </c>
      <c r="AER55" s="203">
        <v>0</v>
      </c>
      <c r="AES55" s="203">
        <v>-4.1020000000000003</v>
      </c>
      <c r="AET55" s="203">
        <v>0</v>
      </c>
      <c r="AEU55" s="203">
        <v>0</v>
      </c>
      <c r="AEV55" s="203">
        <v>0</v>
      </c>
      <c r="AEW55" s="203">
        <v>0</v>
      </c>
      <c r="AEX55" s="203">
        <v>0</v>
      </c>
      <c r="AEY55" s="203">
        <v>0</v>
      </c>
      <c r="AEZ55" s="203"/>
      <c r="AFA55" s="241">
        <f>IFERROR(HLOOKUP("fl_4_c_s14",acc!$B$10:$ALK$83,$A55-1947,FALSE),"")</f>
        <v>3.3740000000000001</v>
      </c>
      <c r="AFB55" s="203">
        <v>0</v>
      </c>
      <c r="AFC55" s="203">
        <v>0</v>
      </c>
      <c r="AFD55" s="203">
        <v>0</v>
      </c>
      <c r="AFE55" s="203">
        <v>0</v>
      </c>
      <c r="AFF55" s="203">
        <v>0</v>
      </c>
      <c r="AFG55" s="203">
        <v>3.3740000000000001</v>
      </c>
      <c r="AFH55" s="203">
        <v>0</v>
      </c>
      <c r="AFI55" s="203">
        <v>0</v>
      </c>
      <c r="AFJ55" s="203">
        <v>0</v>
      </c>
      <c r="AFK55" s="203">
        <v>0</v>
      </c>
      <c r="AFL55" s="203">
        <v>0</v>
      </c>
      <c r="AFM55" s="203"/>
      <c r="AFN55" s="203"/>
      <c r="AFO55" s="241">
        <f>IFERROR(HLOOKUP("fl_1_c_s2",acc!$B$10:$ALC$83,$A55-1947,FALSE)+HLOOKUP("fl_295_c_s2",acc!$B$10:$ALC$83,$A55-1947,FALSE)+HLOOKUP("tgt2_c",acc!$B$10:$ALC$83,$A55-1947,FALSE)+HLOOKUP("fl_2_c_s2",acc!$B$10:$ALC$83,$A55-1947,FALSE)+HLOOKUP("fl_3d_c_s2",acc!$B$10:$ALC$83,$A55-1947,FALSE)+HLOOKUP("fl_4_c_s2",acc!$B$10:$ALC$83,$A55-1947,FALSE)+HLOOKUP("fl_5d_c_s2",acc!$B$10:$ALC$83,$A55-1947,FALSE)+HLOOKUP("fl_7_c_s2",acc!$B$10:$ALC$83,$A55-1947,FALSE),"")</f>
        <v>6.6640000000000006</v>
      </c>
      <c r="AFP55" s="203">
        <v>0</v>
      </c>
      <c r="AFQ55" s="203">
        <v>4.6630000000000003</v>
      </c>
      <c r="AFR55" s="203">
        <v>0</v>
      </c>
      <c r="AFS55" s="203">
        <v>0</v>
      </c>
      <c r="AFT55" s="203">
        <v>-0.74299999999999999</v>
      </c>
      <c r="AFU55" s="203">
        <v>0</v>
      </c>
      <c r="AFV55" s="241">
        <f>IFERROR(HLOOKUP("fa_3d_c_s11",acc!$B$10:$AIS$83,$A55-1947,FALSE)+HLOOKUP("fa_3d_c_s12",acc!$B$10:$AIS$83,$A55-1947,FALSE)+HLOOKUP("fa_3d_c_s121",acc!$B$10:$AIS$83,$A55-1947,FALSE)+HLOOKUP("fa_3d_c_s13",acc!$B$10:$AIS$83,$A55-1947,FALSE)+HLOOKUP("fa_3d_c_s14",acc!$B$10:$AIS$83,$A55-1947,FALSE),"")</f>
        <v>-1.9049999999999998</v>
      </c>
      <c r="AFW55" s="203">
        <v>-1.59</v>
      </c>
      <c r="AFX55" s="203">
        <v>5.4950000000000001</v>
      </c>
      <c r="AFY55" s="203">
        <v>0</v>
      </c>
      <c r="AFZ55" s="241">
        <f>IFERROR(HLOOKUP("fa_5d_c_s11",acc!$B$10:$AIS$83,$A55-1947,FALSE)
+HLOOKUP("fa_5d_c_s12",acc!$B$10:$AIS$83,$A55-1947,FALSE)
+HLOOKUP("fa_5d_c_s121",acc!$B$10:$AIS$83,$A55-1947,FALSE)
+HLOOKUP("fa_5d_c_s13",acc!$B$10:$AIS$83,$A55-1947,FALSE)
+HLOOKUP("fa_5d_c_s14",acc!$B$10:$AIS$83,$A55-1947,FALSE),"")</f>
        <v>5.4960000000000004</v>
      </c>
      <c r="AGA55" s="203">
        <v>0</v>
      </c>
      <c r="AGB55" s="203">
        <v>0</v>
      </c>
      <c r="AGC55" s="203">
        <v>0</v>
      </c>
      <c r="AGD55" s="203">
        <v>1141.5329999999999</v>
      </c>
      <c r="AGE55" s="203">
        <v>1141.913</v>
      </c>
      <c r="AGF55" s="203">
        <v>0</v>
      </c>
      <c r="AGG55" s="203">
        <v>0</v>
      </c>
      <c r="AGH55" s="203">
        <v>0</v>
      </c>
      <c r="AGI55" s="203">
        <v>0</v>
      </c>
      <c r="AGJ55" s="203">
        <v>30.344000000000001</v>
      </c>
      <c r="AGK55" s="203">
        <v>43.841398168474399</v>
      </c>
      <c r="AGL55" s="203">
        <v>0</v>
      </c>
      <c r="AGM55" s="203">
        <v>-36.793398168474397</v>
      </c>
      <c r="AGN55" s="203">
        <v>36.866999999999997</v>
      </c>
      <c r="AGO55" s="203">
        <v>-6.734</v>
      </c>
      <c r="AGP55" s="203">
        <v>0</v>
      </c>
      <c r="AGQ55" s="203">
        <v>6.9269999999999996</v>
      </c>
      <c r="AGR55" s="203">
        <v>18.09</v>
      </c>
      <c r="AGS55" s="241">
        <f>IFERROR(HLOOKUP("fl_3e_flow_s13",acc!$B$10:$AIS$83,$A55-1947,FALSE)-HLOOKUP("fa_3e_flow_s11",acc!$B$10:$AIS$83,$A55-1947,FALSE)-HLOOKUP("fa_3e_flow_s121",acc!$B$10:$AIS$83,$A55-1947,FALSE)-HLOOKUP("fa_3e_flow_s2",acc!$B$10:$AIS$83,$A55-1947,FALSE),"")</f>
        <v>42.014484770126188</v>
      </c>
      <c r="AGT55" s="203">
        <v>-1.7144847701261858</v>
      </c>
      <c r="AGU55" s="203">
        <v>0</v>
      </c>
      <c r="AGV55" s="203">
        <v>1.5109999999999999</v>
      </c>
      <c r="AGW55" s="203">
        <v>59.901000000000003</v>
      </c>
      <c r="AGX55" s="203">
        <v>6.73</v>
      </c>
      <c r="AGY55" s="203">
        <v>9.2118729153335206</v>
      </c>
      <c r="AGZ55" s="241">
        <f>IFERROR(HLOOKUP("fa_3g_flow_s12",acc!$B$10:$AIS$83,$A55-1947,FALSE)+HLOOKUP("fa_3g_flow_s121",acc!$B$10:$AIS$83,$A55-1947,FALSE)+HLOOKUP("fa_3g_flow_s13",acc!$B$10:$AIS$83,$A55-1947,FALSE)+HLOOKUP("fa_3g_flow_s14",acc!$B$10:$AIS$83,$A55-1947,FALSE)+HLOOKUP("fa_3g_flow_s2",acc!$B$10:$AIS$83,$A55-1947,FALSE)-HLOOKUP("fl_3g_flow_s11",acc!$B$10:$AIS$83,$A55-1947,FALSE),"")</f>
        <v>40.385357685459709</v>
      </c>
      <c r="AHA55" s="203">
        <v>-0.161515229873814</v>
      </c>
      <c r="AHB55" s="203">
        <v>-3.45</v>
      </c>
      <c r="AHC55" s="203">
        <v>12.964</v>
      </c>
      <c r="AHD55" s="203">
        <v>28.550999999999998</v>
      </c>
      <c r="AHE55" s="203">
        <v>62.256999999999998</v>
      </c>
      <c r="AHF55" s="241">
        <f>IFERROR(HLOOKUP("fl_3e_s_s13",acc!$B$10:$AIS$83,$A55-1947,FALSE)-HLOOKUP("fa_3e_s_s11",acc!$B$10:$AIS$83,$A55-1947,FALSE)-HLOOKUP("fa_3e_s_s121",acc!$B$10:$AIS$83,$A55-1947,FALSE)-HLOOKUP("fa_3e_s_s2",acc!$B$10:$AIS$83,$A55-1947,FALSE),"")</f>
        <v>160.97046063983151</v>
      </c>
      <c r="AHG55" s="203">
        <v>2.9895393601685138</v>
      </c>
      <c r="AHH55" s="203">
        <v>0</v>
      </c>
      <c r="AHI55" s="203">
        <v>154.19499999999999</v>
      </c>
      <c r="AHJ55" s="203">
        <v>380.41200000000003</v>
      </c>
      <c r="AHK55" s="203">
        <v>144.28700000000001</v>
      </c>
      <c r="AHL55" s="203">
        <v>427.50693588433398</v>
      </c>
      <c r="AHM55" s="241">
        <f>IFERROR(HLOOKUP("fa_3g_s_s12",acc!$B$10:$AIS$83,$A55-1947,FALSE)+HLOOKUP("fa_3g_s_s121",acc!$B$10:$AIS$83,$A55-1947,FALSE)+HLOOKUP("fa_3g_s_s13",acc!$B$10:$AIS$83,$A55-1947,FALSE)+HLOOKUP("fa_3g_s_s14",acc!$B$10:$AIS$83,$A55-1947,FALSE)+HLOOKUP("fa_3g_s_s2",acc!$B$10:$AIS$83,$A55-1947,FALSE)-HLOOKUP("fl_3g_s_s11",acc!$B$10:$AIS$83,$A55-1947,FALSE),"")</f>
        <v>452.20239652416547</v>
      </c>
      <c r="AHN55" s="203">
        <f t="shared" si="3"/>
        <v>1.5507298380819587</v>
      </c>
      <c r="AHO55" s="203">
        <f t="shared" si="2"/>
        <v>0.93964986840633768</v>
      </c>
      <c r="AHP55" s="203">
        <v>0.90746063983148595</v>
      </c>
      <c r="AHQ55" s="203">
        <v>23.425000000000001</v>
      </c>
      <c r="AHR55" s="203">
        <v>95.073999999999998</v>
      </c>
      <c r="AHS55" s="203">
        <v>49.575999999999993</v>
      </c>
      <c r="AHT55" s="203">
        <v>0.86099999999999999</v>
      </c>
      <c r="AHU55" s="241">
        <f>IFERROR(HLOOKUP("fl_3e_v_s13",acc!$B$10:$AIS$83,$A55-1947,FALSE)-HLOOKUP("fa_3e_v_s11",acc!$B$10:$AIS$83,$A55-1947,FALSE)-HLOOKUP("fa_3e_v_s121",acc!$B$10:$AIS$83,$A55-1947,FALSE)-HLOOKUP("fa_3e_v_s2",acc!$B$10:$AIS$83,$A55-1947,FALSE),"")</f>
        <v>6.0186412549041748</v>
      </c>
      <c r="AHV55" s="203">
        <v>-3.0641254904176563E-2</v>
      </c>
      <c r="AHW55" s="203">
        <v>0</v>
      </c>
      <c r="AHX55" s="203">
        <v>19.350999999999999</v>
      </c>
      <c r="AHY55" s="203">
        <v>26.2</v>
      </c>
      <c r="AHZ55" s="203">
        <v>13</v>
      </c>
      <c r="AIA55" s="203">
        <v>27.626039191244764</v>
      </c>
      <c r="AIB55" s="241">
        <f>IFERROR(HLOOKUP("fa_3g_v_s12",acc!$B$10:$AIS$83,$A55-1947,FALSE)+HLOOKUP("fa_3g_v_s121",acc!$B$10:$AIS$83,$A55-1947,FALSE)+HLOOKUP("fa_3g_v_s13",acc!$B$10:$AIS$83,$A55-1947,FALSE)+HLOOKUP("fa_3g_v_s14",acc!$B$10:$AIS$83,$A55-1947,FALSE)+HLOOKUP("fa_3g_v_s2",acc!$B$10:$AIS$83,$A55-1947,FALSE)-HLOOKUP("fl_3g_v_s11",acc!$B$10:$AIS$83,$A55-1947,FALSE),"")</f>
        <v>11.090680446148941</v>
      </c>
      <c r="AIC55" s="203">
        <v>5.8641254904176564E-2</v>
      </c>
      <c r="AID55" s="203">
        <v>1.66</v>
      </c>
      <c r="AIE55" s="203">
        <v>-4.3440000000000003</v>
      </c>
      <c r="AIF55" s="203">
        <v>-0.9099999999999997</v>
      </c>
      <c r="AIG55" s="203">
        <v>0</v>
      </c>
      <c r="AIH55" s="241">
        <f>IFERROR(HLOOKUP("fl_3e_c_s13",acc!$B$10:$AIS$83,$A55-1947,FALSE)-HLOOKUP("fa_3e_c_s11",acc!$B$10:$AIS$83,$A55-1947,FALSE)-HLOOKUP("fa_3e_c_s121",acc!$B$10:$AIS$83,$A55-1947,FALSE)-HLOOKUP("fa_3e_c_s2",acc!$B$10:$AIS$83,$A55-1947,FALSE),"")</f>
        <v>-8.650819857079588</v>
      </c>
      <c r="AII55" s="203">
        <v>-0.11218014292041142</v>
      </c>
      <c r="AIJ55" s="203">
        <v>0</v>
      </c>
      <c r="AIK55" s="203">
        <v>8.7629999999999999</v>
      </c>
      <c r="AIL55" s="203">
        <v>0</v>
      </c>
      <c r="AIM55" s="203">
        <v>0</v>
      </c>
      <c r="AIN55" s="203">
        <v>-32.453753531723279</v>
      </c>
      <c r="AIO55" s="241">
        <f>IFERROR(HLOOKUP("fa_3g_c_s12",acc!$B$10:$AIS$83,$A55-1947,FALSE)+HLOOKUP("fa_3g_c_s121",acc!$B$10:$AIS$83,$A55-1947,FALSE)+HLOOKUP("fa_3g_c_s13",acc!$B$10:$AIS$83,$A55-1947,FALSE)+HLOOKUP("fa_3g_c_s14",acc!$B$10:$AIS$83,$A55-1947,FALSE)+HLOOKUP("fa_3g_c_s2",acc!$B$10:$AIS$83,$A55-1947,FALSE)-HLOOKUP("fl_3g_c_s11",acc!$B$10:$AIS$83,$A55-1947,FALSE),"")</f>
        <v>-32.341573388802871</v>
      </c>
      <c r="AIP55" s="203">
        <v>0.11218014292041142</v>
      </c>
      <c r="AIQ55" s="203">
        <v>0</v>
      </c>
      <c r="AIR55" s="203">
        <v>0</v>
      </c>
      <c r="AIS55" s="203">
        <v>0</v>
      </c>
    </row>
    <row r="56" spans="1:929" x14ac:dyDescent="0.35">
      <c r="A56" s="1">
        <v>1994</v>
      </c>
      <c r="B56" s="203">
        <v>116.675</v>
      </c>
      <c r="C56" s="203">
        <v>-99.397835000000001</v>
      </c>
      <c r="D56" s="203">
        <v>7.850924</v>
      </c>
      <c r="E56" s="203">
        <v>3.7925000000001319E-2</v>
      </c>
      <c r="F56" s="203">
        <v>1055.012479</v>
      </c>
      <c r="G56" s="203">
        <v>-2.528</v>
      </c>
      <c r="H56" s="203">
        <v>0</v>
      </c>
      <c r="I56" s="203">
        <v>-3.22716</v>
      </c>
      <c r="J56" s="203">
        <v>-8.7879999999999736E-2</v>
      </c>
      <c r="K56" s="203">
        <v>193.6062</v>
      </c>
      <c r="L56" s="203">
        <v>0</v>
      </c>
      <c r="M56" s="203">
        <v>0</v>
      </c>
      <c r="N56" s="203">
        <v>0</v>
      </c>
      <c r="O56" s="203">
        <f t="shared" si="6"/>
        <v>2.4919227945364919</v>
      </c>
      <c r="P56" s="203">
        <f t="shared" si="4"/>
        <v>0.84512277204413022</v>
      </c>
      <c r="Q56" s="203">
        <v>0</v>
      </c>
      <c r="R56" s="203">
        <v>0</v>
      </c>
      <c r="S56" s="203">
        <v>-0.317</v>
      </c>
      <c r="T56" s="203">
        <v>0</v>
      </c>
      <c r="U56" s="203">
        <v>2.8382849999999999</v>
      </c>
      <c r="V56" s="203">
        <v>12.950182</v>
      </c>
      <c r="W56" s="203">
        <v>228.61410000000001</v>
      </c>
      <c r="X56" s="203">
        <v>4.8360000000000003</v>
      </c>
      <c r="Y56" s="203">
        <v>-4.9712340000000008</v>
      </c>
      <c r="Z56" s="203">
        <v>-0.37236200000000003</v>
      </c>
      <c r="AA56" s="203">
        <v>-5.1040000000002195E-3</v>
      </c>
      <c r="AB56" s="203">
        <v>43.330798000000001</v>
      </c>
      <c r="AC56" s="203">
        <v>0</v>
      </c>
      <c r="AD56" s="203">
        <v>0</v>
      </c>
      <c r="AE56" s="203">
        <v>0</v>
      </c>
      <c r="AF56" s="203">
        <v>0</v>
      </c>
      <c r="AG56" s="203">
        <v>0</v>
      </c>
      <c r="AH56" s="203">
        <v>0</v>
      </c>
      <c r="AI56" s="203">
        <v>0</v>
      </c>
      <c r="AJ56" s="203">
        <v>0</v>
      </c>
      <c r="AK56" s="203">
        <v>0</v>
      </c>
      <c r="AL56" s="203">
        <v>0</v>
      </c>
      <c r="AM56" s="203">
        <v>1.2E-2</v>
      </c>
      <c r="AN56" s="203">
        <v>0</v>
      </c>
      <c r="AO56" s="203">
        <v>0.18543000000000001</v>
      </c>
      <c r="AP56" s="203">
        <v>0.70155599999999996</v>
      </c>
      <c r="AQ56" s="203">
        <v>12.719134</v>
      </c>
      <c r="AR56" s="203">
        <v>52.762</v>
      </c>
      <c r="AS56" s="203">
        <v>-39.469794999999998</v>
      </c>
      <c r="AT56" s="203">
        <v>4.5445209999999996</v>
      </c>
      <c r="AU56" s="203">
        <v>4.199999999997317E-3</v>
      </c>
      <c r="AV56" s="203">
        <v>601.81374699999992</v>
      </c>
      <c r="AW56" s="203">
        <v>0.23700000000000002</v>
      </c>
      <c r="AX56" s="203">
        <v>0</v>
      </c>
      <c r="AY56" s="203">
        <v>0.43380200000000002</v>
      </c>
      <c r="AZ56" s="203">
        <v>0.17173599999999997</v>
      </c>
      <c r="BA56" s="203">
        <v>20.446666</v>
      </c>
      <c r="BB56" s="203">
        <v>0</v>
      </c>
      <c r="BC56" s="203">
        <v>0</v>
      </c>
      <c r="BD56" s="203">
        <v>0</v>
      </c>
      <c r="BE56" s="203">
        <v>0</v>
      </c>
      <c r="BF56" s="203">
        <v>0</v>
      </c>
      <c r="BG56" s="203">
        <v>0.52</v>
      </c>
      <c r="BH56" s="203">
        <v>0</v>
      </c>
      <c r="BI56" s="203">
        <v>1.1545460000000001</v>
      </c>
      <c r="BJ56" s="203">
        <v>1.0456380000000001</v>
      </c>
      <c r="BK56" s="203">
        <v>108.36660099999999</v>
      </c>
      <c r="BL56" s="203">
        <v>64.877406000000008</v>
      </c>
      <c r="BM56" s="203">
        <v>-39.898567999999997</v>
      </c>
      <c r="BN56" s="203">
        <v>13.867700999999999</v>
      </c>
      <c r="BO56" s="203">
        <v>0</v>
      </c>
      <c r="BP56" s="203">
        <v>1585.3489509999999</v>
      </c>
      <c r="BQ56" s="203">
        <v>0.27529999999999999</v>
      </c>
      <c r="BR56" s="203">
        <v>0</v>
      </c>
      <c r="BS56" s="203">
        <v>-7.9963999999999993E-2</v>
      </c>
      <c r="BT56" s="203">
        <v>0</v>
      </c>
      <c r="BU56" s="203">
        <v>13.028056000000001</v>
      </c>
      <c r="BV56" s="203">
        <v>0.67779999999999996</v>
      </c>
      <c r="BW56" s="203">
        <v>0</v>
      </c>
      <c r="BX56" s="203">
        <v>-1.0731400000000002</v>
      </c>
      <c r="BY56" s="203">
        <v>0</v>
      </c>
      <c r="BZ56" s="203">
        <v>44.968769999999999</v>
      </c>
      <c r="CA56" s="203">
        <v>-0.21309400000000001</v>
      </c>
      <c r="CB56" s="203">
        <v>0</v>
      </c>
      <c r="CC56" s="203">
        <v>7.6772150000000003</v>
      </c>
      <c r="CD56" s="203">
        <v>2.421014</v>
      </c>
      <c r="CE56" s="203">
        <v>540.21099000000004</v>
      </c>
      <c r="CF56" s="203">
        <v>240.97221299999998</v>
      </c>
      <c r="CG56" s="203">
        <v>-185.18236899999999</v>
      </c>
      <c r="CH56" s="203">
        <v>25.973753000000002</v>
      </c>
      <c r="CI56" s="203">
        <v>0</v>
      </c>
      <c r="CJ56" s="203">
        <v>3297.4575909999999</v>
      </c>
      <c r="CK56" s="203">
        <v>-1.9317</v>
      </c>
      <c r="CL56" s="203">
        <v>0</v>
      </c>
      <c r="CM56" s="203">
        <v>-2.8733219999999999</v>
      </c>
      <c r="CN56" s="203">
        <v>-1.4399999999999998E-4</v>
      </c>
      <c r="CO56" s="203">
        <v>227.08092199999999</v>
      </c>
      <c r="CP56" s="203">
        <v>0.67779999999999996</v>
      </c>
      <c r="CQ56" s="203">
        <v>0</v>
      </c>
      <c r="CR56" s="203">
        <v>-1.0731400000000002</v>
      </c>
      <c r="CS56" s="203">
        <v>0</v>
      </c>
      <c r="CT56" s="203">
        <v>44.968769999999999</v>
      </c>
      <c r="CU56" s="203">
        <v>1.5999999999999999E-5</v>
      </c>
      <c r="CV56" s="203">
        <v>0</v>
      </c>
      <c r="CW56" s="203">
        <v>11.918288</v>
      </c>
      <c r="CX56" s="203">
        <v>17.257995999999999</v>
      </c>
      <c r="CY56" s="203">
        <v>892.91723400000001</v>
      </c>
      <c r="CZ56" s="203">
        <v>66.679000000000002</v>
      </c>
      <c r="DA56" s="203">
        <v>-41.343505</v>
      </c>
      <c r="DB56" s="203">
        <v>13.950670000000002</v>
      </c>
      <c r="DC56" s="203">
        <v>-1.6808000000011702E-2</v>
      </c>
      <c r="DD56" s="203">
        <v>1597.300567</v>
      </c>
      <c r="DE56" s="203">
        <f t="shared" si="7"/>
        <v>2.0345480695906106</v>
      </c>
      <c r="DF56" s="203">
        <f t="shared" si="5"/>
        <v>0.61565947184622305</v>
      </c>
      <c r="DG56" s="203">
        <v>0.27599999999999997</v>
      </c>
      <c r="DH56" s="203">
        <v>0</v>
      </c>
      <c r="DI56" s="203">
        <v>-7.9963999999999924E-2</v>
      </c>
      <c r="DJ56" s="203">
        <v>-7.0000000000014495E-4</v>
      </c>
      <c r="DK56" s="203">
        <v>13.028055999999985</v>
      </c>
      <c r="DL56" s="203">
        <v>0.67700000000000005</v>
      </c>
      <c r="DM56" s="203">
        <v>0</v>
      </c>
      <c r="DN56" s="203">
        <v>-1.0731400000000002</v>
      </c>
      <c r="DO56" s="203">
        <v>7.9999999999991189E-4</v>
      </c>
      <c r="DP56" s="203">
        <v>44.968769999999999</v>
      </c>
      <c r="DQ56" s="203">
        <v>-0.21299999999999999</v>
      </c>
      <c r="DR56" s="203">
        <v>0</v>
      </c>
      <c r="DS56" s="203">
        <v>7.7400270000000013</v>
      </c>
      <c r="DT56" s="203">
        <v>2.5586359999999986</v>
      </c>
      <c r="DU56" s="203">
        <v>543.217399</v>
      </c>
      <c r="DV56" s="203"/>
      <c r="DW56" s="241">
        <f>IFERROR(HLOOKUP("fa_21_s_s11",acc!$B$10:$AIR$83,$A56-1947,FALSE)+HLOOKUP("fa_2_s_s11",acc!$B$10:$AIR$83,$A56-1947,FALSE)+HLOOKUP("fa_3e_s_s11",acc!$B$10:$AIR$83,$A56-1947,FALSE)+HLOOKUP("fa_3d_s_s11",acc!$B$10:$AIR$83,$A56-1947,FALSE)+HLOOKUP("fa_4_s_s11",acc!$B$10:$AIR$83,$A56-1947,FALSE)+HLOOKUP("fa_5e_s_s11",acc!$B$10:$AIR$83,$A56-1947,FALSE)+HLOOKUP("fa_5d_s_s11",acc!$B$10:$AIR$83,$A56-1947,FALSE)+HLOOKUP("fa_6_s_s11",acc!$B$10:$AIR$83,$A56-1947,FALSE)+HLOOKUP("fa_7_s_s11",acc!$B$10:$AIR$83,$A56-1947,FALSE)+HLOOKUP("fa_8_s_s11",acc!$B$10:$AIR$83,$A56-1947,FALSE),"")</f>
        <v>1436.1679999999999</v>
      </c>
      <c r="DX56" s="203">
        <v>0</v>
      </c>
      <c r="DY56" s="203">
        <v>105.366</v>
      </c>
      <c r="DZ56" s="203">
        <v>1.331</v>
      </c>
      <c r="EA56" s="203">
        <v>80.989999999999995</v>
      </c>
      <c r="EB56" s="203">
        <v>73.867000000000004</v>
      </c>
      <c r="EC56" s="203">
        <v>7.1230000000000002</v>
      </c>
      <c r="ED56" s="203">
        <v>561.61400000000003</v>
      </c>
      <c r="EE56" s="203">
        <v>698.678</v>
      </c>
      <c r="EF56" s="203">
        <v>501.351</v>
      </c>
      <c r="EG56" s="203">
        <v>197.327</v>
      </c>
      <c r="EH56" s="203">
        <v>11.146000000000001</v>
      </c>
      <c r="EI56" s="203">
        <v>0.96399999999999997</v>
      </c>
      <c r="EJ56" s="203">
        <v>-23.920999999999999</v>
      </c>
      <c r="EK56" s="203"/>
      <c r="EL56" s="241">
        <f>IFERROR(HLOOKUP("fa_21_s_s12",acc!$B$10:$AMP$83,$A56-1947,FALSE)+HLOOKUP("res_s",acc!$B$10:$AMP$83,$A56-1947,FALSE)+HLOOKUP("fa_2_s_s12",acc!$B$10:$AMP$83,$A56-1947,FALSE)+HLOOKUP("fa_3e_s_s12",acc!$B$10:$AMP$83,$A56-1947,FALSE)+HLOOKUP("fa_3d_s_s12",acc!$B$10:$AMP$83,$A56-1947,FALSE)+HLOOKUP("fa_3g_s_s12",acc!$B$10:$AMP$83,$A56-1947,FALSE)+HLOOKUP("fa_4_s_s12",acc!$B$10:$AMP$83,$A56-1947,FALSE)+HLOOKUP("fa_5e_s_s12",acc!$B$10:$AMP$83,$A56-1947,FALSE)+HLOOKUP("fa_5d_s_s12",acc!$B$10:$AMP$83,$A56-1947,FALSE)+HLOOKUP("fa_8_s_s12",acc!$B$10:$AMP$83,$A56-1947,FALSE),"")</f>
        <v>2891.3941061999017</v>
      </c>
      <c r="EM56" s="203">
        <v>0</v>
      </c>
      <c r="EN56" s="203">
        <v>724.16399999999999</v>
      </c>
      <c r="EO56" s="203">
        <v>2.7519999999999998</v>
      </c>
      <c r="EP56" s="203">
        <v>0</v>
      </c>
      <c r="EQ56" s="203">
        <v>807.28499999999997</v>
      </c>
      <c r="ER56" s="203">
        <v>739.32600000000002</v>
      </c>
      <c r="ES56" s="203">
        <v>67.959000000000003</v>
      </c>
      <c r="ET56" s="241">
        <f>IFERROR(HLOOKUP("fl_4_s_s11",acc!$B$10:$AIS$83,$A56-1947,FALSE)+HLOOKUP("fl_4_s_s13",acc!$B$10:$AIS$83,$A56-1947,FALSE)+HLOOKUP("fl_4_s_s14",acc!$B$10:$AIS$83,$A56-1947,FALSE)+HLOOKUP("fl_4_s_s2",acc!$B$10:$AIS$83,$A56-1947,FALSE)-HLOOKUP("fa_4_s_s11",acc!$B$10:$AIS$83,$A56-1947,FALSE)-HLOOKUP("fa_4_s_s121",acc!$B$10:$AIS$83,$A56-1947,FALSE)-HLOOKUP("fa_4_s_s2",acc!$B$10:$AIS$83,$A56-1947,FALSE),"")</f>
        <v>1010.1719999999999</v>
      </c>
      <c r="EU56" s="203">
        <v>380.39499999999998</v>
      </c>
      <c r="EV56" s="203">
        <v>329.55599999999998</v>
      </c>
      <c r="EW56" s="203">
        <v>50.838999999999999</v>
      </c>
      <c r="EX56" s="203">
        <v>0</v>
      </c>
      <c r="EY56" s="203">
        <v>0</v>
      </c>
      <c r="EZ56" s="203">
        <v>36.057000000000002</v>
      </c>
      <c r="FA56" s="203"/>
      <c r="FB56" s="241">
        <f>IFERROR(HLOOKUP("fa_1_s_s121",acc!$B$10:$AMH$83,$A56-1947,FALSE)+HLOOKUP("fa_295_s_s121",acc!$B$10:$AMH$83,$A56-1947,FALSE)+HLOOKUP("tgt2_s",acc!$B$10:$AMH$83,$A56-1947,FALSE)+HLOOKUP("fa_2_s_s121",acc!$B$10:$AMH$83,$A56-1947,FALSE)+HLOOKUP("fa_3e_s_s121",acc!$B$10:$AMH$83,$A56-1947,FALSE)+HLOOKUP("fa_3d_s_s121",acc!$B$10:$AMH$83,$A56-1947,FALSE)+HLOOKUP("fa_3g_s_s121",acc!$B$10:$AMH$83,$A56-1947,FALSE)+HLOOKUP("fa_4_s_s121",acc!$B$10:$AMH$83,$A56-1947,FALSE)+HLOOKUP("fa_5e_s_s121",acc!$B$10:$AMH$83,$A56-1947,FALSE)+HLOOKUP("fa_5d_s_s121",acc!$B$10:$AMH$83,$A56-1947,FALSE)+HLOOKUP("fa_7_s_s121",acc!$B$10:$AMH$83,$A56-1947,FALSE)+HLOOKUP("fa_8_s_s121",acc!$B$10:$AMH$83,$A56-1947,FALSE),"")</f>
        <v>94.036000000000001</v>
      </c>
      <c r="FC56" s="203">
        <v>25.777999999999999</v>
      </c>
      <c r="FD56" s="203">
        <v>26.916</v>
      </c>
      <c r="FE56" s="203">
        <v>0</v>
      </c>
      <c r="FF56" s="241">
        <f>IFERROR(HLOOKUP("fl_295_s_s12",acc!$B$10:$AIS$83,$A56-1947,FALSE)+HLOOKUP("fl_295_s_s2",acc!$B$10:$AIS$83,$A56-1947,FALSE),"")</f>
        <v>30.729000000000003</v>
      </c>
      <c r="FG56" s="203">
        <v>5.0679999999999996</v>
      </c>
      <c r="FH56" s="203">
        <v>5.0679999999999996</v>
      </c>
      <c r="FI56" s="203">
        <v>0</v>
      </c>
      <c r="FJ56" s="203">
        <v>3.8090000000000002</v>
      </c>
      <c r="FK56" s="203">
        <v>0.497</v>
      </c>
      <c r="FL56" s="203">
        <v>0.45</v>
      </c>
      <c r="FM56" s="203">
        <v>4.7E-2</v>
      </c>
      <c r="FN56" s="203">
        <v>0</v>
      </c>
      <c r="FO56" s="203">
        <v>-2.1000000000000001E-2</v>
      </c>
      <c r="FP56" s="203">
        <v>1.26</v>
      </c>
      <c r="FQ56" s="203"/>
      <c r="FR56" s="241">
        <f>IFERROR(HLOOKUP("gcb_s",acc!$B$10:$ALZ$83,$A56-1947,FALSE)+HLOOKUP("fa_2_s_s13",acc!$B$10:$ALZ$83,$A56-1947,FALSE)+HLOOKUP("fa_3d_s_s13",acc!$B$10:$ALZ$83,$A56-1947,FALSE)+HLOOKUP("fa_3g_s_s13",acc!$B$10:$ALZ$83,$A56-1947,FALSE)+HLOOKUP("fa_5e_s_s13",acc!$B$10:$ALZ$83,$A56-1947,FALSE)+HLOOKUP("fa_5d_s_s13",acc!$B$10:$ALZ$83,$A56-1947,FALSE)+HLOOKUP("fa_6_s_s13",acc!$B$10:$ALZ$83,$A56-1947,FALSE)+HLOOKUP("fa_7_s_s13",acc!$B$10:$ALZ$83,$A56-1947,FALSE)+HLOOKUP("fa_8_s_s13",acc!$B$10:$ALZ$83,$A56-1947,FALSE),"")</f>
        <v>203.48199999999997</v>
      </c>
      <c r="FS56" s="203">
        <v>0</v>
      </c>
      <c r="FT56" s="203">
        <v>22.837000000000003</v>
      </c>
      <c r="FU56" s="203">
        <v>0</v>
      </c>
      <c r="FV56" s="203">
        <v>23.49</v>
      </c>
      <c r="FW56" s="203">
        <v>20.440000000000001</v>
      </c>
      <c r="FX56" s="203">
        <v>3.05</v>
      </c>
      <c r="FY56" s="203">
        <v>0</v>
      </c>
      <c r="FZ56" s="203">
        <v>136.464</v>
      </c>
      <c r="GA56" s="203">
        <v>127.43899999999999</v>
      </c>
      <c r="GB56" s="203">
        <v>9.0250000000000004</v>
      </c>
      <c r="GC56" s="203">
        <v>0.33100000000000002</v>
      </c>
      <c r="GD56" s="203">
        <v>1.2E-2</v>
      </c>
      <c r="GE56" s="203">
        <v>0.63700000000000045</v>
      </c>
      <c r="GF56" s="203"/>
      <c r="GG56" s="241">
        <f>IFERROR(HLOOKUP("fa_21_s_s14",acc!$B$10:$ALR$83,$A56-1947,FALSE)+HLOOKUP("fa_2_s_s14",acc!$B$10:$ALR$83,$A56-1947,FALSE)+HLOOKUP("fa_3d_s_s14",acc!$B$10:$ALR$83,$A56-1947,FALSE)+HLOOKUP("fa_3g_s_s14",acc!$B$10:$ALR$83,$A56-1947,FALSE)+HLOOKUP("fa_5e_s_s14",acc!$B$10:$ALR$83,$A56-1947,FALSE)+HLOOKUP("fa_5d_s_s14",acc!$B$10:$ALR$83,$A56-1947,FALSE)+HLOOKUP("fa_6_s_s14",acc!$B$10:$ALR$83,$A56-1947,FALSE)+HLOOKUP("fa_7_s_s14",acc!$B$10:$ALR$83,$A56-1947,FALSE)+HLOOKUP("fa_8_s_s14",acc!$B$10:$ALR$83,$A56-1947,FALSE),"")</f>
        <v>1490.3</v>
      </c>
      <c r="GH56" s="203">
        <v>0</v>
      </c>
      <c r="GI56" s="203">
        <v>591.74699999999996</v>
      </c>
      <c r="GJ56" s="203">
        <v>38.22</v>
      </c>
      <c r="GK56" s="203">
        <v>96.837000000000003</v>
      </c>
      <c r="GL56" s="203">
        <v>93.861000000000004</v>
      </c>
      <c r="GM56" s="203">
        <v>2.976</v>
      </c>
      <c r="GN56" s="203">
        <v>0</v>
      </c>
      <c r="GO56" s="203">
        <v>435.584</v>
      </c>
      <c r="GP56" s="203">
        <v>423.89400000000001</v>
      </c>
      <c r="GQ56" s="203">
        <v>11.69</v>
      </c>
      <c r="GR56" s="203">
        <v>342.166</v>
      </c>
      <c r="GS56" s="204">
        <v>0</v>
      </c>
      <c r="GT56" s="203">
        <v>-14.253999999999998</v>
      </c>
      <c r="GU56" s="203"/>
      <c r="GV56" s="241">
        <f>IFERROR(HLOOKUP("fa_21_s_s2",acc!$B$10:$ALJ$83,$A56-1947,FALSE)+HLOOKUP("fa_2_s_s2",acc!$B$10:$ALJ$83,$A56-1947,FALSE)+HLOOKUP("fa_3e_s_s2",acc!$B$10:$ALJ$83,$A56-1947,FALSE)+HLOOKUP("fa_3g_s_s2",acc!$B$10:$ALJ$83,$A56-1947,FALSE)+HLOOKUP("fa_4_s_s2",acc!$B$10:$ALJ$83,$A56-1947,FALSE)+HLOOKUP("fa_5e_s_s2",acc!$B$10:$ALJ$83,$A56-1947,FALSE)+HLOOKUP("fa_6_s_s2",acc!$B$10:$ALJ$83,$A56-1947,FALSE)+HLOOKUP("fa_8_s_s2",acc!$B$10:$ALJ$83,$A56-1947,FALSE),"")</f>
        <v>816.54699999999991</v>
      </c>
      <c r="GW56" s="203">
        <v>0</v>
      </c>
      <c r="GX56" s="203">
        <v>334.923</v>
      </c>
      <c r="GY56" s="203">
        <v>0</v>
      </c>
      <c r="GZ56" s="203">
        <v>0</v>
      </c>
      <c r="HA56" s="203">
        <v>215.45699999999999</v>
      </c>
      <c r="HB56" s="203">
        <v>114.598</v>
      </c>
      <c r="HC56" s="203">
        <v>100.85899999999999</v>
      </c>
      <c r="HD56" s="203">
        <v>107.651</v>
      </c>
      <c r="HE56" s="203">
        <f t="shared" si="0"/>
        <v>221.19</v>
      </c>
      <c r="HF56" s="203">
        <v>221.19</v>
      </c>
      <c r="HG56" s="203">
        <v>0</v>
      </c>
      <c r="HH56" s="203">
        <v>0.97599999999999998</v>
      </c>
      <c r="HI56" s="203">
        <v>0</v>
      </c>
      <c r="HJ56" s="203">
        <v>0.21999999999999997</v>
      </c>
      <c r="HK56" s="203"/>
      <c r="HL56" s="241">
        <f>IFERROR(HLOOKUP("fl_3g_s_s11",acc!$B$10:$AIQ$83,$A56-1947,FALSE)+HLOOKUP("fl_4_s_s11",acc!$B$10:$AIQ$83,$A56-1947,FALSE)+HLOOKUP("fl_5e_s_s11",acc!$B$10:$AIQ$83,$A56-1947,FALSE),"")</f>
        <v>2131.1999999999998</v>
      </c>
      <c r="HM56" s="203">
        <v>0</v>
      </c>
      <c r="HN56" s="203">
        <v>1.6E-2</v>
      </c>
      <c r="HO56" s="203">
        <v>144.42500000000001</v>
      </c>
      <c r="HP56" s="203">
        <v>122.333</v>
      </c>
      <c r="HQ56" s="203">
        <v>22.091999999999999</v>
      </c>
      <c r="HR56" s="203">
        <v>1074.72</v>
      </c>
      <c r="HS56" s="203">
        <v>912.05499999999995</v>
      </c>
      <c r="HT56" s="203">
        <v>912.05499999999995</v>
      </c>
      <c r="HU56" s="203">
        <v>0</v>
      </c>
      <c r="HV56" s="203">
        <v>0</v>
      </c>
      <c r="HW56" s="203">
        <v>0</v>
      </c>
      <c r="HX56" s="203">
        <v>0</v>
      </c>
      <c r="HY56" s="203"/>
      <c r="HZ56" s="241">
        <f>IFERROR(HLOOKUP("fl_295_s_s12",acc!$B$10:$AMO$83,$A56-1947,FALSE)+HLOOKUP("fl_2_s_s12",acc!$B$10:$AMO$83,$A56-1947,FALSE)+HLOOKUP("fl_3g_s_s12",acc!$B$10:$AMO$83,$A56-1947,FALSE)+HLOOKUP("fl_5e_s_s12",acc!$B$10:$AMO$83,$A56-1947,FALSE)+HLOOKUP("fl_6_s_s12",acc!$B$10:$AMO$83,$A56-1947,FALSE)+HLOOKUP("fl_7_s_s12",acc!$B$10:$AMO$83,$A56-1947,FALSE),"")</f>
        <v>2902.282106199902</v>
      </c>
      <c r="IA56" s="203">
        <v>0</v>
      </c>
      <c r="IB56" s="241">
        <f>IFERROR(HLOOKUP("fa_2_s_s11",acc!$B$10:$AIS$83,$A56-1947,FALSE)+HLOOKUP("fa_2_s_s12",acc!$B$10:$AIS$83,$A56-1947,FALSE)+HLOOKUP("fa_2_s_s121",acc!$B$10:$AIS$83,$A56-1947,FALSE)+HLOOKUP("fa_2_s_s13",acc!$B$10:$AIS$83,$A56-1947,FALSE)+HLOOKUP("fa_2_s_s14",acc!$B$10:$AIS$83,$A56-1947,FALSE)+HLOOKUP("fa_2_s_s2",acc!$B$10:$AIS$83,$A56-1947,FALSE)-HLOOKUP("fl_2_s_s121",acc!$B$10:$AIS$83,$A56-1947,FALSE)-HLOOKUP("fl_2_s_s13",acc!$B$10:$AIS$83,$A56-1947,FALSE)-HLOOKUP("fl_2_s_s2",acc!$B$10:$AIS$83,$A56-1947,FALSE),"")</f>
        <v>1411.085</v>
      </c>
      <c r="IC56" s="203">
        <v>0</v>
      </c>
      <c r="ID56" s="203">
        <v>27.268000000000001</v>
      </c>
      <c r="IE56" s="203">
        <v>579.125</v>
      </c>
      <c r="IF56" s="203">
        <v>504.416</v>
      </c>
      <c r="IG56" s="203">
        <v>74.709000000000003</v>
      </c>
      <c r="IH56" s="203">
        <v>0</v>
      </c>
      <c r="II56" s="203">
        <v>663.01</v>
      </c>
      <c r="IJ56" s="203">
        <v>663.01</v>
      </c>
      <c r="IK56" s="203">
        <v>0</v>
      </c>
      <c r="IL56" s="203">
        <v>354.61899999999997</v>
      </c>
      <c r="IM56" s="241">
        <f>IFERROR(HLOOKUP("fa_7_s_s11",acc!$B$10:$AIS$83,$A56-1947,FALSE)
+HLOOKUP("fa_7_s_s121",acc!$B$10:$AIS$83,$A56-1947,FALSE)
+HLOOKUP("fa_7_s_s13",acc!$B$10:$AIS$83,$A56-1947,FALSE)
+HLOOKUP("fa_7_s_s14",acc!$B$10:$AIS$83,$A56-1947,FALSE)
-HLOOKUP("fl_7_s_s2",acc!$B$10:$AIS$83,$A56-1947,FALSE),"")</f>
        <v>-2.9130000000000003</v>
      </c>
      <c r="IN56" s="203">
        <v>0</v>
      </c>
      <c r="IO56" s="203"/>
      <c r="IP56" s="241">
        <f>IFERROR(HLOOKUP("fl_21_s_s121",acc!$B$10:$AMG$83,$A56-1947,FALSE)+HLOOKUP("res_s",acc!$B$10:$AMG$83,$A56-1947,FALSE)+HLOOKUP("gcb_s",acc!$B$10:$AMG$83,$A56-1947,FALSE)+HLOOKUP("fl_2_s_s121",acc!$B$10:$AMG$83,$A56-1947,FALSE)+HLOOKUP("fl_5e_s_s121",acc!$B$10:$AMG$83,$A56-1947,FALSE),"")</f>
        <v>94.644999999999982</v>
      </c>
      <c r="IQ56" s="203">
        <v>0</v>
      </c>
      <c r="IR56" s="203">
        <v>-19.834</v>
      </c>
      <c r="IS56" s="241">
        <f>IFERROR(HLOOKUP("fa_21_s_s11",acc!$B$10:$AIS$83,$A56-1947,FALSE)+HLOOKUP("fa_21_s_s12",acc!$B$10:$AIS$83,$A56-1947,FALSE)+HLOOKUP("fa_21_s_s14",acc!$B$10:$AIS$83,$A56-1947,FALSE)+HLOOKUP("fa_21_s_s2",acc!$B$10:$AIS$83,$A56-1947,FALSE),"")</f>
        <v>42.302999999999997</v>
      </c>
      <c r="IT56" s="203">
        <v>0</v>
      </c>
      <c r="IU56" s="203">
        <v>0</v>
      </c>
      <c r="IV56" s="203">
        <v>0</v>
      </c>
      <c r="IW56" s="203">
        <v>0</v>
      </c>
      <c r="IX56" s="203">
        <v>0</v>
      </c>
      <c r="IY56" s="203">
        <v>28.817</v>
      </c>
      <c r="IZ56" s="203">
        <v>28.817</v>
      </c>
      <c r="JA56" s="203">
        <v>0</v>
      </c>
      <c r="JB56" s="203">
        <v>0</v>
      </c>
      <c r="JC56" s="203">
        <v>0</v>
      </c>
      <c r="JD56" s="203">
        <v>0</v>
      </c>
      <c r="JE56" s="203"/>
      <c r="JF56" s="241">
        <f>IFERROR(HLOOKUP("fl_2_s_s13",acc!$B$10:$ALY$83,$A56-1947,FALSE)+HLOOKUP("fl_3e_s_s13",acc!$B$10:$ALY$83,$A56-1947,FALSE)+HLOOKUP("fl_4_s_s13",acc!$B$10:$ALY$83,$A56-1947,FALSE),"")</f>
        <v>550.84699999999998</v>
      </c>
      <c r="JG56" s="203">
        <v>0</v>
      </c>
      <c r="JH56" s="203">
        <v>58.363</v>
      </c>
      <c r="JI56" s="203">
        <v>0</v>
      </c>
      <c r="JJ56" s="203">
        <v>397.43200000000002</v>
      </c>
      <c r="JK56" s="203">
        <v>377.79500000000002</v>
      </c>
      <c r="JL56" s="203">
        <v>19.637</v>
      </c>
      <c r="JM56" s="203">
        <v>95.051999999999992</v>
      </c>
      <c r="JN56" s="203">
        <v>0</v>
      </c>
      <c r="JO56" s="203">
        <v>0</v>
      </c>
      <c r="JP56" s="203">
        <v>0</v>
      </c>
      <c r="JQ56" s="203">
        <v>0</v>
      </c>
      <c r="JR56" s="203">
        <v>0</v>
      </c>
      <c r="JS56" s="203">
        <v>0</v>
      </c>
      <c r="JT56" s="203"/>
      <c r="JU56" s="241">
        <f>IFERROR(HLOOKUP("fl_4_s_s14",acc!$B$10:$ALQ$83,$A56-1947,FALSE),"")</f>
        <v>339.71199999999999</v>
      </c>
      <c r="JV56" s="203">
        <v>0</v>
      </c>
      <c r="JW56" s="203">
        <v>0</v>
      </c>
      <c r="JX56" s="203">
        <v>0</v>
      </c>
      <c r="JY56" s="203">
        <v>0</v>
      </c>
      <c r="JZ56" s="203">
        <v>0</v>
      </c>
      <c r="KA56" s="203">
        <v>339.71199999999999</v>
      </c>
      <c r="KB56" s="203">
        <v>0</v>
      </c>
      <c r="KC56" s="203">
        <v>0</v>
      </c>
      <c r="KD56" s="203">
        <v>0</v>
      </c>
      <c r="KE56" s="203">
        <v>0</v>
      </c>
      <c r="KF56" s="203">
        <v>0</v>
      </c>
      <c r="KG56" s="203">
        <v>0</v>
      </c>
      <c r="KH56" s="203"/>
      <c r="KI56" s="241">
        <f>IFERROR(HLOOKUP("fl_1_s_s2",acc!$B$10:$ALI$83,$A56-1947,FALSE)+HLOOKUP("fl_295_s_s2",acc!$B$10:$ALI$83,$A56-1947,FALSE)+HLOOKUP("tgt2_s",acc!$B$10:$ALI$83,$A56-1947,FALSE)+HLOOKUP("fl_2_s_s2",acc!$B$10:$ALI$83,$A56-1947,FALSE)+HLOOKUP("fl_3d_s_s2",acc!$B$10:$ALI$83,$A56-1947,FALSE)+HLOOKUP("fl_4_s_s2",acc!$B$10:$ALI$83,$A56-1947,FALSE)+HLOOKUP("fl_5d_s_s2",acc!$B$10:$ALI$83,$A56-1947,FALSE)+HLOOKUP("fl_7_s_s2",acc!$B$10:$ALI$83,$A56-1947,FALSE),"")</f>
        <v>913.24400000000003</v>
      </c>
      <c r="KJ56" s="203">
        <v>25.777999999999999</v>
      </c>
      <c r="KK56" s="203">
        <v>356.339</v>
      </c>
      <c r="KL56" s="203">
        <v>0</v>
      </c>
      <c r="KM56" s="203">
        <v>3.4610000000000021</v>
      </c>
      <c r="KN56" s="203">
        <v>108.14100000000001</v>
      </c>
      <c r="KO56" s="203">
        <v>63.87</v>
      </c>
      <c r="KP56" s="241">
        <f>IFERROR(HLOOKUP("fa_3d_s_s11",acc!$B$10:$AIS$83,$A56-1947,FALSE)+HLOOKUP("fa_3d_s_s12",acc!$B$10:$AIS$83,$A56-1947,FALSE)+HLOOKUP("fa_3d_s_s121",acc!$B$10:$AIS$83,$A56-1947,FALSE)+HLOOKUP("fa_3d_s_s13",acc!$B$10:$AIS$83,$A56-1947,FALSE)+HLOOKUP("fa_3d_s_s14",acc!$B$10:$AIS$83,$A56-1947,FALSE),"")</f>
        <v>81.108000000000004</v>
      </c>
      <c r="KQ56" s="203">
        <v>173.762</v>
      </c>
      <c r="KR56" s="203">
        <v>275.62099999999998</v>
      </c>
      <c r="KS56" s="203">
        <v>0</v>
      </c>
      <c r="KT56" s="203">
        <v>268.928</v>
      </c>
      <c r="KU56" s="203">
        <v>0</v>
      </c>
      <c r="KV56" s="203">
        <v>3.8680000000000003</v>
      </c>
      <c r="KW56" s="203">
        <v>0</v>
      </c>
      <c r="KX56" s="203"/>
      <c r="KY56" s="241">
        <f>IFERROR(HLOOKUP("fa_21_flow_s11",acc!$B$10:$AIP$83,$A56-1947,FALSE)+HLOOKUP("fa_2_flow_s11",acc!$B$10:$AIP$83,$A56-1947,FALSE)+HLOOKUP("fa_3e_flow_s11",acc!$B$10:$AIP$83,$A56-1947,FALSE)+HLOOKUP("fa_3d_flow_s11",acc!$B$10:$AIP$83,$A56-1947,FALSE)+HLOOKUP("fa_4_flow_s11",acc!$B$10:$AIP$83,$A56-1947,FALSE)+HLOOKUP("fa_5e_flow_s11",acc!$B$10:$AIP$83,$A56-1947,FALSE)+HLOOKUP("fa_5d_flow_s11",acc!$B$10:$AIP$83,$A56-1947,FALSE)+HLOOKUP("fa_6_flow_s11",acc!$B$10:$AIP$83,$A56-1947,FALSE)+HLOOKUP("fa_7_flow_s11",acc!$B$10:$AIP$83,$A56-1947,FALSE)+HLOOKUP("fa_8_flow_s11",acc!$B$10:$AIP$83,$A56-1947,FALSE),"")</f>
        <v>92.665999999999997</v>
      </c>
      <c r="KZ56" s="203">
        <v>0</v>
      </c>
      <c r="LA56" s="203">
        <v>1.581</v>
      </c>
      <c r="LB56" s="203">
        <v>-8.9999999999999993E-3</v>
      </c>
      <c r="LC56" s="203">
        <v>9.3279999999999994</v>
      </c>
      <c r="LD56" s="203">
        <v>8.7100000000000009</v>
      </c>
      <c r="LE56" s="203">
        <v>0.61799999999999999</v>
      </c>
      <c r="LF56" s="203">
        <v>69.227999999999994</v>
      </c>
      <c r="LG56" s="203">
        <v>15.646000000000001</v>
      </c>
      <c r="LH56" s="203">
        <v>4.673</v>
      </c>
      <c r="LI56" s="203">
        <v>10.973000000000001</v>
      </c>
      <c r="LJ56" s="203">
        <v>0.318</v>
      </c>
      <c r="LK56" s="203">
        <v>9.0000000000003411E-3</v>
      </c>
      <c r="LL56" s="203">
        <v>-3.4350000000000001</v>
      </c>
      <c r="LM56" s="203"/>
      <c r="LN56" s="241">
        <f>IFERROR(HLOOKUP("fa_21_flow_s12",acc!$B$10:$AMM$83,$A56-1947,FALSE)+HLOOKUP("res_flow",acc!$B$10:$AMM$83,$A56-1947,FALSE)+HLOOKUP("fa_2_flow_s12",acc!$B$10:$AMM$83,$A56-1947,FALSE)+HLOOKUP("fa_3e_flow_s12",acc!$B$10:$AMM$83,$A56-1947,FALSE)+HLOOKUP("fa_3d_flow_s12",acc!$B$10:$AMM$83,$A56-1947,FALSE)+HLOOKUP("fa_3g_flow_s12",acc!$B$10:$AMM$83,$A56-1947,FALSE)+HLOOKUP("fa_4_flow_s12",acc!$B$10:$AMM$83,$A56-1947,FALSE)+HLOOKUP("fa_5e_flow_s12",acc!$B$10:$AMM$83,$A56-1947,FALSE)+HLOOKUP("fa_5d_flow_s12",acc!$B$10:$AMM$83,$A56-1947,FALSE)+HLOOKUP("fa_8_flow_s12",acc!$B$10:$AMM$83,$A56-1947,FALSE),"")</f>
        <v>165.66371067049917</v>
      </c>
      <c r="LO56" s="203">
        <v>0</v>
      </c>
      <c r="LP56" s="203">
        <v>45.442</v>
      </c>
      <c r="LQ56" s="203">
        <v>0.2</v>
      </c>
      <c r="LR56" s="203">
        <v>0</v>
      </c>
      <c r="LS56" s="203">
        <v>77.888999999999996</v>
      </c>
      <c r="LT56" s="203">
        <v>70.399000000000001</v>
      </c>
      <c r="LU56" s="203">
        <v>7.49</v>
      </c>
      <c r="LV56" s="241">
        <f>IFERROR(HLOOKUP("fl_4_flow_s11",acc!$B$10:$AIS$83,$A56-1947,FALSE)+HLOOKUP("fl_4_flow_s13",acc!$B$10:$AIS$83,$A56-1947,FALSE)+HLOOKUP("fl_4_flow_s14",acc!$B$10:$AIS$83,$A56-1947,FALSE)+HLOOKUP("fl_4_flow_s2",acc!$B$10:$AIS$83,$A56-1947,FALSE)-HLOOKUP("fa_4_flow_s11",acc!$B$10:$AIS$83,$A56-1947,FALSE)-HLOOKUP("fa_4_flow_s121",acc!$B$10:$AIS$83,$A56-1947,FALSE)-HLOOKUP("fa_4_flow_s2",acc!$B$10:$AIS$83,$A56-1947,FALSE),"")</f>
        <v>-18.705000000000005</v>
      </c>
      <c r="LW56" s="203">
        <v>37.991999999999997</v>
      </c>
      <c r="LX56" s="203">
        <v>38.18</v>
      </c>
      <c r="LY56" s="203">
        <v>-0.188</v>
      </c>
      <c r="LZ56" s="203">
        <v>0</v>
      </c>
      <c r="MA56" s="203">
        <v>0</v>
      </c>
      <c r="MB56" s="203">
        <v>24.9</v>
      </c>
      <c r="MC56" s="203"/>
      <c r="MD56" s="241">
        <f>IFERROR(HLOOKUP("fa_1_flow_s121",acc!$B$10:$AMF$83,$A56-1947,FALSE)+HLOOKUP("fa_295_flow_s121",acc!$B$10:$AMF$83,$A56-1947,FALSE)+HLOOKUP("tgt2_flow",acc!$B$10:$AMF$83,$A56-1947,FALSE)+HLOOKUP("fa_2_flow_s121",acc!$B$10:$AMF$83,$A56-1947,FALSE)+HLOOKUP("fa_3e_flow_s121",acc!$B$10:$AMF$83,$A56-1947,FALSE)+HLOOKUP("fa_3d_flow_s121",acc!$B$10:$AMF$83,$A56-1947,FALSE)+HLOOKUP("fa_3g_flow_s121",acc!$B$10:$AMF$83,$A56-1947,FALSE)+HLOOKUP("fa_4_flow_s121",acc!$B$10:$AMF$83,$A56-1947,FALSE)+HLOOKUP("fa_5e_flow_s121",acc!$B$10:$AMF$83,$A56-1947,FALSE)+HLOOKUP("fa_5d_flow_s121",acc!$B$10:$AMF$83,$A56-1947,FALSE)+HLOOKUP("fa_7_flow_s121",acc!$B$10:$AMF$83,$A56-1947,FALSE)+HLOOKUP("fa_8_flow_s121",acc!$B$10:$AMF$83,$A56-1947,FALSE),"")</f>
        <v>-11.536000000000001</v>
      </c>
      <c r="ME56" s="203">
        <v>8.9999999999999993E-3</v>
      </c>
      <c r="MF56" s="203">
        <v>2.7869999999999999</v>
      </c>
      <c r="MG56" s="203">
        <v>0</v>
      </c>
      <c r="MH56" s="241">
        <f>IFERROR(HLOOKUP("fl_295_flow_s12",acc!$B$10:$AIS$83,$A56-1947,FALSE)+HLOOKUP("fl_295_flow_s2",acc!$B$10:$AIS$83,$A56-1947,FALSE),"")</f>
        <v>-13.074</v>
      </c>
      <c r="MI56" s="203">
        <v>1.2290000000000001</v>
      </c>
      <c r="MJ56" s="203">
        <v>1.2290000000000001</v>
      </c>
      <c r="MK56" s="203">
        <v>0</v>
      </c>
      <c r="ML56" s="203">
        <v>-2.202</v>
      </c>
      <c r="MM56" s="203">
        <v>-1E-3</v>
      </c>
      <c r="MN56" s="203">
        <v>2.7E-2</v>
      </c>
      <c r="MO56" s="203">
        <v>-2.8000000000000001E-2</v>
      </c>
      <c r="MP56" s="203">
        <v>0</v>
      </c>
      <c r="MQ56" s="203">
        <v>0</v>
      </c>
      <c r="MR56" s="203">
        <v>-0.28399999999999997</v>
      </c>
      <c r="MS56" s="203"/>
      <c r="MT56" s="241">
        <f>IFERROR(HLOOKUP("gcb_flow",acc!$B$10:$ALX$83,$A56-1947,FALSE)+HLOOKUP("fa_2_flow_s13",acc!$B$10:$ALX$83,$A56-1947,FALSE)+HLOOKUP("fa_3d_flow_s13",acc!$B$10:$ALX$83,$A56-1947,FALSE)+HLOOKUP("fa_3g_flow_s13",acc!$B$10:$ALX$83,$A56-1947,FALSE)+HLOOKUP("fa_5e_flow_s13",acc!$B$10:$ALX$83,$A56-1947,FALSE)+HLOOKUP("fa_5d_flow_s13",acc!$B$10:$ALX$83,$A56-1947,FALSE)+HLOOKUP("fa_6_flow_s13",acc!$B$10:$ALX$83,$A56-1947,FALSE)+HLOOKUP("fa_7_flow_s13",acc!$B$10:$ALX$83,$A56-1947,FALSE)+HLOOKUP("fa_8_flow_s13",acc!$B$10:$ALX$83,$A56-1947,FALSE),"")</f>
        <v>-10.156000000000004</v>
      </c>
      <c r="MU56" s="203">
        <v>0</v>
      </c>
      <c r="MV56" s="203">
        <v>-44.809921423304004</v>
      </c>
      <c r="MW56" s="203">
        <v>1.7999999999999999E-2</v>
      </c>
      <c r="MX56" s="203">
        <v>0.21099999999999999</v>
      </c>
      <c r="MY56" s="203">
        <v>-1.4139999999999999</v>
      </c>
      <c r="MZ56" s="203">
        <v>1.625</v>
      </c>
      <c r="NA56" s="203">
        <v>0</v>
      </c>
      <c r="NB56" s="203">
        <v>-5.8860000000000001</v>
      </c>
      <c r="NC56" s="203">
        <v>-6.7140000000000004</v>
      </c>
      <c r="ND56" s="203">
        <v>0.82799999999999996</v>
      </c>
      <c r="NE56" s="203">
        <v>0.01</v>
      </c>
      <c r="NF56" s="203">
        <v>0</v>
      </c>
      <c r="NG56" s="203">
        <v>5.7029999999999994</v>
      </c>
      <c r="NH56" s="203"/>
      <c r="NI56" s="241">
        <f>IFERROR(HLOOKUP("fa_21_flow_s14",acc!$B$10:$ALP$83,$A56-1947,FALSE)+HLOOKUP("fa_2_flow_s14",acc!$B$10:$ALP$83,$A56-1947,FALSE)+HLOOKUP("fa_3d_flow_s14",acc!$B$10:$ALP$83,$A56-1947,FALSE)+HLOOKUP("fa_3g_flow_s14",acc!$B$10:$ALP$83,$A56-1947,FALSE)+HLOOKUP("fa_5e_flow_s14",acc!$B$10:$ALP$83,$A56-1947,FALSE)+HLOOKUP("fa_5d_flow_s14",acc!$B$10:$ALP$83,$A56-1947,FALSE)+HLOOKUP("fa_6_flow_s14",acc!$B$10:$ALP$83,$A56-1947,FALSE)+HLOOKUP("fa_7_flow_s14",acc!$B$10:$ALP$83,$A56-1947,FALSE)+HLOOKUP("fa_8_flow_s14",acc!$B$10:$ALP$83,$A56-1947,FALSE),"")</f>
        <v>50.192</v>
      </c>
      <c r="NJ56" s="203">
        <v>0</v>
      </c>
      <c r="NK56" s="203">
        <v>35.789000000000001</v>
      </c>
      <c r="NL56" s="203">
        <v>2.774</v>
      </c>
      <c r="NM56" s="203">
        <v>6.1269999999999998</v>
      </c>
      <c r="NN56" s="203">
        <v>4.72</v>
      </c>
      <c r="NO56" s="203">
        <v>1.407</v>
      </c>
      <c r="NP56" s="203">
        <v>0</v>
      </c>
      <c r="NQ56" s="203">
        <v>-9.3089999999999993</v>
      </c>
      <c r="NR56" s="203">
        <v>-9.6780000000000008</v>
      </c>
      <c r="NS56" s="203">
        <v>0.36899999999999999</v>
      </c>
      <c r="NT56" s="203">
        <v>47.484999999999999</v>
      </c>
      <c r="NU56" s="203">
        <v>0</v>
      </c>
      <c r="NV56" s="203">
        <v>-32.673999999999999</v>
      </c>
      <c r="NW56" s="203"/>
      <c r="NX56" s="241">
        <f>IFERROR(HLOOKUP("fa_21_flow_s2",acc!$B$10:$ALH$83,$A56-1947,FALSE)+HLOOKUP("fa_2_flow_s2",acc!$B$10:$ALH$83,$A56-1947,FALSE)+HLOOKUP("fa_3e_flow_s2",acc!$B$10:$ALH$83,$A56-1947,FALSE)+HLOOKUP("fa_3g_flow_s2",acc!$B$10:$ALH$83,$A56-1947,FALSE)+HLOOKUP("fa_4_flow_s2",acc!$B$10:$ALH$83,$A56-1947,FALSE)+HLOOKUP("fa_5e_flow_s2",acc!$B$10:$ALH$83,$A56-1947,FALSE)+HLOOKUP("fa_6_flow_s2",acc!$B$10:$ALH$83,$A56-1947,FALSE)+HLOOKUP("fa_8_flow_s2",acc!$B$10:$ALH$83,$A56-1947,FALSE),"")</f>
        <v>20.478999999999999</v>
      </c>
      <c r="NY56" s="203">
        <v>0</v>
      </c>
      <c r="NZ56" s="203">
        <v>22.890999999999998</v>
      </c>
      <c r="OA56" s="203">
        <v>0</v>
      </c>
      <c r="OB56" s="203">
        <v>0</v>
      </c>
      <c r="OC56" s="203">
        <v>-28.556000000000001</v>
      </c>
      <c r="OD56" s="203">
        <v>-27.702000000000002</v>
      </c>
      <c r="OE56" s="203">
        <v>-0.85399999999999998</v>
      </c>
      <c r="OF56" s="203">
        <v>17.094000000000001</v>
      </c>
      <c r="OG56" s="203">
        <v>11.539</v>
      </c>
      <c r="OH56" s="203">
        <v>10.554</v>
      </c>
      <c r="OI56" s="203">
        <v>0</v>
      </c>
      <c r="OJ56" s="203">
        <v>2.3E-2</v>
      </c>
      <c r="OK56" s="203">
        <v>0</v>
      </c>
      <c r="OL56" s="203">
        <v>5.7880000000000003</v>
      </c>
      <c r="OM56" s="203"/>
      <c r="ON56" s="241">
        <f>IFERROR(HLOOKUP("fl_3g_flow_s11",acc!$B$10:$AIO$83,$A56-1947,FALSE)+HLOOKUP("fl_4_flow_s11",acc!$B$10:$AIO$83,$A56-1947,FALSE)+HLOOKUP("fl_5e_flow_s11",acc!$B$10:$AIO$83,$A56-1947,FALSE),"")</f>
        <v>91.844999999999999</v>
      </c>
      <c r="OO56" s="203">
        <v>0</v>
      </c>
      <c r="OP56" s="203">
        <v>1.6E-2</v>
      </c>
      <c r="OQ56" s="203">
        <v>5.6760000000000002</v>
      </c>
      <c r="OR56" s="203">
        <v>4.9050000000000002</v>
      </c>
      <c r="OS56" s="203">
        <v>0.77100000000000002</v>
      </c>
      <c r="OT56" s="203">
        <v>46.981999999999999</v>
      </c>
      <c r="OU56" s="203">
        <v>39.186999999999998</v>
      </c>
      <c r="OV56" s="203">
        <v>39.186999999999998</v>
      </c>
      <c r="OW56" s="203">
        <v>0</v>
      </c>
      <c r="OX56" s="203">
        <v>0</v>
      </c>
      <c r="OY56" s="203">
        <v>0</v>
      </c>
      <c r="OZ56" s="203">
        <v>0</v>
      </c>
      <c r="PA56" s="203"/>
      <c r="PB56" s="241">
        <f>IFERROR(HLOOKUP("fl_295_flow_s12",acc!$B$10:$AMM$83,$A56-1947,FALSE)+HLOOKUP("fl_2_flow_s12",acc!$B$10:$AMM$83,$A56-1947,FALSE)+HLOOKUP("fl_3g_flow_s12",acc!$B$10:$AMM$83,$A56-1947,FALSE)+HLOOKUP("fl_5e_flow_s12",acc!$B$10:$AMM$83,$A56-1947,FALSE)+HLOOKUP("fl_6_flow_s12",acc!$B$10:$AMM$83,$A56-1947,FALSE)+HLOOKUP("fl_7_flow_s12",acc!$B$10:$AMM$83,$A56-1947,FALSE),"")</f>
        <v>141.81671067049919</v>
      </c>
      <c r="PC56" s="203">
        <v>0</v>
      </c>
      <c r="PD56" s="241">
        <f>IFERROR(HLOOKUP("fa_2_flow_s11",acc!$B$10:$AIS$83,$A56-1947,FALSE)+HLOOKUP("fa_2_flow_s12",acc!$B$10:$AIS$83,$A56-1947,FALSE)+HLOOKUP("fa_2_flow_s121",acc!$B$10:$AIS$83,$A56-1947,FALSE)+HLOOKUP("fa_2_flow_s13",acc!$B$10:$AIS$83,$A56-1947,FALSE)+HLOOKUP("fa_2_flow_s14",acc!$B$10:$AIS$83,$A56-1947,FALSE)+HLOOKUP("fa_2_flow_s2",acc!$B$10:$AIS$83,$A56-1947,FALSE)-HLOOKUP("fl_2_flow_s121",acc!$B$10:$AIS$83,$A56-1947,FALSE)-HLOOKUP("fl_2_flow_s13",acc!$B$10:$AIS$83,$A56-1947,FALSE)-HLOOKUP("fl_2_flow_s2",acc!$B$10:$AIS$83,$A56-1947,FALSE),"")</f>
        <v>86.765000000000015</v>
      </c>
      <c r="PE56" s="203">
        <v>0</v>
      </c>
      <c r="PF56" s="203">
        <v>9.06</v>
      </c>
      <c r="PG56" s="203">
        <v>-6.6020000000000003</v>
      </c>
      <c r="PH56" s="203">
        <v>-4.431</v>
      </c>
      <c r="PI56" s="203">
        <v>-2.1709999999999998</v>
      </c>
      <c r="PJ56" s="203">
        <v>0</v>
      </c>
      <c r="PK56" s="203">
        <v>1.341</v>
      </c>
      <c r="PL56" s="203">
        <f>IFERROR(HLOOKUP("fa_5e_flow_s11",acc!$B$10:$AIS$83,$A56-1947,FALSE)
+HLOOKUP("fa_5e_flow_s12",acc!$B$10:$AIS$83,$A56-1947,FALSE)
+HLOOKUP("fa_5e_flow_s121",acc!$B$10:$AIS$83,$A56-1947,FALSE)
+HLOOKUP("fa_5e_flow_s13",acc!$B$10:$AIS$83,$A56-1947,FALSE)
+HLOOKUP("fa_5e_flow_s14",acc!$B$10:$AIS$83,$A56-1947,FALSE)
+HLOOKUP("fa_5e_flow_s2",acc!$B$10:$AIS$83,$A56-1947,FALSE)
-HLOOKUP("fl_5e_flow_s11",acc!$B$10:$AIS$83,$A56-1947,FALSE)
-HLOOKUP("fl_5e_flow_s121",acc!$B$10:$AIS$83,$A56-1947,FALSE),"")</f>
        <v>-0.39099999999999602</v>
      </c>
      <c r="PM56" s="203">
        <v>0</v>
      </c>
      <c r="PN56" s="203">
        <v>47.835000000000001</v>
      </c>
      <c r="PO56" s="241">
        <f>IFERROR(HLOOKUP("fa_7_flow_s11",acc!$B$10:$AIS$83,$A56-1947,FALSE)+HLOOKUP("fa_7_flow_s121",acc!$B$10:$AIS$83,$A56-1947,FALSE)+HLOOKUP("fa_7_flow_s13",acc!$B$10:$AIS$83,$A56-1947,FALSE)+HLOOKUP("fa_7_flow_s14",acc!$B$10:$AIS$83,$A56-1947,FALSE)-HLOOKUP("fl_7_flow_s2",acc!$B$10:$AIS$83,$A56-1947,FALSE),"")</f>
        <v>-0.25799999999999912</v>
      </c>
      <c r="PP56" s="203">
        <v>0</v>
      </c>
      <c r="PQ56" s="203"/>
      <c r="PR56" s="241">
        <f>IFERROR(HLOOKUP("fl_21_flow_s121",acc!$B$10:$AME$83,$A56-1947,FALSE)+HLOOKUP("res_flow",acc!$B$10:$AME$83,$A56-1947,FALSE)+HLOOKUP("gcb_flow",acc!$B$10:$AME$83,$A56-1947,FALSE)+HLOOKUP("fl_2_flow_s121",acc!$B$10:$AME$83,$A56-1947,FALSE)+HLOOKUP("fl_5e_flow_s121",acc!$B$10:$AME$83,$A56-1947,FALSE),"")</f>
        <v>-10.996</v>
      </c>
      <c r="PS56" s="203">
        <v>0</v>
      </c>
      <c r="PT56" s="203">
        <v>-34.380921423304002</v>
      </c>
      <c r="PU56" s="241">
        <f>IFERROR(HLOOKUP("fa_21_flow_s11",acc!$B$10:$AIS$83,$A56-1947,FALSE)+HLOOKUP("fa_21_flow_s12",acc!$B$10:$AIS$83,$A56-1947,FALSE)+HLOOKUP("fa_21_flow_s14",acc!$B$10:$AIS$83,$A56-1947,FALSE)+HLOOKUP("fa_21_flow_s2",acc!$B$10:$AIS$83,$A56-1947,FALSE),"")</f>
        <v>2.9649999999999999</v>
      </c>
      <c r="PV56" s="203">
        <v>0</v>
      </c>
      <c r="PW56" s="203">
        <v>0</v>
      </c>
      <c r="PX56" s="203">
        <v>0</v>
      </c>
      <c r="PY56" s="203">
        <v>0</v>
      </c>
      <c r="PZ56" s="203">
        <v>0</v>
      </c>
      <c r="QA56" s="203">
        <v>-1.754</v>
      </c>
      <c r="QB56" s="203">
        <v>-1.754</v>
      </c>
      <c r="QC56" s="203">
        <v>0</v>
      </c>
      <c r="QD56" s="203">
        <v>0</v>
      </c>
      <c r="QE56" s="203">
        <v>0</v>
      </c>
      <c r="QF56" s="203">
        <v>0</v>
      </c>
      <c r="QG56" s="203"/>
      <c r="QH56" s="241">
        <f>IFERROR(HLOOKUP("fl_2_flow_s13",acc!$B$10:$ALW$83,$A56-1947,FALSE)+HLOOKUP("fl_3e_flow_s13",acc!$B$10:$ALW$83,$A56-1947,FALSE)+HLOOKUP("fl_4_flow_s13",acc!$B$10:$ALW$83,$A56-1947,FALSE),"")</f>
        <v>52.698999999999998</v>
      </c>
      <c r="QI56" s="203">
        <v>0</v>
      </c>
      <c r="QJ56" s="203">
        <v>3.4369999999999998</v>
      </c>
      <c r="QK56" s="203">
        <v>0</v>
      </c>
      <c r="QL56" s="203">
        <v>53.679000000000002</v>
      </c>
      <c r="QM56" s="203">
        <v>49.134</v>
      </c>
      <c r="QN56" s="203">
        <v>4.5449999999999999</v>
      </c>
      <c r="QO56" s="203">
        <v>-4.4169999999999998</v>
      </c>
      <c r="QP56" s="203">
        <v>0</v>
      </c>
      <c r="QQ56" s="203">
        <v>0</v>
      </c>
      <c r="QR56" s="203">
        <v>0</v>
      </c>
      <c r="QS56" s="203">
        <v>0</v>
      </c>
      <c r="QT56" s="203">
        <v>0</v>
      </c>
      <c r="QU56" s="203">
        <v>0</v>
      </c>
      <c r="QV56" s="203"/>
      <c r="QW56" s="241">
        <f>IFERROR(HLOOKUP("fl_4_flow_s14",acc!$B$10:$ALO$83,$A56-1947,FALSE),"")</f>
        <v>4.7639999999999993</v>
      </c>
      <c r="QX56" s="203">
        <v>0</v>
      </c>
      <c r="QY56" s="203">
        <v>0</v>
      </c>
      <c r="QZ56" s="203">
        <v>0</v>
      </c>
      <c r="RA56" s="203">
        <v>0</v>
      </c>
      <c r="RB56" s="203">
        <v>0</v>
      </c>
      <c r="RC56" s="203">
        <v>4.7639999999999993</v>
      </c>
      <c r="RD56" s="203">
        <v>0</v>
      </c>
      <c r="RE56" s="203">
        <v>0</v>
      </c>
      <c r="RF56" s="203">
        <v>0</v>
      </c>
      <c r="RG56" s="203">
        <v>0</v>
      </c>
      <c r="RH56" s="203">
        <v>0</v>
      </c>
      <c r="RI56" s="203">
        <v>0</v>
      </c>
      <c r="RJ56" s="203"/>
      <c r="RK56" s="241">
        <f>IFERROR(HLOOKUP("fl_1_flow_s2",acc!$B$10:$ALG$83,$A56-1947,FALSE)+HLOOKUP("fl_295_flow_s2",acc!$B$10:$ALG$83,$A56-1947,FALSE)+HLOOKUP("tgt2_flow",acc!$B$10:$ALG$83,$A56-1947,FALSE)+HLOOKUP("fl_2_flow_s2",acc!$B$10:$ALG$83,$A56-1947,FALSE)+HLOOKUP("fl_3d_flow_s2",acc!$B$10:$ALG$83,$A56-1947,FALSE)+HLOOKUP("fl_4_flow_s2",acc!$B$10:$ALG$83,$A56-1947,FALSE)+HLOOKUP("fl_5d_flow_s2",acc!$B$10:$ALG$83,$A56-1947,FALSE)+HLOOKUP("fl_7_flow_s2",acc!$B$10:$ALG$83,$A56-1947,FALSE),"")</f>
        <v>27.180999999999997</v>
      </c>
      <c r="RL56" s="203">
        <v>8.9999999999999993E-3</v>
      </c>
      <c r="RM56" s="203">
        <v>7.859</v>
      </c>
      <c r="RN56" s="203">
        <v>0</v>
      </c>
      <c r="RO56" s="203">
        <v>-22.134</v>
      </c>
      <c r="RP56" s="203">
        <v>13.475</v>
      </c>
      <c r="RQ56" s="203">
        <v>7.3150000000000004</v>
      </c>
      <c r="RR56" s="241">
        <f>IFERROR(HLOOKUP("fa_3d_flow_s11",acc!$B$10:$AIS$83,$A56-1947,FALSE)+HLOOKUP("fa_3d_flow_s12",acc!$B$10:$AIS$83,$A56-1947,FALSE)+HLOOKUP("fa_3d_flow_s121",acc!$B$10:$AIS$83,$A56-1947,FALSE)+HLOOKUP("fa_3d_flow_s13",acc!$B$10:$AIS$83,$A56-1947,FALSE)+HLOOKUP("fa_3d_flow_s14",acc!$B$10:$AIS$83,$A56-1947,FALSE),"")</f>
        <v>11.14</v>
      </c>
      <c r="RS56" s="203">
        <v>18.085999999999999</v>
      </c>
      <c r="RT56" s="203">
        <v>11.207000000000001</v>
      </c>
      <c r="RU56" s="203">
        <v>0</v>
      </c>
      <c r="RV56" s="241">
        <f>IFERROR(HLOOKUP("fa_5d_flow_s11",acc!$B$10:$AIS$83,$A56-1947,FALSE)
+HLOOKUP("fa_5d_flow_s12",acc!$B$10:$AIS$83,$A56-1947,FALSE)
+HLOOKUP("fa_5d_flow_s121",acc!$B$10:$AIS$83,$A56-1947,FALSE)
+HLOOKUP("fa_5d_flow_s13",acc!$B$10:$AIS$83,$A56-1947,FALSE)
+HLOOKUP("fa_5d_flow_s14",acc!$B$10:$AIS$83,$A56-1947,FALSE),"")</f>
        <v>11.953999999999999</v>
      </c>
      <c r="RW56" s="203">
        <v>0</v>
      </c>
      <c r="RX56" s="203">
        <v>0.26699999999999946</v>
      </c>
      <c r="RY56" s="203">
        <v>0</v>
      </c>
      <c r="RZ56" s="203"/>
      <c r="SA56" s="241">
        <f>IFERROR(HLOOKUP("fa_21_v_s11",acc!$B$10:$AIR$83,$A56-1947,FALSE)+HLOOKUP("fa_2_v_s11",acc!$B$10:$AIR$83,$A56-1947,FALSE)+HLOOKUP("fa_3e_v_s11",acc!$B$10:$AIR$83,$A56-1947,FALSE)+HLOOKUP("fa_3d_v_s11",acc!$B$10:$AIR$83,$A56-1947,FALSE)+HLOOKUP("fa_4_v_s11",acc!$B$10:$AIR$83,$A56-1947,FALSE)
+HLOOKUP("fa_5e_v_s11",acc!$B$10:$AIR$83,$A56-1947,FALSE)
+HLOOKUP("fa_5d_v_s11",acc!$B$10:$AIR$83,$A56-1947,FALSE)
+HLOOKUP("fa_6_v_s11",acc!$B$10:$AIR$83,$A56-1947,FALSE)
+HLOOKUP("fa_7_v_s11",acc!$B$10:$AIR$83,$A56-1947,FALSE)
+HLOOKUP("fa_8_v_s11",acc!$B$10:$AIR$83,$A56-1947,FALSE),"")</f>
        <v>-8.5429999999999993</v>
      </c>
      <c r="SB56" s="203">
        <v>0</v>
      </c>
      <c r="SC56" s="203">
        <v>-0.504</v>
      </c>
      <c r="SD56" s="203">
        <v>0</v>
      </c>
      <c r="SE56" s="203">
        <v>-6.62</v>
      </c>
      <c r="SF56" s="203">
        <v>-5.9279999999999999</v>
      </c>
      <c r="SG56" s="203">
        <v>-0.69199999999999995</v>
      </c>
      <c r="SH56" s="203">
        <v>6.0209999999999999</v>
      </c>
      <c r="SI56" s="203">
        <v>-7.81</v>
      </c>
      <c r="SJ56" s="203">
        <v>-1.419</v>
      </c>
      <c r="SK56" s="203">
        <v>-6.391</v>
      </c>
      <c r="SL56" s="203">
        <v>0</v>
      </c>
      <c r="SM56" s="203">
        <v>0.37000000000000011</v>
      </c>
      <c r="SN56" s="203">
        <v>0</v>
      </c>
      <c r="SO56" s="203"/>
      <c r="SP56" s="241">
        <f>IFERROR(HLOOKUP("fa_21_v_s12",acc!$B$10:$AML$83,$A56-1947,FALSE)+HLOOKUP("res_v",acc!$B$10:$AML$83,$A56-1947,FALSE)+HLOOKUP("fa_2_v_s12",acc!$B$10:$AML$83,$A56-1947,FALSE)+HLOOKUP("fa_3e_v_s12",acc!$B$10:$AML$83,$A56-1947,FALSE)+HLOOKUP("fa_3d_v_s12",acc!$B$10:$AML$83,$A56-1947,FALSE)+HLOOKUP("fa_3g_v_s12",acc!$B$10:$AML$83,$A56-1947,FALSE)+HLOOKUP("fa_4_v_s12",acc!$B$10:$AML$83,$A56-1947,FALSE)+HLOOKUP("fa_5e_v_s12",acc!$B$10:$AML$83,$A56-1947,FALSE)+HLOOKUP("fa_5d_v_s12",acc!$B$10:$AML$83,$A56-1947,FALSE)+HLOOKUP("fa_8_v_s12",acc!$B$10:$AML$83,$A56-1947,FALSE),"")</f>
        <v>-103.65738531676953</v>
      </c>
      <c r="SQ56" s="203">
        <v>0</v>
      </c>
      <c r="SR56" s="203">
        <v>-11.86</v>
      </c>
      <c r="SS56" s="203">
        <v>-6.0000000000000001E-3</v>
      </c>
      <c r="ST56" s="203">
        <v>0</v>
      </c>
      <c r="SU56" s="203">
        <v>-42.084000000000003</v>
      </c>
      <c r="SV56" s="203">
        <v>-41.408000000000001</v>
      </c>
      <c r="SW56" s="203">
        <v>-0.67600000000000005</v>
      </c>
      <c r="SX56" s="241">
        <f>IFERROR(HLOOKUP("fl_4_v_s11",acc!$B$10:$AIS$83,$A56-1947,FALSE)+HLOOKUP("fl_4_v_s13",acc!$B$10:$AIS$83,$A56-1947,FALSE)+HLOOKUP("fl_4_v_s14",acc!$B$10:$AIS$83,$A56-1947,FALSE)+HLOOKUP("fl_4_v_s2",acc!$B$10:$AIS$83,$A56-1947,FALSE)-HLOOKUP("fa_4_v_s11",acc!$B$10:$AIS$83,$A56-1947,FALSE)-HLOOKUP("fa_4_v_s121",acc!$B$10:$AIS$83,$A56-1947,FALSE)-HLOOKUP("fa_4_v_s2",acc!$B$10:$AIS$83,$A56-1947,FALSE),"")</f>
        <v>-2.7469999999999999</v>
      </c>
      <c r="SY56" s="203">
        <v>-45.216000000000001</v>
      </c>
      <c r="SZ56" s="203">
        <v>-43.531999999999996</v>
      </c>
      <c r="TA56" s="203">
        <v>-1.6839999999999999</v>
      </c>
      <c r="TB56" s="203">
        <v>0</v>
      </c>
      <c r="TC56" s="203">
        <v>0</v>
      </c>
      <c r="TD56" s="203">
        <v>0</v>
      </c>
      <c r="TE56" s="203"/>
      <c r="TF56" s="241">
        <f>IFERROR(HLOOKUP("fa_1_v_s121",acc!$B$10:$AMD$83,$A56-1947,FALSE)+HLOOKUP("fa_295_v_s121",acc!$B$10:$AMD$83,$A56-1947,FALSE)+HLOOKUP("tgt2_v",acc!$B$10:$AMD$83,$A56-1947,FALSE)+HLOOKUP("fa_2_v_s121",acc!$B$10:$AMD$83,$A56-1947,FALSE)+HLOOKUP("fa_3e_v_s121",acc!$B$10:$AMD$83,$A56-1947,FALSE)+HLOOKUP("fa_3d_v_s121",acc!$B$10:$AMD$83,$A56-1947,FALSE)+HLOOKUP("fa_3g_v_s121",acc!$B$10:$AMD$83,$A56-1947,FALSE)+HLOOKUP("fa_4_v_s121",acc!$B$10:$AMD$83,$A56-1947,FALSE)+HLOOKUP("fa_5e_v_s121",acc!$B$10:$AMD$83,$A56-1947,FALSE)+HLOOKUP("fa_5d_v_s121",acc!$B$10:$AMD$83,$A56-1947,FALSE)+HLOOKUP("fa_7_v_s121",acc!$B$10:$AMD$83,$A56-1947,FALSE)+HLOOKUP("fa_8_v_s121",acc!$B$10:$AMD$83,$A56-1947,FALSE),"")</f>
        <v>-2.2819999999999996</v>
      </c>
      <c r="TG56" s="203">
        <v>-1.675</v>
      </c>
      <c r="TH56" s="203">
        <v>-0.46300000000000002</v>
      </c>
      <c r="TI56" s="203">
        <v>0</v>
      </c>
      <c r="TJ56" s="203">
        <v>0</v>
      </c>
      <c r="TK56" s="203">
        <v>-5.8000000000000003E-2</v>
      </c>
      <c r="TL56" s="203">
        <v>-5.8000000000000003E-2</v>
      </c>
      <c r="TM56" s="203">
        <v>0</v>
      </c>
      <c r="TN56" s="203">
        <v>0</v>
      </c>
      <c r="TO56" s="203">
        <v>-6.5000000000000002E-2</v>
      </c>
      <c r="TP56" s="203">
        <v>-0.06</v>
      </c>
      <c r="TQ56" s="203">
        <v>-5.0000000000000001E-3</v>
      </c>
      <c r="TR56" s="203">
        <v>0</v>
      </c>
      <c r="TS56" s="203">
        <v>-2.1000000000000001E-2</v>
      </c>
      <c r="TT56" s="203">
        <v>0</v>
      </c>
      <c r="TU56" s="203"/>
      <c r="TV56" s="241">
        <f>IFERROR(HLOOKUP("gcb_v",acc!$B$10:$ALV$83,$A56-1947,FALSE)+HLOOKUP("fa_2_v_s13",acc!$B$10:$ALV$83,$A56-1947,FALSE)+HLOOKUP("fa_3d_v_s13",acc!$B$10:$ALV$83,$A56-1947,FALSE)+HLOOKUP("fa_3g_v_s13",acc!$B$10:$ALV$83,$A56-1947,FALSE)+HLOOKUP("fa_5e_v_s13",acc!$B$10:$ALV$83,$A56-1947,FALSE)+HLOOKUP("fa_5d_v_s13",acc!$B$10:$ALV$83,$A56-1947,FALSE)+HLOOKUP("fa_6_v_s13",acc!$B$10:$ALV$83,$A56-1947,FALSE)+HLOOKUP("fa_7_v_s13",acc!$B$10:$ALV$83,$A56-1947,FALSE)+HLOOKUP("fa_8_v_s13",acc!$B$10:$ALV$83,$A56-1947,FALSE),"")</f>
        <v>-12.693999999999999</v>
      </c>
      <c r="TW56" s="203">
        <v>0</v>
      </c>
      <c r="TX56" s="203">
        <v>-3.4000000000000002E-2</v>
      </c>
      <c r="TY56" s="203">
        <v>0</v>
      </c>
      <c r="TZ56" s="203">
        <v>-1.8580000000000001</v>
      </c>
      <c r="UA56" s="203">
        <v>-1.5720000000000001</v>
      </c>
      <c r="UB56" s="203">
        <v>-0.28599999999999998</v>
      </c>
      <c r="UC56" s="203">
        <v>0</v>
      </c>
      <c r="UD56" s="203">
        <v>-10.814</v>
      </c>
      <c r="UE56" s="203">
        <v>-10.763999999999999</v>
      </c>
      <c r="UF56" s="203">
        <v>-0.05</v>
      </c>
      <c r="UG56" s="203">
        <v>0</v>
      </c>
      <c r="UH56" s="203">
        <v>1.2E-2</v>
      </c>
      <c r="UI56" s="203">
        <v>0</v>
      </c>
      <c r="UJ56" s="203"/>
      <c r="UK56" s="241">
        <f>IFERROR(HLOOKUP("fa_21_v_s14",acc!$B$10:$ALN$83,$A56-1947,FALSE)+HLOOKUP("fa_2_v_s14",acc!$B$10:$ALN$83,$A56-1947,FALSE)+HLOOKUP("fa_3d_v_s14",acc!$B$10:$ALN$83,$A56-1947,FALSE)+HLOOKUP("fa_3g_v_s14",acc!$B$10:$ALN$83,$A56-1947,FALSE)+HLOOKUP("fa_5e_v_s14",acc!$B$10:$ALN$83,$A56-1947,FALSE)+HLOOKUP("fa_5d_v_s14",acc!$B$10:$ALN$83,$A56-1947,FALSE)+HLOOKUP("fa_6_v_s14",acc!$B$10:$ALN$83,$A56-1947,FALSE)+HLOOKUP("fa_7_v_s14",acc!$B$10:$ALN$83,$A56-1947,FALSE)+HLOOKUP("fa_8_v_s14",acc!$B$10:$ALN$83,$A56-1947,FALSE),"")</f>
        <v>-47.14</v>
      </c>
      <c r="UL56" s="203">
        <v>0</v>
      </c>
      <c r="UM56" s="203">
        <v>-1.026</v>
      </c>
      <c r="UN56" s="203">
        <v>0</v>
      </c>
      <c r="UO56" s="203">
        <v>-6.125</v>
      </c>
      <c r="UP56" s="203">
        <v>-5.9329999999999998</v>
      </c>
      <c r="UQ56" s="203">
        <v>-0.192</v>
      </c>
      <c r="UR56" s="203">
        <v>0</v>
      </c>
      <c r="US56" s="203">
        <v>-42.86</v>
      </c>
      <c r="UT56" s="203">
        <v>-42.351999999999997</v>
      </c>
      <c r="UU56" s="203">
        <v>-0.50800000000000001</v>
      </c>
      <c r="UV56" s="203">
        <v>2.871</v>
      </c>
      <c r="UW56" s="203">
        <v>0</v>
      </c>
      <c r="UX56" s="203">
        <v>0</v>
      </c>
      <c r="UY56" s="203"/>
      <c r="UZ56" s="241">
        <f>IFERROR(HLOOKUP("fa_21_v_s2",acc!$B$10:$ALF$83,$A56-1947,FALSE)+HLOOKUP("fa_2_v_s2",acc!$B$10:$ALF$83,$A56-1947,FALSE)+HLOOKUP("fa_3e_v_s2",acc!$B$10:$ALF$83,$A56-1947,FALSE)+HLOOKUP("fa_3g_v_s2",acc!$B$10:$ALF$83,$A56-1947,FALSE)+HLOOKUP("fa_4_v_s2",acc!$B$10:$ALF$83,$A56-1947,FALSE)+HLOOKUP("fa_5e_v_s2",acc!$B$10:$ALF$83,$A56-1947,FALSE)+HLOOKUP("fa_6_v_s2",acc!$B$10:$ALF$83,$A56-1947,FALSE)+HLOOKUP("fa_8_v_s2",acc!$B$10:$ALF$83,$A56-1947,FALSE),"")</f>
        <v>-88.087000000000003</v>
      </c>
      <c r="VA56" s="203">
        <v>0</v>
      </c>
      <c r="VB56" s="203">
        <v>-13.67</v>
      </c>
      <c r="VC56" s="203">
        <v>8.0000000000000002E-3</v>
      </c>
      <c r="VD56" s="203">
        <v>0</v>
      </c>
      <c r="VE56" s="203">
        <v>-18.13</v>
      </c>
      <c r="VF56" s="203">
        <v>-9.1379999999999999</v>
      </c>
      <c r="VG56" s="203">
        <v>-8.9920000000000009</v>
      </c>
      <c r="VH56" s="203">
        <v>-18.13</v>
      </c>
      <c r="VI56" s="203">
        <v>-39.168999999999997</v>
      </c>
      <c r="VJ56" s="203">
        <v>-39.671999999999997</v>
      </c>
      <c r="VK56" s="203">
        <v>0</v>
      </c>
      <c r="VL56" s="203">
        <v>0</v>
      </c>
      <c r="VM56" s="203">
        <v>0</v>
      </c>
      <c r="VN56" s="203">
        <v>0</v>
      </c>
      <c r="VO56" s="203"/>
      <c r="VP56" s="241">
        <f>IFERROR(HLOOKUP("fl_3g_v_s11",acc!$B$10:$AIM$83,$A56-1947,FALSE)+HLOOKUP("fl_4_v_s11",acc!$B$10:$AIM$83,$A56-1947,FALSE)+HLOOKUP("fl_5e_v_s11",acc!$B$10:$AIM$83,$A56-1947,FALSE),"")</f>
        <v>-164.858</v>
      </c>
      <c r="VQ56" s="203">
        <v>0</v>
      </c>
      <c r="VR56" s="203">
        <v>0</v>
      </c>
      <c r="VS56" s="203">
        <v>-5.5369999999999999</v>
      </c>
      <c r="VT56" s="203">
        <v>-4.8209999999999997</v>
      </c>
      <c r="VU56" s="203">
        <v>-0.71599999999999997</v>
      </c>
      <c r="VV56" s="203">
        <v>-14.19</v>
      </c>
      <c r="VW56" s="203">
        <v>-145.131</v>
      </c>
      <c r="VX56" s="203">
        <v>-145.131</v>
      </c>
      <c r="VY56" s="203">
        <v>0</v>
      </c>
      <c r="VZ56" s="203">
        <v>0</v>
      </c>
      <c r="WA56" s="203">
        <v>0</v>
      </c>
      <c r="WB56" s="203">
        <v>0</v>
      </c>
      <c r="WC56" s="203"/>
      <c r="WD56" s="241">
        <f>IFERROR(HLOOKUP("fl_295_v_s12",acc!$B$10:$AMK$83,$A56-1947,FALSE)+HLOOKUP("fl_2_v_s12",acc!$B$10:$AMK$83,$A56-1947,FALSE)+HLOOKUP("fl_3g_v_s12",acc!$B$10:$AMK$83,$A56-1947,FALSE)+HLOOKUP("fl_5e_v_s12",acc!$B$10:$AMK$83,$A56-1947,FALSE)+HLOOKUP("fl_6_v_s12",acc!$B$10:$AMK$83,$A56-1947,FALSE)+HLOOKUP("fl_7_v_s12",acc!$B$10:$AMK$83,$A56-1947,FALSE),"")</f>
        <v>-27.466385316769525</v>
      </c>
      <c r="WE56" s="203">
        <v>0</v>
      </c>
      <c r="WF56" s="241">
        <f>IFERROR(HLOOKUP("fa_2_v_s11",acc!$B$10:$AIS$83,$A56-1947,FALSE)+HLOOKUP("fa_2_v_s12",acc!$B$10:$AIS$83,$A56-1947,FALSE)+HLOOKUP("fa_2_v_s121",acc!$B$10:$AIS$83,$A56-1947,FALSE)+HLOOKUP("fa_2_v_s13",acc!$B$10:$AIS$83,$A56-1947,FALSE)+HLOOKUP("fa_2_v_s14",acc!$B$10:$AIS$83,$A56-1947,FALSE)+HLOOKUP("fa_2_v_s2",acc!$B$10:$AIS$83,$A56-1947,FALSE)-HLOOKUP("fl_2_v_s121",acc!$B$10:$AIS$83,$A56-1947,FALSE)-HLOOKUP("fl_2_v_s13",acc!$B$10:$AIS$83,$A56-1947,FALSE)-HLOOKUP("fl_2_v_s2",acc!$B$10:$AIS$83,$A56-1947,FALSE),"")</f>
        <v>-13.850999999999999</v>
      </c>
      <c r="WG56" s="203">
        <v>0</v>
      </c>
      <c r="WH56" s="203">
        <v>0</v>
      </c>
      <c r="WI56" s="203">
        <v>-28.48</v>
      </c>
      <c r="WJ56" s="203">
        <v>-25.54</v>
      </c>
      <c r="WK56" s="203">
        <v>-2.94</v>
      </c>
      <c r="WL56" s="203">
        <v>0</v>
      </c>
      <c r="WM56" s="203">
        <v>-54.054000000000002</v>
      </c>
      <c r="WN56" s="241">
        <f>IFERROR(HLOOKUP("fa_5e_v_s11",acc!$B$10:$AIS$83,$A56-1947,FALSE)
+HLOOKUP("fa_5e_v_s12",acc!$B$10:$AIS$83,$A56-1947,FALSE)
+HLOOKUP("fa_5e_v_s121",acc!$B$10:$AIS$83,$A56-1947,FALSE)
+HLOOKUP("fa_5e_v_s13",acc!$B$10:$AIS$83,$A56-1947,FALSE)
+HLOOKUP("fa_5e_v_s14",acc!$B$10:$AIS$83,$A56-1947,FALSE)
+HLOOKUP("fa_5e_v_s2",acc!$B$10:$AIS$83,$A56-1947,FALSE)
-HLOOKUP("fl_5e_v_s11",acc!$B$10:$AIS$83,$A56-1947,FALSE)
-HLOOKUP("fl_5e_v_s121",acc!$B$10:$AIS$83,$A56-1947,FALSE),"")</f>
        <v>15.499000000000022</v>
      </c>
      <c r="WO56" s="203">
        <v>0</v>
      </c>
      <c r="WP56" s="203">
        <v>2.871</v>
      </c>
      <c r="WQ56" s="241">
        <f>IFERROR(HLOOKUP("fa_7_v_s11",acc!$B$10:$AIS$83,$A56-1947,FALSE)+HLOOKUP("fa_7_v_s121",acc!$B$10:$AIS$83,$A56-1947,FALSE)+HLOOKUP("fa_7_v_s13",acc!$B$10:$AIS$83,$A56-1947,FALSE)+HLOOKUP("fa_7_v_s14",acc!$B$10:$AIS$83,$A56-1947,FALSE)-HLOOKUP("fl_7_v_s2",acc!$B$10:$AIS$83,$A56-1947,FALSE),"")</f>
        <v>0.6110000000000001</v>
      </c>
      <c r="WR56" s="203">
        <v>0</v>
      </c>
      <c r="WS56" s="203"/>
      <c r="WT56" s="241">
        <f>IFERROR(HLOOKUP("fl_21_v_s121",acc!$B$10:$AMC$83,$A56-1947,FALSE)+HLOOKUP("res_v",acc!$B$10:$AMC$83,$A56-1947,FALSE)+HLOOKUP("gcb_v",acc!$B$10:$AMC$83,$A56-1947,FALSE)+HLOOKUP("fl_2_v_s121",acc!$B$10:$AMC$83,$A56-1947,FALSE)+HLOOKUP("fl_5e_v_s121",acc!$B$10:$AMC$83,$A56-1947,FALSE),"")</f>
        <v>-10.757999999999999</v>
      </c>
      <c r="WU56" s="203">
        <v>0</v>
      </c>
      <c r="WV56" s="203">
        <v>-2.5920000000000001</v>
      </c>
      <c r="WW56" s="203">
        <v>1E-3</v>
      </c>
      <c r="WX56" s="203">
        <v>0</v>
      </c>
      <c r="WY56" s="203">
        <v>0</v>
      </c>
      <c r="WZ56" s="203">
        <v>0</v>
      </c>
      <c r="XA56" s="203">
        <v>0</v>
      </c>
      <c r="XB56" s="203">
        <v>0</v>
      </c>
      <c r="XC56" s="203">
        <v>-8.1669999999999998</v>
      </c>
      <c r="XD56" s="203">
        <v>-8.1669999999999998</v>
      </c>
      <c r="XE56" s="203">
        <v>0</v>
      </c>
      <c r="XF56" s="203">
        <v>0</v>
      </c>
      <c r="XG56" s="203">
        <v>0</v>
      </c>
      <c r="XH56" s="203">
        <v>0</v>
      </c>
      <c r="XI56" s="203"/>
      <c r="XJ56" s="241">
        <f>IFERROR(HLOOKUP("fl_2_v_s13",acc!$B$10:$ALU$83,$A56-1947,FALSE)+HLOOKUP("fl_3e_v_s13",acc!$B$10:$ALU$83,$A56-1947,FALSE)+HLOOKUP("fl_4_v_s13",acc!$B$10:$ALU$83,$A56-1947,FALSE),"")</f>
        <v>-35.166000000000004</v>
      </c>
      <c r="XK56" s="203">
        <v>0</v>
      </c>
      <c r="XL56" s="203">
        <v>0</v>
      </c>
      <c r="XM56" s="203">
        <v>0</v>
      </c>
      <c r="XN56" s="203">
        <v>-35.133000000000003</v>
      </c>
      <c r="XO56" s="203">
        <v>-32.067</v>
      </c>
      <c r="XP56" s="203">
        <v>-3.0659999999999998</v>
      </c>
      <c r="XQ56" s="203">
        <v>-3.3000000000000002E-2</v>
      </c>
      <c r="XR56" s="203">
        <v>0</v>
      </c>
      <c r="XS56" s="203">
        <v>0</v>
      </c>
      <c r="XT56" s="203">
        <v>0</v>
      </c>
      <c r="XU56" s="203">
        <v>0</v>
      </c>
      <c r="XV56" s="203">
        <v>0</v>
      </c>
      <c r="XW56" s="203">
        <v>0</v>
      </c>
      <c r="XX56" s="203"/>
      <c r="XY56" s="241">
        <f>IFERROR(HLOOKUP("fl_4_v_s14",acc!$B$10:$ALM$83,$A56-1947,FALSE),"")</f>
        <v>-2.3E-2</v>
      </c>
      <c r="XZ56" s="203">
        <v>0</v>
      </c>
      <c r="YA56" s="203">
        <v>0</v>
      </c>
      <c r="YB56" s="203">
        <v>0</v>
      </c>
      <c r="YC56" s="203">
        <v>0</v>
      </c>
      <c r="YD56" s="203">
        <v>0</v>
      </c>
      <c r="YE56" s="203">
        <v>-2.3E-2</v>
      </c>
      <c r="YF56" s="203">
        <v>0</v>
      </c>
      <c r="YG56" s="203">
        <v>0</v>
      </c>
      <c r="YH56" s="203">
        <v>0</v>
      </c>
      <c r="YI56" s="203">
        <v>0</v>
      </c>
      <c r="YJ56" s="203">
        <v>0</v>
      </c>
      <c r="YK56" s="203">
        <v>0</v>
      </c>
      <c r="YL56" s="203"/>
      <c r="YM56" s="241">
        <f>IFERROR(HLOOKUP("fl_1_v_s2",acc!$B$10:$ALE$83,$A56-1947,FALSE)+HLOOKUP("fl_295_v_s2",acc!$B$10:$ALE$83,$A56-1947,FALSE)+HLOOKUP("tgt2_v",acc!$B$10:$ALE$83,$A56-1947,FALSE)+HLOOKUP("fl_2_v_s2",acc!$B$10:$ALE$83,$A56-1947,FALSE)+HLOOKUP("fl_3d_v_s2",acc!$B$10:$ALE$83,$A56-1947,FALSE)+HLOOKUP("fl_4_v_s2",acc!$B$10:$ALE$83,$A56-1947,FALSE)+HLOOKUP("fl_5d_v_s2",acc!$B$10:$ALE$83,$A56-1947,FALSE)+HLOOKUP("fl_7_v_s2",acc!$B$10:$ALE$83,$A56-1947,FALSE),"")</f>
        <v>-24.133000000000003</v>
      </c>
      <c r="YN56" s="203">
        <v>-1.675</v>
      </c>
      <c r="YO56" s="203">
        <v>-11.114000000000001</v>
      </c>
      <c r="YP56" s="203">
        <v>0</v>
      </c>
      <c r="YQ56" s="203">
        <v>0</v>
      </c>
      <c r="YR56" s="203">
        <v>-5.7249999999999996</v>
      </c>
      <c r="YS56" s="203">
        <v>-1.5069999999999999</v>
      </c>
      <c r="YT56" s="241">
        <f>IFERROR(HLOOKUP("fa_3d_v_s11",acc!$B$10:$AIS$83,$A56-1947,FALSE)+HLOOKUP("fa_3d_v_s12",acc!$B$10:$AIS$83,$A56-1947,FALSE)+HLOOKUP("fa_3d_v_s121",acc!$B$10:$AIS$83,$A56-1947,FALSE)+HLOOKUP("fa_3d_v_s13",acc!$B$10:$AIS$83,$A56-1947,FALSE)+HLOOKUP("fa_3d_v_s14",acc!$B$10:$AIS$83,$A56-1947,FALSE),"")</f>
        <v>-1.8459999999999999</v>
      </c>
      <c r="YU56" s="203">
        <v>-0.61</v>
      </c>
      <c r="YV56" s="203">
        <v>-7.81</v>
      </c>
      <c r="YW56" s="203">
        <v>0</v>
      </c>
      <c r="YX56" s="241">
        <f>IFERROR(HLOOKUP("fa_5d_v_s11",acc!$B$10:$AIS$83,$A56-1947,FALSE)
+HLOOKUP("fa_5d_v_s12",acc!$B$10:$AIS$83,$A56-1947,FALSE)
+HLOOKUP("fa_5d_v_s121",acc!$B$10:$AIS$83,$A56-1947,FALSE)
+HLOOKUP("fa_5d_v_s13",acc!$B$10:$AIS$83,$A56-1947,FALSE)
+HLOOKUP("fa_5d_v_s14",acc!$B$10:$AIS$83,$A56-1947,FALSE),"")</f>
        <v>-8.6380000000000017</v>
      </c>
      <c r="YY56" s="203">
        <v>0</v>
      </c>
      <c r="YZ56" s="203">
        <v>-0.25</v>
      </c>
      <c r="ZA56" s="203">
        <v>0</v>
      </c>
      <c r="ZB56" s="203"/>
      <c r="ZC56" s="241">
        <f>IFERROR(HLOOKUP("fa_21_c_s11",acc!$B$10:$AIL$83,$A56-1947,FALSE)+HLOOKUP("fa_2_c_s11",acc!$B$10:$AIL$83,$A56-1947,FALSE)+HLOOKUP("fa_3e_c_s11",acc!$B$10:$AIL$83,$A56-1947,FALSE)+HLOOKUP("fa_3d_c_s11",acc!$B$10:$AIL$83,$A56-1947,FALSE)+HLOOKUP("fa_4_c_s11",acc!$B$10:$AIL$83,$A56-1947,FALSE)+HLOOKUP("fa_5e_c_s11",acc!$B$10:$AIL$83,$A56-1947,FALSE)+HLOOKUP("fa_5d_c_s11",acc!$B$10:$AIL$83,$A56-1947,FALSE)+HLOOKUP("fa_6_c_s11",acc!$B$10:$AIL$83,$A56-1947,FALSE)+HLOOKUP("fa_7_c_s11",acc!$B$10:$AIL$83,$A56-1947,FALSE)+HLOOKUP("fa_8_c_s11",acc!$B$10:$AIL$83,$A56-1947,FALSE),"")</f>
        <v>-69.671999999999997</v>
      </c>
      <c r="ZD56" s="203">
        <v>0</v>
      </c>
      <c r="ZE56" s="203">
        <v>-0.66400000000000003</v>
      </c>
      <c r="ZF56" s="203">
        <v>-4.3999999999999997E-2</v>
      </c>
      <c r="ZG56" s="203">
        <v>4.9889999999999999</v>
      </c>
      <c r="ZH56" s="203">
        <v>4.9889999999999999</v>
      </c>
      <c r="ZI56" s="203">
        <v>0</v>
      </c>
      <c r="ZJ56" s="203">
        <v>-5.9740000000000002</v>
      </c>
      <c r="ZK56" s="203">
        <v>-67.978999999999999</v>
      </c>
      <c r="ZL56" s="203">
        <v>-53.991</v>
      </c>
      <c r="ZM56" s="203">
        <v>-13.988</v>
      </c>
      <c r="ZN56" s="203">
        <v>0</v>
      </c>
      <c r="ZO56" s="203">
        <v>0</v>
      </c>
      <c r="ZP56" s="203">
        <v>0</v>
      </c>
      <c r="ZQ56" s="203"/>
      <c r="ZR56" s="241">
        <f>IFERROR(HLOOKUP("fa_21_c_s12",acc!$B$10:$AMJ$83,$A56-1947,FALSE)+HLOOKUP("res_c",acc!$B$10:$AMJ$83,$A56-1947,FALSE)+HLOOKUP("fa_2_c_s12",acc!$B$10:$AMJ$83,$A56-1947,FALSE)+HLOOKUP("fa_3e_c_s12",acc!$B$10:$AMJ$83,$A56-1947,FALSE)+HLOOKUP("fa_3d_c_s12",acc!$B$10:$AMJ$83,$A56-1947,FALSE)+HLOOKUP("fa_3g_c_s12",acc!$B$10:$AMJ$83,$A56-1947,FALSE)+HLOOKUP("fa_4_c_s12",acc!$B$10:$AMJ$83,$A56-1947,FALSE)+HLOOKUP("fa_5e_c_s12",acc!$B$10:$AMJ$83,$A56-1947,FALSE)+HLOOKUP("fa_5d_c_s12",acc!$B$10:$AMJ$83,$A56-1947,FALSE)+HLOOKUP("fa_8_c_s12",acc!$B$10:$AMJ$83,$A56-1947,FALSE),"")</f>
        <v>-18.088615677993264</v>
      </c>
      <c r="ZS56" s="203">
        <v>0</v>
      </c>
      <c r="ZT56" s="203">
        <v>8.6989999999999998</v>
      </c>
      <c r="ZU56" s="203">
        <v>-0.19600000000000001</v>
      </c>
      <c r="ZV56" s="203">
        <v>0</v>
      </c>
      <c r="ZW56" s="203">
        <v>-7.5510000000000002</v>
      </c>
      <c r="ZX56" s="203">
        <v>-5.0030000000000001</v>
      </c>
      <c r="ZY56" s="203">
        <v>-2.548</v>
      </c>
      <c r="ZZ56" s="241">
        <f>IFERROR(HLOOKUP("fl_4_c_s11",acc!$B$10:$AIS$83,$A56-1947,FALSE)+HLOOKUP("fl_4_c_s13",acc!$B$10:$AIS$83,$A56-1947,FALSE)+HLOOKUP("fl_4_c_s14",acc!$B$10:$AIS$83,$A56-1947,FALSE)+HLOOKUP("fl_4_c_s2",acc!$B$10:$AIS$83,$A56-1947,FALSE)-HLOOKUP("fa_4_c_s11",acc!$B$10:$AIS$83,$A56-1947,FALSE)-HLOOKUP("fa_4_c_s121",acc!$B$10:$AIS$83,$A56-1947,FALSE)-HLOOKUP("fa_4_c_s2",acc!$B$10:$AIS$83,$A56-1947,FALSE),"")</f>
        <v>-2.7530000000000014</v>
      </c>
      <c r="AAA56" s="203">
        <v>-23.815000000000001</v>
      </c>
      <c r="AAB56" s="203">
        <v>-25.715</v>
      </c>
      <c r="AAC56" s="203">
        <v>1.9</v>
      </c>
      <c r="AAD56" s="203">
        <v>0</v>
      </c>
      <c r="AAE56" s="203">
        <v>0</v>
      </c>
      <c r="AAF56" s="203">
        <v>-17.222999999999999</v>
      </c>
      <c r="AAG56" s="203"/>
      <c r="AAH56" s="241">
        <f>IFERROR(HLOOKUP("fa_1_c_s121",acc!$B$10:$AMB$83,$A56-1947,FALSE)+HLOOKUP("fa_295_c_s121",acc!$B$10:$AMB$83,$A56-1947,FALSE)+HLOOKUP("tgt2_c",acc!$B$10:$AMB$83,$A56-1947,FALSE)+HLOOKUP("fa_2_c_s121",acc!$B$10:$AMB$83,$A56-1947,FALSE)+HLOOKUP("fa_3e_c_s121",acc!$B$10:$AMB$83,$A56-1947,FALSE)+HLOOKUP("fa_3d_c_s121",acc!$B$10:$AMB$83,$A56-1947,FALSE)+HLOOKUP("fa_3g_c_s121",acc!$B$10:$AMB$83,$A56-1947,FALSE)+HLOOKUP("fa_4_c_s121",acc!$B$10:$AMB$83,$A56-1947,FALSE)+HLOOKUP("fa_5e_c_s121",acc!$B$10:$AMB$83,$A56-1947,FALSE)+HLOOKUP("fa_5d_c_s121",acc!$B$10:$AMB$83,$A56-1947,FALSE)+HLOOKUP("fa_7_c_s121",acc!$B$10:$AMB$83,$A56-1947,FALSE)+HLOOKUP("fa_8_c_s121",acc!$B$10:$AMB$83,$A56-1947,FALSE),"")</f>
        <v>-48.055</v>
      </c>
      <c r="AAI56" s="203">
        <v>0</v>
      </c>
      <c r="AAJ56" s="203">
        <v>2.5000000000000001E-2</v>
      </c>
      <c r="AAK56" s="203">
        <v>0</v>
      </c>
      <c r="AAL56" s="241">
        <f>IFERROR(HLOOKUP("fl_295_c_s12",acc!$B$10:$AIS$83,$A56-1947,FALSE)+HLOOKUP("fl_295_c_s2",acc!$B$10:$AIS$83,$A56-1947,FALSE),"")</f>
        <v>-48.036999999999999</v>
      </c>
      <c r="AAM56" s="203">
        <v>0</v>
      </c>
      <c r="AAN56" s="203">
        <v>0</v>
      </c>
      <c r="AAO56" s="203">
        <v>0</v>
      </c>
      <c r="AAP56" s="203">
        <v>2E-3</v>
      </c>
      <c r="AAQ56" s="203">
        <v>-4.4999999999999998E-2</v>
      </c>
      <c r="AAR56" s="203">
        <v>0</v>
      </c>
      <c r="AAS56" s="203">
        <v>-4.4999999999999998E-2</v>
      </c>
      <c r="AAT56" s="203">
        <v>0</v>
      </c>
      <c r="AAU56" s="203">
        <v>0</v>
      </c>
      <c r="AAV56" s="203">
        <v>0</v>
      </c>
      <c r="AAW56" s="203"/>
      <c r="AAX56" s="241">
        <f>IFERROR(HLOOKUP("gcb_c",acc!$B$10:$ALT$83,$A56-1947,FALSE)+HLOOKUP("fa_2_c_s13",acc!$B$10:$ALT$83,$A56-1947,FALSE)+HLOOKUP("fa_3d_c_s13",acc!$B$10:$ALT$83,$A56-1947,FALSE)+HLOOKUP("fa_3g_c_s13",acc!$B$10:$ALT$83,$A56-1947,FALSE)+HLOOKUP("fa_5e_c_s13",acc!$B$10:$ALT$83,$A56-1947,FALSE)+HLOOKUP("fa_5d_c_s13",acc!$B$10:$ALT$83,$A56-1947,FALSE)+HLOOKUP("fa_6_c_s13",acc!$B$10:$ALT$83,$A56-1947,FALSE)+HLOOKUP("fa_7_c_s13",acc!$B$10:$ALT$83,$A56-1947,FALSE)+HLOOKUP("fa_8_c_s13",acc!$B$10:$ALT$83,$A56-1947,FALSE),"")</f>
        <v>8.9410000000000025</v>
      </c>
      <c r="AAY56" s="203">
        <v>0</v>
      </c>
      <c r="AAZ56" s="203">
        <v>45.281921423304006</v>
      </c>
      <c r="ABA56" s="203">
        <v>0</v>
      </c>
      <c r="ABB56" s="203">
        <v>0</v>
      </c>
      <c r="ABC56" s="203">
        <v>0</v>
      </c>
      <c r="ABD56" s="203">
        <v>0</v>
      </c>
      <c r="ABE56" s="203">
        <v>0</v>
      </c>
      <c r="ABF56" s="203">
        <v>1.6850000000000001</v>
      </c>
      <c r="ABG56" s="203">
        <v>1.1279999999999999</v>
      </c>
      <c r="ABH56" s="203">
        <v>0.55700000000000005</v>
      </c>
      <c r="ABI56" s="203">
        <v>0</v>
      </c>
      <c r="ABJ56" s="203">
        <v>0</v>
      </c>
      <c r="ABK56" s="203">
        <v>7.2230000000000008</v>
      </c>
      <c r="ABL56" s="203"/>
      <c r="ABM56" s="241">
        <f>IFERROR(HLOOKUP("fa_21_c_s14",acc!$B$10:$ALL$83,$A56-1947,FALSE)+HLOOKUP("fa_2_c_s14",acc!$B$10:$ALL$83,$A56-1947,FALSE)+HLOOKUP("fa_3d_c_s14",acc!$B$10:$ALL$83,$A56-1947,FALSE)+HLOOKUP("fa_3g_c_s14",acc!$B$10:$ALL$83,$A56-1947,FALSE)+HLOOKUP("fa_5e_c_s14",acc!$B$10:$ALL$83,$A56-1947,FALSE)+HLOOKUP("fa_5d_c_s14",acc!$B$10:$ALL$83,$A56-1947,FALSE)+HLOOKUP("fa_6_c_s14",acc!$B$10:$ALL$83,$A56-1947,FALSE)+HLOOKUP("fa_7_c_s14",acc!$B$10:$ALL$83,$A56-1947,FALSE)+HLOOKUP("fa_8_c_s14",acc!$B$10:$ALL$83,$A56-1947,FALSE),"")</f>
        <v>-28.326000000000001</v>
      </c>
      <c r="ABN56" s="203">
        <v>0</v>
      </c>
      <c r="ABO56" s="203">
        <v>5.3230000000000004</v>
      </c>
      <c r="ABP56" s="203">
        <v>0</v>
      </c>
      <c r="ABQ56" s="203">
        <v>0</v>
      </c>
      <c r="ABR56" s="203">
        <v>0</v>
      </c>
      <c r="ABS56" s="203">
        <v>0</v>
      </c>
      <c r="ABT56" s="203">
        <v>0</v>
      </c>
      <c r="ABU56" s="203">
        <v>-49.649000000000001</v>
      </c>
      <c r="ABV56" s="203">
        <v>-48.25</v>
      </c>
      <c r="ABW56" s="203">
        <v>-1.399</v>
      </c>
      <c r="ABX56" s="203">
        <v>0</v>
      </c>
      <c r="ABY56" s="203">
        <v>0</v>
      </c>
      <c r="ABZ56" s="203">
        <v>16</v>
      </c>
      <c r="ACA56" s="203"/>
      <c r="ACB56" s="241">
        <f>IFERROR(HLOOKUP("fa_21_c_s2",acc!$B$10:$ALD$83,$A56-1947,FALSE)+HLOOKUP("fa_2_c_s2",acc!$B$10:$ALD$83,$A56-1947,FALSE)+HLOOKUP("fa_3e_c_s2",acc!$B$10:$ALD$83,$A56-1947,FALSE)+HLOOKUP("fa_3g_c_s2",acc!$B$10:$ALD$83,$A56-1947,FALSE)+HLOOKUP("fa_4_c_s2",acc!$B$10:$ALD$83,$A56-1947,FALSE)+HLOOKUP("fa_5e_c_s2",acc!$B$10:$ALD$83,$A56-1947,FALSE)+HLOOKUP("fa_6_c_s2",acc!$B$10:$ALD$83,$A56-1947,FALSE)+HLOOKUP("fa_8_c_s2",acc!$B$10:$ALD$83,$A56-1947,FALSE),"")</f>
        <v>-12.115000000000002</v>
      </c>
      <c r="ACC56" s="203">
        <v>0</v>
      </c>
      <c r="ACD56" s="203">
        <v>11.542</v>
      </c>
      <c r="ACE56" s="203">
        <v>0</v>
      </c>
      <c r="ACF56" s="203">
        <v>0</v>
      </c>
      <c r="ACG56" s="203">
        <v>0.69299999999999995</v>
      </c>
      <c r="ACH56" s="203">
        <v>0.69299999999999995</v>
      </c>
      <c r="ACI56" s="203">
        <v>0</v>
      </c>
      <c r="ACJ56" s="203">
        <v>-0.50900000000000001</v>
      </c>
      <c r="ACK56" s="203">
        <v>-21.469000000000001</v>
      </c>
      <c r="ACL56" s="203">
        <v>-19.298000000000002</v>
      </c>
      <c r="ACM56" s="203">
        <v>0</v>
      </c>
      <c r="ACN56" s="203">
        <v>0</v>
      </c>
      <c r="ACO56" s="203">
        <v>0</v>
      </c>
      <c r="ACP56" s="203">
        <v>-6</v>
      </c>
      <c r="ACQ56" s="203"/>
      <c r="ACR56" s="241">
        <f>IFERROR(HLOOKUP("fl_3g_c_s11",acc!$B$10:$AMQ$83,$A56-1947,FALSE)+HLOOKUP("fl_4_c_s11",acc!$B$10:$AMQ$83,$A56-1947,FALSE)+HLOOKUP("fl_5e_c_s11",acc!$B$10:$AMQ$83,$A56-1947,FALSE),"")</f>
        <v>-93.545999999999992</v>
      </c>
      <c r="ACS56" s="203">
        <v>0</v>
      </c>
      <c r="ACT56" s="203">
        <v>0</v>
      </c>
      <c r="ACU56" s="203">
        <v>0</v>
      </c>
      <c r="ACV56" s="203">
        <v>0</v>
      </c>
      <c r="ACW56" s="203">
        <v>0</v>
      </c>
      <c r="ACX56" s="203">
        <v>1.1559999999999999</v>
      </c>
      <c r="ACY56" s="203">
        <v>-94.701999999999998</v>
      </c>
      <c r="ACZ56" s="203">
        <v>-94.701999999999998</v>
      </c>
      <c r="ADA56" s="203">
        <v>0</v>
      </c>
      <c r="ADB56" s="203">
        <v>0</v>
      </c>
      <c r="ADC56" s="203">
        <v>0</v>
      </c>
      <c r="ADD56" s="203">
        <v>0</v>
      </c>
      <c r="ADE56" s="203"/>
      <c r="ADF56" s="241">
        <f>IFERROR(HLOOKUP("fl_295_c_s12",acc!$B$10:$AMI$83,$A56-1947,FALSE)+HLOOKUP("fl_2_c_s12",acc!$B$10:$AMI$83,$A56-1947,FALSE)+HLOOKUP("fl_3g_c_s12",acc!$B$10:$AMI$83,$A56-1947,FALSE)+HLOOKUP("fl_5e_c_s12",acc!$B$10:$AMI$83,$A56-1947,FALSE)+HLOOKUP("fl_6_c_s12",acc!$B$10:$AMI$83,$A56-1947,FALSE)+HLOOKUP("fl_7_c_s12",acc!$B$10:$AMI$83,$A56-1947,FALSE),"")</f>
        <v>-60.14061567799326</v>
      </c>
      <c r="ADG56" s="203">
        <v>0</v>
      </c>
      <c r="ADH56" s="241">
        <f>IFERROR(HLOOKUP("fa_2_c_s11",acc!$B$10:$AIS$83,$A56-1947,FALSE)+HLOOKUP("fa_2_c_s12",acc!$B$10:$AIS$83,$A56-1947,FALSE)+HLOOKUP("fa_2_c_s121",acc!$B$10:$AIS$83,$A56-1947,FALSE)+HLOOKUP("fa_2_c_s13",acc!$B$10:$AIS$83,$A56-1947,FALSE)+HLOOKUP("fa_2_c_s14",acc!$B$10:$AIS$83,$A56-1947,FALSE)+HLOOKUP("fa_2_c_s2",acc!$B$10:$AIS$83,$A56-1947,FALSE)-HLOOKUP("fl_2_c_s121",acc!$B$10:$AIS$83,$A56-1947,FALSE)-HLOOKUP("fl_2_c_s13",acc!$B$10:$AIS$83,$A56-1947,FALSE)-HLOOKUP("fl_2_c_s2",acc!$B$10:$AIS$83,$A56-1947,FALSE),"")</f>
        <v>10.131000000000007</v>
      </c>
      <c r="ADI56" s="203">
        <v>0</v>
      </c>
      <c r="ADJ56" s="203">
        <v>-48.036999999999999</v>
      </c>
      <c r="ADK56" s="203">
        <v>3.444</v>
      </c>
      <c r="ADL56" s="203">
        <v>2.9689999999999999</v>
      </c>
      <c r="ADM56" s="203">
        <v>0.47499999999999998</v>
      </c>
      <c r="ADN56" s="203">
        <v>0</v>
      </c>
      <c r="ADO56" s="203">
        <f t="shared" si="1"/>
        <v>-51.424000000000007</v>
      </c>
      <c r="ADP56" s="241">
        <f>IFERROR(HLOOKUP("fa_5e_c_s11",acc!$B$10:$AIS$83,$A56-1947,FALSE)
+HLOOKUP("fa_5e_c_s12",acc!$B$10:$AIS$83,$A56-1947,FALSE)
+HLOOKUP("fa_5e_c_s121",acc!$B$10:$AIS$83,$A56-1947,FALSE)
+HLOOKUP("fa_5e_c_s13",acc!$B$10:$AIS$83,$A56-1947,FALSE)
+HLOOKUP("fa_5e_c_s14",acc!$B$10:$AIS$83,$A56-1947,FALSE)
+HLOOKUP("fa_5e_c_s2",acc!$B$10:$AIS$83,$A56-1947,FALSE)
-HLOOKUP("fl_5e_c_s11",acc!$B$10:$AIS$83,$A56-1947,FALSE)
-HLOOKUP("fl_5e_c_s121",acc!$B$10:$AIS$83,$A56-1947,FALSE),"")</f>
        <v>-51.424000000000007</v>
      </c>
      <c r="ADQ56" s="203">
        <v>0</v>
      </c>
      <c r="ADR56" s="203">
        <v>0</v>
      </c>
      <c r="ADS56" s="241">
        <f>IFERROR(HLOOKUP("fa_7_c_s11",acc!$B$10:$AIS$83,$A56-1947,FALSE)+HLOOKUP("fa_7_c_s121",acc!$B$10:$AIS$83,$A56-1947,FALSE)+HLOOKUP("fa_7_c_s13",acc!$B$10:$AIS$83,$A56-1947,FALSE)+HLOOKUP("fa_7_c_s14",acc!$B$10:$AIS$83,$A56-1947,FALSE)-HLOOKUP("fl_7_c_s2",acc!$B$10:$AIS$83,$A56-1947,FALSE),"")</f>
        <v>0</v>
      </c>
      <c r="ADT56" s="203">
        <v>0</v>
      </c>
      <c r="ADU56" s="203"/>
      <c r="ADV56" s="241">
        <f>IFERROR(HLOOKUP("fl_21_c_s121",acc!$B$10:$AMA$83,$A56-1947,FALSE)+HLOOKUP("res_c",acc!$B$10:$AMA$83,$A56-1947,FALSE)+HLOOKUP("gcb_c",acc!$B$10:$AMA$83,$A56-1947,FALSE)+HLOOKUP("fl_2_c_s121",acc!$B$10:$AMA$83,$A56-1947,FALSE)+HLOOKUP("fl_5e_c_s121",acc!$B$10:$AMA$83,$A56-1947,FALSE),"")</f>
        <v>1.5749999999999957</v>
      </c>
      <c r="ADW56" s="203">
        <v>0</v>
      </c>
      <c r="ADX56" s="203">
        <v>47.840921423304003</v>
      </c>
      <c r="ADY56" s="241">
        <f>IFERROR(HLOOKUP("fa_21_c_s11",acc!$B$10:$AIS$83,$A56-1947,FALSE)+HLOOKUP("fa_21_c_s12",acc!$B$10:$AIS$83,$A56-1947,FALSE)+HLOOKUP("fa_21_c_s14",acc!$B$10:$AIS$83,$A56-1947,FALSE)+HLOOKUP("fa_21_c_s2",acc!$B$10:$AIS$83,$A56-1947,FALSE),"")</f>
        <v>-0.24</v>
      </c>
      <c r="ADZ56" s="203">
        <v>0</v>
      </c>
      <c r="AEA56" s="203">
        <v>0</v>
      </c>
      <c r="AEB56" s="203">
        <v>0</v>
      </c>
      <c r="AEC56" s="203">
        <v>0</v>
      </c>
      <c r="AED56" s="203">
        <v>0</v>
      </c>
      <c r="AEE56" s="203">
        <v>0</v>
      </c>
      <c r="AEF56" s="203">
        <v>0</v>
      </c>
      <c r="AEG56" s="203">
        <v>0</v>
      </c>
      <c r="AEH56" s="203">
        <v>0</v>
      </c>
      <c r="AEI56" s="203">
        <v>0</v>
      </c>
      <c r="AEJ56" s="203">
        <v>0</v>
      </c>
      <c r="AEK56" s="203"/>
      <c r="AEL56" s="241">
        <f>IFERROR(HLOOKUP("fl_2_c_s13",acc!$B$10:$ALS$83,$A56-1947,FALSE)+HLOOKUP("fl_3e_c_s13",acc!$B$10:$ALS$83,$A56-1947,FALSE)+HLOOKUP("fl_4_c_s13",acc!$B$10:$ALS$83,$A56-1947,FALSE),"")</f>
        <v>-3.0230000000000001</v>
      </c>
      <c r="AEM56" s="203">
        <v>0</v>
      </c>
      <c r="AEN56" s="203">
        <v>0</v>
      </c>
      <c r="AEO56" s="203">
        <v>0</v>
      </c>
      <c r="AEP56" s="203">
        <v>-1.526</v>
      </c>
      <c r="AEQ56" s="203">
        <v>-1.526</v>
      </c>
      <c r="AER56" s="203">
        <v>0</v>
      </c>
      <c r="AES56" s="203">
        <v>-1.4970000000000001</v>
      </c>
      <c r="AET56" s="203">
        <v>0</v>
      </c>
      <c r="AEU56" s="203">
        <v>0</v>
      </c>
      <c r="AEV56" s="203">
        <v>0</v>
      </c>
      <c r="AEW56" s="203">
        <v>0</v>
      </c>
      <c r="AEX56" s="203">
        <v>0</v>
      </c>
      <c r="AEY56" s="203">
        <v>0</v>
      </c>
      <c r="AEZ56" s="203"/>
      <c r="AFA56" s="241">
        <f>IFERROR(HLOOKUP("fl_4_c_s14",acc!$B$10:$ALK$83,$A56-1947,FALSE),"")</f>
        <v>-5.1770000000000005</v>
      </c>
      <c r="AFB56" s="203">
        <v>0</v>
      </c>
      <c r="AFC56" s="203">
        <v>0</v>
      </c>
      <c r="AFD56" s="203">
        <v>0</v>
      </c>
      <c r="AFE56" s="203">
        <v>0</v>
      </c>
      <c r="AFF56" s="203">
        <v>0</v>
      </c>
      <c r="AFG56" s="203">
        <v>-5.1770000000000005</v>
      </c>
      <c r="AFH56" s="203">
        <v>0</v>
      </c>
      <c r="AFI56" s="203">
        <v>0</v>
      </c>
      <c r="AFJ56" s="203">
        <v>0</v>
      </c>
      <c r="AFK56" s="203">
        <v>0</v>
      </c>
      <c r="AFL56" s="203">
        <v>0</v>
      </c>
      <c r="AFM56" s="203"/>
      <c r="AFN56" s="203"/>
      <c r="AFO56" s="241">
        <f>IFERROR(HLOOKUP("fl_1_c_s2",acc!$B$10:$ALC$83,$A56-1947,FALSE)+HLOOKUP("fl_295_c_s2",acc!$B$10:$ALC$83,$A56-1947,FALSE)+HLOOKUP("tgt2_c",acc!$B$10:$ALC$83,$A56-1947,FALSE)+HLOOKUP("fl_2_c_s2",acc!$B$10:$ALC$83,$A56-1947,FALSE)+HLOOKUP("fl_3d_c_s2",acc!$B$10:$ALC$83,$A56-1947,FALSE)+HLOOKUP("fl_4_c_s2",acc!$B$10:$ALC$83,$A56-1947,FALSE)+HLOOKUP("fl_5d_c_s2",acc!$B$10:$ALC$83,$A56-1947,FALSE)+HLOOKUP("fl_7_c_s2",acc!$B$10:$ALC$83,$A56-1947,FALSE),"")</f>
        <v>-7.0039999999999987</v>
      </c>
      <c r="AFP56" s="203">
        <v>0</v>
      </c>
      <c r="AFQ56" s="203">
        <v>12.234999999999999</v>
      </c>
      <c r="AFR56" s="203">
        <v>0</v>
      </c>
      <c r="AFS56" s="203">
        <v>0</v>
      </c>
      <c r="AFT56" s="203">
        <v>-3.786</v>
      </c>
      <c r="AFU56" s="203">
        <v>-1.4570000000000001</v>
      </c>
      <c r="AFV56" s="241">
        <f>IFERROR(HLOOKUP("fa_3d_c_s11",acc!$B$10:$AIS$83,$A56-1947,FALSE)+HLOOKUP("fa_3d_c_s12",acc!$B$10:$AIS$83,$A56-1947,FALSE)+HLOOKUP("fa_3d_c_s121",acc!$B$10:$AIS$83,$A56-1947,FALSE)+HLOOKUP("fa_3d_c_s13",acc!$B$10:$AIS$83,$A56-1947,FALSE)+HLOOKUP("fa_3d_c_s14",acc!$B$10:$AIS$83,$A56-1947,FALSE),"")</f>
        <v>-2.548</v>
      </c>
      <c r="AFW56" s="203">
        <v>-3.7160000000000002</v>
      </c>
      <c r="AFX56" s="203">
        <v>-12.975</v>
      </c>
      <c r="AFY56" s="203">
        <v>0</v>
      </c>
      <c r="AFZ56" s="241">
        <f>IFERROR(HLOOKUP("fa_5d_c_s11",acc!$B$10:$AIS$83,$A56-1947,FALSE)
+HLOOKUP("fa_5d_c_s12",acc!$B$10:$AIS$83,$A56-1947,FALSE)
+HLOOKUP("fa_5d_c_s121",acc!$B$10:$AIS$83,$A56-1947,FALSE)
+HLOOKUP("fa_5d_c_s13",acc!$B$10:$AIS$83,$A56-1947,FALSE)
+HLOOKUP("fa_5d_c_s14",acc!$B$10:$AIS$83,$A56-1947,FALSE),"")</f>
        <v>-12.974999999999998</v>
      </c>
      <c r="AGA56" s="203">
        <v>0</v>
      </c>
      <c r="AGB56" s="203">
        <v>0</v>
      </c>
      <c r="AGC56" s="203">
        <v>0</v>
      </c>
      <c r="AGD56" s="203">
        <v>1179.1659999999999</v>
      </c>
      <c r="AGE56" s="203">
        <v>1179.2690000000002</v>
      </c>
      <c r="AGF56" s="203">
        <v>0</v>
      </c>
      <c r="AGG56" s="203">
        <v>0</v>
      </c>
      <c r="AGH56" s="203">
        <v>0</v>
      </c>
      <c r="AGI56" s="203">
        <v>0</v>
      </c>
      <c r="AGJ56" s="203">
        <v>19.710999999999999</v>
      </c>
      <c r="AGK56" s="203">
        <v>34.615921423304002</v>
      </c>
      <c r="AGL56" s="203">
        <v>0</v>
      </c>
      <c r="AGM56" s="203">
        <v>-45.248921423304004</v>
      </c>
      <c r="AGN56" s="203">
        <v>23.648</v>
      </c>
      <c r="AGO56" s="203">
        <v>-12.442</v>
      </c>
      <c r="AGP56" s="203">
        <v>0</v>
      </c>
      <c r="AGQ56" s="203">
        <v>-0.77700000000000002</v>
      </c>
      <c r="AGR56" s="203">
        <v>8.7100000000000009</v>
      </c>
      <c r="AGS56" s="241">
        <f>IFERROR(HLOOKUP("fl_3e_flow_s13",acc!$B$10:$AIS$83,$A56-1947,FALSE)-HLOOKUP("fa_3e_flow_s11",acc!$B$10:$AIS$83,$A56-1947,FALSE)-HLOOKUP("fa_3e_flow_s121",acc!$B$10:$AIS$83,$A56-1947,FALSE)-HLOOKUP("fa_3e_flow_s2",acc!$B$10:$AIS$83,$A56-1947,FALSE),"")</f>
        <v>71.275231663929176</v>
      </c>
      <c r="AGT56" s="203">
        <v>1.3957683360708291</v>
      </c>
      <c r="AGU56" s="203">
        <v>0</v>
      </c>
      <c r="AGV56" s="203">
        <v>-27.702000000000002</v>
      </c>
      <c r="AGW56" s="203">
        <v>53.679000000000002</v>
      </c>
      <c r="AGX56" s="203">
        <v>5.6760000000000002</v>
      </c>
      <c r="AGY56" s="203">
        <v>9.5114790065699903</v>
      </c>
      <c r="AGZ56" s="241">
        <f>IFERROR(HLOOKUP("fa_3g_flow_s12",acc!$B$10:$AIS$83,$A56-1947,FALSE)+HLOOKUP("fa_3g_flow_s121",acc!$B$10:$AIS$83,$A56-1947,FALSE)+HLOOKUP("fa_3g_flow_s13",acc!$B$10:$AIS$83,$A56-1947,FALSE)+HLOOKUP("fa_3g_flow_s14",acc!$B$10:$AIS$83,$A56-1947,FALSE)+HLOOKUP("fa_3g_flow_s2",acc!$B$10:$AIS$83,$A56-1947,FALSE)-HLOOKUP("fl_3g_flow_s11",acc!$B$10:$AIS$83,$A56-1947,FALSE),"")</f>
        <v>-1.1942893295008385</v>
      </c>
      <c r="AHA56" s="203">
        <v>-0.166768336070829</v>
      </c>
      <c r="AHB56" s="203">
        <v>-1.4139999999999999</v>
      </c>
      <c r="AHC56" s="203">
        <v>4.72</v>
      </c>
      <c r="AHD56" s="203">
        <v>-8.1690000000000005</v>
      </c>
      <c r="AHE56" s="203">
        <v>73.867000000000004</v>
      </c>
      <c r="AHF56" s="241">
        <f>IFERROR(HLOOKUP("fl_3e_s_s13",acc!$B$10:$AIS$83,$A56-1947,FALSE)-HLOOKUP("fa_3e_s_s11",acc!$B$10:$AIS$83,$A56-1947,FALSE)-HLOOKUP("fa_3e_s_s121",acc!$B$10:$AIS$83,$A56-1947,FALSE)-HLOOKUP("fa_3e_s_s2",acc!$B$10:$AIS$83,$A56-1947,FALSE),"")</f>
        <v>204.8359748046218</v>
      </c>
      <c r="AHG56" s="203">
        <v>4.1310251953781698</v>
      </c>
      <c r="AHH56" s="203">
        <v>0</v>
      </c>
      <c r="AHI56" s="203">
        <v>114.598</v>
      </c>
      <c r="AHJ56" s="203">
        <v>397.43200000000002</v>
      </c>
      <c r="AHK56" s="203">
        <v>144.42500000000001</v>
      </c>
      <c r="AHL56" s="203">
        <v>441.41113139527999</v>
      </c>
      <c r="AHM56" s="241">
        <f>IFERROR(HLOOKUP("fa_3g_s_s12",acc!$B$10:$AIS$83,$A56-1947,FALSE)+HLOOKUP("fa_3g_s_s121",acc!$B$10:$AIS$83,$A56-1947,FALSE)+HLOOKUP("fa_3g_s_s13",acc!$B$10:$AIS$83,$A56-1947,FALSE)+HLOOKUP("fa_3g_s_s14",acc!$B$10:$AIS$83,$A56-1947,FALSE)+HLOOKUP("fa_3g_s_s2",acc!$B$10:$AIS$83,$A56-1947,FALSE)-HLOOKUP("fl_3g_s_s11",acc!$B$10:$AIS$83,$A56-1947,FALSE),"")</f>
        <v>449.21310619990192</v>
      </c>
      <c r="AHN56" s="203">
        <f t="shared" si="3"/>
        <v>1.4389476190736834</v>
      </c>
      <c r="AHO56" s="203">
        <f t="shared" si="2"/>
        <v>0.8719165051847918</v>
      </c>
      <c r="AHP56" s="203">
        <v>0.93697480462183003</v>
      </c>
      <c r="AHQ56" s="203">
        <v>20.440000000000001</v>
      </c>
      <c r="AHR56" s="203">
        <v>93.861000000000004</v>
      </c>
      <c r="AHS56" s="203">
        <v>36.988999999999997</v>
      </c>
      <c r="AHT56" s="203">
        <v>-5.9279999999999999</v>
      </c>
      <c r="AHU56" s="241">
        <f>IFERROR(HLOOKUP("fl_3e_v_s13",acc!$B$10:$AIS$83,$A56-1947,FALSE)-HLOOKUP("fa_3e_v_s11",acc!$B$10:$AIS$83,$A56-1947,FALSE)-HLOOKUP("fa_3e_v_s121",acc!$B$10:$AIS$83,$A56-1947,FALSE)-HLOOKUP("fa_3e_v_s2",acc!$B$10:$AIS$83,$A56-1947,FALSE),"")</f>
        <v>-20.05802195495253</v>
      </c>
      <c r="AHV56" s="203">
        <v>-8.9780450474715306E-3</v>
      </c>
      <c r="AHW56" s="203">
        <v>0</v>
      </c>
      <c r="AHX56" s="203">
        <v>-9.1379999999999999</v>
      </c>
      <c r="AHY56" s="203">
        <v>-35.133000000000003</v>
      </c>
      <c r="AHZ56" s="203">
        <v>-5.5369999999999999</v>
      </c>
      <c r="AIA56" s="203">
        <v>-23.094363361817017</v>
      </c>
      <c r="AIB56" s="241">
        <f>IFERROR(HLOOKUP("fa_3g_v_s12",acc!$B$10:$AIS$83,$A56-1947,FALSE)+HLOOKUP("fa_3g_v_s121",acc!$B$10:$AIS$83,$A56-1947,FALSE)+HLOOKUP("fa_3g_v_s13",acc!$B$10:$AIS$83,$A56-1947,FALSE)+HLOOKUP("fa_3g_v_s14",acc!$B$10:$AIS$83,$A56-1947,FALSE)+HLOOKUP("fa_3g_v_s2",acc!$B$10:$AIS$83,$A56-1947,FALSE)-HLOOKUP("fl_3g_v_s11",acc!$B$10:$AIS$83,$A56-1947,FALSE),"")</f>
        <v>-32.596385316769549</v>
      </c>
      <c r="AIC56" s="203">
        <v>-4.9021954952528472E-2</v>
      </c>
      <c r="AID56" s="203">
        <v>-1.5720000000000001</v>
      </c>
      <c r="AIE56" s="203">
        <v>-5.9329999999999998</v>
      </c>
      <c r="AIF56" s="203">
        <v>-7.4850000000000012</v>
      </c>
      <c r="AIG56" s="203">
        <v>4.9889999999999999</v>
      </c>
      <c r="AIH56" s="241">
        <f>IFERROR(HLOOKUP("fl_3e_c_s13",acc!$B$10:$AIS$83,$A56-1947,FALSE)-HLOOKUP("fa_3e_c_s11",acc!$B$10:$AIS$83,$A56-1947,FALSE)-HLOOKUP("fa_3e_c_s121",acc!$B$10:$AIS$83,$A56-1947,FALSE)-HLOOKUP("fa_3e_c_s2",acc!$B$10:$AIS$83,$A56-1947,FALSE),"")</f>
        <v>-6.9626955441862979</v>
      </c>
      <c r="AII56" s="203">
        <v>-0.24530445581370156</v>
      </c>
      <c r="AIJ56" s="203">
        <v>0</v>
      </c>
      <c r="AIK56" s="203">
        <v>0.69299999999999995</v>
      </c>
      <c r="AIL56" s="203">
        <v>-1.526</v>
      </c>
      <c r="AIM56" s="203">
        <v>0</v>
      </c>
      <c r="AIN56" s="203">
        <v>27.487079866193035</v>
      </c>
      <c r="AIO56" s="241">
        <f>IFERROR(HLOOKUP("fa_3g_c_s12",acc!$B$10:$AIS$83,$A56-1947,FALSE)+HLOOKUP("fa_3g_c_s121",acc!$B$10:$AIS$83,$A56-1947,FALSE)+HLOOKUP("fa_3g_c_s13",acc!$B$10:$AIS$83,$A56-1947,FALSE)+HLOOKUP("fa_3g_c_s14",acc!$B$10:$AIS$83,$A56-1947,FALSE)+HLOOKUP("fa_3g_c_s2",acc!$B$10:$AIS$83,$A56-1947,FALSE)-HLOOKUP("fl_3g_c_s11",acc!$B$10:$AIS$83,$A56-1947,FALSE),"")</f>
        <v>29.189384322006738</v>
      </c>
      <c r="AIP56" s="203">
        <v>0.24530445581370156</v>
      </c>
      <c r="AIQ56" s="203">
        <v>0</v>
      </c>
      <c r="AIR56" s="203">
        <v>0</v>
      </c>
      <c r="AIS56" s="203">
        <v>1.4569999999999999</v>
      </c>
    </row>
    <row r="57" spans="1:929" x14ac:dyDescent="0.35">
      <c r="A57" s="1">
        <v>1995</v>
      </c>
      <c r="B57" s="203">
        <v>120.01900000000001</v>
      </c>
      <c r="C57" s="203">
        <v>-101.730248</v>
      </c>
      <c r="D57" s="203">
        <v>13.557967000000001</v>
      </c>
      <c r="E57" s="203">
        <v>-0.12980600000000209</v>
      </c>
      <c r="F57" s="203">
        <v>1086.729392</v>
      </c>
      <c r="G57" s="203">
        <v>2.4529999999999998</v>
      </c>
      <c r="H57" s="203">
        <v>0</v>
      </c>
      <c r="I57" s="203">
        <v>0.80989999999999995</v>
      </c>
      <c r="J57" s="203">
        <v>8.9100000000000179E-2</v>
      </c>
      <c r="K57" s="203">
        <v>196.95820000000001</v>
      </c>
      <c r="L57" s="203">
        <v>0</v>
      </c>
      <c r="M57" s="203">
        <v>0</v>
      </c>
      <c r="N57" s="203">
        <v>0</v>
      </c>
      <c r="O57" s="203">
        <f t="shared" si="6"/>
        <v>2.5023470902010687</v>
      </c>
      <c r="P57" s="203">
        <f t="shared" si="4"/>
        <v>0.84865811819047554</v>
      </c>
      <c r="Q57" s="203">
        <v>0</v>
      </c>
      <c r="R57" s="203">
        <v>0</v>
      </c>
      <c r="S57" s="203">
        <v>-0.29699999999999999</v>
      </c>
      <c r="T57" s="203">
        <v>0</v>
      </c>
      <c r="U57" s="203">
        <v>-21.209310000000002</v>
      </c>
      <c r="V57" s="203">
        <v>14.125117000000001</v>
      </c>
      <c r="W57" s="203">
        <v>221.23285800000002</v>
      </c>
      <c r="X57" s="203">
        <v>5.7379999999999995</v>
      </c>
      <c r="Y57" s="203">
        <v>-4.8852370000000001</v>
      </c>
      <c r="Z57" s="203">
        <v>0.23810100000000001</v>
      </c>
      <c r="AA57" s="203">
        <v>1.1900000000002464E-3</v>
      </c>
      <c r="AB57" s="203">
        <v>44.422851999999999</v>
      </c>
      <c r="AC57" s="203">
        <v>0</v>
      </c>
      <c r="AD57" s="203">
        <v>0</v>
      </c>
      <c r="AE57" s="203">
        <v>0</v>
      </c>
      <c r="AF57" s="203">
        <v>0</v>
      </c>
      <c r="AG57" s="203">
        <v>0</v>
      </c>
      <c r="AH57" s="203">
        <v>0</v>
      </c>
      <c r="AI57" s="203">
        <v>0</v>
      </c>
      <c r="AJ57" s="203">
        <v>0</v>
      </c>
      <c r="AK57" s="203">
        <v>0</v>
      </c>
      <c r="AL57" s="203">
        <v>0</v>
      </c>
      <c r="AM57" s="203">
        <v>0.15</v>
      </c>
      <c r="AN57" s="203">
        <v>0</v>
      </c>
      <c r="AO57" s="203">
        <v>-1.3030599999999999</v>
      </c>
      <c r="AP57" s="203">
        <v>0.82660899999999993</v>
      </c>
      <c r="AQ57" s="203">
        <v>12.392666999999999</v>
      </c>
      <c r="AR57" s="203">
        <v>51.161999999999999</v>
      </c>
      <c r="AS57" s="203">
        <v>-40.553550999999999</v>
      </c>
      <c r="AT57" s="203">
        <v>7.3583280000000002</v>
      </c>
      <c r="AU57" s="203">
        <v>1.3018999999999892E-2</v>
      </c>
      <c r="AV57" s="203">
        <v>619.793543</v>
      </c>
      <c r="AW57" s="203">
        <v>1.3620000000000001</v>
      </c>
      <c r="AX57" s="203">
        <v>0</v>
      </c>
      <c r="AY57" s="203">
        <v>0.53032899999999994</v>
      </c>
      <c r="AZ57" s="203">
        <v>0.19790599999999992</v>
      </c>
      <c r="BA57" s="203">
        <v>22.536896000000002</v>
      </c>
      <c r="BB57" s="203">
        <v>0</v>
      </c>
      <c r="BC57" s="203">
        <v>0</v>
      </c>
      <c r="BD57" s="203">
        <v>0</v>
      </c>
      <c r="BE57" s="203">
        <v>0</v>
      </c>
      <c r="BF57" s="203">
        <v>0</v>
      </c>
      <c r="BG57" s="203">
        <v>0.81499999999999995</v>
      </c>
      <c r="BH57" s="203">
        <v>0</v>
      </c>
      <c r="BI57" s="203">
        <v>-13.476240000000001</v>
      </c>
      <c r="BJ57" s="203">
        <v>2.306238</v>
      </c>
      <c r="BK57" s="203">
        <v>98.011528999999996</v>
      </c>
      <c r="BL57" s="203">
        <v>65.878022999999999</v>
      </c>
      <c r="BM57" s="203">
        <v>-39.694298000000003</v>
      </c>
      <c r="BN57" s="203">
        <v>23.364276999999998</v>
      </c>
      <c r="BO57" s="203">
        <v>0</v>
      </c>
      <c r="BP57" s="203">
        <v>1634.8969529999999</v>
      </c>
      <c r="BQ57" s="203">
        <v>0.5413</v>
      </c>
      <c r="BR57" s="203">
        <v>0</v>
      </c>
      <c r="BS57" s="203">
        <v>0.54341399999999995</v>
      </c>
      <c r="BT57" s="203">
        <v>0</v>
      </c>
      <c r="BU57" s="203">
        <v>14.112770000000001</v>
      </c>
      <c r="BV57" s="203">
        <v>0.70540000000000003</v>
      </c>
      <c r="BW57" s="203">
        <v>0</v>
      </c>
      <c r="BX57" s="203">
        <v>-1.30826</v>
      </c>
      <c r="BY57" s="203">
        <v>0</v>
      </c>
      <c r="BZ57" s="203">
        <v>44.365900000000003</v>
      </c>
      <c r="CA57" s="203">
        <v>-0.66989999999999994</v>
      </c>
      <c r="CB57" s="203">
        <v>0</v>
      </c>
      <c r="CC57" s="203">
        <v>-61.981660000000005</v>
      </c>
      <c r="CD57" s="203">
        <v>2.1753359999999997</v>
      </c>
      <c r="CE57" s="203">
        <v>479.73463900000002</v>
      </c>
      <c r="CF57" s="203">
        <v>244.557615</v>
      </c>
      <c r="CG57" s="203">
        <v>-188.34956099999999</v>
      </c>
      <c r="CH57" s="203">
        <v>44.634101000000001</v>
      </c>
      <c r="CI57" s="203">
        <v>0</v>
      </c>
      <c r="CJ57" s="203">
        <v>3398.2997459999997</v>
      </c>
      <c r="CK57" s="203">
        <v>4.6433</v>
      </c>
      <c r="CL57" s="203">
        <v>0</v>
      </c>
      <c r="CM57" s="203">
        <v>1.883643</v>
      </c>
      <c r="CN57" s="203">
        <v>6.0000000000000002E-6</v>
      </c>
      <c r="CO57" s="203">
        <v>233.607866</v>
      </c>
      <c r="CP57" s="203">
        <v>0.70540000000000003</v>
      </c>
      <c r="CQ57" s="203">
        <v>0</v>
      </c>
      <c r="CR57" s="203">
        <v>-1.30826</v>
      </c>
      <c r="CS57" s="203">
        <v>0</v>
      </c>
      <c r="CT57" s="203">
        <v>44.365900000000003</v>
      </c>
      <c r="CU57" s="203">
        <v>1.0000000000000001E-5</v>
      </c>
      <c r="CV57" s="203">
        <v>0</v>
      </c>
      <c r="CW57" s="203">
        <v>-98.381470000000007</v>
      </c>
      <c r="CX57" s="203">
        <v>19.549161999999999</v>
      </c>
      <c r="CY57" s="203">
        <v>814.08467399999995</v>
      </c>
      <c r="CZ57" s="203">
        <v>67.778000000000006</v>
      </c>
      <c r="DA57" s="203">
        <v>-41.180524999999989</v>
      </c>
      <c r="DB57" s="203">
        <v>23.479704999999999</v>
      </c>
      <c r="DC57" s="203">
        <v>-2.3788000000010356E-2</v>
      </c>
      <c r="DD57" s="203">
        <v>1647.3539589999993</v>
      </c>
      <c r="DE57" s="203">
        <f t="shared" si="7"/>
        <v>2.0644551449834578</v>
      </c>
      <c r="DF57" s="203">
        <f t="shared" si="5"/>
        <v>0.624709429680117</v>
      </c>
      <c r="DG57" s="203">
        <v>0.54200000000000004</v>
      </c>
      <c r="DH57" s="203">
        <v>0</v>
      </c>
      <c r="DI57" s="203">
        <v>0.54341399999999995</v>
      </c>
      <c r="DJ57" s="203">
        <v>-7.0000000000014495E-4</v>
      </c>
      <c r="DK57" s="203">
        <v>14.112769999999994</v>
      </c>
      <c r="DL57" s="203">
        <v>0.70599999999999996</v>
      </c>
      <c r="DM57" s="203">
        <v>0</v>
      </c>
      <c r="DN57" s="203">
        <v>-1.30826</v>
      </c>
      <c r="DO57" s="203">
        <v>-5.9999999999993392E-4</v>
      </c>
      <c r="DP57" s="203">
        <v>44.365900000000003</v>
      </c>
      <c r="DQ57" s="203">
        <v>-0.66999999999999993</v>
      </c>
      <c r="DR57" s="203">
        <v>0</v>
      </c>
      <c r="DS57" s="203">
        <v>-62.392859999999999</v>
      </c>
      <c r="DT57" s="203">
        <v>2.2932079999999981</v>
      </c>
      <c r="DU57" s="203">
        <v>482.44761999999992</v>
      </c>
      <c r="DV57" s="203"/>
      <c r="DW57" s="241">
        <f>IFERROR(HLOOKUP("fa_21_s_s11",acc!$B$10:$AIR$83,$A57-1947,FALSE)+HLOOKUP("fa_2_s_s11",acc!$B$10:$AIR$83,$A57-1947,FALSE)+HLOOKUP("fa_3e_s_s11",acc!$B$10:$AIR$83,$A57-1947,FALSE)+HLOOKUP("fa_3d_s_s11",acc!$B$10:$AIR$83,$A57-1947,FALSE)+HLOOKUP("fa_4_s_s11",acc!$B$10:$AIR$83,$A57-1947,FALSE)+HLOOKUP("fa_5e_s_s11",acc!$B$10:$AIR$83,$A57-1947,FALSE)+HLOOKUP("fa_5d_s_s11",acc!$B$10:$AIR$83,$A57-1947,FALSE)+HLOOKUP("fa_6_s_s11",acc!$B$10:$AIR$83,$A57-1947,FALSE)+HLOOKUP("fa_7_s_s11",acc!$B$10:$AIR$83,$A57-1947,FALSE)+HLOOKUP("fa_8_s_s11",acc!$B$10:$AIR$83,$A57-1947,FALSE),"")</f>
        <v>1502.0449999999998</v>
      </c>
      <c r="DX57" s="203">
        <v>0</v>
      </c>
      <c r="DY57" s="203">
        <v>108.471</v>
      </c>
      <c r="DZ57" s="203">
        <v>1.371</v>
      </c>
      <c r="EA57" s="203">
        <v>94.212999999999994</v>
      </c>
      <c r="EB57" s="203">
        <v>83.281000000000006</v>
      </c>
      <c r="EC57" s="203">
        <v>10.932</v>
      </c>
      <c r="ED57" s="203">
        <v>588.154</v>
      </c>
      <c r="EE57" s="203">
        <v>733.70399999999995</v>
      </c>
      <c r="EF57" s="203">
        <v>515.13800000000003</v>
      </c>
      <c r="EG57" s="203">
        <v>218.566</v>
      </c>
      <c r="EH57" s="203">
        <v>11.244999999999999</v>
      </c>
      <c r="EI57" s="203">
        <v>-5.2999999999999936E-2</v>
      </c>
      <c r="EJ57" s="203">
        <v>-35.06</v>
      </c>
      <c r="EK57" s="203"/>
      <c r="EL57" s="241">
        <f>IFERROR(HLOOKUP("fa_21_s_s12",acc!$B$10:$AMP$83,$A57-1947,FALSE)+HLOOKUP("res_s",acc!$B$10:$AMP$83,$A57-1947,FALSE)+HLOOKUP("fa_2_s_s12",acc!$B$10:$AMP$83,$A57-1947,FALSE)+HLOOKUP("fa_3e_s_s12",acc!$B$10:$AMP$83,$A57-1947,FALSE)+HLOOKUP("fa_3d_s_s12",acc!$B$10:$AMP$83,$A57-1947,FALSE)+HLOOKUP("fa_3g_s_s12",acc!$B$10:$AMP$83,$A57-1947,FALSE)+HLOOKUP("fa_4_s_s12",acc!$B$10:$AMP$83,$A57-1947,FALSE)+HLOOKUP("fa_5e_s_s12",acc!$B$10:$AMP$83,$A57-1947,FALSE)+HLOOKUP("fa_5d_s_s12",acc!$B$10:$AMP$83,$A57-1947,FALSE)+HLOOKUP("fa_8_s_s12",acc!$B$10:$AMP$83,$A57-1947,FALSE),"")</f>
        <v>3069.3670812574046</v>
      </c>
      <c r="EM57" s="203">
        <v>0</v>
      </c>
      <c r="EN57" s="203">
        <v>769.15199999999993</v>
      </c>
      <c r="EO57" s="203">
        <v>2.9470000000000001</v>
      </c>
      <c r="EP57" s="203">
        <v>0</v>
      </c>
      <c r="EQ57" s="203">
        <v>856.85299999999995</v>
      </c>
      <c r="ER57" s="203">
        <v>787.07600000000002</v>
      </c>
      <c r="ES57" s="203">
        <v>69.777000000000001</v>
      </c>
      <c r="ET57" s="241">
        <f>IFERROR(HLOOKUP("fl_4_s_s11",acc!$B$10:$AIS$83,$A57-1947,FALSE)+HLOOKUP("fl_4_s_s13",acc!$B$10:$AIS$83,$A57-1947,FALSE)+HLOOKUP("fl_4_s_s14",acc!$B$10:$AIS$83,$A57-1947,FALSE)+HLOOKUP("fl_4_s_s2",acc!$B$10:$AIS$83,$A57-1947,FALSE)-HLOOKUP("fa_4_s_s11",acc!$B$10:$AIS$83,$A57-1947,FALSE)-HLOOKUP("fa_4_s_s121",acc!$B$10:$AIS$83,$A57-1947,FALSE)-HLOOKUP("fa_4_s_s2",acc!$B$10:$AIS$83,$A57-1947,FALSE),"")</f>
        <v>1044.9979999999998</v>
      </c>
      <c r="EU57" s="203">
        <v>386.35899999999998</v>
      </c>
      <c r="EV57" s="203">
        <v>329.93799999999999</v>
      </c>
      <c r="EW57" s="203">
        <v>56.420999999999999</v>
      </c>
      <c r="EX57" s="203">
        <v>0</v>
      </c>
      <c r="EY57" s="203">
        <v>0</v>
      </c>
      <c r="EZ57" s="203">
        <v>46.038000000000011</v>
      </c>
      <c r="FA57" s="203"/>
      <c r="FB57" s="241">
        <f>IFERROR(HLOOKUP("fa_1_s_s121",acc!$B$10:$AMH$83,$A57-1947,FALSE)+HLOOKUP("fa_295_s_s121",acc!$B$10:$AMH$83,$A57-1947,FALSE)+HLOOKUP("tgt2_s",acc!$B$10:$AMH$83,$A57-1947,FALSE)+HLOOKUP("fa_2_s_s121",acc!$B$10:$AMH$83,$A57-1947,FALSE)+HLOOKUP("fa_3e_s_s121",acc!$B$10:$AMH$83,$A57-1947,FALSE)+HLOOKUP("fa_3d_s_s121",acc!$B$10:$AMH$83,$A57-1947,FALSE)+HLOOKUP("fa_3g_s_s121",acc!$B$10:$AMH$83,$A57-1947,FALSE)+HLOOKUP("fa_4_s_s121",acc!$B$10:$AMH$83,$A57-1947,FALSE)+HLOOKUP("fa_5e_s_s121",acc!$B$10:$AMH$83,$A57-1947,FALSE)+HLOOKUP("fa_5d_s_s121",acc!$B$10:$AMH$83,$A57-1947,FALSE)+HLOOKUP("fa_7_s_s121",acc!$B$10:$AMH$83,$A57-1947,FALSE)+HLOOKUP("fa_8_s_s121",acc!$B$10:$AMH$83,$A57-1947,FALSE),"")</f>
        <v>81.735999999999919</v>
      </c>
      <c r="FC57" s="203">
        <v>24.422999999999998</v>
      </c>
      <c r="FD57" s="203">
        <v>23.856000000000002</v>
      </c>
      <c r="FE57" s="203">
        <v>0</v>
      </c>
      <c r="FF57" s="241">
        <f>IFERROR(HLOOKUP("fl_295_s_s12",acc!$B$10:$AIS$83,$A57-1947,FALSE)+HLOOKUP("fl_295_s_s2",acc!$B$10:$AIS$83,$A57-1947,FALSE),"")</f>
        <v>19.897999999999904</v>
      </c>
      <c r="FG57" s="203">
        <v>3.6560000000000001</v>
      </c>
      <c r="FH57" s="203">
        <v>3.6560000000000001</v>
      </c>
      <c r="FI57" s="203">
        <v>0</v>
      </c>
      <c r="FJ57" s="203">
        <v>3.637</v>
      </c>
      <c r="FK57" s="203">
        <v>0.58499999999999996</v>
      </c>
      <c r="FL57" s="203">
        <v>0.53100000000000003</v>
      </c>
      <c r="FM57" s="203">
        <v>5.3999999999999999E-2</v>
      </c>
      <c r="FN57" s="203">
        <v>0</v>
      </c>
      <c r="FO57" s="203">
        <v>7.2999999999999995E-2</v>
      </c>
      <c r="FP57" s="203">
        <v>5.6079999999999997</v>
      </c>
      <c r="FQ57" s="203"/>
      <c r="FR57" s="241">
        <f>IFERROR(HLOOKUP("gcb_s",acc!$B$10:$ALZ$83,$A57-1947,FALSE)+HLOOKUP("fa_2_s_s13",acc!$B$10:$ALZ$83,$A57-1947,FALSE)+HLOOKUP("fa_3d_s_s13",acc!$B$10:$ALZ$83,$A57-1947,FALSE)+HLOOKUP("fa_3g_s_s13",acc!$B$10:$ALZ$83,$A57-1947,FALSE)+HLOOKUP("fa_5e_s_s13",acc!$B$10:$ALZ$83,$A57-1947,FALSE)+HLOOKUP("fa_5d_s_s13",acc!$B$10:$ALZ$83,$A57-1947,FALSE)+HLOOKUP("fa_6_s_s13",acc!$B$10:$ALZ$83,$A57-1947,FALSE)+HLOOKUP("fa_7_s_s13",acc!$B$10:$ALZ$83,$A57-1947,FALSE)+HLOOKUP("fa_8_s_s13",acc!$B$10:$ALZ$83,$A57-1947,FALSE),"")</f>
        <v>211.11599999999999</v>
      </c>
      <c r="FS57" s="203">
        <v>0</v>
      </c>
      <c r="FT57" s="203">
        <v>35.257999999999996</v>
      </c>
      <c r="FU57" s="203">
        <v>0</v>
      </c>
      <c r="FV57" s="203">
        <v>29.207999999999998</v>
      </c>
      <c r="FW57" s="203">
        <v>25.606999999999999</v>
      </c>
      <c r="FX57" s="203">
        <v>3.601</v>
      </c>
      <c r="FY57" s="203">
        <v>0</v>
      </c>
      <c r="FZ57" s="203">
        <v>135.059</v>
      </c>
      <c r="GA57" s="203">
        <v>125.357</v>
      </c>
      <c r="GB57" s="203">
        <v>9.702</v>
      </c>
      <c r="GC57" s="203">
        <v>0.39600000000000002</v>
      </c>
      <c r="GD57" s="203">
        <v>1.0999999999999999E-2</v>
      </c>
      <c r="GE57" s="203">
        <v>-1.0280000000000058</v>
      </c>
      <c r="GF57" s="203"/>
      <c r="GG57" s="241">
        <f>IFERROR(HLOOKUP("fa_21_s_s14",acc!$B$10:$ALR$83,$A57-1947,FALSE)+HLOOKUP("fa_2_s_s14",acc!$B$10:$ALR$83,$A57-1947,FALSE)+HLOOKUP("fa_3d_s_s14",acc!$B$10:$ALR$83,$A57-1947,FALSE)+HLOOKUP("fa_3g_s_s14",acc!$B$10:$ALR$83,$A57-1947,FALSE)+HLOOKUP("fa_5e_s_s14",acc!$B$10:$ALR$83,$A57-1947,FALSE)+HLOOKUP("fa_5d_s_s14",acc!$B$10:$ALR$83,$A57-1947,FALSE)+HLOOKUP("fa_6_s_s14",acc!$B$10:$ALR$83,$A57-1947,FALSE)+HLOOKUP("fa_7_s_s14",acc!$B$10:$ALR$83,$A57-1947,FALSE)+HLOOKUP("fa_8_s_s14",acc!$B$10:$ALR$83,$A57-1947,FALSE),"")</f>
        <v>1575.3550000000002</v>
      </c>
      <c r="GH57" s="203">
        <v>0</v>
      </c>
      <c r="GI57" s="203">
        <v>654.14400000000001</v>
      </c>
      <c r="GJ57" s="203">
        <v>38.585000000000001</v>
      </c>
      <c r="GK57" s="203">
        <v>98.022000000000006</v>
      </c>
      <c r="GL57" s="203">
        <v>95.391000000000005</v>
      </c>
      <c r="GM57" s="203">
        <v>2.6309999999999998</v>
      </c>
      <c r="GN57" s="203">
        <v>0</v>
      </c>
      <c r="GO57" s="203">
        <v>400.601</v>
      </c>
      <c r="GP57" s="203">
        <v>389.82400000000001</v>
      </c>
      <c r="GQ57" s="203">
        <v>10.776999999999999</v>
      </c>
      <c r="GR57" s="203">
        <v>399.64</v>
      </c>
      <c r="GS57" s="204">
        <v>0</v>
      </c>
      <c r="GT57" s="203">
        <v>-15.636999999999997</v>
      </c>
      <c r="GU57" s="203"/>
      <c r="GV57" s="241">
        <f>IFERROR(HLOOKUP("fa_21_s_s2",acc!$B$10:$ALJ$83,$A57-1947,FALSE)+HLOOKUP("fa_2_s_s2",acc!$B$10:$ALJ$83,$A57-1947,FALSE)+HLOOKUP("fa_3e_s_s2",acc!$B$10:$ALJ$83,$A57-1947,FALSE)+HLOOKUP("fa_3g_s_s2",acc!$B$10:$ALJ$83,$A57-1947,FALSE)+HLOOKUP("fa_4_s_s2",acc!$B$10:$ALJ$83,$A57-1947,FALSE)+HLOOKUP("fa_5e_s_s2",acc!$B$10:$ALJ$83,$A57-1947,FALSE)+HLOOKUP("fa_6_s_s2",acc!$B$10:$ALJ$83,$A57-1947,FALSE)+HLOOKUP("fa_8_s_s2",acc!$B$10:$ALJ$83,$A57-1947,FALSE),"")</f>
        <v>818.83999999999992</v>
      </c>
      <c r="GW57" s="203">
        <v>0</v>
      </c>
      <c r="GX57" s="203">
        <v>309.07299999999998</v>
      </c>
      <c r="GY57" s="203">
        <v>0</v>
      </c>
      <c r="GZ57" s="203">
        <v>0</v>
      </c>
      <c r="HA57" s="203">
        <v>221.95099999999999</v>
      </c>
      <c r="HB57" s="203">
        <v>113.616</v>
      </c>
      <c r="HC57" s="203">
        <v>108.33499999999999</v>
      </c>
      <c r="HD57" s="203">
        <v>116.804</v>
      </c>
      <c r="HE57" s="203">
        <f t="shared" si="0"/>
        <v>226.892</v>
      </c>
      <c r="HF57" s="203">
        <v>226.892</v>
      </c>
      <c r="HG57" s="203">
        <v>0</v>
      </c>
      <c r="HH57" s="203">
        <v>1.6919999999999999</v>
      </c>
      <c r="HI57" s="203">
        <v>0</v>
      </c>
      <c r="HJ57" s="203">
        <v>7.7999999999999958E-2</v>
      </c>
      <c r="HK57" s="203"/>
      <c r="HL57" s="241">
        <f>IFERROR(HLOOKUP("fl_3g_s_s11",acc!$B$10:$AIQ$83,$A57-1947,FALSE)+HLOOKUP("fl_4_s_s11",acc!$B$10:$AIQ$83,$A57-1947,FALSE)+HLOOKUP("fl_5e_s_s11",acc!$B$10:$AIQ$83,$A57-1947,FALSE),"")</f>
        <v>2177.8409999999999</v>
      </c>
      <c r="HM57" s="203">
        <v>0</v>
      </c>
      <c r="HN57" s="203">
        <v>0</v>
      </c>
      <c r="HO57" s="203">
        <v>143.88399999999999</v>
      </c>
      <c r="HP57" s="203">
        <v>122.06</v>
      </c>
      <c r="HQ57" s="203">
        <v>21.824000000000002</v>
      </c>
      <c r="HR57" s="203">
        <v>1105.559</v>
      </c>
      <c r="HS57" s="203">
        <v>928.39800000000002</v>
      </c>
      <c r="HT57" s="203">
        <v>928.39800000000002</v>
      </c>
      <c r="HU57" s="203">
        <v>0</v>
      </c>
      <c r="HV57" s="203">
        <v>0</v>
      </c>
      <c r="HW57" s="203">
        <v>0</v>
      </c>
      <c r="HX57" s="203">
        <v>0</v>
      </c>
      <c r="HY57" s="203"/>
      <c r="HZ57" s="241">
        <f>IFERROR(HLOOKUP("fl_295_s_s12",acc!$B$10:$AMO$83,$A57-1947,FALSE)+HLOOKUP("fl_2_s_s12",acc!$B$10:$AMO$83,$A57-1947,FALSE)+HLOOKUP("fl_3g_s_s12",acc!$B$10:$AMO$83,$A57-1947,FALSE)+HLOOKUP("fl_5e_s_s12",acc!$B$10:$AMO$83,$A57-1947,FALSE)+HLOOKUP("fl_6_s_s12",acc!$B$10:$AMO$83,$A57-1947,FALSE)+HLOOKUP("fl_7_s_s12",acc!$B$10:$AMO$83,$A57-1947,FALSE),"")</f>
        <v>3057.5390812574046</v>
      </c>
      <c r="IA57" s="203">
        <v>0</v>
      </c>
      <c r="IB57" s="241">
        <f>IFERROR(HLOOKUP("fa_2_s_s11",acc!$B$10:$AIS$83,$A57-1947,FALSE)+HLOOKUP("fa_2_s_s12",acc!$B$10:$AIS$83,$A57-1947,FALSE)+HLOOKUP("fa_2_s_s121",acc!$B$10:$AIS$83,$A57-1947,FALSE)+HLOOKUP("fa_2_s_s13",acc!$B$10:$AIS$83,$A57-1947,FALSE)+HLOOKUP("fa_2_s_s14",acc!$B$10:$AIS$83,$A57-1947,FALSE)+HLOOKUP("fa_2_s_s2",acc!$B$10:$AIS$83,$A57-1947,FALSE)-HLOOKUP("fl_2_s_s121",acc!$B$10:$AIS$83,$A57-1947,FALSE)-HLOOKUP("fl_2_s_s13",acc!$B$10:$AIS$83,$A57-1947,FALSE)-HLOOKUP("fl_2_s_s2",acc!$B$10:$AIS$83,$A57-1947,FALSE),"")</f>
        <v>1508.8029999999997</v>
      </c>
      <c r="IC57" s="203">
        <v>0</v>
      </c>
      <c r="ID57" s="203">
        <v>16.520999999999901</v>
      </c>
      <c r="IE57" s="203">
        <v>574.26400000000001</v>
      </c>
      <c r="IF57" s="203">
        <v>498.25700000000001</v>
      </c>
      <c r="IG57" s="203">
        <v>76.007000000000005</v>
      </c>
      <c r="IH57" s="203">
        <v>0</v>
      </c>
      <c r="II57" s="203">
        <v>634.14800000000002</v>
      </c>
      <c r="IJ57" s="203">
        <v>634.14800000000002</v>
      </c>
      <c r="IK57" s="203">
        <v>0</v>
      </c>
      <c r="IL57" s="203">
        <v>412.971</v>
      </c>
      <c r="IM57" s="241">
        <f>IFERROR(HLOOKUP("fa_7_s_s11",acc!$B$10:$AIS$83,$A57-1947,FALSE)
+HLOOKUP("fa_7_s_s121",acc!$B$10:$AIS$83,$A57-1947,FALSE)
+HLOOKUP("fa_7_s_s13",acc!$B$10:$AIS$83,$A57-1947,FALSE)
+HLOOKUP("fa_7_s_s14",acc!$B$10:$AIS$83,$A57-1947,FALSE)
-HLOOKUP("fl_7_s_s2",acc!$B$10:$AIS$83,$A57-1947,FALSE),"")</f>
        <v>8.2999999999999657E-2</v>
      </c>
      <c r="IN57" s="203">
        <v>0</v>
      </c>
      <c r="IO57" s="203"/>
      <c r="IP57" s="241">
        <f>IFERROR(HLOOKUP("fl_21_s_s121",acc!$B$10:$AMG$83,$A57-1947,FALSE)+HLOOKUP("res_s",acc!$B$10:$AMG$83,$A57-1947,FALSE)+HLOOKUP("gcb_s",acc!$B$10:$AMG$83,$A57-1947,FALSE)+HLOOKUP("fl_2_s_s121",acc!$B$10:$AMG$83,$A57-1947,FALSE)+HLOOKUP("fl_5e_s_s121",acc!$B$10:$AMG$83,$A57-1947,FALSE),"")</f>
        <v>82.561999999999998</v>
      </c>
      <c r="IQ57" s="203">
        <v>0</v>
      </c>
      <c r="IR57" s="203">
        <v>-15.173</v>
      </c>
      <c r="IS57" s="241">
        <f>IFERROR(HLOOKUP("fa_21_s_s11",acc!$B$10:$AIS$83,$A57-1947,FALSE)+HLOOKUP("fa_21_s_s12",acc!$B$10:$AIS$83,$A57-1947,FALSE)+HLOOKUP("fa_21_s_s14",acc!$B$10:$AIS$83,$A57-1947,FALSE)+HLOOKUP("fa_21_s_s2",acc!$B$10:$AIS$83,$A57-1947,FALSE),"")</f>
        <v>42.902999999999999</v>
      </c>
      <c r="IT57" s="203">
        <v>0</v>
      </c>
      <c r="IU57" s="203">
        <v>0</v>
      </c>
      <c r="IV57" s="203">
        <v>0</v>
      </c>
      <c r="IW57" s="203">
        <v>0</v>
      </c>
      <c r="IX57" s="203">
        <v>0</v>
      </c>
      <c r="IY57" s="203">
        <v>25.131</v>
      </c>
      <c r="IZ57" s="203">
        <v>25.131</v>
      </c>
      <c r="JA57" s="203">
        <v>0</v>
      </c>
      <c r="JB57" s="203">
        <v>0</v>
      </c>
      <c r="JC57" s="203">
        <v>0</v>
      </c>
      <c r="JD57" s="203">
        <v>0</v>
      </c>
      <c r="JE57" s="203"/>
      <c r="JF57" s="241">
        <f>IFERROR(HLOOKUP("fl_2_s_s13",acc!$B$10:$ALY$83,$A57-1947,FALSE)+HLOOKUP("fl_3e_s_s13",acc!$B$10:$ALY$83,$A57-1947,FALSE)+HLOOKUP("fl_4_s_s13",acc!$B$10:$ALY$83,$A57-1947,FALSE),"")</f>
        <v>656.87699999999995</v>
      </c>
      <c r="JG57" s="203">
        <v>0</v>
      </c>
      <c r="JH57" s="203">
        <v>60.63</v>
      </c>
      <c r="JI57" s="203">
        <v>0</v>
      </c>
      <c r="JJ57" s="203">
        <v>475.94600000000003</v>
      </c>
      <c r="JK57" s="203">
        <v>450.274</v>
      </c>
      <c r="JL57" s="203">
        <v>25.672000000000001</v>
      </c>
      <c r="JM57" s="203">
        <v>120.30099999999999</v>
      </c>
      <c r="JN57" s="203">
        <v>0</v>
      </c>
      <c r="JO57" s="203">
        <v>0</v>
      </c>
      <c r="JP57" s="203">
        <v>0</v>
      </c>
      <c r="JQ57" s="203">
        <v>0</v>
      </c>
      <c r="JR57" s="203">
        <v>0</v>
      </c>
      <c r="JS57" s="203">
        <v>0</v>
      </c>
      <c r="JT57" s="203"/>
      <c r="JU57" s="241">
        <f>IFERROR(HLOOKUP("fl_4_s_s14",acc!$B$10:$ALQ$83,$A57-1947,FALSE),"")</f>
        <v>345.69099999999997</v>
      </c>
      <c r="JV57" s="203">
        <v>0</v>
      </c>
      <c r="JW57" s="203">
        <v>0</v>
      </c>
      <c r="JX57" s="203">
        <v>0</v>
      </c>
      <c r="JY57" s="203">
        <v>0</v>
      </c>
      <c r="JZ57" s="203">
        <v>0</v>
      </c>
      <c r="KA57" s="203">
        <v>345.69099999999997</v>
      </c>
      <c r="KB57" s="203">
        <v>0</v>
      </c>
      <c r="KC57" s="203">
        <v>0</v>
      </c>
      <c r="KD57" s="203">
        <v>0</v>
      </c>
      <c r="KE57" s="203">
        <v>0</v>
      </c>
      <c r="KF57" s="203">
        <v>0</v>
      </c>
      <c r="KG57" s="203">
        <v>0</v>
      </c>
      <c r="KH57" s="203"/>
      <c r="KI57" s="241">
        <f>IFERROR(HLOOKUP("fl_1_s_s2",acc!$B$10:$ALI$83,$A57-1947,FALSE)+HLOOKUP("fl_295_s_s2",acc!$B$10:$ALI$83,$A57-1947,FALSE)+HLOOKUP("tgt2_s",acc!$B$10:$ALI$83,$A57-1947,FALSE)+HLOOKUP("fl_2_s_s2",acc!$B$10:$ALI$83,$A57-1947,FALSE)+HLOOKUP("fl_3d_s_s2",acc!$B$10:$ALI$83,$A57-1947,FALSE)+HLOOKUP("fl_4_s_s2",acc!$B$10:$ALI$83,$A57-1947,FALSE)+HLOOKUP("fl_5d_s_s2",acc!$B$10:$ALI$83,$A57-1947,FALSE)+HLOOKUP("fl_7_s_s2",acc!$B$10:$ALI$83,$A57-1947,FALSE),"")</f>
        <v>937.94400000000007</v>
      </c>
      <c r="KJ57" s="203">
        <v>24.422999999999998</v>
      </c>
      <c r="KK57" s="203">
        <v>345.69400000000002</v>
      </c>
      <c r="KL57" s="203">
        <v>0</v>
      </c>
      <c r="KM57" s="203">
        <v>3.3770000000000024</v>
      </c>
      <c r="KN57" s="203">
        <v>109.80800000000001</v>
      </c>
      <c r="KO57" s="203">
        <v>57.65</v>
      </c>
      <c r="KP57" s="241">
        <f>IFERROR(HLOOKUP("fa_3d_s_s11",acc!$B$10:$AIS$83,$A57-1947,FALSE)+HLOOKUP("fa_3d_s_s12",acc!$B$10:$AIS$83,$A57-1947,FALSE)+HLOOKUP("fa_3d_s_s121",acc!$B$10:$AIS$83,$A57-1947,FALSE)+HLOOKUP("fa_3d_s_s13",acc!$B$10:$AIS$83,$A57-1947,FALSE)+HLOOKUP("fa_3d_s_s14",acc!$B$10:$AIS$83,$A57-1947,FALSE),"")</f>
        <v>86.941000000000003</v>
      </c>
      <c r="KQ57" s="203">
        <v>182.042</v>
      </c>
      <c r="KR57" s="203">
        <v>301.31200000000001</v>
      </c>
      <c r="KS57" s="203">
        <v>0</v>
      </c>
      <c r="KT57" s="203">
        <v>295.51900000000001</v>
      </c>
      <c r="KU57" s="203">
        <v>0</v>
      </c>
      <c r="KV57" s="203">
        <v>-5.1999999999999602E-2</v>
      </c>
      <c r="KW57" s="203">
        <v>0</v>
      </c>
      <c r="KX57" s="203"/>
      <c r="KY57" s="241">
        <f>IFERROR(HLOOKUP("fa_21_flow_s11",acc!$B$10:$AIP$83,$A57-1947,FALSE)+HLOOKUP("fa_2_flow_s11",acc!$B$10:$AIP$83,$A57-1947,FALSE)+HLOOKUP("fa_3e_flow_s11",acc!$B$10:$AIP$83,$A57-1947,FALSE)+HLOOKUP("fa_3d_flow_s11",acc!$B$10:$AIP$83,$A57-1947,FALSE)+HLOOKUP("fa_4_flow_s11",acc!$B$10:$AIP$83,$A57-1947,FALSE)+HLOOKUP("fa_5e_flow_s11",acc!$B$10:$AIP$83,$A57-1947,FALSE)+HLOOKUP("fa_5d_flow_s11",acc!$B$10:$AIP$83,$A57-1947,FALSE)+HLOOKUP("fa_6_flow_s11",acc!$B$10:$AIP$83,$A57-1947,FALSE)+HLOOKUP("fa_7_flow_s11",acc!$B$10:$AIP$83,$A57-1947,FALSE)+HLOOKUP("fa_8_flow_s11",acc!$B$10:$AIP$83,$A57-1947,FALSE),"")</f>
        <v>53.934999999999988</v>
      </c>
      <c r="KZ57" s="203">
        <v>0</v>
      </c>
      <c r="LA57" s="203">
        <v>4.9980000000000002</v>
      </c>
      <c r="LB57" s="203">
        <v>4.1000000000000002E-2</v>
      </c>
      <c r="LC57" s="203">
        <v>17.581</v>
      </c>
      <c r="LD57" s="203">
        <v>14.323</v>
      </c>
      <c r="LE57" s="203">
        <v>3.258</v>
      </c>
      <c r="LF57" s="203">
        <v>18.79</v>
      </c>
      <c r="LG57" s="203">
        <v>22.065000000000001</v>
      </c>
      <c r="LH57" s="203">
        <v>19.588999999999999</v>
      </c>
      <c r="LI57" s="203">
        <v>2.476</v>
      </c>
      <c r="LJ57" s="203">
        <v>9.8000000000000004E-2</v>
      </c>
      <c r="LK57" s="203">
        <v>-0.39899999999999991</v>
      </c>
      <c r="LL57" s="203">
        <v>-9.2390000000000008</v>
      </c>
      <c r="LM57" s="203"/>
      <c r="LN57" s="241">
        <f>IFERROR(HLOOKUP("fa_21_flow_s12",acc!$B$10:$AMM$83,$A57-1947,FALSE)+HLOOKUP("res_flow",acc!$B$10:$AMM$83,$A57-1947,FALSE)+HLOOKUP("fa_2_flow_s12",acc!$B$10:$AMM$83,$A57-1947,FALSE)+HLOOKUP("fa_3e_flow_s12",acc!$B$10:$AMM$83,$A57-1947,FALSE)+HLOOKUP("fa_3d_flow_s12",acc!$B$10:$AMM$83,$A57-1947,FALSE)+HLOOKUP("fa_3g_flow_s12",acc!$B$10:$AMM$83,$A57-1947,FALSE)+HLOOKUP("fa_4_flow_s12",acc!$B$10:$AMM$83,$A57-1947,FALSE)+HLOOKUP("fa_5e_flow_s12",acc!$B$10:$AMM$83,$A57-1947,FALSE)+HLOOKUP("fa_5d_flow_s12",acc!$B$10:$AMM$83,$A57-1947,FALSE)+HLOOKUP("fa_8_flow_s12",acc!$B$10:$AMM$83,$A57-1947,FALSE),"")</f>
        <v>187.89875798708118</v>
      </c>
      <c r="LO57" s="203">
        <v>0</v>
      </c>
      <c r="LP57" s="203">
        <v>72.336000000000013</v>
      </c>
      <c r="LQ57" s="203">
        <v>0.20699999999999999</v>
      </c>
      <c r="LR57" s="203">
        <v>0</v>
      </c>
      <c r="LS57" s="203">
        <v>18.378</v>
      </c>
      <c r="LT57" s="203">
        <v>17.617000000000001</v>
      </c>
      <c r="LU57" s="203">
        <v>0.76100000000000001</v>
      </c>
      <c r="LV57" s="241">
        <f>IFERROR(HLOOKUP("fl_4_flow_s11",acc!$B$10:$AIS$83,$A57-1947,FALSE)+HLOOKUP("fl_4_flow_s13",acc!$B$10:$AIS$83,$A57-1947,FALSE)+HLOOKUP("fl_4_flow_s14",acc!$B$10:$AIS$83,$A57-1947,FALSE)+HLOOKUP("fl_4_flow_s2",acc!$B$10:$AIS$83,$A57-1947,FALSE)-HLOOKUP("fa_4_flow_s11",acc!$B$10:$AIS$83,$A57-1947,FALSE)-HLOOKUP("fa_4_flow_s121",acc!$B$10:$AIS$83,$A57-1947,FALSE)-HLOOKUP("fa_4_flow_s2",acc!$B$10:$AIS$83,$A57-1947,FALSE),"")</f>
        <v>41.97999999999999</v>
      </c>
      <c r="LW57" s="203">
        <v>12.308</v>
      </c>
      <c r="LX57" s="203">
        <v>10.72</v>
      </c>
      <c r="LY57" s="203">
        <v>1.5880000000000001</v>
      </c>
      <c r="LZ57" s="203">
        <v>0</v>
      </c>
      <c r="MA57" s="203">
        <v>0</v>
      </c>
      <c r="MB57" s="203">
        <v>17.314</v>
      </c>
      <c r="MC57" s="203"/>
      <c r="MD57" s="241">
        <f>IFERROR(HLOOKUP("fa_1_flow_s121",acc!$B$10:$AMF$83,$A57-1947,FALSE)+HLOOKUP("fa_295_flow_s121",acc!$B$10:$AMF$83,$A57-1947,FALSE)+HLOOKUP("tgt2_flow",acc!$B$10:$AMF$83,$A57-1947,FALSE)+HLOOKUP("fa_2_flow_s121",acc!$B$10:$AMF$83,$A57-1947,FALSE)+HLOOKUP("fa_3e_flow_s121",acc!$B$10:$AMF$83,$A57-1947,FALSE)+HLOOKUP("fa_3d_flow_s121",acc!$B$10:$AMF$83,$A57-1947,FALSE)+HLOOKUP("fa_3g_flow_s121",acc!$B$10:$AMF$83,$A57-1947,FALSE)+HLOOKUP("fa_4_flow_s121",acc!$B$10:$AMF$83,$A57-1947,FALSE)+HLOOKUP("fa_5e_flow_s121",acc!$B$10:$AMF$83,$A57-1947,FALSE)+HLOOKUP("fa_5d_flow_s121",acc!$B$10:$AMF$83,$A57-1947,FALSE)+HLOOKUP("fa_7_flow_s121",acc!$B$10:$AMF$83,$A57-1947,FALSE)+HLOOKUP("fa_8_flow_s121",acc!$B$10:$AMF$83,$A57-1947,FALSE),"")</f>
        <v>-8.4450000000000003</v>
      </c>
      <c r="ME57" s="203">
        <v>0.46899999999999997</v>
      </c>
      <c r="MF57" s="203">
        <v>-0.78500000000000003</v>
      </c>
      <c r="MG57" s="203">
        <v>0</v>
      </c>
      <c r="MH57" s="241">
        <f>IFERROR(HLOOKUP("fl_295_flow_s12",acc!$B$10:$AIS$83,$A57-1947,FALSE)+HLOOKUP("fl_295_flow_s2",acc!$B$10:$AIS$83,$A57-1947,FALSE),"")</f>
        <v>-10.83</v>
      </c>
      <c r="MI57" s="203">
        <v>-1.4430000000000001</v>
      </c>
      <c r="MJ57" s="203">
        <v>-1.4430000000000001</v>
      </c>
      <c r="MK57" s="203">
        <v>0</v>
      </c>
      <c r="ML57" s="203">
        <v>-0.17199999999999999</v>
      </c>
      <c r="MM57" s="203">
        <v>7.0999999999999994E-2</v>
      </c>
      <c r="MN57" s="203">
        <v>7.1999999999999995E-2</v>
      </c>
      <c r="MO57" s="203">
        <v>-1E-3</v>
      </c>
      <c r="MP57" s="203">
        <v>0</v>
      </c>
      <c r="MQ57" s="203">
        <v>-1E-3</v>
      </c>
      <c r="MR57" s="203">
        <v>4.2460000000000004</v>
      </c>
      <c r="MS57" s="203"/>
      <c r="MT57" s="241">
        <f>IFERROR(HLOOKUP("gcb_flow",acc!$B$10:$ALX$83,$A57-1947,FALSE)+HLOOKUP("fa_2_flow_s13",acc!$B$10:$ALX$83,$A57-1947,FALSE)+HLOOKUP("fa_3d_flow_s13",acc!$B$10:$ALX$83,$A57-1947,FALSE)+HLOOKUP("fa_3g_flow_s13",acc!$B$10:$ALX$83,$A57-1947,FALSE)+HLOOKUP("fa_5e_flow_s13",acc!$B$10:$ALX$83,$A57-1947,FALSE)+HLOOKUP("fa_5d_flow_s13",acc!$B$10:$ALX$83,$A57-1947,FALSE)+HLOOKUP("fa_6_flow_s13",acc!$B$10:$ALX$83,$A57-1947,FALSE)+HLOOKUP("fa_7_flow_s13",acc!$B$10:$ALX$83,$A57-1947,FALSE)+HLOOKUP("fa_8_flow_s13",acc!$B$10:$ALX$83,$A57-1947,FALSE),"")</f>
        <v>1.4200000000000017</v>
      </c>
      <c r="MU57" s="203">
        <v>0</v>
      </c>
      <c r="MV57" s="203">
        <v>26.8756069167883</v>
      </c>
      <c r="MW57" s="203">
        <v>0</v>
      </c>
      <c r="MX57" s="203">
        <v>0.23799999999999999</v>
      </c>
      <c r="MY57" s="203">
        <v>-0.156</v>
      </c>
      <c r="MZ57" s="203">
        <v>0.39400000000000002</v>
      </c>
      <c r="NA57" s="203">
        <v>0</v>
      </c>
      <c r="NB57" s="203">
        <v>6.3440000000000003</v>
      </c>
      <c r="NC57" s="203">
        <v>5.7789999999999999</v>
      </c>
      <c r="ND57" s="203">
        <v>0.56499999999999995</v>
      </c>
      <c r="NE57" s="203">
        <v>6.5000000000000002E-2</v>
      </c>
      <c r="NF57" s="203">
        <v>0</v>
      </c>
      <c r="NG57" s="203">
        <v>-9.134999999999998</v>
      </c>
      <c r="NH57" s="203"/>
      <c r="NI57" s="241">
        <f>IFERROR(HLOOKUP("fa_21_flow_s14",acc!$B$10:$ALP$83,$A57-1947,FALSE)+HLOOKUP("fa_2_flow_s14",acc!$B$10:$ALP$83,$A57-1947,FALSE)+HLOOKUP("fa_3d_flow_s14",acc!$B$10:$ALP$83,$A57-1947,FALSE)+HLOOKUP("fa_3g_flow_s14",acc!$B$10:$ALP$83,$A57-1947,FALSE)+HLOOKUP("fa_5e_flow_s14",acc!$B$10:$ALP$83,$A57-1947,FALSE)+HLOOKUP("fa_5d_flow_s14",acc!$B$10:$ALP$83,$A57-1947,FALSE)+HLOOKUP("fa_6_flow_s14",acc!$B$10:$ALP$83,$A57-1947,FALSE)+HLOOKUP("fa_7_flow_s14",acc!$B$10:$ALP$83,$A57-1947,FALSE)+HLOOKUP("fa_8_flow_s14",acc!$B$10:$ALP$83,$A57-1947,FALSE),"")</f>
        <v>85.087999999999994</v>
      </c>
      <c r="NJ57" s="203">
        <v>0</v>
      </c>
      <c r="NK57" s="203">
        <v>60.851999999999997</v>
      </c>
      <c r="NL57" s="203">
        <v>0.36599999999999999</v>
      </c>
      <c r="NM57" s="203">
        <v>3.3570000000000002</v>
      </c>
      <c r="NN57" s="203">
        <v>3.0209999999999999</v>
      </c>
      <c r="NO57" s="203">
        <v>0.33600000000000002</v>
      </c>
      <c r="NP57" s="203">
        <v>0</v>
      </c>
      <c r="NQ57" s="203">
        <v>-32.984999999999999</v>
      </c>
      <c r="NR57" s="203">
        <v>-31.646000000000001</v>
      </c>
      <c r="NS57" s="203">
        <v>-1.339</v>
      </c>
      <c r="NT57" s="203">
        <v>56.584000000000003</v>
      </c>
      <c r="NU57" s="203">
        <v>0</v>
      </c>
      <c r="NV57" s="203">
        <v>-3.0860000000000003</v>
      </c>
      <c r="NW57" s="203"/>
      <c r="NX57" s="241">
        <f>IFERROR(HLOOKUP("fa_21_flow_s2",acc!$B$10:$ALH$83,$A57-1947,FALSE)+HLOOKUP("fa_2_flow_s2",acc!$B$10:$ALH$83,$A57-1947,FALSE)+HLOOKUP("fa_3e_flow_s2",acc!$B$10:$ALH$83,$A57-1947,FALSE)+HLOOKUP("fa_3g_flow_s2",acc!$B$10:$ALH$83,$A57-1947,FALSE)+HLOOKUP("fa_4_flow_s2",acc!$B$10:$ALH$83,$A57-1947,FALSE)+HLOOKUP("fa_5e_flow_s2",acc!$B$10:$ALH$83,$A57-1947,FALSE)+HLOOKUP("fa_6_flow_s2",acc!$B$10:$ALH$83,$A57-1947,FALSE)+HLOOKUP("fa_8_flow_s2",acc!$B$10:$ALH$83,$A57-1947,FALSE),"")</f>
        <v>20.832999999999998</v>
      </c>
      <c r="NY57" s="203">
        <v>0</v>
      </c>
      <c r="NZ57" s="203">
        <v>-8.7970000000000006</v>
      </c>
      <c r="OA57" s="203">
        <v>-2.7E-2</v>
      </c>
      <c r="OB57" s="203">
        <v>0</v>
      </c>
      <c r="OC57" s="203">
        <v>1.665</v>
      </c>
      <c r="OD57" s="203">
        <v>2.702</v>
      </c>
      <c r="OE57" s="203">
        <v>-1.0369999999999999</v>
      </c>
      <c r="OF57" s="203">
        <v>7.8559999999999999</v>
      </c>
      <c r="OG57" s="203">
        <v>14.14</v>
      </c>
      <c r="OH57" s="203">
        <v>15.558</v>
      </c>
      <c r="OI57" s="203">
        <v>0</v>
      </c>
      <c r="OJ57" s="203">
        <v>0.71499999999999997</v>
      </c>
      <c r="OK57" s="203">
        <v>0</v>
      </c>
      <c r="OL57" s="203">
        <v>-0.10000000000000003</v>
      </c>
      <c r="OM57" s="203"/>
      <c r="ON57" s="241">
        <f>IFERROR(HLOOKUP("fl_3g_flow_s11",acc!$B$10:$AIO$83,$A57-1947,FALSE)+HLOOKUP("fl_4_flow_s11",acc!$B$10:$AIO$83,$A57-1947,FALSE)+HLOOKUP("fl_5e_flow_s11",acc!$B$10:$AIO$83,$A57-1947,FALSE),"")</f>
        <v>76.449999999999989</v>
      </c>
      <c r="OO57" s="203">
        <v>0</v>
      </c>
      <c r="OP57" s="203">
        <v>0</v>
      </c>
      <c r="OQ57" s="203">
        <v>-1.774</v>
      </c>
      <c r="OR57" s="203">
        <v>-1.7729999999999999</v>
      </c>
      <c r="OS57" s="203">
        <v>-1E-3</v>
      </c>
      <c r="OT57" s="203">
        <v>40.997999999999998</v>
      </c>
      <c r="OU57" s="203">
        <v>37.225999999999999</v>
      </c>
      <c r="OV57" s="203">
        <v>37.225999999999999</v>
      </c>
      <c r="OW57" s="203">
        <v>0</v>
      </c>
      <c r="OX57" s="203">
        <v>0</v>
      </c>
      <c r="OY57" s="203">
        <v>0</v>
      </c>
      <c r="OZ57" s="203">
        <v>0</v>
      </c>
      <c r="PA57" s="203"/>
      <c r="PB57" s="241">
        <f>IFERROR(HLOOKUP("fl_295_flow_s12",acc!$B$10:$AMM$83,$A57-1947,FALSE)+HLOOKUP("fl_2_flow_s12",acc!$B$10:$AMM$83,$A57-1947,FALSE)+HLOOKUP("fl_3g_flow_s12",acc!$B$10:$AMM$83,$A57-1947,FALSE)+HLOOKUP("fl_5e_flow_s12",acc!$B$10:$AMM$83,$A57-1947,FALSE)+HLOOKUP("fl_6_flow_s12",acc!$B$10:$AMM$83,$A57-1947,FALSE)+HLOOKUP("fl_7_flow_s12",acc!$B$10:$AMM$83,$A57-1947,FALSE),"")</f>
        <v>171.16675798708121</v>
      </c>
      <c r="PC57" s="203">
        <v>0</v>
      </c>
      <c r="PD57" s="241">
        <f>IFERROR(HLOOKUP("fa_2_flow_s11",acc!$B$10:$AIS$83,$A57-1947,FALSE)+HLOOKUP("fa_2_flow_s12",acc!$B$10:$AIS$83,$A57-1947,FALSE)+HLOOKUP("fa_2_flow_s121",acc!$B$10:$AIS$83,$A57-1947,FALSE)+HLOOKUP("fa_2_flow_s13",acc!$B$10:$AIS$83,$A57-1947,FALSE)+HLOOKUP("fa_2_flow_s14",acc!$B$10:$AIS$83,$A57-1947,FALSE)+HLOOKUP("fa_2_flow_s2",acc!$B$10:$AIS$83,$A57-1947,FALSE)-HLOOKUP("fl_2_flow_s121",acc!$B$10:$AIS$83,$A57-1947,FALSE)-HLOOKUP("fl_2_flow_s13",acc!$B$10:$AIS$83,$A57-1947,FALSE)-HLOOKUP("fl_2_flow_s2",acc!$B$10:$AIS$83,$A57-1947,FALSE),"")</f>
        <v>125.34900000000002</v>
      </c>
      <c r="PE57" s="203">
        <v>0</v>
      </c>
      <c r="PF57" s="203">
        <v>-12.76</v>
      </c>
      <c r="PG57" s="203">
        <v>-12.352</v>
      </c>
      <c r="PH57" s="203">
        <v>-16.785</v>
      </c>
      <c r="PI57" s="203">
        <v>4.4329999999999998</v>
      </c>
      <c r="PJ57" s="203">
        <v>0</v>
      </c>
      <c r="PK57" s="203">
        <v>-17.875</v>
      </c>
      <c r="PL57" s="203">
        <f>IFERROR(HLOOKUP("fa_5e_flow_s11",acc!$B$10:$AIS$83,$A57-1947,FALSE)
+HLOOKUP("fa_5e_flow_s12",acc!$B$10:$AIS$83,$A57-1947,FALSE)
+HLOOKUP("fa_5e_flow_s121",acc!$B$10:$AIS$83,$A57-1947,FALSE)
+HLOOKUP("fa_5e_flow_s13",acc!$B$10:$AIS$83,$A57-1947,FALSE)
+HLOOKUP("fa_5e_flow_s14",acc!$B$10:$AIS$83,$A57-1947,FALSE)
+HLOOKUP("fa_5e_flow_s2",acc!$B$10:$AIS$83,$A57-1947,FALSE)
-HLOOKUP("fl_5e_flow_s11",acc!$B$10:$AIS$83,$A57-1947,FALSE)
-HLOOKUP("fl_5e_flow_s121",acc!$B$10:$AIS$83,$A57-1947,FALSE),"")</f>
        <v>-17.112000000000002</v>
      </c>
      <c r="PM57" s="203">
        <v>0</v>
      </c>
      <c r="PN57" s="203">
        <v>57.463000000000001</v>
      </c>
      <c r="PO57" s="241">
        <f>IFERROR(HLOOKUP("fa_7_flow_s11",acc!$B$10:$AIS$83,$A57-1947,FALSE)+HLOOKUP("fa_7_flow_s121",acc!$B$10:$AIS$83,$A57-1947,FALSE)+HLOOKUP("fa_7_flow_s13",acc!$B$10:$AIS$83,$A57-1947,FALSE)+HLOOKUP("fa_7_flow_s14",acc!$B$10:$AIS$83,$A57-1947,FALSE)-HLOOKUP("fl_7_flow_s2",acc!$B$10:$AIS$83,$A57-1947,FALSE),"")</f>
        <v>1.0030000000000023</v>
      </c>
      <c r="PP57" s="203">
        <v>0</v>
      </c>
      <c r="PQ57" s="203"/>
      <c r="PR57" s="241">
        <f>IFERROR(HLOOKUP("fl_21_flow_s121",acc!$B$10:$AME$83,$A57-1947,FALSE)+HLOOKUP("res_flow",acc!$B$10:$AME$83,$A57-1947,FALSE)+HLOOKUP("gcb_flow",acc!$B$10:$AME$83,$A57-1947,FALSE)+HLOOKUP("fl_2_flow_s121",acc!$B$10:$AME$83,$A57-1947,FALSE)+HLOOKUP("fl_5e_flow_s121",acc!$B$10:$AME$83,$A57-1947,FALSE),"")</f>
        <v>-8.452</v>
      </c>
      <c r="PS57" s="203">
        <v>0</v>
      </c>
      <c r="PT57" s="203">
        <v>20.129606916788298</v>
      </c>
      <c r="PU57" s="241">
        <f>IFERROR(HLOOKUP("fa_21_flow_s11",acc!$B$10:$AIS$83,$A57-1947,FALSE)+HLOOKUP("fa_21_flow_s12",acc!$B$10:$AIS$83,$A57-1947,FALSE)+HLOOKUP("fa_21_flow_s14",acc!$B$10:$AIS$83,$A57-1947,FALSE)+HLOOKUP("fa_21_flow_s2",acc!$B$10:$AIS$83,$A57-1947,FALSE),"")</f>
        <v>0.58699999999999997</v>
      </c>
      <c r="PV57" s="203">
        <v>0</v>
      </c>
      <c r="PW57" s="203">
        <v>0</v>
      </c>
      <c r="PX57" s="203">
        <v>0</v>
      </c>
      <c r="PY57" s="203">
        <v>0</v>
      </c>
      <c r="PZ57" s="203">
        <v>0</v>
      </c>
      <c r="QA57" s="203">
        <v>-4.2000000000000003E-2</v>
      </c>
      <c r="QB57" s="203">
        <v>-4.2000000000000003E-2</v>
      </c>
      <c r="QC57" s="203">
        <v>0</v>
      </c>
      <c r="QD57" s="203">
        <v>0</v>
      </c>
      <c r="QE57" s="203">
        <v>0</v>
      </c>
      <c r="QF57" s="203">
        <v>0</v>
      </c>
      <c r="QG57" s="203"/>
      <c r="QH57" s="241">
        <f>IFERROR(HLOOKUP("fl_2_flow_s13",acc!$B$10:$ALW$83,$A57-1947,FALSE)+HLOOKUP("fl_3e_flow_s13",acc!$B$10:$ALW$83,$A57-1947,FALSE)+HLOOKUP("fl_4_flow_s13",acc!$B$10:$ALW$83,$A57-1947,FALSE),"")</f>
        <v>66.489000000000004</v>
      </c>
      <c r="QI57" s="203">
        <v>0</v>
      </c>
      <c r="QJ57" s="203">
        <v>2.6629999999999998</v>
      </c>
      <c r="QK57" s="203">
        <v>0</v>
      </c>
      <c r="QL57" s="203">
        <v>55.075000000000003</v>
      </c>
      <c r="QM57" s="203">
        <v>49.939</v>
      </c>
      <c r="QN57" s="203">
        <v>5.1360000000000001</v>
      </c>
      <c r="QO57" s="203">
        <v>8.7510000000000012</v>
      </c>
      <c r="QP57" s="203">
        <v>0</v>
      </c>
      <c r="QQ57" s="203">
        <v>0</v>
      </c>
      <c r="QR57" s="203">
        <v>0</v>
      </c>
      <c r="QS57" s="203">
        <v>0</v>
      </c>
      <c r="QT57" s="203">
        <v>0</v>
      </c>
      <c r="QU57" s="203">
        <v>0</v>
      </c>
      <c r="QV57" s="203"/>
      <c r="QW57" s="241">
        <f>IFERROR(HLOOKUP("fl_4_flow_s14",acc!$B$10:$ALO$83,$A57-1947,FALSE),"")</f>
        <v>9.8849999999999998</v>
      </c>
      <c r="QX57" s="203">
        <v>0</v>
      </c>
      <c r="QY57" s="203">
        <v>0</v>
      </c>
      <c r="QZ57" s="203">
        <v>0</v>
      </c>
      <c r="RA57" s="203">
        <v>0</v>
      </c>
      <c r="RB57" s="203">
        <v>0</v>
      </c>
      <c r="RC57" s="203">
        <v>9.8849999999999998</v>
      </c>
      <c r="RD57" s="203">
        <v>0</v>
      </c>
      <c r="RE57" s="203">
        <v>0</v>
      </c>
      <c r="RF57" s="203">
        <v>0</v>
      </c>
      <c r="RG57" s="203">
        <v>0</v>
      </c>
      <c r="RH57" s="203">
        <v>0</v>
      </c>
      <c r="RI57" s="203">
        <v>0</v>
      </c>
      <c r="RJ57" s="203"/>
      <c r="RK57" s="241">
        <f>IFERROR(HLOOKUP("fl_1_flow_s2",acc!$B$10:$ALG$83,$A57-1947,FALSE)+HLOOKUP("fl_295_flow_s2",acc!$B$10:$ALG$83,$A57-1947,FALSE)+HLOOKUP("tgt2_flow",acc!$B$10:$ALG$83,$A57-1947,FALSE)+HLOOKUP("fl_2_flow_s2",acc!$B$10:$ALG$83,$A57-1947,FALSE)+HLOOKUP("fl_3d_flow_s2",acc!$B$10:$ALG$83,$A57-1947,FALSE)+HLOOKUP("fl_4_flow_s2",acc!$B$10:$ALG$83,$A57-1947,FALSE)+HLOOKUP("fl_5d_flow_s2",acc!$B$10:$ALG$83,$A57-1947,FALSE)+HLOOKUP("fl_7_flow_s2",acc!$B$10:$ALG$83,$A57-1947,FALSE),"")</f>
        <v>25.192</v>
      </c>
      <c r="RL57" s="203">
        <v>0.46899999999999997</v>
      </c>
      <c r="RM57" s="203">
        <v>7.3380000000000001</v>
      </c>
      <c r="RN57" s="203">
        <v>0</v>
      </c>
      <c r="RO57" s="203">
        <v>1.9299999999999997</v>
      </c>
      <c r="RP57" s="203">
        <v>-1.1739999999999999</v>
      </c>
      <c r="RQ57" s="203">
        <v>-3.9630000000000001</v>
      </c>
      <c r="RR57" s="241">
        <f>IFERROR(HLOOKUP("fa_3d_flow_s11",acc!$B$10:$AIS$83,$A57-1947,FALSE)+HLOOKUP("fa_3d_flow_s12",acc!$B$10:$AIS$83,$A57-1947,FALSE)+HLOOKUP("fa_3d_flow_s121",acc!$B$10:$AIS$83,$A57-1947,FALSE)+HLOOKUP("fa_3d_flow_s13",acc!$B$10:$AIS$83,$A57-1947,FALSE)+HLOOKUP("fa_3d_flow_s14",acc!$B$10:$AIS$83,$A57-1947,FALSE),"")</f>
        <v>4.7490000000000006</v>
      </c>
      <c r="RS57" s="203">
        <v>8.82</v>
      </c>
      <c r="RT57" s="203">
        <v>2.6339999999999999</v>
      </c>
      <c r="RU57" s="203">
        <v>0</v>
      </c>
      <c r="RV57" s="241">
        <f>IFERROR(HLOOKUP("fa_5d_flow_s11",acc!$B$10:$AIS$83,$A57-1947,FALSE)
+HLOOKUP("fa_5d_flow_s12",acc!$B$10:$AIS$83,$A57-1947,FALSE)
+HLOOKUP("fa_5d_flow_s121",acc!$B$10:$AIS$83,$A57-1947,FALSE)
+HLOOKUP("fa_5d_flow_s13",acc!$B$10:$AIS$83,$A57-1947,FALSE)
+HLOOKUP("fa_5d_flow_s14",acc!$B$10:$AIS$83,$A57-1947,FALSE),"")</f>
        <v>3.2890000000000001</v>
      </c>
      <c r="RW57" s="203">
        <v>0</v>
      </c>
      <c r="RX57" s="203">
        <v>-1.4030000000000022</v>
      </c>
      <c r="RY57" s="203">
        <v>0</v>
      </c>
      <c r="RZ57" s="203"/>
      <c r="SA57" s="241">
        <f>IFERROR(HLOOKUP("fa_21_v_s11",acc!$B$10:$AIR$83,$A57-1947,FALSE)+HLOOKUP("fa_2_v_s11",acc!$B$10:$AIR$83,$A57-1947,FALSE)+HLOOKUP("fa_3e_v_s11",acc!$B$10:$AIR$83,$A57-1947,FALSE)+HLOOKUP("fa_3d_v_s11",acc!$B$10:$AIR$83,$A57-1947,FALSE)+HLOOKUP("fa_4_v_s11",acc!$B$10:$AIR$83,$A57-1947,FALSE)
+HLOOKUP("fa_5e_v_s11",acc!$B$10:$AIR$83,$A57-1947,FALSE)
+HLOOKUP("fa_5d_v_s11",acc!$B$10:$AIR$83,$A57-1947,FALSE)
+HLOOKUP("fa_6_v_s11",acc!$B$10:$AIR$83,$A57-1947,FALSE)
+HLOOKUP("fa_7_v_s11",acc!$B$10:$AIR$83,$A57-1947,FALSE)
+HLOOKUP("fa_8_v_s11",acc!$B$10:$AIR$83,$A57-1947,FALSE),"")</f>
        <v>26.547999999999998</v>
      </c>
      <c r="SB57" s="203">
        <v>0</v>
      </c>
      <c r="SC57" s="203">
        <v>0.18</v>
      </c>
      <c r="SD57" s="203">
        <v>0</v>
      </c>
      <c r="SE57" s="203">
        <v>-0.29299999999999998</v>
      </c>
      <c r="SF57" s="203">
        <v>-0.19400000000000001</v>
      </c>
      <c r="SG57" s="203">
        <v>-9.9000000000000005E-2</v>
      </c>
      <c r="SH57" s="203">
        <v>4.2220000000000004</v>
      </c>
      <c r="SI57" s="203">
        <v>23.056999999999999</v>
      </c>
      <c r="SJ57" s="203">
        <v>1.4590000000000001</v>
      </c>
      <c r="SK57" s="203">
        <v>21.597999999999999</v>
      </c>
      <c r="SL57" s="203">
        <v>0</v>
      </c>
      <c r="SM57" s="203">
        <v>-0.61799999999999999</v>
      </c>
      <c r="SN57" s="203">
        <v>0</v>
      </c>
      <c r="SO57" s="203"/>
      <c r="SP57" s="241">
        <f>IFERROR(HLOOKUP("fa_21_v_s12",acc!$B$10:$AML$83,$A57-1947,FALSE)+HLOOKUP("res_v",acc!$B$10:$AML$83,$A57-1947,FALSE)+HLOOKUP("fa_2_v_s12",acc!$B$10:$AML$83,$A57-1947,FALSE)+HLOOKUP("fa_3e_v_s12",acc!$B$10:$AML$83,$A57-1947,FALSE)+HLOOKUP("fa_3d_v_s12",acc!$B$10:$AML$83,$A57-1947,FALSE)+HLOOKUP("fa_3g_v_s12",acc!$B$10:$AML$83,$A57-1947,FALSE)+HLOOKUP("fa_4_v_s12",acc!$B$10:$AML$83,$A57-1947,FALSE)+HLOOKUP("fa_5e_v_s12",acc!$B$10:$AML$83,$A57-1947,FALSE)+HLOOKUP("fa_5d_v_s12",acc!$B$10:$AML$83,$A57-1947,FALSE)+HLOOKUP("fa_8_v_s12",acc!$B$10:$AML$83,$A57-1947,FALSE),"")</f>
        <v>14.296143795935571</v>
      </c>
      <c r="SQ57" s="203">
        <v>0</v>
      </c>
      <c r="SR57" s="203">
        <v>-21.806999999999999</v>
      </c>
      <c r="SS57" s="203">
        <v>-1.2E-2</v>
      </c>
      <c r="ST57" s="203">
        <v>0</v>
      </c>
      <c r="SU57" s="203">
        <v>34.146000000000001</v>
      </c>
      <c r="SV57" s="203">
        <v>33.088999999999999</v>
      </c>
      <c r="SW57" s="203">
        <v>1.0569999999999999</v>
      </c>
      <c r="SX57" s="241">
        <f>IFERROR(HLOOKUP("fl_4_v_s11",acc!$B$10:$AIS$83,$A57-1947,FALSE)+HLOOKUP("fl_4_v_s13",acc!$B$10:$AIS$83,$A57-1947,FALSE)+HLOOKUP("fl_4_v_s14",acc!$B$10:$AIS$83,$A57-1947,FALSE)+HLOOKUP("fl_4_v_s2",acc!$B$10:$AIS$83,$A57-1947,FALSE)-HLOOKUP("fa_4_v_s11",acc!$B$10:$AIS$83,$A57-1947,FALSE)-HLOOKUP("fa_4_v_s121",acc!$B$10:$AIS$83,$A57-1947,FALSE)-HLOOKUP("fa_4_v_s2",acc!$B$10:$AIS$83,$A57-1947,FALSE),"")</f>
        <v>-4.386000000000001</v>
      </c>
      <c r="SY57" s="203">
        <v>0.73099999999999998</v>
      </c>
      <c r="SZ57" s="203">
        <v>-3.2629999999999999</v>
      </c>
      <c r="TA57" s="203">
        <v>3.9940000000000002</v>
      </c>
      <c r="TB57" s="203">
        <v>0</v>
      </c>
      <c r="TC57" s="203">
        <v>0</v>
      </c>
      <c r="TD57" s="203">
        <v>0</v>
      </c>
      <c r="TE57" s="203"/>
      <c r="TF57" s="241">
        <f>IFERROR(HLOOKUP("fa_1_v_s121",acc!$B$10:$AMD$83,$A57-1947,FALSE)+HLOOKUP("fa_295_v_s121",acc!$B$10:$AMD$83,$A57-1947,FALSE)+HLOOKUP("tgt2_v",acc!$B$10:$AMD$83,$A57-1947,FALSE)+HLOOKUP("fa_2_v_s121",acc!$B$10:$AMD$83,$A57-1947,FALSE)+HLOOKUP("fa_3e_v_s121",acc!$B$10:$AMD$83,$A57-1947,FALSE)+HLOOKUP("fa_3d_v_s121",acc!$B$10:$AMD$83,$A57-1947,FALSE)+HLOOKUP("fa_3g_v_s121",acc!$B$10:$AMD$83,$A57-1947,FALSE)+HLOOKUP("fa_4_v_s121",acc!$B$10:$AMD$83,$A57-1947,FALSE)+HLOOKUP("fa_5e_v_s121",acc!$B$10:$AMD$83,$A57-1947,FALSE)+HLOOKUP("fa_5d_v_s121",acc!$B$10:$AMD$83,$A57-1947,FALSE)+HLOOKUP("fa_7_v_s121",acc!$B$10:$AMD$83,$A57-1947,FALSE)+HLOOKUP("fa_8_v_s121",acc!$B$10:$AMD$83,$A57-1947,FALSE),"")</f>
        <v>-3.105</v>
      </c>
      <c r="TG57" s="203">
        <v>-1.8240000000000001</v>
      </c>
      <c r="TH57" s="203">
        <v>-1.425</v>
      </c>
      <c r="TI57" s="203">
        <v>0</v>
      </c>
      <c r="TJ57" s="203">
        <v>0</v>
      </c>
      <c r="TK57" s="203">
        <v>3.1E-2</v>
      </c>
      <c r="TL57" s="203">
        <v>3.1E-2</v>
      </c>
      <c r="TM57" s="203">
        <v>0</v>
      </c>
      <c r="TN57" s="203">
        <v>0</v>
      </c>
      <c r="TO57" s="203">
        <v>1.7999999999999999E-2</v>
      </c>
      <c r="TP57" s="203">
        <v>0.01</v>
      </c>
      <c r="TQ57" s="203">
        <v>8.0000000000000002E-3</v>
      </c>
      <c r="TR57" s="203">
        <v>0</v>
      </c>
      <c r="TS57" s="203">
        <v>9.5000000000000001E-2</v>
      </c>
      <c r="TT57" s="203">
        <v>0</v>
      </c>
      <c r="TU57" s="203"/>
      <c r="TV57" s="241">
        <f>IFERROR(HLOOKUP("gcb_v",acc!$B$10:$ALV$83,$A57-1947,FALSE)+HLOOKUP("fa_2_v_s13",acc!$B$10:$ALV$83,$A57-1947,FALSE)+HLOOKUP("fa_3d_v_s13",acc!$B$10:$ALV$83,$A57-1947,FALSE)+HLOOKUP("fa_3g_v_s13",acc!$B$10:$ALV$83,$A57-1947,FALSE)+HLOOKUP("fa_5e_v_s13",acc!$B$10:$ALV$83,$A57-1947,FALSE)+HLOOKUP("fa_5d_v_s13",acc!$B$10:$ALV$83,$A57-1947,FALSE)+HLOOKUP("fa_6_v_s13",acc!$B$10:$ALV$83,$A57-1947,FALSE)+HLOOKUP("fa_7_v_s13",acc!$B$10:$ALV$83,$A57-1947,FALSE)+HLOOKUP("fa_8_v_s13",acc!$B$10:$ALV$83,$A57-1947,FALSE),"")</f>
        <v>-12.456999999999999</v>
      </c>
      <c r="TW57" s="203">
        <v>0</v>
      </c>
      <c r="TX57" s="203">
        <v>-2E-3</v>
      </c>
      <c r="TY57" s="203">
        <v>0</v>
      </c>
      <c r="TZ57" s="203">
        <v>0.94899999999999995</v>
      </c>
      <c r="UA57" s="203">
        <v>0.79100000000000004</v>
      </c>
      <c r="UB57" s="203">
        <v>0.158</v>
      </c>
      <c r="UC57" s="203">
        <v>0</v>
      </c>
      <c r="UD57" s="203">
        <v>-13.404</v>
      </c>
      <c r="UE57" s="203">
        <v>-13.516</v>
      </c>
      <c r="UF57" s="203">
        <v>0.112</v>
      </c>
      <c r="UG57" s="203">
        <v>0</v>
      </c>
      <c r="UH57" s="203">
        <v>0</v>
      </c>
      <c r="UI57" s="203">
        <v>0</v>
      </c>
      <c r="UJ57" s="203"/>
      <c r="UK57" s="241">
        <f>IFERROR(HLOOKUP("fa_21_v_s14",acc!$B$10:$ALN$83,$A57-1947,FALSE)+HLOOKUP("fa_2_v_s14",acc!$B$10:$ALN$83,$A57-1947,FALSE)+HLOOKUP("fa_3d_v_s14",acc!$B$10:$ALN$83,$A57-1947,FALSE)+HLOOKUP("fa_3g_v_s14",acc!$B$10:$ALN$83,$A57-1947,FALSE)+HLOOKUP("fa_5e_v_s14",acc!$B$10:$ALN$83,$A57-1947,FALSE)+HLOOKUP("fa_5d_v_s14",acc!$B$10:$ALN$83,$A57-1947,FALSE)+HLOOKUP("fa_6_v_s14",acc!$B$10:$ALN$83,$A57-1947,FALSE)+HLOOKUP("fa_7_v_s14",acc!$B$10:$ALN$83,$A57-1947,FALSE)+HLOOKUP("fa_8_v_s14",acc!$B$10:$ALN$83,$A57-1947,FALSE),"")</f>
        <v>-1.7989999999999999</v>
      </c>
      <c r="UL57" s="203">
        <v>0</v>
      </c>
      <c r="UM57" s="203">
        <v>1.17</v>
      </c>
      <c r="UN57" s="203">
        <v>0</v>
      </c>
      <c r="UO57" s="203">
        <v>-1.8580000000000001</v>
      </c>
      <c r="UP57" s="203">
        <v>-1.6779999999999999</v>
      </c>
      <c r="UQ57" s="203">
        <v>-0.18</v>
      </c>
      <c r="UR57" s="203">
        <v>0</v>
      </c>
      <c r="US57" s="203">
        <v>-2.0009999999999999</v>
      </c>
      <c r="UT57" s="203">
        <v>-2.427</v>
      </c>
      <c r="UU57" s="203">
        <v>0.42599999999999999</v>
      </c>
      <c r="UV57" s="203">
        <v>0.89</v>
      </c>
      <c r="UW57" s="203">
        <v>0</v>
      </c>
      <c r="UX57" s="203">
        <v>0</v>
      </c>
      <c r="UY57" s="203"/>
      <c r="UZ57" s="241">
        <f>IFERROR(HLOOKUP("fa_21_v_s2",acc!$B$10:$ALF$83,$A57-1947,FALSE)+HLOOKUP("fa_2_v_s2",acc!$B$10:$ALF$83,$A57-1947,FALSE)+HLOOKUP("fa_3e_v_s2",acc!$B$10:$ALF$83,$A57-1947,FALSE)+HLOOKUP("fa_3g_v_s2",acc!$B$10:$ALF$83,$A57-1947,FALSE)+HLOOKUP("fa_4_v_s2",acc!$B$10:$ALF$83,$A57-1947,FALSE)+HLOOKUP("fa_5e_v_s2",acc!$B$10:$ALF$83,$A57-1947,FALSE)+HLOOKUP("fa_6_v_s2",acc!$B$10:$ALF$83,$A57-1947,FALSE)+HLOOKUP("fa_8_v_s2",acc!$B$10:$ALF$83,$A57-1947,FALSE),"")</f>
        <v>-28.463999999999999</v>
      </c>
      <c r="VA57" s="203">
        <v>0</v>
      </c>
      <c r="VB57" s="203">
        <v>-17.047000000000001</v>
      </c>
      <c r="VC57" s="203">
        <v>1.2E-2</v>
      </c>
      <c r="VD57" s="203">
        <v>-1.7000000000000001E-2</v>
      </c>
      <c r="VE57" s="203">
        <v>2.6869999999999998</v>
      </c>
      <c r="VF57" s="203">
        <v>2.621</v>
      </c>
      <c r="VG57" s="203">
        <v>6.6000000000000003E-2</v>
      </c>
      <c r="VH57" s="203">
        <v>-4.141</v>
      </c>
      <c r="VI57" s="203">
        <v>-9.3379999999999992</v>
      </c>
      <c r="VJ57" s="203">
        <v>-9.0939999999999994</v>
      </c>
      <c r="VK57" s="203">
        <v>0</v>
      </c>
      <c r="VL57" s="203">
        <v>0</v>
      </c>
      <c r="VM57" s="203">
        <v>0</v>
      </c>
      <c r="VN57" s="203">
        <v>0</v>
      </c>
      <c r="VO57" s="203"/>
      <c r="VP57" s="241">
        <f>IFERROR(HLOOKUP("fl_3g_v_s11",acc!$B$10:$AIM$83,$A57-1947,FALSE)+HLOOKUP("fl_4_v_s11",acc!$B$10:$AIM$83,$A57-1947,FALSE)+HLOOKUP("fl_5e_v_s11",acc!$B$10:$AIM$83,$A57-1947,FALSE),"")</f>
        <v>-27.871000000000002</v>
      </c>
      <c r="VQ57" s="203">
        <v>0</v>
      </c>
      <c r="VR57" s="203">
        <v>0</v>
      </c>
      <c r="VS57" s="203">
        <v>2.2690000000000001</v>
      </c>
      <c r="VT57" s="203">
        <v>2.536</v>
      </c>
      <c r="VU57" s="203">
        <v>-0.26700000000000002</v>
      </c>
      <c r="VV57" s="203">
        <v>-5.2990000000000004</v>
      </c>
      <c r="VW57" s="203">
        <v>-24.841000000000001</v>
      </c>
      <c r="VX57" s="203">
        <v>-24.841000000000001</v>
      </c>
      <c r="VY57" s="203">
        <v>0</v>
      </c>
      <c r="VZ57" s="203">
        <v>0</v>
      </c>
      <c r="WA57" s="203">
        <v>0</v>
      </c>
      <c r="WB57" s="203">
        <v>0</v>
      </c>
      <c r="WC57" s="203"/>
      <c r="WD57" s="241">
        <f>IFERROR(HLOOKUP("fl_295_v_s12",acc!$B$10:$AMK$83,$A57-1947,FALSE)+HLOOKUP("fl_2_v_s12",acc!$B$10:$AMK$83,$A57-1947,FALSE)+HLOOKUP("fl_3g_v_s12",acc!$B$10:$AMK$83,$A57-1947,FALSE)+HLOOKUP("fl_5e_v_s12",acc!$B$10:$AMK$83,$A57-1947,FALSE)+HLOOKUP("fl_6_v_s12",acc!$B$10:$AMK$83,$A57-1947,FALSE)+HLOOKUP("fl_7_v_s12",acc!$B$10:$AMK$83,$A57-1947,FALSE),"")</f>
        <v>0.77914379593556671</v>
      </c>
      <c r="WE57" s="203">
        <v>0</v>
      </c>
      <c r="WF57" s="241">
        <f>IFERROR(HLOOKUP("fa_2_v_s11",acc!$B$10:$AIS$83,$A57-1947,FALSE)+HLOOKUP("fa_2_v_s12",acc!$B$10:$AIS$83,$A57-1947,FALSE)+HLOOKUP("fa_2_v_s121",acc!$B$10:$AIS$83,$A57-1947,FALSE)+HLOOKUP("fa_2_v_s13",acc!$B$10:$AIS$83,$A57-1947,FALSE)+HLOOKUP("fa_2_v_s14",acc!$B$10:$AIS$83,$A57-1947,FALSE)+HLOOKUP("fa_2_v_s2",acc!$B$10:$AIS$83,$A57-1947,FALSE)-HLOOKUP("fl_2_v_s121",acc!$B$10:$AIS$83,$A57-1947,FALSE)-HLOOKUP("fl_2_v_s13",acc!$B$10:$AIS$83,$A57-1947,FALSE)-HLOOKUP("fl_2_v_s2",acc!$B$10:$AIS$83,$A57-1947,FALSE),"")</f>
        <v>-20.484000000000002</v>
      </c>
      <c r="WG57" s="203">
        <v>0</v>
      </c>
      <c r="WH57" s="203">
        <v>1.986</v>
      </c>
      <c r="WI57" s="203">
        <v>6.5970000000000004</v>
      </c>
      <c r="WJ57" s="203">
        <v>9.7319999999999993</v>
      </c>
      <c r="WK57" s="203">
        <v>-3.1349999999999998</v>
      </c>
      <c r="WL57" s="203">
        <v>0</v>
      </c>
      <c r="WM57" s="203">
        <v>-7.0270000000000001</v>
      </c>
      <c r="WN57" s="241">
        <f>IFERROR(HLOOKUP("fa_5e_v_s11",acc!$B$10:$AIS$83,$A57-1947,FALSE)
+HLOOKUP("fa_5e_v_s12",acc!$B$10:$AIS$83,$A57-1947,FALSE)
+HLOOKUP("fa_5e_v_s121",acc!$B$10:$AIS$83,$A57-1947,FALSE)
+HLOOKUP("fa_5e_v_s13",acc!$B$10:$AIS$83,$A57-1947,FALSE)
+HLOOKUP("fa_5e_v_s14",acc!$B$10:$AIS$83,$A57-1947,FALSE)
+HLOOKUP("fa_5e_v_s2",acc!$B$10:$AIS$83,$A57-1947,FALSE)
-HLOOKUP("fl_5e_v_s11",acc!$B$10:$AIS$83,$A57-1947,FALSE)
-HLOOKUP("fl_5e_v_s121",acc!$B$10:$AIS$83,$A57-1947,FALSE),"")</f>
        <v>1.6539999999999981</v>
      </c>
      <c r="WO57" s="203">
        <v>0</v>
      </c>
      <c r="WP57" s="203">
        <v>0.89</v>
      </c>
      <c r="WQ57" s="241">
        <f>IFERROR(HLOOKUP("fa_7_v_s11",acc!$B$10:$AIS$83,$A57-1947,FALSE)+HLOOKUP("fa_7_v_s121",acc!$B$10:$AIS$83,$A57-1947,FALSE)+HLOOKUP("fa_7_v_s13",acc!$B$10:$AIS$83,$A57-1947,FALSE)+HLOOKUP("fa_7_v_s14",acc!$B$10:$AIS$83,$A57-1947,FALSE)-HLOOKUP("fl_7_v_s2",acc!$B$10:$AIS$83,$A57-1947,FALSE),"")</f>
        <v>1.9939999999999993</v>
      </c>
      <c r="WR57" s="203">
        <v>0</v>
      </c>
      <c r="WS57" s="203"/>
      <c r="WT57" s="241">
        <f>IFERROR(HLOOKUP("fl_21_v_s121",acc!$B$10:$AMC$83,$A57-1947,FALSE)+HLOOKUP("res_v",acc!$B$10:$AMC$83,$A57-1947,FALSE)+HLOOKUP("gcb_v",acc!$B$10:$AMC$83,$A57-1947,FALSE)+HLOOKUP("fl_2_v_s121",acc!$B$10:$AMC$83,$A57-1947,FALSE)+HLOOKUP("fl_5e_v_s121",acc!$B$10:$AMC$83,$A57-1947,FALSE),"")</f>
        <v>-4.2549999999999999</v>
      </c>
      <c r="WU57" s="203">
        <v>0</v>
      </c>
      <c r="WV57" s="203">
        <v>-0.61099999999999999</v>
      </c>
      <c r="WW57" s="203">
        <v>0</v>
      </c>
      <c r="WX57" s="203">
        <v>0</v>
      </c>
      <c r="WY57" s="203">
        <v>0</v>
      </c>
      <c r="WZ57" s="203">
        <v>0</v>
      </c>
      <c r="XA57" s="203">
        <v>0</v>
      </c>
      <c r="XB57" s="203">
        <v>0</v>
      </c>
      <c r="XC57" s="203">
        <v>-3.6440000000000001</v>
      </c>
      <c r="XD57" s="203">
        <v>-3.6440000000000001</v>
      </c>
      <c r="XE57" s="203">
        <v>0</v>
      </c>
      <c r="XF57" s="203">
        <v>0</v>
      </c>
      <c r="XG57" s="203">
        <v>0</v>
      </c>
      <c r="XH57" s="203">
        <v>0</v>
      </c>
      <c r="XI57" s="203"/>
      <c r="XJ57" s="241">
        <f>IFERROR(HLOOKUP("fl_2_v_s13",acc!$B$10:$ALU$83,$A57-1947,FALSE)+HLOOKUP("fl_3e_v_s13",acc!$B$10:$ALU$83,$A57-1947,FALSE)+HLOOKUP("fl_4_v_s13",acc!$B$10:$ALU$83,$A57-1947,FALSE),"")</f>
        <v>22.496000000000002</v>
      </c>
      <c r="XK57" s="203">
        <v>0</v>
      </c>
      <c r="XL57" s="203">
        <v>-1E-3</v>
      </c>
      <c r="XM57" s="203">
        <v>0</v>
      </c>
      <c r="XN57" s="203">
        <v>22.460999999999999</v>
      </c>
      <c r="XO57" s="203">
        <v>21.562000000000001</v>
      </c>
      <c r="XP57" s="203">
        <v>0.89900000000000002</v>
      </c>
      <c r="XQ57" s="203">
        <v>3.5999999999999997E-2</v>
      </c>
      <c r="XR57" s="203">
        <v>0</v>
      </c>
      <c r="XS57" s="203">
        <v>0</v>
      </c>
      <c r="XT57" s="203">
        <v>0</v>
      </c>
      <c r="XU57" s="203">
        <v>0</v>
      </c>
      <c r="XV57" s="203">
        <v>0</v>
      </c>
      <c r="XW57" s="203">
        <v>0</v>
      </c>
      <c r="XX57" s="203"/>
      <c r="XY57" s="241">
        <f>IFERROR(HLOOKUP("fl_4_v_s14",acc!$B$10:$ALM$83,$A57-1947,FALSE),"")</f>
        <v>-4.7E-2</v>
      </c>
      <c r="XZ57" s="203">
        <v>0</v>
      </c>
      <c r="YA57" s="203">
        <v>0</v>
      </c>
      <c r="YB57" s="203">
        <v>0</v>
      </c>
      <c r="YC57" s="203">
        <v>0</v>
      </c>
      <c r="YD57" s="203">
        <v>0</v>
      </c>
      <c r="YE57" s="203">
        <v>-4.7E-2</v>
      </c>
      <c r="YF57" s="203">
        <v>0</v>
      </c>
      <c r="YG57" s="203">
        <v>0</v>
      </c>
      <c r="YH57" s="203">
        <v>0</v>
      </c>
      <c r="YI57" s="203">
        <v>0</v>
      </c>
      <c r="YJ57" s="203">
        <v>0</v>
      </c>
      <c r="YK57" s="203">
        <v>0</v>
      </c>
      <c r="YL57" s="203"/>
      <c r="YM57" s="241">
        <f>IFERROR(HLOOKUP("fl_1_v_s2",acc!$B$10:$ALE$83,$A57-1947,FALSE)+HLOOKUP("fl_295_v_s2",acc!$B$10:$ALE$83,$A57-1947,FALSE)+HLOOKUP("tgt2_v",acc!$B$10:$ALE$83,$A57-1947,FALSE)+HLOOKUP("fl_2_v_s2",acc!$B$10:$ALE$83,$A57-1947,FALSE)+HLOOKUP("fl_3d_v_s2",acc!$B$10:$ALE$83,$A57-1947,FALSE)+HLOOKUP("fl_4_v_s2",acc!$B$10:$ALE$83,$A57-1947,FALSE)+HLOOKUP("fl_5d_v_s2",acc!$B$10:$ALE$83,$A57-1947,FALSE)+HLOOKUP("fl_7_v_s2",acc!$B$10:$ALE$83,$A57-1947,FALSE),"")</f>
        <v>3.899999999999995</v>
      </c>
      <c r="YN57" s="203">
        <v>-1.8240000000000001</v>
      </c>
      <c r="YO57" s="203">
        <v>-17.835000000000001</v>
      </c>
      <c r="YP57" s="203">
        <v>0</v>
      </c>
      <c r="YQ57" s="203">
        <v>-2.0030000000000001</v>
      </c>
      <c r="YR57" s="203">
        <v>4.335</v>
      </c>
      <c r="YS57" s="203">
        <v>0.88100000000000001</v>
      </c>
      <c r="YT57" s="241">
        <f>IFERROR(HLOOKUP("fa_3d_v_s11",acc!$B$10:$AIS$83,$A57-1947,FALSE)+HLOOKUP("fa_3d_v_s12",acc!$B$10:$AIS$83,$A57-1947,FALSE)+HLOOKUP("fa_3d_v_s121",acc!$B$10:$AIS$83,$A57-1947,FALSE)+HLOOKUP("fa_3d_v_s13",acc!$B$10:$AIS$83,$A57-1947,FALSE)+HLOOKUP("fa_3d_v_s14",acc!$B$10:$AIS$83,$A57-1947,FALSE),"")</f>
        <v>0.93599999999999994</v>
      </c>
      <c r="YU57" s="203">
        <v>1.0049999999999999</v>
      </c>
      <c r="YV57" s="203">
        <v>23.056999999999999</v>
      </c>
      <c r="YW57" s="203">
        <v>0</v>
      </c>
      <c r="YX57" s="241">
        <f>IFERROR(HLOOKUP("fa_5d_v_s11",acc!$B$10:$AIS$83,$A57-1947,FALSE)
+HLOOKUP("fa_5d_v_s12",acc!$B$10:$AIS$83,$A57-1947,FALSE)
+HLOOKUP("fa_5d_v_s121",acc!$B$10:$AIS$83,$A57-1947,FALSE)
+HLOOKUP("fa_5d_v_s13",acc!$B$10:$AIS$83,$A57-1947,FALSE)
+HLOOKUP("fa_5d_v_s14",acc!$B$10:$AIS$83,$A57-1947,FALSE),"")</f>
        <v>26.137999999999995</v>
      </c>
      <c r="YY57" s="203">
        <v>0</v>
      </c>
      <c r="YZ57" s="203">
        <v>-2.5169999999999995</v>
      </c>
      <c r="ZA57" s="203">
        <v>0</v>
      </c>
      <c r="ZB57" s="203"/>
      <c r="ZC57" s="241">
        <f>IFERROR(HLOOKUP("fa_21_c_s11",acc!$B$10:$AIL$83,$A57-1947,FALSE)+HLOOKUP("fa_2_c_s11",acc!$B$10:$AIL$83,$A57-1947,FALSE)+HLOOKUP("fa_3e_c_s11",acc!$B$10:$AIL$83,$A57-1947,FALSE)+HLOOKUP("fa_3d_c_s11",acc!$B$10:$AIL$83,$A57-1947,FALSE)+HLOOKUP("fa_4_c_s11",acc!$B$10:$AIL$83,$A57-1947,FALSE)+HLOOKUP("fa_5e_c_s11",acc!$B$10:$AIL$83,$A57-1947,FALSE)+HLOOKUP("fa_5d_c_s11",acc!$B$10:$AIL$83,$A57-1947,FALSE)+HLOOKUP("fa_6_c_s11",acc!$B$10:$AIL$83,$A57-1947,FALSE)+HLOOKUP("fa_7_c_s11",acc!$B$10:$AIL$83,$A57-1947,FALSE)+HLOOKUP("fa_8_c_s11",acc!$B$10:$AIL$83,$A57-1947,FALSE),"")</f>
        <v>-3.09</v>
      </c>
      <c r="ZD57" s="203">
        <v>0</v>
      </c>
      <c r="ZE57" s="203">
        <v>-2.0739999999999998</v>
      </c>
      <c r="ZF57" s="203">
        <v>0</v>
      </c>
      <c r="ZG57" s="203">
        <v>-4.0650000000000004</v>
      </c>
      <c r="ZH57" s="203">
        <v>-2.665</v>
      </c>
      <c r="ZI57" s="203">
        <v>-1.4</v>
      </c>
      <c r="ZJ57" s="203">
        <v>3.528</v>
      </c>
      <c r="ZK57" s="203">
        <v>1.42</v>
      </c>
      <c r="ZL57" s="203">
        <v>1.42</v>
      </c>
      <c r="ZM57" s="203">
        <v>0</v>
      </c>
      <c r="ZN57" s="203">
        <v>0</v>
      </c>
      <c r="ZO57" s="203">
        <v>1E-3</v>
      </c>
      <c r="ZP57" s="203">
        <v>-1.9000000000000004</v>
      </c>
      <c r="ZQ57" s="203"/>
      <c r="ZR57" s="241">
        <f>IFERROR(HLOOKUP("fa_21_c_s12",acc!$B$10:$AMJ$83,$A57-1947,FALSE)+HLOOKUP("res_c",acc!$B$10:$AMJ$83,$A57-1947,FALSE)+HLOOKUP("fa_2_c_s12",acc!$B$10:$AMJ$83,$A57-1947,FALSE)+HLOOKUP("fa_3e_c_s12",acc!$B$10:$AMJ$83,$A57-1947,FALSE)+HLOOKUP("fa_3d_c_s12",acc!$B$10:$AMJ$83,$A57-1947,FALSE)+HLOOKUP("fa_3g_c_s12",acc!$B$10:$AMJ$83,$A57-1947,FALSE)+HLOOKUP("fa_4_c_s12",acc!$B$10:$AMJ$83,$A57-1947,FALSE)+HLOOKUP("fa_5e_c_s12",acc!$B$10:$AMJ$83,$A57-1947,FALSE)+HLOOKUP("fa_5d_c_s12",acc!$B$10:$AMJ$83,$A57-1947,FALSE)+HLOOKUP("fa_8_c_s12",acc!$B$10:$AMJ$83,$A57-1947,FALSE),"")</f>
        <v>-29.997926725513437</v>
      </c>
      <c r="ZS57" s="203">
        <v>0</v>
      </c>
      <c r="ZT57" s="203">
        <v>-5.5430000000000001</v>
      </c>
      <c r="ZU57" s="203">
        <v>0</v>
      </c>
      <c r="ZV57" s="203">
        <v>0</v>
      </c>
      <c r="ZW57" s="203">
        <v>-2.9550000000000001</v>
      </c>
      <c r="ZX57" s="203">
        <v>-2.9550000000000001</v>
      </c>
      <c r="ZY57" s="203">
        <v>0</v>
      </c>
      <c r="ZZ57" s="241">
        <f>IFERROR(HLOOKUP("fl_4_c_s11",acc!$B$10:$AIS$83,$A57-1947,FALSE)+HLOOKUP("fl_4_c_s13",acc!$B$10:$AIS$83,$A57-1947,FALSE)+HLOOKUP("fl_4_c_s14",acc!$B$10:$AIS$83,$A57-1947,FALSE)+HLOOKUP("fl_4_c_s2",acc!$B$10:$AIS$83,$A57-1947,FALSE)-HLOOKUP("fa_4_c_s11",acc!$B$10:$AIS$83,$A57-1947,FALSE)-HLOOKUP("fa_4_c_s121",acc!$B$10:$AIS$83,$A57-1947,FALSE)-HLOOKUP("fa_4_c_s2",acc!$B$10:$AIS$83,$A57-1947,FALSE),"")</f>
        <v>5.1999999999996049E-2</v>
      </c>
      <c r="AAA57" s="203">
        <v>-7.0739999999999998</v>
      </c>
      <c r="AAB57" s="203">
        <v>-7.0739999999999998</v>
      </c>
      <c r="AAC57" s="203">
        <v>0</v>
      </c>
      <c r="AAD57" s="203">
        <v>0</v>
      </c>
      <c r="AAE57" s="203">
        <v>0</v>
      </c>
      <c r="AAF57" s="203">
        <v>-7.3320000000000007</v>
      </c>
      <c r="AAG57" s="203"/>
      <c r="AAH57" s="241">
        <f>IFERROR(HLOOKUP("fa_1_c_s121",acc!$B$10:$AMB$83,$A57-1947,FALSE)+HLOOKUP("fa_295_c_s121",acc!$B$10:$AMB$83,$A57-1947,FALSE)+HLOOKUP("tgt2_c",acc!$B$10:$AMB$83,$A57-1947,FALSE)+HLOOKUP("fa_2_c_s121",acc!$B$10:$AMB$83,$A57-1947,FALSE)+HLOOKUP("fa_3e_c_s121",acc!$B$10:$AMB$83,$A57-1947,FALSE)+HLOOKUP("fa_3d_c_s121",acc!$B$10:$AMB$83,$A57-1947,FALSE)+HLOOKUP("fa_3g_c_s121",acc!$B$10:$AMB$83,$A57-1947,FALSE)+HLOOKUP("fa_4_c_s121",acc!$B$10:$AMB$83,$A57-1947,FALSE)+HLOOKUP("fa_5e_c_s121",acc!$B$10:$AMB$83,$A57-1947,FALSE)+HLOOKUP("fa_5d_c_s121",acc!$B$10:$AMB$83,$A57-1947,FALSE)+HLOOKUP("fa_7_c_s121",acc!$B$10:$AMB$83,$A57-1947,FALSE)+HLOOKUP("fa_8_c_s121",acc!$B$10:$AMB$83,$A57-1947,FALSE),"")</f>
        <v>1.2379999999999802</v>
      </c>
      <c r="AAI57" s="203">
        <v>0</v>
      </c>
      <c r="AAJ57" s="203">
        <v>-0.85</v>
      </c>
      <c r="AAK57" s="203">
        <v>0</v>
      </c>
      <c r="AAL57" s="241">
        <f>IFERROR(HLOOKUP("fl_295_c_s12",acc!$B$10:$AIS$83,$A57-1947,FALSE)+HLOOKUP("fl_295_c_s2",acc!$B$10:$AIS$83,$A57-1947,FALSE),"")</f>
        <v>1.98599999999998</v>
      </c>
      <c r="AAM57" s="203">
        <v>0</v>
      </c>
      <c r="AAN57" s="203">
        <v>0</v>
      </c>
      <c r="AAO57" s="203">
        <v>0</v>
      </c>
      <c r="AAP57" s="203">
        <v>0</v>
      </c>
      <c r="AAQ57" s="203">
        <v>0</v>
      </c>
      <c r="AAR57" s="203">
        <v>0</v>
      </c>
      <c r="AAS57" s="203">
        <v>0</v>
      </c>
      <c r="AAT57" s="203">
        <v>0</v>
      </c>
      <c r="AAU57" s="203">
        <v>0</v>
      </c>
      <c r="AAV57" s="203">
        <v>0.10199999999999999</v>
      </c>
      <c r="AAW57" s="203"/>
      <c r="AAX57" s="241">
        <f>IFERROR(HLOOKUP("gcb_c",acc!$B$10:$ALT$83,$A57-1947,FALSE)+HLOOKUP("fa_2_c_s13",acc!$B$10:$ALT$83,$A57-1947,FALSE)+HLOOKUP("fa_3d_c_s13",acc!$B$10:$ALT$83,$A57-1947,FALSE)+HLOOKUP("fa_3g_c_s13",acc!$B$10:$ALT$83,$A57-1947,FALSE)+HLOOKUP("fa_5e_c_s13",acc!$B$10:$ALT$83,$A57-1947,FALSE)+HLOOKUP("fa_5d_c_s13",acc!$B$10:$ALT$83,$A57-1947,FALSE)+HLOOKUP("fa_6_c_s13",acc!$B$10:$ALT$83,$A57-1947,FALSE)+HLOOKUP("fa_7_c_s13",acc!$B$10:$ALT$83,$A57-1947,FALSE)+HLOOKUP("fa_8_c_s13",acc!$B$10:$ALT$83,$A57-1947,FALSE),"")</f>
        <v>18.850999999999999</v>
      </c>
      <c r="AAY57" s="203">
        <v>0</v>
      </c>
      <c r="AAZ57" s="203">
        <v>-14.2726069167883</v>
      </c>
      <c r="ABA57" s="203">
        <v>0</v>
      </c>
      <c r="ABB57" s="203">
        <v>4.532</v>
      </c>
      <c r="ABC57" s="203">
        <v>4.532</v>
      </c>
      <c r="ABD57" s="203">
        <v>0</v>
      </c>
      <c r="ABE57" s="203"/>
      <c r="ABF57" s="203">
        <v>5.6539999999999999</v>
      </c>
      <c r="ABG57" s="203">
        <v>5.6539999999999999</v>
      </c>
      <c r="ABH57" s="203">
        <v>0</v>
      </c>
      <c r="ABI57" s="203">
        <v>0</v>
      </c>
      <c r="ABJ57" s="203">
        <v>-1E-3</v>
      </c>
      <c r="ABK57" s="203">
        <v>7.47</v>
      </c>
      <c r="ABL57" s="203"/>
      <c r="ABM57" s="241">
        <f>IFERROR(HLOOKUP("fa_21_c_s14",acc!$B$10:$ALL$83,$A57-1947,FALSE)+HLOOKUP("fa_2_c_s14",acc!$B$10:$ALL$83,$A57-1947,FALSE)+HLOOKUP("fa_3d_c_s14",acc!$B$10:$ALL$83,$A57-1947,FALSE)+HLOOKUP("fa_3g_c_s14",acc!$B$10:$ALL$83,$A57-1947,FALSE)+HLOOKUP("fa_5e_c_s14",acc!$B$10:$ALL$83,$A57-1947,FALSE)+HLOOKUP("fa_5d_c_s14",acc!$B$10:$ALL$83,$A57-1947,FALSE)+HLOOKUP("fa_6_c_s14",acc!$B$10:$ALL$83,$A57-1947,FALSE)+HLOOKUP("fa_7_c_s14",acc!$B$10:$ALL$83,$A57-1947,FALSE)+HLOOKUP("fa_8_c_s14",acc!$B$10:$ALL$83,$A57-1947,FALSE),"")</f>
        <v>1.7609999999999999</v>
      </c>
      <c r="ABN57" s="203">
        <v>0</v>
      </c>
      <c r="ABO57" s="203">
        <v>0.371</v>
      </c>
      <c r="ABP57" s="203">
        <v>0</v>
      </c>
      <c r="ABQ57" s="203">
        <v>-0.313</v>
      </c>
      <c r="ABR57" s="203">
        <v>0.187</v>
      </c>
      <c r="ABS57" s="203">
        <v>-0.5</v>
      </c>
      <c r="ABT57" s="203">
        <v>0</v>
      </c>
      <c r="ABU57" s="203">
        <v>0</v>
      </c>
      <c r="ABV57" s="203">
        <v>0</v>
      </c>
      <c r="ABW57" s="203">
        <v>0</v>
      </c>
      <c r="ABX57" s="203">
        <v>0</v>
      </c>
      <c r="ABY57" s="203">
        <v>0</v>
      </c>
      <c r="ABZ57" s="203">
        <v>1.7029999999999998</v>
      </c>
      <c r="ACA57" s="203"/>
      <c r="ACB57" s="241">
        <f>IFERROR(HLOOKUP("fa_21_c_s2",acc!$B$10:$ALD$83,$A57-1947,FALSE)+HLOOKUP("fa_2_c_s2",acc!$B$10:$ALD$83,$A57-1947,FALSE)+HLOOKUP("fa_3e_c_s2",acc!$B$10:$ALD$83,$A57-1947,FALSE)+HLOOKUP("fa_3g_c_s2",acc!$B$10:$ALD$83,$A57-1947,FALSE)+HLOOKUP("fa_4_c_s2",acc!$B$10:$ALD$83,$A57-1947,FALSE)+HLOOKUP("fa_5e_c_s2",acc!$B$10:$ALD$83,$A57-1947,FALSE)+HLOOKUP("fa_6_c_s2",acc!$B$10:$ALD$83,$A57-1947,FALSE)+HLOOKUP("fa_8_c_s2",acc!$B$10:$ALD$83,$A57-1947,FALSE),"")</f>
        <v>9.0250000000000004</v>
      </c>
      <c r="ACC57" s="203">
        <v>0</v>
      </c>
      <c r="ACD57" s="203">
        <v>-7.0000000000000001E-3</v>
      </c>
      <c r="ACE57" s="203">
        <v>0</v>
      </c>
      <c r="ACF57" s="203">
        <v>0</v>
      </c>
      <c r="ACG57" s="203">
        <v>2.141</v>
      </c>
      <c r="ACH57" s="203">
        <v>0.24099999999999999</v>
      </c>
      <c r="ACI57" s="203">
        <v>1.9</v>
      </c>
      <c r="ACJ57" s="203">
        <v>5.4390000000000001</v>
      </c>
      <c r="ACK57" s="203">
        <v>0</v>
      </c>
      <c r="ACL57" s="203">
        <v>0</v>
      </c>
      <c r="ACM57" s="203">
        <v>0</v>
      </c>
      <c r="ACN57" s="203">
        <v>0</v>
      </c>
      <c r="ACO57" s="203">
        <v>0</v>
      </c>
      <c r="ACP57" s="203">
        <v>-4.1999999999999982E-2</v>
      </c>
      <c r="ACQ57" s="203"/>
      <c r="ACR57" s="241">
        <f>IFERROR(HLOOKUP("fl_3g_c_s11",acc!$B$10:$AMQ$83,$A57-1947,FALSE)+HLOOKUP("fl_4_c_s11",acc!$B$10:$AMQ$83,$A57-1947,FALSE)+HLOOKUP("fl_5e_c_s11",acc!$B$10:$AMQ$83,$A57-1947,FALSE),"")</f>
        <v>-1.9390000000000005</v>
      </c>
      <c r="ACS57" s="203">
        <v>0</v>
      </c>
      <c r="ACT57" s="203">
        <v>-1.6E-2</v>
      </c>
      <c r="ACU57" s="203">
        <v>-1.038</v>
      </c>
      <c r="ACV57" s="203">
        <v>-1.038</v>
      </c>
      <c r="ACW57" s="203">
        <v>0</v>
      </c>
      <c r="ACX57" s="203">
        <v>-4.8600000000000003</v>
      </c>
      <c r="ACY57" s="203">
        <v>3.9590000000000001</v>
      </c>
      <c r="ACZ57" s="203">
        <v>3.9590000000000001</v>
      </c>
      <c r="ADA57" s="203">
        <v>0</v>
      </c>
      <c r="ADB57" s="203">
        <v>0</v>
      </c>
      <c r="ADC57" s="203">
        <v>0</v>
      </c>
      <c r="ADD57" s="203">
        <v>0</v>
      </c>
      <c r="ADE57" s="203"/>
      <c r="ADF57" s="241">
        <f>IFERROR(HLOOKUP("fl_295_c_s12",acc!$B$10:$AMI$83,$A57-1947,FALSE)+HLOOKUP("fl_2_c_s12",acc!$B$10:$AMI$83,$A57-1947,FALSE)+HLOOKUP("fl_3g_c_s12",acc!$B$10:$AMI$83,$A57-1947,FALSE)+HLOOKUP("fl_5e_c_s12",acc!$B$10:$AMI$83,$A57-1947,FALSE)+HLOOKUP("fl_6_c_s12",acc!$B$10:$AMI$83,$A57-1947,FALSE)+HLOOKUP("fl_7_c_s12",acc!$B$10:$AMI$83,$A57-1947,FALSE),"")</f>
        <v>-13.256926725513459</v>
      </c>
      <c r="ADG57" s="203">
        <v>0</v>
      </c>
      <c r="ADH57" s="241">
        <f>IFERROR(HLOOKUP("fa_2_c_s11",acc!$B$10:$AIS$83,$A57-1947,FALSE)+HLOOKUP("fa_2_c_s12",acc!$B$10:$AIS$83,$A57-1947,FALSE)+HLOOKUP("fa_2_c_s121",acc!$B$10:$AIS$83,$A57-1947,FALSE)+HLOOKUP("fa_2_c_s13",acc!$B$10:$AIS$83,$A57-1947,FALSE)+HLOOKUP("fa_2_c_s14",acc!$B$10:$AIS$83,$A57-1947,FALSE)+HLOOKUP("fa_2_c_s2",acc!$B$10:$AIS$83,$A57-1947,FALSE)-HLOOKUP("fl_2_c_s121",acc!$B$10:$AIS$83,$A57-1947,FALSE)-HLOOKUP("fl_2_c_s13",acc!$B$10:$AIS$83,$A57-1947,FALSE)-HLOOKUP("fl_2_c_s2",acc!$B$10:$AIS$83,$A57-1947,FALSE),"")</f>
        <v>-6.9590000000000041</v>
      </c>
      <c r="ADI57" s="203">
        <v>0</v>
      </c>
      <c r="ADJ57" s="203">
        <v>2.0129999999999799</v>
      </c>
      <c r="ADK57" s="203">
        <v>0.89500000000000002</v>
      </c>
      <c r="ADL57" s="203">
        <v>0.89500000000000002</v>
      </c>
      <c r="ADM57" s="203">
        <v>0</v>
      </c>
      <c r="ADN57" s="203">
        <v>0</v>
      </c>
      <c r="ADO57" s="203">
        <f t="shared" si="1"/>
        <v>-3.9590000000000001</v>
      </c>
      <c r="ADP57" s="241">
        <f>IFERROR(HLOOKUP("fa_5e_c_s11",acc!$B$10:$AIS$83,$A57-1947,FALSE)
+HLOOKUP("fa_5e_c_s12",acc!$B$10:$AIS$83,$A57-1947,FALSE)
+HLOOKUP("fa_5e_c_s121",acc!$B$10:$AIS$83,$A57-1947,FALSE)
+HLOOKUP("fa_5e_c_s13",acc!$B$10:$AIS$83,$A57-1947,FALSE)
+HLOOKUP("fa_5e_c_s14",acc!$B$10:$AIS$83,$A57-1947,FALSE)
+HLOOKUP("fa_5e_c_s2",acc!$B$10:$AIS$83,$A57-1947,FALSE)
-HLOOKUP("fl_5e_c_s11",acc!$B$10:$AIS$83,$A57-1947,FALSE)
-HLOOKUP("fl_5e_c_s121",acc!$B$10:$AIS$83,$A57-1947,FALSE),"")</f>
        <v>-3.9590000000000001</v>
      </c>
      <c r="ADQ57" s="203">
        <v>0</v>
      </c>
      <c r="ADR57" s="203">
        <v>0</v>
      </c>
      <c r="ADS57" s="241">
        <f>IFERROR(HLOOKUP("fa_7_c_s11",acc!$B$10:$AIS$83,$A57-1947,FALSE)+HLOOKUP("fa_7_c_s121",acc!$B$10:$AIS$83,$A57-1947,FALSE)+HLOOKUP("fa_7_c_s13",acc!$B$10:$AIS$83,$A57-1947,FALSE)+HLOOKUP("fa_7_c_s14",acc!$B$10:$AIS$83,$A57-1947,FALSE)-HLOOKUP("fl_7_c_s2",acc!$B$10:$AIS$83,$A57-1947,FALSE),"")</f>
        <v>0</v>
      </c>
      <c r="ADT57" s="203">
        <v>0</v>
      </c>
      <c r="ADU57" s="203"/>
      <c r="ADV57" s="241">
        <f>IFERROR(HLOOKUP("fl_21_c_s121",acc!$B$10:$AMA$83,$A57-1947,FALSE)+HLOOKUP("res_c",acc!$B$10:$AMA$83,$A57-1947,FALSE)+HLOOKUP("gcb_c",acc!$B$10:$AMA$83,$A57-1947,FALSE)+HLOOKUP("fl_2_c_s121",acc!$B$10:$AMA$83,$A57-1947,FALSE)+HLOOKUP("fl_5e_c_s121",acc!$B$10:$AMA$83,$A57-1947,FALSE),"")</f>
        <v>0.61100000000000065</v>
      </c>
      <c r="ADW57" s="203">
        <v>0</v>
      </c>
      <c r="ADX57" s="203">
        <v>-14.857606916788299</v>
      </c>
      <c r="ADY57" s="241">
        <f>IFERROR(HLOOKUP("fa_21_c_s11",acc!$B$10:$AIS$83,$A57-1947,FALSE)+HLOOKUP("fa_21_c_s12",acc!$B$10:$AIS$83,$A57-1947,FALSE)+HLOOKUP("fa_21_c_s14",acc!$B$10:$AIS$83,$A57-1947,FALSE)+HLOOKUP("fa_21_c_s2",acc!$B$10:$AIS$83,$A57-1947,FALSE),"")</f>
        <v>0</v>
      </c>
      <c r="ADZ57" s="203">
        <v>0</v>
      </c>
      <c r="AEA57" s="203">
        <v>0</v>
      </c>
      <c r="AEB57" s="203">
        <v>0</v>
      </c>
      <c r="AEC57" s="203">
        <v>0</v>
      </c>
      <c r="AED57" s="203">
        <v>0</v>
      </c>
      <c r="AEE57" s="203">
        <v>0</v>
      </c>
      <c r="AEF57" s="203">
        <v>0</v>
      </c>
      <c r="AEG57" s="203">
        <v>0</v>
      </c>
      <c r="AEH57" s="203">
        <v>0</v>
      </c>
      <c r="AEI57" s="203">
        <v>0</v>
      </c>
      <c r="AEJ57" s="203">
        <v>0</v>
      </c>
      <c r="AEK57" s="203"/>
      <c r="AEL57" s="241">
        <f>IFERROR(HLOOKUP("fl_2_c_s13",acc!$B$10:$ALS$83,$A57-1947,FALSE)+HLOOKUP("fl_3e_c_s13",acc!$B$10:$ALS$83,$A57-1947,FALSE)+HLOOKUP("fl_4_c_s13",acc!$B$10:$ALS$83,$A57-1947,FALSE),"")</f>
        <v>17.043999999999997</v>
      </c>
      <c r="AEM57" s="203">
        <v>0</v>
      </c>
      <c r="AEN57" s="203">
        <v>-0.39600000000000002</v>
      </c>
      <c r="AEO57" s="203">
        <v>0</v>
      </c>
      <c r="AEP57" s="203">
        <v>0.97799999999999998</v>
      </c>
      <c r="AEQ57" s="203">
        <v>0.97799999999999998</v>
      </c>
      <c r="AER57" s="203">
        <v>0</v>
      </c>
      <c r="AES57" s="203">
        <v>16.461999999999996</v>
      </c>
      <c r="AET57" s="203">
        <v>0</v>
      </c>
      <c r="AEU57" s="203">
        <v>0</v>
      </c>
      <c r="AEV57" s="203">
        <v>0</v>
      </c>
      <c r="AEW57" s="203">
        <v>0</v>
      </c>
      <c r="AEX57" s="203">
        <v>0</v>
      </c>
      <c r="AEY57" s="203">
        <v>0</v>
      </c>
      <c r="AEZ57" s="203"/>
      <c r="AFA57" s="241">
        <f>IFERROR(HLOOKUP("fl_4_c_s14",acc!$B$10:$ALK$83,$A57-1947,FALSE),"")</f>
        <v>-1.038</v>
      </c>
      <c r="AFB57" s="203">
        <v>0</v>
      </c>
      <c r="AFC57" s="203">
        <v>0</v>
      </c>
      <c r="AFD57" s="203">
        <v>0</v>
      </c>
      <c r="AFE57" s="203">
        <v>0</v>
      </c>
      <c r="AFF57" s="203">
        <v>0</v>
      </c>
      <c r="AFG57" s="203">
        <v>-1.038</v>
      </c>
      <c r="AFH57" s="203">
        <v>0</v>
      </c>
      <c r="AFI57" s="203">
        <v>0</v>
      </c>
      <c r="AFJ57" s="203">
        <v>0</v>
      </c>
      <c r="AFK57" s="203">
        <v>0</v>
      </c>
      <c r="AFL57" s="203">
        <v>0</v>
      </c>
      <c r="AFM57" s="203"/>
      <c r="AFN57" s="203"/>
      <c r="AFO57" s="241">
        <f>IFERROR(HLOOKUP("fl_1_c_s2",acc!$B$10:$ALC$83,$A57-1947,FALSE)+HLOOKUP("fl_295_c_s2",acc!$B$10:$ALC$83,$A57-1947,FALSE)+HLOOKUP("tgt2_c",acc!$B$10:$ALC$83,$A57-1947,FALSE)+HLOOKUP("fl_2_c_s2",acc!$B$10:$ALC$83,$A57-1947,FALSE)+HLOOKUP("fl_3d_c_s2",acc!$B$10:$ALC$83,$A57-1947,FALSE)+HLOOKUP("fl_4_c_s2",acc!$B$10:$ALC$83,$A57-1947,FALSE)+HLOOKUP("fl_5d_c_s2",acc!$B$10:$ALC$83,$A57-1947,FALSE)+HLOOKUP("fl_7_c_s2",acc!$B$10:$ALC$83,$A57-1947,FALSE),"")</f>
        <v>-3.6349999999999998</v>
      </c>
      <c r="AFP57" s="203">
        <v>0</v>
      </c>
      <c r="AFQ57" s="203">
        <v>-0.16300000000000001</v>
      </c>
      <c r="AFR57" s="203">
        <v>0</v>
      </c>
      <c r="AFS57" s="203">
        <v>-2.700000000000001E-2</v>
      </c>
      <c r="AFT57" s="203">
        <v>-1.494</v>
      </c>
      <c r="AFU57" s="203">
        <v>-1.494</v>
      </c>
      <c r="AFV57" s="241">
        <f>IFERROR(HLOOKUP("fa_3d_c_s11",acc!$B$10:$AIS$83,$A57-1947,FALSE)+HLOOKUP("fa_3d_c_s12",acc!$B$10:$AIS$83,$A57-1947,FALSE)+HLOOKUP("fa_3d_c_s121",acc!$B$10:$AIS$83,$A57-1947,FALSE)+HLOOKUP("fa_3d_c_s13",acc!$B$10:$AIS$83,$A57-1947,FALSE)+HLOOKUP("fa_3d_c_s14",acc!$B$10:$AIS$83,$A57-1947,FALSE),"")</f>
        <v>-1.9</v>
      </c>
      <c r="AFW57" s="203">
        <v>-1.5449999999999999</v>
      </c>
      <c r="AFX57" s="203">
        <v>0</v>
      </c>
      <c r="AFY57" s="203">
        <v>0</v>
      </c>
      <c r="AFZ57" s="241">
        <f>IFERROR(HLOOKUP("fa_5d_c_s11",acc!$B$10:$AIS$83,$A57-1947,FALSE)
+HLOOKUP("fa_5d_c_s12",acc!$B$10:$AIS$83,$A57-1947,FALSE)
+HLOOKUP("fa_5d_c_s121",acc!$B$10:$AIS$83,$A57-1947,FALSE)
+HLOOKUP("fa_5d_c_s13",acc!$B$10:$AIS$83,$A57-1947,FALSE)
+HLOOKUP("fa_5d_c_s14",acc!$B$10:$AIS$83,$A57-1947,FALSE),"")</f>
        <v>0</v>
      </c>
      <c r="AGA57" s="203">
        <v>0</v>
      </c>
      <c r="AGB57" s="203">
        <v>0</v>
      </c>
      <c r="AGC57" s="203">
        <v>0</v>
      </c>
      <c r="AGD57" s="203">
        <v>1219.3910000000001</v>
      </c>
      <c r="AGE57" s="203">
        <v>1218.7639999999999</v>
      </c>
      <c r="AGF57" s="203">
        <v>0</v>
      </c>
      <c r="AGG57" s="203">
        <v>0</v>
      </c>
      <c r="AGH57" s="203">
        <v>0</v>
      </c>
      <c r="AGI57" s="203">
        <v>0</v>
      </c>
      <c r="AGJ57" s="203">
        <v>12.212</v>
      </c>
      <c r="AGK57" s="203">
        <v>-22.967606916788299</v>
      </c>
      <c r="AGL57" s="203">
        <v>0</v>
      </c>
      <c r="AGM57" s="203">
        <v>15.4686069167883</v>
      </c>
      <c r="AGN57" s="203">
        <v>17.489000000000001</v>
      </c>
      <c r="AGO57" s="203">
        <v>-6.1589999999999998</v>
      </c>
      <c r="AGP57" s="203">
        <v>0</v>
      </c>
      <c r="AGQ57" s="203">
        <v>0</v>
      </c>
      <c r="AGR57" s="203">
        <v>14.323</v>
      </c>
      <c r="AGS57" s="241">
        <f>IFERROR(HLOOKUP("fl_3e_flow_s13",acc!$B$10:$AIS$83,$A57-1947,FALSE)-HLOOKUP("fa_3e_flow_s11",acc!$B$10:$AIS$83,$A57-1947,FALSE)-HLOOKUP("fa_3e_flow_s121",acc!$B$10:$AIS$83,$A57-1947,FALSE)-HLOOKUP("fa_3e_flow_s2",acc!$B$10:$AIS$83,$A57-1947,FALSE),"")</f>
        <v>39.320627087149795</v>
      </c>
      <c r="AGT57" s="203">
        <v>-1.2706270871497911</v>
      </c>
      <c r="AGU57" s="203">
        <v>0</v>
      </c>
      <c r="AGV57" s="203">
        <v>2.702</v>
      </c>
      <c r="AGW57" s="203">
        <v>55.075000000000003</v>
      </c>
      <c r="AGX57" s="203">
        <v>-1.7739999999999998</v>
      </c>
      <c r="AGY57" s="203">
        <v>9.8311308999314004</v>
      </c>
      <c r="AGZ57" s="241">
        <f>IFERROR(HLOOKUP("fa_3g_flow_s12",acc!$B$10:$AIS$83,$A57-1947,FALSE)+HLOOKUP("fa_3g_flow_s121",acc!$B$10:$AIS$83,$A57-1947,FALSE)+HLOOKUP("fa_3g_flow_s13",acc!$B$10:$AIS$83,$A57-1947,FALSE)+HLOOKUP("fa_3g_flow_s14",acc!$B$10:$AIS$83,$A57-1947,FALSE)+HLOOKUP("fa_3g_flow_s2",acc!$B$10:$AIS$83,$A57-1947,FALSE)-HLOOKUP("fl_3g_flow_s11",acc!$B$10:$AIS$83,$A57-1947,FALSE),"")</f>
        <v>17.223757987081189</v>
      </c>
      <c r="AHA57" s="203">
        <v>-0.172372912850209</v>
      </c>
      <c r="AHB57" s="203">
        <v>-0.156</v>
      </c>
      <c r="AHC57" s="203">
        <v>3.0209999999999999</v>
      </c>
      <c r="AHD57" s="203">
        <v>2.9260000000000002</v>
      </c>
      <c r="AHE57" s="203">
        <v>83.281000000000006</v>
      </c>
      <c r="AHF57" s="241">
        <f>IFERROR(HLOOKUP("fl_3e_s_s13",acc!$B$10:$AIS$83,$A57-1947,FALSE)-HLOOKUP("fa_3e_s_s11",acc!$B$10:$AIS$83,$A57-1947,FALSE)-HLOOKUP("fa_3e_s_s121",acc!$B$10:$AIS$83,$A57-1947,FALSE)-HLOOKUP("fa_3e_s_s2",acc!$B$10:$AIS$83,$A57-1947,FALSE),"")</f>
        <v>276.36146367928819</v>
      </c>
      <c r="AHG57" s="203">
        <v>2.6875363207118399</v>
      </c>
      <c r="AHH57" s="203">
        <v>0</v>
      </c>
      <c r="AHI57" s="203">
        <v>113.616</v>
      </c>
      <c r="AHJ57" s="203">
        <v>475.94600000000003</v>
      </c>
      <c r="AHK57" s="203">
        <v>143.88400000000001</v>
      </c>
      <c r="AHL57" s="203">
        <v>456.24561757811699</v>
      </c>
      <c r="AHM57" s="241">
        <f>IFERROR(HLOOKUP("fa_3g_s_s12",acc!$B$10:$AIS$83,$A57-1947,FALSE)+HLOOKUP("fa_3g_s_s121",acc!$B$10:$AIS$83,$A57-1947,FALSE)+HLOOKUP("fa_3g_s_s13",acc!$B$10:$AIS$83,$A57-1947,FALSE)+HLOOKUP("fa_3g_s_s14",acc!$B$10:$AIS$83,$A57-1947,FALSE)+HLOOKUP("fa_3g_s_s2",acc!$B$10:$AIS$83,$A57-1947,FALSE)-HLOOKUP("fl_3g_s_s11",acc!$B$10:$AIS$83,$A57-1947,FALSE),"")</f>
        <v>485.01308125740502</v>
      </c>
      <c r="AHN57" s="203">
        <f t="shared" si="3"/>
        <v>1.4861609696630318</v>
      </c>
      <c r="AHO57" s="203">
        <f t="shared" si="2"/>
        <v>0.90052498203152342</v>
      </c>
      <c r="AHP57" s="203">
        <v>0.96846367928816002</v>
      </c>
      <c r="AHQ57" s="203">
        <v>25.606999999999999</v>
      </c>
      <c r="AHR57" s="203">
        <v>95.391000000000005</v>
      </c>
      <c r="AHS57" s="203">
        <v>50.684999999999995</v>
      </c>
      <c r="AHT57" s="203">
        <v>-0.19400000000000001</v>
      </c>
      <c r="AHU57" s="241">
        <f>IFERROR(HLOOKUP("fl_3e_v_s13",acc!$B$10:$AIS$83,$A57-1947,FALSE)-HLOOKUP("fa_3e_v_s11",acc!$B$10:$AIS$83,$A57-1947,FALSE)-HLOOKUP("fa_3e_v_s121",acc!$B$10:$AIS$83,$A57-1947,FALSE)-HLOOKUP("fa_3e_v_s2",acc!$B$10:$AIS$83,$A57-1947,FALSE),"")</f>
        <v>20.042631532455847</v>
      </c>
      <c r="AHV57" s="203">
        <v>-8.63153245584522E-3</v>
      </c>
      <c r="AHW57" s="203">
        <v>0</v>
      </c>
      <c r="AHX57" s="203">
        <v>2.621</v>
      </c>
      <c r="AHY57" s="203">
        <v>22.461000000000002</v>
      </c>
      <c r="AHZ57" s="203">
        <v>2.2690000000000001</v>
      </c>
      <c r="AIA57" s="203">
        <v>18.670512263479726</v>
      </c>
      <c r="AIB57" s="241">
        <f>IFERROR(HLOOKUP("fa_3g_v_s12",acc!$B$10:$AIS$83,$A57-1947,FALSE)+HLOOKUP("fa_3g_v_s121",acc!$B$10:$AIS$83,$A57-1947,FALSE)+HLOOKUP("fa_3g_v_s13",acc!$B$10:$AIS$83,$A57-1947,FALSE)+HLOOKUP("fa_3g_v_s14",acc!$B$10:$AIS$83,$A57-1947,FALSE)+HLOOKUP("fa_3g_v_s2",acc!$B$10:$AIS$83,$A57-1947,FALSE)-HLOOKUP("fl_3g_v_s11",acc!$B$10:$AIS$83,$A57-1947,FALSE),"")</f>
        <v>14.73914379593557</v>
      </c>
      <c r="AIC57" s="203">
        <v>3.963153245584522E-2</v>
      </c>
      <c r="AID57" s="203">
        <v>0.79100000000000004</v>
      </c>
      <c r="AIE57" s="203">
        <v>-1.6779999999999999</v>
      </c>
      <c r="AIF57" s="203">
        <v>-0.81499999999999995</v>
      </c>
      <c r="AIG57" s="203">
        <v>-2.665</v>
      </c>
      <c r="AIH57" s="241">
        <f>IFERROR(HLOOKUP("fl_3e_c_s13",acc!$B$10:$AIS$83,$A57-1947,FALSE)-HLOOKUP("fa_3e_c_s11",acc!$B$10:$AIS$83,$A57-1947,FALSE)-HLOOKUP("fa_3e_c_s121",acc!$B$10:$AIS$83,$A57-1947,FALSE)-HLOOKUP("fa_3e_c_s2",acc!$B$10:$AIS$83,$A57-1947,FALSE),"")</f>
        <v>3.5662302550606935</v>
      </c>
      <c r="AII57" s="203">
        <v>-0.16423025506069377</v>
      </c>
      <c r="AIJ57" s="203">
        <v>0</v>
      </c>
      <c r="AIK57" s="203">
        <v>0.24099999999999999</v>
      </c>
      <c r="AIL57" s="203">
        <v>0.97799999999999998</v>
      </c>
      <c r="AIM57" s="203">
        <v>-1.038</v>
      </c>
      <c r="AIN57" s="203">
        <v>-13.667156980574129</v>
      </c>
      <c r="AIO57" s="241">
        <f>IFERROR(HLOOKUP("fa_3g_c_s12",acc!$B$10:$AIS$83,$A57-1947,FALSE)+HLOOKUP("fa_3g_c_s121",acc!$B$10:$AIS$83,$A57-1947,FALSE)+HLOOKUP("fa_3g_c_s13",acc!$B$10:$AIS$83,$A57-1947,FALSE)+HLOOKUP("fa_3g_c_s14",acc!$B$10:$AIS$83,$A57-1947,FALSE)+HLOOKUP("fa_3g_c_s2",acc!$B$10:$AIS$83,$A57-1947,FALSE)-HLOOKUP("fl_3g_c_s11",acc!$B$10:$AIS$83,$A57-1947,FALSE),"")</f>
        <v>-4.3519267255134348</v>
      </c>
      <c r="AIP57" s="203">
        <v>0.16423025506069377</v>
      </c>
      <c r="AIQ57" s="203">
        <v>4.532</v>
      </c>
      <c r="AIR57" s="203">
        <v>0.187</v>
      </c>
      <c r="AIS57" s="203">
        <v>3.3939999999999997</v>
      </c>
    </row>
    <row r="58" spans="1:929" x14ac:dyDescent="0.35">
      <c r="A58" s="1">
        <v>1996</v>
      </c>
      <c r="B58" s="203">
        <v>122.929</v>
      </c>
      <c r="C58" s="203">
        <v>-104.897136</v>
      </c>
      <c r="D58" s="203">
        <v>15.515984</v>
      </c>
      <c r="E58" s="203">
        <v>3.4891999999999257E-2</v>
      </c>
      <c r="F58" s="203">
        <v>1120.312132</v>
      </c>
      <c r="G58" s="203">
        <v>-4.5090000000000003</v>
      </c>
      <c r="H58" s="203">
        <v>0</v>
      </c>
      <c r="I58" s="203">
        <v>13.707450000000001</v>
      </c>
      <c r="J58" s="203">
        <v>-0.45287999999999951</v>
      </c>
      <c r="K58" s="203">
        <v>205.7038</v>
      </c>
      <c r="L58" s="203">
        <v>0</v>
      </c>
      <c r="M58" s="203">
        <v>0</v>
      </c>
      <c r="N58" s="203">
        <v>0</v>
      </c>
      <c r="O58" s="203">
        <f t="shared" si="6"/>
        <v>2.6764997663606631</v>
      </c>
      <c r="P58" s="203">
        <f t="shared" si="4"/>
        <v>0.90772110070245038</v>
      </c>
      <c r="Q58" s="203">
        <v>0</v>
      </c>
      <c r="R58" s="203">
        <v>0</v>
      </c>
      <c r="S58" s="203">
        <v>-0.79699999999999993</v>
      </c>
      <c r="T58" s="203">
        <v>0</v>
      </c>
      <c r="U58" s="203">
        <v>-5.8575150000000002</v>
      </c>
      <c r="V58" s="203">
        <v>10.652663</v>
      </c>
      <c r="W58" s="203">
        <v>225.23097300000001</v>
      </c>
      <c r="X58" s="203">
        <v>6.4319999999999995</v>
      </c>
      <c r="Y58" s="203">
        <v>-5.0537290000000006</v>
      </c>
      <c r="Z58" s="203">
        <v>0.98157799999999995</v>
      </c>
      <c r="AA58" s="203">
        <v>5.4340000000010491E-3</v>
      </c>
      <c r="AB58" s="203">
        <v>46.788133999999999</v>
      </c>
      <c r="AC58" s="203">
        <v>0</v>
      </c>
      <c r="AD58" s="203">
        <v>0</v>
      </c>
      <c r="AE58" s="203">
        <v>0</v>
      </c>
      <c r="AF58" s="203">
        <v>0</v>
      </c>
      <c r="AG58" s="203">
        <v>0</v>
      </c>
      <c r="AH58" s="203">
        <v>0</v>
      </c>
      <c r="AI58" s="203">
        <v>0</v>
      </c>
      <c r="AJ58" s="203">
        <v>0</v>
      </c>
      <c r="AK58" s="203">
        <v>0</v>
      </c>
      <c r="AL58" s="203">
        <v>0</v>
      </c>
      <c r="AM58" s="203">
        <v>0.114</v>
      </c>
      <c r="AN58" s="203">
        <v>0</v>
      </c>
      <c r="AO58" s="203">
        <v>-0.41669</v>
      </c>
      <c r="AP58" s="203">
        <v>0.66647999999999996</v>
      </c>
      <c r="AQ58" s="203">
        <v>12.756437999999999</v>
      </c>
      <c r="AR58" s="203">
        <v>51.919000000000004</v>
      </c>
      <c r="AS58" s="203">
        <v>-41.750951000000001</v>
      </c>
      <c r="AT58" s="203">
        <v>10.344123</v>
      </c>
      <c r="AU58" s="203">
        <v>1.9092999999998028E-2</v>
      </c>
      <c r="AV58" s="203">
        <v>640.32480799999996</v>
      </c>
      <c r="AW58" s="203">
        <v>0.80500000000000016</v>
      </c>
      <c r="AX58" s="203">
        <v>0</v>
      </c>
      <c r="AY58" s="203">
        <v>-0.150002</v>
      </c>
      <c r="AZ58" s="203">
        <v>0.17157999999999984</v>
      </c>
      <c r="BA58" s="203">
        <v>23.363465999999999</v>
      </c>
      <c r="BB58" s="203">
        <v>0</v>
      </c>
      <c r="BC58" s="203">
        <v>0</v>
      </c>
      <c r="BD58" s="203">
        <v>0</v>
      </c>
      <c r="BE58" s="203">
        <v>0</v>
      </c>
      <c r="BF58" s="203">
        <v>0</v>
      </c>
      <c r="BG58" s="203">
        <v>0.81599999999999995</v>
      </c>
      <c r="BH58" s="203">
        <v>0</v>
      </c>
      <c r="BI58" s="203">
        <v>-2.9678719999999998</v>
      </c>
      <c r="BJ58" s="203">
        <v>1.3100800000000001</v>
      </c>
      <c r="BK58" s="203">
        <v>97.169685999999999</v>
      </c>
      <c r="BL58" s="203">
        <v>65.438002999999995</v>
      </c>
      <c r="BM58" s="203">
        <v>-39.959707000000002</v>
      </c>
      <c r="BN58" s="203">
        <v>32.581958</v>
      </c>
      <c r="BO58" s="203">
        <v>0</v>
      </c>
      <c r="BP58" s="203">
        <v>1692.957206</v>
      </c>
      <c r="BQ58" s="203">
        <v>0.317</v>
      </c>
      <c r="BR58" s="203">
        <v>0</v>
      </c>
      <c r="BS58" s="203">
        <v>-2.3422999999999999E-2</v>
      </c>
      <c r="BT58" s="203">
        <v>0</v>
      </c>
      <c r="BU58" s="203">
        <v>14.406336999999999</v>
      </c>
      <c r="BV58" s="203">
        <v>0.68979999999999997</v>
      </c>
      <c r="BW58" s="203">
        <v>0</v>
      </c>
      <c r="BX58" s="203">
        <v>0.117396</v>
      </c>
      <c r="BY58" s="203">
        <v>0</v>
      </c>
      <c r="BZ58" s="203">
        <v>45.173089999999995</v>
      </c>
      <c r="CA58" s="203">
        <v>-0.1336</v>
      </c>
      <c r="CB58" s="203">
        <v>0</v>
      </c>
      <c r="CC58" s="203">
        <v>-17.377472000000001</v>
      </c>
      <c r="CD58" s="203">
        <v>2.088327</v>
      </c>
      <c r="CE58" s="203">
        <v>464.31181599999996</v>
      </c>
      <c r="CF58" s="203">
        <v>248.701415</v>
      </c>
      <c r="CG58" s="203">
        <v>-193.22466</v>
      </c>
      <c r="CH58" s="203">
        <v>59.625458000000002</v>
      </c>
      <c r="CI58" s="203">
        <v>0</v>
      </c>
      <c r="CJ58" s="203">
        <v>3513.4019579999999</v>
      </c>
      <c r="CK58" s="203">
        <v>-3.6683000000000003</v>
      </c>
      <c r="CL58" s="203">
        <v>0</v>
      </c>
      <c r="CM58" s="203">
        <v>13.534025</v>
      </c>
      <c r="CN58" s="203">
        <v>0</v>
      </c>
      <c r="CO58" s="203">
        <v>243.473603</v>
      </c>
      <c r="CP58" s="203">
        <v>0.68979999999999997</v>
      </c>
      <c r="CQ58" s="203">
        <v>0</v>
      </c>
      <c r="CR58" s="203">
        <v>0.117396</v>
      </c>
      <c r="CS58" s="203">
        <v>0</v>
      </c>
      <c r="CT58" s="203">
        <v>45.173089999999995</v>
      </c>
      <c r="CU58" s="203">
        <v>1.0000000000000001E-5</v>
      </c>
      <c r="CV58" s="203">
        <v>0</v>
      </c>
      <c r="CW58" s="203">
        <v>-26.749589</v>
      </c>
      <c r="CX58" s="203">
        <v>14.834172000000001</v>
      </c>
      <c r="CY58" s="203">
        <v>802.169084</v>
      </c>
      <c r="CZ58" s="203">
        <v>67.363000000000014</v>
      </c>
      <c r="DA58" s="203">
        <v>-41.522843999999992</v>
      </c>
      <c r="DB58" s="203">
        <v>32.783773000000011</v>
      </c>
      <c r="DC58" s="203">
        <v>-1.0040000000088867E-3</v>
      </c>
      <c r="DD58" s="203">
        <v>1705.9768840000002</v>
      </c>
      <c r="DE58" s="203">
        <f t="shared" si="7"/>
        <v>2.1055395934543282</v>
      </c>
      <c r="DF58" s="203">
        <f t="shared" si="5"/>
        <v>0.63714168931788473</v>
      </c>
      <c r="DG58" s="203">
        <v>0.31600000000000006</v>
      </c>
      <c r="DH58" s="203">
        <v>0</v>
      </c>
      <c r="DI58" s="203">
        <v>-2.342300000000172E-2</v>
      </c>
      <c r="DJ58" s="203">
        <v>9.9999999999944578E-4</v>
      </c>
      <c r="DK58" s="203">
        <v>14.406336999999997</v>
      </c>
      <c r="DL58" s="203">
        <v>0.69</v>
      </c>
      <c r="DM58" s="203">
        <v>0</v>
      </c>
      <c r="DN58" s="203">
        <v>0.117396</v>
      </c>
      <c r="DO58" s="203">
        <v>-1.9999999999997797E-4</v>
      </c>
      <c r="DP58" s="203">
        <v>45.173089999999995</v>
      </c>
      <c r="DQ58" s="203">
        <v>-0.13300000000000001</v>
      </c>
      <c r="DR58" s="203">
        <v>0</v>
      </c>
      <c r="DS58" s="203">
        <v>-17.507512000000002</v>
      </c>
      <c r="DT58" s="203">
        <v>2.2049590000000001</v>
      </c>
      <c r="DU58" s="203">
        <v>467.01198699999992</v>
      </c>
      <c r="DV58" s="203">
        <v>1974.6407350000002</v>
      </c>
      <c r="DW58" s="241">
        <f>IFERROR(HLOOKUP("fa_21_s_s11",acc!$B$10:$AIR$83,$A58-1947,FALSE)+HLOOKUP("fa_2_s_s11",acc!$B$10:$AIR$83,$A58-1947,FALSE)+HLOOKUP("fa_3e_s_s11",acc!$B$10:$AIR$83,$A58-1947,FALSE)+HLOOKUP("fa_3d_s_s11",acc!$B$10:$AIR$83,$A58-1947,FALSE)+HLOOKUP("fa_4_s_s11",acc!$B$10:$AIR$83,$A58-1947,FALSE)+HLOOKUP("fa_5e_s_s11",acc!$B$10:$AIR$83,$A58-1947,FALSE)+HLOOKUP("fa_5d_s_s11",acc!$B$10:$AIR$83,$A58-1947,FALSE)+HLOOKUP("fa_6_s_s11",acc!$B$10:$AIR$83,$A58-1947,FALSE)+HLOOKUP("fa_7_s_s11",acc!$B$10:$AIR$83,$A58-1947,FALSE)+HLOOKUP("fa_8_s_s11",acc!$B$10:$AIR$83,$A58-1947,FALSE),"")</f>
        <v>1556.03548</v>
      </c>
      <c r="DX58" s="203">
        <v>0</v>
      </c>
      <c r="DY58" s="203">
        <v>118.09536799999999</v>
      </c>
      <c r="DZ58" s="203">
        <v>1.3807</v>
      </c>
      <c r="EA58" s="203">
        <v>60.886491999999997</v>
      </c>
      <c r="EB58" s="203">
        <v>57.338842</v>
      </c>
      <c r="EC58" s="203">
        <v>3.5476509999999997</v>
      </c>
      <c r="ED58" s="203">
        <v>450.18609100000003</v>
      </c>
      <c r="EE58" s="203">
        <v>908.94119699999999</v>
      </c>
      <c r="EF58" s="203">
        <v>637.76067699999999</v>
      </c>
      <c r="EG58" s="203">
        <v>271.18052</v>
      </c>
      <c r="EH58" s="203">
        <v>32.673023000000001</v>
      </c>
      <c r="EI58" s="203">
        <v>-8.0799999999999983E-2</v>
      </c>
      <c r="EJ58" s="203">
        <v>30.891126000000042</v>
      </c>
      <c r="EK58" s="203">
        <v>4033.5788659999998</v>
      </c>
      <c r="EL58" s="241">
        <f>IFERROR(HLOOKUP("fa_21_s_s12",acc!$B$10:$AMP$83,$A58-1947,FALSE)+HLOOKUP("res_s",acc!$B$10:$AMP$83,$A58-1947,FALSE)+HLOOKUP("fa_2_s_s12",acc!$B$10:$AMP$83,$A58-1947,FALSE)+HLOOKUP("fa_3e_s_s12",acc!$B$10:$AMP$83,$A58-1947,FALSE)+HLOOKUP("fa_3d_s_s12",acc!$B$10:$AMP$83,$A58-1947,FALSE)+HLOOKUP("fa_3g_s_s12",acc!$B$10:$AMP$83,$A58-1947,FALSE)+HLOOKUP("fa_4_s_s12",acc!$B$10:$AMP$83,$A58-1947,FALSE)+HLOOKUP("fa_5e_s_s12",acc!$B$10:$AMP$83,$A58-1947,FALSE)+HLOOKUP("fa_5d_s_s12",acc!$B$10:$AMP$83,$A58-1947,FALSE)+HLOOKUP("fa_8_s_s12",acc!$B$10:$AMP$83,$A58-1947,FALSE),"")</f>
        <v>3708.9070419999994</v>
      </c>
      <c r="EM58" s="203">
        <v>0</v>
      </c>
      <c r="EN58" s="203">
        <v>1086.5902599999999</v>
      </c>
      <c r="EO58" s="203">
        <v>2.9090000000000003</v>
      </c>
      <c r="EP58" s="203">
        <v>0</v>
      </c>
      <c r="EQ58" s="203">
        <v>1037.949402</v>
      </c>
      <c r="ER58" s="203">
        <v>891.21873199999993</v>
      </c>
      <c r="ES58" s="203">
        <v>146.730672</v>
      </c>
      <c r="ET58" s="203">
        <v>1073.4847379999999</v>
      </c>
      <c r="EU58" s="203">
        <v>504.04529400000001</v>
      </c>
      <c r="EV58" s="203">
        <v>426.38301300000001</v>
      </c>
      <c r="EW58" s="203">
        <v>77.662281000000007</v>
      </c>
      <c r="EX58" s="203">
        <v>0</v>
      </c>
      <c r="EY58" s="203">
        <v>0</v>
      </c>
      <c r="EZ58" s="203">
        <v>-4.5076539999999881</v>
      </c>
      <c r="FA58" s="203">
        <v>84.957202999999993</v>
      </c>
      <c r="FB58" s="241">
        <f>IFERROR(HLOOKUP("fa_1_s_s121",acc!$B$10:$AMH$83,$A58-1947,FALSE)+HLOOKUP("fa_295_s_s121",acc!$B$10:$AMH$83,$A58-1947,FALSE)+HLOOKUP("tgt2_s",acc!$B$10:$AMH$83,$A58-1947,FALSE)+HLOOKUP("fa_2_s_s121",acc!$B$10:$AMH$83,$A58-1947,FALSE)+HLOOKUP("fa_3e_s_s121",acc!$B$10:$AMH$83,$A58-1947,FALSE)+HLOOKUP("fa_3d_s_s121",acc!$B$10:$AMH$83,$A58-1947,FALSE)+HLOOKUP("fa_3g_s_s121",acc!$B$10:$AMH$83,$A58-1947,FALSE)+HLOOKUP("fa_4_s_s121",acc!$B$10:$AMH$83,$A58-1947,FALSE)+HLOOKUP("fa_5e_s_s121",acc!$B$10:$AMH$83,$A58-1947,FALSE)+HLOOKUP("fa_5d_s_s121",acc!$B$10:$AMH$83,$A58-1947,FALSE)+HLOOKUP("fa_7_s_s121",acc!$B$10:$AMH$83,$A58-1947,FALSE)+HLOOKUP("fa_8_s_s121",acc!$B$10:$AMH$83,$A58-1947,FALSE),"")</f>
        <v>84.679570999999996</v>
      </c>
      <c r="FC58" s="203">
        <v>25.102</v>
      </c>
      <c r="FD58" s="203">
        <v>32.197904999999999</v>
      </c>
      <c r="FE58" s="203">
        <v>0</v>
      </c>
      <c r="FF58" s="203">
        <v>18.442700000000002</v>
      </c>
      <c r="FG58" s="203">
        <v>3.6786999999999996</v>
      </c>
      <c r="FH58" s="203">
        <v>2.3550490000000002</v>
      </c>
      <c r="FI58" s="203">
        <v>1.3236510000000001</v>
      </c>
      <c r="FJ58" s="203">
        <v>3.073699</v>
      </c>
      <c r="FK58" s="203">
        <v>0.84820000000000007</v>
      </c>
      <c r="FL58" s="203">
        <v>0.70489999999999997</v>
      </c>
      <c r="FM58" s="203">
        <v>0.14330000000000001</v>
      </c>
      <c r="FN58" s="203">
        <v>0</v>
      </c>
      <c r="FO58" s="203">
        <v>0</v>
      </c>
      <c r="FP58" s="203">
        <v>1.3363670000000001</v>
      </c>
      <c r="FQ58" s="203">
        <v>568.70214199999998</v>
      </c>
      <c r="FR58" s="241">
        <f>IFERROR(HLOOKUP("gcb_s",acc!$B$10:$ALZ$83,$A58-1947,FALSE)+HLOOKUP("fa_2_s_s13",acc!$B$10:$ALZ$83,$A58-1947,FALSE)+HLOOKUP("fa_3d_s_s13",acc!$B$10:$ALZ$83,$A58-1947,FALSE)+HLOOKUP("fa_3g_s_s13",acc!$B$10:$ALZ$83,$A58-1947,FALSE)+HLOOKUP("fa_5e_s_s13",acc!$B$10:$ALZ$83,$A58-1947,FALSE)+HLOOKUP("fa_5d_s_s13",acc!$B$10:$ALZ$83,$A58-1947,FALSE)+HLOOKUP("fa_6_s_s13",acc!$B$10:$ALZ$83,$A58-1947,FALSE)+HLOOKUP("fa_7_s_s13",acc!$B$10:$ALZ$83,$A58-1947,FALSE)+HLOOKUP("fa_8_s_s13",acc!$B$10:$ALZ$83,$A58-1947,FALSE),"")</f>
        <v>272.00033600000017</v>
      </c>
      <c r="FS58" s="203">
        <v>0</v>
      </c>
      <c r="FT58" s="203">
        <v>44.961205999999997</v>
      </c>
      <c r="FU58" s="203">
        <v>0</v>
      </c>
      <c r="FV58" s="203">
        <v>38.685980000000001</v>
      </c>
      <c r="FW58" s="203">
        <v>33.84957</v>
      </c>
      <c r="FX58" s="203">
        <v>4.8364089999999997</v>
      </c>
      <c r="FY58" s="203">
        <v>0</v>
      </c>
      <c r="FZ58" s="203">
        <v>165.570976</v>
      </c>
      <c r="GA58" s="203">
        <v>157.05724699999999</v>
      </c>
      <c r="GB58" s="203">
        <v>8.5137299999999989</v>
      </c>
      <c r="GC58" s="203">
        <v>3.5510000000000002</v>
      </c>
      <c r="GD58" s="203">
        <v>0</v>
      </c>
      <c r="GE58" s="203">
        <v>30.350436000000002</v>
      </c>
      <c r="GF58" s="203">
        <v>2074.663661</v>
      </c>
      <c r="GG58" s="241">
        <f>IFERROR(HLOOKUP("fa_21_s_s14",acc!$B$10:$ALR$83,$A58-1947,FALSE)+HLOOKUP("fa_2_s_s14",acc!$B$10:$ALR$83,$A58-1947,FALSE)+HLOOKUP("fa_3d_s_s14",acc!$B$10:$ALR$83,$A58-1947,FALSE)+HLOOKUP("fa_3g_s_s14",acc!$B$10:$ALR$83,$A58-1947,FALSE)+HLOOKUP("fa_5e_s_s14",acc!$B$10:$ALR$83,$A58-1947,FALSE)+HLOOKUP("fa_5d_s_s14",acc!$B$10:$ALR$83,$A58-1947,FALSE)+HLOOKUP("fa_6_s_s14",acc!$B$10:$ALR$83,$A58-1947,FALSE)+HLOOKUP("fa_7_s_s14",acc!$B$10:$ALR$83,$A58-1947,FALSE)+HLOOKUP("fa_8_s_s14",acc!$B$10:$ALR$83,$A58-1947,FALSE),"")</f>
        <v>1928.8758140000002</v>
      </c>
      <c r="GH58" s="203">
        <v>0</v>
      </c>
      <c r="GI58" s="203">
        <v>671.24890399999992</v>
      </c>
      <c r="GJ58" s="203">
        <v>38.667999999999999</v>
      </c>
      <c r="GK58" s="203">
        <v>104.11487099999999</v>
      </c>
      <c r="GL58" s="203">
        <v>99.152486999999994</v>
      </c>
      <c r="GM58" s="203">
        <v>4.962383</v>
      </c>
      <c r="GN58" s="203">
        <v>0</v>
      </c>
      <c r="GO58" s="203">
        <v>721.10431700000004</v>
      </c>
      <c r="GP58" s="203">
        <v>711.95517900000004</v>
      </c>
      <c r="GQ58" s="203">
        <v>9.1491360000000004</v>
      </c>
      <c r="GR58" s="203">
        <v>442.31276500000001</v>
      </c>
      <c r="GS58" s="203">
        <v>0</v>
      </c>
      <c r="GT58" s="203">
        <v>-48.573039999999992</v>
      </c>
      <c r="GU58" s="203">
        <v>8601.0866409999999</v>
      </c>
      <c r="GV58" s="241">
        <f>IFERROR(HLOOKUP("fa_21_s_s2",acc!$B$10:$ALJ$83,$A58-1947,FALSE)+HLOOKUP("fa_2_s_s2",acc!$B$10:$ALJ$83,$A58-1947,FALSE)+HLOOKUP("fa_3e_s_s2",acc!$B$10:$ALJ$83,$A58-1947,FALSE)+HLOOKUP("fa_3g_s_s2",acc!$B$10:$ALJ$83,$A58-1947,FALSE)+HLOOKUP("fa_4_s_s2",acc!$B$10:$ALJ$83,$A58-1947,FALSE)+HLOOKUP("fa_5e_s_s2",acc!$B$10:$ALJ$83,$A58-1947,FALSE)+HLOOKUP("fa_6_s_s2",acc!$B$10:$ALJ$83,$A58-1947,FALSE)+HLOOKUP("fa_8_s_s2",acc!$B$10:$ALJ$83,$A58-1947,FALSE),"")</f>
        <v>820.62128499999972</v>
      </c>
      <c r="GW58" s="203">
        <v>0</v>
      </c>
      <c r="GX58" s="203">
        <v>71.618800000000078</v>
      </c>
      <c r="GY58" s="203">
        <v>-1.4999000000003093E-2</v>
      </c>
      <c r="GZ58" s="203">
        <v>0</v>
      </c>
      <c r="HA58" s="203">
        <v>1272.7094850000001</v>
      </c>
      <c r="HB58" s="203">
        <v>1083.9146799999999</v>
      </c>
      <c r="HC58" s="203">
        <v>188.79480699999999</v>
      </c>
      <c r="HD58" s="203">
        <v>297.18886999999995</v>
      </c>
      <c r="HE58" s="203">
        <f t="shared" si="0"/>
        <v>270.73824699999977</v>
      </c>
      <c r="HF58" s="203">
        <v>270.73824699999977</v>
      </c>
      <c r="HG58" s="203">
        <v>0</v>
      </c>
      <c r="HH58" s="203">
        <v>1.7927950000000124</v>
      </c>
      <c r="HI58" s="203">
        <v>0</v>
      </c>
      <c r="HJ58" s="203">
        <v>-9.4972350000000461</v>
      </c>
      <c r="HK58" s="203">
        <v>2928.2230490000002</v>
      </c>
      <c r="HL58" s="241">
        <f>IFERROR(HLOOKUP("fl_3g_s_s11",acc!$B$10:$AIQ$83,$A58-1947,FALSE)+HLOOKUP("fl_4_s_s11",acc!$B$10:$AIQ$83,$A58-1947,FALSE)+HLOOKUP("fl_5e_s_s11",acc!$B$10:$AIQ$83,$A58-1947,FALSE),"")</f>
        <v>2509.6177950000001</v>
      </c>
      <c r="HM58" s="203">
        <v>0</v>
      </c>
      <c r="HN58" s="203">
        <v>0</v>
      </c>
      <c r="HO58" s="203">
        <v>156.582831</v>
      </c>
      <c r="HP58" s="203">
        <v>144.502388</v>
      </c>
      <c r="HQ58" s="203">
        <v>12.080444999999999</v>
      </c>
      <c r="HR58" s="203">
        <v>983.45329200000003</v>
      </c>
      <c r="HS58" s="203">
        <v>1416.5193879999999</v>
      </c>
      <c r="HT58" s="203">
        <v>1416.5193879999999</v>
      </c>
      <c r="HU58" s="203">
        <v>0</v>
      </c>
      <c r="HV58" s="203">
        <v>0</v>
      </c>
      <c r="HW58" s="203">
        <v>0</v>
      </c>
      <c r="HX58" s="203">
        <v>0</v>
      </c>
      <c r="HY58" s="203">
        <v>4011.132603</v>
      </c>
      <c r="HZ58" s="241">
        <f>IFERROR(HLOOKUP("fl_295_s_s12",acc!$B$10:$AMO$83,$A58-1947,FALSE)+HLOOKUP("fl_2_s_s12",acc!$B$10:$AMO$83,$A58-1947,FALSE)+HLOOKUP("fl_3g_s_s12",acc!$B$10:$AMO$83,$A58-1947,FALSE)+HLOOKUP("fl_5e_s_s12",acc!$B$10:$AMO$83,$A58-1947,FALSE)+HLOOKUP("fl_6_s_s12",acc!$B$10:$AMO$83,$A58-1947,FALSE)+HLOOKUP("fl_7_s_s12",acc!$B$10:$AMO$83,$A58-1947,FALSE),"")</f>
        <v>3686.4467759999998</v>
      </c>
      <c r="IA58" s="203">
        <v>0</v>
      </c>
      <c r="IB58" s="203">
        <v>1874.388829</v>
      </c>
      <c r="IC58" s="203">
        <v>0</v>
      </c>
      <c r="ID58" s="203">
        <v>28.661099999999976</v>
      </c>
      <c r="IE58" s="203">
        <v>540.21318999999994</v>
      </c>
      <c r="IF58" s="203">
        <v>493.17469400000004</v>
      </c>
      <c r="IG58" s="203">
        <v>47.038495000000005</v>
      </c>
      <c r="IH58" s="203">
        <v>0</v>
      </c>
      <c r="II58" s="203">
        <v>760.65887499999997</v>
      </c>
      <c r="IJ58" s="203">
        <v>760.65887499999997</v>
      </c>
      <c r="IK58" s="203">
        <v>0</v>
      </c>
      <c r="IL58" s="203">
        <v>480.32958299999996</v>
      </c>
      <c r="IM58" s="203">
        <v>2.1952000000000069</v>
      </c>
      <c r="IN58" s="203">
        <v>0</v>
      </c>
      <c r="IO58" s="203">
        <v>83.691464000000011</v>
      </c>
      <c r="IP58" s="241">
        <f>IFERROR(HLOOKUP("fl_21_s_s121",acc!$B$10:$AMG$83,$A58-1947,FALSE)+HLOOKUP("res_s",acc!$B$10:$AMG$83,$A58-1947,FALSE)+HLOOKUP("gcb_s",acc!$B$10:$AMG$83,$A58-1947,FALSE)+HLOOKUP("fl_2_s_s121",acc!$B$10:$AMG$83,$A58-1947,FALSE)+HLOOKUP("fl_5e_s_s121",acc!$B$10:$AMG$83,$A58-1947,FALSE),"")</f>
        <v>83.427831999999995</v>
      </c>
      <c r="IQ58" s="203">
        <v>0</v>
      </c>
      <c r="IR58" s="203">
        <v>4.6477760000000039</v>
      </c>
      <c r="IS58" s="203">
        <v>42.942701</v>
      </c>
      <c r="IT58" s="203">
        <v>0</v>
      </c>
      <c r="IU58" s="203">
        <v>0</v>
      </c>
      <c r="IV58" s="203">
        <v>0</v>
      </c>
      <c r="IW58" s="203">
        <v>0</v>
      </c>
      <c r="IX58" s="203">
        <v>0</v>
      </c>
      <c r="IY58" s="203">
        <v>27.420999999999999</v>
      </c>
      <c r="IZ58" s="203">
        <v>27.420999999999999</v>
      </c>
      <c r="JA58" s="203">
        <v>0</v>
      </c>
      <c r="JB58" s="203">
        <v>0</v>
      </c>
      <c r="JC58" s="203">
        <v>0</v>
      </c>
      <c r="JD58" s="203">
        <v>0</v>
      </c>
      <c r="JE58" s="203">
        <v>1039.3384229999999</v>
      </c>
      <c r="JF58" s="241">
        <f>IFERROR(HLOOKUP("fl_2_s_s13",acc!$B$10:$ALY$83,$A58-1947,FALSE)+HLOOKUP("fl_3e_s_s13",acc!$B$10:$ALY$83,$A58-1947,FALSE)+HLOOKUP("fl_4_s_s13",acc!$B$10:$ALY$83,$A58-1947,FALSE),"")</f>
        <v>742.63661700000011</v>
      </c>
      <c r="JG58" s="203">
        <v>0</v>
      </c>
      <c r="JH58" s="203">
        <v>63.846620000000001</v>
      </c>
      <c r="JI58" s="203">
        <v>0</v>
      </c>
      <c r="JJ58" s="203">
        <v>575.91346400000009</v>
      </c>
      <c r="JK58" s="203">
        <v>446.23759799999999</v>
      </c>
      <c r="JL58" s="203">
        <v>129.67586599999998</v>
      </c>
      <c r="JM58" s="203">
        <v>113.97615000000002</v>
      </c>
      <c r="JN58" s="203">
        <v>0</v>
      </c>
      <c r="JO58" s="203">
        <v>0</v>
      </c>
      <c r="JP58" s="203">
        <v>0</v>
      </c>
      <c r="JQ58" s="203">
        <v>0</v>
      </c>
      <c r="JR58" s="203">
        <v>0</v>
      </c>
      <c r="JS58" s="203">
        <v>0</v>
      </c>
      <c r="JT58" s="203">
        <v>538.70110199999999</v>
      </c>
      <c r="JU58" s="241">
        <f>IFERROR(HLOOKUP("fl_4_s_s14",acc!$B$10:$ALQ$83,$A58-1947,FALSE),"")</f>
        <v>392.91325800000004</v>
      </c>
      <c r="JV58" s="203">
        <v>0</v>
      </c>
      <c r="JW58" s="203">
        <v>0</v>
      </c>
      <c r="JX58" s="203">
        <v>0</v>
      </c>
      <c r="JY58" s="203">
        <v>0</v>
      </c>
      <c r="JZ58" s="203">
        <v>0</v>
      </c>
      <c r="KA58" s="203">
        <v>392.91325800000004</v>
      </c>
      <c r="KB58" s="203">
        <v>0</v>
      </c>
      <c r="KC58" s="203">
        <v>0</v>
      </c>
      <c r="KD58" s="203">
        <v>0</v>
      </c>
      <c r="KE58" s="203">
        <v>0</v>
      </c>
      <c r="KF58" s="203">
        <v>0</v>
      </c>
      <c r="KG58" s="203">
        <v>0</v>
      </c>
      <c r="KH58" s="203">
        <v>8736.5426070000012</v>
      </c>
      <c r="KI58" s="241">
        <f>IFERROR(HLOOKUP("fl_1_s_s2",acc!$B$10:$ALI$83,$A58-1947,FALSE)+HLOOKUP("fl_295_s_s2",acc!$B$10:$ALI$83,$A58-1947,FALSE)+HLOOKUP("tgt2_s",acc!$B$10:$ALI$83,$A58-1947,FALSE)+HLOOKUP("fl_2_s_s2",acc!$B$10:$ALI$83,$A58-1947,FALSE)+HLOOKUP("fl_3d_s_s2",acc!$B$10:$ALI$83,$A58-1947,FALSE)+HLOOKUP("fl_4_s_s2",acc!$B$10:$ALI$83,$A58-1947,FALSE)+HLOOKUP("fl_5d_s_s2",acc!$B$10:$ALI$83,$A58-1947,FALSE)+HLOOKUP("fl_7_s_s2",acc!$B$10:$ALI$83,$A58-1947,FALSE),"")</f>
        <v>956.07724800000017</v>
      </c>
      <c r="KJ58" s="203">
        <v>25.102</v>
      </c>
      <c r="KK58" s="203">
        <v>81.829217999999969</v>
      </c>
      <c r="KL58" s="203">
        <v>0</v>
      </c>
      <c r="KM58" s="203">
        <v>-10.218399999999974</v>
      </c>
      <c r="KN58" s="203">
        <v>1245.315445</v>
      </c>
      <c r="KO58" s="203">
        <v>1083.9146799999999</v>
      </c>
      <c r="KP58" s="203">
        <v>161.400767</v>
      </c>
      <c r="KQ58" s="203">
        <v>333.59069799999997</v>
      </c>
      <c r="KR58" s="203">
        <v>366.64896500000003</v>
      </c>
      <c r="KS58" s="203">
        <v>0</v>
      </c>
      <c r="KT58" s="203">
        <v>366.64896500000003</v>
      </c>
      <c r="KU58" s="203">
        <v>0</v>
      </c>
      <c r="KV58" s="203">
        <v>-2.2760000000000034</v>
      </c>
      <c r="KW58" s="203">
        <v>0</v>
      </c>
      <c r="KX58" s="203">
        <v>89.415334000000001</v>
      </c>
      <c r="KY58" s="241">
        <f>IFERROR(HLOOKUP("fa_21_flow_s11",acc!$B$10:$AIP$83,$A58-1947,FALSE)+HLOOKUP("fa_2_flow_s11",acc!$B$10:$AIP$83,$A58-1947,FALSE)+HLOOKUP("fa_3e_flow_s11",acc!$B$10:$AIP$83,$A58-1947,FALSE)+HLOOKUP("fa_3d_flow_s11",acc!$B$10:$AIP$83,$A58-1947,FALSE)+HLOOKUP("fa_4_flow_s11",acc!$B$10:$AIP$83,$A58-1947,FALSE)+HLOOKUP("fa_5e_flow_s11",acc!$B$10:$AIP$83,$A58-1947,FALSE)+HLOOKUP("fa_5d_flow_s11",acc!$B$10:$AIP$83,$A58-1947,FALSE)+HLOOKUP("fa_6_flow_s11",acc!$B$10:$AIP$83,$A58-1947,FALSE)+HLOOKUP("fa_7_flow_s11",acc!$B$10:$AIP$83,$A58-1947,FALSE)+HLOOKUP("fa_8_flow_s11",acc!$B$10:$AIP$83,$A58-1947,FALSE),"")</f>
        <v>82.177777999999989</v>
      </c>
      <c r="KZ58" s="203">
        <v>0</v>
      </c>
      <c r="LA58" s="203">
        <v>5.4921920000000002</v>
      </c>
      <c r="LB58" s="203">
        <v>9.300000000000001E-3</v>
      </c>
      <c r="LC58" s="203">
        <v>10.788663</v>
      </c>
      <c r="LD58" s="203">
        <v>9.7836769999999991</v>
      </c>
      <c r="LE58" s="203">
        <v>1.00498</v>
      </c>
      <c r="LF58" s="203">
        <v>22.022231999999999</v>
      </c>
      <c r="LG58" s="203">
        <v>49.892727000000001</v>
      </c>
      <c r="LH58" s="203">
        <v>42.539341</v>
      </c>
      <c r="LI58" s="203">
        <v>7.3533869999999997</v>
      </c>
      <c r="LJ58" s="203">
        <v>2.082516</v>
      </c>
      <c r="LK58" s="203">
        <v>1.7700000000000493E-2</v>
      </c>
      <c r="LL58" s="203">
        <v>-1.7620260000000005</v>
      </c>
      <c r="LM58" s="203">
        <v>364.08744100000001</v>
      </c>
      <c r="LN58" s="241">
        <f>IFERROR(HLOOKUP("fa_21_flow_s12",acc!$B$10:$AMM$83,$A58-1947,FALSE)+HLOOKUP("res_flow",acc!$B$10:$AMM$83,$A58-1947,FALSE)+HLOOKUP("fa_2_flow_s12",acc!$B$10:$AMM$83,$A58-1947,FALSE)+HLOOKUP("fa_3e_flow_s12",acc!$B$10:$AMM$83,$A58-1947,FALSE)+HLOOKUP("fa_3d_flow_s12",acc!$B$10:$AMM$83,$A58-1947,FALSE)+HLOOKUP("fa_3g_flow_s12",acc!$B$10:$AMM$83,$A58-1947,FALSE)+HLOOKUP("fa_4_flow_s12",acc!$B$10:$AMM$83,$A58-1947,FALSE)+HLOOKUP("fa_5e_flow_s12",acc!$B$10:$AMM$83,$A58-1947,FALSE)+HLOOKUP("fa_5d_flow_s12",acc!$B$10:$AMM$83,$A58-1947,FALSE)+HLOOKUP("fa_8_flow_s12",acc!$B$10:$AMM$83,$A58-1947,FALSE),"")</f>
        <v>180.70575400000001</v>
      </c>
      <c r="LO58" s="203">
        <v>0</v>
      </c>
      <c r="LP58" s="203">
        <v>27.137120999999997</v>
      </c>
      <c r="LQ58" s="203">
        <v>0.192</v>
      </c>
      <c r="LR58" s="203">
        <v>0</v>
      </c>
      <c r="LS58" s="203">
        <v>111.722857</v>
      </c>
      <c r="LT58" s="203">
        <v>79.103786999999997</v>
      </c>
      <c r="LU58" s="203">
        <v>32.619070000000001</v>
      </c>
      <c r="LV58" s="203">
        <v>-11.127418</v>
      </c>
      <c r="LW58" s="203">
        <v>24.854742999999999</v>
      </c>
      <c r="LX58" s="203">
        <v>20.958437</v>
      </c>
      <c r="LY58" s="203">
        <v>3.8963200000000002</v>
      </c>
      <c r="LZ58" s="203">
        <v>0</v>
      </c>
      <c r="MA58" s="203">
        <v>0</v>
      </c>
      <c r="MB58" s="203">
        <v>25.930436999999998</v>
      </c>
      <c r="MC58" s="203">
        <v>-4.4563649999999999</v>
      </c>
      <c r="MD58" s="330">
        <f>IFERROR(HLOOKUP("fa_1_flow_s121",acc!$B$10:$AMF$83,$A58-1947,FALSE)+HLOOKUP("fa_295_flow_s121",acc!$B$10:$AMF$83,$A58-1947,FALSE)+HLOOKUP("tgt2_flow",acc!$B$10:$AMF$83,$A58-1947,FALSE)+HLOOKUP("fa_2_flow_s121",acc!$B$10:$AMF$83,$A58-1947,FALSE)+HLOOKUP("fa_3e_flow_s121",acc!$B$10:$AMF$83,$A58-1947,FALSE)+HLOOKUP("fa_3d_flow_s121",acc!$B$10:$AMF$83,$A58-1947,FALSE)+HLOOKUP("fa_3g_flow_s121",acc!$B$10:$AMF$83,$A58-1947,FALSE)+HLOOKUP("fa_4_flow_s121",acc!$B$10:$AMF$83,$A58-1947,FALSE)+HLOOKUP("fa_5e_flow_s121",acc!$B$10:$AMF$83,$A58-1947,FALSE)+HLOOKUP("fa_5d_flow_s121",acc!$B$10:$AMF$83,$A58-1947,FALSE)+HLOOKUP("fa_7_flow_s121",acc!$B$10:$AMF$83,$A58-1947,FALSE)+HLOOKUP("fa_8_flow_s121",acc!$B$10:$AMF$83,$A58-1947,FALSE),"")</f>
        <v>-3.6523870000000009</v>
      </c>
      <c r="ME58" s="203">
        <v>-0.02</v>
      </c>
      <c r="MF58" s="203">
        <v>2.5671879999999998</v>
      </c>
      <c r="MG58" s="203">
        <v>0</v>
      </c>
      <c r="MH58" s="203">
        <v>-1.4558</v>
      </c>
      <c r="MI58" s="203">
        <v>-5.3999999999999999E-2</v>
      </c>
      <c r="MJ58" s="203">
        <v>-9.1268000000000002E-2</v>
      </c>
      <c r="MK58" s="203">
        <v>3.7273000000000001E-2</v>
      </c>
      <c r="ML58" s="203">
        <v>-0.45610099999999998</v>
      </c>
      <c r="MM58" s="203">
        <v>0.22734100000000002</v>
      </c>
      <c r="MN58" s="203">
        <v>0.22184299999999998</v>
      </c>
      <c r="MO58" s="203">
        <v>5.4999999999999997E-3</v>
      </c>
      <c r="MP58" s="203">
        <v>0</v>
      </c>
      <c r="MQ58" s="241">
        <v>0</v>
      </c>
      <c r="MR58" s="203">
        <v>-4.4610220000000007</v>
      </c>
      <c r="MS58" s="203">
        <v>24.516342000000002</v>
      </c>
      <c r="MT58" s="241">
        <f>IFERROR(HLOOKUP("gcb_flow",acc!$B$10:$ALX$83,$A58-1947,FALSE)+HLOOKUP("fa_2_flow_s13",acc!$B$10:$ALX$83,$A58-1947,FALSE)+HLOOKUP("fa_3d_flow_s13",acc!$B$10:$ALX$83,$A58-1947,FALSE)+HLOOKUP("fa_3g_flow_s13",acc!$B$10:$ALX$83,$A58-1947,FALSE)+HLOOKUP("fa_5e_flow_s13",acc!$B$10:$ALX$83,$A58-1947,FALSE)+HLOOKUP("fa_5d_flow_s13",acc!$B$10:$ALX$83,$A58-1947,FALSE)+HLOOKUP("fa_6_flow_s13",acc!$B$10:$ALX$83,$A58-1947,FALSE)+HLOOKUP("fa_7_flow_s13",acc!$B$10:$ALX$83,$A58-1947,FALSE)+HLOOKUP("fa_8_flow_s13",acc!$B$10:$ALX$83,$A58-1947,FALSE),"")</f>
        <v>4.5762849999999675</v>
      </c>
      <c r="MU58" s="203">
        <v>0</v>
      </c>
      <c r="MV58" s="203">
        <v>3.5230210000000008</v>
      </c>
      <c r="MW58" s="203">
        <v>0</v>
      </c>
      <c r="MX58" s="203">
        <v>0.88060000000000005</v>
      </c>
      <c r="MY58" s="203">
        <v>0.17403299999999999</v>
      </c>
      <c r="MZ58" s="203">
        <v>0.70653700000000008</v>
      </c>
      <c r="NA58" s="203">
        <v>0</v>
      </c>
      <c r="NB58" s="203">
        <v>0.60724599999999995</v>
      </c>
      <c r="NC58" s="203">
        <v>0.25839600000000001</v>
      </c>
      <c r="ND58" s="203">
        <v>0.34885700000000003</v>
      </c>
      <c r="NE58" s="203">
        <v>3.4000000000000002E-2</v>
      </c>
      <c r="NF58" s="203">
        <v>3.7998999999999998E-2</v>
      </c>
      <c r="NG58" s="203">
        <v>6.7458099999999988</v>
      </c>
      <c r="NH58" s="203">
        <v>70.52633800000001</v>
      </c>
      <c r="NI58" s="241">
        <f>IFERROR(HLOOKUP("fa_21_flow_s14",acc!$B$10:$ALP$83,$A58-1947,FALSE)+HLOOKUP("fa_2_flow_s14",acc!$B$10:$ALP$83,$A58-1947,FALSE)+HLOOKUP("fa_3d_flow_s14",acc!$B$10:$ALP$83,$A58-1947,FALSE)+HLOOKUP("fa_3g_flow_s14",acc!$B$10:$ALP$83,$A58-1947,FALSE)+HLOOKUP("fa_5e_flow_s14",acc!$B$10:$ALP$83,$A58-1947,FALSE)+HLOOKUP("fa_5d_flow_s14",acc!$B$10:$ALP$83,$A58-1947,FALSE)+HLOOKUP("fa_6_flow_s14",acc!$B$10:$ALP$83,$A58-1947,FALSE)+HLOOKUP("fa_7_flow_s14",acc!$B$10:$ALP$83,$A58-1947,FALSE)+HLOOKUP("fa_8_flow_s14",acc!$B$10:$ALP$83,$A58-1947,FALSE),"")</f>
        <v>49.019528000000001</v>
      </c>
      <c r="NJ58" s="203">
        <v>0</v>
      </c>
      <c r="NK58" s="203">
        <v>30.113822000000003</v>
      </c>
      <c r="NL58" s="203">
        <v>0.16290000000000002</v>
      </c>
      <c r="NM58" s="203">
        <v>-5.3463329999999996</v>
      </c>
      <c r="NN58" s="203">
        <v>-5.35006</v>
      </c>
      <c r="NO58" s="203">
        <v>3.7320000000000001E-3</v>
      </c>
      <c r="NP58" s="203">
        <v>0</v>
      </c>
      <c r="NQ58" s="203">
        <v>-16.033978999999999</v>
      </c>
      <c r="NR58" s="203">
        <v>-18.274809000000001</v>
      </c>
      <c r="NS58" s="203">
        <v>2.2408359999999998</v>
      </c>
      <c r="NT58" s="203">
        <v>63.601776999999998</v>
      </c>
      <c r="NU58" s="203">
        <v>0</v>
      </c>
      <c r="NV58" s="203">
        <v>-23.478670000000001</v>
      </c>
      <c r="NW58" s="203">
        <v>523.50314300000002</v>
      </c>
      <c r="NX58" s="241">
        <f>IFERROR(HLOOKUP("fa_21_flow_s2",acc!$B$10:$ALH$83,$A58-1947,FALSE)+HLOOKUP("fa_2_flow_s2",acc!$B$10:$ALH$83,$A58-1947,FALSE)+HLOOKUP("fa_3e_flow_s2",acc!$B$10:$ALH$83,$A58-1947,FALSE)+HLOOKUP("fa_3g_flow_s2",acc!$B$10:$ALH$83,$A58-1947,FALSE)+HLOOKUP("fa_4_flow_s2",acc!$B$10:$ALH$83,$A58-1947,FALSE)+HLOOKUP("fa_5e_flow_s2",acc!$B$10:$ALH$83,$A58-1947,FALSE)+HLOOKUP("fa_6_flow_s2",acc!$B$10:$ALH$83,$A58-1947,FALSE)+HLOOKUP("fa_8_flow_s2",acc!$B$10:$ALH$83,$A58-1947,FALSE),"")</f>
        <v>28.372838000000002</v>
      </c>
      <c r="NY58" s="203">
        <v>0</v>
      </c>
      <c r="NZ58" s="203">
        <v>18.056100000000001</v>
      </c>
      <c r="OA58" s="203">
        <v>0</v>
      </c>
      <c r="OB58" s="203">
        <v>0</v>
      </c>
      <c r="OC58" s="203">
        <v>83.62016899999999</v>
      </c>
      <c r="OD58" s="203">
        <v>83.62016899999999</v>
      </c>
      <c r="OE58" s="203">
        <v>-30.907177999999998</v>
      </c>
      <c r="OF58" s="203">
        <v>30.049685999999998</v>
      </c>
      <c r="OG58" s="203">
        <v>15.607987999999999</v>
      </c>
      <c r="OH58" s="203">
        <v>15.607987999999999</v>
      </c>
      <c r="OI58" s="203">
        <v>0</v>
      </c>
      <c r="OJ58" s="203">
        <v>-1.4592289999999934</v>
      </c>
      <c r="OK58" s="203">
        <v>0</v>
      </c>
      <c r="OL58" s="203">
        <v>-2.974529000000004</v>
      </c>
      <c r="OM58" s="203">
        <v>69.622495999999998</v>
      </c>
      <c r="ON58" s="241">
        <f>IFERROR(HLOOKUP("fl_3g_flow_s11",acc!$B$10:$AIO$83,$A58-1947,FALSE)+HLOOKUP("fl_4_flow_s11",acc!$B$10:$AIO$83,$A58-1947,FALSE)+HLOOKUP("fl_5e_flow_s11",acc!$B$10:$AIO$83,$A58-1947,FALSE),"")</f>
        <v>62.384941000000005</v>
      </c>
      <c r="OO58" s="203">
        <v>0</v>
      </c>
      <c r="OP58" s="203">
        <v>0</v>
      </c>
      <c r="OQ58" s="203">
        <v>9.2639990000000001</v>
      </c>
      <c r="OR58" s="203">
        <v>10.738582000000001</v>
      </c>
      <c r="OS58" s="203">
        <v>-1.4745870000000001</v>
      </c>
      <c r="OT58" s="203">
        <v>23.843665000000001</v>
      </c>
      <c r="OU58" s="203">
        <v>35.642802000000003</v>
      </c>
      <c r="OV58" s="203">
        <v>35.642802000000003</v>
      </c>
      <c r="OW58" s="203">
        <v>0</v>
      </c>
      <c r="OX58" s="203">
        <v>0</v>
      </c>
      <c r="OY58" s="203">
        <v>0</v>
      </c>
      <c r="OZ58" s="203">
        <v>0</v>
      </c>
      <c r="PA58" s="203">
        <v>347.77060100000006</v>
      </c>
      <c r="PB58" s="241">
        <f>IFERROR(HLOOKUP("fl_295_flow_s12",acc!$B$10:$AMM$83,$A58-1947,FALSE)+HLOOKUP("fl_2_flow_s12",acc!$B$10:$AMM$83,$A58-1947,FALSE)+HLOOKUP("fl_3g_flow_s12",acc!$B$10:$AMM$83,$A58-1947,FALSE)+HLOOKUP("fl_5e_flow_s12",acc!$B$10:$AMM$83,$A58-1947,FALSE)+HLOOKUP("fl_6_flow_s12",acc!$B$10:$AMM$83,$A58-1947,FALSE)+HLOOKUP("fl_7_flow_s12",acc!$B$10:$AMM$83,$A58-1947,FALSE),"")</f>
        <v>164.38789400000002</v>
      </c>
      <c r="PC58" s="203">
        <v>0</v>
      </c>
      <c r="PD58" s="203">
        <v>79.967140999999998</v>
      </c>
      <c r="PE58" s="203">
        <v>0</v>
      </c>
      <c r="PF58" s="203">
        <v>17.691899999999997</v>
      </c>
      <c r="PG58" s="203">
        <v>-24.7286</v>
      </c>
      <c r="PH58" s="203">
        <v>-0.30764400000000003</v>
      </c>
      <c r="PI58" s="203">
        <v>-24.420961999999999</v>
      </c>
      <c r="PJ58" s="203">
        <v>0</v>
      </c>
      <c r="PK58" s="203">
        <v>25.811397000000003</v>
      </c>
      <c r="PL58" s="203">
        <v>25.811397000000003</v>
      </c>
      <c r="PM58" s="203">
        <v>0</v>
      </c>
      <c r="PN58" s="203">
        <v>64.259064000000009</v>
      </c>
      <c r="PO58" s="203">
        <v>1.3869980000000055</v>
      </c>
      <c r="PP58" s="203">
        <v>0</v>
      </c>
      <c r="PQ58" s="203">
        <v>-5.0650370000000002</v>
      </c>
      <c r="PR58" s="241">
        <f>IFERROR(HLOOKUP("fl_21_flow_s121",acc!$B$10:$AME$83,$A58-1947,FALSE)+HLOOKUP("res_flow",acc!$B$10:$AME$83,$A58-1947,FALSE)+HLOOKUP("gcb_flow",acc!$B$10:$AME$83,$A58-1947,FALSE)+HLOOKUP("fl_2_flow_s121",acc!$B$10:$AME$83,$A58-1947,FALSE)+HLOOKUP("fl_5e_flow_s121",acc!$B$10:$AME$83,$A58-1947,FALSE),"")</f>
        <v>-4.2600659999999992</v>
      </c>
      <c r="PS58" s="203">
        <v>0</v>
      </c>
      <c r="PT58" s="203">
        <v>-8.5899999999999199E-2</v>
      </c>
      <c r="PU58" s="203">
        <v>0.36419999999999997</v>
      </c>
      <c r="PV58" s="203">
        <v>0</v>
      </c>
      <c r="PW58" s="203">
        <v>0</v>
      </c>
      <c r="PX58" s="203">
        <v>0</v>
      </c>
      <c r="PY58" s="203">
        <v>0</v>
      </c>
      <c r="PZ58" s="203">
        <v>0</v>
      </c>
      <c r="QA58" s="203">
        <v>-0.14299999999999999</v>
      </c>
      <c r="QB58" s="203">
        <v>-0.14299999999999999</v>
      </c>
      <c r="QC58" s="203">
        <v>0</v>
      </c>
      <c r="QD58" s="203">
        <v>0</v>
      </c>
      <c r="QE58" s="203">
        <v>0</v>
      </c>
      <c r="QF58" s="203">
        <v>0</v>
      </c>
      <c r="QG58" s="203">
        <v>72.950879</v>
      </c>
      <c r="QH58" s="241">
        <f>IFERROR(HLOOKUP("fl_2_flow_s13",acc!$B$10:$ALW$83,$A58-1947,FALSE)+HLOOKUP("fl_3e_flow_s13",acc!$B$10:$ALW$83,$A58-1947,FALSE)+HLOOKUP("fl_4_flow_s13",acc!$B$10:$ALW$83,$A58-1947,FALSE),"")</f>
        <v>53.010843999999985</v>
      </c>
      <c r="QI58" s="203">
        <v>0</v>
      </c>
      <c r="QJ58" s="203">
        <v>0.99689700000000003</v>
      </c>
      <c r="QK58" s="203">
        <v>0</v>
      </c>
      <c r="QL58" s="203">
        <v>68.177596999999992</v>
      </c>
      <c r="QM58" s="203">
        <v>73.189231000000007</v>
      </c>
      <c r="QN58" s="203">
        <v>-5.0116350000000001</v>
      </c>
      <c r="QO58" s="203">
        <v>-15.302647</v>
      </c>
      <c r="QP58" s="203">
        <v>0</v>
      </c>
      <c r="QQ58" s="203">
        <v>0</v>
      </c>
      <c r="QR58" s="203">
        <v>0</v>
      </c>
      <c r="QS58" s="203">
        <v>0</v>
      </c>
      <c r="QT58" s="203">
        <v>0</v>
      </c>
      <c r="QU58" s="203">
        <v>0</v>
      </c>
      <c r="QV58" s="203">
        <v>38.224204</v>
      </c>
      <c r="QW58" s="241">
        <f>IFERROR(HLOOKUP("fl_4_flow_s14",acc!$B$10:$ALO$83,$A58-1947,FALSE),"")</f>
        <v>16.717383000000002</v>
      </c>
      <c r="QX58" s="203">
        <v>0</v>
      </c>
      <c r="QY58" s="203">
        <v>0</v>
      </c>
      <c r="QZ58" s="203">
        <v>0</v>
      </c>
      <c r="RA58" s="203">
        <v>0</v>
      </c>
      <c r="RB58" s="203">
        <v>0</v>
      </c>
      <c r="RC58" s="203">
        <v>16.717383000000002</v>
      </c>
      <c r="RD58" s="203">
        <v>0</v>
      </c>
      <c r="RE58" s="203">
        <v>0</v>
      </c>
      <c r="RF58" s="203">
        <v>0</v>
      </c>
      <c r="RG58" s="203">
        <v>0</v>
      </c>
      <c r="RH58" s="203">
        <v>0</v>
      </c>
      <c r="RI58" s="203">
        <v>0</v>
      </c>
      <c r="RJ58" s="203">
        <v>544.08908999999994</v>
      </c>
      <c r="RK58" s="241">
        <f>IFERROR(HLOOKUP("fl_1_flow_s2",acc!$B$10:$ALG$83,$A58-1947,FALSE)+HLOOKUP("fl_295_flow_s2",acc!$B$10:$ALG$83,$A58-1947,FALSE)+HLOOKUP("tgt2_flow",acc!$B$10:$ALG$83,$A58-1947,FALSE)+HLOOKUP("fl_2_flow_s2",acc!$B$10:$ALG$83,$A58-1947,FALSE)+HLOOKUP("fl_3d_flow_s2",acc!$B$10:$ALG$83,$A58-1947,FALSE)+HLOOKUP("fl_4_flow_s2",acc!$B$10:$ALG$83,$A58-1947,FALSE)+HLOOKUP("fl_5d_flow_s2",acc!$B$10:$ALG$83,$A58-1947,FALSE)+HLOOKUP("fl_7_flow_s2",acc!$B$10:$ALG$83,$A58-1947,FALSE),"")</f>
        <v>48.958812999999992</v>
      </c>
      <c r="RL58" s="203">
        <v>-0.02</v>
      </c>
      <c r="RM58" s="203">
        <v>6.0113060000000029</v>
      </c>
      <c r="RN58" s="203">
        <v>0</v>
      </c>
      <c r="RO58" s="203">
        <v>-19.1477</v>
      </c>
      <c r="RP58" s="203">
        <v>117.991787</v>
      </c>
      <c r="RQ58" s="203">
        <v>83.62016899999999</v>
      </c>
      <c r="RR58" s="203">
        <v>34.371608000000002</v>
      </c>
      <c r="RS58" s="203">
        <v>15.229997999999998</v>
      </c>
      <c r="RT58" s="203">
        <v>13.844899999999999</v>
      </c>
      <c r="RU58" s="203">
        <v>0</v>
      </c>
      <c r="RV58" s="203">
        <v>13.844899999999999</v>
      </c>
      <c r="RW58" s="203">
        <v>0</v>
      </c>
      <c r="RX58" s="203">
        <v>-1.3312990000000013</v>
      </c>
      <c r="RY58" s="203">
        <v>0</v>
      </c>
      <c r="RZ58" s="203">
        <v>210.08593500000001</v>
      </c>
      <c r="SA58" s="241">
        <f>IFERROR(HLOOKUP("fa_21_v_s11",acc!$B$10:$AIR$83,$A58-1947,FALSE)+HLOOKUP("fa_2_v_s11",acc!$B$10:$AIR$83,$A58-1947,FALSE)+HLOOKUP("fa_3e_v_s11",acc!$B$10:$AIR$83,$A58-1947,FALSE)+HLOOKUP("fa_3d_v_s11",acc!$B$10:$AIR$83,$A58-1947,FALSE)+HLOOKUP("fa_4_v_s11",acc!$B$10:$AIR$83,$A58-1947,FALSE)
+HLOOKUP("fa_5e_v_s11",acc!$B$10:$AIR$83,$A58-1947,FALSE)
+HLOOKUP("fa_5d_v_s11",acc!$B$10:$AIR$83,$A58-1947,FALSE)
+HLOOKUP("fa_6_v_s11",acc!$B$10:$AIR$83,$A58-1947,FALSE)
+HLOOKUP("fa_7_v_s11",acc!$B$10:$AIR$83,$A58-1947,FALSE)
+HLOOKUP("fa_8_v_s11",acc!$B$10:$AIR$83,$A58-1947,FALSE),"")</f>
        <v>213.73446200000004</v>
      </c>
      <c r="SB58" s="203">
        <v>0</v>
      </c>
      <c r="SC58" s="203">
        <v>0.86745000000000005</v>
      </c>
      <c r="SD58" s="203">
        <v>0</v>
      </c>
      <c r="SE58" s="203">
        <v>-12.479111999999999</v>
      </c>
      <c r="SF58" s="203">
        <v>-11.472742</v>
      </c>
      <c r="SG58" s="203">
        <v>-1.006362</v>
      </c>
      <c r="SH58" s="203">
        <v>1.55385</v>
      </c>
      <c r="SI58" s="203">
        <v>214.80096399999999</v>
      </c>
      <c r="SJ58" s="203">
        <v>171.02436700000001</v>
      </c>
      <c r="SK58" s="203">
        <v>43.776597000000002</v>
      </c>
      <c r="SL58" s="203">
        <v>0</v>
      </c>
      <c r="SM58" s="203">
        <v>-7.7999999999999403E-2</v>
      </c>
      <c r="SN58" s="203">
        <v>0.40706699999999996</v>
      </c>
      <c r="SO58" s="203">
        <v>-15.89662</v>
      </c>
      <c r="SP58" s="241">
        <f>IFERROR(HLOOKUP("fa_21_v_s12",acc!$B$10:$AML$83,$A58-1947,FALSE)+HLOOKUP("res_v",acc!$B$10:$AML$83,$A58-1947,FALSE)+HLOOKUP("fa_2_v_s12",acc!$B$10:$AML$83,$A58-1947,FALSE)+HLOOKUP("fa_3e_v_s12",acc!$B$10:$AML$83,$A58-1947,FALSE)+HLOOKUP("fa_3d_v_s12",acc!$B$10:$AML$83,$A58-1947,FALSE)+HLOOKUP("fa_3g_v_s12",acc!$B$10:$AML$83,$A58-1947,FALSE)+HLOOKUP("fa_4_v_s12",acc!$B$10:$AML$83,$A58-1947,FALSE)+HLOOKUP("fa_5e_v_s12",acc!$B$10:$AML$83,$A58-1947,FALSE)+HLOOKUP("fa_5d_v_s12",acc!$B$10:$AML$83,$A58-1947,FALSE)+HLOOKUP("fa_8_v_s12",acc!$B$10:$AML$83,$A58-1947,FALSE),"")</f>
        <v>138.58337900000001</v>
      </c>
      <c r="SQ58" s="203">
        <v>0</v>
      </c>
      <c r="SR58" s="203">
        <v>11.1785</v>
      </c>
      <c r="SS58" s="203">
        <v>0</v>
      </c>
      <c r="ST58" s="203">
        <v>0</v>
      </c>
      <c r="SU58" s="203">
        <v>32.883286999999996</v>
      </c>
      <c r="SV58" s="203">
        <v>35.743043</v>
      </c>
      <c r="SW58" s="203">
        <v>-2.8597429999999999</v>
      </c>
      <c r="SX58" s="203">
        <v>-2.1854989999999996</v>
      </c>
      <c r="SY58" s="203">
        <v>96.707092000000003</v>
      </c>
      <c r="SZ58" s="203">
        <v>84.631124999999997</v>
      </c>
      <c r="TA58" s="203">
        <v>12.075953</v>
      </c>
      <c r="TB58" s="203">
        <v>0</v>
      </c>
      <c r="TC58" s="203">
        <v>0</v>
      </c>
      <c r="TD58" s="203">
        <v>0</v>
      </c>
      <c r="TE58" s="203">
        <v>1.8699570000000001</v>
      </c>
      <c r="TF58" s="241">
        <f>IFERROR(HLOOKUP("fa_1_v_s121",acc!$B$10:$AMD$83,$A58-1947,FALSE)+HLOOKUP("fa_295_v_s121",acc!$B$10:$AMD$83,$A58-1947,FALSE)+HLOOKUP("tgt2_v",acc!$B$10:$AMD$83,$A58-1947,FALSE)+HLOOKUP("fa_2_v_s121",acc!$B$10:$AMD$83,$A58-1947,FALSE)+HLOOKUP("fa_3e_v_s121",acc!$B$10:$AMD$83,$A58-1947,FALSE)+HLOOKUP("fa_3d_v_s121",acc!$B$10:$AMD$83,$A58-1947,FALSE)+HLOOKUP("fa_3g_v_s121",acc!$B$10:$AMD$83,$A58-1947,FALSE)+HLOOKUP("fa_4_v_s121",acc!$B$10:$AMD$83,$A58-1947,FALSE)+HLOOKUP("fa_5e_v_s121",acc!$B$10:$AMD$83,$A58-1947,FALSE)+HLOOKUP("fa_5d_v_s121",acc!$B$10:$AMD$83,$A58-1947,FALSE)+HLOOKUP("fa_7_v_s121",acc!$B$10:$AMD$83,$A58-1947,FALSE)+HLOOKUP("fa_8_v_s121",acc!$B$10:$AMD$83,$A58-1947,FALSE),"")</f>
        <v>1.929948</v>
      </c>
      <c r="TG58" s="203">
        <v>0.70599999999999996</v>
      </c>
      <c r="TH58" s="203">
        <v>1.1120000000000001</v>
      </c>
      <c r="TI58" s="203">
        <v>0</v>
      </c>
      <c r="TJ58" s="203">
        <v>0</v>
      </c>
      <c r="TK58" s="203">
        <v>7.6499999999999999E-2</v>
      </c>
      <c r="TL58" s="203">
        <v>7.9578999999999997E-2</v>
      </c>
      <c r="TM58" s="203">
        <v>-3.0859999999999998E-3</v>
      </c>
      <c r="TN58" s="203">
        <v>0</v>
      </c>
      <c r="TO58" s="203">
        <v>3.5457000000000002E-2</v>
      </c>
      <c r="TP58" s="203">
        <v>-4.8344999999999999E-2</v>
      </c>
      <c r="TQ58" s="203">
        <v>8.3799999999999999E-2</v>
      </c>
      <c r="TR58" s="203">
        <v>0</v>
      </c>
      <c r="TS58" s="241">
        <v>0</v>
      </c>
      <c r="TT58" s="203">
        <v>0</v>
      </c>
      <c r="TU58" s="203">
        <v>-6.1105489999999998</v>
      </c>
      <c r="TV58" s="241">
        <f>IFERROR(HLOOKUP("gcb_v",acc!$B$10:$ALV$83,$A58-1947,FALSE)+HLOOKUP("fa_2_v_s13",acc!$B$10:$ALV$83,$A58-1947,FALSE)+HLOOKUP("fa_3d_v_s13",acc!$B$10:$ALV$83,$A58-1947,FALSE)+HLOOKUP("fa_3g_v_s13",acc!$B$10:$ALV$83,$A58-1947,FALSE)+HLOOKUP("fa_5e_v_s13",acc!$B$10:$ALV$83,$A58-1947,FALSE)+HLOOKUP("fa_5d_v_s13",acc!$B$10:$ALV$83,$A58-1947,FALSE)+HLOOKUP("fa_6_v_s13",acc!$B$10:$ALV$83,$A58-1947,FALSE)+HLOOKUP("fa_7_v_s13",acc!$B$10:$ALV$83,$A58-1947,FALSE)+HLOOKUP("fa_8_v_s13",acc!$B$10:$ALV$83,$A58-1947,FALSE),"")</f>
        <v>-6.1185029999999951</v>
      </c>
      <c r="TW58" s="203">
        <v>0</v>
      </c>
      <c r="TX58" s="203">
        <v>0</v>
      </c>
      <c r="TY58" s="203">
        <v>0</v>
      </c>
      <c r="TZ58" s="203">
        <v>-8.0000000000000004E-4</v>
      </c>
      <c r="UA58" s="203">
        <v>0.23588800000000001</v>
      </c>
      <c r="UB58" s="203">
        <v>-0.23668500000000001</v>
      </c>
      <c r="UC58" s="203">
        <v>0</v>
      </c>
      <c r="UD58" s="203">
        <v>-6.0547500000000003</v>
      </c>
      <c r="UE58" s="203">
        <v>-6.671932</v>
      </c>
      <c r="UF58" s="203">
        <v>0.61717600000000006</v>
      </c>
      <c r="UG58" s="203">
        <v>0</v>
      </c>
      <c r="UH58" s="203">
        <v>-3.7998999999999998E-2</v>
      </c>
      <c r="UI58" s="203">
        <v>0</v>
      </c>
      <c r="UJ58" s="203">
        <v>64.474295999999995</v>
      </c>
      <c r="UK58" s="241">
        <f>IFERROR(HLOOKUP("fa_21_v_s14",acc!$B$10:$ALN$83,$A58-1947,FALSE)+HLOOKUP("fa_2_v_s14",acc!$B$10:$ALN$83,$A58-1947,FALSE)+HLOOKUP("fa_3d_v_s14",acc!$B$10:$ALN$83,$A58-1947,FALSE)+HLOOKUP("fa_3g_v_s14",acc!$B$10:$ALN$83,$A58-1947,FALSE)+HLOOKUP("fa_5e_v_s14",acc!$B$10:$ALN$83,$A58-1947,FALSE)+HLOOKUP("fa_5d_v_s14",acc!$B$10:$ALN$83,$A58-1947,FALSE)+HLOOKUP("fa_6_v_s14",acc!$B$10:$ALN$83,$A58-1947,FALSE)+HLOOKUP("fa_7_v_s14",acc!$B$10:$ALN$83,$A58-1947,FALSE)+HLOOKUP("fa_8_v_s14",acc!$B$10:$ALN$83,$A58-1947,FALSE),"")</f>
        <v>64.492289</v>
      </c>
      <c r="UL58" s="203">
        <v>0</v>
      </c>
      <c r="UM58" s="203">
        <v>0.15380000000000002</v>
      </c>
      <c r="UN58" s="203">
        <v>0</v>
      </c>
      <c r="UO58" s="203">
        <v>-3.6173290000000002</v>
      </c>
      <c r="UP58" s="203">
        <v>-3.3516060000000003</v>
      </c>
      <c r="UQ58" s="203">
        <v>-0.26572600000000002</v>
      </c>
      <c r="UR58" s="203">
        <v>0</v>
      </c>
      <c r="US58" s="203">
        <v>68.044028000000012</v>
      </c>
      <c r="UT58" s="203">
        <v>67.780484999999999</v>
      </c>
      <c r="UU58" s="203">
        <v>0.26353899999999997</v>
      </c>
      <c r="UV58" s="203">
        <v>-8.8203000000000004E-2</v>
      </c>
      <c r="UW58" s="203">
        <v>0</v>
      </c>
      <c r="UX58" s="203">
        <v>0</v>
      </c>
      <c r="UY58" s="203">
        <v>273.02659199999999</v>
      </c>
      <c r="UZ58" s="241">
        <f>IFERROR(HLOOKUP("fa_21_v_s2",acc!$B$10:$ALF$83,$A58-1947,FALSE)+HLOOKUP("fa_2_v_s2",acc!$B$10:$ALF$83,$A58-1947,FALSE)+HLOOKUP("fa_3e_v_s2",acc!$B$10:$ALF$83,$A58-1947,FALSE)+HLOOKUP("fa_3g_v_s2",acc!$B$10:$ALF$83,$A58-1947,FALSE)+HLOOKUP("fa_4_v_s2",acc!$B$10:$ALF$83,$A58-1947,FALSE)+HLOOKUP("fa_5e_v_s2",acc!$B$10:$ALF$83,$A58-1947,FALSE)+HLOOKUP("fa_6_v_s2",acc!$B$10:$ALF$83,$A58-1947,FALSE)+HLOOKUP("fa_8_v_s2",acc!$B$10:$ALF$83,$A58-1947,FALSE),"")</f>
        <v>72.605928999999989</v>
      </c>
      <c r="VA58" s="203">
        <v>0</v>
      </c>
      <c r="VB58" s="203">
        <v>-1.0500000000000398E-2</v>
      </c>
      <c r="VC58" s="203">
        <v>0</v>
      </c>
      <c r="VD58" s="203">
        <v>0</v>
      </c>
      <c r="VE58" s="203">
        <v>27.158399000000003</v>
      </c>
      <c r="VF58" s="203">
        <v>21.234162000000001</v>
      </c>
      <c r="VG58" s="203">
        <v>5.9242410000000003</v>
      </c>
      <c r="VH58" s="203">
        <v>5.2399000000000306E-2</v>
      </c>
      <c r="VI58" s="203">
        <v>67.046855999999991</v>
      </c>
      <c r="VJ58" s="203">
        <v>67.046855999999991</v>
      </c>
      <c r="VK58" s="203">
        <v>0</v>
      </c>
      <c r="VL58" s="203">
        <v>0</v>
      </c>
      <c r="VM58" s="203">
        <v>0</v>
      </c>
      <c r="VN58" s="203">
        <v>-0.40706699999999996</v>
      </c>
      <c r="VO58" s="203">
        <v>341.05676899999997</v>
      </c>
      <c r="VP58" s="241">
        <f>IFERROR(HLOOKUP("fl_3g_v_s11",acc!$B$10:$AIM$83,$A58-1947,FALSE)+HLOOKUP("fl_4_v_s11",acc!$B$10:$AIM$83,$A58-1947,FALSE)+HLOOKUP("fl_5e_v_s11",acc!$B$10:$AIM$83,$A58-1947,FALSE),"")</f>
        <v>344.70529200000004</v>
      </c>
      <c r="VQ58" s="203">
        <v>0</v>
      </c>
      <c r="VR58" s="203">
        <v>0</v>
      </c>
      <c r="VS58" s="203">
        <v>2.5515770000000004</v>
      </c>
      <c r="VT58" s="203">
        <v>2.073089</v>
      </c>
      <c r="VU58" s="203">
        <v>0.47849200000000003</v>
      </c>
      <c r="VV58" s="203">
        <v>-4.6528749999999999</v>
      </c>
      <c r="VW58" s="203">
        <v>338.14435100000003</v>
      </c>
      <c r="VX58" s="203">
        <v>338.14435100000003</v>
      </c>
      <c r="VY58" s="203">
        <v>0</v>
      </c>
      <c r="VZ58" s="203">
        <v>0</v>
      </c>
      <c r="WA58" s="203">
        <v>0</v>
      </c>
      <c r="WB58" s="203">
        <v>0</v>
      </c>
      <c r="WC58" s="203">
        <v>-86.698757000000001</v>
      </c>
      <c r="WD58" s="241">
        <f>IFERROR(HLOOKUP("fl_295_v_s12",acc!$B$10:$AMK$83,$A58-1947,FALSE)+HLOOKUP("fl_2_v_s12",acc!$B$10:$AMK$83,$A58-1947,FALSE)+HLOOKUP("fl_3g_v_s12",acc!$B$10:$AMK$83,$A58-1947,FALSE)+HLOOKUP("fl_5e_v_s12",acc!$B$10:$AMK$83,$A58-1947,FALSE)+HLOOKUP("fl_6_v_s12",acc!$B$10:$AMK$83,$A58-1947,FALSE)+HLOOKUP("fl_7_v_s12",acc!$B$10:$AMK$83,$A58-1947,FALSE),"")</f>
        <v>67.841242000000008</v>
      </c>
      <c r="WE58" s="203">
        <v>0</v>
      </c>
      <c r="WF58" s="203">
        <v>16.785900000000002</v>
      </c>
      <c r="WG58" s="203">
        <v>0</v>
      </c>
      <c r="WH58" s="203">
        <v>-1.0500000000000002E-2</v>
      </c>
      <c r="WI58" s="203">
        <v>7.1552420000000003</v>
      </c>
      <c r="WJ58" s="203">
        <v>5.8520569999999994</v>
      </c>
      <c r="WK58" s="203">
        <v>1.3031839999999999</v>
      </c>
      <c r="WL58" s="203">
        <v>0</v>
      </c>
      <c r="WM58" s="203">
        <v>43.185201999999997</v>
      </c>
      <c r="WN58" s="203">
        <v>43.185201999999997</v>
      </c>
      <c r="WO58" s="203">
        <v>0</v>
      </c>
      <c r="WP58" s="203">
        <v>-8.8203000000000004E-2</v>
      </c>
      <c r="WQ58" s="203">
        <v>0.81360200000000304</v>
      </c>
      <c r="WR58" s="203">
        <v>0</v>
      </c>
      <c r="WS58" s="203">
        <v>2.4329999999999998</v>
      </c>
      <c r="WT58" s="241">
        <f>IFERROR(HLOOKUP("fl_21_v_s121",acc!$B$10:$AMC$83,$A58-1947,FALSE)+HLOOKUP("res_v",acc!$B$10:$AMC$83,$A58-1947,FALSE)+HLOOKUP("gcb_v",acc!$B$10:$AMC$83,$A58-1947,FALSE)+HLOOKUP("fl_2_v_s121",acc!$B$10:$AMC$83,$A58-1947,FALSE)+HLOOKUP("fl_5e_v_s121",acc!$B$10:$AMC$83,$A58-1947,FALSE),"")</f>
        <v>2.4329999999999998</v>
      </c>
      <c r="WU58" s="203">
        <v>0</v>
      </c>
      <c r="WV58" s="203">
        <v>0</v>
      </c>
      <c r="WW58" s="203">
        <v>0</v>
      </c>
      <c r="WX58" s="203">
        <v>0</v>
      </c>
      <c r="WY58" s="203">
        <v>0</v>
      </c>
      <c r="WZ58" s="203">
        <v>0</v>
      </c>
      <c r="XA58" s="203">
        <v>0</v>
      </c>
      <c r="XB58" s="203">
        <v>0</v>
      </c>
      <c r="XC58" s="203">
        <v>2.4329999999999998</v>
      </c>
      <c r="XD58" s="203">
        <v>2.4329999999999998</v>
      </c>
      <c r="XE58" s="203">
        <v>0</v>
      </c>
      <c r="XF58" s="203">
        <v>0</v>
      </c>
      <c r="XG58" s="203">
        <v>0</v>
      </c>
      <c r="XH58" s="203">
        <v>0</v>
      </c>
      <c r="XI58" s="203">
        <v>17.43458</v>
      </c>
      <c r="XJ58" s="241">
        <f>IFERROR(HLOOKUP("fl_2_v_s13",acc!$B$10:$ALU$83,$A58-1947,FALSE)+HLOOKUP("fl_3e_v_s13",acc!$B$10:$ALU$83,$A58-1947,FALSE)+HLOOKUP("fl_4_v_s13",acc!$B$10:$ALU$83,$A58-1947,FALSE),"")</f>
        <v>17.426629000000005</v>
      </c>
      <c r="XK58" s="203">
        <v>0</v>
      </c>
      <c r="XL58" s="203">
        <v>0</v>
      </c>
      <c r="XM58" s="203">
        <v>0</v>
      </c>
      <c r="XN58" s="203">
        <v>17.451580000000003</v>
      </c>
      <c r="XO58" s="203">
        <v>13.309016</v>
      </c>
      <c r="XP58" s="203">
        <v>4.1425640000000001</v>
      </c>
      <c r="XQ58" s="203">
        <v>0</v>
      </c>
      <c r="XR58" s="203">
        <v>0</v>
      </c>
      <c r="XS58" s="203">
        <v>0</v>
      </c>
      <c r="XT58" s="203">
        <v>0</v>
      </c>
      <c r="XU58" s="203">
        <v>0</v>
      </c>
      <c r="XV58" s="203">
        <v>0</v>
      </c>
      <c r="XW58" s="203">
        <v>0</v>
      </c>
      <c r="XX58" s="203">
        <v>-1.1990000000000001</v>
      </c>
      <c r="XY58" s="241">
        <f>IFERROR(HLOOKUP("fl_4_v_s14",acc!$B$10:$ALM$83,$A58-1947,FALSE),"")</f>
        <v>-1.181</v>
      </c>
      <c r="XZ58" s="203">
        <v>0</v>
      </c>
      <c r="YA58" s="203">
        <v>0</v>
      </c>
      <c r="YB58" s="203">
        <v>0</v>
      </c>
      <c r="YC58" s="203">
        <v>0</v>
      </c>
      <c r="YD58" s="203">
        <v>0</v>
      </c>
      <c r="YE58" s="203">
        <v>-1.181</v>
      </c>
      <c r="YF58" s="203">
        <v>0</v>
      </c>
      <c r="YG58" s="203">
        <v>0</v>
      </c>
      <c r="YH58" s="203">
        <v>0</v>
      </c>
      <c r="YI58" s="203">
        <v>0</v>
      </c>
      <c r="YJ58" s="203">
        <v>0</v>
      </c>
      <c r="YK58" s="203">
        <v>0</v>
      </c>
      <c r="YL58" s="203">
        <v>254.42301900000001</v>
      </c>
      <c r="YM58" s="241">
        <f>IFERROR(HLOOKUP("fl_1_v_s2",acc!$B$10:$ALE$83,$A58-1947,FALSE)+HLOOKUP("fl_295_v_s2",acc!$B$10:$ALE$83,$A58-1947,FALSE)+HLOOKUP("tgt2_v",acc!$B$10:$ALE$83,$A58-1947,FALSE)+HLOOKUP("fl_2_v_s2",acc!$B$10:$ALE$83,$A58-1947,FALSE)+HLOOKUP("fl_3d_v_s2",acc!$B$10:$ALE$83,$A58-1947,FALSE)+HLOOKUP("fl_4_v_s2",acc!$B$10:$ALE$83,$A58-1947,FALSE)+HLOOKUP("fl_5d_v_s2",acc!$B$10:$ALE$83,$A58-1947,FALSE)+HLOOKUP("fl_7_v_s2",acc!$B$10:$ALE$83,$A58-1947,FALSE),"")</f>
        <v>54.002324999999999</v>
      </c>
      <c r="YN58" s="203">
        <v>0.70599999999999996</v>
      </c>
      <c r="YO58" s="203">
        <v>-3.484650000000002</v>
      </c>
      <c r="YP58" s="203">
        <v>0</v>
      </c>
      <c r="YQ58" s="203">
        <v>1.0500000000000002E-2</v>
      </c>
      <c r="YR58" s="203">
        <v>16.862545999999998</v>
      </c>
      <c r="YS58" s="203">
        <v>21.234162000000001</v>
      </c>
      <c r="YT58" s="203">
        <v>-4.371607</v>
      </c>
      <c r="YU58" s="203">
        <v>5.2546249999999999</v>
      </c>
      <c r="YV58" s="203">
        <v>56.817057999999996</v>
      </c>
      <c r="YW58" s="203">
        <v>0</v>
      </c>
      <c r="YX58" s="203">
        <v>56.817057999999996</v>
      </c>
      <c r="YY58" s="203">
        <v>0</v>
      </c>
      <c r="YZ58" s="203">
        <v>-0.92960099999999102</v>
      </c>
      <c r="ZA58" s="203">
        <v>0</v>
      </c>
      <c r="ZB58" s="203">
        <v>-177.43605199999999</v>
      </c>
      <c r="ZC58" s="241">
        <f>IFERROR(HLOOKUP("fa_21_c_s11",acc!$B$10:$AIL$83,$A58-1947,FALSE)+HLOOKUP("fa_2_c_s11",acc!$B$10:$AIL$83,$A58-1947,FALSE)+HLOOKUP("fa_3e_c_s11",acc!$B$10:$AIL$83,$A58-1947,FALSE)+HLOOKUP("fa_3d_c_s11",acc!$B$10:$AIL$83,$A58-1947,FALSE)+HLOOKUP("fa_4_c_s11",acc!$B$10:$AIL$83,$A58-1947,FALSE)+HLOOKUP("fa_5e_c_s11",acc!$B$10:$AIL$83,$A58-1947,FALSE)+HLOOKUP("fa_5d_c_s11",acc!$B$10:$AIL$83,$A58-1947,FALSE)+HLOOKUP("fa_6_c_s11",acc!$B$10:$AIL$83,$A58-1947,FALSE)+HLOOKUP("fa_7_c_s11",acc!$B$10:$AIL$83,$A58-1947,FALSE)+HLOOKUP("fa_8_c_s11",acc!$B$10:$AIL$83,$A58-1947,FALSE),"")</f>
        <v>-176.17205400000003</v>
      </c>
      <c r="ZD58" s="203">
        <v>0</v>
      </c>
      <c r="ZE58" s="203">
        <v>-1.261104</v>
      </c>
      <c r="ZF58" s="203">
        <v>0</v>
      </c>
      <c r="ZG58" s="203">
        <v>0</v>
      </c>
      <c r="ZH58" s="203">
        <v>0</v>
      </c>
      <c r="ZI58" s="203">
        <v>0</v>
      </c>
      <c r="ZJ58" s="203">
        <v>-3.0923789999999998</v>
      </c>
      <c r="ZK58" s="203">
        <v>-174.20557600000001</v>
      </c>
      <c r="ZL58" s="203">
        <v>-174.20557600000001</v>
      </c>
      <c r="ZM58" s="203">
        <v>0</v>
      </c>
      <c r="ZN58" s="203">
        <v>0</v>
      </c>
      <c r="ZO58" s="203">
        <v>0</v>
      </c>
      <c r="ZP58" s="203">
        <v>2.3870050000000003</v>
      </c>
      <c r="ZQ58" s="203">
        <v>-12.25765</v>
      </c>
      <c r="ZR58" s="241">
        <f>IFERROR(HLOOKUP("fa_21_c_s12",acc!$B$10:$AMJ$83,$A58-1947,FALSE)+HLOOKUP("res_c",acc!$B$10:$AMJ$83,$A58-1947,FALSE)+HLOOKUP("fa_2_c_s12",acc!$B$10:$AMJ$83,$A58-1947,FALSE)+HLOOKUP("fa_3e_c_s12",acc!$B$10:$AMJ$83,$A58-1947,FALSE)+HLOOKUP("fa_3d_c_s12",acc!$B$10:$AMJ$83,$A58-1947,FALSE)+HLOOKUP("fa_3g_c_s12",acc!$B$10:$AMJ$83,$A58-1947,FALSE)+HLOOKUP("fa_4_c_s12",acc!$B$10:$AMJ$83,$A58-1947,FALSE)+HLOOKUP("fa_5e_c_s12",acc!$B$10:$AMJ$83,$A58-1947,FALSE)+HLOOKUP("fa_5d_c_s12",acc!$B$10:$AMJ$83,$A58-1947,FALSE)+HLOOKUP("fa_8_c_s12",acc!$B$10:$AMJ$83,$A58-1947,FALSE),"")</f>
        <v>-7.1445609999999995</v>
      </c>
      <c r="ZS58" s="203">
        <v>0</v>
      </c>
      <c r="ZT58" s="203">
        <v>0.54815999999999998</v>
      </c>
      <c r="ZU58" s="203">
        <v>0</v>
      </c>
      <c r="ZV58" s="203">
        <v>0</v>
      </c>
      <c r="ZW58" s="203">
        <v>0.52700000000000002</v>
      </c>
      <c r="ZX58" s="203">
        <v>0.52697499999999997</v>
      </c>
      <c r="ZY58" s="203">
        <v>1.4E-5</v>
      </c>
      <c r="ZZ58" s="203">
        <v>-8.4271999999999991</v>
      </c>
      <c r="AAA58" s="203">
        <v>0.20749000000000001</v>
      </c>
      <c r="AAB58" s="203">
        <v>0.20749000000000001</v>
      </c>
      <c r="AAC58" s="203">
        <v>0</v>
      </c>
      <c r="AAD58" s="203">
        <v>0</v>
      </c>
      <c r="AAE58" s="203">
        <v>0</v>
      </c>
      <c r="AAF58" s="203">
        <v>0</v>
      </c>
      <c r="AAG58" s="203">
        <v>1E-3</v>
      </c>
      <c r="AAH58" s="241">
        <f>IFERROR(HLOOKUP("fa_1_c_s121",acc!$B$10:$AMB$83,$A58-1947,FALSE)+HLOOKUP("fa_295_c_s121",acc!$B$10:$AMB$83,$A58-1947,FALSE)+HLOOKUP("tgt2_c",acc!$B$10:$AMB$83,$A58-1947,FALSE)+HLOOKUP("fa_2_c_s121",acc!$B$10:$AMB$83,$A58-1947,FALSE)+HLOOKUP("fa_3e_c_s121",acc!$B$10:$AMB$83,$A58-1947,FALSE)+HLOOKUP("fa_3d_c_s121",acc!$B$10:$AMB$83,$A58-1947,FALSE)+HLOOKUP("fa_3g_c_s121",acc!$B$10:$AMB$83,$A58-1947,FALSE)+HLOOKUP("fa_4_c_s121",acc!$B$10:$AMB$83,$A58-1947,FALSE)+HLOOKUP("fa_5e_c_s121",acc!$B$10:$AMB$83,$A58-1947,FALSE)+HLOOKUP("fa_5d_c_s121",acc!$B$10:$AMB$83,$A58-1947,FALSE)+HLOOKUP("fa_7_c_s121",acc!$B$10:$AMB$83,$A58-1947,FALSE)+HLOOKUP("fa_8_c_s121",acc!$B$10:$AMB$83,$A58-1947,FALSE),"")</f>
        <v>1E-3</v>
      </c>
      <c r="AAI58" s="203">
        <v>0</v>
      </c>
      <c r="AAJ58" s="203">
        <v>0</v>
      </c>
      <c r="AAK58" s="203">
        <v>0</v>
      </c>
      <c r="AAL58" s="203">
        <v>0</v>
      </c>
      <c r="AAM58" s="203">
        <v>0</v>
      </c>
      <c r="AAN58" s="203">
        <v>0</v>
      </c>
      <c r="AAO58" s="203">
        <v>0</v>
      </c>
      <c r="AAP58" s="203">
        <v>1E-3</v>
      </c>
      <c r="AAQ58" s="203">
        <v>0</v>
      </c>
      <c r="AAR58" s="203">
        <v>0</v>
      </c>
      <c r="AAS58" s="203">
        <v>0</v>
      </c>
      <c r="AAT58" s="203">
        <v>0</v>
      </c>
      <c r="AAU58" s="203">
        <v>0</v>
      </c>
      <c r="AAV58" s="203">
        <v>0</v>
      </c>
      <c r="AAW58" s="203">
        <v>0.16269900000000001</v>
      </c>
      <c r="AAX58" s="241">
        <f>IFERROR(HLOOKUP("gcb_c",acc!$B$10:$ALT$83,$A58-1947,FALSE)+HLOOKUP("fa_2_c_s13",acc!$B$10:$ALT$83,$A58-1947,FALSE)+HLOOKUP("fa_3d_c_s13",acc!$B$10:$ALT$83,$A58-1947,FALSE)+HLOOKUP("fa_3g_c_s13",acc!$B$10:$ALT$83,$A58-1947,FALSE)+HLOOKUP("fa_5e_c_s13",acc!$B$10:$ALT$83,$A58-1947,FALSE)+HLOOKUP("fa_5d_c_s13",acc!$B$10:$ALT$83,$A58-1947,FALSE)+HLOOKUP("fa_6_c_s13",acc!$B$10:$ALT$83,$A58-1947,FALSE)+HLOOKUP("fa_7_c_s13",acc!$B$10:$ALT$83,$A58-1947,FALSE)+HLOOKUP("fa_8_c_s13",acc!$B$10:$ALT$83,$A58-1947,FALSE),"")</f>
        <v>0.77</v>
      </c>
      <c r="AAY58" s="203">
        <v>0</v>
      </c>
      <c r="AAZ58" s="203">
        <v>0.75</v>
      </c>
      <c r="ABA58" s="203">
        <v>0</v>
      </c>
      <c r="ABB58" s="203">
        <v>0</v>
      </c>
      <c r="ABC58" s="203">
        <v>2.4000000000000001E-5</v>
      </c>
      <c r="ABD58" s="203">
        <v>0</v>
      </c>
      <c r="ABE58" s="203">
        <v>0</v>
      </c>
      <c r="ABF58" s="203">
        <v>-9.9999999999999995E-7</v>
      </c>
      <c r="ABG58" s="203">
        <v>-9.9999999999999995E-7</v>
      </c>
      <c r="ABH58" s="203">
        <v>0</v>
      </c>
      <c r="ABI58" s="203">
        <v>0</v>
      </c>
      <c r="ABJ58" s="203">
        <v>0</v>
      </c>
      <c r="ABK58" s="203">
        <v>0.02</v>
      </c>
      <c r="ABL58" s="203">
        <v>173.83929599999999</v>
      </c>
      <c r="ABM58" s="241">
        <f>IFERROR(HLOOKUP("fa_21_c_s14",acc!$B$10:$ALL$83,$A58-1947,FALSE)+HLOOKUP("fa_2_c_s14",acc!$B$10:$ALL$83,$A58-1947,FALSE)+HLOOKUP("fa_3d_c_s14",acc!$B$10:$ALL$83,$A58-1947,FALSE)+HLOOKUP("fa_3g_c_s14",acc!$B$10:$ALL$83,$A58-1947,FALSE)+HLOOKUP("fa_5e_c_s14",acc!$B$10:$ALL$83,$A58-1947,FALSE)+HLOOKUP("fa_5d_c_s14",acc!$B$10:$ALL$83,$A58-1947,FALSE)+HLOOKUP("fa_6_c_s14",acc!$B$10:$ALL$83,$A58-1947,FALSE)+HLOOKUP("fa_7_c_s14",acc!$B$10:$ALL$83,$A58-1947,FALSE)+HLOOKUP("fa_8_c_s14",acc!$B$10:$ALL$83,$A58-1947,FALSE),"")</f>
        <v>173.80929599999999</v>
      </c>
      <c r="ABN58" s="203">
        <v>0</v>
      </c>
      <c r="ABO58" s="203">
        <v>-6.8000000000000282E-3</v>
      </c>
      <c r="ABP58" s="203">
        <v>-0.152</v>
      </c>
      <c r="ABQ58" s="203">
        <v>0</v>
      </c>
      <c r="ABR58" s="203">
        <v>0</v>
      </c>
      <c r="ABS58" s="203">
        <v>0</v>
      </c>
      <c r="ABT58" s="203">
        <v>0</v>
      </c>
      <c r="ABU58" s="203">
        <v>173.99809400000001</v>
      </c>
      <c r="ABV58" s="203">
        <v>173.99809400000001</v>
      </c>
      <c r="ABW58" s="203">
        <v>0</v>
      </c>
      <c r="ABX58" s="203">
        <v>1.9999999999999999E-6</v>
      </c>
      <c r="ABY58" s="203">
        <v>0</v>
      </c>
      <c r="ABZ58" s="203">
        <v>-0.03</v>
      </c>
      <c r="ACA58" s="203">
        <v>-22.760667000000002</v>
      </c>
      <c r="ACB58" s="241">
        <f>IFERROR(HLOOKUP("fa_21_c_s2",acc!$B$10:$ALD$83,$A58-1947,FALSE)+HLOOKUP("fa_2_c_s2",acc!$B$10:$ALD$83,$A58-1947,FALSE)+HLOOKUP("fa_3e_c_s2",acc!$B$10:$ALD$83,$A58-1947,FALSE)+HLOOKUP("fa_3g_c_s2",acc!$B$10:$ALD$83,$A58-1947,FALSE)+HLOOKUP("fa_4_c_s2",acc!$B$10:$ALD$83,$A58-1947,FALSE)+HLOOKUP("fa_5e_c_s2",acc!$B$10:$ALD$83,$A58-1947,FALSE)+HLOOKUP("fa_6_c_s2",acc!$B$10:$ALD$83,$A58-1947,FALSE)+HLOOKUP("fa_8_c_s2",acc!$B$10:$ALD$83,$A58-1947,FALSE),"")</f>
        <v>-8.2494120000000031</v>
      </c>
      <c r="ACC58" s="203">
        <v>0</v>
      </c>
      <c r="ACD58" s="203">
        <v>-0.15200000000000005</v>
      </c>
      <c r="ACE58" s="203">
        <v>0</v>
      </c>
      <c r="ACF58" s="203">
        <v>0</v>
      </c>
      <c r="ACG58" s="203">
        <v>0.52700000000000002</v>
      </c>
      <c r="ACH58" s="203">
        <v>0.526999</v>
      </c>
      <c r="ACI58" s="203">
        <v>0</v>
      </c>
      <c r="ACJ58" s="203">
        <v>-5.7204000000000024</v>
      </c>
      <c r="ACK58" s="203">
        <v>-6.9999999999999999E-6</v>
      </c>
      <c r="ACL58" s="203">
        <v>-6.9999999999999999E-6</v>
      </c>
      <c r="ACM58" s="203">
        <v>0</v>
      </c>
      <c r="ACN58" s="203">
        <v>0</v>
      </c>
      <c r="ACO58" s="203">
        <v>0</v>
      </c>
      <c r="ACP58" s="203">
        <v>-2.3770050000000005</v>
      </c>
      <c r="ACQ58" s="203">
        <v>-16.549019000000001</v>
      </c>
      <c r="ACR58" s="241">
        <f>IFERROR(HLOOKUP("fl_3g_c_s11",acc!$B$10:$AMQ$83,$A58-1947,FALSE)+HLOOKUP("fl_4_c_s11",acc!$B$10:$AMQ$83,$A58-1947,FALSE)+HLOOKUP("fl_5e_c_s11",acc!$B$10:$AMQ$83,$A58-1947,FALSE),"")</f>
        <v>-15.285021</v>
      </c>
      <c r="ACS58" s="203">
        <v>0</v>
      </c>
      <c r="ACT58" s="203">
        <v>0</v>
      </c>
      <c r="ACU58" s="203">
        <v>0</v>
      </c>
      <c r="ACV58" s="203">
        <v>0</v>
      </c>
      <c r="ACW58" s="203">
        <v>0</v>
      </c>
      <c r="ACX58" s="203">
        <v>-15.285021</v>
      </c>
      <c r="ACY58" s="203">
        <v>0</v>
      </c>
      <c r="ACZ58" s="203">
        <v>0</v>
      </c>
      <c r="ADA58" s="203">
        <v>0</v>
      </c>
      <c r="ADB58" s="203">
        <v>0</v>
      </c>
      <c r="ADC58" s="203">
        <v>0</v>
      </c>
      <c r="ADD58" s="203">
        <v>0</v>
      </c>
      <c r="ADE58" s="203">
        <v>-4.2191980000000004</v>
      </c>
      <c r="ADF58" s="241">
        <f>IFERROR(HLOOKUP("fl_295_c_s12",acc!$B$10:$AMI$83,$A58-1947,FALSE)+HLOOKUP("fl_2_c_s12",acc!$B$10:$AMI$83,$A58-1947,FALSE)+HLOOKUP("fl_3g_c_s12",acc!$B$10:$AMI$83,$A58-1947,FALSE)+HLOOKUP("fl_5e_c_s12",acc!$B$10:$AMI$83,$A58-1947,FALSE)+HLOOKUP("fl_6_c_s12",acc!$B$10:$AMI$83,$A58-1947,FALSE)+HLOOKUP("fl_7_c_s12",acc!$B$10:$AMI$83,$A58-1947,FALSE),"")</f>
        <v>0.89390199999999997</v>
      </c>
      <c r="ADG58" s="203">
        <v>0</v>
      </c>
      <c r="ADH58" s="203">
        <v>0.89390000000000003</v>
      </c>
      <c r="ADI58" s="203">
        <v>0</v>
      </c>
      <c r="ADJ58" s="203">
        <v>0</v>
      </c>
      <c r="ADK58" s="203">
        <v>0</v>
      </c>
      <c r="ADL58" s="203">
        <v>0</v>
      </c>
      <c r="ADM58" s="203">
        <v>0</v>
      </c>
      <c r="ADN58" s="203">
        <v>0</v>
      </c>
      <c r="ADO58" s="203">
        <v>0</v>
      </c>
      <c r="ADP58" s="203">
        <v>0</v>
      </c>
      <c r="ADQ58" s="203">
        <v>0</v>
      </c>
      <c r="ADR58" s="203">
        <v>1.9999999999999999E-6</v>
      </c>
      <c r="ADS58" s="203">
        <v>0</v>
      </c>
      <c r="ADT58" s="203">
        <v>0</v>
      </c>
      <c r="ADU58" s="203">
        <v>-0.152</v>
      </c>
      <c r="ADV58" s="241">
        <f>IFERROR(HLOOKUP("fl_21_c_s121",acc!$B$10:$AMA$83,$A58-1947,FALSE)+HLOOKUP("res_c",acc!$B$10:$AMA$83,$A58-1947,FALSE)+HLOOKUP("gcb_c",acc!$B$10:$AMA$83,$A58-1947,FALSE)+HLOOKUP("fl_2_c_s121",acc!$B$10:$AMA$83,$A58-1947,FALSE)+HLOOKUP("fl_5e_c_s121",acc!$B$10:$AMA$83,$A58-1947,FALSE),"")</f>
        <v>-0.152</v>
      </c>
      <c r="ADW58" s="203">
        <v>0</v>
      </c>
      <c r="ADX58" s="203">
        <v>0</v>
      </c>
      <c r="ADY58" s="203">
        <v>-0.152</v>
      </c>
      <c r="ADZ58" s="203">
        <v>0</v>
      </c>
      <c r="AEA58" s="203">
        <v>0</v>
      </c>
      <c r="AEB58" s="203">
        <v>0</v>
      </c>
      <c r="AEC58" s="203">
        <v>0</v>
      </c>
      <c r="AED58" s="203">
        <v>0</v>
      </c>
      <c r="AEE58" s="203">
        <v>0</v>
      </c>
      <c r="AEF58" s="203">
        <v>0</v>
      </c>
      <c r="AEG58" s="203">
        <v>0</v>
      </c>
      <c r="AEH58" s="203">
        <v>0</v>
      </c>
      <c r="AEI58" s="203">
        <v>0</v>
      </c>
      <c r="AEJ58" s="203">
        <v>0</v>
      </c>
      <c r="AEK58" s="203">
        <v>1.1399000000000001</v>
      </c>
      <c r="AEL58" s="241">
        <f>IFERROR(HLOOKUP("fl_2_c_s13",acc!$B$10:$ALS$83,$A58-1947,FALSE)+HLOOKUP("fl_3e_c_s13",acc!$B$10:$ALS$83,$A58-1947,FALSE)+HLOOKUP("fl_4_c_s13",acc!$B$10:$ALS$83,$A58-1947,FALSE),"")</f>
        <v>1.7471760000000001</v>
      </c>
      <c r="AEM58" s="203">
        <v>0</v>
      </c>
      <c r="AEN58" s="203">
        <v>2.0000000000000001E-4</v>
      </c>
      <c r="AEO58" s="203">
        <v>0</v>
      </c>
      <c r="AEP58" s="203">
        <v>0.52700000000000002</v>
      </c>
      <c r="AEQ58" s="203">
        <v>0.526999</v>
      </c>
      <c r="AER58" s="203">
        <v>0</v>
      </c>
      <c r="AES58" s="203">
        <v>1.22</v>
      </c>
      <c r="AET58" s="203">
        <v>0</v>
      </c>
      <c r="AEU58" s="203">
        <v>0</v>
      </c>
      <c r="AEV58" s="203">
        <v>0</v>
      </c>
      <c r="AEW58" s="203">
        <v>0</v>
      </c>
      <c r="AEX58" s="203">
        <v>0</v>
      </c>
      <c r="AEY58" s="203">
        <v>0</v>
      </c>
      <c r="AEZ58" s="203">
        <v>-2.9803500000000001</v>
      </c>
      <c r="AFA58" s="241">
        <f>IFERROR(HLOOKUP("fl_4_c_s14",acc!$B$10:$ALK$83,$A58-1947,FALSE),"")</f>
        <v>-3.0103499999999999</v>
      </c>
      <c r="AFB58" s="203">
        <v>0</v>
      </c>
      <c r="AFC58" s="203">
        <v>0</v>
      </c>
      <c r="AFD58" s="203">
        <v>0</v>
      </c>
      <c r="AFE58" s="203">
        <v>0</v>
      </c>
      <c r="AFF58" s="203">
        <v>0</v>
      </c>
      <c r="AFG58" s="203">
        <v>-3.0103499999999999</v>
      </c>
      <c r="AFH58" s="203">
        <v>0</v>
      </c>
      <c r="AFI58" s="203">
        <v>0</v>
      </c>
      <c r="AFJ58" s="203">
        <v>0</v>
      </c>
      <c r="AFK58" s="203">
        <v>0</v>
      </c>
      <c r="AFL58" s="203">
        <v>0</v>
      </c>
      <c r="AFM58" s="203">
        <v>0</v>
      </c>
      <c r="AFN58" s="203">
        <v>-15.690707</v>
      </c>
      <c r="AFO58" s="241">
        <f>IFERROR(HLOOKUP("fl_1_c_s2",acc!$B$10:$ALC$83,$A58-1947,FALSE)+HLOOKUP("fl_295_c_s2",acc!$B$10:$ALC$83,$A58-1947,FALSE)+HLOOKUP("tgt2_c",acc!$B$10:$ALC$83,$A58-1947,FALSE)+HLOOKUP("fl_2_c_s2",acc!$B$10:$ALC$83,$A58-1947,FALSE)+HLOOKUP("fl_3d_c_s2",acc!$B$10:$ALC$83,$A58-1947,FALSE)+HLOOKUP("fl_4_c_s2",acc!$B$10:$ALC$83,$A58-1947,FALSE)+HLOOKUP("fl_5d_c_s2",acc!$B$10:$ALC$83,$A58-1947,FALSE)+HLOOKUP("fl_7_c_s2",acc!$B$10:$ALC$83,$A58-1947,FALSE),"")</f>
        <v>-1.1794519999999999</v>
      </c>
      <c r="AFP58" s="203">
        <v>0</v>
      </c>
      <c r="AFQ58" s="203">
        <v>-1.015844</v>
      </c>
      <c r="AFR58" s="203">
        <v>0</v>
      </c>
      <c r="AFS58" s="203">
        <v>0</v>
      </c>
      <c r="AFT58" s="203">
        <v>0.52700000000000002</v>
      </c>
      <c r="AFU58" s="203">
        <v>0.526999</v>
      </c>
      <c r="AFV58" s="203">
        <v>0</v>
      </c>
      <c r="AFW58" s="203">
        <v>-0.16360799999999998</v>
      </c>
      <c r="AFX58" s="203">
        <v>0</v>
      </c>
      <c r="AFY58" s="203">
        <v>0</v>
      </c>
      <c r="AFZ58" s="203">
        <v>0</v>
      </c>
      <c r="AGA58" s="203">
        <v>0</v>
      </c>
      <c r="AGB58" s="203">
        <v>0</v>
      </c>
      <c r="AGC58" s="203">
        <v>0</v>
      </c>
      <c r="AGD58" s="203">
        <v>1252.664</v>
      </c>
      <c r="AGE58" s="203">
        <v>1252.383</v>
      </c>
      <c r="AGF58" s="203">
        <v>0</v>
      </c>
      <c r="AGG58" s="203">
        <v>0</v>
      </c>
      <c r="AGH58" s="203">
        <v>0</v>
      </c>
      <c r="AGI58" s="203">
        <v>0</v>
      </c>
      <c r="AGJ58" s="203">
        <v>-1.9644999999999954E-2</v>
      </c>
      <c r="AGK58" s="203">
        <v>-6.3913660000000005</v>
      </c>
      <c r="AGL58" s="203">
        <v>0</v>
      </c>
      <c r="AGM58" s="203">
        <v>0</v>
      </c>
      <c r="AGN58" s="203">
        <v>8.4359999999999999</v>
      </c>
      <c r="AGO58" s="203">
        <v>1.996</v>
      </c>
      <c r="AGP58" s="203">
        <v>0</v>
      </c>
      <c r="AGQ58" s="203">
        <v>0</v>
      </c>
      <c r="AGR58" s="203">
        <v>3.4181559999999998</v>
      </c>
      <c r="AGS58" s="203">
        <v>68.824209999999994</v>
      </c>
      <c r="AGT58" s="203">
        <v>8.5861999999999994E-2</v>
      </c>
      <c r="AGU58" s="203">
        <v>0</v>
      </c>
      <c r="AGV58" s="203">
        <v>-5.0116350000000001</v>
      </c>
      <c r="AGW58" s="203">
        <v>67.316593999999981</v>
      </c>
      <c r="AGX58" s="203">
        <v>2.8984740000000015</v>
      </c>
      <c r="AGY58" s="203">
        <v>10.279577000000003</v>
      </c>
      <c r="AGZ58" s="203">
        <v>-24.728605999999999</v>
      </c>
      <c r="AHA58" s="203">
        <v>-0.17713000000000001</v>
      </c>
      <c r="AHB58" s="203">
        <v>-0.68696900000003147</v>
      </c>
      <c r="AHC58" s="203">
        <v>-5.35006</v>
      </c>
      <c r="AHD58" s="203">
        <v>-25.895542999999996</v>
      </c>
      <c r="AHE58" s="203">
        <v>10.401123999999999</v>
      </c>
      <c r="AHF58" s="203">
        <v>423.37699900000007</v>
      </c>
      <c r="AHG58" s="203">
        <v>1.359858</v>
      </c>
      <c r="AHH58" s="203">
        <v>0</v>
      </c>
      <c r="AHI58" s="203">
        <v>129.67586599999998</v>
      </c>
      <c r="AHJ58" s="203">
        <v>564.81384700000012</v>
      </c>
      <c r="AHK58" s="203">
        <v>109.64511499999999</v>
      </c>
      <c r="AHL58" s="203">
        <v>467.84173299999986</v>
      </c>
      <c r="AHM58" s="203">
        <v>540.21318900000006</v>
      </c>
      <c r="AHN58" s="203">
        <f t="shared" si="3"/>
        <v>1.5080858214116983</v>
      </c>
      <c r="AHO58" s="203">
        <f t="shared" si="2"/>
        <v>0.91381013561181723</v>
      </c>
      <c r="AHP58" s="203">
        <v>0.99519100000000016</v>
      </c>
      <c r="AHQ58" s="203">
        <v>22.749953000000176</v>
      </c>
      <c r="AHR58" s="203">
        <v>99.152486999999994</v>
      </c>
      <c r="AHS58" s="203">
        <v>59.118941000000007</v>
      </c>
      <c r="AHT58" s="203">
        <v>-2.8105069999999999</v>
      </c>
      <c r="AHU58" s="203">
        <v>16.057634</v>
      </c>
      <c r="AHV58" s="203">
        <v>3.6938000000000006E-2</v>
      </c>
      <c r="AHW58" s="203">
        <v>0</v>
      </c>
      <c r="AHX58" s="203">
        <v>4.1425640000000001</v>
      </c>
      <c r="AHY58" s="203">
        <v>17.426629000000005</v>
      </c>
      <c r="AHZ58" s="203">
        <v>11.213816</v>
      </c>
      <c r="AIA58" s="203">
        <v>19.685409</v>
      </c>
      <c r="AIB58" s="203">
        <v>7.1552409999999993</v>
      </c>
      <c r="AIC58" s="203">
        <v>4.2640999999999991E-2</v>
      </c>
      <c r="AID58" s="203">
        <v>0.21093700000000482</v>
      </c>
      <c r="AIE58" s="203">
        <v>-3.3516060000000003</v>
      </c>
      <c r="AIF58" s="203">
        <v>1.7816770000000002</v>
      </c>
      <c r="AIG58" s="203">
        <v>0</v>
      </c>
      <c r="AIH58" s="203">
        <v>0.52697499999999997</v>
      </c>
      <c r="AII58" s="203">
        <v>0</v>
      </c>
      <c r="AIJ58" s="203">
        <v>0</v>
      </c>
      <c r="AIK58" s="203">
        <v>0</v>
      </c>
      <c r="AIL58" s="203">
        <v>0.526976</v>
      </c>
      <c r="AIM58" s="203">
        <v>0</v>
      </c>
      <c r="AIN58" s="203">
        <v>0</v>
      </c>
      <c r="AIO58" s="203">
        <v>0</v>
      </c>
      <c r="AIP58" s="203">
        <v>0</v>
      </c>
      <c r="AIQ58" s="203">
        <v>1.0000000000287557E-6</v>
      </c>
      <c r="AIR58" s="203">
        <v>0</v>
      </c>
      <c r="AIS58" s="203">
        <v>0</v>
      </c>
    </row>
    <row r="59" spans="1:929" x14ac:dyDescent="0.35">
      <c r="A59" s="1">
        <v>1997</v>
      </c>
      <c r="B59" s="203">
        <v>124.27600000000001</v>
      </c>
      <c r="C59" s="203">
        <v>-107.239554</v>
      </c>
      <c r="D59" s="203">
        <v>15.468629</v>
      </c>
      <c r="E59" s="203">
        <v>5.0409999999914135E-3</v>
      </c>
      <c r="F59" s="203">
        <v>1152.8222479999999</v>
      </c>
      <c r="G59" s="203">
        <v>0.5379999999999997</v>
      </c>
      <c r="H59" s="203">
        <v>0</v>
      </c>
      <c r="I59" s="203">
        <v>3.5154929999999998</v>
      </c>
      <c r="J59" s="203">
        <v>-0.48249999999999971</v>
      </c>
      <c r="K59" s="203">
        <v>209.2748</v>
      </c>
      <c r="L59" s="203">
        <v>0</v>
      </c>
      <c r="M59" s="203">
        <v>0</v>
      </c>
      <c r="N59" s="203">
        <v>0</v>
      </c>
      <c r="O59" s="203">
        <f t="shared" si="6"/>
        <v>2.7222413432938195</v>
      </c>
      <c r="P59" s="203">
        <f t="shared" si="4"/>
        <v>0.92323412076076616</v>
      </c>
      <c r="Q59" s="203">
        <v>0</v>
      </c>
      <c r="R59" s="203">
        <v>0</v>
      </c>
      <c r="S59" s="203">
        <v>-1.1019999999999999</v>
      </c>
      <c r="T59" s="203">
        <v>0</v>
      </c>
      <c r="U59" s="203">
        <v>-5.7493019999999992</v>
      </c>
      <c r="V59" s="203">
        <v>13.027451000000001</v>
      </c>
      <c r="W59" s="203">
        <v>231.407105</v>
      </c>
      <c r="X59" s="203">
        <v>7.4540000000000006</v>
      </c>
      <c r="Y59" s="203">
        <v>-5.3919059999999996</v>
      </c>
      <c r="Z59" s="203">
        <v>0.48280700000000004</v>
      </c>
      <c r="AA59" s="203">
        <v>-3.3980000000006783E-3</v>
      </c>
      <c r="AB59" s="203">
        <v>49.329637999999996</v>
      </c>
      <c r="AC59" s="203">
        <v>0</v>
      </c>
      <c r="AD59" s="203">
        <v>0</v>
      </c>
      <c r="AE59" s="203">
        <v>0</v>
      </c>
      <c r="AF59" s="203">
        <v>0</v>
      </c>
      <c r="AG59" s="203">
        <v>0</v>
      </c>
      <c r="AH59" s="203">
        <v>0</v>
      </c>
      <c r="AI59" s="203">
        <v>0</v>
      </c>
      <c r="AJ59" s="203">
        <v>0</v>
      </c>
      <c r="AK59" s="203">
        <v>0</v>
      </c>
      <c r="AL59" s="203">
        <v>0</v>
      </c>
      <c r="AM59" s="203">
        <v>0.216</v>
      </c>
      <c r="AN59" s="203">
        <v>0</v>
      </c>
      <c r="AO59" s="203">
        <v>-0.47487000000000001</v>
      </c>
      <c r="AP59" s="203">
        <v>0.408806</v>
      </c>
      <c r="AQ59" s="203">
        <v>12.906333</v>
      </c>
      <c r="AR59" s="203">
        <v>49.665999999999997</v>
      </c>
      <c r="AS59" s="203">
        <v>-42.920197000000002</v>
      </c>
      <c r="AT59" s="203">
        <v>7.8070760000000003</v>
      </c>
      <c r="AU59" s="203">
        <v>-7.2009999999949059E-3</v>
      </c>
      <c r="AV59" s="203">
        <v>654.87048699999991</v>
      </c>
      <c r="AW59" s="203">
        <v>-1.845</v>
      </c>
      <c r="AX59" s="203">
        <v>0</v>
      </c>
      <c r="AY59" s="203">
        <v>-0.31968999999999997</v>
      </c>
      <c r="AZ59" s="203">
        <v>3.1657999999999964E-2</v>
      </c>
      <c r="BA59" s="203">
        <v>21.230411</v>
      </c>
      <c r="BB59" s="203">
        <v>0</v>
      </c>
      <c r="BC59" s="203">
        <v>0</v>
      </c>
      <c r="BD59" s="203">
        <v>0</v>
      </c>
      <c r="BE59" s="203">
        <v>0</v>
      </c>
      <c r="BF59" s="203">
        <v>0</v>
      </c>
      <c r="BG59" s="203">
        <v>1.6139999999999999</v>
      </c>
      <c r="BH59" s="203">
        <v>0</v>
      </c>
      <c r="BI59" s="203">
        <v>-4.0399699999999994</v>
      </c>
      <c r="BJ59" s="203">
        <v>4.7104000000000035E-2</v>
      </c>
      <c r="BK59" s="203">
        <v>94.790755999999988</v>
      </c>
      <c r="BL59" s="203">
        <v>68.898232000000007</v>
      </c>
      <c r="BM59" s="203">
        <v>-40.860208</v>
      </c>
      <c r="BN59" s="203">
        <v>26.550721000000003</v>
      </c>
      <c r="BO59" s="203">
        <v>0</v>
      </c>
      <c r="BP59" s="203">
        <v>1747.5459499999999</v>
      </c>
      <c r="BQ59" s="203">
        <v>-4.4200000000000003E-2</v>
      </c>
      <c r="BR59" s="203">
        <v>0</v>
      </c>
      <c r="BS59" s="203">
        <v>0.36429500000000004</v>
      </c>
      <c r="BT59" s="203">
        <v>0</v>
      </c>
      <c r="BU59" s="203">
        <v>14.726433</v>
      </c>
      <c r="BV59" s="203">
        <v>0.78179999999999994</v>
      </c>
      <c r="BW59" s="203">
        <v>0</v>
      </c>
      <c r="BX59" s="203">
        <v>-3.0224799999999998</v>
      </c>
      <c r="BY59" s="203">
        <v>0</v>
      </c>
      <c r="BZ59" s="203">
        <v>42.932410000000004</v>
      </c>
      <c r="CA59" s="203">
        <v>-0.72809400000000002</v>
      </c>
      <c r="CB59" s="203">
        <v>0</v>
      </c>
      <c r="CC59" s="203">
        <v>-18.621455000000001</v>
      </c>
      <c r="CD59" s="203">
        <v>-7.5825999999999991E-2</v>
      </c>
      <c r="CE59" s="203">
        <v>444.88643400000001</v>
      </c>
      <c r="CF59" s="203">
        <v>252.342266</v>
      </c>
      <c r="CG59" s="203">
        <v>-198.041741</v>
      </c>
      <c r="CH59" s="203">
        <v>50.420720000000003</v>
      </c>
      <c r="CI59" s="203">
        <v>0</v>
      </c>
      <c r="CJ59" s="203">
        <v>3618.1232030000001</v>
      </c>
      <c r="CK59" s="203">
        <v>-1.6528</v>
      </c>
      <c r="CL59" s="203">
        <v>0</v>
      </c>
      <c r="CM59" s="203">
        <v>3.560098</v>
      </c>
      <c r="CN59" s="203">
        <v>-0.14924199999999999</v>
      </c>
      <c r="CO59" s="203">
        <v>245.23164399999999</v>
      </c>
      <c r="CP59" s="203">
        <v>0.78179999999999994</v>
      </c>
      <c r="CQ59" s="203">
        <v>0</v>
      </c>
      <c r="CR59" s="203">
        <v>-3.0224799999999998</v>
      </c>
      <c r="CS59" s="203">
        <v>0</v>
      </c>
      <c r="CT59" s="203">
        <v>42.932410000000004</v>
      </c>
      <c r="CU59" s="203">
        <v>1.5999999999999999E-5</v>
      </c>
      <c r="CV59" s="203">
        <v>0</v>
      </c>
      <c r="CW59" s="203">
        <v>-29.035136999999999</v>
      </c>
      <c r="CX59" s="203">
        <v>13.525827999999999</v>
      </c>
      <c r="CY59" s="203">
        <v>786.65965700000004</v>
      </c>
      <c r="CZ59" s="203">
        <v>70.950999999999993</v>
      </c>
      <c r="DA59" s="203">
        <v>-42.490083999999996</v>
      </c>
      <c r="DB59" s="203">
        <v>26.662208</v>
      </c>
      <c r="DC59" s="203">
        <v>8.2399999999438478E-4</v>
      </c>
      <c r="DD59" s="203">
        <v>1761.1008300000001</v>
      </c>
      <c r="DE59" s="203">
        <f t="shared" si="7"/>
        <v>2.1384464488281756</v>
      </c>
      <c r="DF59" s="203">
        <f t="shared" si="5"/>
        <v>0.64709938827933489</v>
      </c>
      <c r="DG59" s="203">
        <v>-4.5000000000000005E-2</v>
      </c>
      <c r="DH59" s="203">
        <v>0</v>
      </c>
      <c r="DI59" s="203">
        <v>0.3642950000000002</v>
      </c>
      <c r="DJ59" s="203">
        <v>7.999999999998772E-4</v>
      </c>
      <c r="DK59" s="203">
        <v>14.726432999999989</v>
      </c>
      <c r="DL59" s="203">
        <v>0.78100000000000003</v>
      </c>
      <c r="DM59" s="203">
        <v>0</v>
      </c>
      <c r="DN59" s="203">
        <v>-3.0224799999999998</v>
      </c>
      <c r="DO59" s="203">
        <v>7.9999999999991189E-4</v>
      </c>
      <c r="DP59" s="203">
        <v>42.932410000000004</v>
      </c>
      <c r="DQ59" s="203">
        <v>-0.72699999999999998</v>
      </c>
      <c r="DR59" s="203">
        <v>0</v>
      </c>
      <c r="DS59" s="203">
        <v>-18.770994999999999</v>
      </c>
      <c r="DT59" s="203">
        <v>4.1482999999997827E-2</v>
      </c>
      <c r="DU59" s="203">
        <v>447.55546300000003</v>
      </c>
      <c r="DV59" s="203">
        <v>2283.0105410000001</v>
      </c>
      <c r="DW59" s="241">
        <f>IFERROR(HLOOKUP("fa_21_s_s11",acc!$B$10:$AIR$83,$A59-1947,FALSE)+HLOOKUP("fa_2_s_s11",acc!$B$10:$AIR$83,$A59-1947,FALSE)+HLOOKUP("fa_3e_s_s11",acc!$B$10:$AIR$83,$A59-1947,FALSE)+HLOOKUP("fa_3d_s_s11",acc!$B$10:$AIR$83,$A59-1947,FALSE)+HLOOKUP("fa_4_s_s11",acc!$B$10:$AIR$83,$A59-1947,FALSE)+HLOOKUP("fa_5e_s_s11",acc!$B$10:$AIR$83,$A59-1947,FALSE)+HLOOKUP("fa_5d_s_s11",acc!$B$10:$AIR$83,$A59-1947,FALSE)+HLOOKUP("fa_6_s_s11",acc!$B$10:$AIR$83,$A59-1947,FALSE)+HLOOKUP("fa_7_s_s11",acc!$B$10:$AIR$83,$A59-1947,FALSE)+HLOOKUP("fa_8_s_s11",acc!$B$10:$AIR$83,$A59-1947,FALSE),"")</f>
        <v>1867.350721</v>
      </c>
      <c r="DX59" s="203">
        <v>0</v>
      </c>
      <c r="DY59" s="203">
        <v>134.41427899999999</v>
      </c>
      <c r="DZ59" s="203">
        <v>1.0608</v>
      </c>
      <c r="EA59" s="203">
        <v>43.297145999999998</v>
      </c>
      <c r="EB59" s="203">
        <v>39.626538999999994</v>
      </c>
      <c r="EC59" s="203">
        <v>3.6706060000000003</v>
      </c>
      <c r="ED59" s="203">
        <v>481.38279499999999</v>
      </c>
      <c r="EE59" s="203">
        <v>1147.923483</v>
      </c>
      <c r="EF59" s="203">
        <v>783.58774600000004</v>
      </c>
      <c r="EG59" s="203">
        <v>364.335736</v>
      </c>
      <c r="EH59" s="203">
        <v>33.654300999999997</v>
      </c>
      <c r="EI59" s="203">
        <v>1.440000000000019E-2</v>
      </c>
      <c r="EJ59" s="203">
        <v>58.849401</v>
      </c>
      <c r="EK59" s="203">
        <v>4408.0970500000003</v>
      </c>
      <c r="EL59" s="241">
        <f>IFERROR(HLOOKUP("fa_21_s_s12",acc!$B$10:$AMP$83,$A59-1947,FALSE)+HLOOKUP("res_s",acc!$B$10:$AMP$83,$A59-1947,FALSE)+HLOOKUP("fa_2_s_s12",acc!$B$10:$AMP$83,$A59-1947,FALSE)+HLOOKUP("fa_3e_s_s12",acc!$B$10:$AMP$83,$A59-1947,FALSE)+HLOOKUP("fa_3d_s_s12",acc!$B$10:$AMP$83,$A59-1947,FALSE)+HLOOKUP("fa_3g_s_s12",acc!$B$10:$AMP$83,$A59-1947,FALSE)+HLOOKUP("fa_4_s_s12",acc!$B$10:$AMP$83,$A59-1947,FALSE)+HLOOKUP("fa_5e_s_s12",acc!$B$10:$AMP$83,$A59-1947,FALSE)+HLOOKUP("fa_5d_s_s12",acc!$B$10:$AMP$83,$A59-1947,FALSE)+HLOOKUP("fa_8_s_s12",acc!$B$10:$AMP$83,$A59-1947,FALSE),"")</f>
        <v>4013.4639530000004</v>
      </c>
      <c r="EM59" s="203">
        <v>0</v>
      </c>
      <c r="EN59" s="203">
        <v>1134.6911840000002</v>
      </c>
      <c r="EO59" s="203">
        <v>3.1960000000000002</v>
      </c>
      <c r="EP59" s="203">
        <v>0</v>
      </c>
      <c r="EQ59" s="203">
        <v>1124.7587449999999</v>
      </c>
      <c r="ER59" s="203">
        <v>897.19213599999989</v>
      </c>
      <c r="ES59" s="203">
        <v>227.56661</v>
      </c>
      <c r="ET59" s="203">
        <v>1082.94778</v>
      </c>
      <c r="EU59" s="203">
        <v>652.176331</v>
      </c>
      <c r="EV59" s="203">
        <v>540.84702800000002</v>
      </c>
      <c r="EW59" s="203">
        <v>111.329302</v>
      </c>
      <c r="EX59" s="203">
        <v>0</v>
      </c>
      <c r="EY59" s="203">
        <v>0</v>
      </c>
      <c r="EZ59" s="203">
        <v>6.2809129999999698</v>
      </c>
      <c r="FA59" s="203">
        <v>91.142250000000004</v>
      </c>
      <c r="FB59" s="241">
        <f>IFERROR(HLOOKUP("fa_1_s_s121",acc!$B$10:$AMH$83,$A59-1947,FALSE)+HLOOKUP("fa_295_s_s121",acc!$B$10:$AMH$83,$A59-1947,FALSE)+HLOOKUP("tgt2_s",acc!$B$10:$AMH$83,$A59-1947,FALSE)+HLOOKUP("fa_2_s_s121",acc!$B$10:$AMH$83,$A59-1947,FALSE)+HLOOKUP("fa_3e_s_s121",acc!$B$10:$AMH$83,$A59-1947,FALSE)+HLOOKUP("fa_3d_s_s121",acc!$B$10:$AMH$83,$A59-1947,FALSE)+HLOOKUP("fa_3g_s_s121",acc!$B$10:$AMH$83,$A59-1947,FALSE)+HLOOKUP("fa_4_s_s121",acc!$B$10:$AMH$83,$A59-1947,FALSE)+HLOOKUP("fa_5e_s_s121",acc!$B$10:$AMH$83,$A59-1947,FALSE)+HLOOKUP("fa_5d_s_s121",acc!$B$10:$AMH$83,$A59-1947,FALSE)+HLOOKUP("fa_7_s_s121",acc!$B$10:$AMH$83,$A59-1947,FALSE)+HLOOKUP("fa_8_s_s121",acc!$B$10:$AMH$83,$A59-1947,FALSE),"")</f>
        <v>90.843248000000003</v>
      </c>
      <c r="FC59" s="203">
        <v>23.57</v>
      </c>
      <c r="FD59" s="203">
        <v>38.368200000000002</v>
      </c>
      <c r="FE59" s="203">
        <v>0</v>
      </c>
      <c r="FF59" s="203">
        <v>17.578700000000001</v>
      </c>
      <c r="FG59" s="203">
        <v>3.0939000000000001</v>
      </c>
      <c r="FH59" s="203">
        <v>1.8171790000000001</v>
      </c>
      <c r="FI59" s="203">
        <v>1.276721</v>
      </c>
      <c r="FJ59" s="203">
        <v>3.6126990000000001</v>
      </c>
      <c r="FK59" s="203">
        <v>1.1819999999999999</v>
      </c>
      <c r="FL59" s="203">
        <v>1.0149999999999999</v>
      </c>
      <c r="FM59" s="203">
        <v>0.16700000000000001</v>
      </c>
      <c r="FN59" s="203">
        <v>0</v>
      </c>
      <c r="FO59" s="203">
        <v>0</v>
      </c>
      <c r="FP59" s="203">
        <v>3.4377490000000002</v>
      </c>
      <c r="FQ59" s="203">
        <v>611.56704200000001</v>
      </c>
      <c r="FR59" s="241">
        <f>IFERROR(HLOOKUP("gcb_s",acc!$B$10:$ALZ$83,$A59-1947,FALSE)+HLOOKUP("fa_2_s_s13",acc!$B$10:$ALZ$83,$A59-1947,FALSE)+HLOOKUP("fa_3d_s_s13",acc!$B$10:$ALZ$83,$A59-1947,FALSE)+HLOOKUP("fa_3g_s_s13",acc!$B$10:$ALZ$83,$A59-1947,FALSE)+HLOOKUP("fa_5e_s_s13",acc!$B$10:$ALZ$83,$A59-1947,FALSE)+HLOOKUP("fa_5d_s_s13",acc!$B$10:$ALZ$83,$A59-1947,FALSE)+HLOOKUP("fa_6_s_s13",acc!$B$10:$ALZ$83,$A59-1947,FALSE)+HLOOKUP("fa_7_s_s13",acc!$B$10:$ALZ$83,$A59-1947,FALSE)+HLOOKUP("fa_8_s_s13",acc!$B$10:$ALZ$83,$A59-1947,FALSE),"")</f>
        <v>304.74286299999994</v>
      </c>
      <c r="FS59" s="203">
        <v>0</v>
      </c>
      <c r="FT59" s="203">
        <v>55.480725</v>
      </c>
      <c r="FU59" s="203">
        <v>0</v>
      </c>
      <c r="FV59" s="203">
        <v>36.465180000000004</v>
      </c>
      <c r="FW59" s="203">
        <v>28.789393</v>
      </c>
      <c r="FX59" s="203">
        <v>7.6757879999999998</v>
      </c>
      <c r="FY59" s="203">
        <v>0</v>
      </c>
      <c r="FZ59" s="203">
        <v>188.76887599999998</v>
      </c>
      <c r="GA59" s="203">
        <v>178.31102600000003</v>
      </c>
      <c r="GB59" s="203">
        <v>10.457851</v>
      </c>
      <c r="GC59" s="203">
        <v>3.645</v>
      </c>
      <c r="GD59" s="203">
        <v>0</v>
      </c>
      <c r="GE59" s="203">
        <v>24.270645999999999</v>
      </c>
      <c r="GF59" s="203">
        <v>2230.3662059999997</v>
      </c>
      <c r="GG59" s="241">
        <f>IFERROR(HLOOKUP("fa_21_s_s14",acc!$B$10:$ALR$83,$A59-1947,FALSE)+HLOOKUP("fa_2_s_s14",acc!$B$10:$ALR$83,$A59-1947,FALSE)+HLOOKUP("fa_3d_s_s14",acc!$B$10:$ALR$83,$A59-1947,FALSE)+HLOOKUP("fa_3g_s_s14",acc!$B$10:$ALR$83,$A59-1947,FALSE)+HLOOKUP("fa_5e_s_s14",acc!$B$10:$ALR$83,$A59-1947,FALSE)+HLOOKUP("fa_5d_s_s14",acc!$B$10:$ALR$83,$A59-1947,FALSE)+HLOOKUP("fa_6_s_s14",acc!$B$10:$ALR$83,$A59-1947,FALSE)+HLOOKUP("fa_7_s_s14",acc!$B$10:$ALR$83,$A59-1947,FALSE)+HLOOKUP("fa_8_s_s14",acc!$B$10:$ALR$83,$A59-1947,FALSE),"")</f>
        <v>2050.9792660000003</v>
      </c>
      <c r="GH59" s="203">
        <v>0</v>
      </c>
      <c r="GI59" s="203">
        <v>713.24457900000004</v>
      </c>
      <c r="GJ59" s="203">
        <v>38.884099999999997</v>
      </c>
      <c r="GK59" s="203">
        <v>92.425316999999993</v>
      </c>
      <c r="GL59" s="203">
        <v>85.814274999999995</v>
      </c>
      <c r="GM59" s="203">
        <v>6.6110429999999996</v>
      </c>
      <c r="GN59" s="203">
        <v>0</v>
      </c>
      <c r="GO59" s="203">
        <v>755.03039000000001</v>
      </c>
      <c r="GP59" s="203">
        <v>744.81746900000007</v>
      </c>
      <c r="GQ59" s="203">
        <v>10.21292</v>
      </c>
      <c r="GR59" s="203">
        <v>517.28052500000001</v>
      </c>
      <c r="GS59" s="203">
        <v>0</v>
      </c>
      <c r="GT59" s="203">
        <v>-65.885645000000011</v>
      </c>
      <c r="GU59" s="203">
        <v>9441.0999429999993</v>
      </c>
      <c r="GV59" s="241">
        <f>IFERROR(HLOOKUP("fa_21_s_s2",acc!$B$10:$ALJ$83,$A59-1947,FALSE)+HLOOKUP("fa_2_s_s2",acc!$B$10:$ALJ$83,$A59-1947,FALSE)+HLOOKUP("fa_3e_s_s2",acc!$B$10:$ALJ$83,$A59-1947,FALSE)+HLOOKUP("fa_3g_s_s2",acc!$B$10:$ALJ$83,$A59-1947,FALSE)+HLOOKUP("fa_4_s_s2",acc!$B$10:$ALJ$83,$A59-1947,FALSE)+HLOOKUP("fa_5e_s_s2",acc!$B$10:$ALJ$83,$A59-1947,FALSE)+HLOOKUP("fa_6_s_s2",acc!$B$10:$ALJ$83,$A59-1947,FALSE)+HLOOKUP("fa_8_s_s2",acc!$B$10:$ALJ$83,$A59-1947,FALSE),"")</f>
        <v>991.62062099999946</v>
      </c>
      <c r="GW59" s="203">
        <v>0</v>
      </c>
      <c r="GX59" s="203">
        <v>57.732399999999544</v>
      </c>
      <c r="GY59" s="203">
        <v>-1.4998999999995988E-2</v>
      </c>
      <c r="GZ59" s="203">
        <v>0</v>
      </c>
      <c r="HA59" s="203">
        <v>1321.6544289999999</v>
      </c>
      <c r="HB59" s="203">
        <v>1053.2395220000001</v>
      </c>
      <c r="HC59" s="203">
        <v>268.41490500000003</v>
      </c>
      <c r="HD59" s="203">
        <v>327.16007900000005</v>
      </c>
      <c r="HE59" s="203">
        <f t="shared" si="0"/>
        <v>363.29259499999989</v>
      </c>
      <c r="HF59" s="203">
        <v>363.29259499999989</v>
      </c>
      <c r="HG59" s="203">
        <v>0</v>
      </c>
      <c r="HH59" s="203">
        <v>1.9887049999999817</v>
      </c>
      <c r="HI59" s="203">
        <v>0</v>
      </c>
      <c r="HJ59" s="203">
        <v>-26.95306400000004</v>
      </c>
      <c r="HK59" s="203">
        <v>3257.0837110000002</v>
      </c>
      <c r="HL59" s="241">
        <f>IFERROR(HLOOKUP("fl_3g_s_s11",acc!$B$10:$AIQ$83,$A59-1947,FALSE)+HLOOKUP("fl_4_s_s11",acc!$B$10:$AIQ$83,$A59-1947,FALSE)+HLOOKUP("fl_5e_s_s11",acc!$B$10:$AIQ$83,$A59-1947,FALSE),"")</f>
        <v>2841.4238930000001</v>
      </c>
      <c r="HM59" s="203">
        <v>0</v>
      </c>
      <c r="HN59" s="203">
        <v>0</v>
      </c>
      <c r="HO59" s="203">
        <v>162.657973</v>
      </c>
      <c r="HP59" s="203">
        <v>144.52690699999999</v>
      </c>
      <c r="HQ59" s="203">
        <v>18.131066000000001</v>
      </c>
      <c r="HR59" s="203">
        <v>1012.9802340000001</v>
      </c>
      <c r="HS59" s="203">
        <v>1699.0315679999999</v>
      </c>
      <c r="HT59" s="203">
        <v>1699.0315679999999</v>
      </c>
      <c r="HU59" s="203">
        <v>0</v>
      </c>
      <c r="HV59" s="203">
        <v>0</v>
      </c>
      <c r="HW59" s="203">
        <v>0</v>
      </c>
      <c r="HX59" s="203">
        <v>0</v>
      </c>
      <c r="HY59" s="203">
        <v>4411.7138579999992</v>
      </c>
      <c r="HZ59" s="241">
        <f>IFERROR(HLOOKUP("fl_295_s_s12",acc!$B$10:$AMO$83,$A59-1947,FALSE)+HLOOKUP("fl_2_s_s12",acc!$B$10:$AMO$83,$A59-1947,FALSE)+HLOOKUP("fl_3g_s_s12",acc!$B$10:$AMO$83,$A59-1947,FALSE)+HLOOKUP("fl_5e_s_s12",acc!$B$10:$AMO$83,$A59-1947,FALSE)+HLOOKUP("fl_6_s_s12",acc!$B$10:$AMO$83,$A59-1947,FALSE)+HLOOKUP("fl_7_s_s12",acc!$B$10:$AMO$83,$A59-1947,FALSE),"")</f>
        <v>4017.0807620000005</v>
      </c>
      <c r="IA59" s="203">
        <v>0</v>
      </c>
      <c r="IB59" s="203">
        <v>2025.6595210000005</v>
      </c>
      <c r="IC59" s="203">
        <v>0</v>
      </c>
      <c r="ID59" s="203">
        <v>14.591500000000053</v>
      </c>
      <c r="IE59" s="203">
        <v>534.59821299999999</v>
      </c>
      <c r="IF59" s="203">
        <v>462.457112</v>
      </c>
      <c r="IG59" s="203">
        <v>72.141102000000004</v>
      </c>
      <c r="IH59" s="203">
        <v>0</v>
      </c>
      <c r="II59" s="203">
        <v>884.50329599999998</v>
      </c>
      <c r="IJ59" s="203">
        <v>884.50329599999998</v>
      </c>
      <c r="IK59" s="203">
        <v>0</v>
      </c>
      <c r="IL59" s="203">
        <v>556.56853100000001</v>
      </c>
      <c r="IM59" s="203">
        <v>1.1596999999999937</v>
      </c>
      <c r="IN59" s="203">
        <v>0</v>
      </c>
      <c r="IO59" s="203">
        <v>89.049329</v>
      </c>
      <c r="IP59" s="241">
        <f>IFERROR(HLOOKUP("fl_21_s_s121",acc!$B$10:$AMG$83,$A59-1947,FALSE)+HLOOKUP("res_s",acc!$B$10:$AMG$83,$A59-1947,FALSE)+HLOOKUP("gcb_s",acc!$B$10:$AMG$83,$A59-1947,FALSE)+HLOOKUP("fl_2_s_s121",acc!$B$10:$AMG$83,$A59-1947,FALSE)+HLOOKUP("fl_5e_s_s121",acc!$B$10:$AMG$83,$A59-1947,FALSE),"")</f>
        <v>88.750326999999999</v>
      </c>
      <c r="IQ59" s="203">
        <v>0</v>
      </c>
      <c r="IR59" s="203">
        <v>3.4115710000000004</v>
      </c>
      <c r="IS59" s="203">
        <v>43.125900999999999</v>
      </c>
      <c r="IT59" s="203">
        <v>0</v>
      </c>
      <c r="IU59" s="203">
        <v>0</v>
      </c>
      <c r="IV59" s="203">
        <v>0</v>
      </c>
      <c r="IW59" s="203">
        <v>0</v>
      </c>
      <c r="IX59" s="203">
        <v>0</v>
      </c>
      <c r="IY59" s="203">
        <v>28.335999999999999</v>
      </c>
      <c r="IZ59" s="203">
        <v>28.335999999999999</v>
      </c>
      <c r="JA59" s="203">
        <v>0</v>
      </c>
      <c r="JB59" s="203">
        <v>0</v>
      </c>
      <c r="JC59" s="203">
        <v>0</v>
      </c>
      <c r="JD59" s="203">
        <v>0</v>
      </c>
      <c r="JE59" s="203">
        <v>1101.836172</v>
      </c>
      <c r="JF59" s="241">
        <f>IFERROR(HLOOKUP("fl_2_s_s13",acc!$B$10:$ALY$83,$A59-1947,FALSE)+HLOOKUP("fl_3e_s_s13",acc!$B$10:$ALY$83,$A59-1947,FALSE)+HLOOKUP("fl_4_s_s13",acc!$B$10:$ALY$83,$A59-1947,FALSE),"")</f>
        <v>795.01198799999997</v>
      </c>
      <c r="JG59" s="203">
        <v>0</v>
      </c>
      <c r="JH59" s="203">
        <v>62.299332</v>
      </c>
      <c r="JI59" s="203">
        <v>0</v>
      </c>
      <c r="JJ59" s="203">
        <v>624.39824299999998</v>
      </c>
      <c r="JK59" s="203">
        <v>446.25550300000003</v>
      </c>
      <c r="JL59" s="203">
        <v>178.14273699999998</v>
      </c>
      <c r="JM59" s="203">
        <v>116.665837</v>
      </c>
      <c r="JN59" s="203">
        <v>0</v>
      </c>
      <c r="JO59" s="203">
        <v>0</v>
      </c>
      <c r="JP59" s="203">
        <v>0</v>
      </c>
      <c r="JQ59" s="203">
        <v>0</v>
      </c>
      <c r="JR59" s="203">
        <v>0</v>
      </c>
      <c r="JS59" s="203">
        <v>0</v>
      </c>
      <c r="JT59" s="203">
        <v>581.41687300000001</v>
      </c>
      <c r="JU59" s="241">
        <f>IFERROR(HLOOKUP("fl_4_s_s14",acc!$B$10:$ALQ$83,$A59-1947,FALSE),"")</f>
        <v>402.02993299999997</v>
      </c>
      <c r="JV59" s="203">
        <v>0</v>
      </c>
      <c r="JW59" s="203">
        <v>0</v>
      </c>
      <c r="JX59" s="203">
        <v>0</v>
      </c>
      <c r="JY59" s="203">
        <v>0</v>
      </c>
      <c r="JZ59" s="203">
        <v>0</v>
      </c>
      <c r="KA59" s="203">
        <v>402.02993299999997</v>
      </c>
      <c r="KB59" s="203">
        <v>0</v>
      </c>
      <c r="KC59" s="203">
        <v>0</v>
      </c>
      <c r="KD59" s="203">
        <v>0</v>
      </c>
      <c r="KE59" s="203">
        <v>0</v>
      </c>
      <c r="KF59" s="203">
        <v>0</v>
      </c>
      <c r="KG59" s="203">
        <v>0</v>
      </c>
      <c r="KH59" s="203">
        <v>9624.1830890000001</v>
      </c>
      <c r="KI59" s="241">
        <f>IFERROR(HLOOKUP("fl_1_s_s2",acc!$B$10:$ALI$83,$A59-1947,FALSE)+HLOOKUP("fl_295_s_s2",acc!$B$10:$ALI$83,$A59-1947,FALSE)+HLOOKUP("tgt2_s",acc!$B$10:$ALI$83,$A59-1947,FALSE)+HLOOKUP("fl_2_s_s2",acc!$B$10:$ALI$83,$A59-1947,FALSE)+HLOOKUP("fl_3d_s_s2",acc!$B$10:$ALI$83,$A59-1947,FALSE)+HLOOKUP("fl_4_s_s2",acc!$B$10:$ALI$83,$A59-1947,FALSE)+HLOOKUP("fl_5d_s_s2",acc!$B$10:$ALI$83,$A59-1947,FALSE)+HLOOKUP("fl_7_s_s2",acc!$B$10:$ALI$83,$A59-1947,FALSE),"")</f>
        <v>1174.7037699999992</v>
      </c>
      <c r="KJ59" s="203">
        <v>23.57</v>
      </c>
      <c r="KK59" s="203">
        <v>42.56094299999917</v>
      </c>
      <c r="KL59" s="203">
        <v>0</v>
      </c>
      <c r="KM59" s="203">
        <v>2.987199999999973</v>
      </c>
      <c r="KN59" s="203">
        <v>1300.0402879999999</v>
      </c>
      <c r="KO59" s="203">
        <v>1053.2395220000001</v>
      </c>
      <c r="KP59" s="203">
        <v>246.80076699999998</v>
      </c>
      <c r="KQ59" s="203">
        <v>363.42734899999988</v>
      </c>
      <c r="KR59" s="203">
        <v>496.50281100000001</v>
      </c>
      <c r="KS59" s="203">
        <v>0</v>
      </c>
      <c r="KT59" s="203">
        <v>496.50281100000001</v>
      </c>
      <c r="KU59" s="203">
        <v>0</v>
      </c>
      <c r="KV59" s="203">
        <v>-1.1452999999999918</v>
      </c>
      <c r="KW59" s="203">
        <v>0</v>
      </c>
      <c r="KX59" s="203">
        <v>126.40920299999999</v>
      </c>
      <c r="KY59" s="241">
        <f>IFERROR(HLOOKUP("fa_21_flow_s11",acc!$B$10:$AIP$83,$A59-1947,FALSE)+HLOOKUP("fa_2_flow_s11",acc!$B$10:$AIP$83,$A59-1947,FALSE)+HLOOKUP("fa_3e_flow_s11",acc!$B$10:$AIP$83,$A59-1947,FALSE)+HLOOKUP("fa_3d_flow_s11",acc!$B$10:$AIP$83,$A59-1947,FALSE)+HLOOKUP("fa_4_flow_s11",acc!$B$10:$AIP$83,$A59-1947,FALSE)+HLOOKUP("fa_5e_flow_s11",acc!$B$10:$AIP$83,$A59-1947,FALSE)+HLOOKUP("fa_5d_flow_s11",acc!$B$10:$AIP$83,$A59-1947,FALSE)+HLOOKUP("fa_6_flow_s11",acc!$B$10:$AIP$83,$A59-1947,FALSE)+HLOOKUP("fa_7_flow_s11",acc!$B$10:$AIP$83,$A59-1947,FALSE)+HLOOKUP("fa_8_flow_s11",acc!$B$10:$AIP$83,$A59-1947,FALSE),"")</f>
        <v>125.858659</v>
      </c>
      <c r="KZ59" s="203">
        <v>0</v>
      </c>
      <c r="LA59" s="203">
        <v>14.831145000000001</v>
      </c>
      <c r="LB59" s="203">
        <v>-0.31989999999999996</v>
      </c>
      <c r="LC59" s="203">
        <v>-11.550386</v>
      </c>
      <c r="LD59" s="203">
        <v>-11.575379000000002</v>
      </c>
      <c r="LE59" s="203">
        <v>2.4983000000000002E-2</v>
      </c>
      <c r="LF59" s="203">
        <v>31.944476999999999</v>
      </c>
      <c r="LG59" s="203">
        <v>60.430307999999997</v>
      </c>
      <c r="LH59" s="203">
        <v>41.584514000000006</v>
      </c>
      <c r="LI59" s="203">
        <v>18.845790000000001</v>
      </c>
      <c r="LJ59" s="203">
        <v>0.98127700000000007</v>
      </c>
      <c r="LK59" s="203">
        <v>0.11619999999999919</v>
      </c>
      <c r="LL59" s="203">
        <v>20.260623999999996</v>
      </c>
      <c r="LM59" s="203">
        <v>540.06448599999999</v>
      </c>
      <c r="LN59" s="241">
        <f>IFERROR(HLOOKUP("fa_21_flow_s12",acc!$B$10:$AMM$83,$A59-1947,FALSE)+HLOOKUP("res_flow",acc!$B$10:$AMM$83,$A59-1947,FALSE)+HLOOKUP("fa_2_flow_s12",acc!$B$10:$AMM$83,$A59-1947,FALSE)+HLOOKUP("fa_3e_flow_s12",acc!$B$10:$AMM$83,$A59-1947,FALSE)+HLOOKUP("fa_3d_flow_s12",acc!$B$10:$AMM$83,$A59-1947,FALSE)+HLOOKUP("fa_3g_flow_s12",acc!$B$10:$AMM$83,$A59-1947,FALSE)+HLOOKUP("fa_4_flow_s12",acc!$B$10:$AMM$83,$A59-1947,FALSE)+HLOOKUP("fa_5e_flow_s12",acc!$B$10:$AMM$83,$A59-1947,FALSE)+HLOOKUP("fa_5d_flow_s12",acc!$B$10:$AMM$83,$A59-1947,FALSE)+HLOOKUP("fa_8_flow_s12",acc!$B$10:$AMM$83,$A59-1947,FALSE),"")</f>
        <v>267.03780899999998</v>
      </c>
      <c r="LO59" s="203">
        <v>0</v>
      </c>
      <c r="LP59" s="203">
        <v>91.425503999999989</v>
      </c>
      <c r="LQ59" s="203">
        <v>0.28699999999999998</v>
      </c>
      <c r="LR59" s="203">
        <v>0</v>
      </c>
      <c r="LS59" s="203">
        <v>99.987456000000009</v>
      </c>
      <c r="LT59" s="203">
        <v>44.699837000000002</v>
      </c>
      <c r="LU59" s="203">
        <v>55.287623000000004</v>
      </c>
      <c r="LV59" s="203">
        <v>26.194752000000005</v>
      </c>
      <c r="LW59" s="203">
        <v>37.027537000000002</v>
      </c>
      <c r="LX59" s="203">
        <v>27.967742000000001</v>
      </c>
      <c r="LY59" s="203">
        <v>9.0597849999999998</v>
      </c>
      <c r="LZ59" s="203">
        <v>0</v>
      </c>
      <c r="MA59" s="203">
        <v>0</v>
      </c>
      <c r="MB59" s="203">
        <v>11.138566000000004</v>
      </c>
      <c r="MC59" s="203">
        <v>5.1241319999999995</v>
      </c>
      <c r="MD59" s="330">
        <f>IFERROR(HLOOKUP("fa_1_flow_s121",acc!$B$10:$AMF$83,$A59-1947,FALSE)+HLOOKUP("fa_295_flow_s121",acc!$B$10:$AMF$83,$A59-1947,FALSE)+HLOOKUP("tgt2_flow",acc!$B$10:$AMF$83,$A59-1947,FALSE)+HLOOKUP("fa_2_flow_s121",acc!$B$10:$AMF$83,$A59-1947,FALSE)+HLOOKUP("fa_3e_flow_s121",acc!$B$10:$AMF$83,$A59-1947,FALSE)+HLOOKUP("fa_3d_flow_s121",acc!$B$10:$AMF$83,$A59-1947,FALSE)+HLOOKUP("fa_3g_flow_s121",acc!$B$10:$AMF$83,$A59-1947,FALSE)+HLOOKUP("fa_4_flow_s121",acc!$B$10:$AMF$83,$A59-1947,FALSE)+HLOOKUP("fa_5e_flow_s121",acc!$B$10:$AMF$83,$A59-1947,FALSE)+HLOOKUP("fa_5d_flow_s121",acc!$B$10:$AMF$83,$A59-1947,FALSE)+HLOOKUP("fa_7_flow_s121",acc!$B$10:$AMF$83,$A59-1947,FALSE)+HLOOKUP("fa_8_flow_s121",acc!$B$10:$AMF$83,$A59-1947,FALSE),"")</f>
        <v>5.0887549999999999</v>
      </c>
      <c r="ME59" s="203">
        <v>-0.11600000000000001</v>
      </c>
      <c r="MF59" s="203">
        <v>3.8002950000000002</v>
      </c>
      <c r="MG59" s="203">
        <v>0</v>
      </c>
      <c r="MH59" s="203">
        <v>-0.8640000000000001</v>
      </c>
      <c r="MI59" s="203">
        <v>-0.58099999999999996</v>
      </c>
      <c r="MJ59" s="203">
        <v>-0.45707799999999998</v>
      </c>
      <c r="MK59" s="203">
        <v>-0.12393000000000001</v>
      </c>
      <c r="ML59" s="203">
        <v>0.53889999999999993</v>
      </c>
      <c r="MM59" s="203">
        <v>0.20918500000000001</v>
      </c>
      <c r="MN59" s="203">
        <v>0.20918600000000001</v>
      </c>
      <c r="MO59" s="203">
        <v>0</v>
      </c>
      <c r="MP59" s="203">
        <v>0</v>
      </c>
      <c r="MQ59" s="241">
        <v>0</v>
      </c>
      <c r="MR59" s="203">
        <v>2.1013820000000001</v>
      </c>
      <c r="MS59" s="203">
        <v>19.212513999999999</v>
      </c>
      <c r="MT59" s="241">
        <f>IFERROR(HLOOKUP("gcb_flow",acc!$B$10:$ALX$83,$A59-1947,FALSE)+HLOOKUP("fa_2_flow_s13",acc!$B$10:$ALX$83,$A59-1947,FALSE)+HLOOKUP("fa_3d_flow_s13",acc!$B$10:$ALX$83,$A59-1947,FALSE)+HLOOKUP("fa_3g_flow_s13",acc!$B$10:$ALX$83,$A59-1947,FALSE)+HLOOKUP("fa_5e_flow_s13",acc!$B$10:$ALX$83,$A59-1947,FALSE)+HLOOKUP("fa_5d_flow_s13",acc!$B$10:$ALX$83,$A59-1947,FALSE)+HLOOKUP("fa_6_flow_s13",acc!$B$10:$ALX$83,$A59-1947,FALSE)+HLOOKUP("fa_7_flow_s13",acc!$B$10:$ALX$83,$A59-1947,FALSE)+HLOOKUP("fa_8_flow_s13",acc!$B$10:$ALX$83,$A59-1947,FALSE),"")</f>
        <v>4.6926779999999884</v>
      </c>
      <c r="MU59" s="203">
        <v>0</v>
      </c>
      <c r="MV59" s="203">
        <v>12.403222</v>
      </c>
      <c r="MW59" s="203">
        <v>0</v>
      </c>
      <c r="MX59" s="203">
        <v>-1.9208000000000001</v>
      </c>
      <c r="MY59" s="203">
        <v>-3.844328</v>
      </c>
      <c r="MZ59" s="203">
        <v>1.9235389999999999</v>
      </c>
      <c r="NA59" s="203">
        <v>0</v>
      </c>
      <c r="NB59" s="203">
        <v>-5.5144849999999996</v>
      </c>
      <c r="NC59" s="203">
        <v>-6.1427620000000003</v>
      </c>
      <c r="ND59" s="203">
        <v>0.6282859999999999</v>
      </c>
      <c r="NE59" s="203">
        <v>9.4E-2</v>
      </c>
      <c r="NF59" s="203">
        <v>-1.8998999999999999E-2</v>
      </c>
      <c r="NG59" s="203">
        <v>-6.0597340000000024</v>
      </c>
      <c r="NH59" s="203">
        <v>89.161742000000004</v>
      </c>
      <c r="NI59" s="241">
        <f>IFERROR(HLOOKUP("fa_21_flow_s14",acc!$B$10:$ALP$83,$A59-1947,FALSE)+HLOOKUP("fa_2_flow_s14",acc!$B$10:$ALP$83,$A59-1947,FALSE)+HLOOKUP("fa_3d_flow_s14",acc!$B$10:$ALP$83,$A59-1947,FALSE)+HLOOKUP("fa_3g_flow_s14",acc!$B$10:$ALP$83,$A59-1947,FALSE)+HLOOKUP("fa_5e_flow_s14",acc!$B$10:$ALP$83,$A59-1947,FALSE)+HLOOKUP("fa_5d_flow_s14",acc!$B$10:$ALP$83,$A59-1947,FALSE)+HLOOKUP("fa_6_flow_s14",acc!$B$10:$ALP$83,$A59-1947,FALSE)+HLOOKUP("fa_7_flow_s14",acc!$B$10:$ALP$83,$A59-1947,FALSE)+HLOOKUP("fa_8_flow_s14",acc!$B$10:$ALP$83,$A59-1947,FALSE),"")</f>
        <v>55.225451000000007</v>
      </c>
      <c r="NJ59" s="203">
        <v>0</v>
      </c>
      <c r="NK59" s="203">
        <v>41.989775000000002</v>
      </c>
      <c r="NL59" s="203">
        <v>0.21609999999999999</v>
      </c>
      <c r="NM59" s="203">
        <v>-19.858287000000001</v>
      </c>
      <c r="NN59" s="203">
        <v>-20.766321000000001</v>
      </c>
      <c r="NO59" s="203">
        <v>0.90803400000000001</v>
      </c>
      <c r="NP59" s="203">
        <v>0</v>
      </c>
      <c r="NQ59" s="203">
        <v>-24.49333</v>
      </c>
      <c r="NR59" s="203">
        <v>-25.36656</v>
      </c>
      <c r="NS59" s="203">
        <v>0.87323499999999998</v>
      </c>
      <c r="NT59" s="203">
        <v>75.000792000000004</v>
      </c>
      <c r="NU59" s="203">
        <v>0</v>
      </c>
      <c r="NV59" s="203">
        <v>-17.629603999999997</v>
      </c>
      <c r="NW59" s="203">
        <v>742.37598899999989</v>
      </c>
      <c r="NX59" s="241">
        <f>IFERROR(HLOOKUP("fa_21_flow_s2",acc!$B$10:$ALH$83,$A59-1947,FALSE)+HLOOKUP("fa_2_flow_s2",acc!$B$10:$ALH$83,$A59-1947,FALSE)+HLOOKUP("fa_3e_flow_s2",acc!$B$10:$ALH$83,$A59-1947,FALSE)+HLOOKUP("fa_3g_flow_s2",acc!$B$10:$ALH$83,$A59-1947,FALSE)+HLOOKUP("fa_4_flow_s2",acc!$B$10:$ALH$83,$A59-1947,FALSE)+HLOOKUP("fa_5e_flow_s2",acc!$B$10:$ALH$83,$A59-1947,FALSE)+HLOOKUP("fa_6_flow_s2",acc!$B$10:$ALH$83,$A59-1947,FALSE)+HLOOKUP("fa_8_flow_s2",acc!$B$10:$ALH$83,$A59-1947,FALSE),"")</f>
        <v>70.42703000000003</v>
      </c>
      <c r="NY59" s="203">
        <v>0</v>
      </c>
      <c r="NZ59" s="203">
        <v>-15.307399999999955</v>
      </c>
      <c r="OA59" s="203">
        <v>0</v>
      </c>
      <c r="OB59" s="203">
        <v>0</v>
      </c>
      <c r="OC59" s="203">
        <v>8.0567309999999992</v>
      </c>
      <c r="OD59" s="203">
        <v>8.0567309999999992</v>
      </c>
      <c r="OE59" s="203">
        <v>37.805959999999999</v>
      </c>
      <c r="OF59" s="203">
        <v>29.255408999999986</v>
      </c>
      <c r="OG59" s="203">
        <v>28.288384999999991</v>
      </c>
      <c r="OH59" s="203">
        <v>28.288384999999991</v>
      </c>
      <c r="OI59" s="203">
        <v>0</v>
      </c>
      <c r="OJ59" s="203">
        <v>0.19591000000001202</v>
      </c>
      <c r="OK59" s="203">
        <v>0</v>
      </c>
      <c r="OL59" s="203">
        <v>-9.8112339999999989</v>
      </c>
      <c r="OM59" s="203">
        <v>100.245921</v>
      </c>
      <c r="ON59" s="241">
        <f>IFERROR(HLOOKUP("fl_3g_flow_s11",acc!$B$10:$AIO$83,$A59-1947,FALSE)+HLOOKUP("fl_4_flow_s11",acc!$B$10:$AIO$83,$A59-1947,FALSE)+HLOOKUP("fl_5e_flow_s11",acc!$B$10:$AIO$83,$A59-1947,FALSE),"")</f>
        <v>99.695391999999998</v>
      </c>
      <c r="OO59" s="203">
        <v>0</v>
      </c>
      <c r="OP59" s="203">
        <v>0</v>
      </c>
      <c r="OQ59" s="203">
        <v>3.56</v>
      </c>
      <c r="OR59" s="203">
        <v>1.1899770000000001</v>
      </c>
      <c r="OS59" s="203">
        <v>2.3700239999999999</v>
      </c>
      <c r="OT59" s="203">
        <v>43.047770999999997</v>
      </c>
      <c r="OU59" s="203">
        <v>43.922692000000005</v>
      </c>
      <c r="OV59" s="203">
        <v>43.922692000000005</v>
      </c>
      <c r="OW59" s="203">
        <v>0</v>
      </c>
      <c r="OX59" s="203">
        <v>0</v>
      </c>
      <c r="OY59" s="203">
        <v>0</v>
      </c>
      <c r="OZ59" s="203">
        <v>0</v>
      </c>
      <c r="PA59" s="203">
        <v>524.91856899999993</v>
      </c>
      <c r="PB59" s="241">
        <f>IFERROR(HLOOKUP("fl_295_flow_s12",acc!$B$10:$AMM$83,$A59-1947,FALSE)+HLOOKUP("fl_2_flow_s12",acc!$B$10:$AMM$83,$A59-1947,FALSE)+HLOOKUP("fl_3g_flow_s12",acc!$B$10:$AMM$83,$A59-1947,FALSE)+HLOOKUP("fl_5e_flow_s12",acc!$B$10:$AMM$83,$A59-1947,FALSE)+HLOOKUP("fl_6_flow_s12",acc!$B$10:$AMM$83,$A59-1947,FALSE)+HLOOKUP("fl_7_flow_s12",acc!$B$10:$AMM$83,$A59-1947,FALSE),"")</f>
        <v>251.89190199999999</v>
      </c>
      <c r="PC59" s="203">
        <v>0</v>
      </c>
      <c r="PD59" s="203">
        <v>166.83321199999997</v>
      </c>
      <c r="PE59" s="203">
        <v>0</v>
      </c>
      <c r="PF59" s="203">
        <v>-15.490599999999993</v>
      </c>
      <c r="PG59" s="203">
        <v>-1.5951</v>
      </c>
      <c r="PH59" s="203">
        <v>-16.813780999999999</v>
      </c>
      <c r="PI59" s="203">
        <v>15.218684999999999</v>
      </c>
      <c r="PJ59" s="203">
        <v>0</v>
      </c>
      <c r="PK59" s="203">
        <v>22.739808</v>
      </c>
      <c r="PL59" s="203">
        <v>22.739808</v>
      </c>
      <c r="PM59" s="203">
        <v>0</v>
      </c>
      <c r="PN59" s="203">
        <v>76.271979000000002</v>
      </c>
      <c r="PO59" s="203">
        <v>3.132598999999999</v>
      </c>
      <c r="PP59" s="203">
        <v>0</v>
      </c>
      <c r="PQ59" s="203">
        <v>4.3208649999999995</v>
      </c>
      <c r="PR59" s="241">
        <f>IFERROR(HLOOKUP("fl_21_flow_s121",acc!$B$10:$AME$83,$A59-1947,FALSE)+HLOOKUP("res_flow",acc!$B$10:$AME$83,$A59-1947,FALSE)+HLOOKUP("gcb_flow",acc!$B$10:$AME$83,$A59-1947,FALSE)+HLOOKUP("fl_2_flow_s121",acc!$B$10:$AME$83,$A59-1947,FALSE)+HLOOKUP("fl_5e_flow_s121",acc!$B$10:$AME$83,$A59-1947,FALSE),"")</f>
        <v>4.2854949999999992</v>
      </c>
      <c r="PS59" s="203">
        <v>0</v>
      </c>
      <c r="PT59" s="203">
        <v>3.7499999999999978E-2</v>
      </c>
      <c r="PU59" s="203">
        <v>0.18319999999999997</v>
      </c>
      <c r="PV59" s="203">
        <v>0</v>
      </c>
      <c r="PW59" s="203">
        <v>0</v>
      </c>
      <c r="PX59" s="203">
        <v>0</v>
      </c>
      <c r="PY59" s="203">
        <v>0</v>
      </c>
      <c r="PZ59" s="203">
        <v>0</v>
      </c>
      <c r="QA59" s="203">
        <v>-0.122</v>
      </c>
      <c r="QB59" s="203">
        <v>-0.122</v>
      </c>
      <c r="QC59" s="203">
        <v>0</v>
      </c>
      <c r="QD59" s="203">
        <v>0</v>
      </c>
      <c r="QE59" s="203">
        <v>0</v>
      </c>
      <c r="QF59" s="203">
        <v>0</v>
      </c>
      <c r="QG59" s="203">
        <v>65.189513000000005</v>
      </c>
      <c r="QH59" s="241">
        <f>IFERROR(HLOOKUP("fl_2_flow_s13",acc!$B$10:$ALW$83,$A59-1947,FALSE)+HLOOKUP("fl_3e_flow_s13",acc!$B$10:$ALW$83,$A59-1947,FALSE)+HLOOKUP("fl_4_flow_s13",acc!$B$10:$ALW$83,$A59-1947,FALSE),"")</f>
        <v>50.669654999999992</v>
      </c>
      <c r="QI59" s="203">
        <v>0</v>
      </c>
      <c r="QJ59" s="203">
        <v>-1.5512900000000001</v>
      </c>
      <c r="QK59" s="203">
        <v>0</v>
      </c>
      <c r="QL59" s="203">
        <v>43.897790999999998</v>
      </c>
      <c r="QM59" s="203">
        <v>23.680534999999999</v>
      </c>
      <c r="QN59" s="203">
        <v>20.217254000000001</v>
      </c>
      <c r="QO59" s="203">
        <v>5.8234969999999997</v>
      </c>
      <c r="QP59" s="203">
        <v>0</v>
      </c>
      <c r="QQ59" s="203">
        <v>0</v>
      </c>
      <c r="QR59" s="203">
        <v>0</v>
      </c>
      <c r="QS59" s="203">
        <v>0</v>
      </c>
      <c r="QT59" s="203">
        <v>0</v>
      </c>
      <c r="QU59" s="203">
        <v>0</v>
      </c>
      <c r="QV59" s="203">
        <v>47.701121000000001</v>
      </c>
      <c r="QW59" s="241">
        <f>IFERROR(HLOOKUP("fl_4_flow_s14",acc!$B$10:$ALO$83,$A59-1947,FALSE),"")</f>
        <v>13.764825</v>
      </c>
      <c r="QX59" s="203">
        <v>0</v>
      </c>
      <c r="QY59" s="203">
        <v>0</v>
      </c>
      <c r="QZ59" s="203">
        <v>0</v>
      </c>
      <c r="RA59" s="203">
        <v>0</v>
      </c>
      <c r="RB59" s="203">
        <v>0</v>
      </c>
      <c r="RC59" s="203">
        <v>13.764825</v>
      </c>
      <c r="RD59" s="203">
        <v>0</v>
      </c>
      <c r="RE59" s="203">
        <v>0</v>
      </c>
      <c r="RF59" s="203">
        <v>0</v>
      </c>
      <c r="RG59" s="203">
        <v>0</v>
      </c>
      <c r="RH59" s="203">
        <v>0</v>
      </c>
      <c r="RI59" s="203">
        <v>0</v>
      </c>
      <c r="RJ59" s="203">
        <v>779.97207700000001</v>
      </c>
      <c r="RK59" s="241">
        <f>IFERROR(HLOOKUP("fl_1_flow_s2",acc!$B$10:$ALG$83,$A59-1947,FALSE)+HLOOKUP("fl_295_flow_s2",acc!$B$10:$ALG$83,$A59-1947,FALSE)+HLOOKUP("tgt2_flow",acc!$B$10:$ALG$83,$A59-1947,FALSE)+HLOOKUP("fl_2_flow_s2",acc!$B$10:$ALG$83,$A59-1947,FALSE)+HLOOKUP("fl_3d_flow_s2",acc!$B$10:$ALG$83,$A59-1947,FALSE)+HLOOKUP("fl_4_flow_s2",acc!$B$10:$ALG$83,$A59-1947,FALSE)+HLOOKUP("fl_5d_flow_s2",acc!$B$10:$ALG$83,$A59-1947,FALSE)+HLOOKUP("fl_7_flow_s2",acc!$B$10:$ALG$83,$A59-1947,FALSE),"")</f>
        <v>108.02311599999999</v>
      </c>
      <c r="RL59" s="203">
        <v>-0.11600000000000001</v>
      </c>
      <c r="RM59" s="203">
        <v>-16.176880999999991</v>
      </c>
      <c r="RN59" s="203">
        <v>0</v>
      </c>
      <c r="RO59" s="203">
        <v>14.626599999999996</v>
      </c>
      <c r="RP59" s="203">
        <v>66.076982999999998</v>
      </c>
      <c r="RQ59" s="203">
        <v>8.0567309999999992</v>
      </c>
      <c r="RR59" s="203">
        <v>58.020249999999997</v>
      </c>
      <c r="RS59" s="203">
        <v>25.297444999999996</v>
      </c>
      <c r="RT59" s="203">
        <v>29.4071</v>
      </c>
      <c r="RU59" s="203">
        <v>0</v>
      </c>
      <c r="RV59" s="203">
        <v>29.4071</v>
      </c>
      <c r="RW59" s="203">
        <v>0</v>
      </c>
      <c r="RX59" s="203">
        <v>-3.0353980000000149</v>
      </c>
      <c r="RY59" s="203">
        <v>0</v>
      </c>
      <c r="RZ59" s="203">
        <v>185.63894300000001</v>
      </c>
      <c r="SA59" s="241">
        <f>IFERROR(HLOOKUP("fa_21_v_s11",acc!$B$10:$AIR$83,$A59-1947,FALSE)+HLOOKUP("fa_2_v_s11",acc!$B$10:$AIR$83,$A59-1947,FALSE)+HLOOKUP("fa_3e_v_s11",acc!$B$10:$AIR$83,$A59-1947,FALSE)+HLOOKUP("fa_3d_v_s11",acc!$B$10:$AIR$83,$A59-1947,FALSE)+HLOOKUP("fa_4_v_s11",acc!$B$10:$AIR$83,$A59-1947,FALSE)
+HLOOKUP("fa_5e_v_s11",acc!$B$10:$AIR$83,$A59-1947,FALSE)
+HLOOKUP("fa_5d_v_s11",acc!$B$10:$AIR$83,$A59-1947,FALSE)
+HLOOKUP("fa_6_v_s11",acc!$B$10:$AIR$83,$A59-1947,FALSE)
+HLOOKUP("fa_7_v_s11",acc!$B$10:$AIR$83,$A59-1947,FALSE)
+HLOOKUP("fa_8_v_s11",acc!$B$10:$AIR$83,$A59-1947,FALSE),"")</f>
        <v>184.55792500000004</v>
      </c>
      <c r="SB59" s="203">
        <v>0</v>
      </c>
      <c r="SC59" s="203">
        <v>1.420871</v>
      </c>
      <c r="SD59" s="203">
        <v>0</v>
      </c>
      <c r="SE59" s="203">
        <v>-6.0389590000000002</v>
      </c>
      <c r="SF59" s="203">
        <v>-6.1369229999999995</v>
      </c>
      <c r="SG59" s="203">
        <v>9.7973000000000005E-2</v>
      </c>
      <c r="SH59" s="203">
        <v>1.674801</v>
      </c>
      <c r="SI59" s="203">
        <v>181.345688</v>
      </c>
      <c r="SJ59" s="203">
        <v>102.431263</v>
      </c>
      <c r="SK59" s="203">
        <v>78.914426000000006</v>
      </c>
      <c r="SL59" s="203">
        <v>0</v>
      </c>
      <c r="SM59" s="203">
        <v>-2.0999999999999908E-2</v>
      </c>
      <c r="SN59" s="203">
        <v>1.6496079999999997</v>
      </c>
      <c r="SO59" s="203">
        <v>-147.83865900000001</v>
      </c>
      <c r="SP59" s="241">
        <f>IFERROR(HLOOKUP("fa_21_v_s12",acc!$B$10:$AML$83,$A59-1947,FALSE)+HLOOKUP("res_v",acc!$B$10:$AML$83,$A59-1947,FALSE)+HLOOKUP("fa_2_v_s12",acc!$B$10:$AML$83,$A59-1947,FALSE)+HLOOKUP("fa_3e_v_s12",acc!$B$10:$AML$83,$A59-1947,FALSE)+HLOOKUP("fa_3d_v_s12",acc!$B$10:$AML$83,$A59-1947,FALSE)+HLOOKUP("fa_3g_v_s12",acc!$B$10:$AML$83,$A59-1947,FALSE)+HLOOKUP("fa_4_v_s12",acc!$B$10:$AML$83,$A59-1947,FALSE)+HLOOKUP("fa_5e_v_s12",acc!$B$10:$AML$83,$A59-1947,FALSE)+HLOOKUP("fa_5d_v_s12",acc!$B$10:$AML$83,$A59-1947,FALSE)+HLOOKUP("fa_8_v_s12",acc!$B$10:$AML$83,$A59-1947,FALSE),"")</f>
        <v>54.78064599999999</v>
      </c>
      <c r="SQ59" s="203">
        <v>0</v>
      </c>
      <c r="SR59" s="203">
        <v>-55.244315</v>
      </c>
      <c r="SS59" s="203">
        <v>0</v>
      </c>
      <c r="ST59" s="203">
        <v>0</v>
      </c>
      <c r="SU59" s="203">
        <v>-13.478111999999999</v>
      </c>
      <c r="SV59" s="203">
        <v>-39.026429999999998</v>
      </c>
      <c r="SW59" s="203">
        <v>25.548312999999997</v>
      </c>
      <c r="SX59" s="203">
        <v>1.6753</v>
      </c>
      <c r="SY59" s="203">
        <v>121.82776700000001</v>
      </c>
      <c r="SZ59" s="203">
        <v>94.22054</v>
      </c>
      <c r="TA59" s="203">
        <v>27.607237999999995</v>
      </c>
      <c r="TB59" s="203">
        <v>0</v>
      </c>
      <c r="TC59" s="203">
        <v>0</v>
      </c>
      <c r="TD59" s="203">
        <v>0</v>
      </c>
      <c r="TE59" s="203">
        <v>1.0688119999999999</v>
      </c>
      <c r="TF59" s="241">
        <f>IFERROR(HLOOKUP("fa_1_v_s121",acc!$B$10:$AMD$83,$A59-1947,FALSE)+HLOOKUP("fa_295_v_s121",acc!$B$10:$AMD$83,$A59-1947,FALSE)+HLOOKUP("tgt2_v",acc!$B$10:$AMD$83,$A59-1947,FALSE)+HLOOKUP("fa_2_v_s121",acc!$B$10:$AMD$83,$A59-1947,FALSE)+HLOOKUP("fa_3e_v_s121",acc!$B$10:$AMD$83,$A59-1947,FALSE)+HLOOKUP("fa_3d_v_s121",acc!$B$10:$AMD$83,$A59-1947,FALSE)+HLOOKUP("fa_3g_v_s121",acc!$B$10:$AMD$83,$A59-1947,FALSE)+HLOOKUP("fa_4_v_s121",acc!$B$10:$AMD$83,$A59-1947,FALSE)+HLOOKUP("fa_5e_v_s121",acc!$B$10:$AMD$83,$A59-1947,FALSE)+HLOOKUP("fa_5d_v_s121",acc!$B$10:$AMD$83,$A59-1947,FALSE)+HLOOKUP("fa_7_v_s121",acc!$B$10:$AMD$83,$A59-1947,FALSE)+HLOOKUP("fa_8_v_s121",acc!$B$10:$AMD$83,$A59-1947,FALSE),"")</f>
        <v>1.0828190000000002</v>
      </c>
      <c r="TG59" s="203">
        <v>-1.4159999999999999</v>
      </c>
      <c r="TH59" s="203">
        <v>2.3780000000000001</v>
      </c>
      <c r="TI59" s="203">
        <v>0</v>
      </c>
      <c r="TJ59" s="203">
        <v>0</v>
      </c>
      <c r="TK59" s="203">
        <v>-3.8E-3</v>
      </c>
      <c r="TL59" s="203">
        <v>-8.0792000000000003E-2</v>
      </c>
      <c r="TM59" s="203">
        <v>7.6999999999999999E-2</v>
      </c>
      <c r="TN59" s="203">
        <v>0</v>
      </c>
      <c r="TO59" s="203">
        <v>0.124612</v>
      </c>
      <c r="TP59" s="203">
        <v>0.100911</v>
      </c>
      <c r="TQ59" s="203">
        <v>2.3699999999999999E-2</v>
      </c>
      <c r="TR59" s="203">
        <v>0</v>
      </c>
      <c r="TS59" s="241">
        <v>0</v>
      </c>
      <c r="TT59" s="203">
        <v>0</v>
      </c>
      <c r="TU59" s="203">
        <v>28.739381000000002</v>
      </c>
      <c r="TV59" s="241">
        <f>IFERROR(HLOOKUP("gcb_v",acc!$B$10:$ALV$83,$A59-1947,FALSE)+HLOOKUP("fa_2_v_s13",acc!$B$10:$ALV$83,$A59-1947,FALSE)+HLOOKUP("fa_3d_v_s13",acc!$B$10:$ALV$83,$A59-1947,FALSE)+HLOOKUP("fa_3g_v_s13",acc!$B$10:$ALV$83,$A59-1947,FALSE)+HLOOKUP("fa_5e_v_s13",acc!$B$10:$ALV$83,$A59-1947,FALSE)+HLOOKUP("fa_5d_v_s13",acc!$B$10:$ALV$83,$A59-1947,FALSE)+HLOOKUP("fa_6_v_s13",acc!$B$10:$ALV$83,$A59-1947,FALSE)+HLOOKUP("fa_7_v_s13",acc!$B$10:$ALV$83,$A59-1947,FALSE)+HLOOKUP("fa_8_v_s13",acc!$B$10:$ALV$83,$A59-1947,FALSE),"")</f>
        <v>28.979904000000001</v>
      </c>
      <c r="TW59" s="203">
        <v>0</v>
      </c>
      <c r="TX59" s="203">
        <v>0</v>
      </c>
      <c r="TY59" s="203">
        <v>0</v>
      </c>
      <c r="TZ59" s="203">
        <v>0</v>
      </c>
      <c r="UA59" s="203">
        <v>-0.91585099999999997</v>
      </c>
      <c r="UB59" s="203">
        <v>0.91584199999999993</v>
      </c>
      <c r="UC59" s="203">
        <v>0</v>
      </c>
      <c r="UD59" s="203">
        <v>28.712382000000002</v>
      </c>
      <c r="UE59" s="203">
        <v>27.396539000000001</v>
      </c>
      <c r="UF59" s="203">
        <v>1.3158340000000002</v>
      </c>
      <c r="UG59" s="203">
        <v>0</v>
      </c>
      <c r="UH59" s="203">
        <v>1.8998999999999999E-2</v>
      </c>
      <c r="UI59" s="203">
        <v>0</v>
      </c>
      <c r="UJ59" s="203">
        <v>62.251315000000005</v>
      </c>
      <c r="UK59" s="241">
        <f>IFERROR(HLOOKUP("fa_21_v_s14",acc!$B$10:$ALN$83,$A59-1947,FALSE)+HLOOKUP("fa_2_v_s14",acc!$B$10:$ALN$83,$A59-1947,FALSE)+HLOOKUP("fa_3d_v_s14",acc!$B$10:$ALN$83,$A59-1947,FALSE)+HLOOKUP("fa_3g_v_s14",acc!$B$10:$ALN$83,$A59-1947,FALSE)+HLOOKUP("fa_5e_v_s14",acc!$B$10:$ALN$83,$A59-1947,FALSE)+HLOOKUP("fa_5d_v_s14",acc!$B$10:$ALN$83,$A59-1947,FALSE)+HLOOKUP("fa_6_v_s14",acc!$B$10:$ALN$83,$A59-1947,FALSE)+HLOOKUP("fa_7_v_s14",acc!$B$10:$ALN$83,$A59-1947,FALSE)+HLOOKUP("fa_8_v_s14",acc!$B$10:$ALN$83,$A59-1947,FALSE),"")</f>
        <v>61.853507000000008</v>
      </c>
      <c r="UL59" s="203">
        <v>0</v>
      </c>
      <c r="UM59" s="203">
        <v>0.2114</v>
      </c>
      <c r="UN59" s="203">
        <v>0</v>
      </c>
      <c r="UO59" s="203">
        <v>8.1687340000000006</v>
      </c>
      <c r="UP59" s="203">
        <v>7.4281040000000003</v>
      </c>
      <c r="UQ59" s="203">
        <v>0.74062499999999998</v>
      </c>
      <c r="UR59" s="203">
        <v>0</v>
      </c>
      <c r="US59" s="203">
        <v>53.506416000000002</v>
      </c>
      <c r="UT59" s="203">
        <v>52.315862000000003</v>
      </c>
      <c r="UU59" s="203">
        <v>1.1905509999999999</v>
      </c>
      <c r="UV59" s="203">
        <v>-3.3034999999999995E-2</v>
      </c>
      <c r="UW59" s="203">
        <v>0</v>
      </c>
      <c r="UX59" s="203">
        <v>0</v>
      </c>
      <c r="UY59" s="203">
        <v>162.93804800000001</v>
      </c>
      <c r="UZ59" s="241">
        <f>IFERROR(HLOOKUP("fa_21_v_s2",acc!$B$10:$ALF$83,$A59-1947,FALSE)+HLOOKUP("fa_2_v_s2",acc!$B$10:$ALF$83,$A59-1947,FALSE)+HLOOKUP("fa_3e_v_s2",acc!$B$10:$ALF$83,$A59-1947,FALSE)+HLOOKUP("fa_3g_v_s2",acc!$B$10:$ALF$83,$A59-1947,FALSE)+HLOOKUP("fa_4_v_s2",acc!$B$10:$ALF$83,$A59-1947,FALSE)+HLOOKUP("fa_5e_v_s2",acc!$B$10:$ALF$83,$A59-1947,FALSE)+HLOOKUP("fa_6_v_s2",acc!$B$10:$ALF$83,$A59-1947,FALSE)+HLOOKUP("fa_8_v_s2",acc!$B$10:$ALF$83,$A59-1947,FALSE),"")</f>
        <v>107.36341200000001</v>
      </c>
      <c r="VA59" s="203">
        <v>0</v>
      </c>
      <c r="VB59" s="203">
        <v>-7.9999999999991189E-3</v>
      </c>
      <c r="VC59" s="203">
        <v>0</v>
      </c>
      <c r="VD59" s="203">
        <v>0</v>
      </c>
      <c r="VE59" s="203">
        <v>3.0822510000000003</v>
      </c>
      <c r="VF59" s="203">
        <v>-38.731892000000002</v>
      </c>
      <c r="VG59" s="203">
        <v>41.814139000000004</v>
      </c>
      <c r="VH59" s="203">
        <v>2.9408999999999996</v>
      </c>
      <c r="VI59" s="203">
        <v>64.265981000000011</v>
      </c>
      <c r="VJ59" s="203">
        <v>64.265981000000011</v>
      </c>
      <c r="VK59" s="203">
        <v>0</v>
      </c>
      <c r="VL59" s="203">
        <v>0</v>
      </c>
      <c r="VM59" s="203">
        <v>0</v>
      </c>
      <c r="VN59" s="203">
        <v>-1.6496079999999997</v>
      </c>
      <c r="VO59" s="203">
        <v>245.46166099999999</v>
      </c>
      <c r="VP59" s="241">
        <f>IFERROR(HLOOKUP("fl_3g_v_s11",acc!$B$10:$AIM$83,$A59-1947,FALSE)+HLOOKUP("fl_4_v_s11",acc!$B$10:$AIM$83,$A59-1947,FALSE)+HLOOKUP("fl_5e_v_s11",acc!$B$10:$AIM$83,$A59-1947,FALSE),"")</f>
        <v>244.38063300000002</v>
      </c>
      <c r="VQ59" s="203">
        <v>0</v>
      </c>
      <c r="VR59" s="203">
        <v>0</v>
      </c>
      <c r="VS59" s="203">
        <v>2.5151410000000003</v>
      </c>
      <c r="VT59" s="203">
        <v>-1.1654570000000002</v>
      </c>
      <c r="VU59" s="203">
        <v>3.6805979999999998</v>
      </c>
      <c r="VV59" s="203">
        <v>-1.2509049999999999</v>
      </c>
      <c r="VW59" s="203">
        <v>238.58949100000001</v>
      </c>
      <c r="VX59" s="203">
        <v>238.58949100000001</v>
      </c>
      <c r="VY59" s="203">
        <v>0</v>
      </c>
      <c r="VZ59" s="203">
        <v>0</v>
      </c>
      <c r="WA59" s="203">
        <v>0</v>
      </c>
      <c r="WB59" s="203">
        <v>0</v>
      </c>
      <c r="WC59" s="203">
        <v>-85.830401000000009</v>
      </c>
      <c r="WD59" s="241">
        <f>IFERROR(HLOOKUP("fl_295_v_s12",acc!$B$10:$AMK$83,$A59-1947,FALSE)+HLOOKUP("fl_2_v_s12",acc!$B$10:$AMK$83,$A59-1947,FALSE)+HLOOKUP("fl_3g_v_s12",acc!$B$10:$AMK$83,$A59-1947,FALSE)+HLOOKUP("fl_5e_v_s12",acc!$B$10:$AMK$83,$A59-1947,FALSE)+HLOOKUP("fl_6_v_s12",acc!$B$10:$AMK$83,$A59-1947,FALSE)+HLOOKUP("fl_7_v_s12",acc!$B$10:$AMK$83,$A59-1947,FALSE),"")</f>
        <v>116.80289899999998</v>
      </c>
      <c r="WE59" s="203">
        <v>0</v>
      </c>
      <c r="WF59" s="203">
        <v>23.927299999999999</v>
      </c>
      <c r="WG59" s="203">
        <v>0</v>
      </c>
      <c r="WH59" s="203">
        <v>-8.0000000000000002E-3</v>
      </c>
      <c r="WI59" s="203">
        <v>-4.0198780000000003</v>
      </c>
      <c r="WJ59" s="203">
        <v>-13.903797000000001</v>
      </c>
      <c r="WK59" s="203">
        <v>9.8839199999999998</v>
      </c>
      <c r="WL59" s="203">
        <v>0</v>
      </c>
      <c r="WM59" s="203">
        <v>101.10460999999999</v>
      </c>
      <c r="WN59" s="203">
        <v>101.10460999999999</v>
      </c>
      <c r="WO59" s="203">
        <v>0</v>
      </c>
      <c r="WP59" s="203">
        <v>-3.3034999999999995E-2</v>
      </c>
      <c r="WQ59" s="203">
        <v>-4.1680990000000122</v>
      </c>
      <c r="WR59" s="203">
        <v>0</v>
      </c>
      <c r="WS59" s="203">
        <v>1.0369999999999999</v>
      </c>
      <c r="WT59" s="241">
        <f>IFERROR(HLOOKUP("fl_21_v_s121",acc!$B$10:$AMC$83,$A59-1947,FALSE)+HLOOKUP("res_v",acc!$B$10:$AMC$83,$A59-1947,FALSE)+HLOOKUP("gcb_v",acc!$B$10:$AMC$83,$A59-1947,FALSE)+HLOOKUP("fl_2_v_s121",acc!$B$10:$AMC$83,$A59-1947,FALSE)+HLOOKUP("fl_5e_v_s121",acc!$B$10:$AMC$83,$A59-1947,FALSE),"")</f>
        <v>1.0369999999999999</v>
      </c>
      <c r="WU59" s="203">
        <v>0</v>
      </c>
      <c r="WV59" s="203">
        <v>0</v>
      </c>
      <c r="WW59" s="203">
        <v>0</v>
      </c>
      <c r="WX59" s="203">
        <v>0</v>
      </c>
      <c r="WY59" s="203">
        <v>0</v>
      </c>
      <c r="WZ59" s="203">
        <v>0</v>
      </c>
      <c r="XA59" s="203">
        <v>0</v>
      </c>
      <c r="XB59" s="203">
        <v>0</v>
      </c>
      <c r="XC59" s="203">
        <v>1.0369999999999999</v>
      </c>
      <c r="XD59" s="203">
        <v>1.0369999999999999</v>
      </c>
      <c r="XE59" s="203">
        <v>0</v>
      </c>
      <c r="XF59" s="203">
        <v>0</v>
      </c>
      <c r="XG59" s="203">
        <v>0</v>
      </c>
      <c r="XH59" s="203">
        <v>0</v>
      </c>
      <c r="XI59" s="203">
        <v>4.5949879999999999</v>
      </c>
      <c r="XJ59" s="241">
        <f>IFERROR(HLOOKUP("fl_2_v_s13",acc!$B$10:$ALU$83,$A59-1947,FALSE)+HLOOKUP("fl_3e_v_s13",acc!$B$10:$ALU$83,$A59-1947,FALSE)+HLOOKUP("fl_4_v_s13",acc!$B$10:$ALU$83,$A59-1947,FALSE),"")</f>
        <v>4.8355240000000004</v>
      </c>
      <c r="XK59" s="203">
        <v>0</v>
      </c>
      <c r="XL59" s="203">
        <v>0</v>
      </c>
      <c r="XM59" s="203">
        <v>0</v>
      </c>
      <c r="XN59" s="203">
        <v>4.5869879999999998</v>
      </c>
      <c r="XO59" s="203">
        <v>-23.662637999999998</v>
      </c>
      <c r="XP59" s="203">
        <v>28.249620999999998</v>
      </c>
      <c r="XQ59" s="203">
        <v>0</v>
      </c>
      <c r="XR59" s="203">
        <v>0</v>
      </c>
      <c r="XS59" s="203">
        <v>0</v>
      </c>
      <c r="XT59" s="203">
        <v>0</v>
      </c>
      <c r="XU59" s="203">
        <v>0</v>
      </c>
      <c r="XV59" s="203">
        <v>0</v>
      </c>
      <c r="XW59" s="203">
        <v>0</v>
      </c>
      <c r="XX59" s="203">
        <v>-2.3251999999999997</v>
      </c>
      <c r="XY59" s="241">
        <f>IFERROR(HLOOKUP("fl_4_v_s14",acc!$B$10:$ALM$83,$A59-1947,FALSE),"")</f>
        <v>-2.7229999999999999</v>
      </c>
      <c r="XZ59" s="203">
        <v>0</v>
      </c>
      <c r="YA59" s="203">
        <v>0</v>
      </c>
      <c r="YB59" s="203">
        <v>0</v>
      </c>
      <c r="YC59" s="203">
        <v>0</v>
      </c>
      <c r="YD59" s="203">
        <v>0</v>
      </c>
      <c r="YE59" s="203">
        <v>-2.7229999999999999</v>
      </c>
      <c r="YF59" s="203">
        <v>0</v>
      </c>
      <c r="YG59" s="203">
        <v>0</v>
      </c>
      <c r="YH59" s="203">
        <v>0</v>
      </c>
      <c r="YI59" s="203">
        <v>0</v>
      </c>
      <c r="YJ59" s="203">
        <v>0</v>
      </c>
      <c r="YK59" s="203">
        <v>0</v>
      </c>
      <c r="YL59" s="203">
        <v>129.859792</v>
      </c>
      <c r="YM59" s="241">
        <f>IFERROR(HLOOKUP("fl_1_v_s2",acc!$B$10:$ALE$83,$A59-1947,FALSE)+HLOOKUP("fl_295_v_s2",acc!$B$10:$ALE$83,$A59-1947,FALSE)+HLOOKUP("tgt2_v",acc!$B$10:$ALE$83,$A59-1947,FALSE)+HLOOKUP("fl_2_v_s2",acc!$B$10:$ALE$83,$A59-1947,FALSE)+HLOOKUP("fl_3d_v_s2",acc!$B$10:$ALE$83,$A59-1947,FALSE)+HLOOKUP("fl_4_v_s2",acc!$B$10:$ALE$83,$A59-1947,FALSE)+HLOOKUP("fl_5d_v_s2",acc!$B$10:$ALE$83,$A59-1947,FALSE)+HLOOKUP("fl_7_v_s2",acc!$B$10:$ALE$83,$A59-1947,FALSE),"")</f>
        <v>74.285161000000002</v>
      </c>
      <c r="YN59" s="203">
        <v>-1.4159999999999999</v>
      </c>
      <c r="YO59" s="203">
        <v>-75.169344000000009</v>
      </c>
      <c r="YP59" s="203">
        <v>0</v>
      </c>
      <c r="YQ59" s="203">
        <v>8.0000000000000002E-3</v>
      </c>
      <c r="YR59" s="203">
        <v>-11.352137000000001</v>
      </c>
      <c r="YS59" s="203">
        <v>-38.731892000000002</v>
      </c>
      <c r="YT59" s="203">
        <v>27.379754000000002</v>
      </c>
      <c r="YU59" s="203">
        <v>10.264906</v>
      </c>
      <c r="YV59" s="203">
        <v>109.05174700000001</v>
      </c>
      <c r="YW59" s="203">
        <v>0</v>
      </c>
      <c r="YX59" s="203">
        <v>109.05174700000001</v>
      </c>
      <c r="YY59" s="203">
        <v>0</v>
      </c>
      <c r="YZ59" s="203">
        <v>4.1660980000000052</v>
      </c>
      <c r="ZA59" s="203">
        <v>0</v>
      </c>
      <c r="ZB59" s="203">
        <v>-3.6783490000000003</v>
      </c>
      <c r="ZC59" s="241">
        <f>IFERROR(HLOOKUP("fa_21_c_s11",acc!$B$10:$AIL$83,$A59-1947,FALSE)+HLOOKUP("fa_2_c_s11",acc!$B$10:$AIL$83,$A59-1947,FALSE)+HLOOKUP("fa_3e_c_s11",acc!$B$10:$AIL$83,$A59-1947,FALSE)+HLOOKUP("fa_3d_c_s11",acc!$B$10:$AIL$83,$A59-1947,FALSE)+HLOOKUP("fa_4_c_s11",acc!$B$10:$AIL$83,$A59-1947,FALSE)+HLOOKUP("fa_5e_c_s11",acc!$B$10:$AIL$83,$A59-1947,FALSE)+HLOOKUP("fa_5d_c_s11",acc!$B$10:$AIL$83,$A59-1947,FALSE)+HLOOKUP("fa_6_c_s11",acc!$B$10:$AIL$83,$A59-1947,FALSE)+HLOOKUP("fa_7_c_s11",acc!$B$10:$AIL$83,$A59-1947,FALSE)+HLOOKUP("fa_8_c_s11",acc!$B$10:$AIL$83,$A59-1947,FALSE),"")</f>
        <v>0.89864499999999925</v>
      </c>
      <c r="ZD59" s="203">
        <v>0</v>
      </c>
      <c r="ZE59" s="203">
        <v>6.6894999999999996E-2</v>
      </c>
      <c r="ZF59" s="203">
        <v>0</v>
      </c>
      <c r="ZG59" s="203">
        <v>0</v>
      </c>
      <c r="ZH59" s="203">
        <v>0</v>
      </c>
      <c r="ZI59" s="203">
        <v>0</v>
      </c>
      <c r="ZJ59" s="203">
        <v>-2.4225729999999999</v>
      </c>
      <c r="ZK59" s="203">
        <v>-2.7937109999999996</v>
      </c>
      <c r="ZL59" s="203">
        <v>1.8112889999999999</v>
      </c>
      <c r="ZM59" s="203">
        <v>-4.6050000000000004</v>
      </c>
      <c r="ZN59" s="203">
        <v>0</v>
      </c>
      <c r="ZO59" s="203">
        <v>0</v>
      </c>
      <c r="ZP59" s="203">
        <v>6.0480339999999995</v>
      </c>
      <c r="ZQ59" s="203">
        <v>-17.707640000000001</v>
      </c>
      <c r="ZR59" s="241">
        <f>IFERROR(HLOOKUP("fa_21_c_s12",acc!$B$10:$AMJ$83,$A59-1947,FALSE)+HLOOKUP("res_c",acc!$B$10:$AMJ$83,$A59-1947,FALSE)+HLOOKUP("fa_2_c_s12",acc!$B$10:$AMJ$83,$A59-1947,FALSE)+HLOOKUP("fa_3e_c_s12",acc!$B$10:$AMJ$83,$A59-1947,FALSE)+HLOOKUP("fa_3d_c_s12",acc!$B$10:$AMJ$83,$A59-1947,FALSE)+HLOOKUP("fa_3g_c_s12",acc!$B$10:$AMJ$83,$A59-1947,FALSE)+HLOOKUP("fa_4_c_s12",acc!$B$10:$AMJ$83,$A59-1947,FALSE)+HLOOKUP("fa_5e_c_s12",acc!$B$10:$AMJ$83,$A59-1947,FALSE)+HLOOKUP("fa_5d_c_s12",acc!$B$10:$AMJ$83,$A59-1947,FALSE)+HLOOKUP("fa_8_c_s12",acc!$B$10:$AMJ$83,$A59-1947,FALSE),"")</f>
        <v>-17.26154</v>
      </c>
      <c r="ZS59" s="203">
        <v>0</v>
      </c>
      <c r="ZT59" s="203">
        <v>11.919734999999999</v>
      </c>
      <c r="ZU59" s="203">
        <v>0</v>
      </c>
      <c r="ZV59" s="203">
        <v>0</v>
      </c>
      <c r="ZW59" s="203">
        <v>0.3</v>
      </c>
      <c r="ZX59" s="203">
        <v>0.3</v>
      </c>
      <c r="ZY59" s="203">
        <v>0</v>
      </c>
      <c r="ZZ59" s="203">
        <v>-18.407</v>
      </c>
      <c r="AAA59" s="203">
        <v>-10.724275</v>
      </c>
      <c r="AAB59" s="203">
        <v>-7.7242749999999996</v>
      </c>
      <c r="AAC59" s="203">
        <v>-3</v>
      </c>
      <c r="AAD59" s="203">
        <v>0</v>
      </c>
      <c r="AAE59" s="203">
        <v>0</v>
      </c>
      <c r="AAF59" s="203">
        <v>-0.35000000000000009</v>
      </c>
      <c r="AAG59" s="203">
        <v>-7.9000000000000008E-3</v>
      </c>
      <c r="AAH59" s="241">
        <f>IFERROR(HLOOKUP("fa_1_c_s121",acc!$B$10:$AMB$83,$A59-1947,FALSE)+HLOOKUP("fa_295_c_s121",acc!$B$10:$AMB$83,$A59-1947,FALSE)+HLOOKUP("tgt2_c",acc!$B$10:$AMB$83,$A59-1947,FALSE)+HLOOKUP("fa_2_c_s121",acc!$B$10:$AMB$83,$A59-1947,FALSE)+HLOOKUP("fa_3e_c_s121",acc!$B$10:$AMB$83,$A59-1947,FALSE)+HLOOKUP("fa_3d_c_s121",acc!$B$10:$AMB$83,$A59-1947,FALSE)+HLOOKUP("fa_3g_c_s121",acc!$B$10:$AMB$83,$A59-1947,FALSE)+HLOOKUP("fa_4_c_s121",acc!$B$10:$AMB$83,$A59-1947,FALSE)+HLOOKUP("fa_5e_c_s121",acc!$B$10:$AMB$83,$A59-1947,FALSE)+HLOOKUP("fa_5d_c_s121",acc!$B$10:$AMB$83,$A59-1947,FALSE)+HLOOKUP("fa_7_c_s121",acc!$B$10:$AMB$83,$A59-1947,FALSE)+HLOOKUP("fa_8_c_s121",acc!$B$10:$AMB$83,$A59-1947,FALSE),"")</f>
        <v>-7.9000000000000008E-3</v>
      </c>
      <c r="AAI59" s="203">
        <v>0</v>
      </c>
      <c r="AAJ59" s="203">
        <v>-8.0000000000000002E-3</v>
      </c>
      <c r="AAK59" s="203">
        <v>0</v>
      </c>
      <c r="AAL59" s="203">
        <v>0</v>
      </c>
      <c r="AAM59" s="203">
        <v>0</v>
      </c>
      <c r="AAN59" s="203">
        <v>0</v>
      </c>
      <c r="AAO59" s="203">
        <v>0</v>
      </c>
      <c r="AAP59" s="203">
        <v>1E-4</v>
      </c>
      <c r="AAQ59" s="203">
        <v>0</v>
      </c>
      <c r="AAR59" s="203">
        <v>0</v>
      </c>
      <c r="AAS59" s="203">
        <v>0</v>
      </c>
      <c r="AAT59" s="203">
        <v>0</v>
      </c>
      <c r="AAU59" s="203">
        <v>0</v>
      </c>
      <c r="AAV59" s="203">
        <v>0</v>
      </c>
      <c r="AAW59" s="203">
        <v>-5.0869979999999995</v>
      </c>
      <c r="AAX59" s="241">
        <f>IFERROR(HLOOKUP("gcb_c",acc!$B$10:$ALT$83,$A59-1947,FALSE)+HLOOKUP("fa_2_c_s13",acc!$B$10:$ALT$83,$A59-1947,FALSE)+HLOOKUP("fa_3d_c_s13",acc!$B$10:$ALT$83,$A59-1947,FALSE)+HLOOKUP("fa_3g_c_s13",acc!$B$10:$ALT$83,$A59-1947,FALSE)+HLOOKUP("fa_5e_c_s13",acc!$B$10:$ALT$83,$A59-1947,FALSE)+HLOOKUP("fa_5d_c_s13",acc!$B$10:$ALT$83,$A59-1947,FALSE)+HLOOKUP("fa_6_c_s13",acc!$B$10:$ALT$83,$A59-1947,FALSE)+HLOOKUP("fa_7_c_s13",acc!$B$10:$ALT$83,$A59-1947,FALSE)+HLOOKUP("fa_8_c_s13",acc!$B$10:$ALT$83,$A59-1947,FALSE),"")</f>
        <v>-0.93004500000000001</v>
      </c>
      <c r="AAY59" s="203">
        <v>0</v>
      </c>
      <c r="AAZ59" s="203">
        <v>-0.61</v>
      </c>
      <c r="ABA59" s="203">
        <v>0</v>
      </c>
      <c r="ABB59" s="203">
        <v>-0.3</v>
      </c>
      <c r="ABC59" s="203">
        <v>-0.3</v>
      </c>
      <c r="ABD59" s="203">
        <v>0</v>
      </c>
      <c r="ABE59" s="203">
        <v>0</v>
      </c>
      <c r="ABF59" s="203">
        <v>1.9999999999999999E-6</v>
      </c>
      <c r="ABG59" s="203">
        <v>1.9999999999999999E-6</v>
      </c>
      <c r="ABH59" s="203">
        <v>0</v>
      </c>
      <c r="ABI59" s="203">
        <v>0</v>
      </c>
      <c r="ABJ59" s="203">
        <v>0</v>
      </c>
      <c r="ABK59" s="203">
        <v>-2.0046999999999999E-2</v>
      </c>
      <c r="ABL59" s="203">
        <v>4.2894809999999994</v>
      </c>
      <c r="ABM59" s="241">
        <f>IFERROR(HLOOKUP("fa_21_c_s14",acc!$B$10:$ALL$83,$A59-1947,FALSE)+HLOOKUP("fa_2_c_s14",acc!$B$10:$ALL$83,$A59-1947,FALSE)+HLOOKUP("fa_3d_c_s14",acc!$B$10:$ALL$83,$A59-1947,FALSE)+HLOOKUP("fa_3g_c_s14",acc!$B$10:$ALL$83,$A59-1947,FALSE)+HLOOKUP("fa_5e_c_s14",acc!$B$10:$ALL$83,$A59-1947,FALSE)+HLOOKUP("fa_5d_c_s14",acc!$B$10:$ALL$83,$A59-1947,FALSE)+HLOOKUP("fa_6_c_s14",acc!$B$10:$ALL$83,$A59-1947,FALSE)+HLOOKUP("fa_7_c_s14",acc!$B$10:$ALL$83,$A59-1947,FALSE)+HLOOKUP("fa_8_c_s14",acc!$B$10:$ALL$83,$A59-1947,FALSE),"")</f>
        <v>5.0244810000000006</v>
      </c>
      <c r="ABN59" s="203">
        <v>0</v>
      </c>
      <c r="ABO59" s="203">
        <v>-0.20549999999999999</v>
      </c>
      <c r="ABP59" s="203">
        <v>0</v>
      </c>
      <c r="ABQ59" s="203">
        <v>0</v>
      </c>
      <c r="ABR59" s="203">
        <v>0</v>
      </c>
      <c r="ABS59" s="203">
        <v>0</v>
      </c>
      <c r="ABT59" s="203">
        <v>0</v>
      </c>
      <c r="ABU59" s="203">
        <v>4.9129820000000004</v>
      </c>
      <c r="ABV59" s="203">
        <v>5.9129820000000004</v>
      </c>
      <c r="ABW59" s="203">
        <v>-1</v>
      </c>
      <c r="ABX59" s="203">
        <v>0</v>
      </c>
      <c r="ABY59" s="203">
        <v>0</v>
      </c>
      <c r="ABZ59" s="203">
        <v>0.31699900000000003</v>
      </c>
      <c r="ACA59" s="203">
        <v>-65.300741000000002</v>
      </c>
      <c r="ACB59" s="241">
        <f>IFERROR(HLOOKUP("fa_21_c_s2",acc!$B$10:$ALD$83,$A59-1947,FALSE)+HLOOKUP("fa_2_c_s2",acc!$B$10:$ALD$83,$A59-1947,FALSE)+HLOOKUP("fa_3e_c_s2",acc!$B$10:$ALD$83,$A59-1947,FALSE)+HLOOKUP("fa_3g_c_s2",acc!$B$10:$ALD$83,$A59-1947,FALSE)+HLOOKUP("fa_4_c_s2",acc!$B$10:$ALD$83,$A59-1947,FALSE)+HLOOKUP("fa_5e_c_s2",acc!$B$10:$ALD$83,$A59-1947,FALSE)+HLOOKUP("fa_6_c_s2",acc!$B$10:$ALD$83,$A59-1947,FALSE)+HLOOKUP("fa_8_c_s2",acc!$B$10:$ALD$83,$A59-1947,FALSE),"")</f>
        <v>-6.7910839999999952</v>
      </c>
      <c r="ACC59" s="203">
        <v>0</v>
      </c>
      <c r="ACD59" s="203">
        <v>1.4289999999999998</v>
      </c>
      <c r="ACE59" s="203">
        <v>0</v>
      </c>
      <c r="ACF59" s="203">
        <v>0</v>
      </c>
      <c r="ACG59" s="203">
        <v>0</v>
      </c>
      <c r="ACH59" s="203">
        <v>0</v>
      </c>
      <c r="ACI59" s="203">
        <v>0</v>
      </c>
      <c r="ACJ59" s="203">
        <v>-2.225099999999995</v>
      </c>
      <c r="ACK59" s="203">
        <v>1.9999999999999999E-6</v>
      </c>
      <c r="ACL59" s="203">
        <v>1.9999999999999999E-6</v>
      </c>
      <c r="ACM59" s="203">
        <v>0</v>
      </c>
      <c r="ACN59" s="203">
        <v>0</v>
      </c>
      <c r="ACO59" s="203">
        <v>0</v>
      </c>
      <c r="ACP59" s="203">
        <v>-5.9949859999999999</v>
      </c>
      <c r="ACQ59" s="203">
        <v>-16.846918000000002</v>
      </c>
      <c r="ACR59" s="241">
        <f>IFERROR(HLOOKUP("fl_3g_c_s11",acc!$B$10:$AMQ$83,$A59-1947,FALSE)+HLOOKUP("fl_4_c_s11",acc!$B$10:$AMQ$83,$A59-1947,FALSE)+HLOOKUP("fl_5e_c_s11",acc!$B$10:$AMQ$83,$A59-1947,FALSE),"")</f>
        <v>-12.269924000000001</v>
      </c>
      <c r="ACS59" s="203">
        <v>0</v>
      </c>
      <c r="ACT59" s="203">
        <v>0</v>
      </c>
      <c r="ACU59" s="203">
        <v>0</v>
      </c>
      <c r="ACV59" s="203">
        <v>0</v>
      </c>
      <c r="ACW59" s="203">
        <v>0</v>
      </c>
      <c r="ACX59" s="203">
        <v>-12.269924000000001</v>
      </c>
      <c r="ACY59" s="203">
        <v>0</v>
      </c>
      <c r="ACZ59" s="203">
        <v>0</v>
      </c>
      <c r="ADA59" s="203">
        <v>0</v>
      </c>
      <c r="ADB59" s="203">
        <v>0</v>
      </c>
      <c r="ADC59" s="203">
        <v>0</v>
      </c>
      <c r="ADD59" s="203">
        <v>0</v>
      </c>
      <c r="ADE59" s="203">
        <v>-38.506920000000001</v>
      </c>
      <c r="ADF59" s="241">
        <f>IFERROR(HLOOKUP("fl_295_c_s12",acc!$B$10:$AMI$83,$A59-1947,FALSE)+HLOOKUP("fl_2_c_s12",acc!$B$10:$AMI$83,$A59-1947,FALSE)+HLOOKUP("fl_3g_c_s12",acc!$B$10:$AMI$83,$A59-1947,FALSE)+HLOOKUP("fl_5e_c_s12",acc!$B$10:$AMI$83,$A59-1947,FALSE)+HLOOKUP("fl_6_c_s12",acc!$B$10:$AMI$83,$A59-1947,FALSE)+HLOOKUP("fl_7_c_s12",acc!$B$10:$AMI$83,$A59-1947,FALSE),"")</f>
        <v>-38.06082</v>
      </c>
      <c r="ADG59" s="203">
        <v>0</v>
      </c>
      <c r="ADH59" s="203">
        <v>-39.489820000000002</v>
      </c>
      <c r="ADI59" s="203">
        <v>0</v>
      </c>
      <c r="ADJ59" s="203">
        <v>1.4290000000000003</v>
      </c>
      <c r="ADK59" s="203">
        <v>0</v>
      </c>
      <c r="ADL59" s="203">
        <v>0</v>
      </c>
      <c r="ADM59" s="203">
        <v>0</v>
      </c>
      <c r="ADN59" s="203">
        <v>0</v>
      </c>
      <c r="ADO59" s="203">
        <v>0</v>
      </c>
      <c r="ADP59" s="203">
        <v>0</v>
      </c>
      <c r="ADQ59" s="203">
        <v>0</v>
      </c>
      <c r="ADR59" s="203">
        <v>0</v>
      </c>
      <c r="ADS59" s="203">
        <v>0</v>
      </c>
      <c r="ADT59" s="203">
        <v>0</v>
      </c>
      <c r="ADU59" s="203">
        <v>0</v>
      </c>
      <c r="ADV59" s="241">
        <f>IFERROR(HLOOKUP("fl_21_c_s121",acc!$B$10:$AMA$83,$A59-1947,FALSE)+HLOOKUP("res_c",acc!$B$10:$AMA$83,$A59-1947,FALSE)+HLOOKUP("gcb_c",acc!$B$10:$AMA$83,$A59-1947,FALSE)+HLOOKUP("fl_2_c_s121",acc!$B$10:$AMA$83,$A59-1947,FALSE)+HLOOKUP("fl_5e_c_s121",acc!$B$10:$AMA$83,$A59-1947,FALSE),"")</f>
        <v>0</v>
      </c>
      <c r="ADW59" s="203">
        <v>0</v>
      </c>
      <c r="ADX59" s="203">
        <v>0</v>
      </c>
      <c r="ADY59" s="203">
        <v>0</v>
      </c>
      <c r="ADZ59" s="203">
        <v>0</v>
      </c>
      <c r="AEA59" s="203">
        <v>0</v>
      </c>
      <c r="AEB59" s="203">
        <v>0</v>
      </c>
      <c r="AEC59" s="203">
        <v>0</v>
      </c>
      <c r="AED59" s="203">
        <v>0</v>
      </c>
      <c r="AEE59" s="203">
        <v>0</v>
      </c>
      <c r="AEF59" s="203">
        <v>0</v>
      </c>
      <c r="AEG59" s="203">
        <v>0</v>
      </c>
      <c r="AEH59" s="203">
        <v>0</v>
      </c>
      <c r="AEI59" s="203">
        <v>0</v>
      </c>
      <c r="AEJ59" s="203">
        <v>0</v>
      </c>
      <c r="AEK59" s="203">
        <v>-7.286753</v>
      </c>
      <c r="AEL59" s="241">
        <f>IFERROR(HLOOKUP("fl_2_c_s13",acc!$B$10:$ALS$83,$A59-1947,FALSE)+HLOOKUP("fl_3e_c_s13",acc!$B$10:$ALS$83,$A59-1947,FALSE)+HLOOKUP("fl_4_c_s13",acc!$B$10:$ALS$83,$A59-1947,FALSE),"")</f>
        <v>-3.1297999999999999</v>
      </c>
      <c r="AEM59" s="203">
        <v>0</v>
      </c>
      <c r="AEN59" s="203">
        <v>4.0000000000000001E-3</v>
      </c>
      <c r="AEO59" s="203">
        <v>0</v>
      </c>
      <c r="AEP59" s="203">
        <v>0</v>
      </c>
      <c r="AEQ59" s="203">
        <v>0</v>
      </c>
      <c r="AER59" s="203">
        <v>0</v>
      </c>
      <c r="AES59" s="203">
        <v>-3.1337999999999999</v>
      </c>
      <c r="AET59" s="203">
        <v>0</v>
      </c>
      <c r="AEU59" s="203">
        <v>0</v>
      </c>
      <c r="AEV59" s="203">
        <v>0</v>
      </c>
      <c r="AEW59" s="203">
        <v>0</v>
      </c>
      <c r="AEX59" s="203">
        <v>0</v>
      </c>
      <c r="AEY59" s="203">
        <v>0</v>
      </c>
      <c r="AEZ59" s="203">
        <v>-2.6601500000000002</v>
      </c>
      <c r="AFA59" s="241">
        <f>IFERROR(HLOOKUP("fl_4_c_s14",acc!$B$10:$ALK$83,$A59-1947,FALSE),"")</f>
        <v>-1.9251500000000001</v>
      </c>
      <c r="AFB59" s="203">
        <v>0</v>
      </c>
      <c r="AFC59" s="203">
        <v>0</v>
      </c>
      <c r="AFD59" s="203">
        <v>0</v>
      </c>
      <c r="AFE59" s="203">
        <v>0</v>
      </c>
      <c r="AFF59" s="203">
        <v>0</v>
      </c>
      <c r="AFG59" s="203">
        <v>-1.9251500000000001</v>
      </c>
      <c r="AFH59" s="203">
        <v>0</v>
      </c>
      <c r="AFI59" s="203">
        <v>0</v>
      </c>
      <c r="AFJ59" s="203">
        <v>0</v>
      </c>
      <c r="AFK59" s="203">
        <v>0</v>
      </c>
      <c r="AFL59" s="203">
        <v>0</v>
      </c>
      <c r="AFM59" s="203">
        <v>0</v>
      </c>
      <c r="AFN59" s="203">
        <v>-22.191406000000001</v>
      </c>
      <c r="AFO59" s="241">
        <f>IFERROR(HLOOKUP("fl_1_c_s2",acc!$B$10:$ALC$83,$A59-1947,FALSE)+HLOOKUP("fl_295_c_s2",acc!$B$10:$ALC$83,$A59-1947,FALSE)+HLOOKUP("tgt2_c",acc!$B$10:$ALC$83,$A59-1947,FALSE)+HLOOKUP("fl_2_c_s2",acc!$B$10:$ALC$83,$A59-1947,FALSE)+HLOOKUP("fl_3d_c_s2",acc!$B$10:$ALC$83,$A59-1947,FALSE)+HLOOKUP("fl_4_c_s2",acc!$B$10:$ALC$83,$A59-1947,FALSE)+HLOOKUP("fl_5d_c_s2",acc!$B$10:$ALC$83,$A59-1947,FALSE)+HLOOKUP("fl_7_c_s2",acc!$B$10:$ALC$83,$A59-1947,FALSE),"")</f>
        <v>36.318251000000004</v>
      </c>
      <c r="AFP59" s="203">
        <v>0</v>
      </c>
      <c r="AFQ59" s="203">
        <v>52.077950000000001</v>
      </c>
      <c r="AFR59" s="203">
        <v>0</v>
      </c>
      <c r="AFS59" s="203">
        <v>-1.4290000000000003</v>
      </c>
      <c r="AFT59" s="203">
        <v>0</v>
      </c>
      <c r="AFU59" s="203">
        <v>0</v>
      </c>
      <c r="AFV59" s="203">
        <v>0</v>
      </c>
      <c r="AFW59" s="203">
        <v>-5.7256989999999996</v>
      </c>
      <c r="AFX59" s="203">
        <v>-8.6050000000000004</v>
      </c>
      <c r="AFY59" s="203">
        <v>0</v>
      </c>
      <c r="AFZ59" s="203">
        <v>-8.6050000000000004</v>
      </c>
      <c r="AGA59" s="203">
        <v>0</v>
      </c>
      <c r="AGB59" s="203">
        <v>0</v>
      </c>
      <c r="AGC59" s="203">
        <v>0</v>
      </c>
      <c r="AGD59" s="203">
        <v>1293.336</v>
      </c>
      <c r="AGE59" s="203">
        <v>1292.846</v>
      </c>
      <c r="AGF59" s="203">
        <v>0</v>
      </c>
      <c r="AGG59" s="203">
        <v>0</v>
      </c>
      <c r="AGH59" s="203">
        <v>0</v>
      </c>
      <c r="AGI59" s="203">
        <v>0</v>
      </c>
      <c r="AGJ59" s="203">
        <v>4.4638550000000006</v>
      </c>
      <c r="AGK59" s="203">
        <v>3.2097949999999997</v>
      </c>
      <c r="AGL59" s="203">
        <v>0</v>
      </c>
      <c r="AGM59" s="203">
        <v>0</v>
      </c>
      <c r="AGN59" s="203">
        <v>9.4130000000000003</v>
      </c>
      <c r="AGO59" s="203">
        <v>0.97699999999999998</v>
      </c>
      <c r="AGP59" s="203">
        <v>0</v>
      </c>
      <c r="AGQ59" s="203">
        <v>0</v>
      </c>
      <c r="AGR59" s="203">
        <v>-2.4104510000000001</v>
      </c>
      <c r="AGS59" s="203">
        <v>28.844106</v>
      </c>
      <c r="AGT59" s="203">
        <v>-0.25346299999999999</v>
      </c>
      <c r="AGU59" s="203">
        <v>0</v>
      </c>
      <c r="AGV59" s="203">
        <v>20.217254000000001</v>
      </c>
      <c r="AGW59" s="203">
        <v>46.397447999999997</v>
      </c>
      <c r="AGX59" s="203">
        <v>12.724929000000003</v>
      </c>
      <c r="AGY59" s="203">
        <v>15.855731000000002</v>
      </c>
      <c r="AGZ59" s="203">
        <v>-1.5950959999999998</v>
      </c>
      <c r="AHA59" s="203">
        <v>-0.20361499999999999</v>
      </c>
      <c r="AHB59" s="203">
        <v>-1.3446690000000032</v>
      </c>
      <c r="AHC59" s="203">
        <v>-20.766321000000001</v>
      </c>
      <c r="AHD59" s="203">
        <v>17.588705999999998</v>
      </c>
      <c r="AHE59" s="203">
        <v>6.3806570000000002</v>
      </c>
      <c r="AHF59" s="203">
        <v>430.45812800000004</v>
      </c>
      <c r="AHG59" s="203">
        <v>1.0652940000000002</v>
      </c>
      <c r="AHH59" s="203">
        <v>0</v>
      </c>
      <c r="AHI59" s="203">
        <v>178.14273699999998</v>
      </c>
      <c r="AHJ59" s="203">
        <v>616.04681899999991</v>
      </c>
      <c r="AHK59" s="203">
        <v>129.412091</v>
      </c>
      <c r="AHL59" s="203">
        <v>466.73400799999985</v>
      </c>
      <c r="AHM59" s="203">
        <v>534.59821399999998</v>
      </c>
      <c r="AHN59" s="203">
        <f t="shared" si="3"/>
        <v>1.4968637342228588</v>
      </c>
      <c r="AHO59" s="203">
        <f t="shared" si="2"/>
        <v>0.9070102195392149</v>
      </c>
      <c r="AHP59" s="203">
        <v>0.75188499999999991</v>
      </c>
      <c r="AHQ59" s="203">
        <v>20.437971999999917</v>
      </c>
      <c r="AHR59" s="203">
        <v>85.814274999999995</v>
      </c>
      <c r="AHS59" s="203">
        <v>90.27216800000005</v>
      </c>
      <c r="AHT59" s="203">
        <v>-1.610017</v>
      </c>
      <c r="AHU59" s="203">
        <v>-21.762983000000002</v>
      </c>
      <c r="AHV59" s="203">
        <v>-4.1102E-2</v>
      </c>
      <c r="AHW59" s="203">
        <v>0</v>
      </c>
      <c r="AHX59" s="203">
        <v>28.249620999999998</v>
      </c>
      <c r="AHY59" s="203">
        <v>4.8355240000000004</v>
      </c>
      <c r="AHZ59" s="203">
        <v>7.0420469999999993</v>
      </c>
      <c r="AIA59" s="203">
        <v>-17.263446999999996</v>
      </c>
      <c r="AIB59" s="203">
        <v>-4.019877000000001</v>
      </c>
      <c r="AIC59" s="203">
        <v>-3.9690000000000003E-2</v>
      </c>
      <c r="AID59" s="203">
        <v>-0.66731000000000051</v>
      </c>
      <c r="AIE59" s="203">
        <v>7.4281040000000003</v>
      </c>
      <c r="AIF59" s="203">
        <v>13.564518000000007</v>
      </c>
      <c r="AIG59" s="203">
        <v>0</v>
      </c>
      <c r="AIH59" s="203">
        <v>0</v>
      </c>
      <c r="AII59" s="203">
        <v>0</v>
      </c>
      <c r="AIJ59" s="203">
        <v>0</v>
      </c>
      <c r="AIK59" s="203">
        <v>0</v>
      </c>
      <c r="AIL59" s="203">
        <v>0</v>
      </c>
      <c r="AIM59" s="203">
        <v>0</v>
      </c>
      <c r="AIN59" s="203">
        <v>0.3</v>
      </c>
      <c r="AIO59" s="203">
        <v>0</v>
      </c>
      <c r="AIP59" s="203">
        <v>0</v>
      </c>
      <c r="AIQ59" s="203">
        <v>-0.3</v>
      </c>
      <c r="AIR59" s="203">
        <v>0</v>
      </c>
      <c r="AIS59" s="203">
        <v>0</v>
      </c>
    </row>
    <row r="60" spans="1:929" x14ac:dyDescent="0.35">
      <c r="A60" s="1">
        <v>1998</v>
      </c>
      <c r="B60" s="203">
        <v>134.68700000000001</v>
      </c>
      <c r="C60" s="203">
        <v>-111.13008599999999</v>
      </c>
      <c r="D60" s="203">
        <v>18.211834</v>
      </c>
      <c r="E60" s="203">
        <v>1.9994999999994434E-2</v>
      </c>
      <c r="F60" s="203">
        <v>1194.6109899999999</v>
      </c>
      <c r="G60" s="203">
        <v>8.2829999999999995</v>
      </c>
      <c r="H60" s="203">
        <v>0</v>
      </c>
      <c r="I60" s="203">
        <v>-3.11347</v>
      </c>
      <c r="J60" s="203">
        <v>-0.69784000000000024</v>
      </c>
      <c r="K60" s="203">
        <v>213.7465</v>
      </c>
      <c r="L60" s="203">
        <v>0</v>
      </c>
      <c r="M60" s="203">
        <v>0</v>
      </c>
      <c r="N60" s="203">
        <v>0</v>
      </c>
      <c r="O60" s="203">
        <f t="shared" si="6"/>
        <v>2.6817414037162641</v>
      </c>
      <c r="P60" s="203">
        <f t="shared" si="4"/>
        <v>0.90949877499546128</v>
      </c>
      <c r="Q60" s="203">
        <v>0</v>
      </c>
      <c r="R60" s="203">
        <v>0</v>
      </c>
      <c r="S60" s="203">
        <v>-0.92900000000000005</v>
      </c>
      <c r="T60" s="203">
        <v>0</v>
      </c>
      <c r="U60" s="203">
        <v>30.552105999999998</v>
      </c>
      <c r="V60" s="203">
        <v>10.558593</v>
      </c>
      <c r="W60" s="203">
        <v>271.58879999999999</v>
      </c>
      <c r="X60" s="203">
        <v>8.8650000000000002</v>
      </c>
      <c r="Y60" s="203">
        <v>-5.6583300000000003</v>
      </c>
      <c r="Z60" s="203">
        <v>-0.22358900000000001</v>
      </c>
      <c r="AA60" s="203">
        <v>5.4860000000012121E-3</v>
      </c>
      <c r="AB60" s="203">
        <v>52.318203999999994</v>
      </c>
      <c r="AC60" s="203">
        <v>0</v>
      </c>
      <c r="AD60" s="203">
        <v>0</v>
      </c>
      <c r="AE60" s="203">
        <v>0</v>
      </c>
      <c r="AF60" s="203">
        <v>0</v>
      </c>
      <c r="AG60" s="203">
        <v>0</v>
      </c>
      <c r="AH60" s="203">
        <v>0</v>
      </c>
      <c r="AI60" s="203">
        <v>0</v>
      </c>
      <c r="AJ60" s="203">
        <v>0</v>
      </c>
      <c r="AK60" s="203">
        <v>0</v>
      </c>
      <c r="AL60" s="203">
        <v>0</v>
      </c>
      <c r="AM60" s="203">
        <v>0.14099999999999999</v>
      </c>
      <c r="AN60" s="203">
        <v>0</v>
      </c>
      <c r="AO60" s="203">
        <v>1.7046949999999998</v>
      </c>
      <c r="AP60" s="203">
        <v>0.31890099999999999</v>
      </c>
      <c r="AQ60" s="203">
        <v>15.070917</v>
      </c>
      <c r="AR60" s="203">
        <v>50.212000000000003</v>
      </c>
      <c r="AS60" s="203">
        <v>-43.722442000000001</v>
      </c>
      <c r="AT60" s="203">
        <v>6.1000240000000003</v>
      </c>
      <c r="AU60" s="203">
        <v>2.99199999999189E-3</v>
      </c>
      <c r="AV60" s="203">
        <v>667.46306100000004</v>
      </c>
      <c r="AW60" s="203">
        <v>1.413</v>
      </c>
      <c r="AX60" s="203">
        <v>0</v>
      </c>
      <c r="AY60" s="203">
        <v>-0.44042200000000004</v>
      </c>
      <c r="AZ60" s="203">
        <v>-7.6031429999999993</v>
      </c>
      <c r="BA60" s="203">
        <v>14.599836</v>
      </c>
      <c r="BB60" s="203">
        <v>0</v>
      </c>
      <c r="BC60" s="203">
        <v>0</v>
      </c>
      <c r="BD60" s="203">
        <v>0</v>
      </c>
      <c r="BE60" s="203">
        <v>0</v>
      </c>
      <c r="BF60" s="203">
        <v>0</v>
      </c>
      <c r="BG60" s="203">
        <v>1.5780000000000001</v>
      </c>
      <c r="BH60" s="203">
        <v>0</v>
      </c>
      <c r="BI60" s="203">
        <v>16.267956999999999</v>
      </c>
      <c r="BJ60" s="203">
        <v>-0.34389700000000012</v>
      </c>
      <c r="BK60" s="203">
        <v>112.29278599999999</v>
      </c>
      <c r="BL60" s="203">
        <v>73.022874000000002</v>
      </c>
      <c r="BM60" s="203">
        <v>-41.688141000000002</v>
      </c>
      <c r="BN60" s="203">
        <v>14.794733000000001</v>
      </c>
      <c r="BO60" s="203">
        <v>0</v>
      </c>
      <c r="BP60" s="203">
        <v>1793.6754169999999</v>
      </c>
      <c r="BQ60" s="203">
        <v>0.46279999999999999</v>
      </c>
      <c r="BR60" s="203">
        <v>0</v>
      </c>
      <c r="BS60" s="203">
        <v>-0.27995999999999999</v>
      </c>
      <c r="BT60" s="203">
        <v>0</v>
      </c>
      <c r="BU60" s="203">
        <v>14.909272999999999</v>
      </c>
      <c r="BV60" s="203">
        <v>0.88279999999999992</v>
      </c>
      <c r="BW60" s="203">
        <v>0</v>
      </c>
      <c r="BX60" s="203">
        <v>0.61200599999999994</v>
      </c>
      <c r="BY60" s="203">
        <v>0</v>
      </c>
      <c r="BZ60" s="203">
        <v>44.427210000000002</v>
      </c>
      <c r="CA60" s="203">
        <v>-0.79189700000000007</v>
      </c>
      <c r="CB60" s="203">
        <v>0</v>
      </c>
      <c r="CC60" s="203">
        <v>76.732113999999996</v>
      </c>
      <c r="CD60" s="203">
        <v>1.9208620000000001</v>
      </c>
      <c r="CE60" s="203">
        <v>522.74746300000004</v>
      </c>
      <c r="CF60" s="203">
        <v>269.04229200000003</v>
      </c>
      <c r="CG60" s="203">
        <v>-203.88817</v>
      </c>
      <c r="CH60" s="203">
        <v>38.934094999999999</v>
      </c>
      <c r="CI60" s="203">
        <v>0</v>
      </c>
      <c r="CJ60" s="203">
        <v>3722.2114200000001</v>
      </c>
      <c r="CK60" s="203">
        <v>9.6542000000000012</v>
      </c>
      <c r="CL60" s="203">
        <v>0</v>
      </c>
      <c r="CM60" s="203">
        <v>-3.8338519999999998</v>
      </c>
      <c r="CN60" s="203">
        <v>-7.7963829999999996</v>
      </c>
      <c r="CO60" s="203">
        <v>243.25560899999999</v>
      </c>
      <c r="CP60" s="203">
        <v>0.88279999999999992</v>
      </c>
      <c r="CQ60" s="203">
        <v>0</v>
      </c>
      <c r="CR60" s="203">
        <v>0.61200599999999994</v>
      </c>
      <c r="CS60" s="203">
        <v>0</v>
      </c>
      <c r="CT60" s="203">
        <v>44.427210000000002</v>
      </c>
      <c r="CU60" s="203">
        <v>1.2999999999999999E-5</v>
      </c>
      <c r="CV60" s="203">
        <v>0</v>
      </c>
      <c r="CW60" s="203">
        <v>125.80959900000001</v>
      </c>
      <c r="CX60" s="203">
        <v>12.568557</v>
      </c>
      <c r="CY60" s="203">
        <v>925.03773100000001</v>
      </c>
      <c r="CZ60" s="203">
        <v>75.248999999999995</v>
      </c>
      <c r="DA60" s="203">
        <v>-43.377312000000003</v>
      </c>
      <c r="DB60" s="203">
        <v>14.845825999999999</v>
      </c>
      <c r="DC60" s="203">
        <v>8.1900000003543028E-4</v>
      </c>
      <c r="DD60" s="203">
        <v>1807.8191650000003</v>
      </c>
      <c r="DE60" s="203">
        <f t="shared" si="7"/>
        <v>2.1564732439717682</v>
      </c>
      <c r="DF60" s="203">
        <f t="shared" si="5"/>
        <v>0.65255434279383673</v>
      </c>
      <c r="DG60" s="203">
        <v>0.46299999999999997</v>
      </c>
      <c r="DH60" s="203">
        <v>0</v>
      </c>
      <c r="DI60" s="203">
        <v>-0.27995999999999982</v>
      </c>
      <c r="DJ60" s="203">
        <v>-1.9999999999831264E-4</v>
      </c>
      <c r="DK60" s="203">
        <v>14.909272999999995</v>
      </c>
      <c r="DL60" s="203">
        <v>0.88400000000000001</v>
      </c>
      <c r="DM60" s="203">
        <v>0</v>
      </c>
      <c r="DN60" s="203">
        <v>0.61200599999999994</v>
      </c>
      <c r="DO60" s="203">
        <v>-1.2000000000000899E-3</v>
      </c>
      <c r="DP60" s="203">
        <v>44.427210000000002</v>
      </c>
      <c r="DQ60" s="203">
        <v>-0.79200000000000004</v>
      </c>
      <c r="DR60" s="203">
        <v>0</v>
      </c>
      <c r="DS60" s="203">
        <v>77.284841000000014</v>
      </c>
      <c r="DT60" s="203">
        <v>2.0369730000000006</v>
      </c>
      <c r="DU60" s="203">
        <v>526.08522800000003</v>
      </c>
      <c r="DV60" s="203">
        <v>2649.5142579999997</v>
      </c>
      <c r="DW60" s="241">
        <f>IFERROR(HLOOKUP("fa_21_s_s11",acc!$B$10:$AIR$83,$A60-1947,FALSE)+HLOOKUP("fa_2_s_s11",acc!$B$10:$AIR$83,$A60-1947,FALSE)+HLOOKUP("fa_3e_s_s11",acc!$B$10:$AIR$83,$A60-1947,FALSE)+HLOOKUP("fa_3d_s_s11",acc!$B$10:$AIR$83,$A60-1947,FALSE)+HLOOKUP("fa_4_s_s11",acc!$B$10:$AIR$83,$A60-1947,FALSE)+HLOOKUP("fa_5e_s_s11",acc!$B$10:$AIR$83,$A60-1947,FALSE)+HLOOKUP("fa_5d_s_s11",acc!$B$10:$AIR$83,$A60-1947,FALSE)+HLOOKUP("fa_6_s_s11",acc!$B$10:$AIR$83,$A60-1947,FALSE)+HLOOKUP("fa_7_s_s11",acc!$B$10:$AIR$83,$A60-1947,FALSE)+HLOOKUP("fa_8_s_s11",acc!$B$10:$AIR$83,$A60-1947,FALSE),"")</f>
        <v>2216.6472530000001</v>
      </c>
      <c r="DX60" s="203">
        <v>0</v>
      </c>
      <c r="DY60" s="203">
        <v>127.99137300000002</v>
      </c>
      <c r="DZ60" s="203">
        <v>1.103</v>
      </c>
      <c r="EA60" s="203">
        <v>57.880040000000001</v>
      </c>
      <c r="EB60" s="203">
        <v>50.528514999999999</v>
      </c>
      <c r="EC60" s="203">
        <v>7.3515240000000004</v>
      </c>
      <c r="ED60" s="203">
        <v>506.258533</v>
      </c>
      <c r="EE60" s="203">
        <v>1456.1139369999999</v>
      </c>
      <c r="EF60" s="203">
        <v>1017.349803</v>
      </c>
      <c r="EG60" s="203">
        <v>438.76413400000001</v>
      </c>
      <c r="EH60" s="203">
        <v>34.341430000000003</v>
      </c>
      <c r="EI60" s="203">
        <v>2.4681000000000002</v>
      </c>
      <c r="EJ60" s="203">
        <v>71.655177999999978</v>
      </c>
      <c r="EK60" s="203">
        <v>4742.5909550000006</v>
      </c>
      <c r="EL60" s="241">
        <f>IFERROR(HLOOKUP("fa_21_s_s12",acc!$B$10:$AMP$83,$A60-1947,FALSE)+HLOOKUP("res_s",acc!$B$10:$AMP$83,$A60-1947,FALSE)+HLOOKUP("fa_2_s_s12",acc!$B$10:$AMP$83,$A60-1947,FALSE)+HLOOKUP("fa_3e_s_s12",acc!$B$10:$AMP$83,$A60-1947,FALSE)+HLOOKUP("fa_3d_s_s12",acc!$B$10:$AMP$83,$A60-1947,FALSE)+HLOOKUP("fa_3g_s_s12",acc!$B$10:$AMP$83,$A60-1947,FALSE)+HLOOKUP("fa_4_s_s12",acc!$B$10:$AMP$83,$A60-1947,FALSE)+HLOOKUP("fa_5e_s_s12",acc!$B$10:$AMP$83,$A60-1947,FALSE)+HLOOKUP("fa_5d_s_s12",acc!$B$10:$AMP$83,$A60-1947,FALSE)+HLOOKUP("fa_8_s_s12",acc!$B$10:$AMP$83,$A60-1947,FALSE),"")</f>
        <v>4330.2230519999994</v>
      </c>
      <c r="EM60" s="203">
        <v>0</v>
      </c>
      <c r="EN60" s="203">
        <v>1159.7317089999999</v>
      </c>
      <c r="EO60" s="203">
        <v>3.5310000000000001</v>
      </c>
      <c r="EP60" s="203">
        <v>0</v>
      </c>
      <c r="EQ60" s="203">
        <v>1210.049211</v>
      </c>
      <c r="ER60" s="203">
        <v>911.58591799999999</v>
      </c>
      <c r="ES60" s="203">
        <v>298.46329599999996</v>
      </c>
      <c r="ET60" s="203">
        <v>1091.106397</v>
      </c>
      <c r="EU60" s="203">
        <v>822.65212100000008</v>
      </c>
      <c r="EV60" s="203">
        <v>680.0089660000001</v>
      </c>
      <c r="EW60" s="203">
        <v>142.64315400000001</v>
      </c>
      <c r="EX60" s="203">
        <v>0</v>
      </c>
      <c r="EY60" s="203">
        <v>0</v>
      </c>
      <c r="EZ60" s="203">
        <v>21.816612000000021</v>
      </c>
      <c r="FA60" s="203">
        <v>109.69053</v>
      </c>
      <c r="FB60" s="241">
        <f>IFERROR(HLOOKUP("fa_1_s_s121",acc!$B$10:$AMH$83,$A60-1947,FALSE)+HLOOKUP("fa_295_s_s121",acc!$B$10:$AMH$83,$A60-1947,FALSE)+HLOOKUP("tgt2_s",acc!$B$10:$AMH$83,$A60-1947,FALSE)+HLOOKUP("fa_2_s_s121",acc!$B$10:$AMH$83,$A60-1947,FALSE)+HLOOKUP("fa_3e_s_s121",acc!$B$10:$AMH$83,$A60-1947,FALSE)+HLOOKUP("fa_3d_s_s121",acc!$B$10:$AMH$83,$A60-1947,FALSE)+HLOOKUP("fa_3g_s_s121",acc!$B$10:$AMH$83,$A60-1947,FALSE)+HLOOKUP("fa_4_s_s121",acc!$B$10:$AMH$83,$A60-1947,FALSE)+HLOOKUP("fa_5e_s_s121",acc!$B$10:$AMH$83,$A60-1947,FALSE)+HLOOKUP("fa_5d_s_s121",acc!$B$10:$AMH$83,$A60-1947,FALSE)+HLOOKUP("fa_7_s_s121",acc!$B$10:$AMH$83,$A60-1947,FALSE)+HLOOKUP("fa_8_s_s121",acc!$B$10:$AMH$83,$A60-1947,FALSE),"")</f>
        <v>108.64989899999999</v>
      </c>
      <c r="FC60" s="203">
        <v>26.541</v>
      </c>
      <c r="FD60" s="203">
        <v>20.399799999999992</v>
      </c>
      <c r="FE60" s="203">
        <v>0</v>
      </c>
      <c r="FF60" s="203">
        <v>24.002900000000004</v>
      </c>
      <c r="FG60" s="203">
        <v>32.694800000000001</v>
      </c>
      <c r="FH60" s="203">
        <v>21.654664</v>
      </c>
      <c r="FI60" s="203">
        <v>11.040134999999999</v>
      </c>
      <c r="FJ60" s="203">
        <v>2.2019980000000001</v>
      </c>
      <c r="FK60" s="203">
        <v>1.5680000000000001</v>
      </c>
      <c r="FL60" s="203">
        <v>0.64600000000000002</v>
      </c>
      <c r="FM60" s="203">
        <v>0.92200000000000004</v>
      </c>
      <c r="FN60" s="203">
        <v>0</v>
      </c>
      <c r="FO60" s="203">
        <v>0</v>
      </c>
      <c r="FP60" s="203">
        <v>1.2414020000000003</v>
      </c>
      <c r="FQ60" s="203">
        <v>627.523867</v>
      </c>
      <c r="FR60" s="241">
        <f>IFERROR(HLOOKUP("gcb_s",acc!$B$10:$ALZ$83,$A60-1947,FALSE)+HLOOKUP("fa_2_s_s13",acc!$B$10:$ALZ$83,$A60-1947,FALSE)+HLOOKUP("fa_3d_s_s13",acc!$B$10:$ALZ$83,$A60-1947,FALSE)+HLOOKUP("fa_3g_s_s13",acc!$B$10:$ALZ$83,$A60-1947,FALSE)+HLOOKUP("fa_5e_s_s13",acc!$B$10:$ALZ$83,$A60-1947,FALSE)+HLOOKUP("fa_5d_s_s13",acc!$B$10:$ALZ$83,$A60-1947,FALSE)+HLOOKUP("fa_6_s_s13",acc!$B$10:$ALZ$83,$A60-1947,FALSE)+HLOOKUP("fa_7_s_s13",acc!$B$10:$ALZ$83,$A60-1947,FALSE)+HLOOKUP("fa_8_s_s13",acc!$B$10:$ALZ$83,$A60-1947,FALSE),"")</f>
        <v>328.59447699999998</v>
      </c>
      <c r="FS60" s="203">
        <v>0</v>
      </c>
      <c r="FT60" s="203">
        <v>51.723188</v>
      </c>
      <c r="FU60" s="203">
        <v>0</v>
      </c>
      <c r="FV60" s="203">
        <v>36.718379999999996</v>
      </c>
      <c r="FW60" s="203">
        <v>27.483438</v>
      </c>
      <c r="FX60" s="203">
        <v>9.2349419999999984</v>
      </c>
      <c r="FY60" s="203">
        <v>0</v>
      </c>
      <c r="FZ60" s="203">
        <v>211.26597599999999</v>
      </c>
      <c r="GA60" s="203">
        <v>199.78259299999999</v>
      </c>
      <c r="GB60" s="203">
        <v>11.483383999999999</v>
      </c>
      <c r="GC60" s="203">
        <v>3.7309999999999999</v>
      </c>
      <c r="GD60" s="203">
        <v>-0.13400000000000001</v>
      </c>
      <c r="GE60" s="203">
        <v>23.068199000000021</v>
      </c>
      <c r="GF60" s="203">
        <v>2377.9022940000004</v>
      </c>
      <c r="GG60" s="241">
        <f>IFERROR(HLOOKUP("fa_21_s_s14",acc!$B$10:$ALR$83,$A60-1947,FALSE)+HLOOKUP("fa_2_s_s14",acc!$B$10:$ALR$83,$A60-1947,FALSE)+HLOOKUP("fa_3d_s_s14",acc!$B$10:$ALR$83,$A60-1947,FALSE)+HLOOKUP("fa_3g_s_s14",acc!$B$10:$ALR$83,$A60-1947,FALSE)+HLOOKUP("fa_5e_s_s14",acc!$B$10:$ALR$83,$A60-1947,FALSE)+HLOOKUP("fa_5d_s_s14",acc!$B$10:$ALR$83,$A60-1947,FALSE)+HLOOKUP("fa_6_s_s14",acc!$B$10:$ALR$83,$A60-1947,FALSE)+HLOOKUP("fa_7_s_s14",acc!$B$10:$ALR$83,$A60-1947,FALSE)+HLOOKUP("fa_8_s_s14",acc!$B$10:$ALR$83,$A60-1947,FALSE),"")</f>
        <v>2194.933814</v>
      </c>
      <c r="GH60" s="203">
        <v>0</v>
      </c>
      <c r="GI60" s="203">
        <v>747.69901100000016</v>
      </c>
      <c r="GJ60" s="203">
        <v>39.280999999999999</v>
      </c>
      <c r="GK60" s="203">
        <v>90.786179999999987</v>
      </c>
      <c r="GL60" s="203">
        <v>81.975308999999996</v>
      </c>
      <c r="GM60" s="203">
        <v>8.8108700000000013</v>
      </c>
      <c r="GN60" s="203">
        <v>0</v>
      </c>
      <c r="GO60" s="203">
        <v>817.15474700000004</v>
      </c>
      <c r="GP60" s="203">
        <v>805.97464500000001</v>
      </c>
      <c r="GQ60" s="203">
        <v>11.180102000000002</v>
      </c>
      <c r="GR60" s="203">
        <v>574.43945400000007</v>
      </c>
      <c r="GS60" s="203">
        <v>0</v>
      </c>
      <c r="GT60" s="203">
        <v>-74.426576999999995</v>
      </c>
      <c r="GU60" s="203">
        <v>10291.350264000001</v>
      </c>
      <c r="GV60" s="241">
        <f>IFERROR(HLOOKUP("fa_21_s_s2",acc!$B$10:$ALJ$83,$A60-1947,FALSE)+HLOOKUP("fa_2_s_s2",acc!$B$10:$ALJ$83,$A60-1947,FALSE)+HLOOKUP("fa_3e_s_s2",acc!$B$10:$ALJ$83,$A60-1947,FALSE)+HLOOKUP("fa_3g_s_s2",acc!$B$10:$ALJ$83,$A60-1947,FALSE)+HLOOKUP("fa_4_s_s2",acc!$B$10:$ALJ$83,$A60-1947,FALSE)+HLOOKUP("fa_5e_s_s2",acc!$B$10:$ALJ$83,$A60-1947,FALSE)+HLOOKUP("fa_6_s_s2",acc!$B$10:$ALJ$83,$A60-1947,FALSE)+HLOOKUP("fa_8_s_s2",acc!$B$10:$ALJ$83,$A60-1947,FALSE),"")</f>
        <v>1107.6445110000004</v>
      </c>
      <c r="GW60" s="203">
        <v>0</v>
      </c>
      <c r="GX60" s="203">
        <v>58.732100000000656</v>
      </c>
      <c r="GY60" s="203">
        <v>9.9999999036981535E-7</v>
      </c>
      <c r="GZ60" s="203">
        <v>0</v>
      </c>
      <c r="HA60" s="203">
        <v>1386.532453</v>
      </c>
      <c r="HB60" s="203">
        <v>1093.227844</v>
      </c>
      <c r="HC60" s="203">
        <v>293.30460800000003</v>
      </c>
      <c r="HD60" s="203">
        <v>307.80202300000013</v>
      </c>
      <c r="HE60" s="203">
        <f t="shared" si="0"/>
        <v>488.95617599999969</v>
      </c>
      <c r="HF60" s="203">
        <v>488.95617599999969</v>
      </c>
      <c r="HG60" s="203">
        <v>0</v>
      </c>
      <c r="HH60" s="203">
        <v>2.2044169999999212</v>
      </c>
      <c r="HI60" s="203">
        <v>0</v>
      </c>
      <c r="HJ60" s="203">
        <v>-43.354814000000033</v>
      </c>
      <c r="HK60" s="203">
        <v>3774.6640499999999</v>
      </c>
      <c r="HL60" s="241">
        <f>IFERROR(HLOOKUP("fl_3g_s_s11",acc!$B$10:$AIQ$83,$A60-1947,FALSE)+HLOOKUP("fl_4_s_s11",acc!$B$10:$AIQ$83,$A60-1947,FALSE)+HLOOKUP("fl_5e_s_s11",acc!$B$10:$AIQ$83,$A60-1947,FALSE),"")</f>
        <v>3341.797047</v>
      </c>
      <c r="HM60" s="203">
        <v>0</v>
      </c>
      <c r="HN60" s="203">
        <v>0</v>
      </c>
      <c r="HO60" s="203">
        <v>180.09098299999999</v>
      </c>
      <c r="HP60" s="203">
        <v>159.56793100000002</v>
      </c>
      <c r="HQ60" s="203">
        <v>20.523053000000001</v>
      </c>
      <c r="HR60" s="203">
        <v>1033.2084690000002</v>
      </c>
      <c r="HS60" s="203">
        <v>2169.6619309999996</v>
      </c>
      <c r="HT60" s="203">
        <v>2169.6619309999996</v>
      </c>
      <c r="HU60" s="203">
        <v>0</v>
      </c>
      <c r="HV60" s="203">
        <v>0</v>
      </c>
      <c r="HW60" s="203">
        <v>0</v>
      </c>
      <c r="HX60" s="203">
        <v>0</v>
      </c>
      <c r="HY60" s="203">
        <v>4646.4375819999996</v>
      </c>
      <c r="HZ60" s="241">
        <f>IFERROR(HLOOKUP("fl_295_s_s12",acc!$B$10:$AMO$83,$A60-1947,FALSE)+HLOOKUP("fl_2_s_s12",acc!$B$10:$AMO$83,$A60-1947,FALSE)+HLOOKUP("fl_3g_s_s12",acc!$B$10:$AMO$83,$A60-1947,FALSE)+HLOOKUP("fl_5e_s_s12",acc!$B$10:$AMO$83,$A60-1947,FALSE)+HLOOKUP("fl_6_s_s12",acc!$B$10:$AMO$83,$A60-1947,FALSE)+HLOOKUP("fl_7_s_s12",acc!$B$10:$AMO$83,$A60-1947,FALSE),"")</f>
        <v>4234.0696749999997</v>
      </c>
      <c r="IA60" s="203">
        <v>0</v>
      </c>
      <c r="IB60" s="203">
        <v>2090.5600509999995</v>
      </c>
      <c r="IC60" s="203">
        <v>0</v>
      </c>
      <c r="ID60" s="203">
        <v>14.817100000000039</v>
      </c>
      <c r="IE60" s="203">
        <v>508.057773</v>
      </c>
      <c r="IF60" s="203">
        <v>432.853722</v>
      </c>
      <c r="IG60" s="203">
        <v>75.204048999999998</v>
      </c>
      <c r="IH60" s="203">
        <v>0</v>
      </c>
      <c r="II60" s="203">
        <v>999.79025200000001</v>
      </c>
      <c r="IJ60" s="203">
        <v>999.79025200000001</v>
      </c>
      <c r="IK60" s="203">
        <v>0</v>
      </c>
      <c r="IL60" s="203">
        <v>614.71630099999993</v>
      </c>
      <c r="IM60" s="203">
        <v>6.1281999999999925</v>
      </c>
      <c r="IN60" s="203">
        <v>0</v>
      </c>
      <c r="IO60" s="203">
        <v>107.62540700000001</v>
      </c>
      <c r="IP60" s="241">
        <f>IFERROR(HLOOKUP("fl_21_s_s121",acc!$B$10:$AMG$83,$A60-1947,FALSE)+HLOOKUP("res_s",acc!$B$10:$AMG$83,$A60-1947,FALSE)+HLOOKUP("gcb_s",acc!$B$10:$AMG$83,$A60-1947,FALSE)+HLOOKUP("fl_2_s_s121",acc!$B$10:$AMG$83,$A60-1947,FALSE)+HLOOKUP("fl_5e_s_s121",acc!$B$10:$AMG$83,$A60-1947,FALSE),"")</f>
        <v>106.584777</v>
      </c>
      <c r="IQ60" s="203">
        <v>0</v>
      </c>
      <c r="IR60" s="203">
        <v>6.3767710000000051</v>
      </c>
      <c r="IS60" s="203">
        <v>43.915000999999997</v>
      </c>
      <c r="IT60" s="203">
        <v>0</v>
      </c>
      <c r="IU60" s="203">
        <v>0</v>
      </c>
      <c r="IV60" s="203">
        <v>0</v>
      </c>
      <c r="IW60" s="203">
        <v>0</v>
      </c>
      <c r="IX60" s="203">
        <v>0</v>
      </c>
      <c r="IY60" s="203">
        <v>23.265999999999998</v>
      </c>
      <c r="IZ60" s="203">
        <v>23.265999999999998</v>
      </c>
      <c r="JA60" s="203">
        <v>0</v>
      </c>
      <c r="JB60" s="203">
        <v>0</v>
      </c>
      <c r="JC60" s="203">
        <v>0</v>
      </c>
      <c r="JD60" s="203">
        <v>0</v>
      </c>
      <c r="JE60" s="203">
        <v>1156.704884</v>
      </c>
      <c r="JF60" s="241">
        <f>IFERROR(HLOOKUP("fl_2_s_s13",acc!$B$10:$ALY$83,$A60-1947,FALSE)+HLOOKUP("fl_3e_s_s13",acc!$B$10:$ALY$83,$A60-1947,FALSE)+HLOOKUP("fl_4_s_s13",acc!$B$10:$ALY$83,$A60-1947,FALSE),"")</f>
        <v>857.7754930000001</v>
      </c>
      <c r="JG60" s="203">
        <v>0</v>
      </c>
      <c r="JH60" s="203">
        <v>65.851024999999993</v>
      </c>
      <c r="JI60" s="203">
        <v>0</v>
      </c>
      <c r="JJ60" s="203">
        <v>698.3836970000001</v>
      </c>
      <c r="JK60" s="203">
        <v>500.80619100000001</v>
      </c>
      <c r="JL60" s="203">
        <v>197.577506</v>
      </c>
      <c r="JM60" s="203">
        <v>103.010043</v>
      </c>
      <c r="JN60" s="203">
        <v>0</v>
      </c>
      <c r="JO60" s="203">
        <v>0</v>
      </c>
      <c r="JP60" s="203">
        <v>0</v>
      </c>
      <c r="JQ60" s="203">
        <v>0</v>
      </c>
      <c r="JR60" s="203">
        <v>0</v>
      </c>
      <c r="JS60" s="203">
        <v>0</v>
      </c>
      <c r="JT60" s="203">
        <v>605.91834100000005</v>
      </c>
      <c r="JU60" s="241">
        <f>IFERROR(HLOOKUP("fl_4_s_s14",acc!$B$10:$ALQ$83,$A60-1947,FALSE),"")</f>
        <v>422.94286199999993</v>
      </c>
      <c r="JV60" s="203">
        <v>0</v>
      </c>
      <c r="JW60" s="203">
        <v>0</v>
      </c>
      <c r="JX60" s="203">
        <v>0</v>
      </c>
      <c r="JY60" s="203">
        <v>0</v>
      </c>
      <c r="JZ60" s="203">
        <v>0</v>
      </c>
      <c r="KA60" s="203">
        <v>422.94286199999993</v>
      </c>
      <c r="KB60" s="203">
        <v>0</v>
      </c>
      <c r="KC60" s="203">
        <v>0</v>
      </c>
      <c r="KD60" s="203">
        <v>0</v>
      </c>
      <c r="KE60" s="203">
        <v>0</v>
      </c>
      <c r="KF60" s="203">
        <v>0</v>
      </c>
      <c r="KG60" s="203">
        <v>0</v>
      </c>
      <c r="KH60" s="203">
        <v>10507.221904</v>
      </c>
      <c r="KI60" s="241">
        <f>IFERROR(HLOOKUP("fl_1_s_s2",acc!$B$10:$ALI$83,$A60-1947,FALSE)+HLOOKUP("fl_295_s_s2",acc!$B$10:$ALI$83,$A60-1947,FALSE)+HLOOKUP("tgt2_s",acc!$B$10:$ALI$83,$A60-1947,FALSE)+HLOOKUP("fl_2_s_s2",acc!$B$10:$ALI$83,$A60-1947,FALSE)+HLOOKUP("fl_3d_s_s2",acc!$B$10:$ALI$83,$A60-1947,FALSE)+HLOOKUP("fl_4_s_s2",acc!$B$10:$ALI$83,$A60-1947,FALSE)+HLOOKUP("fl_5d_s_s2",acc!$B$10:$ALI$83,$A60-1947,FALSE)+HLOOKUP("fl_7_s_s2",acc!$B$10:$ALI$83,$A60-1947,FALSE),"")</f>
        <v>1323.5161510000009</v>
      </c>
      <c r="KJ60" s="203">
        <v>26.541</v>
      </c>
      <c r="KK60" s="203">
        <v>3.4893340000008308</v>
      </c>
      <c r="KL60" s="203">
        <v>0</v>
      </c>
      <c r="KM60" s="203">
        <v>9.185799999999972</v>
      </c>
      <c r="KN60" s="203">
        <v>1428.1286110000001</v>
      </c>
      <c r="KO60" s="203">
        <v>1093.227844</v>
      </c>
      <c r="KP60" s="203">
        <v>334.90076699999997</v>
      </c>
      <c r="KQ60" s="203">
        <v>348.20757699999984</v>
      </c>
      <c r="KR60" s="203">
        <v>604.99277300000006</v>
      </c>
      <c r="KS60" s="203">
        <v>0</v>
      </c>
      <c r="KT60" s="203">
        <v>604.99277300000006</v>
      </c>
      <c r="KU60" s="203">
        <v>0</v>
      </c>
      <c r="KV60" s="203">
        <v>-3.8011000000000053</v>
      </c>
      <c r="KW60" s="203">
        <v>0</v>
      </c>
      <c r="KX60" s="203">
        <v>121.60677</v>
      </c>
      <c r="KY60" s="241">
        <f>IFERROR(HLOOKUP("fa_21_flow_s11",acc!$B$10:$AIP$83,$A60-1947,FALSE)+HLOOKUP("fa_2_flow_s11",acc!$B$10:$AIP$83,$A60-1947,FALSE)+HLOOKUP("fa_3e_flow_s11",acc!$B$10:$AIP$83,$A60-1947,FALSE)+HLOOKUP("fa_3d_flow_s11",acc!$B$10:$AIP$83,$A60-1947,FALSE)+HLOOKUP("fa_4_flow_s11",acc!$B$10:$AIP$83,$A60-1947,FALSE)+HLOOKUP("fa_5e_flow_s11",acc!$B$10:$AIP$83,$A60-1947,FALSE)+HLOOKUP("fa_5d_flow_s11",acc!$B$10:$AIP$83,$A60-1947,FALSE)+HLOOKUP("fa_6_flow_s11",acc!$B$10:$AIP$83,$A60-1947,FALSE)+HLOOKUP("fa_7_flow_s11",acc!$B$10:$AIP$83,$A60-1947,FALSE)+HLOOKUP("fa_8_flow_s11",acc!$B$10:$AIP$83,$A60-1947,FALSE),"")</f>
        <v>111.65496300000001</v>
      </c>
      <c r="KZ60" s="203">
        <v>0</v>
      </c>
      <c r="LA60" s="203">
        <v>-3.2952669999999999</v>
      </c>
      <c r="LB60" s="203">
        <v>1.2199999999999999E-2</v>
      </c>
      <c r="LC60" s="203">
        <v>12.887988</v>
      </c>
      <c r="LD60" s="203">
        <v>11.920656000000001</v>
      </c>
      <c r="LE60" s="203">
        <v>0.96730399999999994</v>
      </c>
      <c r="LF60" s="203">
        <v>27.887768000000001</v>
      </c>
      <c r="LG60" s="203">
        <v>73.017263</v>
      </c>
      <c r="LH60" s="203">
        <v>42.984538999999998</v>
      </c>
      <c r="LI60" s="203">
        <v>30.032722000000003</v>
      </c>
      <c r="LJ60" s="203">
        <v>0.68712899999999999</v>
      </c>
      <c r="LK60" s="203">
        <v>-0.18030099999999916</v>
      </c>
      <c r="LL60" s="203">
        <v>9.9860359999999986</v>
      </c>
      <c r="LM60" s="203">
        <v>528.96363199999996</v>
      </c>
      <c r="LN60" s="241">
        <f>IFERROR(HLOOKUP("fa_21_flow_s12",acc!$B$10:$AMM$83,$A60-1947,FALSE)+HLOOKUP("res_flow",acc!$B$10:$AMM$83,$A60-1947,FALSE)+HLOOKUP("fa_2_flow_s12",acc!$B$10:$AMM$83,$A60-1947,FALSE)+HLOOKUP("fa_3e_flow_s12",acc!$B$10:$AMM$83,$A60-1947,FALSE)+HLOOKUP("fa_3d_flow_s12",acc!$B$10:$AMM$83,$A60-1947,FALSE)+HLOOKUP("fa_3g_flow_s12",acc!$B$10:$AMM$83,$A60-1947,FALSE)+HLOOKUP("fa_4_flow_s12",acc!$B$10:$AMM$83,$A60-1947,FALSE)+HLOOKUP("fa_5e_flow_s12",acc!$B$10:$AMM$83,$A60-1947,FALSE)+HLOOKUP("fa_5d_flow_s12",acc!$B$10:$AMM$83,$A60-1947,FALSE)+HLOOKUP("fa_8_flow_s12",acc!$B$10:$AMM$83,$A60-1947,FALSE),"")</f>
        <v>189.43981299999999</v>
      </c>
      <c r="LO60" s="203">
        <v>0</v>
      </c>
      <c r="LP60" s="203">
        <v>5.8321619999999967</v>
      </c>
      <c r="LQ60" s="203">
        <v>0.32900000000000001</v>
      </c>
      <c r="LR60" s="203">
        <v>0</v>
      </c>
      <c r="LS60" s="203">
        <v>74.003183000000007</v>
      </c>
      <c r="LT60" s="203">
        <v>-11.188682999999997</v>
      </c>
      <c r="LU60" s="203">
        <v>85.191808999999992</v>
      </c>
      <c r="LV60" s="203">
        <v>20.993670999999999</v>
      </c>
      <c r="LW60" s="203">
        <v>57.778155999999996</v>
      </c>
      <c r="LX60" s="203">
        <v>41.858772999999999</v>
      </c>
      <c r="LY60" s="203">
        <v>15.919382000000001</v>
      </c>
      <c r="LZ60" s="203">
        <v>0</v>
      </c>
      <c r="MA60" s="203">
        <v>0</v>
      </c>
      <c r="MB60" s="203">
        <v>15.747699000000001</v>
      </c>
      <c r="MC60" s="203">
        <v>23.478391999999999</v>
      </c>
      <c r="MD60" s="330">
        <f>IFERROR(HLOOKUP("fa_1_flow_s121",acc!$B$10:$AMF$83,$A60-1947,FALSE)+HLOOKUP("fa_295_flow_s121",acc!$B$10:$AMF$83,$A60-1947,FALSE)+HLOOKUP("tgt2_flow",acc!$B$10:$AMF$83,$A60-1947,FALSE)+HLOOKUP("fa_2_flow_s121",acc!$B$10:$AMF$83,$A60-1947,FALSE)+HLOOKUP("fa_3e_flow_s121",acc!$B$10:$AMF$83,$A60-1947,FALSE)+HLOOKUP("fa_3d_flow_s121",acc!$B$10:$AMF$83,$A60-1947,FALSE)+HLOOKUP("fa_3g_flow_s121",acc!$B$10:$AMF$83,$A60-1947,FALSE)+HLOOKUP("fa_4_flow_s121",acc!$B$10:$AMF$83,$A60-1947,FALSE)+HLOOKUP("fa_5e_flow_s121",acc!$B$10:$AMF$83,$A60-1947,FALSE)+HLOOKUP("fa_5d_flow_s121",acc!$B$10:$AMF$83,$A60-1947,FALSE)+HLOOKUP("fa_7_flow_s121",acc!$B$10:$AMF$83,$A60-1947,FALSE)+HLOOKUP("fa_8_flow_s121",acc!$B$10:$AMF$83,$A60-1947,FALSE),"")</f>
        <v>22.134914999999996</v>
      </c>
      <c r="ME60" s="203">
        <v>5.2</v>
      </c>
      <c r="MF60" s="203">
        <v>12.697600000000001</v>
      </c>
      <c r="MG60" s="203">
        <v>0</v>
      </c>
      <c r="MH60" s="203">
        <v>6.3601999999999999</v>
      </c>
      <c r="MI60" s="203">
        <v>0.17119999999999999</v>
      </c>
      <c r="MJ60" s="203">
        <v>19.170938999999997</v>
      </c>
      <c r="MK60" s="203">
        <v>-18.999585</v>
      </c>
      <c r="ML60" s="203">
        <v>-0.33880099999999996</v>
      </c>
      <c r="MM60" s="203">
        <v>0.27991199999999999</v>
      </c>
      <c r="MN60" s="203">
        <v>-0.558091</v>
      </c>
      <c r="MO60" s="203">
        <v>0.83799999999999997</v>
      </c>
      <c r="MP60" s="203">
        <v>0</v>
      </c>
      <c r="MQ60" s="241">
        <v>0</v>
      </c>
      <c r="MR60" s="203">
        <v>-2.235347</v>
      </c>
      <c r="MS60" s="203">
        <v>-5.1058059999999994</v>
      </c>
      <c r="MT60" s="241">
        <f>IFERROR(HLOOKUP("gcb_flow",acc!$B$10:$ALX$83,$A60-1947,FALSE)+HLOOKUP("fa_2_flow_s13",acc!$B$10:$ALX$83,$A60-1947,FALSE)+HLOOKUP("fa_3d_flow_s13",acc!$B$10:$ALX$83,$A60-1947,FALSE)+HLOOKUP("fa_3g_flow_s13",acc!$B$10:$ALX$83,$A60-1947,FALSE)+HLOOKUP("fa_5e_flow_s13",acc!$B$10:$ALX$83,$A60-1947,FALSE)+HLOOKUP("fa_5d_flow_s13",acc!$B$10:$ALX$83,$A60-1947,FALSE)+HLOOKUP("fa_6_flow_s13",acc!$B$10:$ALX$83,$A60-1947,FALSE)+HLOOKUP("fa_7_flow_s13",acc!$B$10:$ALX$83,$A60-1947,FALSE)+HLOOKUP("fa_8_flow_s13",acc!$B$10:$ALX$83,$A60-1947,FALSE),"")</f>
        <v>2.0240379999999951</v>
      </c>
      <c r="MU60" s="203">
        <v>0</v>
      </c>
      <c r="MV60" s="203">
        <v>-3.0905369999999994</v>
      </c>
      <c r="MW60" s="203">
        <v>0</v>
      </c>
      <c r="MX60" s="203">
        <v>0.253</v>
      </c>
      <c r="MY60" s="203">
        <v>-1.5497999999999998</v>
      </c>
      <c r="MZ60" s="203">
        <v>1.802805</v>
      </c>
      <c r="NA60" s="203">
        <v>0</v>
      </c>
      <c r="NB60" s="203">
        <v>-0.51932899999999993</v>
      </c>
      <c r="NC60" s="203">
        <v>-1.2116210000000001</v>
      </c>
      <c r="ND60" s="203">
        <v>0.69230199999999986</v>
      </c>
      <c r="NE60" s="203">
        <v>8.6000000000000007E-2</v>
      </c>
      <c r="NF60" s="203">
        <v>-4.0000000000000001E-3</v>
      </c>
      <c r="NG60" s="203">
        <v>-1.2524489999999999</v>
      </c>
      <c r="NH60" s="203">
        <v>63.079805999999998</v>
      </c>
      <c r="NI60" s="241">
        <f>IFERROR(HLOOKUP("fa_21_flow_s14",acc!$B$10:$ALP$83,$A60-1947,FALSE)+HLOOKUP("fa_2_flow_s14",acc!$B$10:$ALP$83,$A60-1947,FALSE)+HLOOKUP("fa_3d_flow_s14",acc!$B$10:$ALP$83,$A60-1947,FALSE)+HLOOKUP("fa_3g_flow_s14",acc!$B$10:$ALP$83,$A60-1947,FALSE)+HLOOKUP("fa_5e_flow_s14",acc!$B$10:$ALP$83,$A60-1947,FALSE)+HLOOKUP("fa_5d_flow_s14",acc!$B$10:$ALP$83,$A60-1947,FALSE)+HLOOKUP("fa_6_flow_s14",acc!$B$10:$ALP$83,$A60-1947,FALSE)+HLOOKUP("fa_7_flow_s14",acc!$B$10:$ALP$83,$A60-1947,FALSE)+HLOOKUP("fa_8_flow_s14",acc!$B$10:$ALP$83,$A60-1947,FALSE),"")</f>
        <v>59.042469000000011</v>
      </c>
      <c r="NJ60" s="203">
        <v>0</v>
      </c>
      <c r="NK60" s="203">
        <v>34.097332000000002</v>
      </c>
      <c r="NL60" s="203">
        <v>0.29389999999999999</v>
      </c>
      <c r="NM60" s="203">
        <v>-15.739777999999999</v>
      </c>
      <c r="NN60" s="203">
        <v>-17.756918000000002</v>
      </c>
      <c r="NO60" s="203">
        <v>2.0171450000000002</v>
      </c>
      <c r="NP60" s="203">
        <v>0</v>
      </c>
      <c r="NQ60" s="203">
        <v>-5.4598040000000001</v>
      </c>
      <c r="NR60" s="203">
        <v>-7.7494009999999998</v>
      </c>
      <c r="NS60" s="203">
        <v>2.2895940000000001</v>
      </c>
      <c r="NT60" s="203">
        <v>54.147749000000005</v>
      </c>
      <c r="NU60" s="203">
        <v>0</v>
      </c>
      <c r="NV60" s="203">
        <v>-8.2969320000000018</v>
      </c>
      <c r="NW60" s="203">
        <v>697.45473600000003</v>
      </c>
      <c r="NX60" s="241">
        <f>IFERROR(HLOOKUP("fa_21_flow_s2",acc!$B$10:$ALH$83,$A60-1947,FALSE)+HLOOKUP("fa_2_flow_s2",acc!$B$10:$ALH$83,$A60-1947,FALSE)+HLOOKUP("fa_3e_flow_s2",acc!$B$10:$ALH$83,$A60-1947,FALSE)+HLOOKUP("fa_3g_flow_s2",acc!$B$10:$ALH$83,$A60-1947,FALSE)+HLOOKUP("fa_4_flow_s2",acc!$B$10:$ALH$83,$A60-1947,FALSE)+HLOOKUP("fa_5e_flow_s2",acc!$B$10:$ALH$83,$A60-1947,FALSE)+HLOOKUP("fa_6_flow_s2",acc!$B$10:$ALH$83,$A60-1947,FALSE)+HLOOKUP("fa_8_flow_s2",acc!$B$10:$ALH$83,$A60-1947,FALSE),"")</f>
        <v>50.156706999999976</v>
      </c>
      <c r="NY60" s="203">
        <v>0</v>
      </c>
      <c r="NZ60" s="203">
        <v>1.4821999999999846</v>
      </c>
      <c r="OA60" s="203">
        <v>0</v>
      </c>
      <c r="OB60" s="203">
        <v>0</v>
      </c>
      <c r="OC60" s="203">
        <v>0.596194</v>
      </c>
      <c r="OD60" s="203">
        <v>0.596194</v>
      </c>
      <c r="OE60" s="203">
        <v>45.028006999999995</v>
      </c>
      <c r="OF60" s="203">
        <v>-15.579505000000005</v>
      </c>
      <c r="OG60" s="203">
        <v>32.959299999999999</v>
      </c>
      <c r="OH60" s="203">
        <v>32.959299999999999</v>
      </c>
      <c r="OI60" s="203">
        <v>0</v>
      </c>
      <c r="OJ60" s="203">
        <v>0.21571199999999635</v>
      </c>
      <c r="OK60" s="203">
        <v>0</v>
      </c>
      <c r="OL60" s="203">
        <v>-13.949007000000002</v>
      </c>
      <c r="OM60" s="203">
        <v>95.233857999999998</v>
      </c>
      <c r="ON60" s="241">
        <f>IFERROR(HLOOKUP("fl_3g_flow_s11",acc!$B$10:$AIO$83,$A60-1947,FALSE)+HLOOKUP("fl_4_flow_s11",acc!$B$10:$AIO$83,$A60-1947,FALSE)+HLOOKUP("fl_5e_flow_s11",acc!$B$10:$AIO$83,$A60-1947,FALSE),"")</f>
        <v>85.282081000000005</v>
      </c>
      <c r="OO60" s="203">
        <v>0</v>
      </c>
      <c r="OP60" s="203">
        <v>0</v>
      </c>
      <c r="OQ60" s="203">
        <v>14.723000000000001</v>
      </c>
      <c r="OR60" s="203">
        <v>10.951096</v>
      </c>
      <c r="OS60" s="203">
        <v>3.7719040000000001</v>
      </c>
      <c r="OT60" s="203">
        <v>31.714061000000001</v>
      </c>
      <c r="OU60" s="203">
        <v>48.192843000000003</v>
      </c>
      <c r="OV60" s="203">
        <v>48.192843000000003</v>
      </c>
      <c r="OW60" s="203">
        <v>0</v>
      </c>
      <c r="OX60" s="203">
        <v>0</v>
      </c>
      <c r="OY60" s="203">
        <v>0</v>
      </c>
      <c r="OZ60" s="203">
        <v>0</v>
      </c>
      <c r="PA60" s="203">
        <v>519.7049330000001</v>
      </c>
      <c r="PB60" s="241">
        <f>IFERROR(HLOOKUP("fl_295_flow_s12",acc!$B$10:$AMM$83,$A60-1947,FALSE)+HLOOKUP("fl_2_flow_s12",acc!$B$10:$AMM$83,$A60-1947,FALSE)+HLOOKUP("fl_3g_flow_s12",acc!$B$10:$AMM$83,$A60-1947,FALSE)+HLOOKUP("fl_5e_flow_s12",acc!$B$10:$AMM$83,$A60-1947,FALSE)+HLOOKUP("fl_6_flow_s12",acc!$B$10:$AMM$83,$A60-1947,FALSE)+HLOOKUP("fl_7_flow_s12",acc!$B$10:$AMM$83,$A60-1947,FALSE),"")</f>
        <v>180.18114800000001</v>
      </c>
      <c r="PC60" s="203">
        <v>0</v>
      </c>
      <c r="PD60" s="203">
        <v>82.331730000000007</v>
      </c>
      <c r="PE60" s="203">
        <v>0</v>
      </c>
      <c r="PF60" s="203">
        <v>0.84709999999999752</v>
      </c>
      <c r="PG60" s="203">
        <v>-17.5932</v>
      </c>
      <c r="PH60" s="203">
        <v>-33.055652000000002</v>
      </c>
      <c r="PI60" s="203">
        <v>15.462427999999999</v>
      </c>
      <c r="PJ60" s="203">
        <v>0</v>
      </c>
      <c r="PK60" s="203">
        <v>60.040652000000001</v>
      </c>
      <c r="PL60" s="203">
        <v>60.040652000000001</v>
      </c>
      <c r="PM60" s="203">
        <v>0</v>
      </c>
      <c r="PN60" s="203">
        <v>55.136590000000005</v>
      </c>
      <c r="PO60" s="203">
        <v>-0.5817000000000121</v>
      </c>
      <c r="PP60" s="203">
        <v>0</v>
      </c>
      <c r="PQ60" s="203">
        <v>24.497078000000002</v>
      </c>
      <c r="PR60" s="241">
        <f>IFERROR(HLOOKUP("fl_21_flow_s121",acc!$B$10:$AME$83,$A60-1947,FALSE)+HLOOKUP("res_flow",acc!$B$10:$AME$83,$A60-1947,FALSE)+HLOOKUP("gcb_flow",acc!$B$10:$AME$83,$A60-1947,FALSE)+HLOOKUP("fl_2_flow_s121",acc!$B$10:$AME$83,$A60-1947,FALSE)+HLOOKUP("fl_5e_flow_s121",acc!$B$10:$AME$83,$A60-1947,FALSE),"")</f>
        <v>23.153450000000003</v>
      </c>
      <c r="PS60" s="203">
        <v>0</v>
      </c>
      <c r="PT60" s="203">
        <v>0.40720000000000134</v>
      </c>
      <c r="PU60" s="203">
        <v>0.6351</v>
      </c>
      <c r="PV60" s="203">
        <v>0</v>
      </c>
      <c r="PW60" s="203">
        <v>0</v>
      </c>
      <c r="PX60" s="203">
        <v>0</v>
      </c>
      <c r="PY60" s="203">
        <v>0</v>
      </c>
      <c r="PZ60" s="203">
        <v>0</v>
      </c>
      <c r="QA60" s="203">
        <v>0.05</v>
      </c>
      <c r="QB60" s="203">
        <v>0.05</v>
      </c>
      <c r="QC60" s="203">
        <v>0</v>
      </c>
      <c r="QD60" s="203">
        <v>0</v>
      </c>
      <c r="QE60" s="203">
        <v>0</v>
      </c>
      <c r="QF60" s="203">
        <v>0</v>
      </c>
      <c r="QG60" s="203">
        <v>29.830072999999999</v>
      </c>
      <c r="QH60" s="241">
        <f>IFERROR(HLOOKUP("fl_2_flow_s13",acc!$B$10:$ALW$83,$A60-1947,FALSE)+HLOOKUP("fl_3e_flow_s13",acc!$B$10:$ALW$83,$A60-1947,FALSE)+HLOOKUP("fl_4_flow_s13",acc!$B$10:$ALW$83,$A60-1947,FALSE),"")</f>
        <v>36.959914999999995</v>
      </c>
      <c r="QI60" s="203">
        <v>0</v>
      </c>
      <c r="QJ60" s="203">
        <v>3.6036930000000003</v>
      </c>
      <c r="QK60" s="203">
        <v>0</v>
      </c>
      <c r="QL60" s="203">
        <v>48.494411999999997</v>
      </c>
      <c r="QM60" s="203">
        <v>22.700749999999999</v>
      </c>
      <c r="QN60" s="203">
        <v>25.793675</v>
      </c>
      <c r="QO60" s="203">
        <v>-14.384390999999997</v>
      </c>
      <c r="QP60" s="203">
        <v>0</v>
      </c>
      <c r="QQ60" s="203">
        <v>0</v>
      </c>
      <c r="QR60" s="203">
        <v>0</v>
      </c>
      <c r="QS60" s="203">
        <v>0</v>
      </c>
      <c r="QT60" s="203">
        <v>0</v>
      </c>
      <c r="QU60" s="203">
        <v>0</v>
      </c>
      <c r="QV60" s="203">
        <v>28.188794000000001</v>
      </c>
      <c r="QW60" s="241">
        <f>IFERROR(HLOOKUP("fl_4_flow_s14",acc!$B$10:$ALO$83,$A60-1947,FALSE),"")</f>
        <v>24.144455000000001</v>
      </c>
      <c r="QX60" s="203">
        <v>0</v>
      </c>
      <c r="QY60" s="203">
        <v>0</v>
      </c>
      <c r="QZ60" s="203">
        <v>0</v>
      </c>
      <c r="RA60" s="203">
        <v>0</v>
      </c>
      <c r="RB60" s="203">
        <v>0</v>
      </c>
      <c r="RC60" s="203">
        <v>24.144455000000001</v>
      </c>
      <c r="RD60" s="203">
        <v>0</v>
      </c>
      <c r="RE60" s="203">
        <v>0</v>
      </c>
      <c r="RF60" s="203">
        <v>0</v>
      </c>
      <c r="RG60" s="203">
        <v>0</v>
      </c>
      <c r="RH60" s="203">
        <v>0</v>
      </c>
      <c r="RI60" s="203">
        <v>0</v>
      </c>
      <c r="RJ60" s="203">
        <v>732.02279399999998</v>
      </c>
      <c r="RK60" s="241">
        <f>IFERROR(HLOOKUP("fl_1_flow_s2",acc!$B$10:$ALG$83,$A60-1947,FALSE)+HLOOKUP("fl_295_flow_s2",acc!$B$10:$ALG$83,$A60-1947,FALSE)+HLOOKUP("tgt2_flow",acc!$B$10:$ALG$83,$A60-1947,FALSE)+HLOOKUP("fl_2_flow_s2",acc!$B$10:$ALG$83,$A60-1947,FALSE)+HLOOKUP("fl_3d_flow_s2",acc!$B$10:$ALG$83,$A60-1947,FALSE)+HLOOKUP("fl_4_flow_s2",acc!$B$10:$ALG$83,$A60-1947,FALSE)+HLOOKUP("fl_5d_flow_s2",acc!$B$10:$ALG$83,$A60-1947,FALSE)+HLOOKUP("fl_7_flow_s2",acc!$B$10:$ALG$83,$A60-1947,FALSE),"")</f>
        <v>84.724762999999996</v>
      </c>
      <c r="RL60" s="203">
        <v>5.2</v>
      </c>
      <c r="RM60" s="203">
        <v>-38.619133000000012</v>
      </c>
      <c r="RN60" s="203">
        <v>0</v>
      </c>
      <c r="RO60" s="203">
        <v>5.5131000000000014</v>
      </c>
      <c r="RP60" s="203">
        <v>71.575592999999998</v>
      </c>
      <c r="RQ60" s="203">
        <v>0.596194</v>
      </c>
      <c r="RR60" s="203">
        <v>70.979388999999998</v>
      </c>
      <c r="RS60" s="203">
        <v>-8.5109920000000052</v>
      </c>
      <c r="RT60" s="203">
        <v>49.771999999999998</v>
      </c>
      <c r="RU60" s="203">
        <v>0</v>
      </c>
      <c r="RV60" s="203">
        <v>49.771999999999998</v>
      </c>
      <c r="RW60" s="203">
        <v>0</v>
      </c>
      <c r="RX60" s="203">
        <v>0.39039900000000216</v>
      </c>
      <c r="RY60" s="203">
        <v>0</v>
      </c>
      <c r="RZ60" s="203">
        <v>242.02464799999998</v>
      </c>
      <c r="SA60" s="241">
        <f>IFERROR(HLOOKUP("fa_21_v_s11",acc!$B$10:$AIR$83,$A60-1947,FALSE)+HLOOKUP("fa_2_v_s11",acc!$B$10:$AIR$83,$A60-1947,FALSE)+HLOOKUP("fa_3e_v_s11",acc!$B$10:$AIR$83,$A60-1947,FALSE)+HLOOKUP("fa_3d_v_s11",acc!$B$10:$AIR$83,$A60-1947,FALSE)+HLOOKUP("fa_4_v_s11",acc!$B$10:$AIR$83,$A60-1947,FALSE)
+HLOOKUP("fa_5e_v_s11",acc!$B$10:$AIR$83,$A60-1947,FALSE)
+HLOOKUP("fa_5d_v_s11",acc!$B$10:$AIR$83,$A60-1947,FALSE)
+HLOOKUP("fa_6_v_s11",acc!$B$10:$AIR$83,$A60-1947,FALSE)
+HLOOKUP("fa_7_v_s11",acc!$B$10:$AIR$83,$A60-1947,FALSE)
+HLOOKUP("fa_8_v_s11",acc!$B$10:$AIR$83,$A60-1947,FALSE),"")</f>
        <v>241.37723700000001</v>
      </c>
      <c r="SB60" s="203">
        <v>0</v>
      </c>
      <c r="SC60" s="203">
        <v>-1.3484700000000001</v>
      </c>
      <c r="SD60" s="203">
        <v>0</v>
      </c>
      <c r="SE60" s="203">
        <v>-1.3050950000000001</v>
      </c>
      <c r="SF60" s="203">
        <v>-1.018683</v>
      </c>
      <c r="SG60" s="203">
        <v>-0.28641699999999998</v>
      </c>
      <c r="SH60" s="203">
        <v>-2.1364000000000001</v>
      </c>
      <c r="SI60" s="203">
        <v>238.23410099999998</v>
      </c>
      <c r="SJ60" s="203">
        <v>193.838426</v>
      </c>
      <c r="SK60" s="203">
        <v>44.395676000000002</v>
      </c>
      <c r="SL60" s="203">
        <v>0</v>
      </c>
      <c r="SM60" s="203">
        <v>2.6340010000000005</v>
      </c>
      <c r="SN60" s="203">
        <v>3.8697320000000008</v>
      </c>
      <c r="SO60" s="203">
        <v>-172.248368</v>
      </c>
      <c r="SP60" s="241">
        <f>IFERROR(HLOOKUP("fa_21_v_s12",acc!$B$10:$AML$83,$A60-1947,FALSE)+HLOOKUP("res_v",acc!$B$10:$AML$83,$A60-1947,FALSE)+HLOOKUP("fa_2_v_s12",acc!$B$10:$AML$83,$A60-1947,FALSE)+HLOOKUP("fa_3e_v_s12",acc!$B$10:$AML$83,$A60-1947,FALSE)+HLOOKUP("fa_3d_v_s12",acc!$B$10:$AML$83,$A60-1947,FALSE)+HLOOKUP("fa_3g_v_s12",acc!$B$10:$AML$83,$A60-1947,FALSE)+HLOOKUP("fa_4_v_s12",acc!$B$10:$AML$83,$A60-1947,FALSE)+HLOOKUP("fa_5e_v_s12",acc!$B$10:$AML$83,$A60-1947,FALSE)+HLOOKUP("fa_5d_v_s12",acc!$B$10:$AML$83,$A60-1947,FALSE)+HLOOKUP("fa_8_v_s12",acc!$B$10:$AML$83,$A60-1947,FALSE),"")</f>
        <v>147.32079200000001</v>
      </c>
      <c r="SQ60" s="203">
        <v>0</v>
      </c>
      <c r="SR60" s="203">
        <v>27.466963</v>
      </c>
      <c r="SS60" s="203">
        <v>0</v>
      </c>
      <c r="ST60" s="203">
        <v>0</v>
      </c>
      <c r="SU60" s="203">
        <v>14.287281</v>
      </c>
      <c r="SV60" s="203">
        <v>25.582463999999998</v>
      </c>
      <c r="SW60" s="203">
        <v>-11.295222000000001</v>
      </c>
      <c r="SX60" s="203">
        <v>-7.6046990000000001</v>
      </c>
      <c r="SY60" s="203">
        <v>113.17128899999999</v>
      </c>
      <c r="SZ60" s="203">
        <v>97.776814999999999</v>
      </c>
      <c r="TA60" s="203">
        <v>15.394470999999999</v>
      </c>
      <c r="TB60" s="203">
        <v>0</v>
      </c>
      <c r="TC60" s="203">
        <v>0</v>
      </c>
      <c r="TD60" s="203">
        <v>0</v>
      </c>
      <c r="TE60" s="203">
        <v>-31.693211999999999</v>
      </c>
      <c r="TF60" s="241">
        <f>IFERROR(HLOOKUP("fa_1_v_s121",acc!$B$10:$AMD$83,$A60-1947,FALSE)+HLOOKUP("fa_295_v_s121",acc!$B$10:$AMD$83,$A60-1947,FALSE)+HLOOKUP("tgt2_v",acc!$B$10:$AMD$83,$A60-1947,FALSE)+HLOOKUP("fa_2_v_s121",acc!$B$10:$AMD$83,$A60-1947,FALSE)+HLOOKUP("fa_3e_v_s121",acc!$B$10:$AMD$83,$A60-1947,FALSE)+HLOOKUP("fa_3d_v_s121",acc!$B$10:$AMD$83,$A60-1947,FALSE)+HLOOKUP("fa_3g_v_s121",acc!$B$10:$AMD$83,$A60-1947,FALSE)+HLOOKUP("fa_4_v_s121",acc!$B$10:$AMD$83,$A60-1947,FALSE)+HLOOKUP("fa_5e_v_s121",acc!$B$10:$AMD$83,$A60-1947,FALSE)+HLOOKUP("fa_5d_v_s121",acc!$B$10:$AMD$83,$A60-1947,FALSE)+HLOOKUP("fa_7_v_s121",acc!$B$10:$AMD$83,$A60-1947,FALSE)+HLOOKUP("fa_8_v_s121",acc!$B$10:$AMD$83,$A60-1947,FALSE),"")</f>
        <v>-31.693148999999998</v>
      </c>
      <c r="TG60" s="203">
        <v>-2.218</v>
      </c>
      <c r="TH60" s="203">
        <v>-31.760999999999999</v>
      </c>
      <c r="TI60" s="203">
        <v>0</v>
      </c>
      <c r="TJ60" s="203">
        <v>0</v>
      </c>
      <c r="TK60" s="203">
        <v>2.1797</v>
      </c>
      <c r="TL60" s="203">
        <v>0.66654499999999994</v>
      </c>
      <c r="TM60" s="203">
        <v>1.513215</v>
      </c>
      <c r="TN60" s="203">
        <v>0</v>
      </c>
      <c r="TO60" s="203">
        <v>0.10608799999999999</v>
      </c>
      <c r="TP60" s="203">
        <v>0.18909100000000001</v>
      </c>
      <c r="TQ60" s="203">
        <v>-8.3000000000000004E-2</v>
      </c>
      <c r="TR60" s="203">
        <v>0</v>
      </c>
      <c r="TS60" s="241">
        <v>0</v>
      </c>
      <c r="TT60" s="203">
        <v>0</v>
      </c>
      <c r="TU60" s="203">
        <v>20.619628000000002</v>
      </c>
      <c r="TV60" s="241">
        <f>IFERROR(HLOOKUP("gcb_v",acc!$B$10:$ALV$83,$A60-1947,FALSE)+HLOOKUP("fa_2_v_s13",acc!$B$10:$ALV$83,$A60-1947,FALSE)+HLOOKUP("fa_3d_v_s13",acc!$B$10:$ALV$83,$A60-1947,FALSE)+HLOOKUP("fa_3g_v_s13",acc!$B$10:$ALV$83,$A60-1947,FALSE)+HLOOKUP("fa_5e_v_s13",acc!$B$10:$ALV$83,$A60-1947,FALSE)+HLOOKUP("fa_5d_v_s13",acc!$B$10:$ALV$83,$A60-1947,FALSE)+HLOOKUP("fa_6_v_s13",acc!$B$10:$ALV$83,$A60-1947,FALSE)+HLOOKUP("fa_7_v_s13",acc!$B$10:$ALV$83,$A60-1947,FALSE)+HLOOKUP("fa_8_v_s13",acc!$B$10:$ALV$83,$A60-1947,FALSE),"")</f>
        <v>20.112573999999999</v>
      </c>
      <c r="TW60" s="203">
        <v>0</v>
      </c>
      <c r="TX60" s="203">
        <v>0</v>
      </c>
      <c r="TY60" s="203">
        <v>0</v>
      </c>
      <c r="TZ60" s="203">
        <v>2.0000000000000001E-4</v>
      </c>
      <c r="UA60" s="203">
        <v>0.24384400000000001</v>
      </c>
      <c r="UB60" s="203">
        <v>-0.243649</v>
      </c>
      <c r="UC60" s="203">
        <v>0</v>
      </c>
      <c r="UD60" s="203">
        <v>20.606428000000001</v>
      </c>
      <c r="UE60" s="203">
        <v>20.273187999999998</v>
      </c>
      <c r="UF60" s="203">
        <v>0.333231</v>
      </c>
      <c r="UG60" s="203">
        <v>0</v>
      </c>
      <c r="UH60" s="203">
        <v>-0.12999999999999998</v>
      </c>
      <c r="UI60" s="203">
        <v>0</v>
      </c>
      <c r="UJ60" s="203">
        <v>74.142219999999995</v>
      </c>
      <c r="UK60" s="241">
        <f>IFERROR(HLOOKUP("fa_21_v_s14",acc!$B$10:$ALN$83,$A60-1947,FALSE)+HLOOKUP("fa_2_v_s14",acc!$B$10:$ALN$83,$A60-1947,FALSE)+HLOOKUP("fa_3d_v_s14",acc!$B$10:$ALN$83,$A60-1947,FALSE)+HLOOKUP("fa_3g_v_s14",acc!$B$10:$ALN$83,$A60-1947,FALSE)+HLOOKUP("fa_5e_v_s14",acc!$B$10:$ALN$83,$A60-1947,FALSE)+HLOOKUP("fa_5d_v_s14",acc!$B$10:$ALN$83,$A60-1947,FALSE)+HLOOKUP("fa_6_v_s14",acc!$B$10:$ALN$83,$A60-1947,FALSE)+HLOOKUP("fa_7_v_s14",acc!$B$10:$ALN$83,$A60-1947,FALSE)+HLOOKUP("fa_8_v_s14",acc!$B$10:$ALN$83,$A60-1947,FALSE),"")</f>
        <v>74.016017000000005</v>
      </c>
      <c r="UL60" s="203">
        <v>0</v>
      </c>
      <c r="UM60" s="203">
        <v>-0.1464</v>
      </c>
      <c r="UN60" s="203">
        <v>0</v>
      </c>
      <c r="UO60" s="203">
        <v>7.1006429999999998</v>
      </c>
      <c r="UP60" s="203">
        <v>6.9179560000000002</v>
      </c>
      <c r="UQ60" s="203">
        <v>0.18268399999999999</v>
      </c>
      <c r="UR60" s="203">
        <v>0</v>
      </c>
      <c r="US60" s="203">
        <v>64.050606000000002</v>
      </c>
      <c r="UT60" s="203">
        <v>65.373022000000006</v>
      </c>
      <c r="UU60" s="203">
        <v>-1.322416</v>
      </c>
      <c r="UV60" s="203">
        <v>3.011171</v>
      </c>
      <c r="UW60" s="203">
        <v>0</v>
      </c>
      <c r="UX60" s="203">
        <v>0</v>
      </c>
      <c r="UY60" s="203">
        <v>161.61660800000001</v>
      </c>
      <c r="UZ60" s="241">
        <f>IFERROR(HLOOKUP("fa_21_v_s2",acc!$B$10:$ALF$83,$A60-1947,FALSE)+HLOOKUP("fa_2_v_s2",acc!$B$10:$ALF$83,$A60-1947,FALSE)+HLOOKUP("fa_3e_v_s2",acc!$B$10:$ALF$83,$A60-1947,FALSE)+HLOOKUP("fa_3g_v_s2",acc!$B$10:$ALF$83,$A60-1947,FALSE)+HLOOKUP("fa_4_v_s2",acc!$B$10:$ALF$83,$A60-1947,FALSE)+HLOOKUP("fa_5e_v_s2",acc!$B$10:$ALF$83,$A60-1947,FALSE)+HLOOKUP("fa_6_v_s2",acc!$B$10:$ALF$83,$A60-1947,FALSE)+HLOOKUP("fa_8_v_s2",acc!$B$10:$ALF$83,$A60-1947,FALSE),"")</f>
        <v>74.739932000000067</v>
      </c>
      <c r="VA60" s="203">
        <v>0</v>
      </c>
      <c r="VB60" s="203">
        <v>-0.68549999999999933</v>
      </c>
      <c r="VC60" s="203">
        <v>0</v>
      </c>
      <c r="VD60" s="203">
        <v>0</v>
      </c>
      <c r="VE60" s="203">
        <v>19.253812000000003</v>
      </c>
      <c r="VF60" s="203">
        <v>32.392125999999998</v>
      </c>
      <c r="VG60" s="203">
        <v>-13.138305000000001</v>
      </c>
      <c r="VH60" s="203">
        <v>-0.27080100000000074</v>
      </c>
      <c r="VI60" s="203">
        <v>92.704270000000065</v>
      </c>
      <c r="VJ60" s="203">
        <v>92.704270000000065</v>
      </c>
      <c r="VK60" s="203">
        <v>0</v>
      </c>
      <c r="VL60" s="203">
        <v>0</v>
      </c>
      <c r="VM60" s="203">
        <v>0</v>
      </c>
      <c r="VN60" s="203">
        <v>-3.8697320000000008</v>
      </c>
      <c r="VO60" s="203">
        <v>422.30473999999998</v>
      </c>
      <c r="VP60" s="241">
        <f>IFERROR(HLOOKUP("fl_3g_v_s11",acc!$B$10:$AIM$83,$A60-1947,FALSE)+HLOOKUP("fl_4_v_s11",acc!$B$10:$AIM$83,$A60-1947,FALSE)+HLOOKUP("fl_5e_v_s11",acc!$B$10:$AIM$83,$A60-1947,FALSE),"")</f>
        <v>421.65732999999994</v>
      </c>
      <c r="VQ60" s="203">
        <v>0</v>
      </c>
      <c r="VR60" s="203">
        <v>0</v>
      </c>
      <c r="VS60" s="203">
        <v>2.71001</v>
      </c>
      <c r="VT60" s="203">
        <v>4.0899260000000002</v>
      </c>
      <c r="VU60" s="203">
        <v>-1.3799190000000001</v>
      </c>
      <c r="VV60" s="203">
        <v>-4.9195669999999998</v>
      </c>
      <c r="VW60" s="203">
        <v>422.43751799999995</v>
      </c>
      <c r="VX60" s="203">
        <v>422.43751799999995</v>
      </c>
      <c r="VY60" s="203">
        <v>0</v>
      </c>
      <c r="VZ60" s="203">
        <v>0</v>
      </c>
      <c r="WA60" s="203">
        <v>0</v>
      </c>
      <c r="WB60" s="203">
        <v>0</v>
      </c>
      <c r="WC60" s="203">
        <v>-279.42637400000001</v>
      </c>
      <c r="WD60" s="241">
        <f>IFERROR(HLOOKUP("fl_295_v_s12",acc!$B$10:$AMK$83,$A60-1947,FALSE)+HLOOKUP("fl_2_v_s12",acc!$B$10:$AMK$83,$A60-1947,FALSE)+HLOOKUP("fl_3g_v_s12",acc!$B$10:$AMK$83,$A60-1947,FALSE)+HLOOKUP("fl_5e_v_s12",acc!$B$10:$AMK$83,$A60-1947,FALSE)+HLOOKUP("fl_6_v_s12",acc!$B$10:$AMK$83,$A60-1947,FALSE)+HLOOKUP("fl_7_v_s12",acc!$B$10:$AMK$83,$A60-1947,FALSE),"")</f>
        <v>40.142854000000014</v>
      </c>
      <c r="WE60" s="203">
        <v>0</v>
      </c>
      <c r="WF60" s="203">
        <v>-11.623100000000001</v>
      </c>
      <c r="WG60" s="203">
        <v>0</v>
      </c>
      <c r="WH60" s="203">
        <v>-0.6855</v>
      </c>
      <c r="WI60" s="203">
        <v>-8.947239999999999</v>
      </c>
      <c r="WJ60" s="203">
        <v>-3.5477370000000001</v>
      </c>
      <c r="WK60" s="203">
        <v>-5.3994770000000001</v>
      </c>
      <c r="WL60" s="203">
        <v>0</v>
      </c>
      <c r="WM60" s="203">
        <v>52.837297999999997</v>
      </c>
      <c r="WN60" s="203">
        <v>52.837297999999997</v>
      </c>
      <c r="WO60" s="203">
        <v>0</v>
      </c>
      <c r="WP60" s="203">
        <v>3.011171</v>
      </c>
      <c r="WQ60" s="203">
        <v>5.5501990000000205</v>
      </c>
      <c r="WR60" s="203">
        <v>0</v>
      </c>
      <c r="WS60" s="203">
        <v>-5.12</v>
      </c>
      <c r="WT60" s="241">
        <f>IFERROR(HLOOKUP("fl_21_v_s121",acc!$B$10:$AMC$83,$A60-1947,FALSE)+HLOOKUP("res_v",acc!$B$10:$AMC$83,$A60-1947,FALSE)+HLOOKUP("gcb_v",acc!$B$10:$AMC$83,$A60-1947,FALSE)+HLOOKUP("fl_2_v_s121",acc!$B$10:$AMC$83,$A60-1947,FALSE)+HLOOKUP("fl_5e_v_s121",acc!$B$10:$AMC$83,$A60-1947,FALSE),"")</f>
        <v>-5.12</v>
      </c>
      <c r="WU60" s="203">
        <v>0</v>
      </c>
      <c r="WV60" s="203">
        <v>0</v>
      </c>
      <c r="WW60" s="203">
        <v>0</v>
      </c>
      <c r="WX60" s="203">
        <v>0</v>
      </c>
      <c r="WY60" s="203">
        <v>0</v>
      </c>
      <c r="WZ60" s="203">
        <v>0</v>
      </c>
      <c r="XA60" s="203">
        <v>0</v>
      </c>
      <c r="XB60" s="203">
        <v>0</v>
      </c>
      <c r="XC60" s="203">
        <v>-5.12</v>
      </c>
      <c r="XD60" s="203">
        <v>-5.12</v>
      </c>
      <c r="XE60" s="203">
        <v>0</v>
      </c>
      <c r="XF60" s="203">
        <v>0</v>
      </c>
      <c r="XG60" s="203">
        <v>0</v>
      </c>
      <c r="XH60" s="203">
        <v>0</v>
      </c>
      <c r="XI60" s="203">
        <v>25.634042000000001</v>
      </c>
      <c r="XJ60" s="241">
        <f>IFERROR(HLOOKUP("fl_2_v_s13",acc!$B$10:$ALU$83,$A60-1947,FALSE)+HLOOKUP("fl_3e_v_s13",acc!$B$10:$ALU$83,$A60-1947,FALSE)+HLOOKUP("fl_4_v_s13",acc!$B$10:$ALU$83,$A60-1947,FALSE),"")</f>
        <v>25.126991</v>
      </c>
      <c r="XK60" s="203">
        <v>0</v>
      </c>
      <c r="XL60" s="203">
        <v>0</v>
      </c>
      <c r="XM60" s="203">
        <v>0</v>
      </c>
      <c r="XN60" s="203">
        <v>25.491042</v>
      </c>
      <c r="XO60" s="203">
        <v>31.849937000000001</v>
      </c>
      <c r="XP60" s="203">
        <v>-6.3589060000000002</v>
      </c>
      <c r="XQ60" s="203">
        <v>0</v>
      </c>
      <c r="XR60" s="203">
        <v>0</v>
      </c>
      <c r="XS60" s="203">
        <v>0</v>
      </c>
      <c r="XT60" s="203">
        <v>0</v>
      </c>
      <c r="XU60" s="203">
        <v>0</v>
      </c>
      <c r="XV60" s="203">
        <v>0</v>
      </c>
      <c r="XW60" s="203">
        <v>0</v>
      </c>
      <c r="XX60" s="203">
        <v>-1.7758</v>
      </c>
      <c r="XY60" s="241">
        <f>IFERROR(HLOOKUP("fl_4_v_s14",acc!$B$10:$ALM$83,$A60-1947,FALSE),"")</f>
        <v>-1.9019999999999999</v>
      </c>
      <c r="XZ60" s="203">
        <v>0</v>
      </c>
      <c r="YA60" s="203">
        <v>0</v>
      </c>
      <c r="YB60" s="203">
        <v>0</v>
      </c>
      <c r="YC60" s="203">
        <v>0</v>
      </c>
      <c r="YD60" s="203">
        <v>0</v>
      </c>
      <c r="YE60" s="203">
        <v>-1.9019999999999999</v>
      </c>
      <c r="YF60" s="203">
        <v>0</v>
      </c>
      <c r="YG60" s="203">
        <v>0</v>
      </c>
      <c r="YH60" s="203">
        <v>0</v>
      </c>
      <c r="YI60" s="203">
        <v>0</v>
      </c>
      <c r="YJ60" s="203">
        <v>0</v>
      </c>
      <c r="YK60" s="203">
        <v>0</v>
      </c>
      <c r="YL60" s="203">
        <v>132.84491599999998</v>
      </c>
      <c r="YM60" s="241">
        <f>IFERROR(HLOOKUP("fl_1_v_s2",acc!$B$10:$ALE$83,$A60-1947,FALSE)+HLOOKUP("fl_295_v_s2",acc!$B$10:$ALE$83,$A60-1947,FALSE)+HLOOKUP("tgt2_v",acc!$B$10:$ALE$83,$A60-1947,FALSE)+HLOOKUP("fl_2_v_s2",acc!$B$10:$ALE$83,$A60-1947,FALSE)+HLOOKUP("fl_3d_v_s2",acc!$B$10:$ALE$83,$A60-1947,FALSE)+HLOOKUP("fl_4_v_s2",acc!$B$10:$ALE$83,$A60-1947,FALSE)+HLOOKUP("fl_5d_v_s2",acc!$B$10:$ALE$83,$A60-1947,FALSE)+HLOOKUP("fl_7_v_s2",acc!$B$10:$ALE$83,$A60-1947,FALSE),"")</f>
        <v>45.968235</v>
      </c>
      <c r="YN60" s="203">
        <v>-2.218</v>
      </c>
      <c r="YO60" s="203">
        <v>5.1486930000000006</v>
      </c>
      <c r="YP60" s="203">
        <v>0</v>
      </c>
      <c r="YQ60" s="203">
        <v>0.6855</v>
      </c>
      <c r="YR60" s="203">
        <v>22.262729</v>
      </c>
      <c r="YS60" s="203">
        <v>32.392125999999998</v>
      </c>
      <c r="YT60" s="203">
        <v>-10.129389</v>
      </c>
      <c r="YU60" s="203">
        <v>-3.190332999999999</v>
      </c>
      <c r="YV60" s="203">
        <v>58.717962</v>
      </c>
      <c r="YW60" s="203">
        <v>0</v>
      </c>
      <c r="YX60" s="203">
        <v>58.717962</v>
      </c>
      <c r="YY60" s="203">
        <v>0</v>
      </c>
      <c r="YZ60" s="203">
        <v>-3.046198000000004</v>
      </c>
      <c r="ZA60" s="203">
        <v>0</v>
      </c>
      <c r="ZB60" s="203">
        <v>2.8723000000000001</v>
      </c>
      <c r="ZC60" s="241">
        <f>IFERROR(HLOOKUP("fa_21_c_s11",acc!$B$10:$AIL$83,$A60-1947,FALSE)+HLOOKUP("fa_2_c_s11",acc!$B$10:$AIL$83,$A60-1947,FALSE)+HLOOKUP("fa_3e_c_s11",acc!$B$10:$AIL$83,$A60-1947,FALSE)+HLOOKUP("fa_3d_c_s11",acc!$B$10:$AIL$83,$A60-1947,FALSE)+HLOOKUP("fa_4_c_s11",acc!$B$10:$AIL$83,$A60-1947,FALSE)+HLOOKUP("fa_5e_c_s11",acc!$B$10:$AIL$83,$A60-1947,FALSE)+HLOOKUP("fa_5d_c_s11",acc!$B$10:$AIL$83,$A60-1947,FALSE)+HLOOKUP("fa_6_c_s11",acc!$B$10:$AIL$83,$A60-1947,FALSE)+HLOOKUP("fa_7_c_s11",acc!$B$10:$AIL$83,$A60-1947,FALSE)+HLOOKUP("fa_8_c_s11",acc!$B$10:$AIL$83,$A60-1947,FALSE),"")</f>
        <v>-3.7356659999999997</v>
      </c>
      <c r="ZD60" s="203">
        <v>0</v>
      </c>
      <c r="ZE60" s="203">
        <v>-1.7791679999999999</v>
      </c>
      <c r="ZF60" s="203">
        <v>0.03</v>
      </c>
      <c r="ZG60" s="203">
        <v>3</v>
      </c>
      <c r="ZH60" s="203">
        <v>0</v>
      </c>
      <c r="ZI60" s="203">
        <v>3.0000309999999999</v>
      </c>
      <c r="ZJ60" s="203">
        <v>-0.87563099999999994</v>
      </c>
      <c r="ZK60" s="203">
        <v>-3.0609070000000003</v>
      </c>
      <c r="ZL60" s="203">
        <v>-3.0609070000000003</v>
      </c>
      <c r="ZM60" s="203">
        <v>0</v>
      </c>
      <c r="ZN60" s="203">
        <v>0</v>
      </c>
      <c r="ZO60" s="203">
        <v>0</v>
      </c>
      <c r="ZP60" s="203">
        <v>-1.0499909999999995</v>
      </c>
      <c r="ZQ60" s="203">
        <v>-22.221346999999998</v>
      </c>
      <c r="ZR60" s="241">
        <f>IFERROR(HLOOKUP("fa_21_c_s12",acc!$B$10:$AMJ$83,$A60-1947,FALSE)+HLOOKUP("res_c",acc!$B$10:$AMJ$83,$A60-1947,FALSE)+HLOOKUP("fa_2_c_s12",acc!$B$10:$AMJ$83,$A60-1947,FALSE)+HLOOKUP("fa_3e_c_s12",acc!$B$10:$AMJ$83,$A60-1947,FALSE)+HLOOKUP("fa_3d_c_s12",acc!$B$10:$AMJ$83,$A60-1947,FALSE)+HLOOKUP("fa_3g_c_s12",acc!$B$10:$AMJ$83,$A60-1947,FALSE)+HLOOKUP("fa_4_c_s12",acc!$B$10:$AMJ$83,$A60-1947,FALSE)+HLOOKUP("fa_5e_c_s12",acc!$B$10:$AMJ$83,$A60-1947,FALSE)+HLOOKUP("fa_5d_c_s12",acc!$B$10:$AMJ$83,$A60-1947,FALSE)+HLOOKUP("fa_8_c_s12",acc!$B$10:$AMJ$83,$A60-1947,FALSE),"")</f>
        <v>-20.001503999999997</v>
      </c>
      <c r="ZS60" s="203">
        <v>0</v>
      </c>
      <c r="ZT60" s="203">
        <v>-8.2586010000000005</v>
      </c>
      <c r="ZU60" s="203">
        <v>6.0000000000000001E-3</v>
      </c>
      <c r="ZV60" s="203">
        <v>0</v>
      </c>
      <c r="ZW60" s="203">
        <v>-3</v>
      </c>
      <c r="ZX60" s="203">
        <v>0</v>
      </c>
      <c r="ZY60" s="203">
        <v>-2.9999069999999968</v>
      </c>
      <c r="ZZ60" s="203">
        <v>-5.2303509999999989</v>
      </c>
      <c r="AAA60" s="203">
        <v>-0.47364499999999998</v>
      </c>
      <c r="AAB60" s="203">
        <v>-0.47364499999999998</v>
      </c>
      <c r="AAC60" s="203">
        <v>0</v>
      </c>
      <c r="AAD60" s="203">
        <v>0</v>
      </c>
      <c r="AAE60" s="203">
        <v>0</v>
      </c>
      <c r="AAF60" s="203">
        <v>-0.21199999999999997</v>
      </c>
      <c r="AAG60" s="203">
        <v>26.763099999999998</v>
      </c>
      <c r="AAH60" s="241">
        <f>IFERROR(HLOOKUP("fa_1_c_s121",acc!$B$10:$AMB$83,$A60-1947,FALSE)+HLOOKUP("fa_295_c_s121",acc!$B$10:$AMB$83,$A60-1947,FALSE)+HLOOKUP("tgt2_c",acc!$B$10:$AMB$83,$A60-1947,FALSE)+HLOOKUP("fa_2_c_s121",acc!$B$10:$AMB$83,$A60-1947,FALSE)+HLOOKUP("fa_3e_c_s121",acc!$B$10:$AMB$83,$A60-1947,FALSE)+HLOOKUP("fa_3d_c_s121",acc!$B$10:$AMB$83,$A60-1947,FALSE)+HLOOKUP("fa_3g_c_s121",acc!$B$10:$AMB$83,$A60-1947,FALSE)+HLOOKUP("fa_4_c_s121",acc!$B$10:$AMB$83,$A60-1947,FALSE)+HLOOKUP("fa_5e_c_s121",acc!$B$10:$AMB$83,$A60-1947,FALSE)+HLOOKUP("fa_5d_c_s121",acc!$B$10:$AMB$83,$A60-1947,FALSE)+HLOOKUP("fa_7_c_s121",acc!$B$10:$AMB$83,$A60-1947,FALSE)+HLOOKUP("fa_8_c_s121",acc!$B$10:$AMB$83,$A60-1947,FALSE),"")</f>
        <v>27.364884</v>
      </c>
      <c r="AAI60" s="203">
        <v>-1.0999999999999999E-2</v>
      </c>
      <c r="AAJ60" s="203">
        <v>1.095</v>
      </c>
      <c r="AAK60" s="203">
        <v>0</v>
      </c>
      <c r="AAL60" s="203">
        <v>6.4000000000000001E-2</v>
      </c>
      <c r="AAM60" s="203">
        <v>27.25</v>
      </c>
      <c r="AAN60" s="203">
        <v>0</v>
      </c>
      <c r="AAO60" s="203">
        <v>27.249783999999998</v>
      </c>
      <c r="AAP60" s="203">
        <v>-1.0719000000000001</v>
      </c>
      <c r="AAQ60" s="203">
        <v>0</v>
      </c>
      <c r="AAR60" s="203">
        <v>0</v>
      </c>
      <c r="AAS60" s="203">
        <v>0</v>
      </c>
      <c r="AAT60" s="203">
        <v>0</v>
      </c>
      <c r="AAU60" s="203">
        <v>0</v>
      </c>
      <c r="AAV60" s="203">
        <v>3.9000000000000035E-2</v>
      </c>
      <c r="AAW60" s="203">
        <v>0.443</v>
      </c>
      <c r="AAX60" s="241">
        <f>IFERROR(HLOOKUP("gcb_c",acc!$B$10:$ALT$83,$A60-1947,FALSE)+HLOOKUP("fa_2_c_s13",acc!$B$10:$ALT$83,$A60-1947,FALSE)+HLOOKUP("fa_3d_c_s13",acc!$B$10:$ALT$83,$A60-1947,FALSE)+HLOOKUP("fa_3g_c_s13",acc!$B$10:$ALT$83,$A60-1947,FALSE)+HLOOKUP("fa_5e_c_s13",acc!$B$10:$ALT$83,$A60-1947,FALSE)+HLOOKUP("fa_5d_c_s13",acc!$B$10:$ALT$83,$A60-1947,FALSE)+HLOOKUP("fa_6_c_s13",acc!$B$10:$ALT$83,$A60-1947,FALSE)+HLOOKUP("fa_7_c_s13",acc!$B$10:$ALT$83,$A60-1947,FALSE)+HLOOKUP("fa_8_c_s13",acc!$B$10:$ALT$83,$A60-1947,FALSE),"")</f>
        <v>1.7149999999999999</v>
      </c>
      <c r="AAY60" s="203">
        <v>0</v>
      </c>
      <c r="AAZ60" s="203">
        <v>-0.73</v>
      </c>
      <c r="ABA60" s="203">
        <v>0</v>
      </c>
      <c r="ABB60" s="203">
        <v>0</v>
      </c>
      <c r="ABC60" s="203">
        <v>0</v>
      </c>
      <c r="ABD60" s="203">
        <v>0</v>
      </c>
      <c r="ABE60" s="203">
        <v>0</v>
      </c>
      <c r="ABF60" s="203">
        <v>2.4099979999999999</v>
      </c>
      <c r="ABG60" s="203">
        <v>2.4099979999999999</v>
      </c>
      <c r="ABH60" s="203">
        <v>0</v>
      </c>
      <c r="ABI60" s="203">
        <v>0</v>
      </c>
      <c r="ABJ60" s="203">
        <v>0</v>
      </c>
      <c r="ABK60" s="203">
        <v>5.0002000000000005E-2</v>
      </c>
      <c r="ABL60" s="203">
        <v>10.314057</v>
      </c>
      <c r="ABM60" s="241">
        <f>IFERROR(HLOOKUP("fa_21_c_s14",acc!$B$10:$ALL$83,$A60-1947,FALSE)+HLOOKUP("fa_2_c_s14",acc!$B$10:$ALL$83,$A60-1947,FALSE)+HLOOKUP("fa_3d_c_s14",acc!$B$10:$ALL$83,$A60-1947,FALSE)+HLOOKUP("fa_3g_c_s14",acc!$B$10:$ALL$83,$A60-1947,FALSE)+HLOOKUP("fa_5e_c_s14",acc!$B$10:$ALL$83,$A60-1947,FALSE)+HLOOKUP("fa_5d_c_s14",acc!$B$10:$ALL$83,$A60-1947,FALSE)+HLOOKUP("fa_6_c_s14",acc!$B$10:$ALL$83,$A60-1947,FALSE)+HLOOKUP("fa_7_c_s14",acc!$B$10:$ALL$83,$A60-1947,FALSE)+HLOOKUP("fa_8_c_s14",acc!$B$10:$ALL$83,$A60-1947,FALSE),"")</f>
        <v>10.896057000000001</v>
      </c>
      <c r="ABN60" s="203">
        <v>0</v>
      </c>
      <c r="ABO60" s="203">
        <v>0.50350000000000006</v>
      </c>
      <c r="ABP60" s="203">
        <v>0.10299999999999999</v>
      </c>
      <c r="ABQ60" s="203">
        <v>7</v>
      </c>
      <c r="ABR60" s="203">
        <v>7</v>
      </c>
      <c r="ABS60" s="203">
        <v>0</v>
      </c>
      <c r="ABT60" s="203">
        <v>0</v>
      </c>
      <c r="ABU60" s="203">
        <v>3.5335569999999996</v>
      </c>
      <c r="ABV60" s="203">
        <v>3.5335569999999996</v>
      </c>
      <c r="ABW60" s="203">
        <v>0</v>
      </c>
      <c r="ABX60" s="203">
        <v>0</v>
      </c>
      <c r="ABY60" s="203">
        <v>0</v>
      </c>
      <c r="ABZ60" s="203">
        <v>-0.24399999999999999</v>
      </c>
      <c r="ACA60" s="203">
        <v>-8.8210370000000005</v>
      </c>
      <c r="ACB60" s="241">
        <f>IFERROR(HLOOKUP("fa_21_c_s2",acc!$B$10:$ALD$83,$A60-1947,FALSE)+HLOOKUP("fa_2_c_s2",acc!$B$10:$ALD$83,$A60-1947,FALSE)+HLOOKUP("fa_3e_c_s2",acc!$B$10:$ALD$83,$A60-1947,FALSE)+HLOOKUP("fa_3g_c_s2",acc!$B$10:$ALD$83,$A60-1947,FALSE)+HLOOKUP("fa_4_c_s2",acc!$B$10:$ALD$83,$A60-1947,FALSE)+HLOOKUP("fa_5e_c_s2",acc!$B$10:$ALD$83,$A60-1947,FALSE)+HLOOKUP("fa_6_c_s2",acc!$B$10:$ALD$83,$A60-1947,FALSE)+HLOOKUP("fa_8_c_s2",acc!$B$10:$ALD$83,$A60-1947,FALSE),"")</f>
        <v>-8.8727640000000001</v>
      </c>
      <c r="ACC60" s="203">
        <v>0</v>
      </c>
      <c r="ACD60" s="203">
        <v>0.20300000000000029</v>
      </c>
      <c r="ACE60" s="203">
        <v>1.5000000000000013E-2</v>
      </c>
      <c r="ACF60" s="203">
        <v>0</v>
      </c>
      <c r="ACG60" s="203">
        <v>0</v>
      </c>
      <c r="ACH60" s="203">
        <v>7</v>
      </c>
      <c r="ACI60" s="203">
        <v>-7</v>
      </c>
      <c r="ACJ60" s="203">
        <v>-3.5077500000000015</v>
      </c>
      <c r="ACK60" s="203">
        <v>-3.0000000004193339E-6</v>
      </c>
      <c r="ACL60" s="203">
        <v>-3.0000000004193339E-6</v>
      </c>
      <c r="ACM60" s="203">
        <v>0</v>
      </c>
      <c r="ACN60" s="203">
        <v>0</v>
      </c>
      <c r="ACO60" s="203">
        <v>0</v>
      </c>
      <c r="ACP60" s="203">
        <v>1.4169890000000001</v>
      </c>
      <c r="ACQ60" s="203">
        <v>4.1739999999999999E-2</v>
      </c>
      <c r="ACR60" s="241">
        <f>IFERROR(HLOOKUP("fl_3g_c_s11",acc!$B$10:$AMQ$83,$A60-1947,FALSE)+HLOOKUP("fl_4_c_s11",acc!$B$10:$AMQ$83,$A60-1947,FALSE)+HLOOKUP("fl_5e_c_s11",acc!$B$10:$AMQ$83,$A60-1947,FALSE),"")</f>
        <v>-6.5662569999999993</v>
      </c>
      <c r="ACS60" s="203">
        <v>0</v>
      </c>
      <c r="ACT60" s="203">
        <v>0</v>
      </c>
      <c r="ACU60" s="203">
        <v>0</v>
      </c>
      <c r="ACV60" s="203">
        <v>0</v>
      </c>
      <c r="ACW60" s="203">
        <v>0</v>
      </c>
      <c r="ACX60" s="203">
        <v>-6.5662569999999993</v>
      </c>
      <c r="ACY60" s="203">
        <v>0</v>
      </c>
      <c r="ACZ60" s="203">
        <v>0</v>
      </c>
      <c r="ADA60" s="203">
        <v>0</v>
      </c>
      <c r="ADB60" s="203">
        <v>0</v>
      </c>
      <c r="ADC60" s="203">
        <v>0</v>
      </c>
      <c r="ADD60" s="203">
        <v>0</v>
      </c>
      <c r="ADE60" s="203">
        <v>-5.5548509999999993</v>
      </c>
      <c r="ADF60" s="241">
        <f>IFERROR(HLOOKUP("fl_295_c_s12",acc!$B$10:$AMI$83,$A60-1947,FALSE)+HLOOKUP("fl_2_c_s12",acc!$B$10:$AMI$83,$A60-1947,FALSE)+HLOOKUP("fl_3g_c_s12",acc!$B$10:$AMI$83,$A60-1947,FALSE)+HLOOKUP("fl_5e_c_s12",acc!$B$10:$AMI$83,$A60-1947,FALSE)+HLOOKUP("fl_6_c_s12",acc!$B$10:$AMI$83,$A60-1947,FALSE)+HLOOKUP("fl_7_c_s12",acc!$B$10:$AMI$83,$A60-1947,FALSE),"")</f>
        <v>-3.3351009999999999</v>
      </c>
      <c r="ADG60" s="203">
        <v>0</v>
      </c>
      <c r="ADH60" s="203">
        <v>-5.8081009999999997</v>
      </c>
      <c r="ADI60" s="203">
        <v>0</v>
      </c>
      <c r="ADJ60" s="203">
        <v>6.4000000000000057E-2</v>
      </c>
      <c r="ADK60" s="203">
        <v>0</v>
      </c>
      <c r="ADL60" s="203">
        <v>7</v>
      </c>
      <c r="ADM60" s="203">
        <v>-7</v>
      </c>
      <c r="ADN60" s="203">
        <v>0</v>
      </c>
      <c r="ADO60" s="203">
        <v>2.4089999999999998</v>
      </c>
      <c r="ADP60" s="203">
        <v>2.4089999999999998</v>
      </c>
      <c r="ADQ60" s="203">
        <v>0</v>
      </c>
      <c r="ADR60" s="203">
        <v>0</v>
      </c>
      <c r="ADS60" s="203">
        <v>0</v>
      </c>
      <c r="ADT60" s="203">
        <v>0</v>
      </c>
      <c r="ADU60" s="203">
        <v>-0.80100000000000005</v>
      </c>
      <c r="ADV60" s="241">
        <f>IFERROR(HLOOKUP("fl_21_c_s121",acc!$B$10:$AMA$83,$A60-1947,FALSE)+HLOOKUP("res_c",acc!$B$10:$AMA$83,$A60-1947,FALSE)+HLOOKUP("gcb_c",acc!$B$10:$AMA$83,$A60-1947,FALSE)+HLOOKUP("fl_2_c_s121",acc!$B$10:$AMA$83,$A60-1947,FALSE)+HLOOKUP("fl_5e_c_s121",acc!$B$10:$AMA$83,$A60-1947,FALSE),"")</f>
        <v>-0.19900000000000029</v>
      </c>
      <c r="ADW60" s="203">
        <v>0</v>
      </c>
      <c r="ADX60" s="203">
        <v>2.4950000000000001</v>
      </c>
      <c r="ADY60" s="203">
        <v>0.15400000000000003</v>
      </c>
      <c r="ADZ60" s="203">
        <v>0</v>
      </c>
      <c r="AEA60" s="203">
        <v>0</v>
      </c>
      <c r="AEB60" s="203">
        <v>0</v>
      </c>
      <c r="AEC60" s="203">
        <v>0</v>
      </c>
      <c r="AED60" s="203">
        <v>0</v>
      </c>
      <c r="AEE60" s="203">
        <v>0</v>
      </c>
      <c r="AEF60" s="203">
        <v>0</v>
      </c>
      <c r="AEG60" s="203">
        <v>0</v>
      </c>
      <c r="AEH60" s="203">
        <v>0</v>
      </c>
      <c r="AEI60" s="203">
        <v>0</v>
      </c>
      <c r="AEJ60" s="203">
        <v>0</v>
      </c>
      <c r="AEK60" s="203">
        <v>-0.5954020000000001</v>
      </c>
      <c r="AEL60" s="241">
        <f>IFERROR(HLOOKUP("fl_2_c_s13",acc!$B$10:$ALS$83,$A60-1947,FALSE)+HLOOKUP("fl_3e_c_s13",acc!$B$10:$ALS$83,$A60-1947,FALSE)+HLOOKUP("fl_4_c_s13",acc!$B$10:$ALS$83,$A60-1947,FALSE),"")</f>
        <v>0.67659799999999992</v>
      </c>
      <c r="AEM60" s="203">
        <v>0</v>
      </c>
      <c r="AEN60" s="203">
        <v>-5.1999999999999998E-2</v>
      </c>
      <c r="AEO60" s="203">
        <v>0</v>
      </c>
      <c r="AEP60" s="203">
        <v>0</v>
      </c>
      <c r="AEQ60" s="203">
        <v>0</v>
      </c>
      <c r="AER60" s="203">
        <v>0</v>
      </c>
      <c r="AES60" s="203">
        <v>0.72859799999999997</v>
      </c>
      <c r="AET60" s="203">
        <v>0</v>
      </c>
      <c r="AEU60" s="203">
        <v>0</v>
      </c>
      <c r="AEV60" s="203">
        <v>0</v>
      </c>
      <c r="AEW60" s="203">
        <v>0</v>
      </c>
      <c r="AEX60" s="203">
        <v>0</v>
      </c>
      <c r="AEY60" s="203">
        <v>0</v>
      </c>
      <c r="AEZ60" s="203">
        <v>-1.9115239999999998</v>
      </c>
      <c r="AFA60" s="241">
        <f>IFERROR(HLOOKUP("fl_4_c_s14",acc!$B$10:$ALK$83,$A60-1947,FALSE),"")</f>
        <v>-1.3295239999999999</v>
      </c>
      <c r="AFB60" s="203">
        <v>0</v>
      </c>
      <c r="AFC60" s="203">
        <v>0</v>
      </c>
      <c r="AFD60" s="203">
        <v>0</v>
      </c>
      <c r="AFE60" s="203">
        <v>0</v>
      </c>
      <c r="AFF60" s="203">
        <v>0</v>
      </c>
      <c r="AFG60" s="203">
        <v>-1.3295239999999999</v>
      </c>
      <c r="AFH60" s="203">
        <v>0</v>
      </c>
      <c r="AFI60" s="203">
        <v>0</v>
      </c>
      <c r="AFJ60" s="203">
        <v>0</v>
      </c>
      <c r="AFK60" s="203">
        <v>0</v>
      </c>
      <c r="AFL60" s="203">
        <v>0</v>
      </c>
      <c r="AFM60" s="203">
        <v>0</v>
      </c>
      <c r="AFN60" s="203">
        <v>18.171110000000002</v>
      </c>
      <c r="AFO60" s="241">
        <f>IFERROR(HLOOKUP("fl_1_c_s2",acc!$B$10:$ALC$83,$A60-1947,FALSE)+HLOOKUP("fl_295_c_s2",acc!$B$10:$ALC$83,$A60-1947,FALSE)+HLOOKUP("tgt2_c",acc!$B$10:$ALC$83,$A60-1947,FALSE)+HLOOKUP("fl_2_c_s2",acc!$B$10:$ALC$83,$A60-1947,FALSE)+HLOOKUP("fl_3d_c_s2",acc!$B$10:$ALC$83,$A60-1947,FALSE)+HLOOKUP("fl_4_c_s2",acc!$B$10:$ALC$83,$A60-1947,FALSE)+HLOOKUP("fl_5d_c_s2",acc!$B$10:$ALC$83,$A60-1947,FALSE)+HLOOKUP("fl_7_c_s2",acc!$B$10:$ALC$83,$A60-1947,FALSE),"")</f>
        <v>18.119382999999999</v>
      </c>
      <c r="AFP60" s="203">
        <v>-1.0999999999999999E-2</v>
      </c>
      <c r="AFQ60" s="203">
        <v>-5.6011679999999995</v>
      </c>
      <c r="AFR60" s="203">
        <v>0</v>
      </c>
      <c r="AFS60" s="203">
        <v>0</v>
      </c>
      <c r="AFT60" s="203">
        <v>34.25</v>
      </c>
      <c r="AFU60" s="203">
        <v>7</v>
      </c>
      <c r="AFV60" s="203">
        <v>27.25</v>
      </c>
      <c r="AFW60" s="203">
        <v>-3.5184490000000004</v>
      </c>
      <c r="AFX60" s="203">
        <v>0</v>
      </c>
      <c r="AFY60" s="203">
        <v>0</v>
      </c>
      <c r="AFZ60" s="203">
        <v>0</v>
      </c>
      <c r="AGA60" s="203">
        <v>0</v>
      </c>
      <c r="AGB60" s="203">
        <v>0</v>
      </c>
      <c r="AGC60" s="203">
        <v>0</v>
      </c>
      <c r="AGD60" s="203">
        <v>1352.6310000000001</v>
      </c>
      <c r="AGE60" s="203">
        <v>1352.2430000000002</v>
      </c>
      <c r="AGF60" s="203">
        <v>0</v>
      </c>
      <c r="AGG60" s="203">
        <v>0</v>
      </c>
      <c r="AGH60" s="203">
        <v>0</v>
      </c>
      <c r="AGI60" s="203">
        <v>0</v>
      </c>
      <c r="AGJ60" s="203">
        <v>11.691004999999999</v>
      </c>
      <c r="AGK60" s="203">
        <v>7.3051499999999994</v>
      </c>
      <c r="AGL60" s="203">
        <v>0</v>
      </c>
      <c r="AGM60" s="203">
        <v>-1.4999999999999999E-2</v>
      </c>
      <c r="AGN60" s="203">
        <v>21.335999999999999</v>
      </c>
      <c r="AGO60" s="203">
        <v>14.756</v>
      </c>
      <c r="AGP60" s="203">
        <v>0</v>
      </c>
      <c r="AGQ60" s="203">
        <v>-2.8330000000000002</v>
      </c>
      <c r="AGR60" s="203">
        <v>2.5728330000000001</v>
      </c>
      <c r="AGS60" s="203">
        <v>6.8676439999999985</v>
      </c>
      <c r="AGT60" s="203">
        <v>12.506474000000001</v>
      </c>
      <c r="AGU60" s="203">
        <v>0</v>
      </c>
      <c r="AGV60" s="203">
        <v>25.793675</v>
      </c>
      <c r="AGW60" s="203">
        <v>47.740612999999996</v>
      </c>
      <c r="AGX60" s="203">
        <v>5.375176999999999</v>
      </c>
      <c r="AGY60" s="203">
        <v>-18.056326999999996</v>
      </c>
      <c r="AGZ60" s="203">
        <v>-17.593224000000003</v>
      </c>
      <c r="AHA60" s="203">
        <v>6.6644649999999963</v>
      </c>
      <c r="AHB60" s="203">
        <v>-2.3036120000000047</v>
      </c>
      <c r="AHC60" s="203">
        <v>-17.756918000000002</v>
      </c>
      <c r="AHD60" s="203">
        <v>19.234331999999995</v>
      </c>
      <c r="AHE60" s="203">
        <v>9.364177999999999</v>
      </c>
      <c r="AHF60" s="203">
        <v>467.87886700000001</v>
      </c>
      <c r="AHG60" s="203">
        <v>14.093874</v>
      </c>
      <c r="AHH60" s="203">
        <v>0</v>
      </c>
      <c r="AHI60" s="203">
        <v>197.577506</v>
      </c>
      <c r="AHJ60" s="203">
        <v>688.91442500000005</v>
      </c>
      <c r="AHK60" s="203">
        <v>138.926647</v>
      </c>
      <c r="AHL60" s="203">
        <v>443.70705099999998</v>
      </c>
      <c r="AHM60" s="203">
        <v>508.057771</v>
      </c>
      <c r="AHN60" s="203">
        <f t="shared" si="3"/>
        <v>1.4718117235572732</v>
      </c>
      <c r="AHO60" s="203">
        <f t="shared" si="2"/>
        <v>0.89183019401371932</v>
      </c>
      <c r="AHP60" s="203">
        <v>7.5607900000000008</v>
      </c>
      <c r="AHQ60" s="203">
        <v>18.014166000000017</v>
      </c>
      <c r="AHR60" s="203">
        <v>81.975308999999996</v>
      </c>
      <c r="AHS60" s="203">
        <v>95.727102000000031</v>
      </c>
      <c r="AHT60" s="203">
        <v>0.41068900000000003</v>
      </c>
      <c r="AHU60" s="203">
        <v>30.553090999999998</v>
      </c>
      <c r="AHV60" s="203">
        <v>0.52210599999999996</v>
      </c>
      <c r="AHW60" s="203">
        <v>0</v>
      </c>
      <c r="AHX60" s="203">
        <v>-6.3589060000000002</v>
      </c>
      <c r="AHY60" s="203">
        <v>25.126991</v>
      </c>
      <c r="AHZ60" s="203">
        <v>4.1393789999999999</v>
      </c>
      <c r="AIA60" s="203">
        <v>-4.9706270000000004</v>
      </c>
      <c r="AIB60" s="203">
        <v>-8.9472140000000007</v>
      </c>
      <c r="AIC60" s="203">
        <v>0.14443899999999998</v>
      </c>
      <c r="AID60" s="203">
        <v>-0.12019600000000086</v>
      </c>
      <c r="AIE60" s="203">
        <v>6.9179560000000002</v>
      </c>
      <c r="AIF60" s="203">
        <v>-6.7793990000000006</v>
      </c>
      <c r="AIG60" s="203">
        <v>0</v>
      </c>
      <c r="AIH60" s="203">
        <v>0</v>
      </c>
      <c r="AII60" s="203">
        <v>0</v>
      </c>
      <c r="AIJ60" s="203">
        <v>0</v>
      </c>
      <c r="AIK60" s="203">
        <v>0</v>
      </c>
      <c r="AIL60" s="203">
        <v>0</v>
      </c>
      <c r="AIM60" s="203">
        <v>0</v>
      </c>
      <c r="AIN60" s="203">
        <v>0</v>
      </c>
      <c r="AIO60" s="203">
        <v>0</v>
      </c>
      <c r="AIP60" s="203">
        <v>0</v>
      </c>
      <c r="AIQ60" s="203">
        <v>0</v>
      </c>
      <c r="AIR60" s="203">
        <v>7</v>
      </c>
      <c r="AIS60" s="203">
        <v>-7</v>
      </c>
    </row>
    <row r="61" spans="1:929" x14ac:dyDescent="0.35">
      <c r="A61" s="1">
        <v>1999</v>
      </c>
      <c r="B61" s="203">
        <v>146.91199999999998</v>
      </c>
      <c r="C61" s="203">
        <v>-116.807039</v>
      </c>
      <c r="D61" s="203">
        <v>31.551641</v>
      </c>
      <c r="E61" s="203">
        <v>0.35757200000000466</v>
      </c>
      <c r="F61" s="203">
        <v>1256.625164</v>
      </c>
      <c r="G61" s="203">
        <v>4.0940000000000003</v>
      </c>
      <c r="H61" s="203">
        <v>0</v>
      </c>
      <c r="I61" s="203">
        <v>3.4652910000000001</v>
      </c>
      <c r="J61" s="203">
        <v>0.62115000000000009</v>
      </c>
      <c r="K61" s="203">
        <v>221.92689999999999</v>
      </c>
      <c r="L61" s="203">
        <v>0</v>
      </c>
      <c r="M61" s="203">
        <v>0</v>
      </c>
      <c r="N61" s="203">
        <v>0</v>
      </c>
      <c r="O61" s="203">
        <f t="shared" si="6"/>
        <v>2.7252182061463639</v>
      </c>
      <c r="P61" s="203">
        <f t="shared" si="4"/>
        <v>0.92424370845403392</v>
      </c>
      <c r="Q61" s="203">
        <v>0</v>
      </c>
      <c r="R61" s="203">
        <v>0</v>
      </c>
      <c r="S61" s="203">
        <v>-0.71099999999999997</v>
      </c>
      <c r="T61" s="203">
        <v>0</v>
      </c>
      <c r="U61" s="203">
        <v>74.970376000000002</v>
      </c>
      <c r="V61" s="203">
        <v>13.140585000000002</v>
      </c>
      <c r="W61" s="203">
        <v>358.98872999999998</v>
      </c>
      <c r="X61" s="203">
        <v>9.911999999999999</v>
      </c>
      <c r="Y61" s="203">
        <v>-6.1566859999999997</v>
      </c>
      <c r="Z61" s="203">
        <v>0.55366199999999999</v>
      </c>
      <c r="AA61" s="203">
        <v>4.9010000000002663E-3</v>
      </c>
      <c r="AB61" s="203">
        <v>56.632082000000004</v>
      </c>
      <c r="AC61" s="203">
        <v>0</v>
      </c>
      <c r="AD61" s="203">
        <v>0</v>
      </c>
      <c r="AE61" s="203">
        <v>0</v>
      </c>
      <c r="AF61" s="203">
        <v>0</v>
      </c>
      <c r="AG61" s="203">
        <v>0</v>
      </c>
      <c r="AH61" s="203">
        <v>0</v>
      </c>
      <c r="AI61" s="203">
        <v>0</v>
      </c>
      <c r="AJ61" s="203">
        <v>0</v>
      </c>
      <c r="AK61" s="203">
        <v>0</v>
      </c>
      <c r="AL61" s="203">
        <v>0</v>
      </c>
      <c r="AM61" s="203">
        <v>0.11099999999999999</v>
      </c>
      <c r="AN61" s="203">
        <v>0</v>
      </c>
      <c r="AO61" s="203">
        <v>4.5452209999999997</v>
      </c>
      <c r="AP61" s="203">
        <v>0.18892800000000004</v>
      </c>
      <c r="AQ61" s="203">
        <v>19.916061000000003</v>
      </c>
      <c r="AR61" s="203">
        <v>53.201999999999998</v>
      </c>
      <c r="AS61" s="203">
        <v>-44.886321000000002</v>
      </c>
      <c r="AT61" s="203">
        <v>5.9188960000000002</v>
      </c>
      <c r="AU61" s="203">
        <v>4.3307000000005758E-2</v>
      </c>
      <c r="AV61" s="203">
        <v>681.74094300000002</v>
      </c>
      <c r="AW61" s="203">
        <v>1.0589999999999999</v>
      </c>
      <c r="AX61" s="203">
        <v>0</v>
      </c>
      <c r="AY61" s="203">
        <v>0.53001799999999999</v>
      </c>
      <c r="AZ61" s="203">
        <v>-0.24036899999999994</v>
      </c>
      <c r="BA61" s="203">
        <v>15.948467000000001</v>
      </c>
      <c r="BB61" s="203">
        <v>0</v>
      </c>
      <c r="BC61" s="203">
        <v>0</v>
      </c>
      <c r="BD61" s="203">
        <v>0</v>
      </c>
      <c r="BE61" s="203">
        <v>0</v>
      </c>
      <c r="BF61" s="203">
        <v>0</v>
      </c>
      <c r="BG61" s="203">
        <v>1.4989999999999999</v>
      </c>
      <c r="BH61" s="203">
        <v>0</v>
      </c>
      <c r="BI61" s="203">
        <v>41.860347999999995</v>
      </c>
      <c r="BJ61" s="203">
        <v>-0.23318599999999967</v>
      </c>
      <c r="BK61" s="203">
        <v>155.41894099999999</v>
      </c>
      <c r="BL61" s="203">
        <v>78.760142999999999</v>
      </c>
      <c r="BM61" s="203">
        <v>-42.647571999999997</v>
      </c>
      <c r="BN61" s="203">
        <v>14.501697</v>
      </c>
      <c r="BO61" s="203">
        <v>0</v>
      </c>
      <c r="BP61" s="203">
        <v>1844.2896839999999</v>
      </c>
      <c r="BQ61" s="203">
        <v>0.66459999999999997</v>
      </c>
      <c r="BR61" s="203">
        <v>0</v>
      </c>
      <c r="BS61" s="203">
        <v>0.49541099999999999</v>
      </c>
      <c r="BT61" s="203">
        <v>-0.83663999999999994</v>
      </c>
      <c r="BU61" s="203">
        <v>15.232645</v>
      </c>
      <c r="BV61" s="203">
        <v>0.99409999999999998</v>
      </c>
      <c r="BW61" s="203">
        <v>0</v>
      </c>
      <c r="BX61" s="203">
        <v>6.7321940000000007</v>
      </c>
      <c r="BY61" s="203">
        <v>0</v>
      </c>
      <c r="BZ61" s="203">
        <v>52.153510000000004</v>
      </c>
      <c r="CA61" s="203">
        <v>-0.89899499999999999</v>
      </c>
      <c r="CB61" s="203">
        <v>0</v>
      </c>
      <c r="CC61" s="203">
        <v>189.977687</v>
      </c>
      <c r="CD61" s="203">
        <v>4.708215</v>
      </c>
      <c r="CE61" s="203">
        <v>716.53437499999995</v>
      </c>
      <c r="CF61" s="203">
        <v>291.53837199999998</v>
      </c>
      <c r="CG61" s="203">
        <v>-212.24744899999999</v>
      </c>
      <c r="CH61" s="203">
        <v>52.656661999999997</v>
      </c>
      <c r="CI61" s="203">
        <v>0</v>
      </c>
      <c r="CJ61" s="203">
        <v>3854.159005</v>
      </c>
      <c r="CK61" s="203">
        <v>6.7763</v>
      </c>
      <c r="CL61" s="203">
        <v>0</v>
      </c>
      <c r="CM61" s="203">
        <v>4.4907200000000005</v>
      </c>
      <c r="CN61" s="203">
        <v>-1.4145589999999999</v>
      </c>
      <c r="CO61" s="203">
        <v>253.10801199999997</v>
      </c>
      <c r="CP61" s="203">
        <v>0.99409999999999998</v>
      </c>
      <c r="CQ61" s="203">
        <v>0</v>
      </c>
      <c r="CR61" s="203">
        <v>6.7321940000000007</v>
      </c>
      <c r="CS61" s="203">
        <v>0</v>
      </c>
      <c r="CT61" s="203">
        <v>52.153510000000004</v>
      </c>
      <c r="CU61" s="203">
        <v>1.4999999999999999E-5</v>
      </c>
      <c r="CV61" s="203">
        <v>0</v>
      </c>
      <c r="CW61" s="203">
        <v>312.79128200000002</v>
      </c>
      <c r="CX61" s="203">
        <v>17.888840999999999</v>
      </c>
      <c r="CY61" s="203">
        <v>1255.717832</v>
      </c>
      <c r="CZ61" s="203">
        <v>81.138999999999996</v>
      </c>
      <c r="DA61" s="203">
        <v>-44.39740299999999</v>
      </c>
      <c r="DB61" s="203">
        <v>14.632462999999998</v>
      </c>
      <c r="DC61" s="203">
        <v>-3.2408000000003767E-2</v>
      </c>
      <c r="DD61" s="203">
        <v>1859.1608159999998</v>
      </c>
      <c r="DE61" s="203">
        <f t="shared" si="7"/>
        <v>2.173927708203486</v>
      </c>
      <c r="DF61" s="203">
        <f t="shared" si="5"/>
        <v>0.65783610850430252</v>
      </c>
      <c r="DG61" s="203">
        <v>0.66500000000000004</v>
      </c>
      <c r="DH61" s="203">
        <v>0</v>
      </c>
      <c r="DI61" s="203">
        <v>0.49541100000000038</v>
      </c>
      <c r="DJ61" s="203">
        <v>-0.83704000000000023</v>
      </c>
      <c r="DK61" s="203">
        <v>15.232644999999984</v>
      </c>
      <c r="DL61" s="203">
        <v>0.99399999999999999</v>
      </c>
      <c r="DM61" s="203">
        <v>0</v>
      </c>
      <c r="DN61" s="203">
        <v>6.7321940000000007</v>
      </c>
      <c r="DO61" s="203">
        <v>9.9999999999988987E-5</v>
      </c>
      <c r="DP61" s="203">
        <v>52.153510000000004</v>
      </c>
      <c r="DQ61" s="203">
        <v>-0.89900000000000002</v>
      </c>
      <c r="DR61" s="203">
        <v>0</v>
      </c>
      <c r="DS61" s="203">
        <v>191.41533700000005</v>
      </c>
      <c r="DT61" s="203">
        <v>4.7925289999999983</v>
      </c>
      <c r="DU61" s="203">
        <v>721.39409999999998</v>
      </c>
      <c r="DV61" s="203">
        <v>3529.842232</v>
      </c>
      <c r="DW61" s="241">
        <f>IFERROR(HLOOKUP("fa_21_s_s11",acc!$B$10:$AIR$83,$A61-1947,FALSE)+HLOOKUP("fa_2_s_s11",acc!$B$10:$AIR$83,$A61-1947,FALSE)+HLOOKUP("fa_3e_s_s11",acc!$B$10:$AIR$83,$A61-1947,FALSE)+HLOOKUP("fa_3d_s_s11",acc!$B$10:$AIR$83,$A61-1947,FALSE)+HLOOKUP("fa_4_s_s11",acc!$B$10:$AIR$83,$A61-1947,FALSE)+HLOOKUP("fa_5e_s_s11",acc!$B$10:$AIR$83,$A61-1947,FALSE)+HLOOKUP("fa_5d_s_s11",acc!$B$10:$AIR$83,$A61-1947,FALSE)+HLOOKUP("fa_6_s_s11",acc!$B$10:$AIR$83,$A61-1947,FALSE)+HLOOKUP("fa_7_s_s11",acc!$B$10:$AIR$83,$A61-1947,FALSE)+HLOOKUP("fa_8_s_s11",acc!$B$10:$AIR$83,$A61-1947,FALSE),"")</f>
        <v>3045.2205979999999</v>
      </c>
      <c r="DX61" s="203">
        <v>0</v>
      </c>
      <c r="DY61" s="203">
        <v>124.391239</v>
      </c>
      <c r="DZ61" s="203">
        <v>1.181</v>
      </c>
      <c r="EA61" s="203">
        <v>72.218485999999999</v>
      </c>
      <c r="EB61" s="203">
        <v>60.820093</v>
      </c>
      <c r="EC61" s="203">
        <v>11.398393</v>
      </c>
      <c r="ED61" s="203">
        <v>546.30524500000001</v>
      </c>
      <c r="EE61" s="203">
        <v>2221.7478080000001</v>
      </c>
      <c r="EF61" s="203">
        <v>1586.4159809999999</v>
      </c>
      <c r="EG61" s="203">
        <v>635.33182700000009</v>
      </c>
      <c r="EH61" s="203">
        <v>37.710639</v>
      </c>
      <c r="EI61" s="203">
        <v>4.8309999999999995</v>
      </c>
      <c r="EJ61" s="203">
        <v>86.749234000000001</v>
      </c>
      <c r="EK61" s="203">
        <v>5503.8675109999995</v>
      </c>
      <c r="EL61" s="241">
        <f>IFERROR(HLOOKUP("fa_21_s_s12",acc!$B$10:$AMP$83,$A61-1947,FALSE)+HLOOKUP("res_s",acc!$B$10:$AMP$83,$A61-1947,FALSE)+HLOOKUP("fa_2_s_s12",acc!$B$10:$AMP$83,$A61-1947,FALSE)+HLOOKUP("fa_3e_s_s12",acc!$B$10:$AMP$83,$A61-1947,FALSE)+HLOOKUP("fa_3d_s_s12",acc!$B$10:$AMP$83,$A61-1947,FALSE)+HLOOKUP("fa_3g_s_s12",acc!$B$10:$AMP$83,$A61-1947,FALSE)+HLOOKUP("fa_4_s_s12",acc!$B$10:$AMP$83,$A61-1947,FALSE)+HLOOKUP("fa_5e_s_s12",acc!$B$10:$AMP$83,$A61-1947,FALSE)+HLOOKUP("fa_5d_s_s12",acc!$B$10:$AMP$83,$A61-1947,FALSE)+HLOOKUP("fa_8_s_s12",acc!$B$10:$AMP$83,$A61-1947,FALSE),"")</f>
        <v>4983.7642229999992</v>
      </c>
      <c r="EM61" s="203">
        <v>0</v>
      </c>
      <c r="EN61" s="203">
        <v>1243.725784</v>
      </c>
      <c r="EO61" s="203">
        <v>4.22</v>
      </c>
      <c r="EP61" s="203">
        <v>0</v>
      </c>
      <c r="EQ61" s="203">
        <v>1271.909889</v>
      </c>
      <c r="ER61" s="203">
        <v>878.18775699999992</v>
      </c>
      <c r="ES61" s="203">
        <v>393.72213399999998</v>
      </c>
      <c r="ET61" s="203">
        <v>1146.7161359999998</v>
      </c>
      <c r="EU61" s="203">
        <v>1258.4344040000001</v>
      </c>
      <c r="EV61" s="203">
        <v>1024.0543290000001</v>
      </c>
      <c r="EW61" s="203">
        <v>234.38007400000001</v>
      </c>
      <c r="EX61" s="203">
        <v>0</v>
      </c>
      <c r="EY61" s="203">
        <v>0</v>
      </c>
      <c r="EZ61" s="203">
        <v>30.807009000000022</v>
      </c>
      <c r="FA61" s="203">
        <v>142.531857</v>
      </c>
      <c r="FB61" s="241">
        <f>IFERROR(HLOOKUP("fa_1_s_s121",acc!$B$10:$AMH$83,$A61-1947,FALSE)+HLOOKUP("fa_295_s_s121",acc!$B$10:$AMH$83,$A61-1947,FALSE)+HLOOKUP("tgt2_s",acc!$B$10:$AMH$83,$A61-1947,FALSE)+HLOOKUP("fa_2_s_s121",acc!$B$10:$AMH$83,$A61-1947,FALSE)+HLOOKUP("fa_3e_s_s121",acc!$B$10:$AMH$83,$A61-1947,FALSE)+HLOOKUP("fa_3d_s_s121",acc!$B$10:$AMH$83,$A61-1947,FALSE)+HLOOKUP("fa_3g_s_s121",acc!$B$10:$AMH$83,$A61-1947,FALSE)+HLOOKUP("fa_4_s_s121",acc!$B$10:$AMH$83,$A61-1947,FALSE)+HLOOKUP("fa_5e_s_s121",acc!$B$10:$AMH$83,$A61-1947,FALSE)+HLOOKUP("fa_5d_s_s121",acc!$B$10:$AMH$83,$A61-1947,FALSE)+HLOOKUP("fa_7_s_s121",acc!$B$10:$AMH$83,$A61-1947,FALSE)+HLOOKUP("fa_8_s_s121",acc!$B$10:$AMH$83,$A61-1947,FALSE),"")</f>
        <v>142.05738199999999</v>
      </c>
      <c r="FC61" s="203">
        <v>28.486999999999998</v>
      </c>
      <c r="FD61" s="203">
        <v>26.34490000000001</v>
      </c>
      <c r="FE61" s="203">
        <v>0</v>
      </c>
      <c r="FF61" s="203">
        <v>45.746899999999997</v>
      </c>
      <c r="FG61" s="203">
        <v>35.797800000000002</v>
      </c>
      <c r="FH61" s="203">
        <v>16.634996999999998</v>
      </c>
      <c r="FI61" s="203">
        <v>19.162803</v>
      </c>
      <c r="FJ61" s="203">
        <v>1.8069980000000001</v>
      </c>
      <c r="FK61" s="203">
        <v>1.9219999999999999</v>
      </c>
      <c r="FL61" s="203">
        <v>1.006</v>
      </c>
      <c r="FM61" s="203">
        <v>0.91600000000000004</v>
      </c>
      <c r="FN61" s="203">
        <v>0</v>
      </c>
      <c r="FO61" s="203">
        <v>0</v>
      </c>
      <c r="FP61" s="203">
        <v>1.951784</v>
      </c>
      <c r="FQ61" s="203">
        <v>716.81405700000005</v>
      </c>
      <c r="FR61" s="241">
        <f>IFERROR(HLOOKUP("gcb_s",acc!$B$10:$ALZ$83,$A61-1947,FALSE)+HLOOKUP("fa_2_s_s13",acc!$B$10:$ALZ$83,$A61-1947,FALSE)+HLOOKUP("fa_3d_s_s13",acc!$B$10:$ALZ$83,$A61-1947,FALSE)+HLOOKUP("fa_3g_s_s13",acc!$B$10:$ALZ$83,$A61-1947,FALSE)+HLOOKUP("fa_5e_s_s13",acc!$B$10:$ALZ$83,$A61-1947,FALSE)+HLOOKUP("fa_5d_s_s13",acc!$B$10:$ALZ$83,$A61-1947,FALSE)+HLOOKUP("fa_6_s_s13",acc!$B$10:$ALZ$83,$A61-1947,FALSE)+HLOOKUP("fa_7_s_s13",acc!$B$10:$ALZ$83,$A61-1947,FALSE)+HLOOKUP("fa_8_s_s13",acc!$B$10:$ALZ$83,$A61-1947,FALSE),"")</f>
        <v>405.41921599999989</v>
      </c>
      <c r="FS61" s="203">
        <v>0</v>
      </c>
      <c r="FT61" s="203">
        <v>63.036434999999997</v>
      </c>
      <c r="FU61" s="203">
        <v>0</v>
      </c>
      <c r="FV61" s="203">
        <v>36.323680000000003</v>
      </c>
      <c r="FW61" s="203">
        <v>25.800532999999998</v>
      </c>
      <c r="FX61" s="203">
        <v>10.523147000000002</v>
      </c>
      <c r="FY61" s="203">
        <v>0</v>
      </c>
      <c r="FZ61" s="203">
        <v>297.77657500000004</v>
      </c>
      <c r="GA61" s="203">
        <v>283.82793199999998</v>
      </c>
      <c r="GB61" s="203">
        <v>13.948644</v>
      </c>
      <c r="GC61" s="203">
        <v>3.3995000000000002</v>
      </c>
      <c r="GD61" s="203">
        <v>0.85299999999999998</v>
      </c>
      <c r="GE61" s="203">
        <v>14.535487000000018</v>
      </c>
      <c r="GF61" s="203">
        <v>2672.3671020000002</v>
      </c>
      <c r="GG61" s="241">
        <f>IFERROR(HLOOKUP("fa_21_s_s14",acc!$B$10:$ALR$83,$A61-1947,FALSE)+HLOOKUP("fa_2_s_s14",acc!$B$10:$ALR$83,$A61-1947,FALSE)+HLOOKUP("fa_3d_s_s14",acc!$B$10:$ALR$83,$A61-1947,FALSE)+HLOOKUP("fa_3g_s_s14",acc!$B$10:$ALR$83,$A61-1947,FALSE)+HLOOKUP("fa_5e_s_s14",acc!$B$10:$ALR$83,$A61-1947,FALSE)+HLOOKUP("fa_5d_s_s14",acc!$B$10:$ALR$83,$A61-1947,FALSE)+HLOOKUP("fa_6_s_s14",acc!$B$10:$ALR$83,$A61-1947,FALSE)+HLOOKUP("fa_7_s_s14",acc!$B$10:$ALR$83,$A61-1947,FALSE)+HLOOKUP("fa_8_s_s14",acc!$B$10:$ALR$83,$A61-1947,FALSE),"")</f>
        <v>2486.005181</v>
      </c>
      <c r="GH61" s="203">
        <v>0</v>
      </c>
      <c r="GI61" s="203">
        <v>776.57863800000007</v>
      </c>
      <c r="GJ61" s="203">
        <v>42.573</v>
      </c>
      <c r="GK61" s="203">
        <v>76.818717000000007</v>
      </c>
      <c r="GL61" s="203">
        <v>66.924426000000011</v>
      </c>
      <c r="GM61" s="203">
        <v>9.8942909999999991</v>
      </c>
      <c r="GN61" s="203">
        <v>0</v>
      </c>
      <c r="GO61" s="203">
        <v>1005.1833760000001</v>
      </c>
      <c r="GP61" s="203">
        <v>989.42618600000003</v>
      </c>
      <c r="GQ61" s="203">
        <v>15.757187999999999</v>
      </c>
      <c r="GR61" s="203">
        <v>650.18408099999999</v>
      </c>
      <c r="GS61" s="323">
        <v>-0.1</v>
      </c>
      <c r="GT61" s="203">
        <v>-65.232628999999974</v>
      </c>
      <c r="GU61" s="203">
        <v>12433.746527000001</v>
      </c>
      <c r="GV61" s="241">
        <f>IFERROR(HLOOKUP("fa_21_s_s2",acc!$B$10:$ALJ$83,$A61-1947,FALSE)+HLOOKUP("fa_2_s_s2",acc!$B$10:$ALJ$83,$A61-1947,FALSE)+HLOOKUP("fa_3e_s_s2",acc!$B$10:$ALJ$83,$A61-1947,FALSE)+HLOOKUP("fa_3g_s_s2",acc!$B$10:$ALJ$83,$A61-1947,FALSE)+HLOOKUP("fa_4_s_s2",acc!$B$10:$ALJ$83,$A61-1947,FALSE)+HLOOKUP("fa_5e_s_s2",acc!$B$10:$ALJ$83,$A61-1947,FALSE)+HLOOKUP("fa_6_s_s2",acc!$B$10:$ALJ$83,$A61-1947,FALSE)+HLOOKUP("fa_8_s_s2",acc!$B$10:$ALJ$83,$A61-1947,FALSE),"")</f>
        <v>1548.1826859999992</v>
      </c>
      <c r="GW61" s="203">
        <v>0</v>
      </c>
      <c r="GX61" s="203">
        <v>70.620299999999787</v>
      </c>
      <c r="GY61" s="203">
        <v>9.9999999747524271E-7</v>
      </c>
      <c r="GZ61" s="203">
        <v>0</v>
      </c>
      <c r="HA61" s="203">
        <v>1437.2688910000002</v>
      </c>
      <c r="HB61" s="203">
        <v>1048.367806</v>
      </c>
      <c r="HC61" s="203">
        <v>388.90108500000002</v>
      </c>
      <c r="HD61" s="203">
        <v>309.97813099999979</v>
      </c>
      <c r="HE61" s="203">
        <f t="shared" si="0"/>
        <v>844.20550099999946</v>
      </c>
      <c r="HF61" s="203">
        <v>844.20550099999946</v>
      </c>
      <c r="HG61" s="203">
        <v>0</v>
      </c>
      <c r="HH61" s="203">
        <v>3.288552999999979</v>
      </c>
      <c r="HI61" s="203">
        <v>0</v>
      </c>
      <c r="HJ61" s="203">
        <v>-68.810884999999985</v>
      </c>
      <c r="HK61" s="203">
        <v>5181.9061019999999</v>
      </c>
      <c r="HL61" s="241">
        <f>IFERROR(HLOOKUP("fl_3g_s_s11",acc!$B$10:$AIQ$83,$A61-1947,FALSE)+HLOOKUP("fl_4_s_s11",acc!$B$10:$AIQ$83,$A61-1947,FALSE)+HLOOKUP("fl_5e_s_s11",acc!$B$10:$AIQ$83,$A61-1947,FALSE),"")</f>
        <v>4697.2844660000001</v>
      </c>
      <c r="HM61" s="203">
        <v>0</v>
      </c>
      <c r="HN61" s="203">
        <v>0</v>
      </c>
      <c r="HO61" s="203">
        <v>207.22120000000001</v>
      </c>
      <c r="HP61" s="203">
        <v>174.39320999999998</v>
      </c>
      <c r="HQ61" s="203">
        <v>32.827987999999998</v>
      </c>
      <c r="HR61" s="203">
        <v>1108.9393810000001</v>
      </c>
      <c r="HS61" s="203">
        <v>3431.0379400000002</v>
      </c>
      <c r="HT61" s="203">
        <v>3431.0379400000002</v>
      </c>
      <c r="HU61" s="203">
        <v>0</v>
      </c>
      <c r="HV61" s="203">
        <v>0</v>
      </c>
      <c r="HW61" s="203">
        <v>0</v>
      </c>
      <c r="HX61" s="203">
        <v>0</v>
      </c>
      <c r="HY61" s="203">
        <v>5315.3159059999998</v>
      </c>
      <c r="HZ61" s="241">
        <f>IFERROR(HLOOKUP("fl_295_s_s12",acc!$B$10:$AMO$83,$A61-1947,FALSE)+HLOOKUP("fl_2_s_s12",acc!$B$10:$AMO$83,$A61-1947,FALSE)+HLOOKUP("fl_3g_s_s12",acc!$B$10:$AMO$83,$A61-1947,FALSE)+HLOOKUP("fl_5e_s_s12",acc!$B$10:$AMO$83,$A61-1947,FALSE)+HLOOKUP("fl_6_s_s12",acc!$B$10:$AMO$83,$A61-1947,FALSE)+HLOOKUP("fl_7_s_s12",acc!$B$10:$AMO$83,$A61-1947,FALSE),"")</f>
        <v>4795.2126160000007</v>
      </c>
      <c r="IA61" s="203">
        <v>0</v>
      </c>
      <c r="IB61" s="203">
        <v>2263.7680550000005</v>
      </c>
      <c r="IC61" s="203">
        <v>0</v>
      </c>
      <c r="ID61" s="203">
        <v>22.646300000000053</v>
      </c>
      <c r="IE61" s="203">
        <v>547.86689999999999</v>
      </c>
      <c r="IF61" s="203">
        <v>427.87756300000001</v>
      </c>
      <c r="IG61" s="203">
        <v>119.98933599999999</v>
      </c>
      <c r="IH61" s="203">
        <v>0</v>
      </c>
      <c r="II61" s="203">
        <v>1265.0219890000001</v>
      </c>
      <c r="IJ61" s="203">
        <v>1265.0219890000001</v>
      </c>
      <c r="IK61" s="203">
        <v>0</v>
      </c>
      <c r="IL61" s="203">
        <v>694.58277299999997</v>
      </c>
      <c r="IM61" s="203">
        <v>1.3266000000000133</v>
      </c>
      <c r="IN61" s="203">
        <v>0</v>
      </c>
      <c r="IO61" s="203">
        <v>139.98161999999999</v>
      </c>
      <c r="IP61" s="241">
        <f>IFERROR(HLOOKUP("fl_21_s_s121",acc!$B$10:$AMG$83,$A61-1947,FALSE)+HLOOKUP("res_s",acc!$B$10:$AMG$83,$A61-1947,FALSE)+HLOOKUP("gcb_s",acc!$B$10:$AMG$83,$A61-1947,FALSE)+HLOOKUP("fl_2_s_s121",acc!$B$10:$AMG$83,$A61-1947,FALSE)+HLOOKUP("fl_5e_s_s121",acc!$B$10:$AMG$83,$A61-1947,FALSE),"")</f>
        <v>139.50714500000001</v>
      </c>
      <c r="IQ61" s="203">
        <v>0</v>
      </c>
      <c r="IR61" s="203">
        <v>31.437771000000012</v>
      </c>
      <c r="IS61" s="203">
        <v>47.974000999999994</v>
      </c>
      <c r="IT61" s="203">
        <v>0</v>
      </c>
      <c r="IU61" s="203">
        <v>0</v>
      </c>
      <c r="IV61" s="203">
        <v>0</v>
      </c>
      <c r="IW61" s="203">
        <v>0</v>
      </c>
      <c r="IX61" s="203">
        <v>0</v>
      </c>
      <c r="IY61" s="203">
        <v>32.875999999999998</v>
      </c>
      <c r="IZ61" s="203">
        <v>32.875999999999998</v>
      </c>
      <c r="JA61" s="203">
        <v>0</v>
      </c>
      <c r="JB61" s="203">
        <v>0</v>
      </c>
      <c r="JC61" s="203">
        <v>0</v>
      </c>
      <c r="JD61" s="203">
        <v>0</v>
      </c>
      <c r="JE61" s="203">
        <v>1152.6508289999999</v>
      </c>
      <c r="JF61" s="241">
        <f>IFERROR(HLOOKUP("fl_2_s_s13",acc!$B$10:$ALY$83,$A61-1947,FALSE)+HLOOKUP("fl_3e_s_s13",acc!$B$10:$ALY$83,$A61-1947,FALSE)+HLOOKUP("fl_4_s_s13",acc!$B$10:$ALY$83,$A61-1947,FALSE),"")</f>
        <v>841.255989</v>
      </c>
      <c r="JG61" s="203">
        <v>0</v>
      </c>
      <c r="JH61" s="203">
        <v>71.431986999999992</v>
      </c>
      <c r="JI61" s="203">
        <v>0</v>
      </c>
      <c r="JJ61" s="203">
        <v>682.180791</v>
      </c>
      <c r="JK61" s="203">
        <v>446.09703300000001</v>
      </c>
      <c r="JL61" s="203">
        <v>236.08376000000001</v>
      </c>
      <c r="JM61" s="203">
        <v>97.41704399999999</v>
      </c>
      <c r="JN61" s="203">
        <v>0</v>
      </c>
      <c r="JO61" s="203">
        <v>0</v>
      </c>
      <c r="JP61" s="203">
        <v>0</v>
      </c>
      <c r="JQ61" s="203">
        <v>0</v>
      </c>
      <c r="JR61" s="203">
        <v>0</v>
      </c>
      <c r="JS61" s="203">
        <v>0</v>
      </c>
      <c r="JT61" s="203">
        <v>643.89206999999999</v>
      </c>
      <c r="JU61" s="241">
        <f>IFERROR(HLOOKUP("fl_4_s_s14",acc!$B$10:$ALQ$83,$A61-1947,FALSE),"")</f>
        <v>457.51715100000007</v>
      </c>
      <c r="JV61" s="203">
        <v>0</v>
      </c>
      <c r="JW61" s="203">
        <v>0</v>
      </c>
      <c r="JX61" s="203">
        <v>0</v>
      </c>
      <c r="JY61" s="203">
        <v>0</v>
      </c>
      <c r="JZ61" s="203">
        <v>0</v>
      </c>
      <c r="KA61" s="203">
        <v>457.51715100000007</v>
      </c>
      <c r="KB61" s="203">
        <v>0</v>
      </c>
      <c r="KC61" s="203">
        <v>0</v>
      </c>
      <c r="KD61" s="203">
        <v>0</v>
      </c>
      <c r="KE61" s="203">
        <v>0</v>
      </c>
      <c r="KF61" s="203">
        <v>0</v>
      </c>
      <c r="KG61" s="203">
        <v>0</v>
      </c>
      <c r="KH61" s="203">
        <v>12565.422758999999</v>
      </c>
      <c r="KI61" s="241">
        <f>IFERROR(HLOOKUP("fl_1_s_s2",acc!$B$10:$ALI$83,$A61-1947,FALSE)+HLOOKUP("fl_295_s_s2",acc!$B$10:$ALI$83,$A61-1947,FALSE)+HLOOKUP("tgt2_s",acc!$B$10:$ALI$83,$A61-1947,FALSE)+HLOOKUP("fl_2_s_s2",acc!$B$10:$ALI$83,$A61-1947,FALSE)+HLOOKUP("fl_3d_s_s2",acc!$B$10:$ALI$83,$A61-1947,FALSE)+HLOOKUP("fl_4_s_s2",acc!$B$10:$ALI$83,$A61-1947,FALSE)+HLOOKUP("fl_5d_s_s2",acc!$B$10:$ALI$83,$A61-1947,FALSE)+HLOOKUP("fl_7_s_s2",acc!$B$10:$ALI$83,$A61-1947,FALSE),"")</f>
        <v>1679.8589199999997</v>
      </c>
      <c r="KJ61" s="203">
        <v>28.486999999999998</v>
      </c>
      <c r="KK61" s="203">
        <v>-61.940517000000277</v>
      </c>
      <c r="KL61" s="203">
        <v>0</v>
      </c>
      <c r="KM61" s="203">
        <v>23.100599999999929</v>
      </c>
      <c r="KN61" s="203">
        <v>1493.0685719999999</v>
      </c>
      <c r="KO61" s="203">
        <v>1048.367806</v>
      </c>
      <c r="KP61" s="203">
        <v>444.70076699999998</v>
      </c>
      <c r="KQ61" s="203">
        <v>340.93293399999988</v>
      </c>
      <c r="KR61" s="203">
        <v>900.33373600000004</v>
      </c>
      <c r="KS61" s="203">
        <v>0</v>
      </c>
      <c r="KT61" s="203">
        <v>900.33373600000004</v>
      </c>
      <c r="KU61" s="203">
        <v>0</v>
      </c>
      <c r="KV61" s="203">
        <v>4.2443999999999846</v>
      </c>
      <c r="KW61" s="203">
        <v>0</v>
      </c>
      <c r="KX61" s="203">
        <v>246.616028</v>
      </c>
      <c r="KY61" s="241">
        <f>IFERROR(HLOOKUP("fa_21_flow_s11",acc!$B$10:$AIP$83,$A61-1947,FALSE)+HLOOKUP("fa_2_flow_s11",acc!$B$10:$AIP$83,$A61-1947,FALSE)+HLOOKUP("fa_3e_flow_s11",acc!$B$10:$AIP$83,$A61-1947,FALSE)+HLOOKUP("fa_3d_flow_s11",acc!$B$10:$AIP$83,$A61-1947,FALSE)+HLOOKUP("fa_4_flow_s11",acc!$B$10:$AIP$83,$A61-1947,FALSE)+HLOOKUP("fa_5e_flow_s11",acc!$B$10:$AIP$83,$A61-1947,FALSE)+HLOOKUP("fa_5d_flow_s11",acc!$B$10:$AIP$83,$A61-1947,FALSE)+HLOOKUP("fa_6_flow_s11",acc!$B$10:$AIP$83,$A61-1947,FALSE)+HLOOKUP("fa_7_flow_s11",acc!$B$10:$AIP$83,$A61-1947,FALSE)+HLOOKUP("fa_8_flow_s11",acc!$B$10:$AIP$83,$A61-1947,FALSE),"")</f>
        <v>193.05506100000002</v>
      </c>
      <c r="KZ61" s="203">
        <v>0</v>
      </c>
      <c r="LA61" s="203">
        <v>1.1093099999999998</v>
      </c>
      <c r="LB61" s="203">
        <v>7.8E-2</v>
      </c>
      <c r="LC61" s="203">
        <v>28.099413000000002</v>
      </c>
      <c r="LD61" s="203">
        <v>23.908969000000003</v>
      </c>
      <c r="LE61" s="203">
        <v>4.1904409999999999</v>
      </c>
      <c r="LF61" s="203">
        <v>44.510012000000003</v>
      </c>
      <c r="LG61" s="203">
        <v>119.798148</v>
      </c>
      <c r="LH61" s="203">
        <v>51.748364000000002</v>
      </c>
      <c r="LI61" s="203">
        <v>68.049780999999996</v>
      </c>
      <c r="LJ61" s="203">
        <v>3.3692099999999998</v>
      </c>
      <c r="LK61" s="203">
        <v>0.68690099999999976</v>
      </c>
      <c r="LL61" s="203">
        <v>16.688544</v>
      </c>
      <c r="LM61" s="203">
        <v>794.80266199999994</v>
      </c>
      <c r="LN61" s="241">
        <f>IFERROR(HLOOKUP("fa_21_flow_s12",acc!$B$10:$AMM$83,$A61-1947,FALSE)+HLOOKUP("res_flow",acc!$B$10:$AMM$83,$A61-1947,FALSE)+HLOOKUP("fa_2_flow_s12",acc!$B$10:$AMM$83,$A61-1947,FALSE)+HLOOKUP("fa_3e_flow_s12",acc!$B$10:$AMM$83,$A61-1947,FALSE)+HLOOKUP("fa_3d_flow_s12",acc!$B$10:$AMM$83,$A61-1947,FALSE)+HLOOKUP("fa_3g_flow_s12",acc!$B$10:$AMM$83,$A61-1947,FALSE)+HLOOKUP("fa_4_flow_s12",acc!$B$10:$AMM$83,$A61-1947,FALSE)+HLOOKUP("fa_5e_flow_s12",acc!$B$10:$AMM$83,$A61-1947,FALSE)+HLOOKUP("fa_5d_flow_s12",acc!$B$10:$AMM$83,$A61-1947,FALSE)+HLOOKUP("fa_8_flow_s12",acc!$B$10:$AMM$83,$A61-1947,FALSE),"")</f>
        <v>312.92191400000002</v>
      </c>
      <c r="LO61" s="203">
        <v>0</v>
      </c>
      <c r="LP61" s="203">
        <v>49.304038999999989</v>
      </c>
      <c r="LQ61" s="203">
        <v>0.68899999999999995</v>
      </c>
      <c r="LR61" s="203">
        <v>0</v>
      </c>
      <c r="LS61" s="203">
        <v>96.312123999999997</v>
      </c>
      <c r="LT61" s="203">
        <v>8.0999739999999996</v>
      </c>
      <c r="LU61" s="203">
        <v>88.21215500000001</v>
      </c>
      <c r="LV61" s="203">
        <v>53.688529999999993</v>
      </c>
      <c r="LW61" s="203">
        <v>96.482689999999991</v>
      </c>
      <c r="LX61" s="203">
        <v>50.682562000000004</v>
      </c>
      <c r="LY61" s="203">
        <v>45.800254000000002</v>
      </c>
      <c r="LZ61" s="203">
        <v>0</v>
      </c>
      <c r="MA61" s="203">
        <v>0</v>
      </c>
      <c r="MB61" s="203">
        <v>9.8304000000000009</v>
      </c>
      <c r="MC61" s="203">
        <v>23.340536</v>
      </c>
      <c r="MD61" s="330">
        <f>IFERROR(HLOOKUP("fa_1_flow_s121",acc!$B$10:$AMF$83,$A61-1947,FALSE)+HLOOKUP("fa_295_flow_s121",acc!$B$10:$AMF$83,$A61-1947,FALSE)+HLOOKUP("tgt2_flow",acc!$B$10:$AMF$83,$A61-1947,FALSE)+HLOOKUP("fa_2_flow_s121",acc!$B$10:$AMF$83,$A61-1947,FALSE)+HLOOKUP("fa_3e_flow_s121",acc!$B$10:$AMF$83,$A61-1947,FALSE)+HLOOKUP("fa_3d_flow_s121",acc!$B$10:$AMF$83,$A61-1947,FALSE)+HLOOKUP("fa_3g_flow_s121",acc!$B$10:$AMF$83,$A61-1947,FALSE)+HLOOKUP("fa_4_flow_s121",acc!$B$10:$AMF$83,$A61-1947,FALSE)+HLOOKUP("fa_5e_flow_s121",acc!$B$10:$AMF$83,$A61-1947,FALSE)+HLOOKUP("fa_5d_flow_s121",acc!$B$10:$AMF$83,$A61-1947,FALSE)+HLOOKUP("fa_7_flow_s121",acc!$B$10:$AMF$83,$A61-1947,FALSE)+HLOOKUP("fa_8_flow_s121",acc!$B$10:$AMF$83,$A61-1947,FALSE),"")</f>
        <v>23.906626000000003</v>
      </c>
      <c r="ME61" s="203">
        <v>-1.883</v>
      </c>
      <c r="MF61" s="203">
        <v>4.7500999999999998</v>
      </c>
      <c r="MG61" s="203">
        <v>0</v>
      </c>
      <c r="MH61" s="203">
        <v>21.744</v>
      </c>
      <c r="MI61" s="203">
        <v>-1.2076</v>
      </c>
      <c r="MJ61" s="203">
        <v>-0.87595500000000004</v>
      </c>
      <c r="MK61" s="203">
        <v>-0.33171</v>
      </c>
      <c r="ML61" s="203">
        <v>-0.39380000000000004</v>
      </c>
      <c r="MM61" s="203">
        <v>0.186609</v>
      </c>
      <c r="MN61" s="203">
        <v>0.18060900000000002</v>
      </c>
      <c r="MO61" s="203">
        <v>6.0000000000000001E-3</v>
      </c>
      <c r="MP61" s="203">
        <v>0</v>
      </c>
      <c r="MQ61" s="241">
        <v>0</v>
      </c>
      <c r="MR61" s="203">
        <v>0.71038199999999996</v>
      </c>
      <c r="MS61" s="203">
        <v>6.3599459999999999</v>
      </c>
      <c r="MT61" s="241">
        <f>IFERROR(HLOOKUP("gcb_flow",acc!$B$10:$ALX$83,$A61-1947,FALSE)+HLOOKUP("fa_2_flow_s13",acc!$B$10:$ALX$83,$A61-1947,FALSE)+HLOOKUP("fa_3d_flow_s13",acc!$B$10:$ALX$83,$A61-1947,FALSE)+HLOOKUP("fa_3g_flow_s13",acc!$B$10:$ALX$83,$A61-1947,FALSE)+HLOOKUP("fa_5e_flow_s13",acc!$B$10:$ALX$83,$A61-1947,FALSE)+HLOOKUP("fa_5d_flow_s13",acc!$B$10:$ALX$83,$A61-1947,FALSE)+HLOOKUP("fa_6_flow_s13",acc!$B$10:$ALX$83,$A61-1947,FALSE)+HLOOKUP("fa_7_flow_s13",acc!$B$10:$ALX$83,$A61-1947,FALSE)+HLOOKUP("fa_8_flow_s13",acc!$B$10:$ALX$83,$A61-1947,FALSE),"")</f>
        <v>-4.6946340000000042</v>
      </c>
      <c r="MU61" s="203">
        <v>0</v>
      </c>
      <c r="MV61" s="203">
        <v>11.586248999999999</v>
      </c>
      <c r="MW61" s="203">
        <v>0</v>
      </c>
      <c r="MX61" s="203">
        <v>-0.3947</v>
      </c>
      <c r="MY61" s="203">
        <v>-1.371297</v>
      </c>
      <c r="MZ61" s="203">
        <v>0.97663800000000001</v>
      </c>
      <c r="NA61" s="203">
        <v>0</v>
      </c>
      <c r="NB61" s="203">
        <v>6.5303529999999999</v>
      </c>
      <c r="NC61" s="203">
        <v>6.2316389999999995</v>
      </c>
      <c r="ND61" s="203">
        <v>0.29864799999999997</v>
      </c>
      <c r="NE61" s="203">
        <v>-0.33149999999999996</v>
      </c>
      <c r="NF61" s="203">
        <v>-0.156</v>
      </c>
      <c r="NG61" s="203">
        <v>-8.5027219999999986</v>
      </c>
      <c r="NH61" s="203">
        <v>71.871254000000008</v>
      </c>
      <c r="NI61" s="241">
        <f>IFERROR(HLOOKUP("fa_21_flow_s14",acc!$B$10:$ALP$83,$A61-1947,FALSE)+HLOOKUP("fa_2_flow_s14",acc!$B$10:$ALP$83,$A61-1947,FALSE)+HLOOKUP("fa_3d_flow_s14",acc!$B$10:$ALP$83,$A61-1947,FALSE)+HLOOKUP("fa_3g_flow_s14",acc!$B$10:$ALP$83,$A61-1947,FALSE)+HLOOKUP("fa_5e_flow_s14",acc!$B$10:$ALP$83,$A61-1947,FALSE)+HLOOKUP("fa_5d_flow_s14",acc!$B$10:$ALP$83,$A61-1947,FALSE)+HLOOKUP("fa_6_flow_s14",acc!$B$10:$ALP$83,$A61-1947,FALSE)+HLOOKUP("fa_7_flow_s14",acc!$B$10:$ALP$83,$A61-1947,FALSE)+HLOOKUP("fa_8_flow_s14",acc!$B$10:$ALP$83,$A61-1947,FALSE),"")</f>
        <v>74.947641000000004</v>
      </c>
      <c r="NJ61" s="203">
        <v>0</v>
      </c>
      <c r="NK61" s="203">
        <v>25.000827000000001</v>
      </c>
      <c r="NL61" s="203">
        <v>3.2919999999999998</v>
      </c>
      <c r="NM61" s="203">
        <v>-2.510094</v>
      </c>
      <c r="NN61" s="203">
        <v>-4.1252089999999999</v>
      </c>
      <c r="NO61" s="203">
        <v>1.6151120000000001</v>
      </c>
      <c r="NP61" s="203">
        <v>0</v>
      </c>
      <c r="NQ61" s="203">
        <v>-24.197074000000001</v>
      </c>
      <c r="NR61" s="203">
        <v>-23.600695000000002</v>
      </c>
      <c r="NS61" s="203">
        <v>-0.59624900000000003</v>
      </c>
      <c r="NT61" s="203">
        <v>63.724906000000004</v>
      </c>
      <c r="NU61" s="323">
        <v>-0.1</v>
      </c>
      <c r="NV61" s="203">
        <v>9.736949000000001</v>
      </c>
      <c r="NW61" s="203">
        <v>1105.405321</v>
      </c>
      <c r="NX61" s="241">
        <f>IFERROR(HLOOKUP("fa_21_flow_s2",acc!$B$10:$ALH$83,$A61-1947,FALSE)+HLOOKUP("fa_2_flow_s2",acc!$B$10:$ALH$83,$A61-1947,FALSE)+HLOOKUP("fa_3e_flow_s2",acc!$B$10:$ALH$83,$A61-1947,FALSE)+HLOOKUP("fa_3g_flow_s2",acc!$B$10:$ALH$83,$A61-1947,FALSE)+HLOOKUP("fa_4_flow_s2",acc!$B$10:$ALH$83,$A61-1947,FALSE)+HLOOKUP("fa_5e_flow_s2",acc!$B$10:$ALH$83,$A61-1947,FALSE)+HLOOKUP("fa_6_flow_s2",acc!$B$10:$ALH$83,$A61-1947,FALSE)+HLOOKUP("fa_8_flow_s2",acc!$B$10:$ALH$83,$A61-1947,FALSE),"")</f>
        <v>114.14175099999997</v>
      </c>
      <c r="NY61" s="203">
        <v>0</v>
      </c>
      <c r="NZ61" s="203">
        <v>13.140400000000009</v>
      </c>
      <c r="OA61" s="203">
        <v>0</v>
      </c>
      <c r="OB61" s="203">
        <v>0</v>
      </c>
      <c r="OC61" s="203">
        <v>25.636482000000001</v>
      </c>
      <c r="OD61" s="203">
        <v>25.636482000000001</v>
      </c>
      <c r="OE61" s="203">
        <v>63.195737000000001</v>
      </c>
      <c r="OF61" s="203">
        <v>0.14470700000000392</v>
      </c>
      <c r="OG61" s="203">
        <v>65.040323999999984</v>
      </c>
      <c r="OH61" s="203">
        <v>65.040323999999984</v>
      </c>
      <c r="OI61" s="203">
        <v>0</v>
      </c>
      <c r="OJ61" s="203">
        <v>1.0841359999999867</v>
      </c>
      <c r="OK61" s="203">
        <v>0</v>
      </c>
      <c r="OL61" s="203">
        <v>-28.463553000000019</v>
      </c>
      <c r="OM61" s="203">
        <v>220.08334200000002</v>
      </c>
      <c r="ON61" s="241">
        <f>IFERROR(HLOOKUP("fl_3g_flow_s11",acc!$B$10:$AIO$83,$A61-1947,FALSE)+HLOOKUP("fl_4_flow_s11",acc!$B$10:$AIO$83,$A61-1947,FALSE)+HLOOKUP("fl_5e_flow_s11",acc!$B$10:$AIO$83,$A61-1947,FALSE),"")</f>
        <v>166.52237700000001</v>
      </c>
      <c r="OO61" s="203">
        <v>0</v>
      </c>
      <c r="OP61" s="203">
        <v>0</v>
      </c>
      <c r="OQ61" s="203">
        <v>36.015000000000001</v>
      </c>
      <c r="OR61" s="203">
        <v>27.397321999999999</v>
      </c>
      <c r="OS61" s="203">
        <v>8.6176740000000009</v>
      </c>
      <c r="OT61" s="203">
        <v>77.155152000000001</v>
      </c>
      <c r="OU61" s="203">
        <v>74.63669999999999</v>
      </c>
      <c r="OV61" s="203">
        <v>74.63669999999999</v>
      </c>
      <c r="OW61" s="203">
        <v>0</v>
      </c>
      <c r="OX61" s="203">
        <v>0</v>
      </c>
      <c r="OY61" s="203">
        <v>0</v>
      </c>
      <c r="OZ61" s="203">
        <v>0</v>
      </c>
      <c r="PA61" s="203">
        <v>793.640939</v>
      </c>
      <c r="PB61" s="241">
        <f>IFERROR(HLOOKUP("fl_295_flow_s12",acc!$B$10:$AMM$83,$A61-1947,FALSE)+HLOOKUP("fl_2_flow_s12",acc!$B$10:$AMM$83,$A61-1947,FALSE)+HLOOKUP("fl_3g_flow_s12",acc!$B$10:$AMM$83,$A61-1947,FALSE)+HLOOKUP("fl_5e_flow_s12",acc!$B$10:$AMM$83,$A61-1947,FALSE)+HLOOKUP("fl_6_flow_s12",acc!$B$10:$AMM$83,$A61-1947,FALSE)+HLOOKUP("fl_7_flow_s12",acc!$B$10:$AMM$83,$A61-1947,FALSE),"")</f>
        <v>311.76005800000001</v>
      </c>
      <c r="PC61" s="203">
        <v>0</v>
      </c>
      <c r="PD61" s="203">
        <v>127.95730599999999</v>
      </c>
      <c r="PE61" s="203">
        <v>0</v>
      </c>
      <c r="PF61" s="203">
        <v>9.0814000000000021</v>
      </c>
      <c r="PG61" s="203">
        <v>31.947700000000001</v>
      </c>
      <c r="PH61" s="203">
        <v>3.7358769999999999</v>
      </c>
      <c r="PI61" s="203">
        <v>28.211821</v>
      </c>
      <c r="PJ61" s="203">
        <v>0</v>
      </c>
      <c r="PK61" s="203">
        <v>75.646199999999993</v>
      </c>
      <c r="PL61" s="203">
        <v>75.646199999999993</v>
      </c>
      <c r="PM61" s="203">
        <v>0</v>
      </c>
      <c r="PN61" s="203">
        <v>67.846751999999995</v>
      </c>
      <c r="PO61" s="203">
        <v>-0.71929799999998068</v>
      </c>
      <c r="PP61" s="203">
        <v>0</v>
      </c>
      <c r="PQ61" s="203">
        <v>22.746213000000001</v>
      </c>
      <c r="PR61" s="241">
        <f>IFERROR(HLOOKUP("fl_21_flow_s121",acc!$B$10:$AME$83,$A61-1947,FALSE)+HLOOKUP("res_flow",acc!$B$10:$AME$83,$A61-1947,FALSE)+HLOOKUP("gcb_flow",acc!$B$10:$AME$83,$A61-1947,FALSE)+HLOOKUP("fl_2_flow_s121",acc!$B$10:$AME$83,$A61-1947,FALSE)+HLOOKUP("fl_5e_flow_s121",acc!$B$10:$AME$83,$A61-1947,FALSE),"")</f>
        <v>23.312367999999996</v>
      </c>
      <c r="PS61" s="203">
        <v>0</v>
      </c>
      <c r="PT61" s="203">
        <v>24.983999999999995</v>
      </c>
      <c r="PU61" s="203">
        <v>4.0590000000000002</v>
      </c>
      <c r="PV61" s="203">
        <v>0</v>
      </c>
      <c r="PW61" s="203">
        <v>0</v>
      </c>
      <c r="PX61" s="203">
        <v>0</v>
      </c>
      <c r="PY61" s="203">
        <v>0</v>
      </c>
      <c r="PZ61" s="203">
        <v>0</v>
      </c>
      <c r="QA61" s="203">
        <v>0</v>
      </c>
      <c r="QB61" s="203">
        <v>0</v>
      </c>
      <c r="QC61" s="203">
        <v>0</v>
      </c>
      <c r="QD61" s="203">
        <v>0</v>
      </c>
      <c r="QE61" s="203">
        <v>0</v>
      </c>
      <c r="QF61" s="203">
        <v>0</v>
      </c>
      <c r="QG61" s="203">
        <v>33.102398000000001</v>
      </c>
      <c r="QH61" s="241">
        <f>IFERROR(HLOOKUP("fl_2_flow_s13",acc!$B$10:$ALW$83,$A61-1947,FALSE)+HLOOKUP("fl_3e_flow_s13",acc!$B$10:$ALW$83,$A61-1947,FALSE)+HLOOKUP("fl_4_flow_s13",acc!$B$10:$ALW$83,$A61-1947,FALSE),"")</f>
        <v>22.047830999999999</v>
      </c>
      <c r="QI61" s="203">
        <v>0</v>
      </c>
      <c r="QJ61" s="203">
        <v>5.5984620000000005</v>
      </c>
      <c r="QK61" s="203">
        <v>0</v>
      </c>
      <c r="QL61" s="203">
        <v>20.869546999999997</v>
      </c>
      <c r="QM61" s="203">
        <v>-5.4967169999999994</v>
      </c>
      <c r="QN61" s="203">
        <v>26.366251999999999</v>
      </c>
      <c r="QO61" s="203">
        <v>-3.3395090000000001</v>
      </c>
      <c r="QP61" s="203">
        <v>0</v>
      </c>
      <c r="QQ61" s="203">
        <v>0</v>
      </c>
      <c r="QR61" s="203">
        <v>0</v>
      </c>
      <c r="QS61" s="203">
        <v>0</v>
      </c>
      <c r="QT61" s="203">
        <v>0</v>
      </c>
      <c r="QU61" s="203">
        <v>0</v>
      </c>
      <c r="QV61" s="203">
        <v>35.832428999999998</v>
      </c>
      <c r="QW61" s="241">
        <f>IFERROR(HLOOKUP("fl_4_flow_s14",acc!$B$10:$ALO$83,$A61-1947,FALSE),"")</f>
        <v>38.902688999999995</v>
      </c>
      <c r="QX61" s="203">
        <v>0</v>
      </c>
      <c r="QY61" s="203">
        <v>0</v>
      </c>
      <c r="QZ61" s="203">
        <v>0</v>
      </c>
      <c r="RA61" s="203">
        <v>0</v>
      </c>
      <c r="RB61" s="203">
        <v>0</v>
      </c>
      <c r="RC61" s="203">
        <v>38.902688999999995</v>
      </c>
      <c r="RD61" s="203">
        <v>0</v>
      </c>
      <c r="RE61" s="203">
        <v>0</v>
      </c>
      <c r="RF61" s="203">
        <v>0</v>
      </c>
      <c r="RG61" s="203">
        <v>0</v>
      </c>
      <c r="RH61" s="203">
        <v>0</v>
      </c>
      <c r="RI61" s="203">
        <v>0</v>
      </c>
      <c r="RJ61" s="203">
        <v>1142.9904260000001</v>
      </c>
      <c r="RK61" s="241">
        <f>IFERROR(HLOOKUP("fl_1_flow_s2",acc!$B$10:$ALG$83,$A61-1947,FALSE)+HLOOKUP("fl_295_flow_s2",acc!$B$10:$ALG$83,$A61-1947,FALSE)+HLOOKUP("tgt2_flow",acc!$B$10:$ALG$83,$A61-1947,FALSE)+HLOOKUP("fl_2_flow_s2",acc!$B$10:$ALG$83,$A61-1947,FALSE)+HLOOKUP("fl_3d_flow_s2",acc!$B$10:$ALG$83,$A61-1947,FALSE)+HLOOKUP("fl_4_flow_s2",acc!$B$10:$ALG$83,$A61-1947,FALSE)+HLOOKUP("fl_5d_flow_s2",acc!$B$10:$ALG$83,$A61-1947,FALSE)+HLOOKUP("fl_7_flow_s2",acc!$B$10:$ALG$83,$A61-1947,FALSE),"")</f>
        <v>151.72710899999993</v>
      </c>
      <c r="RL61" s="203">
        <v>-1.883</v>
      </c>
      <c r="RM61" s="203">
        <v>-53.648842999999992</v>
      </c>
      <c r="RN61" s="203">
        <v>0</v>
      </c>
      <c r="RO61" s="203">
        <v>12.662599999999999</v>
      </c>
      <c r="RP61" s="203">
        <v>120.299143</v>
      </c>
      <c r="RQ61" s="203">
        <v>25.636482000000001</v>
      </c>
      <c r="RR61" s="203">
        <v>94.662635999999992</v>
      </c>
      <c r="RS61" s="203">
        <v>-14.76888300000001</v>
      </c>
      <c r="RT61" s="203">
        <v>113.55839999999999</v>
      </c>
      <c r="RU61" s="203">
        <v>0</v>
      </c>
      <c r="RV61" s="203">
        <v>113.55839999999999</v>
      </c>
      <c r="RW61" s="203">
        <v>0</v>
      </c>
      <c r="RX61" s="203">
        <v>1.1441989999999578</v>
      </c>
      <c r="RY61" s="203">
        <v>0</v>
      </c>
      <c r="RZ61" s="203">
        <v>644.71509199999991</v>
      </c>
      <c r="SA61" s="241">
        <f>IFERROR(HLOOKUP("fa_21_v_s11",acc!$B$10:$AIR$83,$A61-1947,FALSE)+HLOOKUP("fa_2_v_s11",acc!$B$10:$AIR$83,$A61-1947,FALSE)+HLOOKUP("fa_3e_v_s11",acc!$B$10:$AIR$83,$A61-1947,FALSE)+HLOOKUP("fa_3d_v_s11",acc!$B$10:$AIR$83,$A61-1947,FALSE)+HLOOKUP("fa_4_v_s11",acc!$B$10:$AIR$83,$A61-1947,FALSE)
+HLOOKUP("fa_5e_v_s11",acc!$B$10:$AIR$83,$A61-1947,FALSE)
+HLOOKUP("fa_5d_v_s11",acc!$B$10:$AIR$83,$A61-1947,FALSE)
+HLOOKUP("fa_6_v_s11",acc!$B$10:$AIR$83,$A61-1947,FALSE)
+HLOOKUP("fa_7_v_s11",acc!$B$10:$AIR$83,$A61-1947,FALSE)
+HLOOKUP("fa_8_v_s11",acc!$B$10:$AIR$83,$A61-1947,FALSE),"")</f>
        <v>635.73342600000012</v>
      </c>
      <c r="SB61" s="203">
        <v>0</v>
      </c>
      <c r="SC61" s="203">
        <v>-4.3241860000000001</v>
      </c>
      <c r="SD61" s="203">
        <v>0</v>
      </c>
      <c r="SE61" s="203">
        <v>-3.2609659999999998</v>
      </c>
      <c r="SF61" s="203">
        <v>-3.1173989999999998</v>
      </c>
      <c r="SG61" s="203">
        <v>-0.14357</v>
      </c>
      <c r="SH61" s="203">
        <v>-7.4241700000000002</v>
      </c>
      <c r="SI61" s="203">
        <v>650.2084769999999</v>
      </c>
      <c r="SJ61" s="203">
        <v>521.56585200000006</v>
      </c>
      <c r="SK61" s="203">
        <v>128.64262500000001</v>
      </c>
      <c r="SL61" s="203">
        <v>0</v>
      </c>
      <c r="SM61" s="203">
        <v>1.6759989999999991</v>
      </c>
      <c r="SN61" s="203">
        <v>-3.1764840000000003</v>
      </c>
      <c r="SO61" s="203">
        <v>-59.515510999999996</v>
      </c>
      <c r="SP61" s="241">
        <f>IFERROR(HLOOKUP("fa_21_v_s12",acc!$B$10:$AML$83,$A61-1947,FALSE)+HLOOKUP("res_v",acc!$B$10:$AML$83,$A61-1947,FALSE)+HLOOKUP("fa_2_v_s12",acc!$B$10:$AML$83,$A61-1947,FALSE)+HLOOKUP("fa_3e_v_s12",acc!$B$10:$AML$83,$A61-1947,FALSE)+HLOOKUP("fa_3d_v_s12",acc!$B$10:$AML$83,$A61-1947,FALSE)+HLOOKUP("fa_3g_v_s12",acc!$B$10:$AML$83,$A61-1947,FALSE)+HLOOKUP("fa_4_v_s12",acc!$B$10:$AML$83,$A61-1947,FALSE)+HLOOKUP("fa_5e_v_s12",acc!$B$10:$AML$83,$A61-1947,FALSE)+HLOOKUP("fa_5d_v_s12",acc!$B$10:$AML$83,$A61-1947,FALSE)+HLOOKUP("fa_8_v_s12",acc!$B$10:$AML$83,$A61-1947,FALSE),"")</f>
        <v>331.47105399999998</v>
      </c>
      <c r="SQ61" s="203">
        <v>0</v>
      </c>
      <c r="SR61" s="203">
        <v>30.197936000000002</v>
      </c>
      <c r="SS61" s="203">
        <v>0</v>
      </c>
      <c r="ST61" s="203">
        <v>0</v>
      </c>
      <c r="SU61" s="203">
        <v>-46.151447000000005</v>
      </c>
      <c r="SV61" s="203">
        <v>-53.198141</v>
      </c>
      <c r="SW61" s="203">
        <v>7.0466839999999991</v>
      </c>
      <c r="SX61" s="203">
        <v>6.4102990000000002</v>
      </c>
      <c r="SY61" s="203">
        <v>341.01439899999997</v>
      </c>
      <c r="SZ61" s="203">
        <v>295.07279999999997</v>
      </c>
      <c r="TA61" s="203">
        <v>45.941476000000002</v>
      </c>
      <c r="TB61" s="203">
        <v>0</v>
      </c>
      <c r="TC61" s="203">
        <v>0</v>
      </c>
      <c r="TD61" s="203">
        <v>0</v>
      </c>
      <c r="TE61" s="203">
        <v>5.907991</v>
      </c>
      <c r="TF61" s="241">
        <f>IFERROR(HLOOKUP("fa_1_v_s121",acc!$B$10:$AMD$83,$A61-1947,FALSE)+HLOOKUP("fa_295_v_s121",acc!$B$10:$AMD$83,$A61-1947,FALSE)+HLOOKUP("tgt2_v",acc!$B$10:$AMD$83,$A61-1947,FALSE)+HLOOKUP("fa_2_v_s121",acc!$B$10:$AMD$83,$A61-1947,FALSE)+HLOOKUP("fa_3e_v_s121",acc!$B$10:$AMD$83,$A61-1947,FALSE)+HLOOKUP("fa_3d_v_s121",acc!$B$10:$AMD$83,$A61-1947,FALSE)+HLOOKUP("fa_3g_v_s121",acc!$B$10:$AMD$83,$A61-1947,FALSE)+HLOOKUP("fa_4_v_s121",acc!$B$10:$AMD$83,$A61-1947,FALSE)+HLOOKUP("fa_5e_v_s121",acc!$B$10:$AMD$83,$A61-1947,FALSE)+HLOOKUP("fa_5d_v_s121",acc!$B$10:$AMD$83,$A61-1947,FALSE)+HLOOKUP("fa_7_v_s121",acc!$B$10:$AMD$83,$A61-1947,FALSE)+HLOOKUP("fa_8_v_s121",acc!$B$10:$AMD$83,$A61-1947,FALSE),"")</f>
        <v>5.9080540000000008</v>
      </c>
      <c r="TG61" s="203">
        <v>3.8290000000000002</v>
      </c>
      <c r="TH61" s="203">
        <v>-2.399</v>
      </c>
      <c r="TI61" s="203">
        <v>0</v>
      </c>
      <c r="TJ61" s="203">
        <v>0</v>
      </c>
      <c r="TK61" s="203">
        <v>4.3106</v>
      </c>
      <c r="TL61" s="203">
        <v>-4.143713</v>
      </c>
      <c r="TM61" s="203">
        <v>8.4543759999999999</v>
      </c>
      <c r="TN61" s="203">
        <v>0</v>
      </c>
      <c r="TO61" s="203">
        <v>0.16739099999999998</v>
      </c>
      <c r="TP61" s="203">
        <v>0.17939099999999999</v>
      </c>
      <c r="TQ61" s="203">
        <v>-1.2E-2</v>
      </c>
      <c r="TR61" s="203">
        <v>0</v>
      </c>
      <c r="TS61" s="241">
        <v>0</v>
      </c>
      <c r="TT61" s="203">
        <v>0</v>
      </c>
      <c r="TU61" s="203">
        <v>76.709253000000004</v>
      </c>
      <c r="TV61" s="241">
        <f>IFERROR(HLOOKUP("gcb_v",acc!$B$10:$ALV$83,$A61-1947,FALSE)+HLOOKUP("fa_2_v_s13",acc!$B$10:$ALV$83,$A61-1947,FALSE)+HLOOKUP("fa_3d_v_s13",acc!$B$10:$ALV$83,$A61-1947,FALSE)+HLOOKUP("fa_3g_v_s13",acc!$B$10:$ALV$83,$A61-1947,FALSE)+HLOOKUP("fa_5e_v_s13",acc!$B$10:$ALV$83,$A61-1947,FALSE)+HLOOKUP("fa_5d_v_s13",acc!$B$10:$ALV$83,$A61-1947,FALSE)+HLOOKUP("fa_6_v_s13",acc!$B$10:$ALV$83,$A61-1947,FALSE)+HLOOKUP("fa_7_v_s13",acc!$B$10:$ALV$83,$A61-1947,FALSE)+HLOOKUP("fa_8_v_s13",acc!$B$10:$ALV$83,$A61-1947,FALSE),"")</f>
        <v>77.773380999999986</v>
      </c>
      <c r="TW61" s="203">
        <v>0</v>
      </c>
      <c r="TX61" s="203">
        <v>0</v>
      </c>
      <c r="TY61" s="203">
        <v>0</v>
      </c>
      <c r="TZ61" s="203">
        <v>0</v>
      </c>
      <c r="UA61" s="203">
        <v>-0.31160700000000002</v>
      </c>
      <c r="UB61" s="203">
        <v>0.31156499999999998</v>
      </c>
      <c r="UC61" s="203">
        <v>0</v>
      </c>
      <c r="UD61" s="203">
        <v>75.854253</v>
      </c>
      <c r="UE61" s="203">
        <v>73.818383999999995</v>
      </c>
      <c r="UF61" s="203">
        <v>2.0359339999999997</v>
      </c>
      <c r="UG61" s="203">
        <v>0</v>
      </c>
      <c r="UH61" s="203">
        <v>1.143</v>
      </c>
      <c r="UI61" s="203">
        <v>0</v>
      </c>
      <c r="UJ61" s="203">
        <v>214.60829000000001</v>
      </c>
      <c r="UK61" s="241">
        <f>IFERROR(HLOOKUP("fa_21_v_s14",acc!$B$10:$ALN$83,$A61-1947,FALSE)+HLOOKUP("fa_2_v_s14",acc!$B$10:$ALN$83,$A61-1947,FALSE)+HLOOKUP("fa_3d_v_s14",acc!$B$10:$ALN$83,$A61-1947,FALSE)+HLOOKUP("fa_3g_v_s14",acc!$B$10:$ALN$83,$A61-1947,FALSE)+HLOOKUP("fa_5e_v_s14",acc!$B$10:$ALN$83,$A61-1947,FALSE)+HLOOKUP("fa_5d_v_s14",acc!$B$10:$ALN$83,$A61-1947,FALSE)+HLOOKUP("fa_6_v_s14",acc!$B$10:$ALN$83,$A61-1947,FALSE)+HLOOKUP("fa_7_v_s14",acc!$B$10:$ALN$83,$A61-1947,FALSE)+HLOOKUP("fa_8_v_s14",acc!$B$10:$ALN$83,$A61-1947,FALSE),"")</f>
        <v>214.54146800000001</v>
      </c>
      <c r="UL61" s="203">
        <v>0</v>
      </c>
      <c r="UM61" s="203">
        <v>4.3010000000000002</v>
      </c>
      <c r="UN61" s="203">
        <v>0</v>
      </c>
      <c r="UO61" s="203">
        <v>-10.257372</v>
      </c>
      <c r="UP61" s="203">
        <v>-9.7256710000000002</v>
      </c>
      <c r="UQ61" s="203">
        <v>-0.53169299999999997</v>
      </c>
      <c r="UR61" s="203">
        <v>0</v>
      </c>
      <c r="US61" s="203">
        <v>208.47824399999999</v>
      </c>
      <c r="UT61" s="203">
        <v>203.30361300000001</v>
      </c>
      <c r="UU61" s="203">
        <v>5.1745010000000002</v>
      </c>
      <c r="UV61" s="203">
        <v>12.019718000000001</v>
      </c>
      <c r="UW61" s="203">
        <v>0</v>
      </c>
      <c r="UX61" s="203">
        <v>0</v>
      </c>
      <c r="UY61" s="203">
        <v>999.91039999999998</v>
      </c>
      <c r="UZ61" s="241">
        <f>IFERROR(HLOOKUP("fa_21_v_s2",acc!$B$10:$ALF$83,$A61-1947,FALSE)+HLOOKUP("fa_2_v_s2",acc!$B$10:$ALF$83,$A61-1947,FALSE)+HLOOKUP("fa_3e_v_s2",acc!$B$10:$ALF$83,$A61-1947,FALSE)+HLOOKUP("fa_3g_v_s2",acc!$B$10:$ALF$83,$A61-1947,FALSE)+HLOOKUP("fa_4_v_s2",acc!$B$10:$ALF$83,$A61-1947,FALSE)+HLOOKUP("fa_5e_v_s2",acc!$B$10:$ALF$83,$A61-1947,FALSE)+HLOOKUP("fa_6_v_s2",acc!$B$10:$ALF$83,$A61-1947,FALSE)+HLOOKUP("fa_8_v_s2",acc!$B$10:$ALF$83,$A61-1947,FALSE),"")</f>
        <v>330.74313100000018</v>
      </c>
      <c r="VA61" s="203">
        <v>0</v>
      </c>
      <c r="VB61" s="203">
        <v>-1.8931999999999967</v>
      </c>
      <c r="VC61" s="203">
        <v>0</v>
      </c>
      <c r="VD61" s="203">
        <v>0</v>
      </c>
      <c r="VE61" s="203">
        <v>-38.095807000000001</v>
      </c>
      <c r="VF61" s="203">
        <v>-70.496531000000004</v>
      </c>
      <c r="VG61" s="203">
        <v>32.400741000000004</v>
      </c>
      <c r="VH61" s="203">
        <v>1.2232010000000004</v>
      </c>
      <c r="VI61" s="203">
        <v>295.83590500000014</v>
      </c>
      <c r="VJ61" s="203">
        <v>295.83590500000014</v>
      </c>
      <c r="VK61" s="203">
        <v>0</v>
      </c>
      <c r="VL61" s="203">
        <v>0</v>
      </c>
      <c r="VM61" s="203">
        <v>0</v>
      </c>
      <c r="VN61" s="203">
        <v>3.1764840000000003</v>
      </c>
      <c r="VO61" s="203">
        <v>1178.48577</v>
      </c>
      <c r="VP61" s="241">
        <f>IFERROR(HLOOKUP("fl_3g_v_s11",acc!$B$10:$AIM$83,$A61-1947,FALSE)+HLOOKUP("fl_4_v_s11",acc!$B$10:$AIM$83,$A61-1947,FALSE)+HLOOKUP("fl_5e_v_s11",acc!$B$10:$AIM$83,$A61-1947,FALSE),"")</f>
        <v>1169.504111</v>
      </c>
      <c r="VQ61" s="203">
        <v>0</v>
      </c>
      <c r="VR61" s="203">
        <v>0</v>
      </c>
      <c r="VS61" s="203">
        <v>-8.8847819999999995</v>
      </c>
      <c r="VT61" s="203">
        <v>-12.572040000000001</v>
      </c>
      <c r="VU61" s="203">
        <v>3.687262</v>
      </c>
      <c r="VV61" s="203">
        <v>-10.385181000000001</v>
      </c>
      <c r="VW61" s="203">
        <v>1186.739311</v>
      </c>
      <c r="VX61" s="203">
        <v>1186.739311</v>
      </c>
      <c r="VY61" s="203">
        <v>0</v>
      </c>
      <c r="VZ61" s="203">
        <v>0</v>
      </c>
      <c r="WA61" s="203">
        <v>0</v>
      </c>
      <c r="WB61" s="203">
        <v>0</v>
      </c>
      <c r="WC61" s="203">
        <v>-150.07491699999997</v>
      </c>
      <c r="WD61" s="241">
        <f>IFERROR(HLOOKUP("fl_295_v_s12",acc!$B$10:$AMK$83,$A61-1947,FALSE)+HLOOKUP("fl_2_v_s12",acc!$B$10:$AMK$83,$A61-1947,FALSE)+HLOOKUP("fl_3g_v_s12",acc!$B$10:$AMK$83,$A61-1947,FALSE)+HLOOKUP("fl_5e_v_s12",acc!$B$10:$AMK$83,$A61-1947,FALSE)+HLOOKUP("fl_6_v_s12",acc!$B$10:$AMK$83,$A61-1947,FALSE)+HLOOKUP("fl_7_v_s12",acc!$B$10:$AMK$83,$A61-1947,FALSE),"")</f>
        <v>240.91177900000002</v>
      </c>
      <c r="WE61" s="203">
        <v>0</v>
      </c>
      <c r="WF61" s="203">
        <v>33.579599999999999</v>
      </c>
      <c r="WG61" s="203">
        <v>0</v>
      </c>
      <c r="WH61" s="203">
        <v>-1.8931999999999998</v>
      </c>
      <c r="WI61" s="203">
        <v>7.8614280000000001</v>
      </c>
      <c r="WJ61" s="203">
        <v>-8.7120409999999993</v>
      </c>
      <c r="WK61" s="203">
        <v>16.573467000000001</v>
      </c>
      <c r="WL61" s="203">
        <v>0</v>
      </c>
      <c r="WM61" s="203">
        <v>193.426537</v>
      </c>
      <c r="WN61" s="203">
        <v>193.426537</v>
      </c>
      <c r="WO61" s="203">
        <v>0</v>
      </c>
      <c r="WP61" s="203">
        <v>12.019718000000001</v>
      </c>
      <c r="WQ61" s="203">
        <v>-4.0823019999999701</v>
      </c>
      <c r="WR61" s="203">
        <v>0</v>
      </c>
      <c r="WS61" s="203">
        <v>9.61</v>
      </c>
      <c r="WT61" s="241">
        <f>IFERROR(HLOOKUP("fl_21_v_s121",acc!$B$10:$AMC$83,$A61-1947,FALSE)+HLOOKUP("res_v",acc!$B$10:$AMC$83,$A61-1947,FALSE)+HLOOKUP("gcb_v",acc!$B$10:$AMC$83,$A61-1947,FALSE)+HLOOKUP("fl_2_v_s121",acc!$B$10:$AMC$83,$A61-1947,FALSE)+HLOOKUP("fl_5e_v_s121",acc!$B$10:$AMC$83,$A61-1947,FALSE),"")</f>
        <v>9.61</v>
      </c>
      <c r="WU61" s="203">
        <v>0</v>
      </c>
      <c r="WV61" s="203">
        <v>0</v>
      </c>
      <c r="WW61" s="203">
        <v>0</v>
      </c>
      <c r="WX61" s="203">
        <v>0</v>
      </c>
      <c r="WY61" s="203">
        <v>0</v>
      </c>
      <c r="WZ61" s="203">
        <v>0</v>
      </c>
      <c r="XA61" s="203">
        <v>0</v>
      </c>
      <c r="XB61" s="203">
        <v>0</v>
      </c>
      <c r="XC61" s="203">
        <v>9.61</v>
      </c>
      <c r="XD61" s="203">
        <v>9.61</v>
      </c>
      <c r="XE61" s="203">
        <v>0</v>
      </c>
      <c r="XF61" s="203">
        <v>0</v>
      </c>
      <c r="XG61" s="203">
        <v>0</v>
      </c>
      <c r="XH61" s="203">
        <v>0</v>
      </c>
      <c r="XI61" s="203">
        <v>-37.360453</v>
      </c>
      <c r="XJ61" s="241">
        <f>IFERROR(HLOOKUP("fl_2_v_s13",acc!$B$10:$ALU$83,$A61-1947,FALSE)+HLOOKUP("fl_3e_v_s13",acc!$B$10:$ALU$83,$A61-1947,FALSE)+HLOOKUP("fl_4_v_s13",acc!$B$10:$ALU$83,$A61-1947,FALSE),"")</f>
        <v>-36.296343999999998</v>
      </c>
      <c r="XK61" s="203">
        <v>0</v>
      </c>
      <c r="XL61" s="203">
        <v>0</v>
      </c>
      <c r="XM61" s="203">
        <v>0</v>
      </c>
      <c r="XN61" s="203">
        <v>-37.072453000000003</v>
      </c>
      <c r="XO61" s="203">
        <v>-49.212449999999997</v>
      </c>
      <c r="XP61" s="203">
        <v>12.140001</v>
      </c>
      <c r="XQ61" s="203">
        <v>0</v>
      </c>
      <c r="XR61" s="203">
        <v>0</v>
      </c>
      <c r="XS61" s="203">
        <v>0</v>
      </c>
      <c r="XT61" s="203">
        <v>0</v>
      </c>
      <c r="XU61" s="203">
        <v>0</v>
      </c>
      <c r="XV61" s="203">
        <v>0</v>
      </c>
      <c r="XW61" s="203">
        <v>0</v>
      </c>
      <c r="XX61" s="203">
        <v>-0.75</v>
      </c>
      <c r="XY61" s="241">
        <f>IFERROR(HLOOKUP("fl_4_v_s14",acc!$B$10:$ALM$83,$A61-1947,FALSE),"")</f>
        <v>-0.81669999999999998</v>
      </c>
      <c r="XZ61" s="203">
        <v>0</v>
      </c>
      <c r="YA61" s="203">
        <v>0</v>
      </c>
      <c r="YB61" s="203">
        <v>0</v>
      </c>
      <c r="YC61" s="203">
        <v>0</v>
      </c>
      <c r="YD61" s="203">
        <v>0</v>
      </c>
      <c r="YE61" s="203">
        <v>-0.81669999999999998</v>
      </c>
      <c r="YF61" s="203">
        <v>0</v>
      </c>
      <c r="YG61" s="203">
        <v>0</v>
      </c>
      <c r="YH61" s="203">
        <v>0</v>
      </c>
      <c r="YI61" s="203">
        <v>0</v>
      </c>
      <c r="YJ61" s="203">
        <v>0</v>
      </c>
      <c r="YK61" s="203">
        <v>0</v>
      </c>
      <c r="YL61" s="203">
        <v>882.42511500000001</v>
      </c>
      <c r="YM61" s="241">
        <f>IFERROR(HLOOKUP("fl_1_v_s2",acc!$B$10:$ALE$83,$A61-1947,FALSE)+HLOOKUP("fl_295_v_s2",acc!$B$10:$ALE$83,$A61-1947,FALSE)+HLOOKUP("tgt2_v",acc!$B$10:$ALE$83,$A61-1947,FALSE)+HLOOKUP("fl_2_v_s2",acc!$B$10:$ALE$83,$A61-1947,FALSE)+HLOOKUP("fl_3d_v_s2",acc!$B$10:$ALE$83,$A61-1947,FALSE)+HLOOKUP("fl_4_v_s2",acc!$B$10:$ALE$83,$A61-1947,FALSE)+HLOOKUP("fl_5d_v_s2",acc!$B$10:$ALE$83,$A61-1947,FALSE)+HLOOKUP("fl_7_v_s2",acc!$B$10:$ALE$83,$A61-1947,FALSE),"")</f>
        <v>213.25758999999999</v>
      </c>
      <c r="YN61" s="203">
        <v>3.8290000000000002</v>
      </c>
      <c r="YO61" s="203">
        <v>-7.6970500000000008</v>
      </c>
      <c r="YP61" s="203">
        <v>0</v>
      </c>
      <c r="YQ61" s="203">
        <v>1.8931999999999998</v>
      </c>
      <c r="YR61" s="203">
        <v>-55.359184999999997</v>
      </c>
      <c r="YS61" s="203">
        <v>-70.496531000000004</v>
      </c>
      <c r="YT61" s="203">
        <v>15.137364</v>
      </c>
      <c r="YU61" s="203">
        <v>11.411211000000002</v>
      </c>
      <c r="YV61" s="203">
        <v>181.78256400000001</v>
      </c>
      <c r="YW61" s="203">
        <v>0</v>
      </c>
      <c r="YX61" s="203">
        <v>181.78256400000001</v>
      </c>
      <c r="YY61" s="203">
        <v>0</v>
      </c>
      <c r="YZ61" s="203">
        <v>6.9013009999999895</v>
      </c>
      <c r="ZA61" s="203">
        <v>0</v>
      </c>
      <c r="ZB61" s="203">
        <v>-11.003128</v>
      </c>
      <c r="ZC61" s="241">
        <f>IFERROR(HLOOKUP("fa_21_c_s11",acc!$B$10:$AIL$83,$A61-1947,FALSE)+HLOOKUP("fa_2_c_s11",acc!$B$10:$AIL$83,$A61-1947,FALSE)+HLOOKUP("fa_3e_c_s11",acc!$B$10:$AIL$83,$A61-1947,FALSE)+HLOOKUP("fa_3d_c_s11",acc!$B$10:$AIL$83,$A61-1947,FALSE)+HLOOKUP("fa_4_c_s11",acc!$B$10:$AIL$83,$A61-1947,FALSE)+HLOOKUP("fa_5e_c_s11",acc!$B$10:$AIL$83,$A61-1947,FALSE)+HLOOKUP("fa_5d_c_s11",acc!$B$10:$AIL$83,$A61-1947,FALSE)+HLOOKUP("fa_6_c_s11",acc!$B$10:$AIL$83,$A61-1947,FALSE)+HLOOKUP("fa_7_c_s11",acc!$B$10:$AIL$83,$A61-1947,FALSE)+HLOOKUP("fa_8_c_s11",acc!$B$10:$AIL$83,$A61-1947,FALSE),"")</f>
        <v>-0.21512999999999982</v>
      </c>
      <c r="ZD61" s="203">
        <v>0</v>
      </c>
      <c r="ZE61" s="203">
        <v>-0.38525799999999999</v>
      </c>
      <c r="ZF61" s="203">
        <v>0</v>
      </c>
      <c r="ZG61" s="203">
        <v>-10.5</v>
      </c>
      <c r="ZH61" s="203">
        <v>-10.5</v>
      </c>
      <c r="ZI61" s="203">
        <v>0</v>
      </c>
      <c r="ZJ61" s="203">
        <v>2.9608699999999999</v>
      </c>
      <c r="ZK61" s="203">
        <v>-4.372744</v>
      </c>
      <c r="ZL61" s="203">
        <v>-4.2480349999999998</v>
      </c>
      <c r="ZM61" s="203">
        <v>-0.124709</v>
      </c>
      <c r="ZN61" s="203">
        <v>0</v>
      </c>
      <c r="ZO61" s="203">
        <v>0</v>
      </c>
      <c r="ZP61" s="203">
        <v>1.5820019999999999</v>
      </c>
      <c r="ZQ61" s="203">
        <v>25.989404</v>
      </c>
      <c r="ZR61" s="241">
        <f>IFERROR(HLOOKUP("fa_21_c_s12",acc!$B$10:$AMJ$83,$A61-1947,FALSE)+HLOOKUP("res_c",acc!$B$10:$AMJ$83,$A61-1947,FALSE)+HLOOKUP("fa_2_c_s12",acc!$B$10:$AMJ$83,$A61-1947,FALSE)+HLOOKUP("fa_3e_c_s12",acc!$B$10:$AMJ$83,$A61-1947,FALSE)+HLOOKUP("fa_3d_c_s12",acc!$B$10:$AMJ$83,$A61-1947,FALSE)+HLOOKUP("fa_3g_c_s12",acc!$B$10:$AMJ$83,$A61-1947,FALSE)+HLOOKUP("fa_4_c_s12",acc!$B$10:$AMJ$83,$A61-1947,FALSE)+HLOOKUP("fa_5e_c_s12",acc!$B$10:$AMJ$83,$A61-1947,FALSE)+HLOOKUP("fa_5d_c_s12",acc!$B$10:$AMJ$83,$A61-1947,FALSE)+HLOOKUP("fa_8_c_s12",acc!$B$10:$AMJ$83,$A61-1947,FALSE),"")</f>
        <v>9.1482039999999998</v>
      </c>
      <c r="ZS61" s="203">
        <v>0</v>
      </c>
      <c r="ZT61" s="203">
        <v>4.4921000000000006</v>
      </c>
      <c r="ZU61" s="203">
        <v>0</v>
      </c>
      <c r="ZV61" s="203">
        <v>0</v>
      </c>
      <c r="ZW61" s="203">
        <v>11.7</v>
      </c>
      <c r="ZX61" s="203">
        <v>11.7</v>
      </c>
      <c r="ZY61" s="203">
        <v>0</v>
      </c>
      <c r="ZZ61" s="203">
        <v>-4.4890980000000003</v>
      </c>
      <c r="AAA61" s="203">
        <v>-1.714798</v>
      </c>
      <c r="AAB61" s="203">
        <v>-1.709992</v>
      </c>
      <c r="AAC61" s="203">
        <v>-4.8060000000000004E-3</v>
      </c>
      <c r="AAD61" s="203">
        <v>0</v>
      </c>
      <c r="AAE61" s="203">
        <v>0</v>
      </c>
      <c r="AAF61" s="203">
        <v>-0.83999999999999986</v>
      </c>
      <c r="AAG61" s="203">
        <v>3.5928</v>
      </c>
      <c r="AAH61" s="241">
        <f>IFERROR(HLOOKUP("fa_1_c_s121",acc!$B$10:$AMB$83,$A61-1947,FALSE)+HLOOKUP("fa_295_c_s121",acc!$B$10:$AMB$83,$A61-1947,FALSE)+HLOOKUP("tgt2_c",acc!$B$10:$AMB$83,$A61-1947,FALSE)+HLOOKUP("fa_2_c_s121",acc!$B$10:$AMB$83,$A61-1947,FALSE)+HLOOKUP("fa_3e_c_s121",acc!$B$10:$AMB$83,$A61-1947,FALSE)+HLOOKUP("fa_3d_c_s121",acc!$B$10:$AMB$83,$A61-1947,FALSE)+HLOOKUP("fa_3g_c_s121",acc!$B$10:$AMB$83,$A61-1947,FALSE)+HLOOKUP("fa_4_c_s121",acc!$B$10:$AMB$83,$A61-1947,FALSE)+HLOOKUP("fa_5e_c_s121",acc!$B$10:$AMB$83,$A61-1947,FALSE)+HLOOKUP("fa_5d_c_s121",acc!$B$10:$AMB$83,$A61-1947,FALSE)+HLOOKUP("fa_7_c_s121",acc!$B$10:$AMB$83,$A61-1947,FALSE)+HLOOKUP("fa_8_c_s121",acc!$B$10:$AMB$83,$A61-1947,FALSE),"")</f>
        <v>3.5928</v>
      </c>
      <c r="AAI61" s="203">
        <v>0</v>
      </c>
      <c r="AAJ61" s="203">
        <v>3.5939999999999999</v>
      </c>
      <c r="AAK61" s="203">
        <v>0</v>
      </c>
      <c r="AAL61" s="203">
        <v>0</v>
      </c>
      <c r="AAM61" s="203">
        <v>0</v>
      </c>
      <c r="AAN61" s="203">
        <v>0</v>
      </c>
      <c r="AAO61" s="203">
        <v>0</v>
      </c>
      <c r="AAP61" s="203">
        <v>-1.1999999999999999E-3</v>
      </c>
      <c r="AAQ61" s="203">
        <v>0</v>
      </c>
      <c r="AAR61" s="203">
        <v>0</v>
      </c>
      <c r="AAS61" s="203">
        <v>0</v>
      </c>
      <c r="AAT61" s="203">
        <v>0</v>
      </c>
      <c r="AAU61" s="203">
        <v>0</v>
      </c>
      <c r="AAV61" s="203">
        <v>0</v>
      </c>
      <c r="AAW61" s="203">
        <v>6.2209979999999998</v>
      </c>
      <c r="AAX61" s="241">
        <f>IFERROR(HLOOKUP("gcb_c",acc!$B$10:$ALT$83,$A61-1947,FALSE)+HLOOKUP("fa_2_c_s13",acc!$B$10:$ALT$83,$A61-1947,FALSE)+HLOOKUP("fa_3d_c_s13",acc!$B$10:$ALT$83,$A61-1947,FALSE)+HLOOKUP("fa_3g_c_s13",acc!$B$10:$ALT$83,$A61-1947,FALSE)+HLOOKUP("fa_5e_c_s13",acc!$B$10:$ALT$83,$A61-1947,FALSE)+HLOOKUP("fa_5d_c_s13",acc!$B$10:$ALT$83,$A61-1947,FALSE)+HLOOKUP("fa_6_c_s13",acc!$B$10:$ALT$83,$A61-1947,FALSE)+HLOOKUP("fa_7_c_s13",acc!$B$10:$ALT$83,$A61-1947,FALSE)+HLOOKUP("fa_8_c_s13",acc!$B$10:$ALT$83,$A61-1947,FALSE),"")</f>
        <v>3.7459990000000003</v>
      </c>
      <c r="AAY61" s="203">
        <v>0</v>
      </c>
      <c r="AAZ61" s="203">
        <v>-0.35000200000000004</v>
      </c>
      <c r="ABA61" s="203">
        <v>0</v>
      </c>
      <c r="ABB61" s="203">
        <v>0</v>
      </c>
      <c r="ABC61" s="203">
        <v>0</v>
      </c>
      <c r="ABD61" s="203">
        <v>0</v>
      </c>
      <c r="ABE61" s="203">
        <v>0</v>
      </c>
      <c r="ABF61" s="203">
        <v>4.1260000000000003</v>
      </c>
      <c r="ABG61" s="203">
        <v>3.995323</v>
      </c>
      <c r="ABH61" s="203">
        <v>0.13067799999999999</v>
      </c>
      <c r="ABI61" s="203">
        <v>0</v>
      </c>
      <c r="ABJ61" s="203">
        <v>0</v>
      </c>
      <c r="ABK61" s="203">
        <v>-0.03</v>
      </c>
      <c r="ABL61" s="203">
        <v>7.9852600000000002</v>
      </c>
      <c r="ABM61" s="241">
        <f>IFERROR(HLOOKUP("fa_21_c_s14",acc!$B$10:$ALL$83,$A61-1947,FALSE)+HLOOKUP("fa_2_c_s14",acc!$B$10:$ALL$83,$A61-1947,FALSE)+HLOOKUP("fa_3d_c_s14",acc!$B$10:$ALL$83,$A61-1947,FALSE)+HLOOKUP("fa_3g_c_s14",acc!$B$10:$ALL$83,$A61-1947,FALSE)+HLOOKUP("fa_5e_c_s14",acc!$B$10:$ALL$83,$A61-1947,FALSE)+HLOOKUP("fa_5d_c_s14",acc!$B$10:$ALL$83,$A61-1947,FALSE)+HLOOKUP("fa_6_c_s14",acc!$B$10:$ALL$83,$A61-1947,FALSE)+HLOOKUP("fa_7_c_s14",acc!$B$10:$ALL$83,$A61-1947,FALSE)+HLOOKUP("fa_8_c_s14",acc!$B$10:$ALL$83,$A61-1947,FALSE),"")</f>
        <v>1.5822600000000007</v>
      </c>
      <c r="ABN61" s="203">
        <v>0</v>
      </c>
      <c r="ABO61" s="203">
        <v>-0.42219999999999996</v>
      </c>
      <c r="ABP61" s="203">
        <v>0</v>
      </c>
      <c r="ABQ61" s="203">
        <v>-1.2</v>
      </c>
      <c r="ABR61" s="203">
        <v>-1.2</v>
      </c>
      <c r="ABS61" s="203">
        <v>0</v>
      </c>
      <c r="ABT61" s="203">
        <v>0</v>
      </c>
      <c r="ABU61" s="203">
        <v>3.7474609999999999</v>
      </c>
      <c r="ABV61" s="203">
        <v>3.748624</v>
      </c>
      <c r="ABW61" s="203">
        <v>-1.163E-3</v>
      </c>
      <c r="ABX61" s="203">
        <v>0</v>
      </c>
      <c r="ABY61" s="203">
        <v>0</v>
      </c>
      <c r="ABZ61" s="203">
        <v>-0.5430009999999994</v>
      </c>
      <c r="ACA61" s="203">
        <v>37.080545000000001</v>
      </c>
      <c r="ACB61" s="241">
        <f>IFERROR(HLOOKUP("fa_21_c_s2",acc!$B$10:$ALD$83,$A61-1947,FALSE)+HLOOKUP("fa_2_c_s2",acc!$B$10:$ALD$83,$A61-1947,FALSE)+HLOOKUP("fa_3e_c_s2",acc!$B$10:$ALD$83,$A61-1947,FALSE)+HLOOKUP("fa_3g_c_s2",acc!$B$10:$ALD$83,$A61-1947,FALSE)+HLOOKUP("fa_4_c_s2",acc!$B$10:$ALD$83,$A61-1947,FALSE)+HLOOKUP("fa_5e_c_s2",acc!$B$10:$ALD$83,$A61-1947,FALSE)+HLOOKUP("fa_6_c_s2",acc!$B$10:$ALD$83,$A61-1947,FALSE)+HLOOKUP("fa_8_c_s2",acc!$B$10:$ALD$83,$A61-1947,FALSE),"")</f>
        <v>-4.3467210000000014</v>
      </c>
      <c r="ACC61" s="203">
        <v>0</v>
      </c>
      <c r="ACD61" s="203">
        <v>0.6409999999999999</v>
      </c>
      <c r="ACE61" s="203">
        <v>0</v>
      </c>
      <c r="ACF61" s="203">
        <v>0</v>
      </c>
      <c r="ACG61" s="203">
        <v>0</v>
      </c>
      <c r="ACH61" s="203">
        <v>0</v>
      </c>
      <c r="ACI61" s="203">
        <v>0</v>
      </c>
      <c r="ACJ61" s="203">
        <v>0.80820000000000025</v>
      </c>
      <c r="ACK61" s="203">
        <v>-5.6269200000000001</v>
      </c>
      <c r="ACL61" s="203">
        <v>-5.6269200000000001</v>
      </c>
      <c r="ACM61" s="203">
        <v>0</v>
      </c>
      <c r="ACN61" s="203">
        <v>0</v>
      </c>
      <c r="ACO61" s="203">
        <v>0</v>
      </c>
      <c r="ACP61" s="203">
        <v>-0.16900100000000151</v>
      </c>
      <c r="ACQ61" s="203">
        <v>8.6729459999999996</v>
      </c>
      <c r="ACR61" s="241">
        <f>IFERROR(HLOOKUP("fl_3g_c_s11",acc!$B$10:$AMQ$83,$A61-1947,FALSE)+HLOOKUP("fl_4_c_s11",acc!$B$10:$AMQ$83,$A61-1947,FALSE)+HLOOKUP("fl_5e_c_s11",acc!$B$10:$AMQ$83,$A61-1947,FALSE),"")</f>
        <v>19.460943999999998</v>
      </c>
      <c r="ACS61" s="203">
        <v>0</v>
      </c>
      <c r="ACT61" s="203">
        <v>0</v>
      </c>
      <c r="ACU61" s="203">
        <v>0</v>
      </c>
      <c r="ACV61" s="203">
        <v>0</v>
      </c>
      <c r="ACW61" s="203">
        <v>0</v>
      </c>
      <c r="ACX61" s="203">
        <v>8.9609439999999996</v>
      </c>
      <c r="ACY61" s="203">
        <v>0</v>
      </c>
      <c r="ACZ61" s="203">
        <v>0</v>
      </c>
      <c r="ADA61" s="203">
        <v>0</v>
      </c>
      <c r="ADB61" s="203">
        <v>0</v>
      </c>
      <c r="ADC61" s="203">
        <v>0</v>
      </c>
      <c r="ADD61" s="203">
        <v>0</v>
      </c>
      <c r="ADE61" s="203">
        <v>25.312297999999998</v>
      </c>
      <c r="ADF61" s="241">
        <f>IFERROR(HLOOKUP("fl_295_c_s12",acc!$B$10:$AMI$83,$A61-1947,FALSE)+HLOOKUP("fl_2_c_s12",acc!$B$10:$AMI$83,$A61-1947,FALSE)+HLOOKUP("fl_3g_c_s12",acc!$B$10:$AMI$83,$A61-1947,FALSE)+HLOOKUP("fl_5e_c_s12",acc!$B$10:$AMI$83,$A61-1947,FALSE)+HLOOKUP("fl_6_c_s12",acc!$B$10:$AMI$83,$A61-1947,FALSE)+HLOOKUP("fl_7_c_s12",acc!$B$10:$AMI$83,$A61-1947,FALSE),"")</f>
        <v>8.4710980000000013</v>
      </c>
      <c r="ADG61" s="203">
        <v>0</v>
      </c>
      <c r="ADH61" s="203">
        <v>11.671098000000001</v>
      </c>
      <c r="ADI61" s="203">
        <v>0</v>
      </c>
      <c r="ADJ61" s="203">
        <v>0.64100000000000001</v>
      </c>
      <c r="ADK61" s="203">
        <v>0</v>
      </c>
      <c r="ADL61" s="203">
        <v>0</v>
      </c>
      <c r="ADM61" s="203">
        <v>0</v>
      </c>
      <c r="ADN61" s="203">
        <v>0</v>
      </c>
      <c r="ADO61" s="203">
        <v>-3.8410000000000002</v>
      </c>
      <c r="ADP61" s="203">
        <v>-3.8410000000000002</v>
      </c>
      <c r="ADQ61" s="203">
        <v>0</v>
      </c>
      <c r="ADR61" s="203">
        <v>0</v>
      </c>
      <c r="ADS61" s="203">
        <v>0</v>
      </c>
      <c r="ADT61" s="203">
        <v>0</v>
      </c>
      <c r="ADU61" s="203">
        <v>0</v>
      </c>
      <c r="ADV61" s="241">
        <f>IFERROR(HLOOKUP("fl_21_c_s121",acc!$B$10:$AMA$83,$A61-1947,FALSE)+HLOOKUP("res_c",acc!$B$10:$AMA$83,$A61-1947,FALSE)+HLOOKUP("gcb_c",acc!$B$10:$AMA$83,$A61-1947,FALSE)+HLOOKUP("fl_2_c_s121",acc!$B$10:$AMA$83,$A61-1947,FALSE)+HLOOKUP("fl_5e_c_s121",acc!$B$10:$AMA$83,$A61-1947,FALSE),"")</f>
        <v>0</v>
      </c>
      <c r="ADW61" s="203">
        <v>0</v>
      </c>
      <c r="ADX61" s="203">
        <v>0</v>
      </c>
      <c r="ADY61" s="203">
        <v>0</v>
      </c>
      <c r="ADZ61" s="203">
        <v>0</v>
      </c>
      <c r="AEA61" s="203">
        <v>0</v>
      </c>
      <c r="AEB61" s="203">
        <v>0</v>
      </c>
      <c r="AEC61" s="203">
        <v>0</v>
      </c>
      <c r="AED61" s="203">
        <v>0</v>
      </c>
      <c r="AEE61" s="203">
        <v>0</v>
      </c>
      <c r="AEF61" s="203">
        <v>0</v>
      </c>
      <c r="AEG61" s="203">
        <v>0</v>
      </c>
      <c r="AEH61" s="203">
        <v>0</v>
      </c>
      <c r="AEI61" s="203">
        <v>0</v>
      </c>
      <c r="AEJ61" s="203">
        <v>0</v>
      </c>
      <c r="AEK61" s="203">
        <v>0.20399999999999999</v>
      </c>
      <c r="AEL61" s="241">
        <f>IFERROR(HLOOKUP("fl_2_c_s13",acc!$B$10:$ALS$83,$A61-1947,FALSE)+HLOOKUP("fl_3e_c_s13",acc!$B$10:$ALS$83,$A61-1947,FALSE)+HLOOKUP("fl_4_c_s13",acc!$B$10:$ALS$83,$A61-1947,FALSE),"")</f>
        <v>-2.2709999999999999</v>
      </c>
      <c r="AEM61" s="203">
        <v>0</v>
      </c>
      <c r="AEN61" s="203">
        <v>-1.7500000000000002E-2</v>
      </c>
      <c r="AEO61" s="203">
        <v>0</v>
      </c>
      <c r="AEP61" s="203">
        <v>0</v>
      </c>
      <c r="AEQ61" s="203">
        <v>0</v>
      </c>
      <c r="AER61" s="203">
        <v>0</v>
      </c>
      <c r="AES61" s="203">
        <v>-2.2534999999999998</v>
      </c>
      <c r="AET61" s="203">
        <v>0</v>
      </c>
      <c r="AEU61" s="203">
        <v>0</v>
      </c>
      <c r="AEV61" s="203">
        <v>0</v>
      </c>
      <c r="AEW61" s="203">
        <v>0</v>
      </c>
      <c r="AEX61" s="203">
        <v>0</v>
      </c>
      <c r="AEY61" s="203">
        <v>0</v>
      </c>
      <c r="AEZ61" s="203">
        <v>2.8913009999999999</v>
      </c>
      <c r="AFA61" s="241">
        <f>IFERROR(HLOOKUP("fl_4_c_s14",acc!$B$10:$ALK$83,$A61-1947,FALSE),"")</f>
        <v>-3.5116990000000001</v>
      </c>
      <c r="AFB61" s="203">
        <v>0</v>
      </c>
      <c r="AFC61" s="203">
        <v>0</v>
      </c>
      <c r="AFD61" s="203">
        <v>0</v>
      </c>
      <c r="AFE61" s="203">
        <v>0</v>
      </c>
      <c r="AFF61" s="203">
        <v>0</v>
      </c>
      <c r="AFG61" s="203">
        <v>-3.5116990000000001</v>
      </c>
      <c r="AFH61" s="203">
        <v>0</v>
      </c>
      <c r="AFI61" s="203">
        <v>0</v>
      </c>
      <c r="AFJ61" s="203">
        <v>0</v>
      </c>
      <c r="AFK61" s="203">
        <v>0</v>
      </c>
      <c r="AFL61" s="203">
        <v>0</v>
      </c>
      <c r="AFM61" s="203">
        <v>0</v>
      </c>
      <c r="AFN61" s="203">
        <v>32.785334000000006</v>
      </c>
      <c r="AFO61" s="241">
        <f>IFERROR(HLOOKUP("fl_1_c_s2",acc!$B$10:$ALC$83,$A61-1947,FALSE)+HLOOKUP("fl_295_c_s2",acc!$B$10:$ALC$83,$A61-1947,FALSE)+HLOOKUP("tgt2_c",acc!$B$10:$ALC$83,$A61-1947,FALSE)+HLOOKUP("fl_2_c_s2",acc!$B$10:$ALC$83,$A61-1947,FALSE)+HLOOKUP("fl_3d_c_s2",acc!$B$10:$ALC$83,$A61-1947,FALSE)+HLOOKUP("fl_4_c_s2",acc!$B$10:$ALC$83,$A61-1947,FALSE)+HLOOKUP("fl_5d_c_s2",acc!$B$10:$ALC$83,$A61-1947,FALSE)+HLOOKUP("fl_7_c_s2",acc!$B$10:$ALC$83,$A61-1947,FALSE),"")</f>
        <v>-8.6419309999999996</v>
      </c>
      <c r="AFP61" s="203">
        <v>0</v>
      </c>
      <c r="AFQ61" s="203">
        <v>-4.083958</v>
      </c>
      <c r="AFR61" s="203">
        <v>0</v>
      </c>
      <c r="AFS61" s="203">
        <v>-0.64100000000000001</v>
      </c>
      <c r="AFT61" s="203">
        <v>0</v>
      </c>
      <c r="AFU61" s="203">
        <v>0</v>
      </c>
      <c r="AFV61" s="203">
        <v>0</v>
      </c>
      <c r="AFW61" s="203">
        <v>-3.9169729999999996</v>
      </c>
      <c r="AFX61" s="203">
        <v>0</v>
      </c>
      <c r="AFY61" s="203">
        <v>0</v>
      </c>
      <c r="AFZ61" s="203">
        <v>0</v>
      </c>
      <c r="AGA61" s="203">
        <v>0</v>
      </c>
      <c r="AGB61" s="203">
        <v>0</v>
      </c>
      <c r="AGC61" s="203">
        <v>0</v>
      </c>
      <c r="AGD61" s="203">
        <v>1399.989</v>
      </c>
      <c r="AGE61" s="203">
        <v>1399.7749999999999</v>
      </c>
      <c r="AGF61" s="203">
        <v>0</v>
      </c>
      <c r="AGG61" s="203">
        <v>0</v>
      </c>
      <c r="AGH61" s="203">
        <v>0</v>
      </c>
      <c r="AGI61" s="203">
        <v>0</v>
      </c>
      <c r="AGJ61" s="203">
        <v>-0.73162699999999992</v>
      </c>
      <c r="AGK61" s="203">
        <v>-12.345631999999998</v>
      </c>
      <c r="AGL61" s="203">
        <v>0</v>
      </c>
      <c r="AGM61" s="203">
        <v>0</v>
      </c>
      <c r="AGN61" s="203">
        <v>27.951000000000001</v>
      </c>
      <c r="AGO61" s="203">
        <v>6.6150000000000002</v>
      </c>
      <c r="AGP61" s="203">
        <v>0</v>
      </c>
      <c r="AGQ61" s="203">
        <v>0</v>
      </c>
      <c r="AGR61" s="203">
        <v>2.624498</v>
      </c>
      <c r="AGS61" s="203">
        <v>-8.940154999999999</v>
      </c>
      <c r="AGT61" s="203">
        <v>-0.26172899999999999</v>
      </c>
      <c r="AGU61" s="203">
        <v>0</v>
      </c>
      <c r="AGV61" s="203">
        <v>26.366251999999999</v>
      </c>
      <c r="AGW61" s="203">
        <v>19.788877999999997</v>
      </c>
      <c r="AGX61" s="203">
        <v>14.730524999999997</v>
      </c>
      <c r="AGY61" s="203">
        <v>17.040129</v>
      </c>
      <c r="AGZ61" s="203">
        <v>31.947697999999999</v>
      </c>
      <c r="AHA61" s="203">
        <v>-0.61422600000000005</v>
      </c>
      <c r="AHB61" s="203">
        <v>-2.4519540000000042</v>
      </c>
      <c r="AHC61" s="203">
        <v>-4.1252089999999999</v>
      </c>
      <c r="AHD61" s="203">
        <v>36.829485000000005</v>
      </c>
      <c r="AHE61" s="203">
        <v>10.906040000000001</v>
      </c>
      <c r="AHF61" s="203">
        <v>414.93113399999999</v>
      </c>
      <c r="AHG61" s="203">
        <v>10.486025999999999</v>
      </c>
      <c r="AHH61" s="203">
        <v>0</v>
      </c>
      <c r="AHI61" s="203">
        <v>236.08376000000001</v>
      </c>
      <c r="AHJ61" s="203">
        <v>672.40695799999992</v>
      </c>
      <c r="AHK61" s="203">
        <v>157.30714499999999</v>
      </c>
      <c r="AHL61" s="203">
        <v>463.25662299999993</v>
      </c>
      <c r="AHM61" s="203">
        <v>547.86689899999999</v>
      </c>
      <c r="AHN61" s="203">
        <f t="shared" si="3"/>
        <v>1.4945857851131155</v>
      </c>
      <c r="AHO61" s="203">
        <f t="shared" si="2"/>
        <v>0.90562991812974813</v>
      </c>
      <c r="AHP61" s="203">
        <v>6.1489709999999995</v>
      </c>
      <c r="AHQ61" s="203">
        <v>16.026697999999868</v>
      </c>
      <c r="AHR61" s="203">
        <v>66.924426000000011</v>
      </c>
      <c r="AHS61" s="203">
        <v>152.81732500000001</v>
      </c>
      <c r="AHT61" s="203">
        <v>-1.08264</v>
      </c>
      <c r="AHU61" s="203">
        <v>-44.007581000000002</v>
      </c>
      <c r="AHV61" s="203">
        <v>-3.34612</v>
      </c>
      <c r="AHW61" s="203">
        <v>0</v>
      </c>
      <c r="AHX61" s="203">
        <v>12.140001</v>
      </c>
      <c r="AHY61" s="203">
        <v>-36.296343999999998</v>
      </c>
      <c r="AHZ61" s="203">
        <v>-6.8500190000000014</v>
      </c>
      <c r="AIA61" s="203">
        <v>-9.1905599999999978</v>
      </c>
      <c r="AIB61" s="203">
        <v>7.8614260000000016</v>
      </c>
      <c r="AIC61" s="203">
        <v>-0.797593</v>
      </c>
      <c r="AID61" s="203">
        <v>0.46449799999999719</v>
      </c>
      <c r="AIE61" s="203">
        <v>-9.7256710000000002</v>
      </c>
      <c r="AIF61" s="203">
        <v>20.260740000000006</v>
      </c>
      <c r="AIG61" s="203">
        <v>0</v>
      </c>
      <c r="AIH61" s="203">
        <v>0</v>
      </c>
      <c r="AII61" s="203">
        <v>0</v>
      </c>
      <c r="AIJ61" s="203">
        <v>0</v>
      </c>
      <c r="AIK61" s="203">
        <v>0</v>
      </c>
      <c r="AIL61" s="203">
        <v>0</v>
      </c>
      <c r="AIM61" s="203">
        <v>10.5</v>
      </c>
      <c r="AIN61" s="203">
        <v>11.7</v>
      </c>
      <c r="AIO61" s="203">
        <v>0</v>
      </c>
      <c r="AIP61" s="203">
        <v>0</v>
      </c>
      <c r="AIQ61" s="203">
        <v>0</v>
      </c>
      <c r="AIR61" s="203">
        <v>-1.2</v>
      </c>
      <c r="AIS61" s="203">
        <v>0</v>
      </c>
    </row>
    <row r="62" spans="1:929" x14ac:dyDescent="0.35">
      <c r="A62" s="1">
        <v>2000</v>
      </c>
      <c r="B62" s="203">
        <v>163.85399999999998</v>
      </c>
      <c r="C62" s="203">
        <v>-127.334141</v>
      </c>
      <c r="D62" s="203">
        <v>33.206512000000004</v>
      </c>
      <c r="E62" s="203">
        <v>-0.12415299999997842</v>
      </c>
      <c r="F62" s="203">
        <v>1326.227382</v>
      </c>
      <c r="G62" s="203">
        <v>13.038</v>
      </c>
      <c r="H62" s="203">
        <v>0</v>
      </c>
      <c r="I62" s="203">
        <v>-7.4113299999999995</v>
      </c>
      <c r="J62" s="203">
        <v>-0.19245999999999874</v>
      </c>
      <c r="K62" s="203">
        <v>227.36109999999999</v>
      </c>
      <c r="L62" s="203">
        <v>0</v>
      </c>
      <c r="M62" s="203">
        <v>0</v>
      </c>
      <c r="N62" s="203">
        <v>0</v>
      </c>
      <c r="O62" s="203">
        <f t="shared" si="6"/>
        <v>2.634208547345386</v>
      </c>
      <c r="P62" s="203">
        <f t="shared" si="4"/>
        <v>0.89337825174835006</v>
      </c>
      <c r="Q62" s="203">
        <v>0</v>
      </c>
      <c r="R62" s="203">
        <v>0</v>
      </c>
      <c r="S62" s="203">
        <v>1.31</v>
      </c>
      <c r="T62" s="203">
        <v>0</v>
      </c>
      <c r="U62" s="203">
        <v>71.124381</v>
      </c>
      <c r="V62" s="203">
        <v>8.6284109999999998</v>
      </c>
      <c r="W62" s="203">
        <v>440.05144999999999</v>
      </c>
      <c r="X62" s="203">
        <v>11.685000000000002</v>
      </c>
      <c r="Y62" s="203">
        <v>-7.034961</v>
      </c>
      <c r="Z62" s="203">
        <v>1.332835</v>
      </c>
      <c r="AA62" s="203">
        <v>-1.0762000000003269E-2</v>
      </c>
      <c r="AB62" s="203">
        <v>62.604194</v>
      </c>
      <c r="AC62" s="203">
        <v>0</v>
      </c>
      <c r="AD62" s="203">
        <v>0</v>
      </c>
      <c r="AE62" s="203">
        <v>0</v>
      </c>
      <c r="AF62" s="203">
        <v>0</v>
      </c>
      <c r="AG62" s="203">
        <v>0</v>
      </c>
      <c r="AH62" s="203">
        <v>0</v>
      </c>
      <c r="AI62" s="203">
        <v>0</v>
      </c>
      <c r="AJ62" s="203">
        <v>0</v>
      </c>
      <c r="AK62" s="203">
        <v>0</v>
      </c>
      <c r="AL62" s="203">
        <v>0</v>
      </c>
      <c r="AM62" s="203">
        <v>6.9000000000000006E-2</v>
      </c>
      <c r="AN62" s="203">
        <v>0</v>
      </c>
      <c r="AO62" s="203">
        <v>4.3465050000000005</v>
      </c>
      <c r="AP62" s="203">
        <v>-5.7770000000000044E-3</v>
      </c>
      <c r="AQ62" s="203">
        <v>24.325775</v>
      </c>
      <c r="AR62" s="203">
        <v>58.310999999999993</v>
      </c>
      <c r="AS62" s="203">
        <v>-45.597061000000004</v>
      </c>
      <c r="AT62" s="203">
        <v>8.0225150000000003</v>
      </c>
      <c r="AU62" s="203">
        <v>-8.2467999999991548E-2</v>
      </c>
      <c r="AV62" s="203">
        <v>702.39492900000005</v>
      </c>
      <c r="AW62" s="203">
        <v>-7.4999999999999997E-2</v>
      </c>
      <c r="AX62" s="203">
        <v>0</v>
      </c>
      <c r="AY62" s="203">
        <v>-0.38537099999999996</v>
      </c>
      <c r="AZ62" s="203">
        <v>8.8716000000000017E-2</v>
      </c>
      <c r="BA62" s="203">
        <v>15.576797000000001</v>
      </c>
      <c r="BB62" s="203">
        <v>0</v>
      </c>
      <c r="BC62" s="203">
        <v>0</v>
      </c>
      <c r="BD62" s="203">
        <v>0</v>
      </c>
      <c r="BE62" s="203">
        <v>0</v>
      </c>
      <c r="BF62" s="203">
        <v>0</v>
      </c>
      <c r="BG62" s="203">
        <v>1.7610000000000001</v>
      </c>
      <c r="BH62" s="203">
        <v>0</v>
      </c>
      <c r="BI62" s="203">
        <v>39.025525000000002</v>
      </c>
      <c r="BJ62" s="203">
        <v>-2.0798030000000001</v>
      </c>
      <c r="BK62" s="203">
        <v>194.12556700000002</v>
      </c>
      <c r="BL62" s="203">
        <v>82.021885999999995</v>
      </c>
      <c r="BM62" s="203">
        <v>-44.294658000000005</v>
      </c>
      <c r="BN62" s="203">
        <v>40.333475</v>
      </c>
      <c r="BO62" s="203">
        <v>0</v>
      </c>
      <c r="BP62" s="203">
        <v>1922.3503880000001</v>
      </c>
      <c r="BQ62" s="203">
        <v>0.5071</v>
      </c>
      <c r="BR62" s="203">
        <v>0</v>
      </c>
      <c r="BS62" s="203">
        <v>-0.90376000000000001</v>
      </c>
      <c r="BT62" s="203">
        <v>0</v>
      </c>
      <c r="BU62" s="203">
        <v>14.835972999999999</v>
      </c>
      <c r="BV62" s="203">
        <v>1.0309000000000001</v>
      </c>
      <c r="BW62" s="203">
        <v>0</v>
      </c>
      <c r="BX62" s="203">
        <v>9.5716560000000008</v>
      </c>
      <c r="BY62" s="203">
        <v>0</v>
      </c>
      <c r="BZ62" s="203">
        <v>62.756059999999998</v>
      </c>
      <c r="CA62" s="203">
        <v>-3.1418900000000001</v>
      </c>
      <c r="CB62" s="203">
        <v>0</v>
      </c>
      <c r="CC62" s="203">
        <v>178.33856400000002</v>
      </c>
      <c r="CD62" s="203">
        <v>10.249426</v>
      </c>
      <c r="CE62" s="203">
        <v>901.98060999999996</v>
      </c>
      <c r="CF62" s="203">
        <v>318.10712100000001</v>
      </c>
      <c r="CG62" s="203">
        <v>-226.10989799999999</v>
      </c>
      <c r="CH62" s="203">
        <v>83.201436999999999</v>
      </c>
      <c r="CI62" s="203">
        <v>0</v>
      </c>
      <c r="CJ62" s="203">
        <v>4029.357665</v>
      </c>
      <c r="CK62" s="203">
        <v>13.3665</v>
      </c>
      <c r="CL62" s="203">
        <v>0</v>
      </c>
      <c r="CM62" s="203">
        <v>-8.7004609999999989</v>
      </c>
      <c r="CN62" s="203">
        <v>-1.4399999999999998E-4</v>
      </c>
      <c r="CO62" s="203">
        <v>257.77386999999999</v>
      </c>
      <c r="CP62" s="203">
        <v>1.0309000000000001</v>
      </c>
      <c r="CQ62" s="203">
        <v>0</v>
      </c>
      <c r="CR62" s="203">
        <v>9.5716560000000008</v>
      </c>
      <c r="CS62" s="203">
        <v>0</v>
      </c>
      <c r="CT62" s="203">
        <v>62.756059999999998</v>
      </c>
      <c r="CU62" s="203">
        <v>8.9999999999999985E-6</v>
      </c>
      <c r="CV62" s="203">
        <v>0</v>
      </c>
      <c r="CW62" s="203">
        <v>294.16934600000002</v>
      </c>
      <c r="CX62" s="203">
        <v>16.905021000000001</v>
      </c>
      <c r="CY62" s="203">
        <v>1566.792162</v>
      </c>
      <c r="CZ62" s="203">
        <v>84.532000000000011</v>
      </c>
      <c r="DA62" s="203">
        <v>-46.143734999999985</v>
      </c>
      <c r="DB62" s="203">
        <v>40.639574999999994</v>
      </c>
      <c r="DC62" s="203">
        <v>-5.7496000000014647E-2</v>
      </c>
      <c r="DD62" s="203">
        <v>1938.1311599999999</v>
      </c>
      <c r="DE62" s="203">
        <f t="shared" si="7"/>
        <v>2.2214478029590294</v>
      </c>
      <c r="DF62" s="203">
        <f t="shared" si="5"/>
        <v>0.67221581123856489</v>
      </c>
      <c r="DG62" s="203">
        <v>0.50700000000000001</v>
      </c>
      <c r="DH62" s="203">
        <v>0</v>
      </c>
      <c r="DI62" s="203">
        <v>-0.90375999999999945</v>
      </c>
      <c r="DJ62" s="203">
        <v>9.9999999998767741E-5</v>
      </c>
      <c r="DK62" s="203">
        <v>14.835972999999994</v>
      </c>
      <c r="DL62" s="203">
        <v>1.0310000000000001</v>
      </c>
      <c r="DM62" s="203">
        <v>0</v>
      </c>
      <c r="DN62" s="203">
        <v>9.5716560000000008</v>
      </c>
      <c r="DO62" s="203">
        <v>-9.9999999999988987E-5</v>
      </c>
      <c r="DP62" s="203">
        <v>62.756059999999998</v>
      </c>
      <c r="DQ62" s="203">
        <v>-3.1429999999999998</v>
      </c>
      <c r="DR62" s="203">
        <v>0</v>
      </c>
      <c r="DS62" s="203">
        <v>179.672935</v>
      </c>
      <c r="DT62" s="203">
        <v>10.365199</v>
      </c>
      <c r="DU62" s="203">
        <v>908.28936999999996</v>
      </c>
      <c r="DV62" s="203">
        <v>3925.657694</v>
      </c>
      <c r="DW62" s="241">
        <f>IFERROR(HLOOKUP("fa_21_s_s11",acc!$B$10:$AIR$83,$A62-1947,FALSE)+HLOOKUP("fa_2_s_s11",acc!$B$10:$AIR$83,$A62-1947,FALSE)+HLOOKUP("fa_3e_s_s11",acc!$B$10:$AIR$83,$A62-1947,FALSE)+HLOOKUP("fa_3d_s_s11",acc!$B$10:$AIR$83,$A62-1947,FALSE)+HLOOKUP("fa_4_s_s11",acc!$B$10:$AIR$83,$A62-1947,FALSE)+HLOOKUP("fa_5e_s_s11",acc!$B$10:$AIR$83,$A62-1947,FALSE)+HLOOKUP("fa_5d_s_s11",acc!$B$10:$AIR$83,$A62-1947,FALSE)+HLOOKUP("fa_6_s_s11",acc!$B$10:$AIR$83,$A62-1947,FALSE)+HLOOKUP("fa_7_s_s11",acc!$B$10:$AIR$83,$A62-1947,FALSE)+HLOOKUP("fa_8_s_s11",acc!$B$10:$AIR$83,$A62-1947,FALSE),"")</f>
        <v>3367.3319289999999</v>
      </c>
      <c r="DX62" s="203">
        <v>0</v>
      </c>
      <c r="DY62" s="203">
        <v>143.18914599999999</v>
      </c>
      <c r="DZ62" s="203">
        <v>1.1870000000000001</v>
      </c>
      <c r="EA62" s="203">
        <v>75.767696000000001</v>
      </c>
      <c r="EB62" s="203">
        <v>61.101489000000001</v>
      </c>
      <c r="EC62" s="203">
        <v>14.666206000000001</v>
      </c>
      <c r="ED62" s="203">
        <v>602.96639300000004</v>
      </c>
      <c r="EE62" s="203">
        <v>2462.8637719999997</v>
      </c>
      <c r="EF62" s="203">
        <v>1660.0829709999998</v>
      </c>
      <c r="EG62" s="203">
        <v>802.780801</v>
      </c>
      <c r="EH62" s="203">
        <v>37.348880999999999</v>
      </c>
      <c r="EI62" s="203">
        <v>0.65259999999999962</v>
      </c>
      <c r="EJ62" s="203">
        <v>93.871614000000022</v>
      </c>
      <c r="EK62" s="203">
        <v>5879.9591990000008</v>
      </c>
      <c r="EL62" s="241">
        <f>IFERROR(HLOOKUP("fa_21_s_s12",acc!$B$10:$AMP$83,$A62-1947,FALSE)+HLOOKUP("res_s",acc!$B$10:$AMP$83,$A62-1947,FALSE)+HLOOKUP("fa_2_s_s12",acc!$B$10:$AMP$83,$A62-1947,FALSE)+HLOOKUP("fa_3e_s_s12",acc!$B$10:$AMP$83,$A62-1947,FALSE)+HLOOKUP("fa_3d_s_s12",acc!$B$10:$AMP$83,$A62-1947,FALSE)+HLOOKUP("fa_3g_s_s12",acc!$B$10:$AMP$83,$A62-1947,FALSE)+HLOOKUP("fa_4_s_s12",acc!$B$10:$AMP$83,$A62-1947,FALSE)+HLOOKUP("fa_5e_s_s12",acc!$B$10:$AMP$83,$A62-1947,FALSE)+HLOOKUP("fa_5d_s_s12",acc!$B$10:$AMP$83,$A62-1947,FALSE)+HLOOKUP("fa_8_s_s12",acc!$B$10:$AMP$83,$A62-1947,FALSE),"")</f>
        <v>5270.6615740000007</v>
      </c>
      <c r="EM62" s="203">
        <v>0</v>
      </c>
      <c r="EN62" s="203">
        <v>1215.8072629999999</v>
      </c>
      <c r="EO62" s="203">
        <v>4.2169999999999996</v>
      </c>
      <c r="EP62" s="203">
        <v>0</v>
      </c>
      <c r="EQ62" s="203">
        <v>1327.89499</v>
      </c>
      <c r="ER62" s="203">
        <v>851.8958070000001</v>
      </c>
      <c r="ES62" s="203">
        <v>475.99918300000002</v>
      </c>
      <c r="ET62" s="203">
        <v>1222.2053449999999</v>
      </c>
      <c r="EU62" s="203">
        <v>1456.0024010000002</v>
      </c>
      <c r="EV62" s="203">
        <v>1181.5349080000001</v>
      </c>
      <c r="EW62" s="203">
        <v>274.46749599999998</v>
      </c>
      <c r="EX62" s="203">
        <v>0</v>
      </c>
      <c r="EY62" s="203">
        <v>0</v>
      </c>
      <c r="EZ62" s="203">
        <v>12.243572</v>
      </c>
      <c r="FA62" s="203">
        <v>126.76987699999999</v>
      </c>
      <c r="FB62" s="241">
        <f>IFERROR(HLOOKUP("fa_1_s_s121",acc!$B$10:$AMH$83,$A62-1947,FALSE)+HLOOKUP("fa_295_s_s121",acc!$B$10:$AMH$83,$A62-1947,FALSE)+HLOOKUP("tgt2_s",acc!$B$10:$AMH$83,$A62-1947,FALSE)+HLOOKUP("fa_2_s_s121",acc!$B$10:$AMH$83,$A62-1947,FALSE)+HLOOKUP("fa_3e_s_s121",acc!$B$10:$AMH$83,$A62-1947,FALSE)+HLOOKUP("fa_3d_s_s121",acc!$B$10:$AMH$83,$A62-1947,FALSE)+HLOOKUP("fa_3g_s_s121",acc!$B$10:$AMH$83,$A62-1947,FALSE)+HLOOKUP("fa_4_s_s121",acc!$B$10:$AMH$83,$A62-1947,FALSE)+HLOOKUP("fa_5e_s_s121",acc!$B$10:$AMH$83,$A62-1947,FALSE)+HLOOKUP("fa_5d_s_s121",acc!$B$10:$AMH$83,$A62-1947,FALSE)+HLOOKUP("fa_7_s_s121",acc!$B$10:$AMH$83,$A62-1947,FALSE)+HLOOKUP("fa_8_s_s121",acc!$B$10:$AMH$83,$A62-1947,FALSE),"")</f>
        <v>125.56455699999998</v>
      </c>
      <c r="FC62" s="203">
        <v>28.914000000000001</v>
      </c>
      <c r="FD62" s="203">
        <v>31.583076999999996</v>
      </c>
      <c r="FE62" s="203">
        <v>0</v>
      </c>
      <c r="FF62" s="203">
        <v>24.792900000000003</v>
      </c>
      <c r="FG62" s="203">
        <v>37.7819</v>
      </c>
      <c r="FH62" s="203">
        <v>15.039147000000002</v>
      </c>
      <c r="FI62" s="203">
        <v>22.742753</v>
      </c>
      <c r="FJ62" s="203">
        <v>1.4549989999999999</v>
      </c>
      <c r="FK62" s="203">
        <v>2.1179999999999999</v>
      </c>
      <c r="FL62" s="203">
        <v>1.1359999999999999</v>
      </c>
      <c r="FM62" s="203">
        <v>0.98199999999999998</v>
      </c>
      <c r="FN62" s="203">
        <v>0</v>
      </c>
      <c r="FO62" s="203">
        <v>0</v>
      </c>
      <c r="FP62" s="203">
        <v>-1.080319</v>
      </c>
      <c r="FQ62" s="203">
        <v>697.90831600000001</v>
      </c>
      <c r="FR62" s="241">
        <f>IFERROR(HLOOKUP("gcb_s",acc!$B$10:$ALZ$83,$A62-1947,FALSE)+HLOOKUP("fa_2_s_s13",acc!$B$10:$ALZ$83,$A62-1947,FALSE)+HLOOKUP("fa_3d_s_s13",acc!$B$10:$ALZ$83,$A62-1947,FALSE)+HLOOKUP("fa_3g_s_s13",acc!$B$10:$ALZ$83,$A62-1947,FALSE)+HLOOKUP("fa_5e_s_s13",acc!$B$10:$ALZ$83,$A62-1947,FALSE)+HLOOKUP("fa_5d_s_s13",acc!$B$10:$ALZ$83,$A62-1947,FALSE)+HLOOKUP("fa_6_s_s13",acc!$B$10:$ALZ$83,$A62-1947,FALSE)+HLOOKUP("fa_7_s_s13",acc!$B$10:$ALZ$83,$A62-1947,FALSE)+HLOOKUP("fa_8_s_s13",acc!$B$10:$ALZ$83,$A62-1947,FALSE),"")</f>
        <v>383.75953600000003</v>
      </c>
      <c r="FS62" s="203">
        <v>0</v>
      </c>
      <c r="FT62" s="203">
        <v>56.954346000000001</v>
      </c>
      <c r="FU62" s="203">
        <v>0</v>
      </c>
      <c r="FV62" s="203">
        <v>38.508980000000001</v>
      </c>
      <c r="FW62" s="203">
        <v>25.782776999999999</v>
      </c>
      <c r="FX62" s="203">
        <v>12.726203</v>
      </c>
      <c r="FY62" s="203">
        <v>0</v>
      </c>
      <c r="FZ62" s="203">
        <v>287.22467700000004</v>
      </c>
      <c r="GA62" s="203">
        <v>272.23549099999997</v>
      </c>
      <c r="GB62" s="203">
        <v>14.989186999999999</v>
      </c>
      <c r="GC62" s="203">
        <v>3.1060000000000003</v>
      </c>
      <c r="GD62" s="203">
        <v>0.48199999999999998</v>
      </c>
      <c r="GE62" s="203">
        <v>7.3954730000000097</v>
      </c>
      <c r="GF62" s="203">
        <v>2758.7921430000001</v>
      </c>
      <c r="GG62" s="241">
        <f>IFERROR(HLOOKUP("fa_21_s_s14",acc!$B$10:$ALR$83,$A62-1947,FALSE)+HLOOKUP("fa_2_s_s14",acc!$B$10:$ALR$83,$A62-1947,FALSE)+HLOOKUP("fa_3d_s_s14",acc!$B$10:$ALR$83,$A62-1947,FALSE)+HLOOKUP("fa_3g_s_s14",acc!$B$10:$ALR$83,$A62-1947,FALSE)+HLOOKUP("fa_5e_s_s14",acc!$B$10:$ALR$83,$A62-1947,FALSE)+HLOOKUP("fa_5d_s_s14",acc!$B$10:$ALR$83,$A62-1947,FALSE)+HLOOKUP("fa_6_s_s14",acc!$B$10:$ALR$83,$A62-1947,FALSE)+HLOOKUP("fa_7_s_s14",acc!$B$10:$ALR$83,$A62-1947,FALSE)+HLOOKUP("fa_8_s_s14",acc!$B$10:$ALR$83,$A62-1947,FALSE),"")</f>
        <v>2573.4836549999995</v>
      </c>
      <c r="GH62" s="203">
        <v>0</v>
      </c>
      <c r="GI62" s="203">
        <v>768.54768799999999</v>
      </c>
      <c r="GJ62" s="203">
        <v>42.366999999999997</v>
      </c>
      <c r="GK62" s="203">
        <v>92.680077000000011</v>
      </c>
      <c r="GL62" s="203">
        <v>82.513655999999997</v>
      </c>
      <c r="GM62" s="203">
        <v>10.16642</v>
      </c>
      <c r="GN62" s="203">
        <v>0</v>
      </c>
      <c r="GO62" s="203">
        <v>1012.119062</v>
      </c>
      <c r="GP62" s="203">
        <v>999.50953300000003</v>
      </c>
      <c r="GQ62" s="203">
        <v>12.609530000000001</v>
      </c>
      <c r="GR62" s="203">
        <v>711.41406499999994</v>
      </c>
      <c r="GS62" s="203">
        <v>0</v>
      </c>
      <c r="GT62" s="203">
        <v>-53.64423699999999</v>
      </c>
      <c r="GU62" s="203">
        <v>13140.943386999999</v>
      </c>
      <c r="GV62" s="241">
        <f>IFERROR(HLOOKUP("fa_21_s_s2",acc!$B$10:$ALJ$83,$A62-1947,FALSE)+HLOOKUP("fa_2_s_s2",acc!$B$10:$ALJ$83,$A62-1947,FALSE)+HLOOKUP("fa_3e_s_s2",acc!$B$10:$ALJ$83,$A62-1947,FALSE)+HLOOKUP("fa_3g_s_s2",acc!$B$10:$ALJ$83,$A62-1947,FALSE)+HLOOKUP("fa_4_s_s2",acc!$B$10:$ALJ$83,$A62-1947,FALSE)+HLOOKUP("fa_5e_s_s2",acc!$B$10:$ALJ$83,$A62-1947,FALSE)+HLOOKUP("fa_6_s_s2",acc!$B$10:$ALJ$83,$A62-1947,FALSE)+HLOOKUP("fa_8_s_s2",acc!$B$10:$ALJ$83,$A62-1947,FALSE),"")</f>
        <v>1707.4795329999995</v>
      </c>
      <c r="GW62" s="203">
        <v>0</v>
      </c>
      <c r="GX62" s="203">
        <v>66.551699999999272</v>
      </c>
      <c r="GY62" s="203">
        <v>-9.9990000000005352E-3</v>
      </c>
      <c r="GZ62" s="203">
        <v>0</v>
      </c>
      <c r="HA62" s="203">
        <v>1527.0844</v>
      </c>
      <c r="HB62" s="203">
        <v>1036.3328759999999</v>
      </c>
      <c r="HC62" s="203">
        <v>490.75152500000002</v>
      </c>
      <c r="HD62" s="203">
        <v>334.98819399999991</v>
      </c>
      <c r="HE62" s="203">
        <f t="shared" si="0"/>
        <v>870.92733200000021</v>
      </c>
      <c r="HF62" s="203">
        <v>870.92733200000021</v>
      </c>
      <c r="HG62" s="203">
        <v>0</v>
      </c>
      <c r="HH62" s="203">
        <v>3.0568839999999682</v>
      </c>
      <c r="HI62" s="203">
        <v>0</v>
      </c>
      <c r="HJ62" s="203">
        <v>-58.786103000000139</v>
      </c>
      <c r="HK62" s="203">
        <v>5471.8260060000002</v>
      </c>
      <c r="HL62" s="241">
        <f>IFERROR(HLOOKUP("fl_3g_s_s11",acc!$B$10:$AIQ$83,$A62-1947,FALSE)+HLOOKUP("fl_4_s_s11",acc!$B$10:$AIQ$83,$A62-1947,FALSE)+HLOOKUP("fl_5e_s_s11",acc!$B$10:$AIQ$83,$A62-1947,FALSE),"")</f>
        <v>4913.5002439999998</v>
      </c>
      <c r="HM62" s="203">
        <v>0</v>
      </c>
      <c r="HN62" s="203">
        <v>0</v>
      </c>
      <c r="HO62" s="203">
        <v>240.96</v>
      </c>
      <c r="HP62" s="203">
        <v>194.326122</v>
      </c>
      <c r="HQ62" s="203">
        <v>46.633879999999998</v>
      </c>
      <c r="HR62" s="203">
        <v>1211.2426149999999</v>
      </c>
      <c r="HS62" s="203">
        <v>3511.8127990000003</v>
      </c>
      <c r="HT62" s="203">
        <v>3511.8127990000003</v>
      </c>
      <c r="HU62" s="203">
        <v>0</v>
      </c>
      <c r="HV62" s="203">
        <v>0</v>
      </c>
      <c r="HW62" s="203">
        <v>0</v>
      </c>
      <c r="HX62" s="203">
        <v>0</v>
      </c>
      <c r="HY62" s="203">
        <v>5694.9725909999997</v>
      </c>
      <c r="HZ62" s="241">
        <f>IFERROR(HLOOKUP("fl_295_s_s12",acc!$B$10:$AMO$83,$A62-1947,FALSE)+HLOOKUP("fl_2_s_s12",acc!$B$10:$AMO$83,$A62-1947,FALSE)+HLOOKUP("fl_3g_s_s12",acc!$B$10:$AMO$83,$A62-1947,FALSE)+HLOOKUP("fl_5e_s_s12",acc!$B$10:$AMO$83,$A62-1947,FALSE)+HLOOKUP("fl_6_s_s12",acc!$B$10:$AMO$83,$A62-1947,FALSE)+HLOOKUP("fl_7_s_s12",acc!$B$10:$AMO$83,$A62-1947,FALSE),"")</f>
        <v>5085.6749630000013</v>
      </c>
      <c r="IA62" s="203">
        <v>0</v>
      </c>
      <c r="IB62" s="203">
        <v>2299.5345970000008</v>
      </c>
      <c r="IC62" s="203">
        <v>0</v>
      </c>
      <c r="ID62" s="203">
        <v>18.780700000000024</v>
      </c>
      <c r="IE62" s="203">
        <v>570.45069999999998</v>
      </c>
      <c r="IF62" s="203">
        <v>437.20344399999999</v>
      </c>
      <c r="IG62" s="203">
        <v>133.24725599999999</v>
      </c>
      <c r="IH62" s="203">
        <v>0</v>
      </c>
      <c r="II62" s="203">
        <v>1437.9264360000002</v>
      </c>
      <c r="IJ62" s="203">
        <v>1437.9264360000002</v>
      </c>
      <c r="IK62" s="203">
        <v>0</v>
      </c>
      <c r="IL62" s="203">
        <v>754.92582999999991</v>
      </c>
      <c r="IM62" s="203">
        <v>4.0567000000000348</v>
      </c>
      <c r="IN62" s="203">
        <v>0</v>
      </c>
      <c r="IO62" s="203">
        <v>123.672601</v>
      </c>
      <c r="IP62" s="241">
        <f>IFERROR(HLOOKUP("fl_21_s_s121",acc!$B$10:$AMG$83,$A62-1947,FALSE)+HLOOKUP("res_s",acc!$B$10:$AMG$83,$A62-1947,FALSE)+HLOOKUP("gcb_s",acc!$B$10:$AMG$83,$A62-1947,FALSE)+HLOOKUP("fl_2_s_s121",acc!$B$10:$AMG$83,$A62-1947,FALSE)+HLOOKUP("fl_5e_s_s121",acc!$B$10:$AMG$83,$A62-1947,FALSE),"")</f>
        <v>122.46728099999999</v>
      </c>
      <c r="IQ62" s="203">
        <v>0</v>
      </c>
      <c r="IR62" s="203">
        <v>6.2234480000000048</v>
      </c>
      <c r="IS62" s="203">
        <v>47.761001</v>
      </c>
      <c r="IT62" s="203">
        <v>0</v>
      </c>
      <c r="IU62" s="203">
        <v>0</v>
      </c>
      <c r="IV62" s="203">
        <v>0</v>
      </c>
      <c r="IW62" s="203">
        <v>0</v>
      </c>
      <c r="IX62" s="203">
        <v>0</v>
      </c>
      <c r="IY62" s="203">
        <v>35.686999999999998</v>
      </c>
      <c r="IZ62" s="203">
        <v>35.686999999999998</v>
      </c>
      <c r="JA62" s="203">
        <v>0</v>
      </c>
      <c r="JB62" s="203">
        <v>0</v>
      </c>
      <c r="JC62" s="203">
        <v>0</v>
      </c>
      <c r="JD62" s="203">
        <v>0</v>
      </c>
      <c r="JE62" s="203">
        <v>1179.8653610000001</v>
      </c>
      <c r="JF62" s="241">
        <f>IFERROR(HLOOKUP("fl_2_s_s13",acc!$B$10:$ALY$83,$A62-1947,FALSE)+HLOOKUP("fl_3e_s_s13",acc!$B$10:$ALY$83,$A62-1947,FALSE)+HLOOKUP("fl_4_s_s13",acc!$B$10:$ALY$83,$A62-1947,FALSE),"")</f>
        <v>865.71657900000002</v>
      </c>
      <c r="JG62" s="203">
        <v>0</v>
      </c>
      <c r="JH62" s="203">
        <v>63.954794</v>
      </c>
      <c r="JI62" s="203">
        <v>0</v>
      </c>
      <c r="JJ62" s="203">
        <v>715.67369999999994</v>
      </c>
      <c r="JK62" s="203">
        <v>404.80331000000001</v>
      </c>
      <c r="JL62" s="203">
        <v>310.87038900000005</v>
      </c>
      <c r="JM62" s="203">
        <v>96.504858999999996</v>
      </c>
      <c r="JN62" s="203">
        <v>0</v>
      </c>
      <c r="JO62" s="203">
        <v>0</v>
      </c>
      <c r="JP62" s="203">
        <v>0</v>
      </c>
      <c r="JQ62" s="203">
        <v>0</v>
      </c>
      <c r="JR62" s="203">
        <v>0</v>
      </c>
      <c r="JS62" s="203">
        <v>0</v>
      </c>
      <c r="JT62" s="203">
        <v>670.60682799999995</v>
      </c>
      <c r="JU62" s="241">
        <f>IFERROR(HLOOKUP("fl_4_s_s14",acc!$B$10:$ALQ$83,$A62-1947,FALSE),"")</f>
        <v>485.29034000000001</v>
      </c>
      <c r="JV62" s="203">
        <v>0</v>
      </c>
      <c r="JW62" s="203">
        <v>0</v>
      </c>
      <c r="JX62" s="203">
        <v>0</v>
      </c>
      <c r="JY62" s="203">
        <v>0</v>
      </c>
      <c r="JZ62" s="203">
        <v>0</v>
      </c>
      <c r="KA62" s="203">
        <v>485.29034000000001</v>
      </c>
      <c r="KB62" s="203">
        <v>0</v>
      </c>
      <c r="KC62" s="203">
        <v>0</v>
      </c>
      <c r="KD62" s="203">
        <v>0</v>
      </c>
      <c r="KE62" s="203">
        <v>0</v>
      </c>
      <c r="KF62" s="203">
        <v>0</v>
      </c>
      <c r="KG62" s="203">
        <v>0</v>
      </c>
      <c r="KH62" s="203">
        <v>13389.087229000001</v>
      </c>
      <c r="KI62" s="241">
        <f>IFERROR(HLOOKUP("fl_1_s_s2",acc!$B$10:$ALI$83,$A62-1947,FALSE)+HLOOKUP("fl_295_s_s2",acc!$B$10:$ALI$83,$A62-1947,FALSE)+HLOOKUP("tgt2_s",acc!$B$10:$ALI$83,$A62-1947,FALSE)+HLOOKUP("fl_2_s_s2",acc!$B$10:$ALI$83,$A62-1947,FALSE)+HLOOKUP("fl_3d_s_s2",acc!$B$10:$ALI$83,$A62-1947,FALSE)+HLOOKUP("fl_4_s_s2",acc!$B$10:$ALI$83,$A62-1947,FALSE)+HLOOKUP("fl_5d_s_s2",acc!$B$10:$ALI$83,$A62-1947,FALSE)+HLOOKUP("fl_7_s_s2",acc!$B$10:$ALI$83,$A62-1947,FALSE),"")</f>
        <v>1955.6233759999993</v>
      </c>
      <c r="KJ62" s="203">
        <v>28.914000000000001</v>
      </c>
      <c r="KK62" s="203">
        <v>-87.079619000000804</v>
      </c>
      <c r="KL62" s="203">
        <v>0</v>
      </c>
      <c r="KM62" s="203">
        <v>6.0121999999999787</v>
      </c>
      <c r="KN62" s="203">
        <v>1572.6336429999999</v>
      </c>
      <c r="KO62" s="203">
        <v>1036.3328759999999</v>
      </c>
      <c r="KP62" s="203">
        <v>536.30076699999995</v>
      </c>
      <c r="KQ62" s="203">
        <v>368.57711700000016</v>
      </c>
      <c r="KR62" s="203">
        <v>1105.829011</v>
      </c>
      <c r="KS62" s="203">
        <v>0</v>
      </c>
      <c r="KT62" s="203">
        <v>1105.829011</v>
      </c>
      <c r="KU62" s="203">
        <v>0</v>
      </c>
      <c r="KV62" s="203">
        <v>-2.9301000000000101</v>
      </c>
      <c r="KW62" s="203">
        <v>0</v>
      </c>
      <c r="KX62" s="203">
        <v>324.23081000000002</v>
      </c>
      <c r="KY62" s="241">
        <f>IFERROR(HLOOKUP("fa_21_flow_s11",acc!$B$10:$AIP$83,$A62-1947,FALSE)+HLOOKUP("fa_2_flow_s11",acc!$B$10:$AIP$83,$A62-1947,FALSE)+HLOOKUP("fa_3e_flow_s11",acc!$B$10:$AIP$83,$A62-1947,FALSE)+HLOOKUP("fa_3d_flow_s11",acc!$B$10:$AIP$83,$A62-1947,FALSE)+HLOOKUP("fa_4_flow_s11",acc!$B$10:$AIP$83,$A62-1947,FALSE)+HLOOKUP("fa_5e_flow_s11",acc!$B$10:$AIP$83,$A62-1947,FALSE)+HLOOKUP("fa_5d_flow_s11",acc!$B$10:$AIP$83,$A62-1947,FALSE)+HLOOKUP("fa_6_flow_s11",acc!$B$10:$AIP$83,$A62-1947,FALSE)+HLOOKUP("fa_7_flow_s11",acc!$B$10:$AIP$83,$A62-1947,FALSE)+HLOOKUP("fa_8_flow_s11",acc!$B$10:$AIP$83,$A62-1947,FALSE),"")</f>
        <v>265.72745399999997</v>
      </c>
      <c r="KZ62" s="203">
        <v>0</v>
      </c>
      <c r="LA62" s="203">
        <v>19.678642</v>
      </c>
      <c r="LB62" s="203">
        <v>6.0000000000000001E-3</v>
      </c>
      <c r="LC62" s="203">
        <v>2.1771379999999998</v>
      </c>
      <c r="LD62" s="203">
        <v>0.77340399999999998</v>
      </c>
      <c r="LE62" s="203">
        <v>1.4037390000000001</v>
      </c>
      <c r="LF62" s="203">
        <v>57.537587000000002</v>
      </c>
      <c r="LG62" s="203">
        <v>178.68573999999998</v>
      </c>
      <c r="LH62" s="203">
        <v>12.484093999999999</v>
      </c>
      <c r="LI62" s="203">
        <v>166.20164799999998</v>
      </c>
      <c r="LJ62" s="203">
        <v>-0.36175799999999997</v>
      </c>
      <c r="LK62" s="203">
        <v>0.26240299999999905</v>
      </c>
      <c r="LL62" s="203">
        <v>8.7098399999999998</v>
      </c>
      <c r="LM62" s="203">
        <v>776.84150599999998</v>
      </c>
      <c r="LN62" s="241">
        <f>IFERROR(HLOOKUP("fa_21_flow_s12",acc!$B$10:$AMM$83,$A62-1947,FALSE)+HLOOKUP("res_flow",acc!$B$10:$AMM$83,$A62-1947,FALSE)+HLOOKUP("fa_2_flow_s12",acc!$B$10:$AMM$83,$A62-1947,FALSE)+HLOOKUP("fa_3e_flow_s12",acc!$B$10:$AMM$83,$A62-1947,FALSE)+HLOOKUP("fa_3d_flow_s12",acc!$B$10:$AMM$83,$A62-1947,FALSE)+HLOOKUP("fa_3g_flow_s12",acc!$B$10:$AMM$83,$A62-1947,FALSE)+HLOOKUP("fa_4_flow_s12",acc!$B$10:$AMM$83,$A62-1947,FALSE)+HLOOKUP("fa_5e_flow_s12",acc!$B$10:$AMM$83,$A62-1947,FALSE)+HLOOKUP("fa_5d_flow_s12",acc!$B$10:$AMM$83,$A62-1947,FALSE)+HLOOKUP("fa_8_flow_s12",acc!$B$10:$AMM$83,$A62-1947,FALSE),"")</f>
        <v>248.47012599999999</v>
      </c>
      <c r="LO62" s="203">
        <v>0</v>
      </c>
      <c r="LP62" s="203">
        <v>-35.071221000000001</v>
      </c>
      <c r="LQ62" s="203">
        <v>-3.0000000000000001E-3</v>
      </c>
      <c r="LR62" s="203">
        <v>0</v>
      </c>
      <c r="LS62" s="203">
        <v>36.109969999999997</v>
      </c>
      <c r="LT62" s="203">
        <v>7.5003330000000004</v>
      </c>
      <c r="LU62" s="203">
        <v>28.6096</v>
      </c>
      <c r="LV62" s="203">
        <v>76.95315500000001</v>
      </c>
      <c r="LW62" s="203">
        <v>183.915154</v>
      </c>
      <c r="LX62" s="203">
        <v>149.60876500000001</v>
      </c>
      <c r="LY62" s="203">
        <v>34.306432000000001</v>
      </c>
      <c r="LZ62" s="203">
        <v>0</v>
      </c>
      <c r="MA62" s="203">
        <v>0</v>
      </c>
      <c r="MB62" s="203">
        <v>-17.773938000000001</v>
      </c>
      <c r="MC62" s="203">
        <v>-19.470293000000002</v>
      </c>
      <c r="MD62" s="330">
        <f>IFERROR(HLOOKUP("fa_1_flow_s121",acc!$B$10:$AMF$83,$A62-1947,FALSE)+HLOOKUP("fa_295_flow_s121",acc!$B$10:$AMF$83,$A62-1947,FALSE)+HLOOKUP("tgt2_flow",acc!$B$10:$AMF$83,$A62-1947,FALSE)+HLOOKUP("fa_2_flow_s121",acc!$B$10:$AMF$83,$A62-1947,FALSE)+HLOOKUP("fa_3e_flow_s121",acc!$B$10:$AMF$83,$A62-1947,FALSE)+HLOOKUP("fa_3d_flow_s121",acc!$B$10:$AMF$83,$A62-1947,FALSE)+HLOOKUP("fa_3g_flow_s121",acc!$B$10:$AMF$83,$A62-1947,FALSE)+HLOOKUP("fa_4_flow_s121",acc!$B$10:$AMF$83,$A62-1947,FALSE)+HLOOKUP("fa_5e_flow_s121",acc!$B$10:$AMF$83,$A62-1947,FALSE)+HLOOKUP("fa_5d_flow_s121",acc!$B$10:$AMF$83,$A62-1947,FALSE)+HLOOKUP("fa_7_flow_s121",acc!$B$10:$AMF$83,$A62-1947,FALSE)+HLOOKUP("fa_8_flow_s121",acc!$B$10:$AMF$83,$A62-1947,FALSE),"")</f>
        <v>-20.201122000000002</v>
      </c>
      <c r="ME62" s="203">
        <v>8.4000000000000005E-2</v>
      </c>
      <c r="MF62" s="203">
        <v>4.7701770000000003</v>
      </c>
      <c r="MG62" s="203">
        <v>0</v>
      </c>
      <c r="MH62" s="203">
        <v>-20.954000000000001</v>
      </c>
      <c r="MI62" s="203">
        <v>-0.80870000000000009</v>
      </c>
      <c r="MJ62" s="203">
        <v>-0.98121199999999997</v>
      </c>
      <c r="MK62" s="203">
        <v>0.17252699999999999</v>
      </c>
      <c r="ML62" s="203">
        <v>-0.35199900000000006</v>
      </c>
      <c r="MM62" s="203">
        <v>9.1486999999999999E-2</v>
      </c>
      <c r="MN62" s="203">
        <v>9.1488E-2</v>
      </c>
      <c r="MO62" s="203">
        <v>0</v>
      </c>
      <c r="MP62" s="203">
        <v>0</v>
      </c>
      <c r="MQ62" s="241">
        <v>0</v>
      </c>
      <c r="MR62" s="203">
        <v>-3.0321030000000002</v>
      </c>
      <c r="MS62" s="203">
        <v>0.90043200000000001</v>
      </c>
      <c r="MT62" s="241">
        <f>IFERROR(HLOOKUP("gcb_flow",acc!$B$10:$ALX$83,$A62-1947,FALSE)+HLOOKUP("fa_2_flow_s13",acc!$B$10:$ALX$83,$A62-1947,FALSE)+HLOOKUP("fa_3d_flow_s13",acc!$B$10:$ALX$83,$A62-1947,FALSE)+HLOOKUP("fa_3g_flow_s13",acc!$B$10:$ALX$83,$A62-1947,FALSE)+HLOOKUP("fa_5e_flow_s13",acc!$B$10:$ALX$83,$A62-1947,FALSE)+HLOOKUP("fa_5d_flow_s13",acc!$B$10:$ALX$83,$A62-1947,FALSE)+HLOOKUP("fa_6_flow_s13",acc!$B$10:$ALX$83,$A62-1947,FALSE)+HLOOKUP("fa_7_flow_s13",acc!$B$10:$ALX$83,$A62-1947,FALSE)+HLOOKUP("fa_8_flow_s13",acc!$B$10:$ALX$83,$A62-1947,FALSE),"")</f>
        <v>1.2283130000000009</v>
      </c>
      <c r="MU62" s="203">
        <v>0</v>
      </c>
      <c r="MV62" s="203">
        <v>-6.0302660000000001</v>
      </c>
      <c r="MW62" s="203">
        <v>0</v>
      </c>
      <c r="MX62" s="203">
        <v>1.1650999999999998</v>
      </c>
      <c r="MY62" s="203">
        <v>0.94724699999999995</v>
      </c>
      <c r="MZ62" s="203">
        <v>0.21786800000000001</v>
      </c>
      <c r="NA62" s="203">
        <v>0</v>
      </c>
      <c r="NB62" s="203">
        <v>9.556775</v>
      </c>
      <c r="NC62" s="203">
        <v>9.5760710000000007</v>
      </c>
      <c r="ND62" s="203">
        <v>-1.9321000000000001E-2</v>
      </c>
      <c r="NE62" s="203">
        <v>-0.29349999999999998</v>
      </c>
      <c r="NF62" s="203">
        <v>-0.220001</v>
      </c>
      <c r="NG62" s="203">
        <v>-7.1600129999999984</v>
      </c>
      <c r="NH62" s="203">
        <v>64.080953000000008</v>
      </c>
      <c r="NI62" s="241">
        <f>IFERROR(HLOOKUP("fa_21_flow_s14",acc!$B$10:$ALP$83,$A62-1947,FALSE)+HLOOKUP("fa_2_flow_s14",acc!$B$10:$ALP$83,$A62-1947,FALSE)+HLOOKUP("fa_3d_flow_s14",acc!$B$10:$ALP$83,$A62-1947,FALSE)+HLOOKUP("fa_3g_flow_s14",acc!$B$10:$ALP$83,$A62-1947,FALSE)+HLOOKUP("fa_5e_flow_s14",acc!$B$10:$ALP$83,$A62-1947,FALSE)+HLOOKUP("fa_5d_flow_s14",acc!$B$10:$ALP$83,$A62-1947,FALSE)+HLOOKUP("fa_6_flow_s14",acc!$B$10:$ALP$83,$A62-1947,FALSE)+HLOOKUP("fa_7_flow_s14",acc!$B$10:$ALP$83,$A62-1947,FALSE)+HLOOKUP("fa_8_flow_s14",acc!$B$10:$ALP$83,$A62-1947,FALSE),"")</f>
        <v>65.883950999999996</v>
      </c>
      <c r="NJ62" s="203">
        <v>0</v>
      </c>
      <c r="NK62" s="203">
        <v>-8.3868500000000008</v>
      </c>
      <c r="NL62" s="203">
        <v>-0.20599999999999999</v>
      </c>
      <c r="NM62" s="203">
        <v>0.39623399999999998</v>
      </c>
      <c r="NN62" s="203">
        <v>6.8000060000000007</v>
      </c>
      <c r="NO62" s="203">
        <v>-6.4036589999999993</v>
      </c>
      <c r="NP62" s="203">
        <v>0</v>
      </c>
      <c r="NQ62" s="203">
        <v>-4.8615990000000009</v>
      </c>
      <c r="NR62" s="203">
        <v>0.22838799999999998</v>
      </c>
      <c r="NS62" s="203">
        <v>-5.0899330000000003</v>
      </c>
      <c r="NT62" s="203">
        <v>67.253608</v>
      </c>
      <c r="NU62" s="323">
        <v>0.1</v>
      </c>
      <c r="NV62" s="203">
        <v>11.588391</v>
      </c>
      <c r="NW62" s="203">
        <v>1126.0140139999999</v>
      </c>
      <c r="NX62" s="241">
        <f>IFERROR(HLOOKUP("fa_21_flow_s2",acc!$B$10:$ALH$83,$A62-1947,FALSE)+HLOOKUP("fa_2_flow_s2",acc!$B$10:$ALH$83,$A62-1947,FALSE)+HLOOKUP("fa_3e_flow_s2",acc!$B$10:$ALH$83,$A62-1947,FALSE)+HLOOKUP("fa_3g_flow_s2",acc!$B$10:$ALH$83,$A62-1947,FALSE)+HLOOKUP("fa_4_flow_s2",acc!$B$10:$ALH$83,$A62-1947,FALSE)+HLOOKUP("fa_5e_flow_s2",acc!$B$10:$ALH$83,$A62-1947,FALSE)+HLOOKUP("fa_6_flow_s2",acc!$B$10:$ALH$83,$A62-1947,FALSE)+HLOOKUP("fa_8_flow_s2",acc!$B$10:$ALH$83,$A62-1947,FALSE),"")</f>
        <v>170.05430800000005</v>
      </c>
      <c r="NY62" s="203">
        <v>0</v>
      </c>
      <c r="NZ62" s="203">
        <v>-3.4408999999999983</v>
      </c>
      <c r="OA62" s="203">
        <v>0</v>
      </c>
      <c r="OB62" s="203">
        <v>0</v>
      </c>
      <c r="OC62" s="203">
        <v>15.039778</v>
      </c>
      <c r="OD62" s="203">
        <v>15.039778</v>
      </c>
      <c r="OE62" s="203">
        <v>68.970943000000005</v>
      </c>
      <c r="OF62" s="203">
        <v>8.6028129999999905</v>
      </c>
      <c r="OG62" s="203">
        <v>88.485299000000026</v>
      </c>
      <c r="OH62" s="203">
        <v>88.485299000000026</v>
      </c>
      <c r="OI62" s="203">
        <v>0</v>
      </c>
      <c r="OJ62" s="203">
        <v>-0.23166999999999405</v>
      </c>
      <c r="OK62" s="203">
        <v>0</v>
      </c>
      <c r="OL62" s="203">
        <v>7.6678229999999843</v>
      </c>
      <c r="OM62" s="203">
        <v>329.277176</v>
      </c>
      <c r="ON62" s="241">
        <f>IFERROR(HLOOKUP("fl_3g_flow_s11",acc!$B$10:$AIO$83,$A62-1947,FALSE)+HLOOKUP("fl_4_flow_s11",acc!$B$10:$AIO$83,$A62-1947,FALSE)+HLOOKUP("fl_5e_flow_s11",acc!$B$10:$AIO$83,$A62-1947,FALSE),"")</f>
        <v>270.77381000000003</v>
      </c>
      <c r="OO62" s="203">
        <v>0</v>
      </c>
      <c r="OP62" s="203">
        <v>0</v>
      </c>
      <c r="OQ62" s="203">
        <v>39.844000000000001</v>
      </c>
      <c r="OR62" s="203">
        <v>28.440133000000003</v>
      </c>
      <c r="OS62" s="203">
        <v>11.403864</v>
      </c>
      <c r="OT62" s="203">
        <v>103.668216</v>
      </c>
      <c r="OU62" s="203">
        <v>128.22974199999999</v>
      </c>
      <c r="OV62" s="203">
        <v>128.22974199999999</v>
      </c>
      <c r="OW62" s="203">
        <v>0</v>
      </c>
      <c r="OX62" s="203">
        <v>0</v>
      </c>
      <c r="OY62" s="203">
        <v>0</v>
      </c>
      <c r="OZ62" s="203">
        <v>0</v>
      </c>
      <c r="PA62" s="203">
        <v>764.0809129999999</v>
      </c>
      <c r="PB62" s="241">
        <f>IFERROR(HLOOKUP("fl_295_flow_s12",acc!$B$10:$AMM$83,$A62-1947,FALSE)+HLOOKUP("fl_2_flow_s12",acc!$B$10:$AMM$83,$A62-1947,FALSE)+HLOOKUP("fl_3g_flow_s12",acc!$B$10:$AMM$83,$A62-1947,FALSE)+HLOOKUP("fl_5e_flow_s12",acc!$B$10:$AMM$83,$A62-1947,FALSE)+HLOOKUP("fl_6_flow_s12",acc!$B$10:$AMM$83,$A62-1947,FALSE)+HLOOKUP("fl_7_flow_s12",acc!$B$10:$AMM$83,$A62-1947,FALSE),"")</f>
        <v>235.70947899999999</v>
      </c>
      <c r="PC62" s="203">
        <v>0</v>
      </c>
      <c r="PD62" s="203">
        <v>23.603141999999998</v>
      </c>
      <c r="PE62" s="203">
        <v>0</v>
      </c>
      <c r="PF62" s="203">
        <v>-3.2378999999999962</v>
      </c>
      <c r="PG62" s="203">
        <v>12.4854</v>
      </c>
      <c r="PH62" s="203">
        <v>5.1924070000000002</v>
      </c>
      <c r="PI62" s="203">
        <v>7.2929449999999996</v>
      </c>
      <c r="PJ62" s="203">
        <v>0</v>
      </c>
      <c r="PK62" s="203">
        <v>132.24440200000001</v>
      </c>
      <c r="PL62" s="203">
        <v>132.24440200000001</v>
      </c>
      <c r="PM62" s="203">
        <v>0</v>
      </c>
      <c r="PN62" s="203">
        <v>66.366680000000002</v>
      </c>
      <c r="PO62" s="203">
        <v>4.2478029999999762</v>
      </c>
      <c r="PP62" s="203">
        <v>0</v>
      </c>
      <c r="PQ62" s="203">
        <v>-19.120018999999999</v>
      </c>
      <c r="PR62" s="241">
        <f>IFERROR(HLOOKUP("fl_21_flow_s121",acc!$B$10:$AME$83,$A62-1947,FALSE)+HLOOKUP("res_flow",acc!$B$10:$AME$83,$A62-1947,FALSE)+HLOOKUP("gcb_flow",acc!$B$10:$AME$83,$A62-1947,FALSE)+HLOOKUP("fl_2_flow_s121",acc!$B$10:$AME$83,$A62-1947,FALSE)+HLOOKUP("fl_5e_flow_s121",acc!$B$10:$AME$83,$A62-1947,FALSE),"")</f>
        <v>-19.850864000000001</v>
      </c>
      <c r="PS62" s="203">
        <v>0</v>
      </c>
      <c r="PT62" s="203">
        <v>-25.302500000000002</v>
      </c>
      <c r="PU62" s="203">
        <v>-0.20300000000000001</v>
      </c>
      <c r="PV62" s="203">
        <v>0</v>
      </c>
      <c r="PW62" s="203">
        <v>0</v>
      </c>
      <c r="PX62" s="203">
        <v>0</v>
      </c>
      <c r="PY62" s="203">
        <v>0</v>
      </c>
      <c r="PZ62" s="203">
        <v>0</v>
      </c>
      <c r="QA62" s="203">
        <v>0</v>
      </c>
      <c r="QB62" s="203">
        <v>0</v>
      </c>
      <c r="QC62" s="203">
        <v>0</v>
      </c>
      <c r="QD62" s="203">
        <v>0</v>
      </c>
      <c r="QE62" s="203">
        <v>0</v>
      </c>
      <c r="QF62" s="203">
        <v>0</v>
      </c>
      <c r="QG62" s="203">
        <v>26.260362000000001</v>
      </c>
      <c r="QH62" s="241">
        <f>IFERROR(HLOOKUP("fl_2_flow_s13",acc!$B$10:$ALW$83,$A62-1947,FALSE)+HLOOKUP("fl_3e_flow_s13",acc!$B$10:$ALW$83,$A62-1947,FALSE)+HLOOKUP("fl_4_flow_s13",acc!$B$10:$ALW$83,$A62-1947,FALSE),"")</f>
        <v>26.588386</v>
      </c>
      <c r="QI62" s="203">
        <v>0</v>
      </c>
      <c r="QJ62" s="203">
        <v>-7.4410929999999995</v>
      </c>
      <c r="QK62" s="203">
        <v>0</v>
      </c>
      <c r="QL62" s="203">
        <v>31.681240000000003</v>
      </c>
      <c r="QM62" s="203">
        <v>-18.592762</v>
      </c>
      <c r="QN62" s="203">
        <v>50.274135000000001</v>
      </c>
      <c r="QO62" s="203">
        <v>-0.54748600000000103</v>
      </c>
      <c r="QP62" s="203">
        <v>0</v>
      </c>
      <c r="QQ62" s="203">
        <v>0</v>
      </c>
      <c r="QR62" s="203">
        <v>0</v>
      </c>
      <c r="QS62" s="203">
        <v>0</v>
      </c>
      <c r="QT62" s="203">
        <v>0</v>
      </c>
      <c r="QU62" s="203">
        <v>0</v>
      </c>
      <c r="QV62" s="203">
        <v>25.515581999999998</v>
      </c>
      <c r="QW62" s="241">
        <f>IFERROR(HLOOKUP("fl_4_flow_s14",acc!$B$10:$ALO$83,$A62-1947,FALSE),"")</f>
        <v>27.323413000000002</v>
      </c>
      <c r="QX62" s="203">
        <v>0</v>
      </c>
      <c r="QY62" s="203">
        <v>0</v>
      </c>
      <c r="QZ62" s="203">
        <v>0</v>
      </c>
      <c r="RA62" s="203">
        <v>0</v>
      </c>
      <c r="RB62" s="203">
        <v>0</v>
      </c>
      <c r="RC62" s="203">
        <v>27.323413000000002</v>
      </c>
      <c r="RD62" s="203">
        <v>0</v>
      </c>
      <c r="RE62" s="203">
        <v>0</v>
      </c>
      <c r="RF62" s="203">
        <v>0</v>
      </c>
      <c r="RG62" s="203">
        <v>0</v>
      </c>
      <c r="RH62" s="203">
        <v>0</v>
      </c>
      <c r="RI62" s="203">
        <v>0</v>
      </c>
      <c r="RJ62" s="203">
        <v>1146.583408</v>
      </c>
      <c r="RK62" s="241">
        <f>IFERROR(HLOOKUP("fl_1_flow_s2",acc!$B$10:$ALG$83,$A62-1947,FALSE)+HLOOKUP("fl_295_flow_s2",acc!$B$10:$ALG$83,$A62-1947,FALSE)+HLOOKUP("tgt2_flow",acc!$B$10:$ALG$83,$A62-1947,FALSE)+HLOOKUP("fl_2_flow_s2",acc!$B$10:$ALG$83,$A62-1947,FALSE)+HLOOKUP("fl_3d_flow_s2",acc!$B$10:$ALG$83,$A62-1947,FALSE)+HLOOKUP("fl_4_flow_s2",acc!$B$10:$ALG$83,$A62-1947,FALSE)+HLOOKUP("fl_5d_flow_s2",acc!$B$10:$ALG$83,$A62-1947,FALSE)+HLOOKUP("fl_7_flow_s2",acc!$B$10:$ALG$83,$A62-1947,FALSE),"")</f>
        <v>190.62379900000005</v>
      </c>
      <c r="RL62" s="203">
        <v>8.4000000000000005E-2</v>
      </c>
      <c r="RM62" s="203">
        <v>-19.339966999999994</v>
      </c>
      <c r="RN62" s="203">
        <v>0</v>
      </c>
      <c r="RO62" s="203">
        <v>-17.716100000000004</v>
      </c>
      <c r="RP62" s="203">
        <v>39.039741999999997</v>
      </c>
      <c r="RQ62" s="203">
        <v>15.039778</v>
      </c>
      <c r="RR62" s="203">
        <v>24.000039000000001</v>
      </c>
      <c r="RS62" s="203">
        <v>12.297412999999999</v>
      </c>
      <c r="RT62" s="203">
        <v>195.39881500000001</v>
      </c>
      <c r="RU62" s="203">
        <v>0</v>
      </c>
      <c r="RV62" s="203">
        <v>195.39881500000001</v>
      </c>
      <c r="RW62" s="203">
        <v>0</v>
      </c>
      <c r="RX62" s="203">
        <v>-4.1004009999999766</v>
      </c>
      <c r="RY62" s="203">
        <v>0</v>
      </c>
      <c r="RZ62" s="203">
        <v>76.692164000000005</v>
      </c>
      <c r="SA62" s="241">
        <f>IFERROR(HLOOKUP("fa_21_v_s11",acc!$B$10:$AIR$83,$A62-1947,FALSE)+HLOOKUP("fa_2_v_s11",acc!$B$10:$AIR$83,$A62-1947,FALSE)+HLOOKUP("fa_3e_v_s11",acc!$B$10:$AIR$83,$A62-1947,FALSE)+HLOOKUP("fa_3d_v_s11",acc!$B$10:$AIR$83,$A62-1947,FALSE)+HLOOKUP("fa_4_v_s11",acc!$B$10:$AIR$83,$A62-1947,FALSE)
+HLOOKUP("fa_5e_v_s11",acc!$B$10:$AIR$83,$A62-1947,FALSE)
+HLOOKUP("fa_5d_v_s11",acc!$B$10:$AIR$83,$A62-1947,FALSE)
+HLOOKUP("fa_6_v_s11",acc!$B$10:$AIR$83,$A62-1947,FALSE)
+HLOOKUP("fa_7_v_s11",acc!$B$10:$AIR$83,$A62-1947,FALSE)
+HLOOKUP("fa_8_v_s11",acc!$B$10:$AIR$83,$A62-1947,FALSE),"")</f>
        <v>64.063888999999989</v>
      </c>
      <c r="SB62" s="203">
        <v>0</v>
      </c>
      <c r="SC62" s="203">
        <v>-0.30648500000000001</v>
      </c>
      <c r="SD62" s="203">
        <v>0</v>
      </c>
      <c r="SE62" s="203">
        <v>1.3720709999999998</v>
      </c>
      <c r="SF62" s="203">
        <v>-0.49201</v>
      </c>
      <c r="SG62" s="203">
        <v>1.864074</v>
      </c>
      <c r="SH62" s="203">
        <v>-7.4986000000000006</v>
      </c>
      <c r="SI62" s="203">
        <v>74.601647999999997</v>
      </c>
      <c r="SJ62" s="203">
        <v>73.349491999999998</v>
      </c>
      <c r="SK62" s="203">
        <v>1.2521579999999999</v>
      </c>
      <c r="SL62" s="203">
        <v>0</v>
      </c>
      <c r="SM62" s="203">
        <v>-4.4408030000000007</v>
      </c>
      <c r="SN62" s="203">
        <v>-3.0963999999999992E-2</v>
      </c>
      <c r="SO62" s="203">
        <v>-435.80435399999999</v>
      </c>
      <c r="SP62" s="241">
        <f>IFERROR(HLOOKUP("fa_21_v_s12",acc!$B$10:$AML$83,$A62-1947,FALSE)+HLOOKUP("res_v",acc!$B$10:$AML$83,$A62-1947,FALSE)+HLOOKUP("fa_2_v_s12",acc!$B$10:$AML$83,$A62-1947,FALSE)+HLOOKUP("fa_3e_v_s12",acc!$B$10:$AML$83,$A62-1947,FALSE)+HLOOKUP("fa_3d_v_s12",acc!$B$10:$AML$83,$A62-1947,FALSE)+HLOOKUP("fa_3g_v_s12",acc!$B$10:$AML$83,$A62-1947,FALSE)+HLOOKUP("fa_4_v_s12",acc!$B$10:$AML$83,$A62-1947,FALSE)+HLOOKUP("fa_5e_v_s12",acc!$B$10:$AML$83,$A62-1947,FALSE)+HLOOKUP("fa_5d_v_s12",acc!$B$10:$AML$83,$A62-1947,FALSE)+HLOOKUP("fa_8_v_s12",acc!$B$10:$AML$83,$A62-1947,FALSE),"")</f>
        <v>20.045357999999997</v>
      </c>
      <c r="SQ62" s="203">
        <v>0</v>
      </c>
      <c r="SR62" s="203">
        <v>9.0252999999999997</v>
      </c>
      <c r="SS62" s="203">
        <v>0</v>
      </c>
      <c r="ST62" s="203">
        <v>0</v>
      </c>
      <c r="SU62" s="203">
        <v>23.685137000000001</v>
      </c>
      <c r="SV62" s="203">
        <v>-31.030450999999999</v>
      </c>
      <c r="SW62" s="203">
        <v>54.715548999999996</v>
      </c>
      <c r="SX62" s="203">
        <v>3.8977009999999996</v>
      </c>
      <c r="SY62" s="203">
        <v>-16.562692999999999</v>
      </c>
      <c r="SZ62" s="203">
        <v>-22.336373999999999</v>
      </c>
      <c r="TA62" s="203">
        <v>5.7736330000000002</v>
      </c>
      <c r="TB62" s="203">
        <v>0</v>
      </c>
      <c r="TC62" s="203">
        <v>0</v>
      </c>
      <c r="TD62" s="203">
        <v>0</v>
      </c>
      <c r="TE62" s="203">
        <v>3.708313</v>
      </c>
      <c r="TF62" s="241">
        <f>IFERROR(HLOOKUP("fa_1_v_s121",acc!$B$10:$AMD$83,$A62-1947,FALSE)+HLOOKUP("fa_295_v_s121",acc!$B$10:$AMD$83,$A62-1947,FALSE)+HLOOKUP("tgt2_v",acc!$B$10:$AMD$83,$A62-1947,FALSE)+HLOOKUP("fa_2_v_s121",acc!$B$10:$AMD$83,$A62-1947,FALSE)+HLOOKUP("fa_3e_v_s121",acc!$B$10:$AMD$83,$A62-1947,FALSE)+HLOOKUP("fa_3d_v_s121",acc!$B$10:$AMD$83,$A62-1947,FALSE)+HLOOKUP("fa_3g_v_s121",acc!$B$10:$AMD$83,$A62-1947,FALSE)+HLOOKUP("fa_4_v_s121",acc!$B$10:$AMD$83,$A62-1947,FALSE)+HLOOKUP("fa_5e_v_s121",acc!$B$10:$AMD$83,$A62-1947,FALSE)+HLOOKUP("fa_5d_v_s121",acc!$B$10:$AMD$83,$A62-1947,FALSE)+HLOOKUP("fa_7_v_s121",acc!$B$10:$AMD$83,$A62-1947,FALSE)+HLOOKUP("fa_8_v_s121",acc!$B$10:$AMD$83,$A62-1947,FALSE),"")</f>
        <v>3.7082979999999997</v>
      </c>
      <c r="TG62" s="203">
        <v>0.34300000000000003</v>
      </c>
      <c r="TH62" s="203">
        <v>0.46800000000000003</v>
      </c>
      <c r="TI62" s="203">
        <v>0</v>
      </c>
      <c r="TJ62" s="203">
        <v>0</v>
      </c>
      <c r="TK62" s="203">
        <v>2.7928000000000002</v>
      </c>
      <c r="TL62" s="203">
        <v>-0.61463900000000005</v>
      </c>
      <c r="TM62" s="203">
        <v>3.4074239999999998</v>
      </c>
      <c r="TN62" s="203">
        <v>0</v>
      </c>
      <c r="TO62" s="203">
        <v>0.10451300000000001</v>
      </c>
      <c r="TP62" s="203">
        <v>3.8512999999999999E-2</v>
      </c>
      <c r="TQ62" s="203">
        <v>6.6000000000000003E-2</v>
      </c>
      <c r="TR62" s="203">
        <v>0</v>
      </c>
      <c r="TS62" s="241">
        <v>0</v>
      </c>
      <c r="TT62" s="203">
        <v>0</v>
      </c>
      <c r="TU62" s="203">
        <v>-20.873476</v>
      </c>
      <c r="TV62" s="241">
        <f>IFERROR(HLOOKUP("gcb_v",acc!$B$10:$ALV$83,$A62-1947,FALSE)+HLOOKUP("fa_2_v_s13",acc!$B$10:$ALV$83,$A62-1947,FALSE)+HLOOKUP("fa_3d_v_s13",acc!$B$10:$ALV$83,$A62-1947,FALSE)+HLOOKUP("fa_3g_v_s13",acc!$B$10:$ALV$83,$A62-1947,FALSE)+HLOOKUP("fa_5e_v_s13",acc!$B$10:$ALV$83,$A62-1947,FALSE)+HLOOKUP("fa_5d_v_s13",acc!$B$10:$ALV$83,$A62-1947,FALSE)+HLOOKUP("fa_6_v_s13",acc!$B$10:$ALV$83,$A62-1947,FALSE)+HLOOKUP("fa_7_v_s13",acc!$B$10:$ALV$83,$A62-1947,FALSE)+HLOOKUP("fa_8_v_s13",acc!$B$10:$ALV$83,$A62-1947,FALSE),"")</f>
        <v>-20.804317999999999</v>
      </c>
      <c r="TW62" s="203">
        <v>0</v>
      </c>
      <c r="TX62" s="203">
        <v>0</v>
      </c>
      <c r="TY62" s="203">
        <v>0</v>
      </c>
      <c r="TZ62" s="203">
        <v>2.0000000000000001E-4</v>
      </c>
      <c r="UA62" s="203">
        <v>-0.93679600000000007</v>
      </c>
      <c r="UB62" s="203">
        <v>0.93702300000000005</v>
      </c>
      <c r="UC62" s="203">
        <v>0</v>
      </c>
      <c r="UD62" s="203">
        <v>-20.502676000000001</v>
      </c>
      <c r="UE62" s="203">
        <v>-21.562339999999999</v>
      </c>
      <c r="UF62" s="203">
        <v>1.0596829999999999</v>
      </c>
      <c r="UG62" s="203">
        <v>0</v>
      </c>
      <c r="UH62" s="203">
        <v>-0.15099899999999999</v>
      </c>
      <c r="UI62" s="203">
        <v>0</v>
      </c>
      <c r="UJ62" s="203">
        <v>25.363199000000002</v>
      </c>
      <c r="UK62" s="241">
        <f>IFERROR(HLOOKUP("fa_21_v_s14",acc!$B$10:$ALN$83,$A62-1947,FALSE)+HLOOKUP("fa_2_v_s14",acc!$B$10:$ALN$83,$A62-1947,FALSE)+HLOOKUP("fa_3d_v_s14",acc!$B$10:$ALN$83,$A62-1947,FALSE)+HLOOKUP("fa_3g_v_s14",acc!$B$10:$ALN$83,$A62-1947,FALSE)+HLOOKUP("fa_5e_v_s14",acc!$B$10:$ALN$83,$A62-1947,FALSE)+HLOOKUP("fa_5d_v_s14",acc!$B$10:$ALN$83,$A62-1947,FALSE)+HLOOKUP("fa_6_v_s14",acc!$B$10:$ALN$83,$A62-1947,FALSE)+HLOOKUP("fa_7_v_s14",acc!$B$10:$ALN$83,$A62-1947,FALSE)+HLOOKUP("fa_8_v_s14",acc!$B$10:$ALN$83,$A62-1947,FALSE),"")</f>
        <v>24.603738999999994</v>
      </c>
      <c r="UL62" s="203">
        <v>0</v>
      </c>
      <c r="UM62" s="203">
        <v>13.142899999999999</v>
      </c>
      <c r="UN62" s="203">
        <v>0</v>
      </c>
      <c r="UO62" s="203">
        <v>5.5491260000000002</v>
      </c>
      <c r="UP62" s="203">
        <v>5.3732230000000003</v>
      </c>
      <c r="UQ62" s="203">
        <v>0.175896</v>
      </c>
      <c r="UR62" s="203">
        <v>0</v>
      </c>
      <c r="US62" s="203">
        <v>11.9354</v>
      </c>
      <c r="UT62" s="203">
        <v>9.9903689999999994</v>
      </c>
      <c r="UU62" s="203">
        <v>1.9449780000000001</v>
      </c>
      <c r="UV62" s="203">
        <v>-6.0236270000000003</v>
      </c>
      <c r="UW62" s="203">
        <v>0</v>
      </c>
      <c r="UX62" s="203">
        <v>0</v>
      </c>
      <c r="UY62" s="203">
        <v>-419.51260300000001</v>
      </c>
      <c r="UZ62" s="241">
        <f>IFERROR(HLOOKUP("fa_21_v_s2",acc!$B$10:$ALF$83,$A62-1947,FALSE)+HLOOKUP("fa_2_v_s2",acc!$B$10:$ALF$83,$A62-1947,FALSE)+HLOOKUP("fa_3e_v_s2",acc!$B$10:$ALF$83,$A62-1947,FALSE)+HLOOKUP("fa_3g_v_s2",acc!$B$10:$ALF$83,$A62-1947,FALSE)+HLOOKUP("fa_4_v_s2",acc!$B$10:$ALF$83,$A62-1947,FALSE)+HLOOKUP("fa_5e_v_s2",acc!$B$10:$ALF$83,$A62-1947,FALSE)+HLOOKUP("fa_6_v_s2",acc!$B$10:$ALF$83,$A62-1947,FALSE)+HLOOKUP("fa_8_v_s2",acc!$B$10:$ALF$83,$A62-1947,FALSE),"")</f>
        <v>-10.439499999999999</v>
      </c>
      <c r="VA62" s="203">
        <v>0</v>
      </c>
      <c r="VB62" s="203">
        <v>-0.62770000000000081</v>
      </c>
      <c r="VC62" s="203">
        <v>0</v>
      </c>
      <c r="VD62" s="203">
        <v>0</v>
      </c>
      <c r="VE62" s="203">
        <v>5.178769</v>
      </c>
      <c r="VF62" s="203">
        <v>-27.700672999999998</v>
      </c>
      <c r="VG62" s="203">
        <v>32.879495999999996</v>
      </c>
      <c r="VH62" s="203">
        <v>0.74119899999999994</v>
      </c>
      <c r="VI62" s="203">
        <v>-43.463459</v>
      </c>
      <c r="VJ62" s="203">
        <v>-43.463459</v>
      </c>
      <c r="VK62" s="203">
        <v>0</v>
      </c>
      <c r="VL62" s="203">
        <v>0</v>
      </c>
      <c r="VM62" s="203">
        <v>0</v>
      </c>
      <c r="VN62" s="203">
        <v>3.0963999999999992E-2</v>
      </c>
      <c r="VO62" s="203">
        <v>-40.568586000000003</v>
      </c>
      <c r="VP62" s="241">
        <f>IFERROR(HLOOKUP("fl_3g_v_s11",acc!$B$10:$AIM$83,$A62-1947,FALSE)+HLOOKUP("fl_4_v_s11",acc!$B$10:$AIM$83,$A62-1947,FALSE)+HLOOKUP("fl_5e_v_s11",acc!$B$10:$AIM$83,$A62-1947,FALSE),"")</f>
        <v>-53.196856999999994</v>
      </c>
      <c r="VQ62" s="203">
        <v>0</v>
      </c>
      <c r="VR62" s="203">
        <v>0</v>
      </c>
      <c r="VS62" s="203">
        <v>-6.1052</v>
      </c>
      <c r="VT62" s="203">
        <v>-8.5072309999999991</v>
      </c>
      <c r="VU62" s="203">
        <v>2.4020300000000003</v>
      </c>
      <c r="VV62" s="203">
        <v>-3.8010000000000001E-3</v>
      </c>
      <c r="VW62" s="203">
        <v>-47.454881999999998</v>
      </c>
      <c r="VX62" s="203">
        <v>-47.454881999999998</v>
      </c>
      <c r="VY62" s="203">
        <v>0</v>
      </c>
      <c r="VZ62" s="203">
        <v>0</v>
      </c>
      <c r="WA62" s="203">
        <v>0</v>
      </c>
      <c r="WB62" s="203">
        <v>0</v>
      </c>
      <c r="WC62" s="203">
        <v>-383.03158500000001</v>
      </c>
      <c r="WD62" s="241">
        <f>IFERROR(HLOOKUP("fl_295_v_s12",acc!$B$10:$AMK$83,$A62-1947,FALSE)+HLOOKUP("fl_2_v_s12",acc!$B$10:$AMK$83,$A62-1947,FALSE)+HLOOKUP("fl_3g_v_s12",acc!$B$10:$AMK$83,$A62-1947,FALSE)+HLOOKUP("fl_5e_v_s12",acc!$B$10:$AMK$83,$A62-1947,FALSE)+HLOOKUP("fl_6_v_s12",acc!$B$10:$AMK$83,$A62-1947,FALSE)+HLOOKUP("fl_7_v_s12",acc!$B$10:$AMK$83,$A62-1947,FALSE),"")</f>
        <v>72.818259000000012</v>
      </c>
      <c r="WE62" s="203">
        <v>0</v>
      </c>
      <c r="WF62" s="203">
        <v>30.2288</v>
      </c>
      <c r="WG62" s="203">
        <v>0</v>
      </c>
      <c r="WH62" s="203">
        <v>-0.62769999999999992</v>
      </c>
      <c r="WI62" s="203">
        <v>10.0984</v>
      </c>
      <c r="WJ62" s="203">
        <v>4.1334709999999992</v>
      </c>
      <c r="WK62" s="203">
        <v>5.9649739999999998</v>
      </c>
      <c r="WL62" s="203">
        <v>0</v>
      </c>
      <c r="WM62" s="203">
        <v>40.660043999999999</v>
      </c>
      <c r="WN62" s="203">
        <v>40.660043999999999</v>
      </c>
      <c r="WO62" s="203">
        <v>0</v>
      </c>
      <c r="WP62" s="203">
        <v>-6.0236270000000003</v>
      </c>
      <c r="WQ62" s="203">
        <v>-1.5177029999999831</v>
      </c>
      <c r="WR62" s="203">
        <v>0</v>
      </c>
      <c r="WS62" s="203">
        <v>2.8109999999999999</v>
      </c>
      <c r="WT62" s="241">
        <f>IFERROR(HLOOKUP("fl_21_v_s121",acc!$B$10:$AMC$83,$A62-1947,FALSE)+HLOOKUP("res_v",acc!$B$10:$AMC$83,$A62-1947,FALSE)+HLOOKUP("gcb_v",acc!$B$10:$AMC$83,$A62-1947,FALSE)+HLOOKUP("fl_2_v_s121",acc!$B$10:$AMC$83,$A62-1947,FALSE)+HLOOKUP("fl_5e_v_s121",acc!$B$10:$AMC$83,$A62-1947,FALSE),"")</f>
        <v>2.8109999999999999</v>
      </c>
      <c r="WU62" s="203">
        <v>0</v>
      </c>
      <c r="WV62" s="203">
        <v>0</v>
      </c>
      <c r="WW62" s="203">
        <v>0</v>
      </c>
      <c r="WX62" s="203">
        <v>0</v>
      </c>
      <c r="WY62" s="203">
        <v>0</v>
      </c>
      <c r="WZ62" s="203">
        <v>0</v>
      </c>
      <c r="XA62" s="203">
        <v>0</v>
      </c>
      <c r="XB62" s="203">
        <v>0</v>
      </c>
      <c r="XC62" s="203">
        <v>2.8109999999999999</v>
      </c>
      <c r="XD62" s="203">
        <v>2.8109999999999999</v>
      </c>
      <c r="XE62" s="203">
        <v>0</v>
      </c>
      <c r="XF62" s="203">
        <v>0</v>
      </c>
      <c r="XG62" s="203">
        <v>0</v>
      </c>
      <c r="XH62" s="203">
        <v>0</v>
      </c>
      <c r="XI62" s="203">
        <v>0.96556799999999998</v>
      </c>
      <c r="XJ62" s="241">
        <f>IFERROR(HLOOKUP("fl_2_v_s13",acc!$B$10:$ALU$83,$A62-1947,FALSE)+HLOOKUP("fl_3e_v_s13",acc!$B$10:$ALU$83,$A62-1947,FALSE)+HLOOKUP("fl_4_v_s13",acc!$B$10:$ALU$83,$A62-1947,FALSE),"")</f>
        <v>1.0346919999999999</v>
      </c>
      <c r="XK62" s="203">
        <v>0</v>
      </c>
      <c r="XL62" s="203">
        <v>0</v>
      </c>
      <c r="XM62" s="203">
        <v>0</v>
      </c>
      <c r="XN62" s="203">
        <v>1.1855689999999999</v>
      </c>
      <c r="XO62" s="203">
        <v>-23.326913000000001</v>
      </c>
      <c r="XP62" s="203">
        <v>24.512494</v>
      </c>
      <c r="XQ62" s="203">
        <v>0</v>
      </c>
      <c r="XR62" s="203">
        <v>0</v>
      </c>
      <c r="XS62" s="203">
        <v>0</v>
      </c>
      <c r="XT62" s="203">
        <v>0</v>
      </c>
      <c r="XU62" s="203">
        <v>0</v>
      </c>
      <c r="XV62" s="203">
        <v>0</v>
      </c>
      <c r="XW62" s="203">
        <v>0</v>
      </c>
      <c r="XX62" s="203">
        <v>0.311</v>
      </c>
      <c r="XY62" s="241">
        <f>IFERROR(HLOOKUP("fl_4_v_s14",acc!$B$10:$ALM$83,$A62-1947,FALSE),"")</f>
        <v>-0.44840000000000002</v>
      </c>
      <c r="XZ62" s="203">
        <v>0</v>
      </c>
      <c r="YA62" s="203">
        <v>0</v>
      </c>
      <c r="YB62" s="203">
        <v>0</v>
      </c>
      <c r="YC62" s="203">
        <v>0</v>
      </c>
      <c r="YD62" s="203">
        <v>0</v>
      </c>
      <c r="YE62" s="203">
        <v>-0.44840000000000002</v>
      </c>
      <c r="YF62" s="203">
        <v>0</v>
      </c>
      <c r="YG62" s="203">
        <v>0</v>
      </c>
      <c r="YH62" s="203">
        <v>0</v>
      </c>
      <c r="YI62" s="203">
        <v>0</v>
      </c>
      <c r="YJ62" s="203">
        <v>0</v>
      </c>
      <c r="YK62" s="203">
        <v>0</v>
      </c>
      <c r="YL62" s="203">
        <v>-350.914154</v>
      </c>
      <c r="YM62" s="241">
        <f>IFERROR(HLOOKUP("fl_1_v_s2",acc!$B$10:$ALE$83,$A62-1947,FALSE)+HLOOKUP("fl_295_v_s2",acc!$B$10:$ALE$83,$A62-1947,FALSE)+HLOOKUP("tgt2_v",acc!$B$10:$ALE$83,$A62-1947,FALSE)+HLOOKUP("fl_2_v_s2",acc!$B$10:$ALE$83,$A62-1947,FALSE)+HLOOKUP("fl_3d_v_s2",acc!$B$10:$ALE$83,$A62-1947,FALSE)+HLOOKUP("fl_4_v_s2",acc!$B$10:$ALE$83,$A62-1947,FALSE)+HLOOKUP("fl_5d_v_s2",acc!$B$10:$ALE$83,$A62-1947,FALSE)+HLOOKUP("fl_7_v_s2",acc!$B$10:$ALE$83,$A62-1947,FALSE),"")</f>
        <v>58.158738000000014</v>
      </c>
      <c r="YN62" s="203">
        <v>0.34300000000000003</v>
      </c>
      <c r="YO62" s="203">
        <v>-8.5267850000000003</v>
      </c>
      <c r="YP62" s="203">
        <v>0</v>
      </c>
      <c r="YQ62" s="203">
        <v>0.62769999999999992</v>
      </c>
      <c r="YR62" s="203">
        <v>33.399334000000003</v>
      </c>
      <c r="YS62" s="203">
        <v>-27.700672999999998</v>
      </c>
      <c r="YT62" s="203">
        <v>61.099959000000005</v>
      </c>
      <c r="YU62" s="203">
        <v>-2.4074989999999996</v>
      </c>
      <c r="YV62" s="203">
        <v>10.096461999999999</v>
      </c>
      <c r="YW62" s="203">
        <v>0</v>
      </c>
      <c r="YX62" s="203">
        <v>10.096461999999999</v>
      </c>
      <c r="YY62" s="203">
        <v>0</v>
      </c>
      <c r="YZ62" s="203">
        <v>-3.0740989999999897</v>
      </c>
      <c r="ZA62" s="203">
        <v>0</v>
      </c>
      <c r="ZB62" s="203">
        <v>-5.107513</v>
      </c>
      <c r="ZC62" s="241">
        <f>IFERROR(HLOOKUP("fa_21_c_s11",acc!$B$10:$AIL$83,$A62-1947,FALSE)+HLOOKUP("fa_2_c_s11",acc!$B$10:$AIL$83,$A62-1947,FALSE)+HLOOKUP("fa_3e_c_s11",acc!$B$10:$AIL$83,$A62-1947,FALSE)+HLOOKUP("fa_3d_c_s11",acc!$B$10:$AIL$83,$A62-1947,FALSE)+HLOOKUP("fa_4_c_s11",acc!$B$10:$AIL$83,$A62-1947,FALSE)+HLOOKUP("fa_5e_c_s11",acc!$B$10:$AIL$83,$A62-1947,FALSE)+HLOOKUP("fa_5d_c_s11",acc!$B$10:$AIL$83,$A62-1947,FALSE)+HLOOKUP("fa_6_c_s11",acc!$B$10:$AIL$83,$A62-1947,FALSE)+HLOOKUP("fa_7_c_s11",acc!$B$10:$AIL$83,$A62-1947,FALSE)+HLOOKUP("fa_8_c_s11",acc!$B$10:$AIL$83,$A62-1947,FALSE),"")</f>
        <v>-7.6800070000000016</v>
      </c>
      <c r="ZD62" s="203">
        <v>0</v>
      </c>
      <c r="ZE62" s="203">
        <v>-0.57424900000000001</v>
      </c>
      <c r="ZF62" s="203">
        <v>0</v>
      </c>
      <c r="ZG62" s="203">
        <v>0</v>
      </c>
      <c r="ZH62" s="203">
        <v>0</v>
      </c>
      <c r="ZI62" s="203">
        <v>0</v>
      </c>
      <c r="ZJ62" s="203">
        <v>6.6221610000000002</v>
      </c>
      <c r="ZK62" s="203">
        <v>-12.171423000000001</v>
      </c>
      <c r="ZL62" s="203">
        <v>-12.166592000000001</v>
      </c>
      <c r="ZM62" s="203">
        <v>-4.8319999999999995E-3</v>
      </c>
      <c r="ZN62" s="203">
        <v>0</v>
      </c>
      <c r="ZO62" s="203">
        <v>0</v>
      </c>
      <c r="ZP62" s="203">
        <v>-1.5564950000000002</v>
      </c>
      <c r="ZQ62" s="203">
        <v>35.054442000000002</v>
      </c>
      <c r="ZR62" s="241">
        <f>IFERROR(HLOOKUP("fa_21_c_s12",acc!$B$10:$AMJ$83,$A62-1947,FALSE)+HLOOKUP("res_c",acc!$B$10:$AMJ$83,$A62-1947,FALSE)+HLOOKUP("fa_2_c_s12",acc!$B$10:$AMJ$83,$A62-1947,FALSE)+HLOOKUP("fa_3e_c_s12",acc!$B$10:$AMJ$83,$A62-1947,FALSE)+HLOOKUP("fa_3d_c_s12",acc!$B$10:$AMJ$83,$A62-1947,FALSE)+HLOOKUP("fa_3g_c_s12",acc!$B$10:$AMJ$83,$A62-1947,FALSE)+HLOOKUP("fa_4_c_s12",acc!$B$10:$AMJ$83,$A62-1947,FALSE)+HLOOKUP("fa_5e_c_s12",acc!$B$10:$AMJ$83,$A62-1947,FALSE)+HLOOKUP("fa_5d_c_s12",acc!$B$10:$AMJ$83,$A62-1947,FALSE)+HLOOKUP("fa_8_c_s12",acc!$B$10:$AMJ$83,$A62-1947,FALSE),"")</f>
        <v>18.381754000000001</v>
      </c>
      <c r="ZS62" s="203">
        <v>0</v>
      </c>
      <c r="ZT62" s="203">
        <v>-1.8725999999999998</v>
      </c>
      <c r="ZU62" s="203">
        <v>0</v>
      </c>
      <c r="ZV62" s="203">
        <v>0</v>
      </c>
      <c r="ZW62" s="203">
        <v>-3.81</v>
      </c>
      <c r="ZX62" s="203">
        <v>-2.7618459999999998</v>
      </c>
      <c r="ZY62" s="203">
        <v>-1.0480970000000001</v>
      </c>
      <c r="ZZ62" s="203">
        <v>-5.3617469999999994</v>
      </c>
      <c r="AAA62" s="203">
        <v>30.215539</v>
      </c>
      <c r="AAB62" s="203">
        <v>30.208187000000002</v>
      </c>
      <c r="AAC62" s="203">
        <v>7.3569999999999998E-3</v>
      </c>
      <c r="AAD62" s="203">
        <v>0</v>
      </c>
      <c r="AAE62" s="203">
        <v>0</v>
      </c>
      <c r="AAF62" s="203">
        <v>-0.78950000000000009</v>
      </c>
      <c r="AAG62" s="203">
        <v>0</v>
      </c>
      <c r="AAH62" s="241">
        <f>IFERROR(HLOOKUP("fa_1_c_s121",acc!$B$10:$AMB$83,$A62-1947,FALSE)+HLOOKUP("fa_295_c_s121",acc!$B$10:$AMB$83,$A62-1947,FALSE)+HLOOKUP("tgt2_c",acc!$B$10:$AMB$83,$A62-1947,FALSE)+HLOOKUP("fa_2_c_s121",acc!$B$10:$AMB$83,$A62-1947,FALSE)+HLOOKUP("fa_3e_c_s121",acc!$B$10:$AMB$83,$A62-1947,FALSE)+HLOOKUP("fa_3d_c_s121",acc!$B$10:$AMB$83,$A62-1947,FALSE)+HLOOKUP("fa_3g_c_s121",acc!$B$10:$AMB$83,$A62-1947,FALSE)+HLOOKUP("fa_4_c_s121",acc!$B$10:$AMB$83,$A62-1947,FALSE)+HLOOKUP("fa_5e_c_s121",acc!$B$10:$AMB$83,$A62-1947,FALSE)+HLOOKUP("fa_5d_c_s121",acc!$B$10:$AMB$83,$A62-1947,FALSE)+HLOOKUP("fa_7_c_s121",acc!$B$10:$AMB$83,$A62-1947,FALSE)+HLOOKUP("fa_8_c_s121",acc!$B$10:$AMB$83,$A62-1947,FALSE),"")</f>
        <v>-9.9999999999999995E-7</v>
      </c>
      <c r="AAI62" s="203">
        <v>0</v>
      </c>
      <c r="AAJ62" s="203">
        <v>0</v>
      </c>
      <c r="AAK62" s="203">
        <v>0</v>
      </c>
      <c r="AAL62" s="203">
        <v>0</v>
      </c>
      <c r="AAM62" s="203">
        <v>0</v>
      </c>
      <c r="AAN62" s="203">
        <v>0</v>
      </c>
      <c r="AAO62" s="203">
        <v>0</v>
      </c>
      <c r="AAP62" s="203">
        <v>0</v>
      </c>
      <c r="AAQ62" s="203">
        <v>0</v>
      </c>
      <c r="AAR62" s="203">
        <v>-9.9999999999999995E-7</v>
      </c>
      <c r="AAS62" s="203">
        <v>0</v>
      </c>
      <c r="AAT62" s="203">
        <v>0</v>
      </c>
      <c r="AAU62" s="203">
        <v>0</v>
      </c>
      <c r="AAV62" s="203">
        <v>0</v>
      </c>
      <c r="AAW62" s="203">
        <v>1.066999</v>
      </c>
      <c r="AAX62" s="241">
        <f>IFERROR(HLOOKUP("gcb_c",acc!$B$10:$ALT$83,$A62-1947,FALSE)+HLOOKUP("fa_2_c_s13",acc!$B$10:$ALT$83,$A62-1947,FALSE)+HLOOKUP("fa_3d_c_s13",acc!$B$10:$ALT$83,$A62-1947,FALSE)+HLOOKUP("fa_3g_c_s13",acc!$B$10:$ALT$83,$A62-1947,FALSE)+HLOOKUP("fa_5e_c_s13",acc!$B$10:$ALT$83,$A62-1947,FALSE)+HLOOKUP("fa_5d_c_s13",acc!$B$10:$ALT$83,$A62-1947,FALSE)+HLOOKUP("fa_6_c_s13",acc!$B$10:$ALT$83,$A62-1947,FALSE)+HLOOKUP("fa_7_c_s13",acc!$B$10:$ALT$83,$A62-1947,FALSE)+HLOOKUP("fa_8_c_s13",acc!$B$10:$ALT$83,$A62-1947,FALSE),"")</f>
        <v>-2.0837750000000002</v>
      </c>
      <c r="AAY62" s="203">
        <v>0</v>
      </c>
      <c r="AAZ62" s="203">
        <v>-0.14000000000000001</v>
      </c>
      <c r="ABA62" s="203">
        <v>0</v>
      </c>
      <c r="ABB62" s="203">
        <v>1.02</v>
      </c>
      <c r="ABC62" s="203">
        <v>-2.8211E-2</v>
      </c>
      <c r="ABD62" s="203">
        <v>1.0481669999999998</v>
      </c>
      <c r="ABE62" s="203">
        <v>0</v>
      </c>
      <c r="ABF62" s="203">
        <v>0.39399900000000004</v>
      </c>
      <c r="ABG62" s="203">
        <v>0.39382100000000003</v>
      </c>
      <c r="ABH62" s="203">
        <v>1.8099999999999998E-4</v>
      </c>
      <c r="ABI62" s="203">
        <v>0</v>
      </c>
      <c r="ABJ62" s="203">
        <v>0</v>
      </c>
      <c r="ABK62" s="203">
        <v>1.9998999999999999E-2</v>
      </c>
      <c r="ABL62" s="203">
        <v>-3.0191060000000003</v>
      </c>
      <c r="ABM62" s="241">
        <f>IFERROR(HLOOKUP("fa_21_c_s14",acc!$B$10:$ALL$83,$A62-1947,FALSE)+HLOOKUP("fa_2_c_s14",acc!$B$10:$ALL$83,$A62-1947,FALSE)+HLOOKUP("fa_3d_c_s14",acc!$B$10:$ALL$83,$A62-1947,FALSE)+HLOOKUP("fa_3g_c_s14",acc!$B$10:$ALL$83,$A62-1947,FALSE)+HLOOKUP("fa_5e_c_s14",acc!$B$10:$ALL$83,$A62-1947,FALSE)+HLOOKUP("fa_5d_c_s14",acc!$B$10:$ALL$83,$A62-1947,FALSE)+HLOOKUP("fa_6_c_s14",acc!$B$10:$ALL$83,$A62-1947,FALSE)+HLOOKUP("fa_7_c_s14",acc!$B$10:$ALL$83,$A62-1947,FALSE)+HLOOKUP("fa_8_c_s14",acc!$B$10:$ALL$83,$A62-1947,FALSE),"")</f>
        <v>-3.0092140000000005</v>
      </c>
      <c r="ABN62" s="203">
        <v>0</v>
      </c>
      <c r="ABO62" s="203">
        <v>-12.787000000000001</v>
      </c>
      <c r="ABP62" s="203">
        <v>0</v>
      </c>
      <c r="ABQ62" s="203">
        <v>9.9160000000000004</v>
      </c>
      <c r="ABR62" s="203">
        <v>3.4159999999999999</v>
      </c>
      <c r="ABS62" s="203">
        <v>6.4998950000000004</v>
      </c>
      <c r="ABT62" s="203">
        <v>0</v>
      </c>
      <c r="ABU62" s="203">
        <v>-0.13810700000000001</v>
      </c>
      <c r="ABV62" s="203">
        <v>-0.135405</v>
      </c>
      <c r="ABW62" s="203">
        <v>-2.7049999999999999E-3</v>
      </c>
      <c r="ABX62" s="203">
        <v>0</v>
      </c>
      <c r="ABY62" s="203">
        <v>0</v>
      </c>
      <c r="ABZ62" s="203">
        <v>9.9999999999926537E-7</v>
      </c>
      <c r="ACA62" s="203">
        <v>0.69493799999999994</v>
      </c>
      <c r="ACB62" s="241">
        <f>IFERROR(HLOOKUP("fa_21_c_s2",acc!$B$10:$ALD$83,$A62-1947,FALSE)+HLOOKUP("fa_2_c_s2",acc!$B$10:$ALD$83,$A62-1947,FALSE)+HLOOKUP("fa_3e_c_s2",acc!$B$10:$ALD$83,$A62-1947,FALSE)+HLOOKUP("fa_3g_c_s2",acc!$B$10:$ALD$83,$A62-1947,FALSE)+HLOOKUP("fa_4_c_s2",acc!$B$10:$ALD$83,$A62-1947,FALSE)+HLOOKUP("fa_5e_c_s2",acc!$B$10:$ALD$83,$A62-1947,FALSE)+HLOOKUP("fa_6_c_s2",acc!$B$10:$ALD$83,$A62-1947,FALSE)+HLOOKUP("fa_8_c_s2",acc!$B$10:$ALD$83,$A62-1947,FALSE),"")</f>
        <v>-0.3182649999999958</v>
      </c>
      <c r="ACC62" s="203">
        <v>0</v>
      </c>
      <c r="ACD62" s="203">
        <v>4.3194614551822497E-16</v>
      </c>
      <c r="ACE62" s="203">
        <v>-0.01</v>
      </c>
      <c r="ACF62" s="203">
        <v>0</v>
      </c>
      <c r="ACG62" s="203">
        <v>0.626</v>
      </c>
      <c r="ACH62" s="203">
        <v>0.62594300000000003</v>
      </c>
      <c r="ACI62" s="203">
        <v>0</v>
      </c>
      <c r="ACJ62" s="203">
        <v>15.665750000000001</v>
      </c>
      <c r="ACK62" s="203">
        <v>-18.300009999999997</v>
      </c>
      <c r="ACL62" s="203">
        <v>-18.300009999999997</v>
      </c>
      <c r="ACM62" s="203">
        <v>0</v>
      </c>
      <c r="ACN62" s="203">
        <v>0</v>
      </c>
      <c r="ACO62" s="203">
        <v>0</v>
      </c>
      <c r="ACP62" s="203">
        <v>2.3259949999999998</v>
      </c>
      <c r="ACQ62" s="203">
        <v>1.211009</v>
      </c>
      <c r="ACR62" s="241">
        <f>IFERROR(HLOOKUP("fl_3g_c_s11",acc!$B$10:$AMQ$83,$A62-1947,FALSE)+HLOOKUP("fl_4_c_s11",acc!$B$10:$AMQ$83,$A62-1947,FALSE)+HLOOKUP("fl_5e_c_s11",acc!$B$10:$AMQ$83,$A62-1947,FALSE),"")</f>
        <v>-1.3614839999999999</v>
      </c>
      <c r="ACS62" s="203">
        <v>0</v>
      </c>
      <c r="ACT62" s="203">
        <v>0</v>
      </c>
      <c r="ACU62" s="203">
        <v>0</v>
      </c>
      <c r="ACV62" s="203">
        <v>0</v>
      </c>
      <c r="ACW62" s="203">
        <v>0</v>
      </c>
      <c r="ACX62" s="203">
        <v>-1.3614839999999999</v>
      </c>
      <c r="ACY62" s="203">
        <v>0</v>
      </c>
      <c r="ACZ62" s="203">
        <v>0</v>
      </c>
      <c r="ADA62" s="203">
        <v>0</v>
      </c>
      <c r="ADB62" s="203">
        <v>0</v>
      </c>
      <c r="ADC62" s="203">
        <v>0</v>
      </c>
      <c r="ADD62" s="203">
        <v>0</v>
      </c>
      <c r="ADE62" s="203">
        <v>-1.3926500000000002</v>
      </c>
      <c r="ADF62" s="241">
        <f>IFERROR(HLOOKUP("fl_295_c_s12",acc!$B$10:$AMI$83,$A62-1947,FALSE)+HLOOKUP("fl_2_c_s12",acc!$B$10:$AMI$83,$A62-1947,FALSE)+HLOOKUP("fl_3g_c_s12",acc!$B$10:$AMI$83,$A62-1947,FALSE)+HLOOKUP("fl_5e_c_s12",acc!$B$10:$AMI$83,$A62-1947,FALSE)+HLOOKUP("fl_6_c_s12",acc!$B$10:$AMI$83,$A62-1947,FALSE)+HLOOKUP("fl_7_c_s12",acc!$B$10:$AMI$83,$A62-1947,FALSE),"")</f>
        <v>-18.0654</v>
      </c>
      <c r="ADG62" s="203">
        <v>0</v>
      </c>
      <c r="ADH62" s="203">
        <v>-18.0654</v>
      </c>
      <c r="ADI62" s="203">
        <v>0</v>
      </c>
      <c r="ADJ62" s="203">
        <v>0</v>
      </c>
      <c r="ADK62" s="203">
        <v>0</v>
      </c>
      <c r="ADL62" s="203">
        <v>0</v>
      </c>
      <c r="ADM62" s="203">
        <v>0</v>
      </c>
      <c r="ADN62" s="203">
        <v>0</v>
      </c>
      <c r="ADO62" s="203">
        <v>0</v>
      </c>
      <c r="ADP62" s="203">
        <v>0</v>
      </c>
      <c r="ADQ62" s="203">
        <v>0</v>
      </c>
      <c r="ADR62" s="203">
        <v>0</v>
      </c>
      <c r="ADS62" s="203">
        <v>0</v>
      </c>
      <c r="ADT62" s="203">
        <v>0</v>
      </c>
      <c r="ADU62" s="203">
        <v>0</v>
      </c>
      <c r="ADV62" s="241">
        <f>IFERROR(HLOOKUP("fl_21_c_s121",acc!$B$10:$AMA$83,$A62-1947,FALSE)+HLOOKUP("res_c",acc!$B$10:$AMA$83,$A62-1947,FALSE)+HLOOKUP("gcb_c",acc!$B$10:$AMA$83,$A62-1947,FALSE)+HLOOKUP("fl_2_c_s121",acc!$B$10:$AMA$83,$A62-1947,FALSE)+HLOOKUP("fl_5e_c_s121",acc!$B$10:$AMA$83,$A62-1947,FALSE),"")</f>
        <v>0</v>
      </c>
      <c r="ADW62" s="203">
        <v>0</v>
      </c>
      <c r="ADX62" s="203">
        <v>0</v>
      </c>
      <c r="ADY62" s="203">
        <v>-0.01</v>
      </c>
      <c r="ADZ62" s="203">
        <v>0</v>
      </c>
      <c r="AEA62" s="203">
        <v>0</v>
      </c>
      <c r="AEB62" s="203">
        <v>0</v>
      </c>
      <c r="AEC62" s="203">
        <v>0</v>
      </c>
      <c r="AED62" s="203">
        <v>0</v>
      </c>
      <c r="AEE62" s="203">
        <v>0</v>
      </c>
      <c r="AEF62" s="203">
        <v>0</v>
      </c>
      <c r="AEG62" s="203">
        <v>0</v>
      </c>
      <c r="AEH62" s="203">
        <v>0</v>
      </c>
      <c r="AEI62" s="203">
        <v>0</v>
      </c>
      <c r="AEJ62" s="203">
        <v>0</v>
      </c>
      <c r="AEK62" s="203">
        <v>-1.1599E-2</v>
      </c>
      <c r="AEL62" s="241">
        <f>IFERROR(HLOOKUP("fl_2_c_s13",acc!$B$10:$ALS$83,$A62-1947,FALSE)+HLOOKUP("fl_3e_c_s13",acc!$B$10:$ALS$83,$A62-1947,FALSE)+HLOOKUP("fl_4_c_s13",acc!$B$10:$ALS$83,$A62-1947,FALSE),"")</f>
        <v>-3.1623889999999997</v>
      </c>
      <c r="AEM62" s="203">
        <v>0</v>
      </c>
      <c r="AEN62" s="203">
        <v>-3.61E-2</v>
      </c>
      <c r="AEO62" s="203">
        <v>0</v>
      </c>
      <c r="AEP62" s="203">
        <v>0.626</v>
      </c>
      <c r="AEQ62" s="203">
        <v>0.62594300000000003</v>
      </c>
      <c r="AER62" s="203">
        <v>0</v>
      </c>
      <c r="AES62" s="203">
        <v>-0.36450000000000005</v>
      </c>
      <c r="AET62" s="203">
        <v>0</v>
      </c>
      <c r="AEU62" s="203">
        <v>0</v>
      </c>
      <c r="AEV62" s="203">
        <v>0</v>
      </c>
      <c r="AEW62" s="203">
        <v>0</v>
      </c>
      <c r="AEX62" s="203">
        <v>0</v>
      </c>
      <c r="AEY62" s="203">
        <v>0</v>
      </c>
      <c r="AEZ62" s="203">
        <v>0.88817800000000002</v>
      </c>
      <c r="AFA62" s="241">
        <f>IFERROR(HLOOKUP("fl_4_c_s14",acc!$B$10:$ALK$83,$A62-1947,FALSE),"")</f>
        <v>0.89817800000000003</v>
      </c>
      <c r="AFB62" s="203">
        <v>0</v>
      </c>
      <c r="AFC62" s="203">
        <v>0</v>
      </c>
      <c r="AFD62" s="203">
        <v>0</v>
      </c>
      <c r="AFE62" s="203">
        <v>0</v>
      </c>
      <c r="AFF62" s="203">
        <v>0</v>
      </c>
      <c r="AFG62" s="203">
        <v>0.89817800000000003</v>
      </c>
      <c r="AFH62" s="203">
        <v>0</v>
      </c>
      <c r="AFI62" s="203">
        <v>0</v>
      </c>
      <c r="AFJ62" s="203">
        <v>0</v>
      </c>
      <c r="AFK62" s="203">
        <v>0</v>
      </c>
      <c r="AFL62" s="203">
        <v>0</v>
      </c>
      <c r="AFM62" s="203">
        <v>0</v>
      </c>
      <c r="AFN62" s="203">
        <v>27.994821999999999</v>
      </c>
      <c r="AFO62" s="241">
        <f>IFERROR(HLOOKUP("fl_1_c_s2",acc!$B$10:$ALC$83,$A62-1947,FALSE)+HLOOKUP("fl_295_c_s2",acc!$B$10:$ALC$83,$A62-1947,FALSE)+HLOOKUP("tgt2_c",acc!$B$10:$ALC$83,$A62-1947,FALSE)+HLOOKUP("fl_2_c_s2",acc!$B$10:$ALC$83,$A62-1947,FALSE)+HLOOKUP("fl_3d_c_s2",acc!$B$10:$ALC$83,$A62-1947,FALSE)+HLOOKUP("fl_4_c_s2",acc!$B$10:$ALC$83,$A62-1947,FALSE)+HLOOKUP("fl_5d_c_s2",acc!$B$10:$ALC$83,$A62-1947,FALSE)+HLOOKUP("fl_7_c_s2",acc!$B$10:$ALC$83,$A62-1947,FALSE),"")</f>
        <v>26.981620999999997</v>
      </c>
      <c r="AFP62" s="203">
        <v>0</v>
      </c>
      <c r="AFQ62" s="203">
        <v>2.7276510000000003</v>
      </c>
      <c r="AFR62" s="203">
        <v>0</v>
      </c>
      <c r="AFS62" s="203">
        <v>0</v>
      </c>
      <c r="AFT62" s="203">
        <v>7.1260000000000003</v>
      </c>
      <c r="AFU62" s="203">
        <v>0.62594300000000003</v>
      </c>
      <c r="AFV62" s="203">
        <v>6.5</v>
      </c>
      <c r="AFW62" s="203">
        <v>17.753969999999999</v>
      </c>
      <c r="AFX62" s="203">
        <v>0</v>
      </c>
      <c r="AFY62" s="203">
        <v>0</v>
      </c>
      <c r="AFZ62" s="203">
        <v>0</v>
      </c>
      <c r="AGA62" s="203">
        <v>0</v>
      </c>
      <c r="AGB62" s="203">
        <v>0</v>
      </c>
      <c r="AGC62" s="203">
        <v>0</v>
      </c>
      <c r="AGD62" s="203">
        <v>1480.2629999999999</v>
      </c>
      <c r="AGE62" s="203">
        <v>1479.4359999999999</v>
      </c>
      <c r="AGF62" s="203">
        <v>0</v>
      </c>
      <c r="AGG62" s="203">
        <v>0</v>
      </c>
      <c r="AGH62" s="203">
        <v>0</v>
      </c>
      <c r="AGI62" s="203">
        <v>0</v>
      </c>
      <c r="AGJ62" s="203">
        <v>0.50483199999999973</v>
      </c>
      <c r="AGK62" s="203">
        <v>1.3146359999999999</v>
      </c>
      <c r="AGL62" s="203">
        <v>0</v>
      </c>
      <c r="AGM62" s="203">
        <v>0.01</v>
      </c>
      <c r="AGN62" s="203">
        <v>32.290999999999997</v>
      </c>
      <c r="AGO62" s="203">
        <v>4.34</v>
      </c>
      <c r="AGP62" s="203">
        <v>0</v>
      </c>
      <c r="AGQ62" s="203">
        <v>0</v>
      </c>
      <c r="AGR62" s="203">
        <v>-0.19474100000000003</v>
      </c>
      <c r="AGS62" s="203">
        <v>-14.864910999999999</v>
      </c>
      <c r="AGT62" s="203">
        <v>-0.63738499999999998</v>
      </c>
      <c r="AGU62" s="203">
        <v>0</v>
      </c>
      <c r="AGV62" s="203">
        <v>50.274135000000001</v>
      </c>
      <c r="AGW62" s="203">
        <v>34.576965000000001</v>
      </c>
      <c r="AGX62" s="203">
        <v>38.875852000000002</v>
      </c>
      <c r="AGY62" s="203">
        <v>22.365244000000001</v>
      </c>
      <c r="AGZ62" s="203">
        <v>12.485351999999999</v>
      </c>
      <c r="AHA62" s="203">
        <v>-0.34382699999999999</v>
      </c>
      <c r="AHB62" s="203">
        <v>3.8428389999999979</v>
      </c>
      <c r="AHC62" s="203">
        <v>6.8000060000000007</v>
      </c>
      <c r="AHD62" s="203">
        <v>18.696808000000004</v>
      </c>
      <c r="AHE62" s="203">
        <v>10.586316999999999</v>
      </c>
      <c r="AHF62" s="203">
        <v>374.50757499999997</v>
      </c>
      <c r="AHG62" s="203">
        <v>9.292644000000001</v>
      </c>
      <c r="AHH62" s="203">
        <v>0</v>
      </c>
      <c r="AHI62" s="203">
        <v>310.87038900000005</v>
      </c>
      <c r="AHJ62" s="203">
        <v>705.25692600000002</v>
      </c>
      <c r="AHK62" s="203">
        <v>190.44483</v>
      </c>
      <c r="AHL62" s="203">
        <v>477.38823200000013</v>
      </c>
      <c r="AHM62" s="203">
        <v>570.45069999999998</v>
      </c>
      <c r="AHN62" s="203">
        <f t="shared" si="3"/>
        <v>1.5221344331082678</v>
      </c>
      <c r="AHO62" s="203">
        <f t="shared" si="2"/>
        <v>0.92232275709351952</v>
      </c>
      <c r="AHP62" s="203">
        <v>5.7465030000000006</v>
      </c>
      <c r="AHQ62" s="203">
        <v>15.366003999999975</v>
      </c>
      <c r="AHR62" s="203">
        <v>82.513655999999997</v>
      </c>
      <c r="AHS62" s="203">
        <v>179.88113599999997</v>
      </c>
      <c r="AHT62" s="203">
        <v>-0.12498300000000001</v>
      </c>
      <c r="AHU62" s="203">
        <v>-22.796809000000003</v>
      </c>
      <c r="AHV62" s="203">
        <v>-0.55599799999999999</v>
      </c>
      <c r="AHW62" s="203">
        <v>0</v>
      </c>
      <c r="AHX62" s="203">
        <v>24.512494</v>
      </c>
      <c r="AHY62" s="203">
        <v>1.0346919999999999</v>
      </c>
      <c r="AHZ62" s="203">
        <v>-5.738173999999999</v>
      </c>
      <c r="AIA62" s="203">
        <v>-8.2336419999999961</v>
      </c>
      <c r="AIB62" s="203">
        <v>10.098444999999998</v>
      </c>
      <c r="AIC62" s="203">
        <v>-5.8641000000000054E-2</v>
      </c>
      <c r="AID62" s="203">
        <v>-1.0876850000000005</v>
      </c>
      <c r="AIE62" s="203">
        <v>5.3732230000000003</v>
      </c>
      <c r="AIF62" s="203">
        <v>8.3670019999999958</v>
      </c>
      <c r="AIG62" s="203">
        <v>0</v>
      </c>
      <c r="AIH62" s="203">
        <v>-2.7618459999999998</v>
      </c>
      <c r="AII62" s="203">
        <v>0</v>
      </c>
      <c r="AIJ62" s="203">
        <v>0</v>
      </c>
      <c r="AIK62" s="203">
        <v>0</v>
      </c>
      <c r="AIL62" s="203">
        <v>-2.7617889999999998</v>
      </c>
      <c r="AIM62" s="203">
        <v>0</v>
      </c>
      <c r="AIN62" s="203">
        <v>0</v>
      </c>
      <c r="AIO62" s="203">
        <v>0</v>
      </c>
      <c r="AIP62" s="203">
        <v>0</v>
      </c>
      <c r="AIQ62" s="203">
        <v>-3.415943</v>
      </c>
      <c r="AIR62" s="203">
        <v>3.4159999999999999</v>
      </c>
      <c r="AIS62" s="203">
        <v>0</v>
      </c>
    </row>
    <row r="63" spans="1:929" x14ac:dyDescent="0.35">
      <c r="A63" s="1">
        <v>2001</v>
      </c>
      <c r="B63" s="203">
        <v>173.11700000000002</v>
      </c>
      <c r="C63" s="203">
        <v>-135.28310999999999</v>
      </c>
      <c r="D63" s="203">
        <v>25.94389</v>
      </c>
      <c r="E63" s="203">
        <v>-0.22286700000000792</v>
      </c>
      <c r="F63" s="203">
        <v>1389.782295</v>
      </c>
      <c r="G63" s="203">
        <v>6.9</v>
      </c>
      <c r="H63" s="203">
        <v>0</v>
      </c>
      <c r="I63" s="203">
        <v>7.1327259999999999</v>
      </c>
      <c r="J63" s="203">
        <v>-0.1991000000000005</v>
      </c>
      <c r="K63" s="203">
        <v>241.19479999999999</v>
      </c>
      <c r="L63" s="203">
        <v>0</v>
      </c>
      <c r="M63" s="203">
        <v>0</v>
      </c>
      <c r="N63" s="203">
        <v>0</v>
      </c>
      <c r="O63" s="203">
        <f t="shared" si="6"/>
        <v>2.7168483999634141</v>
      </c>
      <c r="P63" s="203">
        <f t="shared" si="4"/>
        <v>0.92140513182625272</v>
      </c>
      <c r="Q63" s="203">
        <v>0</v>
      </c>
      <c r="R63" s="203">
        <v>0</v>
      </c>
      <c r="S63" s="203">
        <v>-0.38900000000000001</v>
      </c>
      <c r="T63" s="203">
        <v>0</v>
      </c>
      <c r="U63" s="203">
        <v>66.067812000000004</v>
      </c>
      <c r="V63" s="203">
        <v>30.090722999999997</v>
      </c>
      <c r="W63" s="203">
        <v>535.82103000000006</v>
      </c>
      <c r="X63" s="203">
        <v>11.520000000000001</v>
      </c>
      <c r="Y63" s="203">
        <v>-7.7915510000000001</v>
      </c>
      <c r="Z63" s="203">
        <v>1.185297</v>
      </c>
      <c r="AA63" s="203">
        <v>-1.3759000000002075E-2</v>
      </c>
      <c r="AB63" s="203">
        <v>67.504182</v>
      </c>
      <c r="AC63" s="203">
        <v>0</v>
      </c>
      <c r="AD63" s="203">
        <v>0</v>
      </c>
      <c r="AE63" s="203">
        <v>0</v>
      </c>
      <c r="AF63" s="203">
        <v>0</v>
      </c>
      <c r="AG63" s="203">
        <v>0</v>
      </c>
      <c r="AH63" s="203">
        <v>0</v>
      </c>
      <c r="AI63" s="203">
        <v>0</v>
      </c>
      <c r="AJ63" s="203">
        <v>0</v>
      </c>
      <c r="AK63" s="203">
        <v>0</v>
      </c>
      <c r="AL63" s="203">
        <v>0</v>
      </c>
      <c r="AM63" s="203">
        <v>6.6000000000000003E-2</v>
      </c>
      <c r="AN63" s="203">
        <v>0</v>
      </c>
      <c r="AO63" s="203">
        <v>4.1706940000000001</v>
      </c>
      <c r="AP63" s="203">
        <v>2.4376170000000004</v>
      </c>
      <c r="AQ63" s="203">
        <v>31.000075000000002</v>
      </c>
      <c r="AR63" s="203">
        <v>59.283000000000001</v>
      </c>
      <c r="AS63" s="203">
        <v>-47.157165999999997</v>
      </c>
      <c r="AT63" s="203">
        <v>13.095561999999999</v>
      </c>
      <c r="AU63" s="203">
        <v>-3.3574999999999022E-2</v>
      </c>
      <c r="AV63" s="203">
        <v>727.58275000000003</v>
      </c>
      <c r="AW63" s="203">
        <v>0.97700000000000009</v>
      </c>
      <c r="AX63" s="203">
        <v>0</v>
      </c>
      <c r="AY63" s="203">
        <v>-0.5193819999999999</v>
      </c>
      <c r="AZ63" s="203">
        <v>0.12145399999999995</v>
      </c>
      <c r="BA63" s="203">
        <v>16.155859</v>
      </c>
      <c r="BB63" s="203">
        <v>0</v>
      </c>
      <c r="BC63" s="203">
        <v>0</v>
      </c>
      <c r="BD63" s="203">
        <v>0</v>
      </c>
      <c r="BE63" s="203">
        <v>0</v>
      </c>
      <c r="BF63" s="203">
        <v>0</v>
      </c>
      <c r="BG63" s="203">
        <v>1.5609999999999999</v>
      </c>
      <c r="BH63" s="203">
        <v>0</v>
      </c>
      <c r="BI63" s="203">
        <v>35.560929999999999</v>
      </c>
      <c r="BJ63" s="203">
        <v>3.0791000000000013E-2</v>
      </c>
      <c r="BK63" s="203">
        <v>231.27834799999999</v>
      </c>
      <c r="BL63" s="203">
        <v>84.696083999999999</v>
      </c>
      <c r="BM63" s="203">
        <v>-46.304912999999999</v>
      </c>
      <c r="BN63" s="203">
        <v>59.198817000000005</v>
      </c>
      <c r="BO63" s="203">
        <v>0</v>
      </c>
      <c r="BP63" s="203">
        <v>2019.940376</v>
      </c>
      <c r="BQ63" s="203">
        <v>1.1944000000000001</v>
      </c>
      <c r="BR63" s="203">
        <v>0</v>
      </c>
      <c r="BS63" s="203">
        <v>-1.8714500000000001</v>
      </c>
      <c r="BT63" s="203">
        <v>0</v>
      </c>
      <c r="BU63" s="203">
        <v>14.158908</v>
      </c>
      <c r="BV63" s="203">
        <v>1.0274000000000001</v>
      </c>
      <c r="BW63" s="203">
        <v>0</v>
      </c>
      <c r="BX63" s="203">
        <v>13.376100000000001</v>
      </c>
      <c r="BY63" s="203">
        <v>0</v>
      </c>
      <c r="BZ63" s="203">
        <v>77.159570000000002</v>
      </c>
      <c r="CA63" s="203">
        <v>-1.2382950000000001</v>
      </c>
      <c r="CB63" s="203">
        <v>0</v>
      </c>
      <c r="CC63" s="203">
        <v>164.63840900000002</v>
      </c>
      <c r="CD63" s="203">
        <v>12.705004000000001</v>
      </c>
      <c r="CE63" s="203">
        <v>1078.0857279999998</v>
      </c>
      <c r="CF63" s="203">
        <v>330.91790600000002</v>
      </c>
      <c r="CG63" s="203">
        <v>-238.490251</v>
      </c>
      <c r="CH63" s="203">
        <v>99.816333999999998</v>
      </c>
      <c r="CI63" s="203">
        <v>0</v>
      </c>
      <c r="CJ63" s="203">
        <v>4221.6016540000001</v>
      </c>
      <c r="CK63" s="203">
        <v>8.9936000000000007</v>
      </c>
      <c r="CL63" s="203">
        <v>0</v>
      </c>
      <c r="CM63" s="203">
        <v>4.7418940000000003</v>
      </c>
      <c r="CN63" s="203">
        <v>1.54E-4</v>
      </c>
      <c r="CO63" s="203">
        <v>271.509567</v>
      </c>
      <c r="CP63" s="203">
        <v>1.0274000000000001</v>
      </c>
      <c r="CQ63" s="203">
        <v>0</v>
      </c>
      <c r="CR63" s="203">
        <v>13.376100000000001</v>
      </c>
      <c r="CS63" s="203">
        <v>0</v>
      </c>
      <c r="CT63" s="203">
        <v>77.159570000000002</v>
      </c>
      <c r="CU63" s="203">
        <v>1.4999999999999999E-5</v>
      </c>
      <c r="CV63" s="203">
        <v>0</v>
      </c>
      <c r="CW63" s="203">
        <v>271.69003100000003</v>
      </c>
      <c r="CX63" s="203">
        <v>45.496461000000004</v>
      </c>
      <c r="CY63" s="203">
        <v>1883.978764</v>
      </c>
      <c r="CZ63" s="203">
        <v>87.331999999999994</v>
      </c>
      <c r="DA63" s="203">
        <v>-48.258424000000012</v>
      </c>
      <c r="DB63" s="203">
        <v>59.591584999999995</v>
      </c>
      <c r="DC63" s="203">
        <v>-6.3892999999993094E-2</v>
      </c>
      <c r="DD63" s="203">
        <v>2036.7324269999999</v>
      </c>
      <c r="DE63" s="203">
        <f t="shared" si="7"/>
        <v>2.2897505052245957</v>
      </c>
      <c r="DF63" s="203">
        <f t="shared" si="5"/>
        <v>0.69288438438805544</v>
      </c>
      <c r="DG63" s="203">
        <v>1.1949999999999998</v>
      </c>
      <c r="DH63" s="203">
        <v>0</v>
      </c>
      <c r="DI63" s="203">
        <v>-1.8714499999999998</v>
      </c>
      <c r="DJ63" s="203">
        <v>-5.9999999999904574E-4</v>
      </c>
      <c r="DK63" s="203">
        <v>14.158908000000018</v>
      </c>
      <c r="DL63" s="203">
        <v>1.028</v>
      </c>
      <c r="DM63" s="203">
        <v>0</v>
      </c>
      <c r="DN63" s="203">
        <v>13.376100000000001</v>
      </c>
      <c r="DO63" s="203">
        <v>-5.9999999999993392E-4</v>
      </c>
      <c r="DP63" s="203">
        <v>77.159570000000002</v>
      </c>
      <c r="DQ63" s="203">
        <v>-1.238</v>
      </c>
      <c r="DR63" s="203">
        <v>0</v>
      </c>
      <c r="DS63" s="203">
        <v>165.89059500000002</v>
      </c>
      <c r="DT63" s="203">
        <v>12.937345000000006</v>
      </c>
      <c r="DU63" s="203">
        <v>1085.8793109999999</v>
      </c>
      <c r="DV63" s="203">
        <v>3573.2919589999997</v>
      </c>
      <c r="DW63" s="241">
        <f>IFERROR(HLOOKUP("fa_21_s_s11",acc!$B$10:$AIR$83,$A63-1947,FALSE)+HLOOKUP("fa_2_s_s11",acc!$B$10:$AIR$83,$A63-1947,FALSE)+HLOOKUP("fa_3e_s_s11",acc!$B$10:$AIR$83,$A63-1947,FALSE)+HLOOKUP("fa_3d_s_s11",acc!$B$10:$AIR$83,$A63-1947,FALSE)+HLOOKUP("fa_4_s_s11",acc!$B$10:$AIR$83,$A63-1947,FALSE)+HLOOKUP("fa_5e_s_s11",acc!$B$10:$AIR$83,$A63-1947,FALSE)+HLOOKUP("fa_5d_s_s11",acc!$B$10:$AIR$83,$A63-1947,FALSE)+HLOOKUP("fa_6_s_s11",acc!$B$10:$AIR$83,$A63-1947,FALSE)+HLOOKUP("fa_7_s_s11",acc!$B$10:$AIR$83,$A63-1947,FALSE)+HLOOKUP("fa_8_s_s11",acc!$B$10:$AIR$83,$A63-1947,FALSE),"")</f>
        <v>3005.8374160000003</v>
      </c>
      <c r="DX63" s="203">
        <v>0</v>
      </c>
      <c r="DY63" s="203">
        <v>164.343188</v>
      </c>
      <c r="DZ63" s="203">
        <v>0.85799999999999998</v>
      </c>
      <c r="EA63" s="203">
        <v>65.552679999999995</v>
      </c>
      <c r="EB63" s="203">
        <v>51.387777</v>
      </c>
      <c r="EC63" s="203">
        <v>14.164905000000001</v>
      </c>
      <c r="ED63" s="203">
        <v>662.44205799999997</v>
      </c>
      <c r="EE63" s="203">
        <v>1998.7122849999998</v>
      </c>
      <c r="EF63" s="203">
        <v>1304.5055749999999</v>
      </c>
      <c r="EG63" s="203">
        <v>694.20670999999993</v>
      </c>
      <c r="EH63" s="203">
        <v>38.907423000000001</v>
      </c>
      <c r="EI63" s="203">
        <v>-0.58509999999999973</v>
      </c>
      <c r="EJ63" s="203">
        <v>119.23917500000005</v>
      </c>
      <c r="EK63" s="203">
        <v>6086.9833230000004</v>
      </c>
      <c r="EL63" s="241">
        <f>IFERROR(HLOOKUP("fa_21_s_s12",acc!$B$10:$AMP$83,$A63-1947,FALSE)+HLOOKUP("res_s",acc!$B$10:$AMP$83,$A63-1947,FALSE)+HLOOKUP("fa_2_s_s12",acc!$B$10:$AMP$83,$A63-1947,FALSE)+HLOOKUP("fa_3e_s_s12",acc!$B$10:$AMP$83,$A63-1947,FALSE)+HLOOKUP("fa_3d_s_s12",acc!$B$10:$AMP$83,$A63-1947,FALSE)+HLOOKUP("fa_3g_s_s12",acc!$B$10:$AMP$83,$A63-1947,FALSE)+HLOOKUP("fa_4_s_s12",acc!$B$10:$AMP$83,$A63-1947,FALSE)+HLOOKUP("fa_5e_s_s12",acc!$B$10:$AMP$83,$A63-1947,FALSE)+HLOOKUP("fa_5d_s_s12",acc!$B$10:$AMP$83,$A63-1947,FALSE)+HLOOKUP("fa_8_s_s12",acc!$B$10:$AMP$83,$A63-1947,FALSE),"")</f>
        <v>5398.2266269999991</v>
      </c>
      <c r="EM63" s="203">
        <v>0</v>
      </c>
      <c r="EN63" s="203">
        <v>1301.660433</v>
      </c>
      <c r="EO63" s="203">
        <v>4.7469999999999999</v>
      </c>
      <c r="EP63" s="203">
        <v>0</v>
      </c>
      <c r="EQ63" s="203">
        <v>1470.6502820000001</v>
      </c>
      <c r="ER63" s="203">
        <v>889.49654600000008</v>
      </c>
      <c r="ES63" s="203">
        <v>581.15373699999986</v>
      </c>
      <c r="ET63" s="203">
        <v>1256.826683</v>
      </c>
      <c r="EU63" s="203">
        <v>1324.8883400000002</v>
      </c>
      <c r="EV63" s="203">
        <v>1064.117268</v>
      </c>
      <c r="EW63" s="203">
        <v>260.771073</v>
      </c>
      <c r="EX63" s="203">
        <v>0</v>
      </c>
      <c r="EY63" s="203">
        <v>0</v>
      </c>
      <c r="EZ63" s="203">
        <v>-2.7511130000000037</v>
      </c>
      <c r="FA63" s="203">
        <v>128.68469999999999</v>
      </c>
      <c r="FB63" s="241">
        <f>IFERROR(HLOOKUP("fa_1_s_s121",acc!$B$10:$AMH$83,$A63-1947,FALSE)+HLOOKUP("fa_295_s_s121",acc!$B$10:$AMH$83,$A63-1947,FALSE)+HLOOKUP("tgt2_s",acc!$B$10:$AMH$83,$A63-1947,FALSE)+HLOOKUP("fa_2_s_s121",acc!$B$10:$AMH$83,$A63-1947,FALSE)+HLOOKUP("fa_3e_s_s121",acc!$B$10:$AMH$83,$A63-1947,FALSE)+HLOOKUP("fa_3d_s_s121",acc!$B$10:$AMH$83,$A63-1947,FALSE)+HLOOKUP("fa_3g_s_s121",acc!$B$10:$AMH$83,$A63-1947,FALSE)+HLOOKUP("fa_4_s_s121",acc!$B$10:$AMH$83,$A63-1947,FALSE)+HLOOKUP("fa_5e_s_s121",acc!$B$10:$AMH$83,$A63-1947,FALSE)+HLOOKUP("fa_5d_s_s121",acc!$B$10:$AMH$83,$A63-1947,FALSE)+HLOOKUP("fa_7_s_s121",acc!$B$10:$AMH$83,$A63-1947,FALSE)+HLOOKUP("fa_8_s_s121",acc!$B$10:$AMH$83,$A63-1947,FALSE),"")</f>
        <v>128.15472600000001</v>
      </c>
      <c r="FC63" s="203">
        <v>31.175999999999998</v>
      </c>
      <c r="FD63" s="203">
        <v>40.665182500000007</v>
      </c>
      <c r="FE63" s="203">
        <v>0</v>
      </c>
      <c r="FF63" s="203">
        <v>14.885899999999999</v>
      </c>
      <c r="FG63" s="203">
        <v>32.017900000000004</v>
      </c>
      <c r="FH63" s="203">
        <v>11.450200000000001</v>
      </c>
      <c r="FI63" s="203">
        <v>20.567701</v>
      </c>
      <c r="FJ63" s="203">
        <v>1.070999</v>
      </c>
      <c r="FK63" s="203">
        <v>2.5390000000000001</v>
      </c>
      <c r="FL63" s="203">
        <v>1.5580000000000001</v>
      </c>
      <c r="FM63" s="203">
        <v>0.98099999999999998</v>
      </c>
      <c r="FN63" s="203">
        <v>0</v>
      </c>
      <c r="FO63" s="203">
        <v>0</v>
      </c>
      <c r="FP63" s="203">
        <v>-0.43697399999999997</v>
      </c>
      <c r="FQ63" s="203">
        <v>687.16900999999996</v>
      </c>
      <c r="FR63" s="241">
        <f>IFERROR(HLOOKUP("gcb_s",acc!$B$10:$ALZ$83,$A63-1947,FALSE)+HLOOKUP("fa_2_s_s13",acc!$B$10:$ALZ$83,$A63-1947,FALSE)+HLOOKUP("fa_3d_s_s13",acc!$B$10:$ALZ$83,$A63-1947,FALSE)+HLOOKUP("fa_3g_s_s13",acc!$B$10:$ALZ$83,$A63-1947,FALSE)+HLOOKUP("fa_5e_s_s13",acc!$B$10:$ALZ$83,$A63-1947,FALSE)+HLOOKUP("fa_5d_s_s13",acc!$B$10:$ALZ$83,$A63-1947,FALSE)+HLOOKUP("fa_6_s_s13",acc!$B$10:$ALZ$83,$A63-1947,FALSE)+HLOOKUP("fa_7_s_s13",acc!$B$10:$ALZ$83,$A63-1947,FALSE)+HLOOKUP("fa_8_s_s13",acc!$B$10:$ALZ$83,$A63-1947,FALSE),"")</f>
        <v>364.94769199999996</v>
      </c>
      <c r="FS63" s="203">
        <v>0</v>
      </c>
      <c r="FT63" s="203">
        <v>56.378503000000002</v>
      </c>
      <c r="FU63" s="203">
        <v>0</v>
      </c>
      <c r="FV63" s="203">
        <v>42.784080000000003</v>
      </c>
      <c r="FW63" s="203">
        <v>28.490804000000001</v>
      </c>
      <c r="FX63" s="203">
        <v>14.293275</v>
      </c>
      <c r="FY63" s="203">
        <v>0</v>
      </c>
      <c r="FZ63" s="203">
        <v>259.60767399999997</v>
      </c>
      <c r="GA63" s="203">
        <v>244.57342700000001</v>
      </c>
      <c r="GB63" s="203">
        <v>15.034248</v>
      </c>
      <c r="GC63" s="203">
        <v>3.0867070000000005</v>
      </c>
      <c r="GD63" s="203">
        <v>0.48599999999999999</v>
      </c>
      <c r="GE63" s="203">
        <v>13.259351000000009</v>
      </c>
      <c r="GF63" s="203">
        <v>2699.74881</v>
      </c>
      <c r="GG63" s="241">
        <f>IFERROR(HLOOKUP("fa_21_s_s14",acc!$B$10:$ALR$83,$A63-1947,FALSE)+HLOOKUP("fa_2_s_s14",acc!$B$10:$ALR$83,$A63-1947,FALSE)+HLOOKUP("fa_3d_s_s14",acc!$B$10:$ALR$83,$A63-1947,FALSE)+HLOOKUP("fa_3g_s_s14",acc!$B$10:$ALR$83,$A63-1947,FALSE)+HLOOKUP("fa_5e_s_s14",acc!$B$10:$ALR$83,$A63-1947,FALSE)+HLOOKUP("fa_5d_s_s14",acc!$B$10:$ALR$83,$A63-1947,FALSE)+HLOOKUP("fa_6_s_s14",acc!$B$10:$ALR$83,$A63-1947,FALSE)+HLOOKUP("fa_7_s_s14",acc!$B$10:$ALR$83,$A63-1947,FALSE)+HLOOKUP("fa_8_s_s14",acc!$B$10:$ALR$83,$A63-1947,FALSE),"")</f>
        <v>2486.1521210000005</v>
      </c>
      <c r="GH63" s="203">
        <v>0</v>
      </c>
      <c r="GI63" s="203">
        <v>802.18236899999999</v>
      </c>
      <c r="GJ63" s="203">
        <v>27.332999999999998</v>
      </c>
      <c r="GK63" s="203">
        <v>98.874270999999993</v>
      </c>
      <c r="GL63" s="203">
        <v>88.053121000000004</v>
      </c>
      <c r="GM63" s="203">
        <v>10.821149</v>
      </c>
      <c r="GN63" s="203">
        <v>0</v>
      </c>
      <c r="GO63" s="203">
        <v>878.52685900000006</v>
      </c>
      <c r="GP63" s="203">
        <v>866.83092500000009</v>
      </c>
      <c r="GQ63" s="203">
        <v>11.695933999999999</v>
      </c>
      <c r="GR63" s="203">
        <v>756.82883800000002</v>
      </c>
      <c r="GS63" s="203">
        <v>0</v>
      </c>
      <c r="GT63" s="203">
        <v>-77.593214999999987</v>
      </c>
      <c r="GU63" s="203">
        <v>12948.915664999999</v>
      </c>
      <c r="GV63" s="241">
        <f>IFERROR(HLOOKUP("fa_21_s_s2",acc!$B$10:$ALJ$83,$A63-1947,FALSE)+HLOOKUP("fa_2_s_s2",acc!$B$10:$ALJ$83,$A63-1947,FALSE)+HLOOKUP("fa_3e_s_s2",acc!$B$10:$ALJ$83,$A63-1947,FALSE)+HLOOKUP("fa_3g_s_s2",acc!$B$10:$ALJ$83,$A63-1947,FALSE)+HLOOKUP("fa_4_s_s2",acc!$B$10:$ALJ$83,$A63-1947,FALSE)+HLOOKUP("fa_5e_s_s2",acc!$B$10:$ALJ$83,$A63-1947,FALSE)+HLOOKUP("fa_6_s_s2",acc!$B$10:$ALJ$83,$A63-1947,FALSE)+HLOOKUP("fa_8_s_s2",acc!$B$10:$ALJ$83,$A63-1947,FALSE),"")</f>
        <v>1737.1315910000001</v>
      </c>
      <c r="GW63" s="203">
        <v>0</v>
      </c>
      <c r="GX63" s="203">
        <v>14.008999999999489</v>
      </c>
      <c r="GY63" s="203">
        <v>-1.9998999999998546E-2</v>
      </c>
      <c r="GZ63" s="203">
        <v>0</v>
      </c>
      <c r="HA63" s="203">
        <v>1683.883699</v>
      </c>
      <c r="HB63" s="203">
        <v>1068.8784480000002</v>
      </c>
      <c r="HC63" s="203">
        <v>615.00525199999993</v>
      </c>
      <c r="HD63" s="203">
        <v>372.68774600000017</v>
      </c>
      <c r="HE63" s="203">
        <f t="shared" si="0"/>
        <v>783.68062300000065</v>
      </c>
      <c r="HF63" s="203">
        <v>783.68062300000065</v>
      </c>
      <c r="HG63" s="203">
        <v>0</v>
      </c>
      <c r="HH63" s="203">
        <v>3.4861929999999575</v>
      </c>
      <c r="HI63" s="203">
        <v>0</v>
      </c>
      <c r="HJ63" s="203">
        <v>-51.717223999999987</v>
      </c>
      <c r="HK63" s="203">
        <v>4905.0383300000003</v>
      </c>
      <c r="HL63" s="241">
        <f>IFERROR(HLOOKUP("fl_3g_s_s11",acc!$B$10:$AIQ$83,$A63-1947,FALSE)+HLOOKUP("fl_4_s_s11",acc!$B$10:$AIQ$83,$A63-1947,FALSE)+HLOOKUP("fl_5e_s_s11",acc!$B$10:$AIQ$83,$A63-1947,FALSE),"")</f>
        <v>4337.5837849999998</v>
      </c>
      <c r="HM63" s="203">
        <v>0</v>
      </c>
      <c r="HN63" s="203">
        <v>0</v>
      </c>
      <c r="HO63" s="203">
        <v>294.91550000000001</v>
      </c>
      <c r="HP63" s="203">
        <v>225.381193</v>
      </c>
      <c r="HQ63" s="203">
        <v>69.534306999999998</v>
      </c>
      <c r="HR63" s="203">
        <v>1284.073441</v>
      </c>
      <c r="HS63" s="203">
        <v>2802.2271390000001</v>
      </c>
      <c r="HT63" s="203">
        <v>2802.2271390000001</v>
      </c>
      <c r="HU63" s="203">
        <v>0</v>
      </c>
      <c r="HV63" s="203">
        <v>0</v>
      </c>
      <c r="HW63" s="203">
        <v>0</v>
      </c>
      <c r="HX63" s="203">
        <v>0</v>
      </c>
      <c r="HY63" s="203">
        <v>5970.3294660000001</v>
      </c>
      <c r="HZ63" s="241">
        <f>IFERROR(HLOOKUP("fl_295_s_s12",acc!$B$10:$AMO$83,$A63-1947,FALSE)+HLOOKUP("fl_2_s_s12",acc!$B$10:$AMO$83,$A63-1947,FALSE)+HLOOKUP("fl_3g_s_s12",acc!$B$10:$AMO$83,$A63-1947,FALSE)+HLOOKUP("fl_5e_s_s12",acc!$B$10:$AMO$83,$A63-1947,FALSE)+HLOOKUP("fl_6_s_s12",acc!$B$10:$AMO$83,$A63-1947,FALSE)+HLOOKUP("fl_7_s_s12",acc!$B$10:$AMO$83,$A63-1947,FALSE),"")</f>
        <v>5281.5727680000009</v>
      </c>
      <c r="IA63" s="203">
        <v>0</v>
      </c>
      <c r="IB63" s="203">
        <v>2453.0885280000002</v>
      </c>
      <c r="IC63" s="203">
        <v>0</v>
      </c>
      <c r="ID63" s="203">
        <v>-18.92900000000003</v>
      </c>
      <c r="IE63" s="203">
        <v>627.94130000000007</v>
      </c>
      <c r="IF63" s="203">
        <v>465.47223500000001</v>
      </c>
      <c r="IG63" s="203">
        <v>162.469065</v>
      </c>
      <c r="IH63" s="203">
        <v>0</v>
      </c>
      <c r="II63" s="203">
        <v>1422.211679</v>
      </c>
      <c r="IJ63" s="203">
        <v>1422.211679</v>
      </c>
      <c r="IK63" s="203">
        <v>0</v>
      </c>
      <c r="IL63" s="203">
        <v>802.3091609999999</v>
      </c>
      <c r="IM63" s="203">
        <v>-5.0489000000000033</v>
      </c>
      <c r="IN63" s="203">
        <v>0</v>
      </c>
      <c r="IO63" s="203">
        <v>125.91834299999999</v>
      </c>
      <c r="IP63" s="241">
        <f>IFERROR(HLOOKUP("fl_21_s_s121",acc!$B$10:$AMG$83,$A63-1947,FALSE)+HLOOKUP("res_s",acc!$B$10:$AMG$83,$A63-1947,FALSE)+HLOOKUP("gcb_s",acc!$B$10:$AMG$83,$A63-1947,FALSE)+HLOOKUP("fl_2_s_s121",acc!$B$10:$AMG$83,$A63-1947,FALSE)+HLOOKUP("fl_5e_s_s121",acc!$B$10:$AMG$83,$A63-1947,FALSE),"")</f>
        <v>125.38836799999999</v>
      </c>
      <c r="IQ63" s="203">
        <v>0</v>
      </c>
      <c r="IR63" s="203">
        <v>7.9512709999999984</v>
      </c>
      <c r="IS63" s="203">
        <v>32.918001000000004</v>
      </c>
      <c r="IT63" s="203">
        <v>0</v>
      </c>
      <c r="IU63" s="203">
        <v>0</v>
      </c>
      <c r="IV63" s="203">
        <v>0</v>
      </c>
      <c r="IW63" s="203">
        <v>0</v>
      </c>
      <c r="IX63" s="203">
        <v>0</v>
      </c>
      <c r="IY63" s="203">
        <v>40.826999999999998</v>
      </c>
      <c r="IZ63" s="203">
        <v>40.826999999999998</v>
      </c>
      <c r="JA63" s="203">
        <v>0</v>
      </c>
      <c r="JB63" s="203">
        <v>0</v>
      </c>
      <c r="JC63" s="203">
        <v>0</v>
      </c>
      <c r="JD63" s="203">
        <v>0</v>
      </c>
      <c r="JE63" s="203">
        <v>1221.911953</v>
      </c>
      <c r="JF63" s="241">
        <f>IFERROR(HLOOKUP("fl_2_s_s13",acc!$B$10:$ALY$83,$A63-1947,FALSE)+HLOOKUP("fl_3e_s_s13",acc!$B$10:$ALY$83,$A63-1947,FALSE)+HLOOKUP("fl_4_s_s13",acc!$B$10:$ALY$83,$A63-1947,FALSE),"")</f>
        <v>899.69063500000004</v>
      </c>
      <c r="JG63" s="203">
        <v>0</v>
      </c>
      <c r="JH63" s="203">
        <v>61.400793</v>
      </c>
      <c r="JI63" s="203">
        <v>0</v>
      </c>
      <c r="JJ63" s="203">
        <v>761.02689899999996</v>
      </c>
      <c r="JK63" s="203">
        <v>378.02502000000004</v>
      </c>
      <c r="JL63" s="203">
        <v>383.00187900000003</v>
      </c>
      <c r="JM63" s="203">
        <v>89.404662000000002</v>
      </c>
      <c r="JN63" s="203">
        <v>0</v>
      </c>
      <c r="JO63" s="203">
        <v>0</v>
      </c>
      <c r="JP63" s="203">
        <v>0</v>
      </c>
      <c r="JQ63" s="203">
        <v>0</v>
      </c>
      <c r="JR63" s="203">
        <v>0</v>
      </c>
      <c r="JS63" s="203">
        <v>0</v>
      </c>
      <c r="JT63" s="203">
        <v>725.71757300000002</v>
      </c>
      <c r="JU63" s="241">
        <f>IFERROR(HLOOKUP("fl_4_s_s14",acc!$B$10:$ALQ$83,$A63-1947,FALSE),"")</f>
        <v>512.12488499999995</v>
      </c>
      <c r="JV63" s="203">
        <v>0</v>
      </c>
      <c r="JW63" s="203">
        <v>0</v>
      </c>
      <c r="JX63" s="203">
        <v>0</v>
      </c>
      <c r="JY63" s="203">
        <v>0</v>
      </c>
      <c r="JZ63" s="203">
        <v>0</v>
      </c>
      <c r="KA63" s="203">
        <v>512.12488499999995</v>
      </c>
      <c r="KB63" s="203">
        <v>0</v>
      </c>
      <c r="KC63" s="203">
        <v>0</v>
      </c>
      <c r="KD63" s="203">
        <v>0</v>
      </c>
      <c r="KE63" s="203">
        <v>0</v>
      </c>
      <c r="KF63" s="203">
        <v>0</v>
      </c>
      <c r="KG63" s="203">
        <v>0</v>
      </c>
      <c r="KH63" s="203">
        <v>13175.877801999999</v>
      </c>
      <c r="KI63" s="241">
        <f>IFERROR(HLOOKUP("fl_1_s_s2",acc!$B$10:$ALI$83,$A63-1947,FALSE)+HLOOKUP("fl_295_s_s2",acc!$B$10:$ALI$83,$A63-1947,FALSE)+HLOOKUP("tgt2_s",acc!$B$10:$ALI$83,$A63-1947,FALSE)+HLOOKUP("fl_2_s_s2",acc!$B$10:$ALI$83,$A63-1947,FALSE)+HLOOKUP("fl_3d_s_s2",acc!$B$10:$ALI$83,$A63-1947,FALSE)+HLOOKUP("fl_4_s_s2",acc!$B$10:$ALI$83,$A63-1947,FALSE)+HLOOKUP("fl_5d_s_s2",acc!$B$10:$ALI$83,$A63-1947,FALSE)+HLOOKUP("fl_7_s_s2",acc!$B$10:$ALI$83,$A63-1947,FALSE),"")</f>
        <v>1964.0937309999997</v>
      </c>
      <c r="KJ63" s="203">
        <v>31.175999999999998</v>
      </c>
      <c r="KK63" s="203">
        <v>-143.20191650000021</v>
      </c>
      <c r="KL63" s="203">
        <v>0</v>
      </c>
      <c r="KM63" s="203">
        <v>33.814900000000023</v>
      </c>
      <c r="KN63" s="203">
        <v>1709.8792129999999</v>
      </c>
      <c r="KO63" s="203">
        <v>1068.8784480000002</v>
      </c>
      <c r="KP63" s="203">
        <v>641.000767</v>
      </c>
      <c r="KQ63" s="203">
        <v>407.42449799999997</v>
      </c>
      <c r="KR63" s="203">
        <v>982.68896499999994</v>
      </c>
      <c r="KS63" s="203">
        <v>0</v>
      </c>
      <c r="KT63" s="203">
        <v>982.68896499999994</v>
      </c>
      <c r="KU63" s="203">
        <v>0</v>
      </c>
      <c r="KV63" s="203">
        <v>4.9538000000000295</v>
      </c>
      <c r="KW63" s="203">
        <v>0</v>
      </c>
      <c r="KX63" s="203">
        <v>210.023957</v>
      </c>
      <c r="KY63" s="241">
        <f>IFERROR(HLOOKUP("fa_21_flow_s11",acc!$B$10:$AIP$83,$A63-1947,FALSE)+HLOOKUP("fa_2_flow_s11",acc!$B$10:$AIP$83,$A63-1947,FALSE)+HLOOKUP("fa_3e_flow_s11",acc!$B$10:$AIP$83,$A63-1947,FALSE)+HLOOKUP("fa_3d_flow_s11",acc!$B$10:$AIP$83,$A63-1947,FALSE)+HLOOKUP("fa_4_flow_s11",acc!$B$10:$AIP$83,$A63-1947,FALSE)+HLOOKUP("fa_5e_flow_s11",acc!$B$10:$AIP$83,$A63-1947,FALSE)+HLOOKUP("fa_5d_flow_s11",acc!$B$10:$AIP$83,$A63-1947,FALSE)+HLOOKUP("fa_6_flow_s11",acc!$B$10:$AIP$83,$A63-1947,FALSE)+HLOOKUP("fa_7_flow_s11",acc!$B$10:$AIP$83,$A63-1947,FALSE)+HLOOKUP("fa_8_flow_s11",acc!$B$10:$AIP$83,$A63-1947,FALSE),"")</f>
        <v>204.85983999999999</v>
      </c>
      <c r="KZ63" s="203">
        <v>0</v>
      </c>
      <c r="LA63" s="203">
        <v>24.635058000000001</v>
      </c>
      <c r="LB63" s="203">
        <v>-0.32900000000000001</v>
      </c>
      <c r="LC63" s="203">
        <v>-3.4475949999999997</v>
      </c>
      <c r="LD63" s="203">
        <v>-4.3441660000000004</v>
      </c>
      <c r="LE63" s="203">
        <v>0.89655399999999996</v>
      </c>
      <c r="LF63" s="203">
        <v>59.207514000000003</v>
      </c>
      <c r="LG63" s="203">
        <v>90.485334000000009</v>
      </c>
      <c r="LH63" s="203">
        <v>37.144091999999993</v>
      </c>
      <c r="LI63" s="203">
        <v>53.341239000000002</v>
      </c>
      <c r="LJ63" s="203">
        <v>1.558541</v>
      </c>
      <c r="LK63" s="203">
        <v>-0.13520000000000021</v>
      </c>
      <c r="LL63" s="203">
        <v>29.832673999999997</v>
      </c>
      <c r="LM63" s="203">
        <v>854.86721299999999</v>
      </c>
      <c r="LN63" s="241">
        <f>IFERROR(HLOOKUP("fa_21_flow_s12",acc!$B$10:$AMM$83,$A63-1947,FALSE)+HLOOKUP("res_flow",acc!$B$10:$AMM$83,$A63-1947,FALSE)+HLOOKUP("fa_2_flow_s12",acc!$B$10:$AMM$83,$A63-1947,FALSE)+HLOOKUP("fa_3e_flow_s12",acc!$B$10:$AMM$83,$A63-1947,FALSE)+HLOOKUP("fa_3d_flow_s12",acc!$B$10:$AMM$83,$A63-1947,FALSE)+HLOOKUP("fa_3g_flow_s12",acc!$B$10:$AMM$83,$A63-1947,FALSE)+HLOOKUP("fa_4_flow_s12",acc!$B$10:$AMM$83,$A63-1947,FALSE)+HLOOKUP("fa_5e_flow_s12",acc!$B$10:$AMM$83,$A63-1947,FALSE)+HLOOKUP("fa_5d_flow_s12",acc!$B$10:$AMM$83,$A63-1947,FALSE)+HLOOKUP("fa_8_flow_s12",acc!$B$10:$AMM$83,$A63-1947,FALSE),"")</f>
        <v>321.71421400000003</v>
      </c>
      <c r="LO63" s="203">
        <v>0</v>
      </c>
      <c r="LP63" s="203">
        <v>67.522470999999996</v>
      </c>
      <c r="LQ63" s="203">
        <v>0.53</v>
      </c>
      <c r="LR63" s="203">
        <v>0</v>
      </c>
      <c r="LS63" s="203">
        <v>98.514747999999997</v>
      </c>
      <c r="LT63" s="203">
        <v>29.286631</v>
      </c>
      <c r="LU63" s="203">
        <v>69.228144999999998</v>
      </c>
      <c r="LV63" s="203">
        <v>49.255888999999996</v>
      </c>
      <c r="LW63" s="203">
        <v>110.971771</v>
      </c>
      <c r="LX63" s="203">
        <v>84.049914000000001</v>
      </c>
      <c r="LY63" s="203">
        <v>26.921848999999998</v>
      </c>
      <c r="LZ63" s="203">
        <v>0</v>
      </c>
      <c r="MA63" s="203">
        <v>0</v>
      </c>
      <c r="MB63" s="203">
        <v>-14.994684999999999</v>
      </c>
      <c r="MC63" s="203">
        <v>-1.2977300000000001</v>
      </c>
      <c r="MD63" s="330">
        <f>IFERROR(HLOOKUP("fa_1_flow_s121",acc!$B$10:$AMF$83,$A63-1947,FALSE)+HLOOKUP("fa_295_flow_s121",acc!$B$10:$AMF$83,$A63-1947,FALSE)+HLOOKUP("tgt2_flow",acc!$B$10:$AMF$83,$A63-1947,FALSE)+HLOOKUP("fa_2_flow_s121",acc!$B$10:$AMF$83,$A63-1947,FALSE)+HLOOKUP("fa_3e_flow_s121",acc!$B$10:$AMF$83,$A63-1947,FALSE)+HLOOKUP("fa_3d_flow_s121",acc!$B$10:$AMF$83,$A63-1947,FALSE)+HLOOKUP("fa_3g_flow_s121",acc!$B$10:$AMF$83,$A63-1947,FALSE)+HLOOKUP("fa_4_flow_s121",acc!$B$10:$AMF$83,$A63-1947,FALSE)+HLOOKUP("fa_5e_flow_s121",acc!$B$10:$AMF$83,$A63-1947,FALSE)+HLOOKUP("fa_5d_flow_s121",acc!$B$10:$AMF$83,$A63-1947,FALSE)+HLOOKUP("fa_7_flow_s121",acc!$B$10:$AMF$83,$A63-1947,FALSE)+HLOOKUP("fa_8_flow_s121",acc!$B$10:$AMF$83,$A63-1947,FALSE),"")</f>
        <v>-0.62237999999999749</v>
      </c>
      <c r="ME63" s="203">
        <v>0.114</v>
      </c>
      <c r="MF63" s="203">
        <v>9.3581055000000024</v>
      </c>
      <c r="MG63" s="203">
        <v>0</v>
      </c>
      <c r="MH63" s="203">
        <v>-9.907</v>
      </c>
      <c r="MI63" s="203">
        <v>-7.1843999999999992</v>
      </c>
      <c r="MJ63" s="203">
        <v>-0.58563399999999999</v>
      </c>
      <c r="MK63" s="203">
        <v>-6.5987619999999998</v>
      </c>
      <c r="ML63" s="203">
        <v>-0.38400000000000001</v>
      </c>
      <c r="MM63" s="203">
        <v>0.50084699999999993</v>
      </c>
      <c r="MN63" s="203">
        <v>0.50084799999999996</v>
      </c>
      <c r="MO63" s="203">
        <v>0</v>
      </c>
      <c r="MP63" s="203">
        <v>0</v>
      </c>
      <c r="MQ63" s="241">
        <v>0</v>
      </c>
      <c r="MR63" s="203">
        <v>0.64334500000000006</v>
      </c>
      <c r="MS63" s="203">
        <v>13.28758</v>
      </c>
      <c r="MT63" s="241">
        <f>IFERROR(HLOOKUP("gcb_flow",acc!$B$10:$ALX$83,$A63-1947,FALSE)+HLOOKUP("fa_2_flow_s13",acc!$B$10:$ALX$83,$A63-1947,FALSE)+HLOOKUP("fa_3d_flow_s13",acc!$B$10:$ALX$83,$A63-1947,FALSE)+HLOOKUP("fa_3g_flow_s13",acc!$B$10:$ALX$83,$A63-1947,FALSE)+HLOOKUP("fa_5e_flow_s13",acc!$B$10:$ALX$83,$A63-1947,FALSE)+HLOOKUP("fa_5d_flow_s13",acc!$B$10:$ALX$83,$A63-1947,FALSE)+HLOOKUP("fa_6_flow_s13",acc!$B$10:$ALX$83,$A63-1947,FALSE)+HLOOKUP("fa_7_flow_s13",acc!$B$10:$ALX$83,$A63-1947,FALSE)+HLOOKUP("fa_8_flow_s13",acc!$B$10:$ALX$83,$A63-1947,FALSE),"")</f>
        <v>3.9118999999999966</v>
      </c>
      <c r="MU63" s="203">
        <v>0</v>
      </c>
      <c r="MV63" s="203">
        <v>-2.5936659999999998</v>
      </c>
      <c r="MW63" s="203">
        <v>0</v>
      </c>
      <c r="MX63" s="203">
        <v>4.2751000000000001</v>
      </c>
      <c r="MY63" s="203">
        <v>3.0920000000000001</v>
      </c>
      <c r="MZ63" s="203">
        <v>1.1830780000000001</v>
      </c>
      <c r="NA63" s="203">
        <v>0</v>
      </c>
      <c r="NB63" s="203">
        <v>-2.4254169999999999</v>
      </c>
      <c r="NC63" s="203">
        <v>-2.5842130000000001</v>
      </c>
      <c r="ND63" s="203">
        <v>0.15879499999999999</v>
      </c>
      <c r="NE63" s="203">
        <v>-1.9293000000000005E-2</v>
      </c>
      <c r="NF63" s="203">
        <v>-9.9998999999999991E-2</v>
      </c>
      <c r="NG63" s="203">
        <v>5.8438770000000009</v>
      </c>
      <c r="NH63" s="203">
        <v>107.225925</v>
      </c>
      <c r="NI63" s="241">
        <f>IFERROR(HLOOKUP("fa_21_flow_s14",acc!$B$10:$ALP$83,$A63-1947,FALSE)+HLOOKUP("fa_2_flow_s14",acc!$B$10:$ALP$83,$A63-1947,FALSE)+HLOOKUP("fa_3d_flow_s14",acc!$B$10:$ALP$83,$A63-1947,FALSE)+HLOOKUP("fa_3g_flow_s14",acc!$B$10:$ALP$83,$A63-1947,FALSE)+HLOOKUP("fa_5e_flow_s14",acc!$B$10:$ALP$83,$A63-1947,FALSE)+HLOOKUP("fa_5d_flow_s14",acc!$B$10:$ALP$83,$A63-1947,FALSE)+HLOOKUP("fa_6_flow_s14",acc!$B$10:$ALP$83,$A63-1947,FALSE)+HLOOKUP("fa_7_flow_s14",acc!$B$10:$ALP$83,$A63-1947,FALSE)+HLOOKUP("fa_8_flow_s14",acc!$B$10:$ALP$83,$A63-1947,FALSE),"")</f>
        <v>79.278008</v>
      </c>
      <c r="NJ63" s="203">
        <v>0</v>
      </c>
      <c r="NK63" s="203">
        <v>33.841580999999998</v>
      </c>
      <c r="NL63" s="203">
        <v>-15.034000000000001</v>
      </c>
      <c r="NM63" s="203">
        <v>10.055503</v>
      </c>
      <c r="NN63" s="203">
        <v>8.8322409999999998</v>
      </c>
      <c r="NO63" s="203">
        <v>1.2232560000000001</v>
      </c>
      <c r="NP63" s="203">
        <v>0</v>
      </c>
      <c r="NQ63" s="203">
        <v>12.63227</v>
      </c>
      <c r="NR63" s="203">
        <v>10.451464999999999</v>
      </c>
      <c r="NS63" s="203">
        <v>2.1807939999999997</v>
      </c>
      <c r="NT63" s="203">
        <v>61.731648</v>
      </c>
      <c r="NU63" s="203">
        <v>0</v>
      </c>
      <c r="NV63" s="203">
        <v>-23.948976999999999</v>
      </c>
      <c r="NW63" s="203">
        <v>1154.610803</v>
      </c>
      <c r="NX63" s="241">
        <f>IFERROR(HLOOKUP("fa_21_flow_s2",acc!$B$10:$ALH$83,$A63-1947,FALSE)+HLOOKUP("fa_2_flow_s2",acc!$B$10:$ALH$83,$A63-1947,FALSE)+HLOOKUP("fa_3e_flow_s2",acc!$B$10:$ALH$83,$A63-1947,FALSE)+HLOOKUP("fa_3g_flow_s2",acc!$B$10:$ALH$83,$A63-1947,FALSE)+HLOOKUP("fa_4_flow_s2",acc!$B$10:$ALH$83,$A63-1947,FALSE)+HLOOKUP("fa_5e_flow_s2",acc!$B$10:$ALH$83,$A63-1947,FALSE)+HLOOKUP("fa_6_flow_s2",acc!$B$10:$ALH$83,$A63-1947,FALSE)+HLOOKUP("fa_8_flow_s2",acc!$B$10:$ALH$83,$A63-1947,FALSE),"")</f>
        <v>129.99584699999997</v>
      </c>
      <c r="NY63" s="203">
        <v>0</v>
      </c>
      <c r="NZ63" s="203">
        <v>-42.694600000000023</v>
      </c>
      <c r="OA63" s="203">
        <v>0</v>
      </c>
      <c r="OB63" s="203">
        <v>0</v>
      </c>
      <c r="OC63" s="203">
        <v>36.281072000000002</v>
      </c>
      <c r="OD63" s="203">
        <v>36.281072000000002</v>
      </c>
      <c r="OE63" s="203">
        <v>103.38217299999999</v>
      </c>
      <c r="OF63" s="203">
        <v>26.098503999999995</v>
      </c>
      <c r="OG63" s="203">
        <v>40.156695000000013</v>
      </c>
      <c r="OH63" s="203">
        <v>40.156695000000013</v>
      </c>
      <c r="OI63" s="203">
        <v>0</v>
      </c>
      <c r="OJ63" s="203">
        <v>0.42930900000000349</v>
      </c>
      <c r="OK63" s="203">
        <v>0</v>
      </c>
      <c r="OL63" s="203">
        <v>2.6237660000000034</v>
      </c>
      <c r="OM63" s="203">
        <v>207.61775500000002</v>
      </c>
      <c r="ON63" s="241">
        <f>IFERROR(HLOOKUP("fl_3g_flow_s11",acc!$B$10:$AIO$83,$A63-1947,FALSE)+HLOOKUP("fl_4_flow_s11",acc!$B$10:$AIO$83,$A63-1947,FALSE)+HLOOKUP("fl_5e_flow_s11",acc!$B$10:$AIO$83,$A63-1947,FALSE),"")</f>
        <v>202.45366800000002</v>
      </c>
      <c r="OO63" s="203">
        <v>0</v>
      </c>
      <c r="OP63" s="203">
        <v>0</v>
      </c>
      <c r="OQ63" s="203">
        <v>56.625</v>
      </c>
      <c r="OR63" s="203">
        <v>36.353550000000006</v>
      </c>
      <c r="OS63" s="203">
        <v>20.271459999999998</v>
      </c>
      <c r="OT63" s="203">
        <v>69.412721000000005</v>
      </c>
      <c r="OU63" s="203">
        <v>73.363403000000005</v>
      </c>
      <c r="OV63" s="203">
        <v>73.363403000000005</v>
      </c>
      <c r="OW63" s="203">
        <v>0</v>
      </c>
      <c r="OX63" s="203">
        <v>0</v>
      </c>
      <c r="OY63" s="203">
        <v>0</v>
      </c>
      <c r="OZ63" s="203">
        <v>0</v>
      </c>
      <c r="PA63" s="203">
        <v>853.81195400000001</v>
      </c>
      <c r="PB63" s="241">
        <f>IFERROR(HLOOKUP("fl_295_flow_s12",acc!$B$10:$AMM$83,$A63-1947,FALSE)+HLOOKUP("fl_2_flow_s12",acc!$B$10:$AMM$83,$A63-1947,FALSE)+HLOOKUP("fl_3g_flow_s12",acc!$B$10:$AMM$83,$A63-1947,FALSE)+HLOOKUP("fl_5e_flow_s12",acc!$B$10:$AMM$83,$A63-1947,FALSE)+HLOOKUP("fl_6_flow_s12",acc!$B$10:$AMM$83,$A63-1947,FALSE)+HLOOKUP("fl_7_flow_s12",acc!$B$10:$AMM$83,$A63-1947,FALSE),"")</f>
        <v>320.65875</v>
      </c>
      <c r="PC63" s="203">
        <v>0</v>
      </c>
      <c r="PD63" s="203">
        <v>142.29843100000002</v>
      </c>
      <c r="PE63" s="203">
        <v>0</v>
      </c>
      <c r="PF63" s="203">
        <v>-27.861599999999999</v>
      </c>
      <c r="PG63" s="203">
        <v>44.143298999999999</v>
      </c>
      <c r="PH63" s="203">
        <v>23.069565999999998</v>
      </c>
      <c r="PI63" s="203">
        <v>21.073547999999999</v>
      </c>
      <c r="PJ63" s="203">
        <v>0</v>
      </c>
      <c r="PK63" s="203">
        <v>96.355398000000008</v>
      </c>
      <c r="PL63" s="203">
        <v>96.355398000000008</v>
      </c>
      <c r="PM63" s="203">
        <v>0</v>
      </c>
      <c r="PN63" s="203">
        <v>63.700204999999997</v>
      </c>
      <c r="PO63" s="203">
        <v>2.0232019999999693</v>
      </c>
      <c r="PP63" s="203">
        <v>0</v>
      </c>
      <c r="PQ63" s="203">
        <v>-2.8942579999999998</v>
      </c>
      <c r="PR63" s="241">
        <f>IFERROR(HLOOKUP("fl_21_flow_s121",acc!$B$10:$AME$83,$A63-1947,FALSE)+HLOOKUP("res_flow",acc!$B$10:$AME$83,$A63-1947,FALSE)+HLOOKUP("gcb_flow",acc!$B$10:$AME$83,$A63-1947,FALSE)+HLOOKUP("fl_2_flow_s121",acc!$B$10:$AME$83,$A63-1947,FALSE)+HLOOKUP("fl_5e_flow_s121",acc!$B$10:$AME$83,$A63-1947,FALSE),"")</f>
        <v>-2.2189130000000006</v>
      </c>
      <c r="PS63" s="203">
        <v>0</v>
      </c>
      <c r="PT63" s="203">
        <v>1.9039999999999999</v>
      </c>
      <c r="PU63" s="203">
        <v>-14.833</v>
      </c>
      <c r="PV63" s="203">
        <v>0</v>
      </c>
      <c r="PW63" s="203">
        <v>0</v>
      </c>
      <c r="PX63" s="203">
        <v>0</v>
      </c>
      <c r="PY63" s="203">
        <v>0</v>
      </c>
      <c r="PZ63" s="203">
        <v>0</v>
      </c>
      <c r="QA63" s="203">
        <v>0</v>
      </c>
      <c r="QB63" s="203">
        <v>0</v>
      </c>
      <c r="QC63" s="203">
        <v>0</v>
      </c>
      <c r="QD63" s="203">
        <v>0</v>
      </c>
      <c r="QE63" s="203">
        <v>0</v>
      </c>
      <c r="QF63" s="203">
        <v>0</v>
      </c>
      <c r="QG63" s="203">
        <v>36.823930999999995</v>
      </c>
      <c r="QH63" s="241">
        <f>IFERROR(HLOOKUP("fl_2_flow_s13",acc!$B$10:$ALW$83,$A63-1947,FALSE)+HLOOKUP("fl_3e_flow_s13",acc!$B$10:$ALW$83,$A63-1947,FALSE)+HLOOKUP("fl_4_flow_s13",acc!$B$10:$ALW$83,$A63-1947,FALSE),"")</f>
        <v>27.448450000000001</v>
      </c>
      <c r="QI63" s="203">
        <v>0</v>
      </c>
      <c r="QJ63" s="203">
        <v>-1.8758009999999998</v>
      </c>
      <c r="QK63" s="203">
        <v>0</v>
      </c>
      <c r="QL63" s="203">
        <v>38.894938000000003</v>
      </c>
      <c r="QM63" s="203">
        <v>-23.142044000000002</v>
      </c>
      <c r="QN63" s="203">
        <v>62.037158000000005</v>
      </c>
      <c r="QO63" s="203">
        <v>-7.7060969999999998</v>
      </c>
      <c r="QP63" s="203">
        <v>0</v>
      </c>
      <c r="QQ63" s="203">
        <v>0</v>
      </c>
      <c r="QR63" s="203">
        <v>0</v>
      </c>
      <c r="QS63" s="203">
        <v>0</v>
      </c>
      <c r="QT63" s="203">
        <v>0</v>
      </c>
      <c r="QU63" s="203">
        <v>0</v>
      </c>
      <c r="QV63" s="203">
        <v>59.251421000000001</v>
      </c>
      <c r="QW63" s="241">
        <f>IFERROR(HLOOKUP("fl_4_flow_s14",acc!$B$10:$ALO$83,$A63-1947,FALSE),"")</f>
        <v>31.315521</v>
      </c>
      <c r="QX63" s="203">
        <v>0</v>
      </c>
      <c r="QY63" s="203">
        <v>0</v>
      </c>
      <c r="QZ63" s="203">
        <v>0</v>
      </c>
      <c r="RA63" s="203">
        <v>0</v>
      </c>
      <c r="RB63" s="203">
        <v>0</v>
      </c>
      <c r="RC63" s="203">
        <v>31.315521</v>
      </c>
      <c r="RD63" s="203">
        <v>0</v>
      </c>
      <c r="RE63" s="203">
        <v>0</v>
      </c>
      <c r="RF63" s="203">
        <v>0</v>
      </c>
      <c r="RG63" s="203">
        <v>0</v>
      </c>
      <c r="RH63" s="203">
        <v>0</v>
      </c>
      <c r="RI63" s="203">
        <v>0</v>
      </c>
      <c r="RJ63" s="203">
        <v>1184.106945</v>
      </c>
      <c r="RK63" s="241">
        <f>IFERROR(HLOOKUP("fl_1_flow_s2",acc!$B$10:$ALG$83,$A63-1947,FALSE)+HLOOKUP("fl_295_flow_s2",acc!$B$10:$ALG$83,$A63-1947,FALSE)+HLOOKUP("tgt2_flow",acc!$B$10:$ALG$83,$A63-1947,FALSE)+HLOOKUP("fl_2_flow_s2",acc!$B$10:$ALG$83,$A63-1947,FALSE)+HLOOKUP("fl_3d_flow_s2",acc!$B$10:$ALG$83,$A63-1947,FALSE)+HLOOKUP("fl_4_flow_s2",acc!$B$10:$ALG$83,$A63-1947,FALSE)+HLOOKUP("fl_5d_flow_s2",acc!$B$10:$ALG$83,$A63-1947,FALSE)+HLOOKUP("fl_7_flow_s2",acc!$B$10:$ALG$83,$A63-1947,FALSE),"")</f>
        <v>159.491961</v>
      </c>
      <c r="RL63" s="203">
        <v>0.114</v>
      </c>
      <c r="RM63" s="203">
        <v>-52.257680500000014</v>
      </c>
      <c r="RN63" s="203">
        <v>0</v>
      </c>
      <c r="RO63" s="203">
        <v>17.954599999999999</v>
      </c>
      <c r="RP63" s="203">
        <v>102.213356</v>
      </c>
      <c r="RQ63" s="203">
        <v>36.281072000000002</v>
      </c>
      <c r="RR63" s="203">
        <v>65.932290999999992</v>
      </c>
      <c r="RS63" s="203">
        <v>41.155761999999996</v>
      </c>
      <c r="RT63" s="203">
        <v>82.602672000000013</v>
      </c>
      <c r="RU63" s="203">
        <v>0</v>
      </c>
      <c r="RV63" s="203">
        <v>82.602672000000013</v>
      </c>
      <c r="RW63" s="203">
        <v>0</v>
      </c>
      <c r="RX63" s="203">
        <v>-2.2464009999999917</v>
      </c>
      <c r="RY63" s="203">
        <v>0</v>
      </c>
      <c r="RZ63" s="203">
        <v>-594.49429899999996</v>
      </c>
      <c r="SA63" s="241">
        <f>IFERROR(HLOOKUP("fa_21_v_s11",acc!$B$10:$AIR$83,$A63-1947,FALSE)+HLOOKUP("fa_2_v_s11",acc!$B$10:$AIR$83,$A63-1947,FALSE)+HLOOKUP("fa_3e_v_s11",acc!$B$10:$AIR$83,$A63-1947,FALSE)+HLOOKUP("fa_3d_v_s11",acc!$B$10:$AIR$83,$A63-1947,FALSE)+HLOOKUP("fa_4_v_s11",acc!$B$10:$AIR$83,$A63-1947,FALSE)
+HLOOKUP("fa_5e_v_s11",acc!$B$10:$AIR$83,$A63-1947,FALSE)
+HLOOKUP("fa_5d_v_s11",acc!$B$10:$AIR$83,$A63-1947,FALSE)
+HLOOKUP("fa_6_v_s11",acc!$B$10:$AIR$83,$A63-1947,FALSE)
+HLOOKUP("fa_7_v_s11",acc!$B$10:$AIR$83,$A63-1947,FALSE)
+HLOOKUP("fa_8_v_s11",acc!$B$10:$AIR$83,$A63-1947,FALSE),"")</f>
        <v>-594.93296199999997</v>
      </c>
      <c r="SB63" s="203">
        <v>0</v>
      </c>
      <c r="SC63" s="203">
        <v>-0.61718799999999996</v>
      </c>
      <c r="SD63" s="203">
        <v>0</v>
      </c>
      <c r="SE63" s="203">
        <v>-6.7674190000000003</v>
      </c>
      <c r="SF63" s="203">
        <v>-5.3695490000000001</v>
      </c>
      <c r="SG63" s="203">
        <v>-1.397856</v>
      </c>
      <c r="SH63" s="203">
        <v>-4.5732910000000002</v>
      </c>
      <c r="SI63" s="203">
        <v>-582.02381800000001</v>
      </c>
      <c r="SJ63" s="203">
        <v>-393.39606099999997</v>
      </c>
      <c r="SK63" s="203">
        <v>-188.62775399999998</v>
      </c>
      <c r="SL63" s="203">
        <v>0</v>
      </c>
      <c r="SM63" s="203">
        <v>-1.1025</v>
      </c>
      <c r="SN63" s="203">
        <v>-3.6791079999999998</v>
      </c>
      <c r="SO63" s="203">
        <v>-642.13530399999991</v>
      </c>
      <c r="SP63" s="241">
        <f>IFERROR(HLOOKUP("fa_21_v_s12",acc!$B$10:$AML$83,$A63-1947,FALSE)+HLOOKUP("res_v",acc!$B$10:$AML$83,$A63-1947,FALSE)+HLOOKUP("fa_2_v_s12",acc!$B$10:$AML$83,$A63-1947,FALSE)+HLOOKUP("fa_3e_v_s12",acc!$B$10:$AML$83,$A63-1947,FALSE)+HLOOKUP("fa_3d_v_s12",acc!$B$10:$AML$83,$A63-1947,FALSE)+HLOOKUP("fa_3g_v_s12",acc!$B$10:$AML$83,$A63-1947,FALSE)+HLOOKUP("fa_4_v_s12",acc!$B$10:$AML$83,$A63-1947,FALSE)+HLOOKUP("fa_5e_v_s12",acc!$B$10:$AML$83,$A63-1947,FALSE)+HLOOKUP("fa_5d_v_s12",acc!$B$10:$AML$83,$A63-1947,FALSE)+HLOOKUP("fa_8_v_s12",acc!$B$10:$AML$83,$A63-1947,FALSE),"")</f>
        <v>-176.71486599999997</v>
      </c>
      <c r="SQ63" s="203">
        <v>0</v>
      </c>
      <c r="SR63" s="203">
        <v>24.176400000000001</v>
      </c>
      <c r="SS63" s="203">
        <v>0</v>
      </c>
      <c r="ST63" s="203">
        <v>0</v>
      </c>
      <c r="SU63" s="203">
        <v>40.186942999999999</v>
      </c>
      <c r="SV63" s="203">
        <v>4.260586</v>
      </c>
      <c r="SW63" s="203">
        <v>35.926385000000003</v>
      </c>
      <c r="SX63" s="203">
        <v>3.1336009999999996</v>
      </c>
      <c r="SY63" s="203">
        <v>-244.21185</v>
      </c>
      <c r="SZ63" s="203">
        <v>-200.51173599999998</v>
      </c>
      <c r="TA63" s="203">
        <v>-43.700102000000001</v>
      </c>
      <c r="TB63" s="203">
        <v>0</v>
      </c>
      <c r="TC63" s="203">
        <v>0</v>
      </c>
      <c r="TD63" s="203">
        <v>0</v>
      </c>
      <c r="TE63" s="203">
        <v>3.212555</v>
      </c>
      <c r="TF63" s="241">
        <f>IFERROR(HLOOKUP("fa_1_v_s121",acc!$B$10:$AMD$83,$A63-1947,FALSE)+HLOOKUP("fa_295_v_s121",acc!$B$10:$AMD$83,$A63-1947,FALSE)+HLOOKUP("tgt2_v",acc!$B$10:$AMD$83,$A63-1947,FALSE)+HLOOKUP("fa_2_v_s121",acc!$B$10:$AMD$83,$A63-1947,FALSE)+HLOOKUP("fa_3e_v_s121",acc!$B$10:$AMD$83,$A63-1947,FALSE)+HLOOKUP("fa_3d_v_s121",acc!$B$10:$AMD$83,$A63-1947,FALSE)+HLOOKUP("fa_3g_v_s121",acc!$B$10:$AMD$83,$A63-1947,FALSE)+HLOOKUP("fa_4_v_s121",acc!$B$10:$AMD$83,$A63-1947,FALSE)+HLOOKUP("fa_5e_v_s121",acc!$B$10:$AMD$83,$A63-1947,FALSE)+HLOOKUP("fa_5d_v_s121",acc!$B$10:$AMD$83,$A63-1947,FALSE)+HLOOKUP("fa_7_v_s121",acc!$B$10:$AMD$83,$A63-1947,FALSE)+HLOOKUP("fa_8_v_s121",acc!$B$10:$AMD$83,$A63-1947,FALSE),"")</f>
        <v>3.2125500000000002</v>
      </c>
      <c r="TG63" s="203">
        <v>2.1480000000000001</v>
      </c>
      <c r="TH63" s="203">
        <v>-0.27600000000000002</v>
      </c>
      <c r="TI63" s="203">
        <v>0</v>
      </c>
      <c r="TJ63" s="203">
        <v>0</v>
      </c>
      <c r="TK63" s="203">
        <v>1.4204000000000001</v>
      </c>
      <c r="TL63" s="203">
        <v>-3.003314</v>
      </c>
      <c r="TM63" s="203">
        <v>4.4237099999999998</v>
      </c>
      <c r="TN63" s="203">
        <v>0</v>
      </c>
      <c r="TO63" s="203">
        <v>-7.9844999999999999E-2</v>
      </c>
      <c r="TP63" s="203">
        <v>-7.8845999999999999E-2</v>
      </c>
      <c r="TQ63" s="203">
        <v>-1E-3</v>
      </c>
      <c r="TR63" s="203">
        <v>0</v>
      </c>
      <c r="TS63" s="241">
        <v>0</v>
      </c>
      <c r="TT63" s="203">
        <v>0</v>
      </c>
      <c r="TU63" s="203">
        <v>-30.101580000000002</v>
      </c>
      <c r="TV63" s="241">
        <f>IFERROR(HLOOKUP("gcb_v",acc!$B$10:$ALV$83,$A63-1947,FALSE)+HLOOKUP("fa_2_v_s13",acc!$B$10:$ALV$83,$A63-1947,FALSE)+HLOOKUP("fa_3d_v_s13",acc!$B$10:$ALV$83,$A63-1947,FALSE)+HLOOKUP("fa_3g_v_s13",acc!$B$10:$ALV$83,$A63-1947,FALSE)+HLOOKUP("fa_5e_v_s13",acc!$B$10:$ALV$83,$A63-1947,FALSE)+HLOOKUP("fa_5d_v_s13",acc!$B$10:$ALV$83,$A63-1947,FALSE)+HLOOKUP("fa_6_v_s13",acc!$B$10:$ALV$83,$A63-1947,FALSE)+HLOOKUP("fa_7_v_s13",acc!$B$10:$ALV$83,$A63-1947,FALSE)+HLOOKUP("fa_8_v_s13",acc!$B$10:$ALV$83,$A63-1947,FALSE),"")</f>
        <v>-29.861902999999998</v>
      </c>
      <c r="TW63" s="203">
        <v>0</v>
      </c>
      <c r="TX63" s="203">
        <v>0</v>
      </c>
      <c r="TY63" s="203">
        <v>0</v>
      </c>
      <c r="TZ63" s="203">
        <v>0</v>
      </c>
      <c r="UA63" s="203">
        <v>-0.38396800000000003</v>
      </c>
      <c r="UB63" s="203">
        <v>0.38399</v>
      </c>
      <c r="UC63" s="203">
        <v>0</v>
      </c>
      <c r="UD63" s="203">
        <v>-30.105580000000003</v>
      </c>
      <c r="UE63" s="203">
        <v>-29.939864</v>
      </c>
      <c r="UF63" s="203">
        <v>-0.165714</v>
      </c>
      <c r="UG63" s="203">
        <v>0</v>
      </c>
      <c r="UH63" s="203">
        <v>0.10399899999999999</v>
      </c>
      <c r="UI63" s="203">
        <v>0</v>
      </c>
      <c r="UJ63" s="203">
        <v>-162.38056599999999</v>
      </c>
      <c r="UK63" s="241">
        <f>IFERROR(HLOOKUP("fa_21_v_s14",acc!$B$10:$ALN$83,$A63-1947,FALSE)+HLOOKUP("fa_2_v_s14",acc!$B$10:$ALN$83,$A63-1947,FALSE)+HLOOKUP("fa_3d_v_s14",acc!$B$10:$ALN$83,$A63-1947,FALSE)+HLOOKUP("fa_3g_v_s14",acc!$B$10:$ALN$83,$A63-1947,FALSE)+HLOOKUP("fa_5e_v_s14",acc!$B$10:$ALN$83,$A63-1947,FALSE)+HLOOKUP("fa_5d_v_s14",acc!$B$10:$ALN$83,$A63-1947,FALSE)+HLOOKUP("fa_6_v_s14",acc!$B$10:$ALN$83,$A63-1947,FALSE)+HLOOKUP("fa_7_v_s14",acc!$B$10:$ALN$83,$A63-1947,FALSE)+HLOOKUP("fa_8_v_s14",acc!$B$10:$ALN$83,$A63-1947,FALSE),"")</f>
        <v>-162.73085</v>
      </c>
      <c r="UL63" s="203">
        <v>0</v>
      </c>
      <c r="UM63" s="203">
        <v>4.0868000000000002</v>
      </c>
      <c r="UN63" s="203">
        <v>0</v>
      </c>
      <c r="UO63" s="203">
        <v>-3.86131</v>
      </c>
      <c r="UP63" s="203">
        <v>-3.2927750000000002</v>
      </c>
      <c r="UQ63" s="203">
        <v>-0.56852800000000003</v>
      </c>
      <c r="UR63" s="203">
        <v>0</v>
      </c>
      <c r="US63" s="203">
        <v>-146.63947399999998</v>
      </c>
      <c r="UT63" s="203">
        <v>-143.04231799999999</v>
      </c>
      <c r="UU63" s="203">
        <v>-3.5971470000000001</v>
      </c>
      <c r="UV63" s="203">
        <v>-16.316882</v>
      </c>
      <c r="UW63" s="203">
        <v>0</v>
      </c>
      <c r="UX63" s="203">
        <v>0</v>
      </c>
      <c r="UY63" s="203">
        <v>-1350.7461329999999</v>
      </c>
      <c r="UZ63" s="241">
        <f>IFERROR(HLOOKUP("fa_21_v_s2",acc!$B$10:$ALF$83,$A63-1947,FALSE)+HLOOKUP("fa_2_v_s2",acc!$B$10:$ALF$83,$A63-1947,FALSE)+HLOOKUP("fa_3e_v_s2",acc!$B$10:$ALF$83,$A63-1947,FALSE)+HLOOKUP("fa_3g_v_s2",acc!$B$10:$ALF$83,$A63-1947,FALSE)+HLOOKUP("fa_4_v_s2",acc!$B$10:$ALF$83,$A63-1947,FALSE)+HLOOKUP("fa_5e_v_s2",acc!$B$10:$ALF$83,$A63-1947,FALSE)+HLOOKUP("fa_6_v_s2",acc!$B$10:$ALF$83,$A63-1947,FALSE)+HLOOKUP("fa_8_v_s2",acc!$B$10:$ALF$83,$A63-1947,FALSE),"")</f>
        <v>-102.28592700000019</v>
      </c>
      <c r="VA63" s="203">
        <v>0</v>
      </c>
      <c r="VB63" s="203">
        <v>-0.36110000000000042</v>
      </c>
      <c r="VC63" s="203">
        <v>0</v>
      </c>
      <c r="VD63" s="203">
        <v>0</v>
      </c>
      <c r="VE63" s="203">
        <v>13.082361000000001</v>
      </c>
      <c r="VF63" s="203">
        <v>-7.7890200000000007</v>
      </c>
      <c r="VG63" s="203">
        <v>20.871552999999999</v>
      </c>
      <c r="VH63" s="203">
        <v>0.92789900000000003</v>
      </c>
      <c r="VI63" s="203">
        <v>-127.40338700000018</v>
      </c>
      <c r="VJ63" s="203">
        <v>-127.40338700000018</v>
      </c>
      <c r="VK63" s="203">
        <v>0</v>
      </c>
      <c r="VL63" s="203">
        <v>0</v>
      </c>
      <c r="VM63" s="203">
        <v>0</v>
      </c>
      <c r="VN63" s="203">
        <v>3.6791079999999998</v>
      </c>
      <c r="VO63" s="203">
        <v>-786.08356200000003</v>
      </c>
      <c r="VP63" s="241">
        <f>IFERROR(HLOOKUP("fl_3g_v_s11",acc!$B$10:$AIM$83,$A63-1947,FALSE)+HLOOKUP("fl_4_v_s11",acc!$B$10:$AIM$83,$A63-1947,FALSE)+HLOOKUP("fl_5e_v_s11",acc!$B$10:$AIM$83,$A63-1947,FALSE),"")</f>
        <v>-786.52225099999998</v>
      </c>
      <c r="VQ63" s="203">
        <v>0</v>
      </c>
      <c r="VR63" s="203">
        <v>0</v>
      </c>
      <c r="VS63" s="203">
        <v>-2.6695000000000002</v>
      </c>
      <c r="VT63" s="203">
        <v>-5.298476</v>
      </c>
      <c r="VU63" s="203">
        <v>2.6289670000000003</v>
      </c>
      <c r="VV63" s="203">
        <v>-0.21202600000000002</v>
      </c>
      <c r="VW63" s="203">
        <v>-787.47106099999996</v>
      </c>
      <c r="VX63" s="203">
        <v>-787.47106099999996</v>
      </c>
      <c r="VY63" s="203">
        <v>0</v>
      </c>
      <c r="VZ63" s="203">
        <v>0</v>
      </c>
      <c r="WA63" s="203">
        <v>0</v>
      </c>
      <c r="WB63" s="203">
        <v>0</v>
      </c>
      <c r="WC63" s="203">
        <v>-571.65713300000004</v>
      </c>
      <c r="WD63" s="241">
        <f>IFERROR(HLOOKUP("fl_295_v_s12",acc!$B$10:$AMK$83,$A63-1947,FALSE)+HLOOKUP("fl_2_v_s12",acc!$B$10:$AMK$83,$A63-1947,FALSE)+HLOOKUP("fl_3g_v_s12",acc!$B$10:$AMK$83,$A63-1947,FALSE)+HLOOKUP("fl_5e_v_s12",acc!$B$10:$AMK$83,$A63-1947,FALSE)+HLOOKUP("fl_6_v_s12",acc!$B$10:$AMK$83,$A63-1947,FALSE)+HLOOKUP("fl_7_v_s12",acc!$B$10:$AMK$83,$A63-1947,FALSE),"")</f>
        <v>-106.236536</v>
      </c>
      <c r="WE63" s="203">
        <v>0</v>
      </c>
      <c r="WF63" s="203">
        <v>20.2639</v>
      </c>
      <c r="WG63" s="203">
        <v>0</v>
      </c>
      <c r="WH63" s="203">
        <v>-0.36109999999999998</v>
      </c>
      <c r="WI63" s="203">
        <v>13.347299999999999</v>
      </c>
      <c r="WJ63" s="203">
        <v>5.1992349999999998</v>
      </c>
      <c r="WK63" s="203">
        <v>8.1482639999999993</v>
      </c>
      <c r="WL63" s="203">
        <v>0</v>
      </c>
      <c r="WM63" s="203">
        <v>-112.041151</v>
      </c>
      <c r="WN63" s="203">
        <v>-112.041151</v>
      </c>
      <c r="WO63" s="203">
        <v>0</v>
      </c>
      <c r="WP63" s="203">
        <v>-16.316882</v>
      </c>
      <c r="WQ63" s="203">
        <v>-11.128802000000007</v>
      </c>
      <c r="WR63" s="203">
        <v>0</v>
      </c>
      <c r="WS63" s="203">
        <v>5.14</v>
      </c>
      <c r="WT63" s="241">
        <f>IFERROR(HLOOKUP("fl_21_v_s121",acc!$B$10:$AMC$83,$A63-1947,FALSE)+HLOOKUP("res_v",acc!$B$10:$AMC$83,$A63-1947,FALSE)+HLOOKUP("gcb_v",acc!$B$10:$AMC$83,$A63-1947,FALSE)+HLOOKUP("fl_2_v_s121",acc!$B$10:$AMC$83,$A63-1947,FALSE)+HLOOKUP("fl_5e_v_s121",acc!$B$10:$AMC$83,$A63-1947,FALSE),"")</f>
        <v>5.14</v>
      </c>
      <c r="WU63" s="203">
        <v>0</v>
      </c>
      <c r="WV63" s="203">
        <v>0</v>
      </c>
      <c r="WW63" s="203">
        <v>0</v>
      </c>
      <c r="WX63" s="203">
        <v>0</v>
      </c>
      <c r="WY63" s="203">
        <v>0</v>
      </c>
      <c r="WZ63" s="203">
        <v>0</v>
      </c>
      <c r="XA63" s="203">
        <v>0</v>
      </c>
      <c r="XB63" s="203">
        <v>0</v>
      </c>
      <c r="XC63" s="203">
        <v>5.14</v>
      </c>
      <c r="XD63" s="203">
        <v>5.14</v>
      </c>
      <c r="XE63" s="203">
        <v>0</v>
      </c>
      <c r="XF63" s="203">
        <v>0</v>
      </c>
      <c r="XG63" s="203">
        <v>0</v>
      </c>
      <c r="XH63" s="203">
        <v>0</v>
      </c>
      <c r="XI63" s="203">
        <v>2.3045619999999998</v>
      </c>
      <c r="XJ63" s="241">
        <f>IFERROR(HLOOKUP("fl_2_v_s13",acc!$B$10:$ALU$83,$A63-1947,FALSE)+HLOOKUP("fl_3e_v_s13",acc!$B$10:$ALU$83,$A63-1947,FALSE)+HLOOKUP("fl_4_v_s13",acc!$B$10:$ALU$83,$A63-1947,FALSE),"")</f>
        <v>2.5442040000000006</v>
      </c>
      <c r="XK63" s="203">
        <v>0</v>
      </c>
      <c r="XL63" s="203">
        <v>0</v>
      </c>
      <c r="XM63" s="203">
        <v>0</v>
      </c>
      <c r="XN63" s="203">
        <v>2.4045610000000002</v>
      </c>
      <c r="XO63" s="203">
        <v>-7.6897790000000006</v>
      </c>
      <c r="XP63" s="203">
        <v>10.094329</v>
      </c>
      <c r="XQ63" s="203">
        <v>0</v>
      </c>
      <c r="XR63" s="203">
        <v>0</v>
      </c>
      <c r="XS63" s="203">
        <v>0</v>
      </c>
      <c r="XT63" s="203">
        <v>0</v>
      </c>
      <c r="XU63" s="203">
        <v>0</v>
      </c>
      <c r="XV63" s="203">
        <v>0</v>
      </c>
      <c r="XW63" s="203">
        <v>0</v>
      </c>
      <c r="XX63" s="203">
        <v>-0.45</v>
      </c>
      <c r="XY63" s="241">
        <f>IFERROR(HLOOKUP("fl_4_v_s14",acc!$B$10:$ALM$83,$A63-1947,FALSE),"")</f>
        <v>-0.80030000000000001</v>
      </c>
      <c r="XZ63" s="203">
        <v>0</v>
      </c>
      <c r="YA63" s="203">
        <v>0</v>
      </c>
      <c r="YB63" s="203">
        <v>0</v>
      </c>
      <c r="YC63" s="203">
        <v>0</v>
      </c>
      <c r="YD63" s="203">
        <v>0</v>
      </c>
      <c r="YE63" s="203">
        <v>-0.80030000000000001</v>
      </c>
      <c r="YF63" s="203">
        <v>0</v>
      </c>
      <c r="YG63" s="203">
        <v>0</v>
      </c>
      <c r="YH63" s="203">
        <v>0</v>
      </c>
      <c r="YI63" s="203">
        <v>0</v>
      </c>
      <c r="YJ63" s="203">
        <v>0</v>
      </c>
      <c r="YK63" s="203">
        <v>0</v>
      </c>
      <c r="YL63" s="203">
        <v>-1425.8991939999999</v>
      </c>
      <c r="YM63" s="241">
        <f>IFERROR(HLOOKUP("fl_1_v_s2",acc!$B$10:$ALE$83,$A63-1947,FALSE)+HLOOKUP("fl_295_v_s2",acc!$B$10:$ALE$83,$A63-1947,FALSE)+HLOOKUP("tgt2_v",acc!$B$10:$ALE$83,$A63-1947,FALSE)+HLOOKUP("fl_2_v_s2",acc!$B$10:$ALE$83,$A63-1947,FALSE)+HLOOKUP("fl_3d_v_s2",acc!$B$10:$ALE$83,$A63-1947,FALSE)+HLOOKUP("fl_4_v_s2",acc!$B$10:$ALE$83,$A63-1947,FALSE)+HLOOKUP("fl_5d_v_s2",acc!$B$10:$ALE$83,$A63-1947,FALSE)+HLOOKUP("fl_7_v_s2",acc!$B$10:$ALE$83,$A63-1947,FALSE),"")</f>
        <v>-177.43906099999998</v>
      </c>
      <c r="YN63" s="203">
        <v>2.1480000000000001</v>
      </c>
      <c r="YO63" s="203">
        <v>6.7450119999999991</v>
      </c>
      <c r="YP63" s="203">
        <v>0</v>
      </c>
      <c r="YQ63" s="203">
        <v>0.36109999999999998</v>
      </c>
      <c r="YR63" s="203">
        <v>30.978614</v>
      </c>
      <c r="YS63" s="203">
        <v>-7.7890200000000007</v>
      </c>
      <c r="YT63" s="203">
        <v>38.767707999999999</v>
      </c>
      <c r="YU63" s="203">
        <v>0.50053500000000006</v>
      </c>
      <c r="YV63" s="203">
        <v>-236.09171700000002</v>
      </c>
      <c r="YW63" s="203">
        <v>0</v>
      </c>
      <c r="YX63" s="203">
        <v>-236.09171700000002</v>
      </c>
      <c r="YY63" s="203">
        <v>0</v>
      </c>
      <c r="YZ63" s="203">
        <v>10.130301000000031</v>
      </c>
      <c r="ZA63" s="203">
        <v>0</v>
      </c>
      <c r="ZB63" s="203">
        <v>32.104613999999998</v>
      </c>
      <c r="ZC63" s="241">
        <f>IFERROR(HLOOKUP("fa_21_c_s11",acc!$B$10:$AIL$83,$A63-1947,FALSE)+HLOOKUP("fa_2_c_s11",acc!$B$10:$AIL$83,$A63-1947,FALSE)+HLOOKUP("fa_3e_c_s11",acc!$B$10:$AIL$83,$A63-1947,FALSE)+HLOOKUP("fa_3d_c_s11",acc!$B$10:$AIL$83,$A63-1947,FALSE)+HLOOKUP("fa_4_c_s11",acc!$B$10:$AIL$83,$A63-1947,FALSE)+HLOOKUP("fa_5e_c_s11",acc!$B$10:$AIL$83,$A63-1947,FALSE)+HLOOKUP("fa_5d_c_s11",acc!$B$10:$AIL$83,$A63-1947,FALSE)+HLOOKUP("fa_6_c_s11",acc!$B$10:$AIL$83,$A63-1947,FALSE)+HLOOKUP("fa_7_c_s11",acc!$B$10:$AIL$83,$A63-1947,FALSE)+HLOOKUP("fa_8_c_s11",acc!$B$10:$AIL$83,$A63-1947,FALSE),"")</f>
        <v>28.578612</v>
      </c>
      <c r="ZD63" s="203">
        <v>0</v>
      </c>
      <c r="ZE63" s="203">
        <v>-2.8638270000000001</v>
      </c>
      <c r="ZF63" s="203">
        <v>0</v>
      </c>
      <c r="ZG63" s="203">
        <v>0</v>
      </c>
      <c r="ZH63" s="203">
        <v>0</v>
      </c>
      <c r="ZI63" s="203">
        <v>0</v>
      </c>
      <c r="ZJ63" s="203">
        <v>4.8414419999999998</v>
      </c>
      <c r="ZK63" s="203">
        <v>27.387001000000001</v>
      </c>
      <c r="ZL63" s="203">
        <v>0.67457699999999998</v>
      </c>
      <c r="ZM63" s="203">
        <v>26.712423999999999</v>
      </c>
      <c r="ZN63" s="203">
        <v>0</v>
      </c>
      <c r="ZO63" s="203">
        <v>0</v>
      </c>
      <c r="ZP63" s="203">
        <v>-0.78600400000000015</v>
      </c>
      <c r="ZQ63" s="203">
        <v>-5.7077999999999998</v>
      </c>
      <c r="ZR63" s="241">
        <f>IFERROR(HLOOKUP("fa_21_c_s12",acc!$B$10:$AMJ$83,$A63-1947,FALSE)+HLOOKUP("res_c",acc!$B$10:$AMJ$83,$A63-1947,FALSE)+HLOOKUP("fa_2_c_s12",acc!$B$10:$AMJ$83,$A63-1947,FALSE)+HLOOKUP("fa_3e_c_s12",acc!$B$10:$AMJ$83,$A63-1947,FALSE)+HLOOKUP("fa_3d_c_s12",acc!$B$10:$AMJ$83,$A63-1947,FALSE)+HLOOKUP("fa_3g_c_s12",acc!$B$10:$AMJ$83,$A63-1947,FALSE)+HLOOKUP("fa_4_c_s12",acc!$B$10:$AMJ$83,$A63-1947,FALSE)+HLOOKUP("fa_5e_c_s12",acc!$B$10:$AMJ$83,$A63-1947,FALSE)+HLOOKUP("fa_5d_c_s12",acc!$B$10:$AMJ$83,$A63-1947,FALSE)+HLOOKUP("fa_8_c_s12",acc!$B$10:$AMJ$83,$A63-1947,FALSE),"")</f>
        <v>-17.434278000000006</v>
      </c>
      <c r="ZS63" s="203">
        <v>0</v>
      </c>
      <c r="ZT63" s="203">
        <v>-5.845701</v>
      </c>
      <c r="ZU63" s="203">
        <v>0</v>
      </c>
      <c r="ZV63" s="203">
        <v>0</v>
      </c>
      <c r="ZW63" s="203">
        <v>4.0536000000000003</v>
      </c>
      <c r="ZX63" s="203">
        <v>4.0535410000000001</v>
      </c>
      <c r="ZY63" s="203">
        <v>3.1000000000000001E-5</v>
      </c>
      <c r="ZZ63" s="203">
        <v>-17.768148000000004</v>
      </c>
      <c r="AAA63" s="203">
        <v>2.1259989999999998</v>
      </c>
      <c r="AAB63" s="203">
        <v>-0.95583600000000002</v>
      </c>
      <c r="AAC63" s="203">
        <v>3.0818349999999999</v>
      </c>
      <c r="AAD63" s="203">
        <v>0</v>
      </c>
      <c r="AAE63" s="203">
        <v>0</v>
      </c>
      <c r="AAF63" s="203">
        <v>0</v>
      </c>
      <c r="AAG63" s="203">
        <v>0</v>
      </c>
      <c r="AAH63" s="241">
        <f>IFERROR(HLOOKUP("fa_1_c_s121",acc!$B$10:$AMB$83,$A63-1947,FALSE)+HLOOKUP("fa_295_c_s121",acc!$B$10:$AMB$83,$A63-1947,FALSE)+HLOOKUP("tgt2_c",acc!$B$10:$AMB$83,$A63-1947,FALSE)+HLOOKUP("fa_2_c_s121",acc!$B$10:$AMB$83,$A63-1947,FALSE)+HLOOKUP("fa_3e_c_s121",acc!$B$10:$AMB$83,$A63-1947,FALSE)+HLOOKUP("fa_3d_c_s121",acc!$B$10:$AMB$83,$A63-1947,FALSE)+HLOOKUP("fa_3g_c_s121",acc!$B$10:$AMB$83,$A63-1947,FALSE)+HLOOKUP("fa_4_c_s121",acc!$B$10:$AMB$83,$A63-1947,FALSE)+HLOOKUP("fa_5e_c_s121",acc!$B$10:$AMB$83,$A63-1947,FALSE)+HLOOKUP("fa_5d_c_s121",acc!$B$10:$AMB$83,$A63-1947,FALSE)+HLOOKUP("fa_7_c_s121",acc!$B$10:$AMB$83,$A63-1947,FALSE)+HLOOKUP("fa_8_c_s121",acc!$B$10:$AMB$83,$A63-1947,FALSE),"")</f>
        <v>0</v>
      </c>
      <c r="AAI63" s="203">
        <v>0</v>
      </c>
      <c r="AAJ63" s="203">
        <v>0</v>
      </c>
      <c r="AAK63" s="203">
        <v>0</v>
      </c>
      <c r="AAL63" s="203">
        <v>0</v>
      </c>
      <c r="AAM63" s="203">
        <v>0</v>
      </c>
      <c r="AAN63" s="203">
        <v>0</v>
      </c>
      <c r="AAO63" s="203">
        <v>0</v>
      </c>
      <c r="AAP63" s="203">
        <v>0</v>
      </c>
      <c r="AAQ63" s="203">
        <v>0</v>
      </c>
      <c r="AAR63" s="203">
        <v>0</v>
      </c>
      <c r="AAS63" s="203">
        <v>0</v>
      </c>
      <c r="AAT63" s="203">
        <v>0</v>
      </c>
      <c r="AAU63" s="203">
        <v>0</v>
      </c>
      <c r="AAV63" s="203">
        <v>0</v>
      </c>
      <c r="AAW63" s="203">
        <v>6.0750000000000002</v>
      </c>
      <c r="AAX63" s="241">
        <f>IFERROR(HLOOKUP("gcb_c",acc!$B$10:$ALT$83,$A63-1947,FALSE)+HLOOKUP("fa_2_c_s13",acc!$B$10:$ALT$83,$A63-1947,FALSE)+HLOOKUP("fa_3d_c_s13",acc!$B$10:$ALT$83,$A63-1947,FALSE)+HLOOKUP("fa_3g_c_s13",acc!$B$10:$ALT$83,$A63-1947,FALSE)+HLOOKUP("fa_5e_c_s13",acc!$B$10:$ALT$83,$A63-1947,FALSE)+HLOOKUP("fa_5d_c_s13",acc!$B$10:$ALT$83,$A63-1947,FALSE)+HLOOKUP("fa_6_c_s13",acc!$B$10:$ALT$83,$A63-1947,FALSE)+HLOOKUP("fa_7_c_s13",acc!$B$10:$ALT$83,$A63-1947,FALSE)+HLOOKUP("fa_8_c_s13",acc!$B$10:$ALT$83,$A63-1947,FALSE),"")</f>
        <v>7.1380600000000003</v>
      </c>
      <c r="AAY63" s="203">
        <v>0</v>
      </c>
      <c r="AAZ63" s="203">
        <v>2.1940000000000004</v>
      </c>
      <c r="ABA63" s="203">
        <v>0</v>
      </c>
      <c r="ABB63" s="203">
        <v>0</v>
      </c>
      <c r="ABC63" s="203">
        <v>0</v>
      </c>
      <c r="ABD63" s="203">
        <v>0</v>
      </c>
      <c r="ABE63" s="203">
        <v>0</v>
      </c>
      <c r="ABF63" s="203">
        <v>4.9139999999999997</v>
      </c>
      <c r="ABG63" s="203">
        <v>4.8620190000000001</v>
      </c>
      <c r="ABH63" s="203">
        <v>5.1980999999999999E-2</v>
      </c>
      <c r="ABI63" s="203">
        <v>0</v>
      </c>
      <c r="ABJ63" s="203">
        <v>0</v>
      </c>
      <c r="ABK63" s="203">
        <v>2.0000999999999998E-2</v>
      </c>
      <c r="ABL63" s="203">
        <v>-3.8887020000000003</v>
      </c>
      <c r="ABM63" s="241">
        <f>IFERROR(HLOOKUP("fa_21_c_s14",acc!$B$10:$ALL$83,$A63-1947,FALSE)+HLOOKUP("fa_2_c_s14",acc!$B$10:$ALL$83,$A63-1947,FALSE)+HLOOKUP("fa_3d_c_s14",acc!$B$10:$ALL$83,$A63-1947,FALSE)+HLOOKUP("fa_3g_c_s14",acc!$B$10:$ALL$83,$A63-1947,FALSE)+HLOOKUP("fa_5e_c_s14",acc!$B$10:$ALL$83,$A63-1947,FALSE)+HLOOKUP("fa_5d_c_s14",acc!$B$10:$ALL$83,$A63-1947,FALSE)+HLOOKUP("fa_6_c_s14",acc!$B$10:$ALL$83,$A63-1947,FALSE)+HLOOKUP("fa_7_c_s14",acc!$B$10:$ALL$83,$A63-1947,FALSE)+HLOOKUP("fa_8_c_s14",acc!$B$10:$ALL$83,$A63-1947,FALSE),"")</f>
        <v>-3.8787020000000001</v>
      </c>
      <c r="ABN63" s="203">
        <v>0</v>
      </c>
      <c r="ABO63" s="203">
        <v>-4.2936999999999994</v>
      </c>
      <c r="ABP63" s="203">
        <v>0</v>
      </c>
      <c r="ABQ63" s="203">
        <v>0</v>
      </c>
      <c r="ABR63" s="203">
        <v>0</v>
      </c>
      <c r="ABS63" s="203">
        <v>0</v>
      </c>
      <c r="ABT63" s="203">
        <v>0</v>
      </c>
      <c r="ABU63" s="203">
        <v>0.41499900000000001</v>
      </c>
      <c r="ABV63" s="203">
        <v>-8.7760999999999992E-2</v>
      </c>
      <c r="ABW63" s="203">
        <v>0.50275999999999998</v>
      </c>
      <c r="ABX63" s="203">
        <v>0</v>
      </c>
      <c r="ABY63" s="203">
        <v>0</v>
      </c>
      <c r="ABZ63" s="203">
        <v>-9.9999999999926537E-7</v>
      </c>
      <c r="ACA63" s="203">
        <v>4.1078090000000005</v>
      </c>
      <c r="ACB63" s="241">
        <f>IFERROR(HLOOKUP("fa_21_c_s2",acc!$B$10:$ALD$83,$A63-1947,FALSE)+HLOOKUP("fa_2_c_s2",acc!$B$10:$ALD$83,$A63-1947,FALSE)+HLOOKUP("fa_3e_c_s2",acc!$B$10:$ALD$83,$A63-1947,FALSE)+HLOOKUP("fa_3g_c_s2",acc!$B$10:$ALD$83,$A63-1947,FALSE)+HLOOKUP("fa_4_c_s2",acc!$B$10:$ALD$83,$A63-1947,FALSE)+HLOOKUP("fa_5e_c_s2",acc!$B$10:$ALD$83,$A63-1947,FALSE)+HLOOKUP("fa_6_c_s2",acc!$B$10:$ALD$83,$A63-1947,FALSE)+HLOOKUP("fa_8_c_s2",acc!$B$10:$ALD$83,$A63-1947,FALSE),"")</f>
        <v>1.9424550000000069</v>
      </c>
      <c r="ACC63" s="203">
        <v>0</v>
      </c>
      <c r="ACD63" s="203">
        <v>-9.4869999999999948</v>
      </c>
      <c r="ACE63" s="203">
        <v>-0.01</v>
      </c>
      <c r="ACF63" s="203">
        <v>0</v>
      </c>
      <c r="ACG63" s="203">
        <v>4.0536000000000003</v>
      </c>
      <c r="ACH63" s="203">
        <v>4.0535410000000001</v>
      </c>
      <c r="ACI63" s="203">
        <v>0</v>
      </c>
      <c r="ACJ63" s="203">
        <v>10.673450000000001</v>
      </c>
      <c r="ACK63" s="203">
        <v>1.000000000139778E-6</v>
      </c>
      <c r="ACL63" s="203">
        <v>1.000000000139778E-6</v>
      </c>
      <c r="ACM63" s="203">
        <v>0</v>
      </c>
      <c r="ACN63" s="203">
        <v>0</v>
      </c>
      <c r="ACO63" s="203">
        <v>0</v>
      </c>
      <c r="ACP63" s="203">
        <v>0.76600400000000057</v>
      </c>
      <c r="ACQ63" s="203">
        <v>11.678436</v>
      </c>
      <c r="ACR63" s="241">
        <f>IFERROR(HLOOKUP("fl_3g_c_s11",acc!$B$10:$AMQ$83,$A63-1947,FALSE)+HLOOKUP("fl_4_c_s11",acc!$B$10:$AMQ$83,$A63-1947,FALSE)+HLOOKUP("fl_5e_c_s11",acc!$B$10:$AMQ$83,$A63-1947,FALSE),"")</f>
        <v>8.1524339999999995</v>
      </c>
      <c r="ACS63" s="203">
        <v>0</v>
      </c>
      <c r="ACT63" s="203">
        <v>0</v>
      </c>
      <c r="ACU63" s="203">
        <v>0</v>
      </c>
      <c r="ACV63" s="203">
        <v>0</v>
      </c>
      <c r="ACW63" s="203">
        <v>0</v>
      </c>
      <c r="ACX63" s="203">
        <v>3.6304340000000002</v>
      </c>
      <c r="ACY63" s="203">
        <v>4.5220000000000002</v>
      </c>
      <c r="ACZ63" s="203">
        <v>4.5220000000000002</v>
      </c>
      <c r="ADA63" s="203">
        <v>0</v>
      </c>
      <c r="ADB63" s="203">
        <v>0</v>
      </c>
      <c r="ADC63" s="203">
        <v>0</v>
      </c>
      <c r="ADD63" s="203">
        <v>0</v>
      </c>
      <c r="ADE63" s="203">
        <v>-6.7979510000000003</v>
      </c>
      <c r="ADF63" s="241">
        <f>IFERROR(HLOOKUP("fl_295_c_s12",acc!$B$10:$AMI$83,$A63-1947,FALSE)+HLOOKUP("fl_2_c_s12",acc!$B$10:$AMI$83,$A63-1947,FALSE)+HLOOKUP("fl_3g_c_s12",acc!$B$10:$AMI$83,$A63-1947,FALSE)+HLOOKUP("fl_5e_c_s12",acc!$B$10:$AMI$83,$A63-1947,FALSE)+HLOOKUP("fl_6_c_s12",acc!$B$10:$AMI$83,$A63-1947,FALSE)+HLOOKUP("fl_7_c_s12",acc!$B$10:$AMI$83,$A63-1947,FALSE),"")</f>
        <v>-18.524401000000001</v>
      </c>
      <c r="ADG63" s="203">
        <v>0</v>
      </c>
      <c r="ADH63" s="203">
        <v>-9.008401000000001</v>
      </c>
      <c r="ADI63" s="203">
        <v>0</v>
      </c>
      <c r="ADJ63" s="203">
        <v>-9.4870000000000001</v>
      </c>
      <c r="ADK63" s="203">
        <v>0</v>
      </c>
      <c r="ADL63" s="203">
        <v>0</v>
      </c>
      <c r="ADM63" s="203">
        <v>0</v>
      </c>
      <c r="ADN63" s="203">
        <v>0</v>
      </c>
      <c r="ADO63" s="203">
        <v>-2.9000000000000001E-2</v>
      </c>
      <c r="ADP63" s="203">
        <v>-2.9000000000000001E-2</v>
      </c>
      <c r="ADQ63" s="203">
        <v>0</v>
      </c>
      <c r="ADR63" s="203">
        <v>0</v>
      </c>
      <c r="ADS63" s="203">
        <v>0</v>
      </c>
      <c r="ADT63" s="203">
        <v>0</v>
      </c>
      <c r="ADU63" s="203">
        <v>0</v>
      </c>
      <c r="ADV63" s="241">
        <f>IFERROR(HLOOKUP("fl_21_c_s121",acc!$B$10:$AMA$83,$A63-1947,FALSE)+HLOOKUP("res_c",acc!$B$10:$AMA$83,$A63-1947,FALSE)+HLOOKUP("gcb_c",acc!$B$10:$AMA$83,$A63-1947,FALSE)+HLOOKUP("fl_2_c_s121",acc!$B$10:$AMA$83,$A63-1947,FALSE)+HLOOKUP("fl_5e_c_s121",acc!$B$10:$AMA$83,$A63-1947,FALSE),"")</f>
        <v>0</v>
      </c>
      <c r="ADW63" s="203">
        <v>0</v>
      </c>
      <c r="ADX63" s="203">
        <v>0</v>
      </c>
      <c r="ADY63" s="203">
        <v>-0.01</v>
      </c>
      <c r="ADZ63" s="203">
        <v>0</v>
      </c>
      <c r="AEA63" s="203">
        <v>0</v>
      </c>
      <c r="AEB63" s="203">
        <v>0</v>
      </c>
      <c r="AEC63" s="203">
        <v>0</v>
      </c>
      <c r="AED63" s="203">
        <v>0</v>
      </c>
      <c r="AEE63" s="203">
        <v>0</v>
      </c>
      <c r="AEF63" s="203">
        <v>0</v>
      </c>
      <c r="AEG63" s="203">
        <v>0</v>
      </c>
      <c r="AEH63" s="203">
        <v>0</v>
      </c>
      <c r="AEI63" s="203">
        <v>0</v>
      </c>
      <c r="AEJ63" s="203">
        <v>0</v>
      </c>
      <c r="AEK63" s="203">
        <v>2.917999</v>
      </c>
      <c r="AEL63" s="241">
        <f>IFERROR(HLOOKUP("fl_2_c_s13",acc!$B$10:$ALS$83,$A63-1947,FALSE)+HLOOKUP("fl_3e_c_s13",acc!$B$10:$ALS$83,$A63-1947,FALSE)+HLOOKUP("fl_4_c_s13",acc!$B$10:$ALS$83,$A63-1947,FALSE),"")</f>
        <v>3.9810000000000003</v>
      </c>
      <c r="AEM63" s="203">
        <v>0</v>
      </c>
      <c r="AEN63" s="203">
        <v>-0.67820000000000003</v>
      </c>
      <c r="AEO63" s="203">
        <v>0</v>
      </c>
      <c r="AEP63" s="203">
        <v>4.0536000000000003</v>
      </c>
      <c r="AEQ63" s="203">
        <v>4.0535410000000001</v>
      </c>
      <c r="AER63" s="203">
        <v>0</v>
      </c>
      <c r="AES63" s="203">
        <v>0.60559999999999992</v>
      </c>
      <c r="AET63" s="203">
        <v>0</v>
      </c>
      <c r="AEU63" s="203">
        <v>0</v>
      </c>
      <c r="AEV63" s="203">
        <v>0</v>
      </c>
      <c r="AEW63" s="203">
        <v>0</v>
      </c>
      <c r="AEX63" s="203">
        <v>0</v>
      </c>
      <c r="AEY63" s="203">
        <v>0</v>
      </c>
      <c r="AEZ63" s="203">
        <v>-3.6906750000000001</v>
      </c>
      <c r="AFA63" s="241">
        <f>IFERROR(HLOOKUP("fl_4_c_s14",acc!$B$10:$ALK$83,$A63-1947,FALSE),"")</f>
        <v>-3.6806750000000004</v>
      </c>
      <c r="AFB63" s="203">
        <v>0</v>
      </c>
      <c r="AFC63" s="203">
        <v>0</v>
      </c>
      <c r="AFD63" s="203">
        <v>0</v>
      </c>
      <c r="AFE63" s="203">
        <v>0</v>
      </c>
      <c r="AFF63" s="203">
        <v>0</v>
      </c>
      <c r="AFG63" s="203">
        <v>-3.6806750000000004</v>
      </c>
      <c r="AFH63" s="203">
        <v>0</v>
      </c>
      <c r="AFI63" s="203">
        <v>0</v>
      </c>
      <c r="AFJ63" s="203">
        <v>0</v>
      </c>
      <c r="AFK63" s="203">
        <v>0</v>
      </c>
      <c r="AFL63" s="203">
        <v>0</v>
      </c>
      <c r="AFM63" s="203">
        <v>0</v>
      </c>
      <c r="AFN63" s="203">
        <v>28.583112</v>
      </c>
      <c r="AFO63" s="241">
        <f>IFERROR(HLOOKUP("fl_1_c_s2",acc!$B$10:$ALC$83,$A63-1947,FALSE)+HLOOKUP("fl_295_c_s2",acc!$B$10:$ALC$83,$A63-1947,FALSE)+HLOOKUP("tgt2_c",acc!$B$10:$ALC$83,$A63-1947,FALSE)+HLOOKUP("fl_2_c_s2",acc!$B$10:$ALC$83,$A63-1947,FALSE)+HLOOKUP("fl_3d_c_s2",acc!$B$10:$ALC$83,$A63-1947,FALSE)+HLOOKUP("fl_4_c_s2",acc!$B$10:$ALC$83,$A63-1947,FALSE)+HLOOKUP("fl_5d_c_s2",acc!$B$10:$ALC$83,$A63-1947,FALSE)+HLOOKUP("fl_7_c_s2",acc!$B$10:$ALC$83,$A63-1947,FALSE),"")</f>
        <v>26.417758000000003</v>
      </c>
      <c r="AFP63" s="203">
        <v>0</v>
      </c>
      <c r="AFQ63" s="203">
        <v>-10.609627</v>
      </c>
      <c r="AFR63" s="203">
        <v>0</v>
      </c>
      <c r="AFS63" s="203">
        <v>9.4870000000000001</v>
      </c>
      <c r="AFT63" s="203">
        <v>4.0536000000000003</v>
      </c>
      <c r="AFU63" s="203">
        <v>4.0535410000000001</v>
      </c>
      <c r="AFV63" s="203">
        <v>0</v>
      </c>
      <c r="AFW63" s="203">
        <v>-2.8086149999999992</v>
      </c>
      <c r="AFX63" s="203">
        <v>30.349</v>
      </c>
      <c r="AFY63" s="203">
        <v>0</v>
      </c>
      <c r="AFZ63" s="203">
        <v>30.349</v>
      </c>
      <c r="AGA63" s="203">
        <v>0</v>
      </c>
      <c r="AGB63" s="203">
        <v>0</v>
      </c>
      <c r="AGC63" s="203">
        <v>0</v>
      </c>
      <c r="AGD63" s="203">
        <v>1539.1470000000002</v>
      </c>
      <c r="AGE63" s="203">
        <v>1539.3039999999999</v>
      </c>
      <c r="AGF63" s="203">
        <v>0</v>
      </c>
      <c r="AGG63" s="203">
        <v>0</v>
      </c>
      <c r="AGH63" s="203">
        <v>6.2367174999999992</v>
      </c>
      <c r="AGI63" s="203">
        <v>6.2367174999999992</v>
      </c>
      <c r="AGJ63" s="203">
        <v>1.4870959999999995</v>
      </c>
      <c r="AGK63" s="203">
        <v>0.79608699999999999</v>
      </c>
      <c r="AGL63" s="203">
        <v>0</v>
      </c>
      <c r="AGM63" s="203">
        <v>0.01</v>
      </c>
      <c r="AGN63" s="203">
        <v>42.204999999999998</v>
      </c>
      <c r="AGO63" s="203">
        <v>9.9139999999999997</v>
      </c>
      <c r="AGP63" s="203">
        <v>0</v>
      </c>
      <c r="AGQ63" s="203">
        <v>0</v>
      </c>
      <c r="AGR63" s="203">
        <v>-1.2916320000000001</v>
      </c>
      <c r="AGS63" s="203">
        <v>-23.295552000000001</v>
      </c>
      <c r="AGT63" s="203">
        <v>-0.41944999999999999</v>
      </c>
      <c r="AGU63" s="203">
        <v>0</v>
      </c>
      <c r="AGV63" s="203">
        <v>62.037158000000005</v>
      </c>
      <c r="AGW63" s="203">
        <v>37.030348000000004</v>
      </c>
      <c r="AGX63" s="203">
        <v>59.677544000000005</v>
      </c>
      <c r="AGY63" s="203">
        <v>52.582183000000001</v>
      </c>
      <c r="AGZ63" s="203">
        <v>44.143113999999997</v>
      </c>
      <c r="AHA63" s="203">
        <v>-0.166184</v>
      </c>
      <c r="AHB63" s="203">
        <v>1.2272339999999957</v>
      </c>
      <c r="AHC63" s="203">
        <v>8.8322409999999998</v>
      </c>
      <c r="AHD63" s="203">
        <v>41.345014999999989</v>
      </c>
      <c r="AHE63" s="203">
        <v>7.7554819999999998</v>
      </c>
      <c r="AHF63" s="203">
        <v>351.21817200000004</v>
      </c>
      <c r="AHG63" s="203">
        <v>6.9096469999999997</v>
      </c>
      <c r="AHH63" s="203">
        <v>0</v>
      </c>
      <c r="AHI63" s="203">
        <v>383.00187900000003</v>
      </c>
      <c r="AHJ63" s="203">
        <v>748.88517999999999</v>
      </c>
      <c r="AHK63" s="203">
        <v>251.28320500000001</v>
      </c>
      <c r="AHL63" s="203">
        <v>538.27837399999999</v>
      </c>
      <c r="AHM63" s="203">
        <v>627.94129999999996</v>
      </c>
      <c r="AHN63" s="203">
        <f t="shared" si="3"/>
        <v>1.5577495841174229</v>
      </c>
      <c r="AHO63" s="203">
        <f t="shared" si="2"/>
        <v>0.94390341617235496</v>
      </c>
      <c r="AHP63" s="203">
        <v>4.5405530000000009</v>
      </c>
      <c r="AHQ63" s="203">
        <v>16.349084999999945</v>
      </c>
      <c r="AHR63" s="203">
        <v>88.053121000000004</v>
      </c>
      <c r="AHS63" s="203">
        <v>232.0033729999999</v>
      </c>
      <c r="AHT63" s="203">
        <v>-1.539204</v>
      </c>
      <c r="AHU63" s="203">
        <v>-4.0473819999999998</v>
      </c>
      <c r="AHV63" s="203">
        <v>-1.9635499999999999</v>
      </c>
      <c r="AHW63" s="203">
        <v>0</v>
      </c>
      <c r="AHX63" s="203">
        <v>10.094329</v>
      </c>
      <c r="AHY63" s="203">
        <v>2.5442040000000006</v>
      </c>
      <c r="AHZ63" s="203">
        <v>1.1608360000000004</v>
      </c>
      <c r="AIA63" s="203">
        <v>8.3079679999999989</v>
      </c>
      <c r="AIB63" s="203">
        <v>13.347498999999999</v>
      </c>
      <c r="AIC63" s="203">
        <v>-1.0397640000000001</v>
      </c>
      <c r="AID63" s="203">
        <v>-0.24431399999999925</v>
      </c>
      <c r="AIE63" s="203">
        <v>-3.2927750000000002</v>
      </c>
      <c r="AIF63" s="203">
        <v>10.777223999999999</v>
      </c>
      <c r="AIG63" s="203">
        <v>0</v>
      </c>
      <c r="AIH63" s="203">
        <v>4.0535410000000001</v>
      </c>
      <c r="AII63" s="203">
        <v>0</v>
      </c>
      <c r="AIJ63" s="203">
        <v>0</v>
      </c>
      <c r="AIK63" s="203">
        <v>0</v>
      </c>
      <c r="AIL63" s="203">
        <v>4.0536000000000003</v>
      </c>
      <c r="AIM63" s="203">
        <v>0</v>
      </c>
      <c r="AIN63" s="203">
        <v>0</v>
      </c>
      <c r="AIO63" s="203">
        <v>0</v>
      </c>
      <c r="AIP63" s="203">
        <v>0</v>
      </c>
      <c r="AIQ63" s="203">
        <v>5.9000000000253294E-5</v>
      </c>
      <c r="AIR63" s="203">
        <v>0</v>
      </c>
      <c r="AIS63" s="203">
        <v>0</v>
      </c>
    </row>
    <row r="64" spans="1:929" x14ac:dyDescent="0.35">
      <c r="A64" s="1">
        <v>2002</v>
      </c>
      <c r="B64" s="203">
        <v>170.203</v>
      </c>
      <c r="C64" s="203">
        <v>-142.36020300000001</v>
      </c>
      <c r="D64" s="203">
        <v>30.610818999999999</v>
      </c>
      <c r="E64" s="203">
        <v>-0.2005269999999939</v>
      </c>
      <c r="F64" s="203">
        <v>1448.035384</v>
      </c>
      <c r="G64" s="203">
        <v>2.3449999999999998</v>
      </c>
      <c r="H64" s="203">
        <v>0</v>
      </c>
      <c r="I64" s="203">
        <v>2.486173</v>
      </c>
      <c r="J64" s="203">
        <v>-0.58111999999999986</v>
      </c>
      <c r="K64" s="203">
        <v>245.44479999999999</v>
      </c>
      <c r="L64" s="203">
        <v>0</v>
      </c>
      <c r="M64" s="203">
        <v>0</v>
      </c>
      <c r="N64" s="203">
        <v>0</v>
      </c>
      <c r="O64" s="203">
        <f t="shared" si="6"/>
        <v>2.7448529636483783</v>
      </c>
      <c r="P64" s="203">
        <f t="shared" si="4"/>
        <v>0.93090273526052181</v>
      </c>
      <c r="Q64" s="203">
        <v>0</v>
      </c>
      <c r="R64" s="203">
        <v>0</v>
      </c>
      <c r="S64" s="203">
        <v>1.3000000000000003E-2</v>
      </c>
      <c r="T64" s="203">
        <v>0</v>
      </c>
      <c r="U64" s="203">
        <v>109.549836</v>
      </c>
      <c r="V64" s="203">
        <v>11.794483000000001</v>
      </c>
      <c r="W64" s="203">
        <v>657.17822000000001</v>
      </c>
      <c r="X64" s="203">
        <v>10.767999999999999</v>
      </c>
      <c r="Y64" s="203">
        <v>-8.2280499999999996</v>
      </c>
      <c r="Z64" s="203">
        <v>0.8122910000000001</v>
      </c>
      <c r="AA64" s="203">
        <v>-6.1450000000000671E-3</v>
      </c>
      <c r="AB64" s="203">
        <v>70.850278000000003</v>
      </c>
      <c r="AC64" s="203">
        <v>0</v>
      </c>
      <c r="AD64" s="203">
        <v>0</v>
      </c>
      <c r="AE64" s="203">
        <v>0</v>
      </c>
      <c r="AF64" s="203">
        <v>0</v>
      </c>
      <c r="AG64" s="203">
        <v>0</v>
      </c>
      <c r="AH64" s="203">
        <v>0</v>
      </c>
      <c r="AI64" s="203">
        <v>0</v>
      </c>
      <c r="AJ64" s="203">
        <v>0</v>
      </c>
      <c r="AK64" s="203">
        <v>0</v>
      </c>
      <c r="AL64" s="203">
        <v>0</v>
      </c>
      <c r="AM64" s="203">
        <v>0.13100000000000001</v>
      </c>
      <c r="AN64" s="203">
        <v>0</v>
      </c>
      <c r="AO64" s="203">
        <v>7.2628059999999994</v>
      </c>
      <c r="AP64" s="203">
        <v>0.54736000000000007</v>
      </c>
      <c r="AQ64" s="203">
        <v>38.941241000000005</v>
      </c>
      <c r="AR64" s="203">
        <v>59.886000000000003</v>
      </c>
      <c r="AS64" s="203">
        <v>-48.311084999999999</v>
      </c>
      <c r="AT64" s="203">
        <v>15.920037000000001</v>
      </c>
      <c r="AU64" s="203">
        <v>-1.514200000000443E-2</v>
      </c>
      <c r="AV64" s="203">
        <v>755.06256000000008</v>
      </c>
      <c r="AW64" s="203">
        <v>2.044</v>
      </c>
      <c r="AX64" s="203">
        <v>0</v>
      </c>
      <c r="AY64" s="203">
        <v>-1.6910260000000001</v>
      </c>
      <c r="AZ64" s="203">
        <v>0.137826</v>
      </c>
      <c r="BA64" s="203">
        <v>16.646650000000001</v>
      </c>
      <c r="BB64" s="203">
        <v>0</v>
      </c>
      <c r="BC64" s="203">
        <v>0</v>
      </c>
      <c r="BD64" s="203">
        <v>0</v>
      </c>
      <c r="BE64" s="203">
        <v>0</v>
      </c>
      <c r="BF64" s="203">
        <v>0</v>
      </c>
      <c r="BG64" s="203">
        <v>1.6679999999999999</v>
      </c>
      <c r="BH64" s="203">
        <v>0</v>
      </c>
      <c r="BI64" s="203">
        <v>59.446391000000006</v>
      </c>
      <c r="BJ64" s="203">
        <v>-1.3397339999999998</v>
      </c>
      <c r="BK64" s="203">
        <v>291.052933</v>
      </c>
      <c r="BL64" s="203">
        <v>89.347649999999987</v>
      </c>
      <c r="BM64" s="203">
        <v>-48.247349</v>
      </c>
      <c r="BN64" s="203">
        <v>60.207346000000001</v>
      </c>
      <c r="BO64" s="203">
        <v>0</v>
      </c>
      <c r="BP64" s="203">
        <v>2121.2480230000001</v>
      </c>
      <c r="BQ64" s="203">
        <v>0.84560000000000002</v>
      </c>
      <c r="BR64" s="203">
        <v>0</v>
      </c>
      <c r="BS64" s="203">
        <v>-1.25732</v>
      </c>
      <c r="BT64" s="203">
        <v>0</v>
      </c>
      <c r="BU64" s="203">
        <v>13.747174999999999</v>
      </c>
      <c r="BV64" s="203">
        <v>0.96040000000000003</v>
      </c>
      <c r="BW64" s="203">
        <v>0</v>
      </c>
      <c r="BX64" s="203">
        <v>7.9224899999999998</v>
      </c>
      <c r="BY64" s="203">
        <v>0</v>
      </c>
      <c r="BZ64" s="203">
        <v>86.042460000000005</v>
      </c>
      <c r="CA64" s="203">
        <v>-1.811391</v>
      </c>
      <c r="CB64" s="203">
        <v>0</v>
      </c>
      <c r="CC64" s="203">
        <v>277.53209100000004</v>
      </c>
      <c r="CD64" s="203">
        <v>17.978107000000001</v>
      </c>
      <c r="CE64" s="203">
        <v>1371.7845220000002</v>
      </c>
      <c r="CF64" s="203">
        <v>332.703281</v>
      </c>
      <c r="CG64" s="203">
        <v>-249.19485800000001</v>
      </c>
      <c r="CH64" s="203">
        <v>107.96884900000001</v>
      </c>
      <c r="CI64" s="203">
        <v>0</v>
      </c>
      <c r="CJ64" s="203">
        <v>4413.0789270000005</v>
      </c>
      <c r="CK64" s="203">
        <v>4.7913000000000006</v>
      </c>
      <c r="CL64" s="203">
        <v>0</v>
      </c>
      <c r="CM64" s="203">
        <v>-0.462173</v>
      </c>
      <c r="CN64" s="203">
        <v>6.0000000000000002E-6</v>
      </c>
      <c r="CO64" s="203">
        <v>275.83862499999998</v>
      </c>
      <c r="CP64" s="203">
        <v>0.96040000000000003</v>
      </c>
      <c r="CQ64" s="203">
        <v>0</v>
      </c>
      <c r="CR64" s="203">
        <v>7.9224899999999998</v>
      </c>
      <c r="CS64" s="203">
        <v>0</v>
      </c>
      <c r="CT64" s="203">
        <v>86.042460000000005</v>
      </c>
      <c r="CU64" s="203">
        <v>7.9999999999999996E-6</v>
      </c>
      <c r="CV64" s="203">
        <v>0</v>
      </c>
      <c r="CW64" s="203">
        <v>455.954318</v>
      </c>
      <c r="CX64" s="203">
        <v>29.217265999999999</v>
      </c>
      <c r="CY64" s="203">
        <v>2369.1501359999997</v>
      </c>
      <c r="CZ64" s="203">
        <v>92.137999999999991</v>
      </c>
      <c r="DA64" s="203">
        <v>-50.295520000000003</v>
      </c>
      <c r="DB64" s="203">
        <v>60.625702000000011</v>
      </c>
      <c r="DC64" s="203">
        <v>-6.9904999999991446E-2</v>
      </c>
      <c r="DD64" s="203">
        <v>2139.1307050000005</v>
      </c>
      <c r="DE64" s="203">
        <f t="shared" si="7"/>
        <v>2.3579075836625165</v>
      </c>
      <c r="DF64" s="203">
        <f t="shared" si="5"/>
        <v>0.7135088913932478</v>
      </c>
      <c r="DG64" s="203">
        <v>0.84599999999999997</v>
      </c>
      <c r="DH64" s="203">
        <v>0</v>
      </c>
      <c r="DI64" s="203">
        <v>-1.2573199999999998</v>
      </c>
      <c r="DJ64" s="203">
        <v>-3.9999999999940083E-4</v>
      </c>
      <c r="DK64" s="203">
        <v>13.747174999999991</v>
      </c>
      <c r="DL64" s="203">
        <v>0.96</v>
      </c>
      <c r="DM64" s="203">
        <v>0</v>
      </c>
      <c r="DN64" s="203">
        <v>7.9224899999999998</v>
      </c>
      <c r="DO64" s="203">
        <v>4.0000000000006697E-4</v>
      </c>
      <c r="DP64" s="203">
        <v>86.042460000000005</v>
      </c>
      <c r="DQ64" s="203">
        <v>-1.8120000000000001</v>
      </c>
      <c r="DR64" s="203">
        <v>0</v>
      </c>
      <c r="DS64" s="203">
        <v>279.69528500000001</v>
      </c>
      <c r="DT64" s="203">
        <v>18.215164999999995</v>
      </c>
      <c r="DU64" s="203">
        <v>1381.9777419999998</v>
      </c>
      <c r="DV64" s="203">
        <v>3321.7044640000004</v>
      </c>
      <c r="DW64" s="241">
        <f>IFERROR(HLOOKUP("fa_21_s_s11",acc!$B$10:$AIR$83,$A64-1947,FALSE)+HLOOKUP("fa_2_s_s11",acc!$B$10:$AIR$83,$A64-1947,FALSE)+HLOOKUP("fa_3e_s_s11",acc!$B$10:$AIR$83,$A64-1947,FALSE)+HLOOKUP("fa_3d_s_s11",acc!$B$10:$AIR$83,$A64-1947,FALSE)+HLOOKUP("fa_4_s_s11",acc!$B$10:$AIR$83,$A64-1947,FALSE)+HLOOKUP("fa_5e_s_s11",acc!$B$10:$AIR$83,$A64-1947,FALSE)+HLOOKUP("fa_5d_s_s11",acc!$B$10:$AIR$83,$A64-1947,FALSE)+HLOOKUP("fa_6_s_s11",acc!$B$10:$AIR$83,$A64-1947,FALSE)+HLOOKUP("fa_7_s_s11",acc!$B$10:$AIR$83,$A64-1947,FALSE)+HLOOKUP("fa_8_s_s11",acc!$B$10:$AIR$83,$A64-1947,FALSE),"")</f>
        <v>2794.1820950000001</v>
      </c>
      <c r="DX64" s="203">
        <v>0</v>
      </c>
      <c r="DY64" s="203">
        <v>157.22028499999999</v>
      </c>
      <c r="DZ64" s="203">
        <v>0.28799999999999998</v>
      </c>
      <c r="EA64" s="203">
        <v>48.049720000000001</v>
      </c>
      <c r="EB64" s="203">
        <v>37.048004999999996</v>
      </c>
      <c r="EC64" s="203">
        <v>11.001713000000001</v>
      </c>
      <c r="ED64" s="203">
        <v>694.27725499999997</v>
      </c>
      <c r="EE64" s="203">
        <v>1739.22929</v>
      </c>
      <c r="EF64" s="203">
        <v>1326.6712190000001</v>
      </c>
      <c r="EG64" s="203">
        <v>412.55807099999998</v>
      </c>
      <c r="EH64" s="203">
        <v>39.726718999999996</v>
      </c>
      <c r="EI64" s="203">
        <v>-0.45619999999999994</v>
      </c>
      <c r="EJ64" s="203">
        <v>147.029382</v>
      </c>
      <c r="EK64" s="203">
        <v>6051.5429979999999</v>
      </c>
      <c r="EL64" s="241">
        <f>IFERROR(HLOOKUP("fa_21_s_s12",acc!$B$10:$AMP$83,$A64-1947,FALSE)+HLOOKUP("res_s",acc!$B$10:$AMP$83,$A64-1947,FALSE)+HLOOKUP("fa_2_s_s12",acc!$B$10:$AMP$83,$A64-1947,FALSE)+HLOOKUP("fa_3e_s_s12",acc!$B$10:$AMP$83,$A64-1947,FALSE)+HLOOKUP("fa_3d_s_s12",acc!$B$10:$AMP$83,$A64-1947,FALSE)+HLOOKUP("fa_3g_s_s12",acc!$B$10:$AMP$83,$A64-1947,FALSE)+HLOOKUP("fa_4_s_s12",acc!$B$10:$AMP$83,$A64-1947,FALSE)+HLOOKUP("fa_5e_s_s12",acc!$B$10:$AMP$83,$A64-1947,FALSE)+HLOOKUP("fa_5d_s_s12",acc!$B$10:$AMP$83,$A64-1947,FALSE)+HLOOKUP("fa_8_s_s12",acc!$B$10:$AMP$83,$A64-1947,FALSE),"")</f>
        <v>5433.9824599999993</v>
      </c>
      <c r="EM64" s="203">
        <v>0</v>
      </c>
      <c r="EN64" s="203">
        <v>1345.4480509999999</v>
      </c>
      <c r="EO64" s="203">
        <v>6.0190000000000001</v>
      </c>
      <c r="EP64" s="203">
        <v>0</v>
      </c>
      <c r="EQ64" s="203">
        <v>1599.1830279999999</v>
      </c>
      <c r="ER64" s="203">
        <v>917.00915399999997</v>
      </c>
      <c r="ES64" s="203">
        <v>682.17387900000006</v>
      </c>
      <c r="ET64" s="203">
        <v>1288.209382</v>
      </c>
      <c r="EU64" s="203">
        <v>1162.3024639999999</v>
      </c>
      <c r="EV64" s="203">
        <v>962.37631499999998</v>
      </c>
      <c r="EW64" s="203">
        <v>199.92614900000001</v>
      </c>
      <c r="EX64" s="203">
        <v>0</v>
      </c>
      <c r="EY64" s="203">
        <v>0</v>
      </c>
      <c r="EZ64" s="203">
        <v>-2.8744700000000023</v>
      </c>
      <c r="FA64" s="203">
        <v>153.19376600000001</v>
      </c>
      <c r="FB64" s="241">
        <f>IFERROR(HLOOKUP("fa_1_s_s121",acc!$B$10:$AMH$83,$A64-1947,FALSE)+HLOOKUP("fa_295_s_s121",acc!$B$10:$AMH$83,$A64-1947,FALSE)+HLOOKUP("tgt2_s",acc!$B$10:$AMH$83,$A64-1947,FALSE)+HLOOKUP("fa_2_s_s121",acc!$B$10:$AMH$83,$A64-1947,FALSE)+HLOOKUP("fa_3e_s_s121",acc!$B$10:$AMH$83,$A64-1947,FALSE)+HLOOKUP("fa_3d_s_s121",acc!$B$10:$AMH$83,$A64-1947,FALSE)+HLOOKUP("fa_3g_s_s121",acc!$B$10:$AMH$83,$A64-1947,FALSE)+HLOOKUP("fa_4_s_s121",acc!$B$10:$AMH$83,$A64-1947,FALSE)+HLOOKUP("fa_5e_s_s121",acc!$B$10:$AMH$83,$A64-1947,FALSE)+HLOOKUP("fa_5d_s_s121",acc!$B$10:$AMH$83,$A64-1947,FALSE)+HLOOKUP("fa_7_s_s121",acc!$B$10:$AMH$83,$A64-1947,FALSE)+HLOOKUP("fa_8_s_s121",acc!$B$10:$AMH$83,$A64-1947,FALSE),"")</f>
        <v>149.86653199999998</v>
      </c>
      <c r="FC64" s="203">
        <v>32.363</v>
      </c>
      <c r="FD64" s="203">
        <v>66.996129166666677</v>
      </c>
      <c r="FE64" s="203">
        <v>0</v>
      </c>
      <c r="FF64" s="203">
        <v>12.9069</v>
      </c>
      <c r="FG64" s="203">
        <v>23.910900000000002</v>
      </c>
      <c r="FH64" s="203">
        <v>7.7666219999999999</v>
      </c>
      <c r="FI64" s="203">
        <v>16.144278</v>
      </c>
      <c r="FJ64" s="203">
        <v>0.67100000000000004</v>
      </c>
      <c r="FK64" s="203">
        <v>2.5670000000000002</v>
      </c>
      <c r="FL64" s="203">
        <v>1.694</v>
      </c>
      <c r="FM64" s="203">
        <v>0.873</v>
      </c>
      <c r="FN64" s="203">
        <v>0</v>
      </c>
      <c r="FO64" s="203">
        <v>0</v>
      </c>
      <c r="FP64" s="203">
        <v>-2.4900679999999999</v>
      </c>
      <c r="FQ64" s="203">
        <v>698.53375100000005</v>
      </c>
      <c r="FR64" s="241">
        <f>IFERROR(HLOOKUP("gcb_s",acc!$B$10:$ALZ$83,$A64-1947,FALSE)+HLOOKUP("fa_2_s_s13",acc!$B$10:$ALZ$83,$A64-1947,FALSE)+HLOOKUP("fa_3d_s_s13",acc!$B$10:$ALZ$83,$A64-1947,FALSE)+HLOOKUP("fa_3g_s_s13",acc!$B$10:$ALZ$83,$A64-1947,FALSE)+HLOOKUP("fa_5e_s_s13",acc!$B$10:$ALZ$83,$A64-1947,FALSE)+HLOOKUP("fa_5d_s_s13",acc!$B$10:$ALZ$83,$A64-1947,FALSE)+HLOOKUP("fa_6_s_s13",acc!$B$10:$ALZ$83,$A64-1947,FALSE)+HLOOKUP("fa_7_s_s13",acc!$B$10:$ALZ$83,$A64-1947,FALSE)+HLOOKUP("fa_8_s_s13",acc!$B$10:$ALZ$83,$A64-1947,FALSE),"")</f>
        <v>362.35863299999983</v>
      </c>
      <c r="FS64" s="203">
        <v>0</v>
      </c>
      <c r="FT64" s="203">
        <v>83.735996999999998</v>
      </c>
      <c r="FU64" s="203">
        <v>0</v>
      </c>
      <c r="FV64" s="203">
        <v>32.152616999999999</v>
      </c>
      <c r="FW64" s="203">
        <v>19.313491000000003</v>
      </c>
      <c r="FX64" s="203">
        <v>12.839127000000001</v>
      </c>
      <c r="FY64" s="203">
        <v>0</v>
      </c>
      <c r="FZ64" s="203">
        <v>237.082886</v>
      </c>
      <c r="GA64" s="203">
        <v>224.135715</v>
      </c>
      <c r="GB64" s="203">
        <v>12.947172</v>
      </c>
      <c r="GC64" s="203">
        <v>3.1246649999999994</v>
      </c>
      <c r="GD64" s="203">
        <v>-0.04</v>
      </c>
      <c r="GE64" s="203">
        <v>12.51007899999999</v>
      </c>
      <c r="GF64" s="203">
        <v>2711.2008610000003</v>
      </c>
      <c r="GG64" s="241">
        <f>IFERROR(HLOOKUP("fa_21_s_s14",acc!$B$10:$ALR$83,$A64-1947,FALSE)+HLOOKUP("fa_2_s_s14",acc!$B$10:$ALR$83,$A64-1947,FALSE)+HLOOKUP("fa_3d_s_s14",acc!$B$10:$ALR$83,$A64-1947,FALSE)+HLOOKUP("fa_3g_s_s14",acc!$B$10:$ALR$83,$A64-1947,FALSE)+HLOOKUP("fa_5e_s_s14",acc!$B$10:$ALR$83,$A64-1947,FALSE)+HLOOKUP("fa_5d_s_s14",acc!$B$10:$ALR$83,$A64-1947,FALSE)+HLOOKUP("fa_6_s_s14",acc!$B$10:$ALR$83,$A64-1947,FALSE)+HLOOKUP("fa_7_s_s14",acc!$B$10:$ALR$83,$A64-1947,FALSE)+HLOOKUP("fa_8_s_s14",acc!$B$10:$ALR$83,$A64-1947,FALSE),"")</f>
        <v>2477.6449899999998</v>
      </c>
      <c r="GH64" s="203">
        <v>0</v>
      </c>
      <c r="GI64" s="203">
        <v>849.69633099999999</v>
      </c>
      <c r="GJ64" s="203">
        <v>28.587</v>
      </c>
      <c r="GK64" s="203">
        <v>86.323947000000004</v>
      </c>
      <c r="GL64" s="203">
        <v>75.48217600000001</v>
      </c>
      <c r="GM64" s="203">
        <v>10.841773</v>
      </c>
      <c r="GN64" s="203">
        <v>0</v>
      </c>
      <c r="GO64" s="203">
        <v>802.40631000000008</v>
      </c>
      <c r="GP64" s="203">
        <v>790.59567900000002</v>
      </c>
      <c r="GQ64" s="203">
        <v>11.810630999999999</v>
      </c>
      <c r="GR64" s="203">
        <v>790.41646800000001</v>
      </c>
      <c r="GS64" s="203">
        <v>0</v>
      </c>
      <c r="GT64" s="203">
        <v>-79.785067999999995</v>
      </c>
      <c r="GU64" s="203">
        <v>12927.526664999999</v>
      </c>
      <c r="GV64" s="241">
        <f>IFERROR(HLOOKUP("fa_21_s_s2",acc!$B$10:$ALJ$83,$A64-1947,FALSE)+HLOOKUP("fa_2_s_s2",acc!$B$10:$ALJ$83,$A64-1947,FALSE)+HLOOKUP("fa_3e_s_s2",acc!$B$10:$ALJ$83,$A64-1947,FALSE)+HLOOKUP("fa_3g_s_s2",acc!$B$10:$ALJ$83,$A64-1947,FALSE)+HLOOKUP("fa_4_s_s2",acc!$B$10:$ALJ$83,$A64-1947,FALSE)+HLOOKUP("fa_5e_s_s2",acc!$B$10:$ALJ$83,$A64-1947,FALSE)+HLOOKUP("fa_6_s_s2",acc!$B$10:$ALJ$83,$A64-1947,FALSE)+HLOOKUP("fa_8_s_s2",acc!$B$10:$ALJ$83,$A64-1947,FALSE),"")</f>
        <v>1659.0539650000014</v>
      </c>
      <c r="GW64" s="203">
        <v>0</v>
      </c>
      <c r="GX64" s="203">
        <v>22.049500000000684</v>
      </c>
      <c r="GY64" s="203">
        <v>34.606000999999999</v>
      </c>
      <c r="GZ64" s="203">
        <v>0</v>
      </c>
      <c r="HA64" s="203">
        <v>1768.1019369999999</v>
      </c>
      <c r="HB64" s="203">
        <v>1056.6194480000001</v>
      </c>
      <c r="HC64" s="203">
        <v>711.48249299999998</v>
      </c>
      <c r="HD64" s="203">
        <v>349.47831600000006</v>
      </c>
      <c r="HE64" s="203">
        <f t="shared" si="0"/>
        <v>612.09388200000058</v>
      </c>
      <c r="HF64" s="203">
        <v>612.09388200000058</v>
      </c>
      <c r="HG64" s="203">
        <v>0</v>
      </c>
      <c r="HH64" s="203">
        <v>3.733628000000067</v>
      </c>
      <c r="HI64" s="203">
        <v>0</v>
      </c>
      <c r="HJ64" s="203">
        <v>-74.389854999999898</v>
      </c>
      <c r="HK64" s="203">
        <v>4645.5137199999999</v>
      </c>
      <c r="HL64" s="241">
        <f>IFERROR(HLOOKUP("fl_3g_s_s11",acc!$B$10:$AIQ$83,$A64-1947,FALSE)+HLOOKUP("fl_4_s_s11",acc!$B$10:$AIQ$83,$A64-1947,FALSE)+HLOOKUP("fl_5e_s_s11",acc!$B$10:$AIQ$83,$A64-1947,FALSE),"")</f>
        <v>4117.9913529999994</v>
      </c>
      <c r="HM64" s="203">
        <v>0</v>
      </c>
      <c r="HN64" s="203">
        <v>0</v>
      </c>
      <c r="HO64" s="203">
        <v>287.07850000000002</v>
      </c>
      <c r="HP64" s="203">
        <v>207.998287</v>
      </c>
      <c r="HQ64" s="203">
        <v>79.080213000000001</v>
      </c>
      <c r="HR64" s="203">
        <v>1331.55666</v>
      </c>
      <c r="HS64" s="203">
        <v>2530.5385469999997</v>
      </c>
      <c r="HT64" s="203">
        <v>2530.5385469999997</v>
      </c>
      <c r="HU64" s="203">
        <v>0</v>
      </c>
      <c r="HV64" s="203">
        <v>0</v>
      </c>
      <c r="HW64" s="203">
        <v>0</v>
      </c>
      <c r="HX64" s="203">
        <v>0</v>
      </c>
      <c r="HY64" s="203">
        <v>6023.9509639999997</v>
      </c>
      <c r="HZ64" s="241">
        <f>IFERROR(HLOOKUP("fl_295_s_s12",acc!$B$10:$AMO$83,$A64-1947,FALSE)+HLOOKUP("fl_2_s_s12",acc!$B$10:$AMO$83,$A64-1947,FALSE)+HLOOKUP("fl_3g_s_s12",acc!$B$10:$AMO$83,$A64-1947,FALSE)+HLOOKUP("fl_5e_s_s12",acc!$B$10:$AMO$83,$A64-1947,FALSE)+HLOOKUP("fl_6_s_s12",acc!$B$10:$AMO$83,$A64-1947,FALSE)+HLOOKUP("fl_7_s_s12",acc!$B$10:$AMO$83,$A64-1947,FALSE),"")</f>
        <v>5406.3904229999989</v>
      </c>
      <c r="IA64" s="203">
        <v>0</v>
      </c>
      <c r="IB64" s="203">
        <v>2588.0474779999995</v>
      </c>
      <c r="IC64" s="203">
        <v>0</v>
      </c>
      <c r="ID64" s="203">
        <v>-12.844499999999925</v>
      </c>
      <c r="IE64" s="203">
        <v>640.62169999999992</v>
      </c>
      <c r="IF64" s="203">
        <v>470.90853700000002</v>
      </c>
      <c r="IG64" s="203">
        <v>169.713165</v>
      </c>
      <c r="IH64" s="203">
        <v>0</v>
      </c>
      <c r="II64" s="203">
        <v>1350.719263</v>
      </c>
      <c r="IJ64" s="203">
        <v>1350.719263</v>
      </c>
      <c r="IK64" s="203">
        <v>0</v>
      </c>
      <c r="IL64" s="203">
        <v>837.00148000000002</v>
      </c>
      <c r="IM64" s="203">
        <v>2.8449999999999989</v>
      </c>
      <c r="IN64" s="203">
        <v>0</v>
      </c>
      <c r="IO64" s="203">
        <v>150.136483</v>
      </c>
      <c r="IP64" s="241">
        <f>IFERROR(HLOOKUP("fl_21_s_s121",acc!$B$10:$AMG$83,$A64-1947,FALSE)+HLOOKUP("res_s",acc!$B$10:$AMG$83,$A64-1947,FALSE)+HLOOKUP("gcb_s",acc!$B$10:$AMG$83,$A64-1947,FALSE)+HLOOKUP("fl_2_s_s121",acc!$B$10:$AMG$83,$A64-1947,FALSE)+HLOOKUP("fl_5e_s_s121",acc!$B$10:$AMG$83,$A64-1947,FALSE),"")</f>
        <v>146.80924899999999</v>
      </c>
      <c r="IQ64" s="203">
        <v>0</v>
      </c>
      <c r="IR64" s="203">
        <v>4.9042710000000014</v>
      </c>
      <c r="IS64" s="203">
        <v>69.500000999999997</v>
      </c>
      <c r="IT64" s="203">
        <v>0</v>
      </c>
      <c r="IU64" s="203">
        <v>0</v>
      </c>
      <c r="IV64" s="203">
        <v>0</v>
      </c>
      <c r="IW64" s="203">
        <v>0</v>
      </c>
      <c r="IX64" s="203">
        <v>0</v>
      </c>
      <c r="IY64" s="203">
        <v>36.308999999999997</v>
      </c>
      <c r="IZ64" s="203">
        <v>36.308999999999997</v>
      </c>
      <c r="JA64" s="203">
        <v>0</v>
      </c>
      <c r="JB64" s="203">
        <v>0</v>
      </c>
      <c r="JC64" s="203">
        <v>0</v>
      </c>
      <c r="JD64" s="203">
        <v>0</v>
      </c>
      <c r="JE64" s="203">
        <v>1328.6351480000001</v>
      </c>
      <c r="JF64" s="241">
        <f>IFERROR(HLOOKUP("fl_2_s_s13",acc!$B$10:$ALY$83,$A64-1947,FALSE)+HLOOKUP("fl_3e_s_s13",acc!$B$10:$ALY$83,$A64-1947,FALSE)+HLOOKUP("fl_4_s_s13",acc!$B$10:$ALY$83,$A64-1947,FALSE),"")</f>
        <v>992.46002899999985</v>
      </c>
      <c r="JG64" s="203">
        <v>0</v>
      </c>
      <c r="JH64" s="203">
        <v>65.69652099999999</v>
      </c>
      <c r="JI64" s="203">
        <v>0</v>
      </c>
      <c r="JJ64" s="203">
        <v>840.40173699999991</v>
      </c>
      <c r="JK64" s="203">
        <v>377.71262400000001</v>
      </c>
      <c r="JL64" s="203">
        <v>462.68911400000002</v>
      </c>
      <c r="JM64" s="203">
        <v>92.970360000000014</v>
      </c>
      <c r="JN64" s="203">
        <v>0</v>
      </c>
      <c r="JO64" s="203">
        <v>0</v>
      </c>
      <c r="JP64" s="203">
        <v>0</v>
      </c>
      <c r="JQ64" s="203">
        <v>0</v>
      </c>
      <c r="JR64" s="203">
        <v>0</v>
      </c>
      <c r="JS64" s="203">
        <v>0</v>
      </c>
      <c r="JT64" s="203">
        <v>779.29034999999999</v>
      </c>
      <c r="JU64" s="241">
        <f>IFERROR(HLOOKUP("fl_4_s_s14",acc!$B$10:$ALQ$83,$A64-1947,FALSE),"")</f>
        <v>545.7434770000001</v>
      </c>
      <c r="JV64" s="203">
        <v>0</v>
      </c>
      <c r="JW64" s="203">
        <v>0</v>
      </c>
      <c r="JX64" s="203">
        <v>0</v>
      </c>
      <c r="JY64" s="203">
        <v>0</v>
      </c>
      <c r="JZ64" s="203">
        <v>0</v>
      </c>
      <c r="KA64" s="203">
        <v>545.7434770000001</v>
      </c>
      <c r="KB64" s="203">
        <v>0</v>
      </c>
      <c r="KC64" s="203">
        <v>0</v>
      </c>
      <c r="KD64" s="203">
        <v>0</v>
      </c>
      <c r="KE64" s="203">
        <v>0</v>
      </c>
      <c r="KF64" s="203">
        <v>0</v>
      </c>
      <c r="KG64" s="203">
        <v>0</v>
      </c>
      <c r="KH64" s="203">
        <v>12936.17584</v>
      </c>
      <c r="KI64" s="241">
        <f>IFERROR(HLOOKUP("fl_1_s_s2",acc!$B$10:$ALI$83,$A64-1947,FALSE)+HLOOKUP("fl_295_s_s2",acc!$B$10:$ALI$83,$A64-1947,FALSE)+HLOOKUP("tgt2_s",acc!$B$10:$ALI$83,$A64-1947,FALSE)+HLOOKUP("fl_2_s_s2",acc!$B$10:$ALI$83,$A64-1947,FALSE)+HLOOKUP("fl_3d_s_s2",acc!$B$10:$ALI$83,$A64-1947,FALSE)+HLOOKUP("fl_4_s_s2",acc!$B$10:$ALI$83,$A64-1947,FALSE)+HLOOKUP("fl_5d_s_s2",acc!$B$10:$ALI$83,$A64-1947,FALSE)+HLOOKUP("fl_7_s_s2",acc!$B$10:$ALI$83,$A64-1947,FALSE),"")</f>
        <v>1667.7031370000007</v>
      </c>
      <c r="KJ64" s="203">
        <v>32.363</v>
      </c>
      <c r="KK64" s="203">
        <v>-133.50197683333303</v>
      </c>
      <c r="KL64" s="203">
        <v>0</v>
      </c>
      <c r="KM64" s="203">
        <v>25.751399999999933</v>
      </c>
      <c r="KN64" s="203">
        <v>1789.620212</v>
      </c>
      <c r="KO64" s="203">
        <v>1056.6194480000001</v>
      </c>
      <c r="KP64" s="203">
        <v>733.000767</v>
      </c>
      <c r="KQ64" s="203">
        <v>362.36545600000034</v>
      </c>
      <c r="KR64" s="203">
        <v>638.11502000000007</v>
      </c>
      <c r="KS64" s="203">
        <v>0</v>
      </c>
      <c r="KT64" s="203">
        <v>638.11502000000007</v>
      </c>
      <c r="KU64" s="203">
        <v>0</v>
      </c>
      <c r="KV64" s="203">
        <v>-3.3322000000000003</v>
      </c>
      <c r="KW64" s="203">
        <v>0</v>
      </c>
      <c r="KX64" s="203">
        <v>95.875267999999991</v>
      </c>
      <c r="KY64" s="241">
        <f>IFERROR(HLOOKUP("fa_21_flow_s11",acc!$B$10:$AIP$83,$A64-1947,FALSE)+HLOOKUP("fa_2_flow_s11",acc!$B$10:$AIP$83,$A64-1947,FALSE)+HLOOKUP("fa_3e_flow_s11",acc!$B$10:$AIP$83,$A64-1947,FALSE)+HLOOKUP("fa_3d_flow_s11",acc!$B$10:$AIP$83,$A64-1947,FALSE)+HLOOKUP("fa_4_flow_s11",acc!$B$10:$AIP$83,$A64-1947,FALSE)+HLOOKUP("fa_5e_flow_s11",acc!$B$10:$AIP$83,$A64-1947,FALSE)+HLOOKUP("fa_5d_flow_s11",acc!$B$10:$AIP$83,$A64-1947,FALSE)+HLOOKUP("fa_6_flow_s11",acc!$B$10:$AIP$83,$A64-1947,FALSE)+HLOOKUP("fa_7_flow_s11",acc!$B$10:$AIP$83,$A64-1947,FALSE)+HLOOKUP("fa_8_flow_s11",acc!$B$10:$AIP$83,$A64-1947,FALSE),"")</f>
        <v>144.70037200000002</v>
      </c>
      <c r="KZ64" s="203">
        <v>0</v>
      </c>
      <c r="LA64" s="203">
        <v>-4.2369120000000002</v>
      </c>
      <c r="LB64" s="203">
        <v>-0.56999999999999995</v>
      </c>
      <c r="LC64" s="203">
        <v>-2.1882220000000001</v>
      </c>
      <c r="LD64" s="203">
        <v>-2.0087829999999998</v>
      </c>
      <c r="LE64" s="203">
        <v>-0.17944200000000002</v>
      </c>
      <c r="LF64" s="203">
        <v>39.577177000000006</v>
      </c>
      <c r="LG64" s="203">
        <v>82.905551000000003</v>
      </c>
      <c r="LH64" s="203">
        <v>66.866636999999997</v>
      </c>
      <c r="LI64" s="203">
        <v>16.038914000000002</v>
      </c>
      <c r="LJ64" s="203">
        <v>0.81929700000000005</v>
      </c>
      <c r="LK64" s="203">
        <v>0.76759900000000414</v>
      </c>
      <c r="LL64" s="203">
        <v>25.739331999999997</v>
      </c>
      <c r="LM64" s="203">
        <v>975.18009000000006</v>
      </c>
      <c r="LN64" s="241">
        <f>IFERROR(HLOOKUP("fa_21_flow_s12",acc!$B$10:$AMM$83,$A64-1947,FALSE)+HLOOKUP("res_flow",acc!$B$10:$AMM$83,$A64-1947,FALSE)+HLOOKUP("fa_2_flow_s12",acc!$B$10:$AMM$83,$A64-1947,FALSE)+HLOOKUP("fa_3e_flow_s12",acc!$B$10:$AMM$83,$A64-1947,FALSE)+HLOOKUP("fa_3d_flow_s12",acc!$B$10:$AMM$83,$A64-1947,FALSE)+HLOOKUP("fa_3g_flow_s12",acc!$B$10:$AMM$83,$A64-1947,FALSE)+HLOOKUP("fa_4_flow_s12",acc!$B$10:$AMM$83,$A64-1947,FALSE)+HLOOKUP("fa_5e_flow_s12",acc!$B$10:$AMM$83,$A64-1947,FALSE)+HLOOKUP("fa_5d_flow_s12",acc!$B$10:$AMM$83,$A64-1947,FALSE)+HLOOKUP("fa_8_flow_s12",acc!$B$10:$AMM$83,$A64-1947,FALSE),"")</f>
        <v>360.35017899999997</v>
      </c>
      <c r="LO64" s="203">
        <v>0</v>
      </c>
      <c r="LP64" s="203">
        <v>112.39970599999999</v>
      </c>
      <c r="LQ64" s="203">
        <v>1.272</v>
      </c>
      <c r="LR64" s="203">
        <v>0</v>
      </c>
      <c r="LS64" s="203">
        <v>122.465611</v>
      </c>
      <c r="LT64" s="203">
        <v>47.881924999999995</v>
      </c>
      <c r="LU64" s="203">
        <v>74.583730000000003</v>
      </c>
      <c r="LV64" s="203">
        <v>49.797909000000004</v>
      </c>
      <c r="LW64" s="203">
        <v>81.048275999999987</v>
      </c>
      <c r="LX64" s="203">
        <v>49.505342000000006</v>
      </c>
      <c r="LY64" s="203">
        <v>31.542923999999999</v>
      </c>
      <c r="LZ64" s="203">
        <v>0</v>
      </c>
      <c r="MA64" s="203">
        <v>0</v>
      </c>
      <c r="MB64" s="203">
        <v>-0.12335699999999994</v>
      </c>
      <c r="MC64" s="203">
        <v>7.4866729999999997</v>
      </c>
      <c r="MD64" s="330">
        <f>IFERROR(HLOOKUP("fa_1_flow_s121",acc!$B$10:$AMF$83,$A64-1947,FALSE)+HLOOKUP("fa_295_flow_s121",acc!$B$10:$AMF$83,$A64-1947,FALSE)+HLOOKUP("tgt2_flow",acc!$B$10:$AMF$83,$A64-1947,FALSE)+HLOOKUP("fa_2_flow_s121",acc!$B$10:$AMF$83,$A64-1947,FALSE)+HLOOKUP("fa_3e_flow_s121",acc!$B$10:$AMF$83,$A64-1947,FALSE)+HLOOKUP("fa_3d_flow_s121",acc!$B$10:$AMF$83,$A64-1947,FALSE)+HLOOKUP("fa_3g_flow_s121",acc!$B$10:$AMF$83,$A64-1947,FALSE)+HLOOKUP("fa_4_flow_s121",acc!$B$10:$AMF$83,$A64-1947,FALSE)+HLOOKUP("fa_5e_flow_s121",acc!$B$10:$AMF$83,$A64-1947,FALSE)+HLOOKUP("fa_5d_flow_s121",acc!$B$10:$AMF$83,$A64-1947,FALSE)+HLOOKUP("fa_7_flow_s121",acc!$B$10:$AMF$83,$A64-1947,FALSE)+HLOOKUP("fa_8_flow_s121",acc!$B$10:$AMF$83,$A64-1947,FALSE),"")</f>
        <v>7.1684160000000006</v>
      </c>
      <c r="ME64" s="203">
        <v>9.0999999999999998E-2</v>
      </c>
      <c r="MF64" s="203">
        <v>6.1389466666666692</v>
      </c>
      <c r="MG64" s="203">
        <v>0</v>
      </c>
      <c r="MH64" s="203">
        <v>-1.9790000000000001</v>
      </c>
      <c r="MI64" s="203">
        <v>-4.0559000000000003</v>
      </c>
      <c r="MJ64" s="203">
        <v>-0.71687599999999996</v>
      </c>
      <c r="MK64" s="203">
        <v>-3.3390239999999998</v>
      </c>
      <c r="ML64" s="203">
        <v>-0.39999900000000005</v>
      </c>
      <c r="MM64" s="203">
        <v>0.242507</v>
      </c>
      <c r="MN64" s="203">
        <v>0.24250899999999997</v>
      </c>
      <c r="MO64" s="203">
        <v>0</v>
      </c>
      <c r="MP64" s="203">
        <v>0</v>
      </c>
      <c r="MQ64" s="241">
        <v>0</v>
      </c>
      <c r="MR64" s="203">
        <v>0.42590599999999995</v>
      </c>
      <c r="MS64" s="203">
        <v>38.555732000000006</v>
      </c>
      <c r="MT64" s="241">
        <f>IFERROR(HLOOKUP("gcb_flow",acc!$B$10:$ALX$83,$A64-1947,FALSE)+HLOOKUP("fa_2_flow_s13",acc!$B$10:$ALX$83,$A64-1947,FALSE)+HLOOKUP("fa_3d_flow_s13",acc!$B$10:$ALX$83,$A64-1947,FALSE)+HLOOKUP("fa_3g_flow_s13",acc!$B$10:$ALX$83,$A64-1947,FALSE)+HLOOKUP("fa_5e_flow_s13",acc!$B$10:$ALX$83,$A64-1947,FALSE)+HLOOKUP("fa_5d_flow_s13",acc!$B$10:$ALX$83,$A64-1947,FALSE)+HLOOKUP("fa_6_flow_s13",acc!$B$10:$ALX$83,$A64-1947,FALSE)+HLOOKUP("fa_7_flow_s13",acc!$B$10:$ALX$83,$A64-1947,FALSE)+HLOOKUP("fa_8_flow_s13",acc!$B$10:$ALX$83,$A64-1947,FALSE),"")</f>
        <v>24.382358000000018</v>
      </c>
      <c r="MU64" s="203">
        <v>0</v>
      </c>
      <c r="MV64" s="203">
        <v>28.725294000000002</v>
      </c>
      <c r="MW64" s="203">
        <v>0</v>
      </c>
      <c r="MX64" s="203">
        <v>-10.631663</v>
      </c>
      <c r="MY64" s="203">
        <v>-8.5321870000000004</v>
      </c>
      <c r="MZ64" s="203">
        <v>-2.0994609999999998</v>
      </c>
      <c r="NA64" s="203">
        <v>0</v>
      </c>
      <c r="NB64" s="203">
        <v>3.5087170000000003</v>
      </c>
      <c r="NC64" s="203">
        <v>3.30131</v>
      </c>
      <c r="ND64" s="203">
        <v>0.207424</v>
      </c>
      <c r="NE64" s="203">
        <v>3.7956999999999991E-2</v>
      </c>
      <c r="NF64" s="203">
        <v>-0.31</v>
      </c>
      <c r="NG64" s="203">
        <v>-0.73927700000000129</v>
      </c>
      <c r="NH64" s="203">
        <v>103.78597000000001</v>
      </c>
      <c r="NI64" s="241">
        <f>IFERROR(HLOOKUP("fa_21_flow_s14",acc!$B$10:$ALP$83,$A64-1947,FALSE)+HLOOKUP("fa_2_flow_s14",acc!$B$10:$ALP$83,$A64-1947,FALSE)+HLOOKUP("fa_3d_flow_s14",acc!$B$10:$ALP$83,$A64-1947,FALSE)+HLOOKUP("fa_3g_flow_s14",acc!$B$10:$ALP$83,$A64-1947,FALSE)+HLOOKUP("fa_5e_flow_s14",acc!$B$10:$ALP$83,$A64-1947,FALSE)+HLOOKUP("fa_5d_flow_s14",acc!$B$10:$ALP$83,$A64-1947,FALSE)+HLOOKUP("fa_6_flow_s14",acc!$B$10:$ALP$83,$A64-1947,FALSE)+HLOOKUP("fa_7_flow_s14",acc!$B$10:$ALP$83,$A64-1947,FALSE)+HLOOKUP("fa_8_flow_s14",acc!$B$10:$ALP$83,$A64-1947,FALSE),"")</f>
        <v>84.07380599999999</v>
      </c>
      <c r="NJ64" s="203">
        <v>0</v>
      </c>
      <c r="NK64" s="203">
        <v>24.484961999999999</v>
      </c>
      <c r="NL64" s="203">
        <v>3.7330000000000001</v>
      </c>
      <c r="NM64" s="203">
        <v>-5.8139179999999993</v>
      </c>
      <c r="NN64" s="203">
        <v>-5.7679610000000006</v>
      </c>
      <c r="NO64" s="203">
        <v>-4.5948000000000003E-2</v>
      </c>
      <c r="NP64" s="203">
        <v>0</v>
      </c>
      <c r="NQ64" s="203">
        <v>9.7011839999999978</v>
      </c>
      <c r="NR64" s="203">
        <v>7.4267520000000005</v>
      </c>
      <c r="NS64" s="203">
        <v>2.2744439999999999</v>
      </c>
      <c r="NT64" s="203">
        <v>56.649411000000001</v>
      </c>
      <c r="NU64" s="203">
        <v>0</v>
      </c>
      <c r="NV64" s="203">
        <v>-4.6808540000000036</v>
      </c>
      <c r="NW64" s="203">
        <v>1200.1549969999999</v>
      </c>
      <c r="NX64" s="241">
        <f>IFERROR(HLOOKUP("fa_21_flow_s2",acc!$B$10:$ALH$83,$A64-1947,FALSE)+HLOOKUP("fa_2_flow_s2",acc!$B$10:$ALH$83,$A64-1947,FALSE)+HLOOKUP("fa_3e_flow_s2",acc!$B$10:$ALH$83,$A64-1947,FALSE)+HLOOKUP("fa_3g_flow_s2",acc!$B$10:$ALH$83,$A64-1947,FALSE)+HLOOKUP("fa_4_flow_s2",acc!$B$10:$ALH$83,$A64-1947,FALSE)+HLOOKUP("fa_5e_flow_s2",acc!$B$10:$ALH$83,$A64-1947,FALSE)+HLOOKUP("fa_6_flow_s2",acc!$B$10:$ALH$83,$A64-1947,FALSE)+HLOOKUP("fa_8_flow_s2",acc!$B$10:$ALH$83,$A64-1947,FALSE),"")</f>
        <v>84.958132999999975</v>
      </c>
      <c r="NY64" s="203">
        <v>0</v>
      </c>
      <c r="NZ64" s="203">
        <v>8.0127000000000166</v>
      </c>
      <c r="OA64" s="203">
        <v>13.099</v>
      </c>
      <c r="OB64" s="203">
        <v>0</v>
      </c>
      <c r="OC64" s="203">
        <v>30.856117999999999</v>
      </c>
      <c r="OD64" s="203">
        <v>30.856117999999999</v>
      </c>
      <c r="OE64" s="203">
        <v>72.989537999999996</v>
      </c>
      <c r="OF64" s="203">
        <v>-15.13543000000001</v>
      </c>
      <c r="OG64" s="203">
        <v>26.366640999999987</v>
      </c>
      <c r="OH64" s="203">
        <v>26.366640999999987</v>
      </c>
      <c r="OI64" s="203">
        <v>0</v>
      </c>
      <c r="OJ64" s="203">
        <v>0.24743399999999838</v>
      </c>
      <c r="OK64" s="203">
        <v>0</v>
      </c>
      <c r="OL64" s="203">
        <v>-20.621749999999999</v>
      </c>
      <c r="OM64" s="203">
        <v>90.891199</v>
      </c>
      <c r="ON64" s="241">
        <f>IFERROR(HLOOKUP("fl_3g_flow_s11",acc!$B$10:$AIO$83,$A64-1947,FALSE)+HLOOKUP("fl_4_flow_s11",acc!$B$10:$AIO$83,$A64-1947,FALSE)+HLOOKUP("fl_5e_flow_s11",acc!$B$10:$AIO$83,$A64-1947,FALSE),"")</f>
        <v>139.716306</v>
      </c>
      <c r="OO64" s="203">
        <v>0</v>
      </c>
      <c r="OP64" s="203">
        <v>0</v>
      </c>
      <c r="OQ64" s="203">
        <v>3.036</v>
      </c>
      <c r="OR64" s="203">
        <v>-6.7163740000000001</v>
      </c>
      <c r="OS64" s="203">
        <v>9.7523739999999997</v>
      </c>
      <c r="OT64" s="203">
        <v>61.754407</v>
      </c>
      <c r="OU64" s="203">
        <v>73.039346000000009</v>
      </c>
      <c r="OV64" s="203">
        <v>73.039346000000009</v>
      </c>
      <c r="OW64" s="203">
        <v>0</v>
      </c>
      <c r="OX64" s="203">
        <v>0</v>
      </c>
      <c r="OY64" s="203">
        <v>0</v>
      </c>
      <c r="OZ64" s="203">
        <v>0</v>
      </c>
      <c r="PA64" s="203">
        <v>959.25354099999993</v>
      </c>
      <c r="PB64" s="241">
        <f>IFERROR(HLOOKUP("fl_295_flow_s12",acc!$B$10:$AMM$83,$A64-1947,FALSE)+HLOOKUP("fl_2_flow_s12",acc!$B$10:$AMM$83,$A64-1947,FALSE)+HLOOKUP("fl_3g_flow_s12",acc!$B$10:$AMM$83,$A64-1947,FALSE)+HLOOKUP("fl_5e_flow_s12",acc!$B$10:$AMM$83,$A64-1947,FALSE)+HLOOKUP("fl_6_flow_s12",acc!$B$10:$AMM$83,$A64-1947,FALSE)+HLOOKUP("fl_7_flow_s12",acc!$B$10:$AMM$83,$A64-1947,FALSE),"")</f>
        <v>344.42357700000002</v>
      </c>
      <c r="PC64" s="203">
        <v>0</v>
      </c>
      <c r="PD64" s="203">
        <v>156.24035000000001</v>
      </c>
      <c r="PE64" s="203">
        <v>0</v>
      </c>
      <c r="PF64" s="203">
        <v>3.5777000000000001</v>
      </c>
      <c r="PG64" s="203">
        <v>40.8489</v>
      </c>
      <c r="PH64" s="203">
        <v>35.084894999999996</v>
      </c>
      <c r="PI64" s="203">
        <v>5.7639860000000001</v>
      </c>
      <c r="PJ64" s="203">
        <v>0</v>
      </c>
      <c r="PK64" s="203">
        <v>80.669846000000007</v>
      </c>
      <c r="PL64" s="203">
        <v>80.669846000000007</v>
      </c>
      <c r="PM64" s="203">
        <v>0</v>
      </c>
      <c r="PN64" s="203">
        <v>57.754098999999997</v>
      </c>
      <c r="PO64" s="203">
        <v>5.3327010000000428</v>
      </c>
      <c r="PP64" s="203">
        <v>0</v>
      </c>
      <c r="PQ64" s="203">
        <v>7.2191400000000003</v>
      </c>
      <c r="PR64" s="241">
        <f>IFERROR(HLOOKUP("fl_21_flow_s121",acc!$B$10:$AME$83,$A64-1947,FALSE)+HLOOKUP("res_flow",acc!$B$10:$AME$83,$A64-1947,FALSE)+HLOOKUP("gcb_flow",acc!$B$10:$AME$83,$A64-1947,FALSE)+HLOOKUP("fl_2_flow_s121",acc!$B$10:$AME$83,$A64-1947,FALSE)+HLOOKUP("fl_5e_flow_s121",acc!$B$10:$AME$83,$A64-1947,FALSE),"")</f>
        <v>6.900881</v>
      </c>
      <c r="PS64" s="203">
        <v>0</v>
      </c>
      <c r="PT64" s="203">
        <v>-2.3790000000000031</v>
      </c>
      <c r="PU64" s="203">
        <v>17.534000000000002</v>
      </c>
      <c r="PV64" s="203">
        <v>0</v>
      </c>
      <c r="PW64" s="203">
        <v>0</v>
      </c>
      <c r="PX64" s="203">
        <v>0</v>
      </c>
      <c r="PY64" s="203">
        <v>0</v>
      </c>
      <c r="PZ64" s="203">
        <v>0</v>
      </c>
      <c r="QA64" s="203">
        <v>0</v>
      </c>
      <c r="QB64" s="203">
        <v>0</v>
      </c>
      <c r="QC64" s="203">
        <v>0</v>
      </c>
      <c r="QD64" s="203">
        <v>0</v>
      </c>
      <c r="QE64" s="203">
        <v>0</v>
      </c>
      <c r="QF64" s="203">
        <v>0</v>
      </c>
      <c r="QG64" s="203">
        <v>88.732640000000004</v>
      </c>
      <c r="QH64" s="241">
        <f>IFERROR(HLOOKUP("fl_2_flow_s13",acc!$B$10:$ALW$83,$A64-1947,FALSE)+HLOOKUP("fl_3e_flow_s13",acc!$B$10:$ALW$83,$A64-1947,FALSE)+HLOOKUP("fl_4_flow_s13",acc!$B$10:$ALW$83,$A64-1947,FALSE),"")</f>
        <v>74.559326000000013</v>
      </c>
      <c r="QI64" s="203">
        <v>0</v>
      </c>
      <c r="QJ64" s="203">
        <v>5.1095169999999994</v>
      </c>
      <c r="QK64" s="203">
        <v>0</v>
      </c>
      <c r="QL64" s="203">
        <v>59.960692000000002</v>
      </c>
      <c r="QM64" s="203">
        <v>2.4875970000000001</v>
      </c>
      <c r="QN64" s="203">
        <v>57.473186999999996</v>
      </c>
      <c r="QO64" s="203">
        <v>3.953608</v>
      </c>
      <c r="QP64" s="203">
        <v>0</v>
      </c>
      <c r="QQ64" s="203">
        <v>0</v>
      </c>
      <c r="QR64" s="203">
        <v>0</v>
      </c>
      <c r="QS64" s="203">
        <v>0</v>
      </c>
      <c r="QT64" s="203">
        <v>0</v>
      </c>
      <c r="QU64" s="203">
        <v>0</v>
      </c>
      <c r="QV64" s="203">
        <v>54.058476999999996</v>
      </c>
      <c r="QW64" s="241">
        <f>IFERROR(HLOOKUP("fl_4_flow_s14",acc!$B$10:$ALO$83,$A64-1947,FALSE),"")</f>
        <v>34.351292000000001</v>
      </c>
      <c r="QX64" s="203">
        <v>0</v>
      </c>
      <c r="QY64" s="203">
        <v>0</v>
      </c>
      <c r="QZ64" s="203">
        <v>0</v>
      </c>
      <c r="RA64" s="203">
        <v>0</v>
      </c>
      <c r="RB64" s="203">
        <v>0</v>
      </c>
      <c r="RC64" s="203">
        <v>34.351292000000001</v>
      </c>
      <c r="RD64" s="203">
        <v>0</v>
      </c>
      <c r="RE64" s="203">
        <v>0</v>
      </c>
      <c r="RF64" s="203">
        <v>0</v>
      </c>
      <c r="RG64" s="203">
        <v>0</v>
      </c>
      <c r="RH64" s="203">
        <v>0</v>
      </c>
      <c r="RI64" s="203">
        <v>0</v>
      </c>
      <c r="RJ64" s="203">
        <v>1220.8837330000001</v>
      </c>
      <c r="RK64" s="241">
        <f>IFERROR(HLOOKUP("fl_1_flow_s2",acc!$B$10:$ALG$83,$A64-1947,FALSE)+HLOOKUP("fl_295_flow_s2",acc!$B$10:$ALG$83,$A64-1947,FALSE)+HLOOKUP("tgt2_flow",acc!$B$10:$ALG$83,$A64-1947,FALSE)+HLOOKUP("fl_2_flow_s2",acc!$B$10:$ALG$83,$A64-1947,FALSE)+HLOOKUP("fl_3d_flow_s2",acc!$B$10:$ALG$83,$A64-1947,FALSE)+HLOOKUP("fl_4_flow_s2",acc!$B$10:$ALG$83,$A64-1947,FALSE)+HLOOKUP("fl_5d_flow_s2",acc!$B$10:$ALG$83,$A64-1947,FALSE)+HLOOKUP("fl_7_flow_s2",acc!$B$10:$ALG$83,$A64-1947,FALSE),"")</f>
        <v>105.68688399999994</v>
      </c>
      <c r="RL64" s="203">
        <v>9.0999999999999998E-2</v>
      </c>
      <c r="RM64" s="203">
        <v>16.553829666666694</v>
      </c>
      <c r="RN64" s="203">
        <v>0</v>
      </c>
      <c r="RO64" s="203">
        <v>-5.5566999999999993</v>
      </c>
      <c r="RP64" s="203">
        <v>99.775908000000001</v>
      </c>
      <c r="RQ64" s="203">
        <v>30.856117999999999</v>
      </c>
      <c r="RR64" s="203">
        <v>68.919854999999998</v>
      </c>
      <c r="RS64" s="203">
        <v>-26.219649999999998</v>
      </c>
      <c r="RT64" s="203">
        <v>50.063697999999995</v>
      </c>
      <c r="RU64" s="203">
        <v>0</v>
      </c>
      <c r="RV64" s="203">
        <v>50.063697999999995</v>
      </c>
      <c r="RW64" s="203">
        <v>0</v>
      </c>
      <c r="RX64" s="203">
        <v>-4.8701020000000881</v>
      </c>
      <c r="RY64" s="203">
        <v>0</v>
      </c>
      <c r="RZ64" s="203">
        <v>-358.47440899999998</v>
      </c>
      <c r="SA64" s="241">
        <f>IFERROR(HLOOKUP("fa_21_v_s11",acc!$B$10:$AIR$83,$A64-1947,FALSE)+HLOOKUP("fa_2_v_s11",acc!$B$10:$AIR$83,$A64-1947,FALSE)+HLOOKUP("fa_3e_v_s11",acc!$B$10:$AIR$83,$A64-1947,FALSE)+HLOOKUP("fa_3d_v_s11",acc!$B$10:$AIR$83,$A64-1947,FALSE)+HLOOKUP("fa_4_v_s11",acc!$B$10:$AIR$83,$A64-1947,FALSE)
+HLOOKUP("fa_5e_v_s11",acc!$B$10:$AIR$83,$A64-1947,FALSE)
+HLOOKUP("fa_5d_v_s11",acc!$B$10:$AIR$83,$A64-1947,FALSE)
+HLOOKUP("fa_6_v_s11",acc!$B$10:$AIR$83,$A64-1947,FALSE)
+HLOOKUP("fa_7_v_s11",acc!$B$10:$AIR$83,$A64-1947,FALSE)
+HLOOKUP("fa_8_v_s11",acc!$B$10:$AIR$83,$A64-1947,FALSE),"")</f>
        <v>-366.10732599999994</v>
      </c>
      <c r="SB64" s="203">
        <v>0</v>
      </c>
      <c r="SC64" s="203">
        <v>-2.1885680000000001</v>
      </c>
      <c r="SD64" s="203">
        <v>0</v>
      </c>
      <c r="SE64" s="203">
        <v>-15.314738</v>
      </c>
      <c r="SF64" s="203">
        <v>-12.330985</v>
      </c>
      <c r="SG64" s="203">
        <v>-2.9837510000000003</v>
      </c>
      <c r="SH64" s="203">
        <v>-11.50305</v>
      </c>
      <c r="SI64" s="203">
        <v>-346.80153899999999</v>
      </c>
      <c r="SJ64" s="203">
        <v>-49.139243999999998</v>
      </c>
      <c r="SK64" s="203">
        <v>-297.66229499999997</v>
      </c>
      <c r="SL64" s="203">
        <v>0</v>
      </c>
      <c r="SM64" s="203">
        <v>-0.63869899999999902</v>
      </c>
      <c r="SN64" s="203">
        <v>-0.22411800000000026</v>
      </c>
      <c r="SO64" s="203">
        <v>-997.95710499999996</v>
      </c>
      <c r="SP64" s="241">
        <f>IFERROR(HLOOKUP("fa_21_v_s12",acc!$B$10:$AML$83,$A64-1947,FALSE)+HLOOKUP("res_v",acc!$B$10:$AML$83,$A64-1947,FALSE)+HLOOKUP("fa_2_v_s12",acc!$B$10:$AML$83,$A64-1947,FALSE)+HLOOKUP("fa_3e_v_s12",acc!$B$10:$AML$83,$A64-1947,FALSE)+HLOOKUP("fa_3d_v_s12",acc!$B$10:$AML$83,$A64-1947,FALSE)+HLOOKUP("fa_3g_v_s12",acc!$B$10:$AML$83,$A64-1947,FALSE)+HLOOKUP("fa_4_v_s12",acc!$B$10:$AML$83,$A64-1947,FALSE)+HLOOKUP("fa_5e_v_s12",acc!$B$10:$AML$83,$A64-1947,FALSE)+HLOOKUP("fa_5d_v_s12",acc!$B$10:$AML$83,$A64-1947,FALSE)+HLOOKUP("fa_8_v_s12",acc!$B$10:$AML$83,$A64-1947,FALSE),"")</f>
        <v>-316.32642599999997</v>
      </c>
      <c r="SQ64" s="203">
        <v>0</v>
      </c>
      <c r="SR64" s="203">
        <v>-64.699899999999985</v>
      </c>
      <c r="SS64" s="203">
        <v>0</v>
      </c>
      <c r="ST64" s="203">
        <v>0</v>
      </c>
      <c r="SU64" s="203">
        <v>6.0671289999999996</v>
      </c>
      <c r="SV64" s="203">
        <v>-20.369311999999997</v>
      </c>
      <c r="SW64" s="203">
        <v>26.436413999999999</v>
      </c>
      <c r="SX64" s="203">
        <v>-15.3255</v>
      </c>
      <c r="SY64" s="203">
        <v>-242.36813699999999</v>
      </c>
      <c r="SZ64" s="203">
        <v>-150.032974</v>
      </c>
      <c r="TA64" s="203">
        <v>-92.335153999999989</v>
      </c>
      <c r="TB64" s="203">
        <v>0</v>
      </c>
      <c r="TC64" s="203">
        <v>0</v>
      </c>
      <c r="TD64" s="203">
        <v>0</v>
      </c>
      <c r="TE64" s="203">
        <v>-4.494605</v>
      </c>
      <c r="TF64" s="241">
        <f>IFERROR(HLOOKUP("fa_1_v_s121",acc!$B$10:$AMD$83,$A64-1947,FALSE)+HLOOKUP("fa_295_v_s121",acc!$B$10:$AMD$83,$A64-1947,FALSE)+HLOOKUP("tgt2_v",acc!$B$10:$AMD$83,$A64-1947,FALSE)+HLOOKUP("fa_2_v_s121",acc!$B$10:$AMD$83,$A64-1947,FALSE)+HLOOKUP("fa_3e_v_s121",acc!$B$10:$AMD$83,$A64-1947,FALSE)+HLOOKUP("fa_3d_v_s121",acc!$B$10:$AMD$83,$A64-1947,FALSE)+HLOOKUP("fa_3g_v_s121",acc!$B$10:$AMD$83,$A64-1947,FALSE)+HLOOKUP("fa_4_v_s121",acc!$B$10:$AMD$83,$A64-1947,FALSE)+HLOOKUP("fa_5e_v_s121",acc!$B$10:$AMD$83,$A64-1947,FALSE)+HLOOKUP("fa_5d_v_s121",acc!$B$10:$AMD$83,$A64-1947,FALSE)+HLOOKUP("fa_7_v_s121",acc!$B$10:$AMD$83,$A64-1947,FALSE)+HLOOKUP("fa_8_v_s121",acc!$B$10:$AMD$83,$A64-1947,FALSE),"")</f>
        <v>-4.4946029999999988</v>
      </c>
      <c r="TG64" s="203">
        <v>1.0960000000000001</v>
      </c>
      <c r="TH64" s="203">
        <v>-1.325</v>
      </c>
      <c r="TI64" s="203">
        <v>0</v>
      </c>
      <c r="TJ64" s="203">
        <v>0</v>
      </c>
      <c r="TK64" s="203">
        <v>-4.0510999999999999</v>
      </c>
      <c r="TL64" s="203">
        <v>-2.9666980000000001</v>
      </c>
      <c r="TM64" s="203">
        <v>-1.084398</v>
      </c>
      <c r="TN64" s="203">
        <v>0</v>
      </c>
      <c r="TO64" s="203">
        <v>-0.214505</v>
      </c>
      <c r="TP64" s="203">
        <v>-0.106507</v>
      </c>
      <c r="TQ64" s="203">
        <v>-0.108</v>
      </c>
      <c r="TR64" s="203">
        <v>0</v>
      </c>
      <c r="TS64" s="241">
        <v>0</v>
      </c>
      <c r="TT64" s="203">
        <v>0</v>
      </c>
      <c r="TU64" s="203">
        <v>-27.789308999999999</v>
      </c>
      <c r="TV64" s="241">
        <f>IFERROR(HLOOKUP("gcb_v",acc!$B$10:$ALV$83,$A64-1947,FALSE)+HLOOKUP("fa_2_v_s13",acc!$B$10:$ALV$83,$A64-1947,FALSE)+HLOOKUP("fa_3d_v_s13",acc!$B$10:$ALV$83,$A64-1947,FALSE)+HLOOKUP("fa_3g_v_s13",acc!$B$10:$ALV$83,$A64-1947,FALSE)+HLOOKUP("fa_5e_v_s13",acc!$B$10:$ALV$83,$A64-1947,FALSE)+HLOOKUP("fa_5d_v_s13",acc!$B$10:$ALV$83,$A64-1947,FALSE)+HLOOKUP("fa_6_v_s13",acc!$B$10:$ALV$83,$A64-1947,FALSE)+HLOOKUP("fa_7_v_s13",acc!$B$10:$ALV$83,$A64-1947,FALSE)+HLOOKUP("fa_8_v_s13",acc!$B$10:$ALV$83,$A64-1947,FALSE),"")</f>
        <v>-27.521719999999995</v>
      </c>
      <c r="TW64" s="203">
        <v>0</v>
      </c>
      <c r="TX64" s="203">
        <v>0</v>
      </c>
      <c r="TY64" s="203">
        <v>0</v>
      </c>
      <c r="TZ64" s="203">
        <v>2.0000000000000001E-4</v>
      </c>
      <c r="UA64" s="203">
        <v>-0.64513199999999993</v>
      </c>
      <c r="UB64" s="203">
        <v>0.64531300000000003</v>
      </c>
      <c r="UC64" s="203">
        <v>0</v>
      </c>
      <c r="UD64" s="203">
        <v>-27.303508999999998</v>
      </c>
      <c r="UE64" s="203">
        <v>-24.902085999999997</v>
      </c>
      <c r="UF64" s="203">
        <v>-2.4014280000000001</v>
      </c>
      <c r="UG64" s="203">
        <v>0</v>
      </c>
      <c r="UH64" s="203">
        <v>-0.21599999999999997</v>
      </c>
      <c r="UI64" s="203">
        <v>0</v>
      </c>
      <c r="UJ64" s="203">
        <v>-108.150614</v>
      </c>
      <c r="UK64" s="241">
        <f>IFERROR(HLOOKUP("fa_21_v_s14",acc!$B$10:$ALN$83,$A64-1947,FALSE)+HLOOKUP("fa_2_v_s14",acc!$B$10:$ALN$83,$A64-1947,FALSE)+HLOOKUP("fa_3d_v_s14",acc!$B$10:$ALN$83,$A64-1947,FALSE)+HLOOKUP("fa_3g_v_s14",acc!$B$10:$ALN$83,$A64-1947,FALSE)+HLOOKUP("fa_5e_v_s14",acc!$B$10:$ALN$83,$A64-1947,FALSE)+HLOOKUP("fa_5d_v_s14",acc!$B$10:$ALN$83,$A64-1947,FALSE)+HLOOKUP("fa_6_v_s14",acc!$B$10:$ALN$83,$A64-1947,FALSE)+HLOOKUP("fa_7_v_s14",acc!$B$10:$ALN$83,$A64-1947,FALSE)+HLOOKUP("fa_8_v_s14",acc!$B$10:$ALN$83,$A64-1947,FALSE),"")</f>
        <v>-108.40763100000001</v>
      </c>
      <c r="UL64" s="203">
        <v>0</v>
      </c>
      <c r="UM64" s="203">
        <v>6.0253000000000005</v>
      </c>
      <c r="UN64" s="203">
        <v>0</v>
      </c>
      <c r="UO64" s="203">
        <v>-6.7364069999999998</v>
      </c>
      <c r="UP64" s="203">
        <v>-6.8029849999999996</v>
      </c>
      <c r="UQ64" s="203">
        <v>6.6572000000000006E-2</v>
      </c>
      <c r="UR64" s="203">
        <v>0</v>
      </c>
      <c r="US64" s="203">
        <v>-84.634725000000017</v>
      </c>
      <c r="UT64" s="203">
        <v>-82.503971000000007</v>
      </c>
      <c r="UU64" s="203">
        <v>-2.1307649999999998</v>
      </c>
      <c r="UV64" s="203">
        <v>-23.061782000000001</v>
      </c>
      <c r="UW64" s="203">
        <v>0</v>
      </c>
      <c r="UX64" s="203">
        <v>0</v>
      </c>
      <c r="UY64" s="203">
        <v>-1255.3091399999998</v>
      </c>
      <c r="UZ64" s="241">
        <f>IFERROR(HLOOKUP("fa_21_v_s2",acc!$B$10:$ALF$83,$A64-1947,FALSE)+HLOOKUP("fa_2_v_s2",acc!$B$10:$ALF$83,$A64-1947,FALSE)+HLOOKUP("fa_3e_v_s2",acc!$B$10:$ALF$83,$A64-1947,FALSE)+HLOOKUP("fa_3g_v_s2",acc!$B$10:$ALF$83,$A64-1947,FALSE)+HLOOKUP("fa_4_v_s2",acc!$B$10:$ALF$83,$A64-1947,FALSE)+HLOOKUP("fa_5e_v_s2",acc!$B$10:$ALF$83,$A64-1947,FALSE)+HLOOKUP("fa_6_v_s2",acc!$B$10:$ALF$83,$A64-1947,FALSE)+HLOOKUP("fa_8_v_s2",acc!$B$10:$ALF$83,$A64-1947,FALSE),"")</f>
        <v>-175.441496</v>
      </c>
      <c r="VA64" s="203">
        <v>0</v>
      </c>
      <c r="VB64" s="203">
        <v>2.5068000000000019</v>
      </c>
      <c r="VC64" s="203">
        <v>0</v>
      </c>
      <c r="VD64" s="203">
        <v>0</v>
      </c>
      <c r="VE64" s="203">
        <v>-19.627454</v>
      </c>
      <c r="VF64" s="203">
        <v>-43.115112000000003</v>
      </c>
      <c r="VG64" s="203">
        <v>23.487704000000001</v>
      </c>
      <c r="VH64" s="203">
        <v>-3.7066999999999997</v>
      </c>
      <c r="VI64" s="203">
        <v>-197.953418</v>
      </c>
      <c r="VJ64" s="203">
        <v>-197.953418</v>
      </c>
      <c r="VK64" s="203">
        <v>0</v>
      </c>
      <c r="VL64" s="203">
        <v>0</v>
      </c>
      <c r="VM64" s="203">
        <v>0</v>
      </c>
      <c r="VN64" s="203">
        <v>0.22411800000000026</v>
      </c>
      <c r="VO64" s="203">
        <v>-358.18704599999995</v>
      </c>
      <c r="VP64" s="241">
        <f>IFERROR(HLOOKUP("fl_3g_v_s11",acc!$B$10:$AIM$83,$A64-1947,FALSE)+HLOOKUP("fl_4_v_s11",acc!$B$10:$AIM$83,$A64-1947,FALSE)+HLOOKUP("fl_5e_v_s11",acc!$B$10:$AIM$83,$A64-1947,FALSE),"")</f>
        <v>-365.81996099999998</v>
      </c>
      <c r="VQ64" s="203">
        <v>0</v>
      </c>
      <c r="VR64" s="203">
        <v>0</v>
      </c>
      <c r="VS64" s="203">
        <v>-11.223000000000001</v>
      </c>
      <c r="VT64" s="203">
        <v>-11.016528000000001</v>
      </c>
      <c r="VU64" s="203">
        <v>-0.20646799999999998</v>
      </c>
      <c r="VV64" s="203">
        <v>-14.524407999999999</v>
      </c>
      <c r="VW64" s="203">
        <v>-350.635941</v>
      </c>
      <c r="VX64" s="203">
        <v>-350.635941</v>
      </c>
      <c r="VY64" s="203">
        <v>0</v>
      </c>
      <c r="VZ64" s="203">
        <v>0</v>
      </c>
      <c r="WA64" s="203">
        <v>0</v>
      </c>
      <c r="WB64" s="203">
        <v>0</v>
      </c>
      <c r="WC64" s="203">
        <v>-910.32514000000003</v>
      </c>
      <c r="WD64" s="241">
        <f>IFERROR(HLOOKUP("fl_295_v_s12",acc!$B$10:$AMK$83,$A64-1947,FALSE)+HLOOKUP("fl_2_v_s12",acc!$B$10:$AMK$83,$A64-1947,FALSE)+HLOOKUP("fl_3g_v_s12",acc!$B$10:$AMK$83,$A64-1947,FALSE)+HLOOKUP("fl_5e_v_s12",acc!$B$10:$AMK$83,$A64-1947,FALSE)+HLOOKUP("fl_6_v_s12",acc!$B$10:$AMK$83,$A64-1947,FALSE)+HLOOKUP("fl_7_v_s12",acc!$B$10:$AMK$83,$A64-1947,FALSE),"")</f>
        <v>-228.69441900000001</v>
      </c>
      <c r="WE64" s="203">
        <v>0</v>
      </c>
      <c r="WF64" s="203">
        <v>-33.3979</v>
      </c>
      <c r="WG64" s="203">
        <v>0</v>
      </c>
      <c r="WH64" s="203">
        <v>2.5068000000000001</v>
      </c>
      <c r="WI64" s="203">
        <v>-27.8185</v>
      </c>
      <c r="WJ64" s="203">
        <v>-29.298587999999999</v>
      </c>
      <c r="WK64" s="203">
        <v>1.4801120000000001</v>
      </c>
      <c r="WL64" s="203">
        <v>0</v>
      </c>
      <c r="WM64" s="203">
        <v>-149.48426000000001</v>
      </c>
      <c r="WN64" s="203">
        <v>-149.48426000000001</v>
      </c>
      <c r="WO64" s="203">
        <v>0</v>
      </c>
      <c r="WP64" s="203">
        <v>-23.061782000000001</v>
      </c>
      <c r="WQ64" s="203">
        <v>2.5611989999999878</v>
      </c>
      <c r="WR64" s="203">
        <v>0</v>
      </c>
      <c r="WS64" s="203">
        <v>-4.5179999999999998</v>
      </c>
      <c r="WT64" s="241">
        <f>IFERROR(HLOOKUP("fl_21_v_s121",acc!$B$10:$AMC$83,$A64-1947,FALSE)+HLOOKUP("res_v",acc!$B$10:$AMC$83,$A64-1947,FALSE)+HLOOKUP("gcb_v",acc!$B$10:$AMC$83,$A64-1947,FALSE)+HLOOKUP("fl_2_v_s121",acc!$B$10:$AMC$83,$A64-1947,FALSE)+HLOOKUP("fl_5e_v_s121",acc!$B$10:$AMC$83,$A64-1947,FALSE),"")</f>
        <v>-4.5179999999999998</v>
      </c>
      <c r="WU64" s="203">
        <v>0</v>
      </c>
      <c r="WV64" s="203">
        <v>0</v>
      </c>
      <c r="WW64" s="203">
        <v>0</v>
      </c>
      <c r="WX64" s="203">
        <v>0</v>
      </c>
      <c r="WY64" s="203">
        <v>0</v>
      </c>
      <c r="WZ64" s="203">
        <v>0</v>
      </c>
      <c r="XA64" s="203">
        <v>0</v>
      </c>
      <c r="XB64" s="203">
        <v>0</v>
      </c>
      <c r="XC64" s="203">
        <v>-4.5179999999999998</v>
      </c>
      <c r="XD64" s="203">
        <v>-4.5179999999999998</v>
      </c>
      <c r="XE64" s="203">
        <v>0</v>
      </c>
      <c r="XF64" s="203">
        <v>0</v>
      </c>
      <c r="XG64" s="203">
        <v>0</v>
      </c>
      <c r="XH64" s="203">
        <v>0</v>
      </c>
      <c r="XI64" s="203">
        <v>19.144045999999999</v>
      </c>
      <c r="XJ64" s="241">
        <f>IFERROR(HLOOKUP("fl_2_v_s13",acc!$B$10:$ALU$83,$A64-1947,FALSE)+HLOOKUP("fl_3e_v_s13",acc!$B$10:$ALU$83,$A64-1947,FALSE)+HLOOKUP("fl_4_v_s13",acc!$B$10:$ALU$83,$A64-1947,FALSE),"")</f>
        <v>19.411667999999999</v>
      </c>
      <c r="XK64" s="203">
        <v>0</v>
      </c>
      <c r="XL64" s="203">
        <v>0</v>
      </c>
      <c r="XM64" s="203">
        <v>0</v>
      </c>
      <c r="XN64" s="203">
        <v>19.414045999999999</v>
      </c>
      <c r="XO64" s="203">
        <v>-2.7999960000000002</v>
      </c>
      <c r="XP64" s="203">
        <v>22.214050999999998</v>
      </c>
      <c r="XQ64" s="203">
        <v>0</v>
      </c>
      <c r="XR64" s="203">
        <v>0</v>
      </c>
      <c r="XS64" s="203">
        <v>0</v>
      </c>
      <c r="XT64" s="203">
        <v>0</v>
      </c>
      <c r="XU64" s="203">
        <v>0</v>
      </c>
      <c r="XV64" s="203">
        <v>0</v>
      </c>
      <c r="XW64" s="203">
        <v>0</v>
      </c>
      <c r="XX64" s="203">
        <v>-1.423</v>
      </c>
      <c r="XY64" s="241">
        <f>IFERROR(HLOOKUP("fl_4_v_s14",acc!$B$10:$ALM$83,$A64-1947,FALSE),"")</f>
        <v>-1.68</v>
      </c>
      <c r="XZ64" s="203">
        <v>0</v>
      </c>
      <c r="YA64" s="203">
        <v>0</v>
      </c>
      <c r="YB64" s="203">
        <v>0</v>
      </c>
      <c r="YC64" s="203">
        <v>0</v>
      </c>
      <c r="YD64" s="203">
        <v>0</v>
      </c>
      <c r="YE64" s="203">
        <v>-1.68</v>
      </c>
      <c r="YF64" s="203">
        <v>0</v>
      </c>
      <c r="YG64" s="203">
        <v>0</v>
      </c>
      <c r="YH64" s="203">
        <v>0</v>
      </c>
      <c r="YI64" s="203">
        <v>0</v>
      </c>
      <c r="YJ64" s="203">
        <v>0</v>
      </c>
      <c r="YK64" s="203">
        <v>0</v>
      </c>
      <c r="YL64" s="203">
        <v>-1496.8660419999999</v>
      </c>
      <c r="YM64" s="241">
        <f>IFERROR(HLOOKUP("fl_1_v_s2",acc!$B$10:$ALE$83,$A64-1947,FALSE)+HLOOKUP("fl_295_v_s2",acc!$B$10:$ALE$83,$A64-1947,FALSE)+HLOOKUP("tgt2_v",acc!$B$10:$ALE$83,$A64-1947,FALSE)+HLOOKUP("fl_2_v_s2",acc!$B$10:$ALE$83,$A64-1947,FALSE)+HLOOKUP("fl_3d_v_s2",acc!$B$10:$ALE$83,$A64-1947,FALSE)+HLOOKUP("fl_4_v_s2",acc!$B$10:$ALE$83,$A64-1947,FALSE)+HLOOKUP("fl_5d_v_s2",acc!$B$10:$ALE$83,$A64-1947,FALSE)+HLOOKUP("fl_7_v_s2",acc!$B$10:$ALE$83,$A64-1947,FALSE),"")</f>
        <v>-416.99850800000002</v>
      </c>
      <c r="YN64" s="203">
        <v>1.0960000000000001</v>
      </c>
      <c r="YO64" s="203">
        <v>-26.283467999999999</v>
      </c>
      <c r="YP64" s="203">
        <v>0</v>
      </c>
      <c r="YQ64" s="203">
        <v>-2.5068000000000001</v>
      </c>
      <c r="YR64" s="203">
        <v>-20.034916000000003</v>
      </c>
      <c r="YS64" s="203">
        <v>-43.115112000000003</v>
      </c>
      <c r="YT64" s="203">
        <v>23.080145000000002</v>
      </c>
      <c r="YU64" s="203">
        <v>-14.330842000000004</v>
      </c>
      <c r="YV64" s="203">
        <v>-394.63764500000002</v>
      </c>
      <c r="YW64" s="203">
        <v>0</v>
      </c>
      <c r="YX64" s="203">
        <v>-394.63764500000002</v>
      </c>
      <c r="YY64" s="203">
        <v>0</v>
      </c>
      <c r="YZ64" s="203">
        <v>-3.4158979999999701</v>
      </c>
      <c r="ZA64" s="203">
        <v>0</v>
      </c>
      <c r="ZB64" s="203">
        <v>11.011644</v>
      </c>
      <c r="ZC64" s="241">
        <f>IFERROR(HLOOKUP("fa_21_c_s11",acc!$B$10:$AIL$83,$A64-1947,FALSE)+HLOOKUP("fa_2_c_s11",acc!$B$10:$AIL$83,$A64-1947,FALSE)+HLOOKUP("fa_3e_c_s11",acc!$B$10:$AIL$83,$A64-1947,FALSE)+HLOOKUP("fa_3d_c_s11",acc!$B$10:$AIL$83,$A64-1947,FALSE)+HLOOKUP("fa_4_c_s11",acc!$B$10:$AIL$83,$A64-1947,FALSE)+HLOOKUP("fa_5e_c_s11",acc!$B$10:$AIL$83,$A64-1947,FALSE)+HLOOKUP("fa_5d_c_s11",acc!$B$10:$AIL$83,$A64-1947,FALSE)+HLOOKUP("fa_6_c_s11",acc!$B$10:$AIL$83,$A64-1947,FALSE)+HLOOKUP("fa_7_c_s11",acc!$B$10:$AIL$83,$A64-1947,FALSE)+HLOOKUP("fa_8_c_s11",acc!$B$10:$AIL$83,$A64-1947,FALSE),"")</f>
        <v>9.7516320000000007</v>
      </c>
      <c r="ZD64" s="203">
        <v>0</v>
      </c>
      <c r="ZE64" s="203">
        <v>-0.69742300000000002</v>
      </c>
      <c r="ZF64" s="203">
        <v>0</v>
      </c>
      <c r="ZG64" s="203">
        <v>0</v>
      </c>
      <c r="ZH64" s="203">
        <v>0</v>
      </c>
      <c r="ZI64" s="203">
        <v>0</v>
      </c>
      <c r="ZJ64" s="203">
        <v>3.7610700000000001</v>
      </c>
      <c r="ZK64" s="203">
        <v>4.412998</v>
      </c>
      <c r="ZL64" s="203">
        <v>4.4382489999999999</v>
      </c>
      <c r="ZM64" s="203">
        <v>-2.5251000000000003E-2</v>
      </c>
      <c r="ZN64" s="203">
        <v>0</v>
      </c>
      <c r="ZO64" s="203">
        <v>0</v>
      </c>
      <c r="ZP64" s="203">
        <v>2.2749870000000003</v>
      </c>
      <c r="ZQ64" s="203">
        <v>-12.663516</v>
      </c>
      <c r="ZR64" s="241">
        <f>IFERROR(HLOOKUP("fa_21_c_s12",acc!$B$10:$AMJ$83,$A64-1947,FALSE)+HLOOKUP("res_c",acc!$B$10:$AMJ$83,$A64-1947,FALSE)+HLOOKUP("fa_2_c_s12",acc!$B$10:$AMJ$83,$A64-1947,FALSE)+HLOOKUP("fa_3e_c_s12",acc!$B$10:$AMJ$83,$A64-1947,FALSE)+HLOOKUP("fa_3d_c_s12",acc!$B$10:$AMJ$83,$A64-1947,FALSE)+HLOOKUP("fa_3g_c_s12",acc!$B$10:$AMJ$83,$A64-1947,FALSE)+HLOOKUP("fa_4_c_s12",acc!$B$10:$AMJ$83,$A64-1947,FALSE)+HLOOKUP("fa_5e_c_s12",acc!$B$10:$AMJ$83,$A64-1947,FALSE)+HLOOKUP("fa_5d_c_s12",acc!$B$10:$AMJ$83,$A64-1947,FALSE)+HLOOKUP("fa_8_c_s12",acc!$B$10:$AMJ$83,$A64-1947,FALSE),"")</f>
        <v>-8.2681159999999991</v>
      </c>
      <c r="ZS64" s="203">
        <v>0</v>
      </c>
      <c r="ZT64" s="203">
        <v>-3.9121999999999986</v>
      </c>
      <c r="ZU64" s="203">
        <v>0</v>
      </c>
      <c r="ZV64" s="203">
        <v>0</v>
      </c>
      <c r="ZW64" s="203">
        <v>0</v>
      </c>
      <c r="ZX64" s="203">
        <v>0</v>
      </c>
      <c r="ZY64" s="203">
        <v>0</v>
      </c>
      <c r="ZZ64" s="203">
        <v>-3.089900000000001</v>
      </c>
      <c r="AAA64" s="203">
        <v>-1.266016</v>
      </c>
      <c r="AAB64" s="203">
        <v>-1.2133210000000001</v>
      </c>
      <c r="AAC64" s="203">
        <v>-5.2694999999999999E-2</v>
      </c>
      <c r="AAD64" s="203">
        <v>0</v>
      </c>
      <c r="AAE64" s="203">
        <v>0</v>
      </c>
      <c r="AAF64" s="203">
        <v>0</v>
      </c>
      <c r="AAG64" s="203">
        <v>21.516997</v>
      </c>
      <c r="AAH64" s="241">
        <f>IFERROR(HLOOKUP("fa_1_c_s121",acc!$B$10:$AMB$83,$A64-1947,FALSE)+HLOOKUP("fa_295_c_s121",acc!$B$10:$AMB$83,$A64-1947,FALSE)+HLOOKUP("tgt2_c",acc!$B$10:$AMB$83,$A64-1947,FALSE)+HLOOKUP("fa_2_c_s121",acc!$B$10:$AMB$83,$A64-1947,FALSE)+HLOOKUP("fa_3e_c_s121",acc!$B$10:$AMB$83,$A64-1947,FALSE)+HLOOKUP("fa_3d_c_s121",acc!$B$10:$AMB$83,$A64-1947,FALSE)+HLOOKUP("fa_3g_c_s121",acc!$B$10:$AMB$83,$A64-1947,FALSE)+HLOOKUP("fa_4_c_s121",acc!$B$10:$AMB$83,$A64-1947,FALSE)+HLOOKUP("fa_5e_c_s121",acc!$B$10:$AMB$83,$A64-1947,FALSE)+HLOOKUP("fa_5d_c_s121",acc!$B$10:$AMB$83,$A64-1947,FALSE)+HLOOKUP("fa_7_c_s121",acc!$B$10:$AMB$83,$A64-1947,FALSE)+HLOOKUP("fa_8_c_s121",acc!$B$10:$AMB$83,$A64-1947,FALSE),"")</f>
        <v>19.037997000000001</v>
      </c>
      <c r="AAI64" s="203">
        <v>0</v>
      </c>
      <c r="AAJ64" s="203">
        <v>21.516999999999999</v>
      </c>
      <c r="AAK64" s="203">
        <v>0</v>
      </c>
      <c r="AAL64" s="203">
        <v>0</v>
      </c>
      <c r="AAM64" s="203">
        <v>0</v>
      </c>
      <c r="AAN64" s="203">
        <v>0</v>
      </c>
      <c r="AAO64" s="203">
        <v>0</v>
      </c>
      <c r="AAP64" s="203">
        <v>0</v>
      </c>
      <c r="AAQ64" s="203">
        <v>-3.0000000000000001E-6</v>
      </c>
      <c r="AAR64" s="203">
        <v>-3.0000000000000001E-6</v>
      </c>
      <c r="AAS64" s="203">
        <v>0</v>
      </c>
      <c r="AAT64" s="203">
        <v>0</v>
      </c>
      <c r="AAU64" s="203">
        <v>0</v>
      </c>
      <c r="AAV64" s="203">
        <v>-2.4790000000000001</v>
      </c>
      <c r="AAW64" s="203">
        <v>0.59820799999999996</v>
      </c>
      <c r="AAX64" s="241">
        <f>IFERROR(HLOOKUP("gcb_c",acc!$B$10:$ALT$83,$A64-1947,FALSE)+HLOOKUP("fa_2_c_s13",acc!$B$10:$ALT$83,$A64-1947,FALSE)+HLOOKUP("fa_3d_c_s13",acc!$B$10:$ALT$83,$A64-1947,FALSE)+HLOOKUP("fa_3g_c_s13",acc!$B$10:$ALT$83,$A64-1947,FALSE)+HLOOKUP("fa_5e_c_s13",acc!$B$10:$ALT$83,$A64-1947,FALSE)+HLOOKUP("fa_5d_c_s13",acc!$B$10:$ALT$83,$A64-1947,FALSE)+HLOOKUP("fa_6_c_s13",acc!$B$10:$ALT$83,$A64-1947,FALSE)+HLOOKUP("fa_7_c_s13",acc!$B$10:$ALT$83,$A64-1947,FALSE)+HLOOKUP("fa_8_c_s13",acc!$B$10:$ALT$83,$A64-1947,FALSE),"")</f>
        <v>0.55020900000000017</v>
      </c>
      <c r="AAY64" s="203">
        <v>0</v>
      </c>
      <c r="AAZ64" s="203">
        <v>-0.69979999999999998</v>
      </c>
      <c r="ABA64" s="203">
        <v>0</v>
      </c>
      <c r="ABB64" s="203">
        <v>0</v>
      </c>
      <c r="ABC64" s="203">
        <v>0</v>
      </c>
      <c r="ABD64" s="203">
        <v>0</v>
      </c>
      <c r="ABE64" s="203">
        <v>0</v>
      </c>
      <c r="ABF64" s="203">
        <v>1.269995</v>
      </c>
      <c r="ABG64" s="203">
        <v>1.1630670000000001</v>
      </c>
      <c r="ABH64" s="203">
        <v>0.106929</v>
      </c>
      <c r="ABI64" s="203">
        <v>0</v>
      </c>
      <c r="ABJ64" s="203">
        <v>0</v>
      </c>
      <c r="ABK64" s="203">
        <v>-9.9870000000000011E-3</v>
      </c>
      <c r="ABL64" s="203">
        <v>15.816694999999999</v>
      </c>
      <c r="ABM64" s="241">
        <f>IFERROR(HLOOKUP("fa_21_c_s14",acc!$B$10:$ALL$83,$A64-1947,FALSE)+HLOOKUP("fa_2_c_s14",acc!$B$10:$ALL$83,$A64-1947,FALSE)+HLOOKUP("fa_3d_c_s14",acc!$B$10:$ALL$83,$A64-1947,FALSE)+HLOOKUP("fa_3g_c_s14",acc!$B$10:$ALL$83,$A64-1947,FALSE)+HLOOKUP("fa_5e_c_s14",acc!$B$10:$ALL$83,$A64-1947,FALSE)+HLOOKUP("fa_5d_c_s14",acc!$B$10:$ALL$83,$A64-1947,FALSE)+HLOOKUP("fa_6_c_s14",acc!$B$10:$ALL$83,$A64-1947,FALSE)+HLOOKUP("fa_7_c_s14",acc!$B$10:$ALL$83,$A64-1947,FALSE)+HLOOKUP("fa_8_c_s14",acc!$B$10:$ALL$83,$A64-1947,FALSE),"")</f>
        <v>15.826695000000003</v>
      </c>
      <c r="ABN64" s="203">
        <v>0</v>
      </c>
      <c r="ABO64" s="203">
        <v>17.003700000000002</v>
      </c>
      <c r="ABP64" s="203">
        <v>-2.4790000000000001</v>
      </c>
      <c r="ABQ64" s="203">
        <v>0</v>
      </c>
      <c r="ABR64" s="203">
        <v>0</v>
      </c>
      <c r="ABS64" s="203">
        <v>0</v>
      </c>
      <c r="ABT64" s="203">
        <v>0</v>
      </c>
      <c r="ABU64" s="203">
        <v>-1.187006</v>
      </c>
      <c r="ABV64" s="203">
        <v>-1.1580250000000001</v>
      </c>
      <c r="ABW64" s="203">
        <v>-2.8981000000000003E-2</v>
      </c>
      <c r="ABX64" s="203">
        <v>0</v>
      </c>
      <c r="ABY64" s="203">
        <v>0</v>
      </c>
      <c r="ABZ64" s="203">
        <v>2.489001</v>
      </c>
      <c r="ACA64" s="203">
        <v>33.764732000000002</v>
      </c>
      <c r="ACB64" s="241">
        <f>IFERROR(HLOOKUP("fa_21_c_s2",acc!$B$10:$ALD$83,$A64-1947,FALSE)+HLOOKUP("fa_2_c_s2",acc!$B$10:$ALD$83,$A64-1947,FALSE)+HLOOKUP("fa_3e_c_s2",acc!$B$10:$ALD$83,$A64-1947,FALSE)+HLOOKUP("fa_3g_c_s2",acc!$B$10:$ALD$83,$A64-1947,FALSE)+HLOOKUP("fa_4_c_s2",acc!$B$10:$ALD$83,$A64-1947,FALSE)+HLOOKUP("fa_5e_c_s2",acc!$B$10:$ALD$83,$A64-1947,FALSE)+HLOOKUP("fa_6_c_s2",acc!$B$10:$ALD$83,$A64-1947,FALSE)+HLOOKUP("fa_8_c_s2",acc!$B$10:$ALD$83,$A64-1947,FALSE),"")</f>
        <v>12.405632000000006</v>
      </c>
      <c r="ACC64" s="203">
        <v>0</v>
      </c>
      <c r="ACD64" s="203">
        <v>-2.4789999999999961</v>
      </c>
      <c r="ACE64" s="203">
        <v>21.527000000000001</v>
      </c>
      <c r="ACF64" s="203">
        <v>0</v>
      </c>
      <c r="ACG64" s="203">
        <v>0</v>
      </c>
      <c r="ACH64" s="203">
        <v>0</v>
      </c>
      <c r="ACI64" s="203">
        <v>0</v>
      </c>
      <c r="ACJ64" s="203">
        <v>-4.3673999999999999</v>
      </c>
      <c r="ACK64" s="203">
        <v>3.2999999999727692E-5</v>
      </c>
      <c r="ACL64" s="203">
        <v>3.2999999999727692E-5</v>
      </c>
      <c r="ACM64" s="203">
        <v>0</v>
      </c>
      <c r="ACN64" s="203">
        <v>0</v>
      </c>
      <c r="ACO64" s="203">
        <v>0</v>
      </c>
      <c r="ACP64" s="203">
        <v>-2.2750010000000001</v>
      </c>
      <c r="ACQ64" s="203">
        <v>7.7711300000000003</v>
      </c>
      <c r="ACR64" s="241">
        <f>IFERROR(HLOOKUP("fl_3g_c_s11",acc!$B$10:$AMQ$83,$A64-1947,FALSE)+HLOOKUP("fl_4_c_s11",acc!$B$10:$AMQ$83,$A64-1947,FALSE)+HLOOKUP("fl_5e_c_s11",acc!$B$10:$AMQ$83,$A64-1947,FALSE),"")</f>
        <v>6.5111180000000006</v>
      </c>
      <c r="ACS64" s="203">
        <v>0</v>
      </c>
      <c r="ACT64" s="203">
        <v>0</v>
      </c>
      <c r="ACU64" s="203">
        <v>0.35</v>
      </c>
      <c r="ACV64" s="203">
        <v>0.35</v>
      </c>
      <c r="ACW64" s="203">
        <v>0</v>
      </c>
      <c r="ACX64" s="203">
        <v>0.25311800000000001</v>
      </c>
      <c r="ACY64" s="203">
        <v>5.9080000000000004</v>
      </c>
      <c r="ACZ64" s="203">
        <v>5.9080000000000004</v>
      </c>
      <c r="ADA64" s="203">
        <v>0</v>
      </c>
      <c r="ADB64" s="203">
        <v>0</v>
      </c>
      <c r="ADC64" s="203">
        <v>0</v>
      </c>
      <c r="ADD64" s="203">
        <v>0</v>
      </c>
      <c r="ADE64" s="203">
        <v>4.6930999999999976</v>
      </c>
      <c r="ADF64" s="241">
        <f>IFERROR(HLOOKUP("fl_295_c_s12",acc!$B$10:$AMI$83,$A64-1947,FALSE)+HLOOKUP("fl_2_c_s12",acc!$B$10:$AMI$83,$A64-1947,FALSE)+HLOOKUP("fl_3g_c_s12",acc!$B$10:$AMI$83,$A64-1947,FALSE)+HLOOKUP("fl_5e_c_s12",acc!$B$10:$AMI$83,$A64-1947,FALSE)+HLOOKUP("fl_6_c_s12",acc!$B$10:$AMI$83,$A64-1947,FALSE)+HLOOKUP("fl_7_c_s12",acc!$B$10:$AMI$83,$A64-1947,FALSE),"")</f>
        <v>9.0884999999999998</v>
      </c>
      <c r="ADG64" s="203">
        <v>0</v>
      </c>
      <c r="ADH64" s="203">
        <v>12.116499999999998</v>
      </c>
      <c r="ADI64" s="203">
        <v>0</v>
      </c>
      <c r="ADJ64" s="203">
        <v>0</v>
      </c>
      <c r="ADK64" s="203">
        <v>-0.35</v>
      </c>
      <c r="ADL64" s="203">
        <v>-0.35</v>
      </c>
      <c r="ADM64" s="203">
        <v>0</v>
      </c>
      <c r="ADN64" s="203">
        <v>0</v>
      </c>
      <c r="ADO64" s="203">
        <v>-2.6779999999999999</v>
      </c>
      <c r="ADP64" s="203">
        <v>-2.6779999999999999</v>
      </c>
      <c r="ADQ64" s="203">
        <v>0</v>
      </c>
      <c r="ADR64" s="203">
        <v>0</v>
      </c>
      <c r="ADS64" s="203">
        <v>0</v>
      </c>
      <c r="ADT64" s="203">
        <v>0</v>
      </c>
      <c r="ADU64" s="203">
        <v>21.516999999999999</v>
      </c>
      <c r="ADV64" s="241">
        <f>IFERROR(HLOOKUP("fl_21_c_s121",acc!$B$10:$AMA$83,$A64-1947,FALSE)+HLOOKUP("res_c",acc!$B$10:$AMA$83,$A64-1947,FALSE)+HLOOKUP("gcb_c",acc!$B$10:$AMA$83,$A64-1947,FALSE)+HLOOKUP("fl_2_c_s121",acc!$B$10:$AMA$83,$A64-1947,FALSE)+HLOOKUP("fl_5e_c_s121",acc!$B$10:$AMA$83,$A64-1947,FALSE),"")</f>
        <v>19.038</v>
      </c>
      <c r="ADW64" s="203">
        <v>0</v>
      </c>
      <c r="ADX64" s="203">
        <v>-1.5629858518551032E-15</v>
      </c>
      <c r="ADY64" s="203">
        <v>19.048000000000002</v>
      </c>
      <c r="ADZ64" s="203">
        <v>0</v>
      </c>
      <c r="AEA64" s="203">
        <v>0</v>
      </c>
      <c r="AEB64" s="203">
        <v>0</v>
      </c>
      <c r="AEC64" s="203">
        <v>0</v>
      </c>
      <c r="AED64" s="203">
        <v>0</v>
      </c>
      <c r="AEE64" s="203">
        <v>0</v>
      </c>
      <c r="AEF64" s="203">
        <v>0</v>
      </c>
      <c r="AEG64" s="203">
        <v>0</v>
      </c>
      <c r="AEH64" s="203">
        <v>0</v>
      </c>
      <c r="AEI64" s="203">
        <v>0</v>
      </c>
      <c r="AEJ64" s="203">
        <v>0</v>
      </c>
      <c r="AEK64" s="203">
        <v>-1.1537999999999999</v>
      </c>
      <c r="AEL64" s="241">
        <f>IFERROR(HLOOKUP("fl_2_c_s13",acc!$B$10:$ALS$83,$A64-1947,FALSE)+HLOOKUP("fl_3e_c_s13",acc!$B$10:$ALS$83,$A64-1947,FALSE)+HLOOKUP("fl_4_c_s13",acc!$B$10:$ALS$83,$A64-1947,FALSE),"")</f>
        <v>-1.2018</v>
      </c>
      <c r="AEM64" s="203">
        <v>0</v>
      </c>
      <c r="AEN64" s="203">
        <v>-0.81379999999999997</v>
      </c>
      <c r="AEO64" s="203">
        <v>0</v>
      </c>
      <c r="AEP64" s="203">
        <v>0</v>
      </c>
      <c r="AEQ64" s="203">
        <v>0</v>
      </c>
      <c r="AER64" s="203">
        <v>0</v>
      </c>
      <c r="AES64" s="203">
        <v>-0.38800000000000001</v>
      </c>
      <c r="AET64" s="203">
        <v>0</v>
      </c>
      <c r="AEU64" s="203">
        <v>0</v>
      </c>
      <c r="AEV64" s="203">
        <v>0</v>
      </c>
      <c r="AEW64" s="203">
        <v>0</v>
      </c>
      <c r="AEX64" s="203">
        <v>0</v>
      </c>
      <c r="AEY64" s="203">
        <v>0</v>
      </c>
      <c r="AEZ64" s="203">
        <v>0.93730199999999997</v>
      </c>
      <c r="AFA64" s="241">
        <f>IFERROR(HLOOKUP("fl_4_c_s14",acc!$B$10:$ALK$83,$A64-1947,FALSE),"")</f>
        <v>0.94730199999999998</v>
      </c>
      <c r="AFB64" s="203">
        <v>0</v>
      </c>
      <c r="AFC64" s="203">
        <v>0</v>
      </c>
      <c r="AFD64" s="203">
        <v>0</v>
      </c>
      <c r="AFE64" s="203">
        <v>0</v>
      </c>
      <c r="AFF64" s="203">
        <v>0</v>
      </c>
      <c r="AFG64" s="203">
        <v>0.94730199999999998</v>
      </c>
      <c r="AFH64" s="203">
        <v>0</v>
      </c>
      <c r="AFI64" s="203">
        <v>0</v>
      </c>
      <c r="AFJ64" s="203">
        <v>0</v>
      </c>
      <c r="AFK64" s="203">
        <v>0</v>
      </c>
      <c r="AFL64" s="203">
        <v>0</v>
      </c>
      <c r="AFM64" s="203">
        <v>0</v>
      </c>
      <c r="AFN64" s="203">
        <v>36.280028000000001</v>
      </c>
      <c r="AFO64" s="241">
        <f>IFERROR(HLOOKUP("fl_1_c_s2",acc!$B$10:$ALC$83,$A64-1947,FALSE)+HLOOKUP("fl_295_c_s2",acc!$B$10:$ALC$83,$A64-1947,FALSE)+HLOOKUP("tgt2_c",acc!$B$10:$ALC$83,$A64-1947,FALSE)+HLOOKUP("fl_2_c_s2",acc!$B$10:$ALC$83,$A64-1947,FALSE)+HLOOKUP("fl_3d_c_s2",acc!$B$10:$ALC$83,$A64-1947,FALSE)+HLOOKUP("fl_4_c_s2",acc!$B$10:$ALC$83,$A64-1947,FALSE)+HLOOKUP("fl_5d_c_s2",acc!$B$10:$ALC$83,$A64-1947,FALSE)+HLOOKUP("fl_7_c_s2",acc!$B$10:$ALC$83,$A64-1947,FALSE),"")</f>
        <v>14.920927000000002</v>
      </c>
      <c r="AFP64" s="203">
        <v>0</v>
      </c>
      <c r="AFQ64" s="203">
        <v>19.429577000000002</v>
      </c>
      <c r="AFR64" s="203">
        <v>0</v>
      </c>
      <c r="AFS64" s="203">
        <v>0</v>
      </c>
      <c r="AFT64" s="203">
        <v>0</v>
      </c>
      <c r="AFU64" s="203">
        <v>0</v>
      </c>
      <c r="AFV64" s="203">
        <v>0</v>
      </c>
      <c r="AFW64" s="203">
        <v>-4.5086500000000003</v>
      </c>
      <c r="AFX64" s="203">
        <v>0</v>
      </c>
      <c r="AFY64" s="203">
        <v>0</v>
      </c>
      <c r="AFZ64" s="203">
        <v>0</v>
      </c>
      <c r="AGA64" s="203">
        <v>0</v>
      </c>
      <c r="AGB64" s="203">
        <v>0</v>
      </c>
      <c r="AGC64" s="203">
        <v>0</v>
      </c>
      <c r="AGD64" s="203">
        <v>1589.325</v>
      </c>
      <c r="AGE64" s="203">
        <v>1588.6620000000003</v>
      </c>
      <c r="AGF64" s="203">
        <v>0</v>
      </c>
      <c r="AGG64" s="203">
        <v>0</v>
      </c>
      <c r="AGH64" s="203">
        <v>6.7049533333333322</v>
      </c>
      <c r="AGI64" s="203">
        <v>12.941670833333331</v>
      </c>
      <c r="AGJ64" s="203">
        <v>0.40097700000000003</v>
      </c>
      <c r="AGK64" s="203">
        <v>-1.744119</v>
      </c>
      <c r="AGL64" s="203">
        <v>0</v>
      </c>
      <c r="AGM64" s="203">
        <v>-0.01</v>
      </c>
      <c r="AGN64" s="203">
        <v>35.695</v>
      </c>
      <c r="AGO64" s="203">
        <v>-6.51</v>
      </c>
      <c r="AGP64" s="203">
        <v>0</v>
      </c>
      <c r="AGQ64" s="203">
        <v>0</v>
      </c>
      <c r="AGR64" s="203">
        <v>-0.12223000000000001</v>
      </c>
      <c r="AGS64" s="203">
        <v>8.8463120000000011</v>
      </c>
      <c r="AGT64" s="203">
        <v>-0.70097600000000004</v>
      </c>
      <c r="AGU64" s="203">
        <v>0</v>
      </c>
      <c r="AGV64" s="203">
        <v>57.473186999999996</v>
      </c>
      <c r="AGW64" s="203">
        <v>65.496201000000013</v>
      </c>
      <c r="AGX64" s="203">
        <v>4.9225529999999988</v>
      </c>
      <c r="AGY64" s="203">
        <v>39.035612999999998</v>
      </c>
      <c r="AGZ64" s="203">
        <v>40.848880999999999</v>
      </c>
      <c r="AHA64" s="203">
        <v>-1.5899999999999914E-2</v>
      </c>
      <c r="AHB64" s="203">
        <v>-2.9967699999999837</v>
      </c>
      <c r="AHC64" s="203">
        <v>-5.7679610000000006</v>
      </c>
      <c r="AHD64" s="203">
        <v>15.516351</v>
      </c>
      <c r="AHE64" s="203">
        <v>5.8656509999999997</v>
      </c>
      <c r="AHF64" s="203">
        <v>360.665818</v>
      </c>
      <c r="AHG64" s="203">
        <v>4.5725660000000001</v>
      </c>
      <c r="AHH64" s="203">
        <v>0</v>
      </c>
      <c r="AHI64" s="203">
        <v>462.68911400000002</v>
      </c>
      <c r="AHJ64" s="203">
        <v>833.79314799999986</v>
      </c>
      <c r="AHK64" s="203">
        <v>255.89614600000004</v>
      </c>
      <c r="AHL64" s="203">
        <v>556.34333599999991</v>
      </c>
      <c r="AHM64" s="203">
        <v>640.62170200000003</v>
      </c>
      <c r="AHN64" s="203">
        <f t="shared" si="3"/>
        <v>1.4887395995539288</v>
      </c>
      <c r="AHO64" s="203">
        <f t="shared" si="2"/>
        <v>0.90208747807573886</v>
      </c>
      <c r="AHP64" s="203">
        <v>3.1940559999999998</v>
      </c>
      <c r="AHQ64" s="203">
        <v>12.704900999999836</v>
      </c>
      <c r="AHR64" s="203">
        <v>75.48217600000001</v>
      </c>
      <c r="AHS64" s="203">
        <v>248.79337899999996</v>
      </c>
      <c r="AHT64" s="203">
        <v>-1.7676010000000002</v>
      </c>
      <c r="AHU64" s="203">
        <v>0.60133000000000014</v>
      </c>
      <c r="AHV64" s="203">
        <v>-1.6361030000000001</v>
      </c>
      <c r="AHW64" s="203">
        <v>0</v>
      </c>
      <c r="AHX64" s="203">
        <v>22.214050999999998</v>
      </c>
      <c r="AHY64" s="203">
        <v>19.411667999999999</v>
      </c>
      <c r="AHZ64" s="203">
        <v>-0.65961200000000109</v>
      </c>
      <c r="AIA64" s="203">
        <v>-20.970641999999998</v>
      </c>
      <c r="AIB64" s="203">
        <v>-27.818475999999997</v>
      </c>
      <c r="AIC64" s="203">
        <v>-1.330595</v>
      </c>
      <c r="AID64" s="203">
        <v>-0.64751899999999907</v>
      </c>
      <c r="AIE64" s="203">
        <v>-6.8029849999999996</v>
      </c>
      <c r="AIF64" s="203">
        <v>1.273653000000003</v>
      </c>
      <c r="AIG64" s="203">
        <v>0</v>
      </c>
      <c r="AIH64" s="203">
        <v>0</v>
      </c>
      <c r="AII64" s="203">
        <v>0</v>
      </c>
      <c r="AIJ64" s="203">
        <v>0</v>
      </c>
      <c r="AIK64" s="203">
        <v>0</v>
      </c>
      <c r="AIL64" s="203">
        <v>0</v>
      </c>
      <c r="AIM64" s="203">
        <v>0.35</v>
      </c>
      <c r="AIN64" s="203">
        <v>0</v>
      </c>
      <c r="AIO64" s="203">
        <v>-0.35</v>
      </c>
      <c r="AIP64" s="203">
        <v>0</v>
      </c>
      <c r="AIQ64" s="203">
        <v>0</v>
      </c>
      <c r="AIR64" s="203">
        <v>0</v>
      </c>
      <c r="AIS64" s="203">
        <v>0</v>
      </c>
    </row>
    <row r="65" spans="1:929" x14ac:dyDescent="0.35">
      <c r="A65" s="1">
        <v>2003</v>
      </c>
      <c r="B65" s="203">
        <v>170.12900000000002</v>
      </c>
      <c r="C65" s="203">
        <v>-146.92519899999999</v>
      </c>
      <c r="D65" s="203">
        <v>37.946351</v>
      </c>
      <c r="E65" s="203">
        <v>-0.19128200000002948</v>
      </c>
      <c r="F65" s="203">
        <v>1508.994254</v>
      </c>
      <c r="G65" s="203">
        <v>1.446</v>
      </c>
      <c r="H65" s="203">
        <v>0</v>
      </c>
      <c r="I65" s="203">
        <v>5.2346319999999995</v>
      </c>
      <c r="J65" s="203">
        <v>-1.24908</v>
      </c>
      <c r="K65" s="203">
        <v>250.87639999999999</v>
      </c>
      <c r="L65" s="203">
        <v>0</v>
      </c>
      <c r="M65" s="203">
        <v>0</v>
      </c>
      <c r="N65" s="203">
        <v>0</v>
      </c>
      <c r="O65" s="203">
        <f t="shared" si="6"/>
        <v>2.8033927866913135</v>
      </c>
      <c r="P65" s="203">
        <f t="shared" si="4"/>
        <v>0.95075621452299652</v>
      </c>
      <c r="Q65" s="203">
        <v>0</v>
      </c>
      <c r="R65" s="203">
        <v>0</v>
      </c>
      <c r="S65" s="203">
        <v>-0.55600000000000005</v>
      </c>
      <c r="T65" s="203">
        <v>0</v>
      </c>
      <c r="U65" s="203">
        <v>151.400025</v>
      </c>
      <c r="V65" s="203">
        <v>11.106524999999998</v>
      </c>
      <c r="W65" s="203">
        <v>819.12868999999989</v>
      </c>
      <c r="X65" s="203">
        <v>11.952</v>
      </c>
      <c r="Y65" s="203">
        <v>-8.588673</v>
      </c>
      <c r="Z65" s="203">
        <v>1.17506</v>
      </c>
      <c r="AA65" s="203">
        <v>-1.010000000007949E-4</v>
      </c>
      <c r="AB65" s="203">
        <v>75.388564000000002</v>
      </c>
      <c r="AC65" s="203">
        <v>0</v>
      </c>
      <c r="AD65" s="203">
        <v>0</v>
      </c>
      <c r="AE65" s="203">
        <v>0</v>
      </c>
      <c r="AF65" s="203">
        <v>0</v>
      </c>
      <c r="AG65" s="203">
        <v>0</v>
      </c>
      <c r="AH65" s="203">
        <v>0</v>
      </c>
      <c r="AI65" s="203">
        <v>0</v>
      </c>
      <c r="AJ65" s="203">
        <v>0</v>
      </c>
      <c r="AK65" s="203">
        <v>0</v>
      </c>
      <c r="AL65" s="203">
        <v>0</v>
      </c>
      <c r="AM65" s="203">
        <v>0.155</v>
      </c>
      <c r="AN65" s="203">
        <v>0</v>
      </c>
      <c r="AO65" s="203">
        <v>10.483606999999999</v>
      </c>
      <c r="AP65" s="203">
        <v>1.3178669999999999</v>
      </c>
      <c r="AQ65" s="203">
        <v>50.897718999999995</v>
      </c>
      <c r="AR65" s="203">
        <v>63.644999999999996</v>
      </c>
      <c r="AS65" s="203">
        <v>-50.206417000000002</v>
      </c>
      <c r="AT65" s="203">
        <v>22.986373</v>
      </c>
      <c r="AU65" s="203">
        <v>3.3560000000036894E-3</v>
      </c>
      <c r="AV65" s="203">
        <v>791.49087299999997</v>
      </c>
      <c r="AW65" s="203">
        <v>0.54799999999999993</v>
      </c>
      <c r="AX65" s="203">
        <v>0</v>
      </c>
      <c r="AY65" s="203">
        <v>-1.40998</v>
      </c>
      <c r="AZ65" s="203">
        <v>-2.823979</v>
      </c>
      <c r="BA65" s="203">
        <v>12.960678</v>
      </c>
      <c r="BB65" s="203">
        <v>0</v>
      </c>
      <c r="BC65" s="203">
        <v>0</v>
      </c>
      <c r="BD65" s="203">
        <v>0</v>
      </c>
      <c r="BE65" s="203">
        <v>0</v>
      </c>
      <c r="BF65" s="203">
        <v>0</v>
      </c>
      <c r="BG65" s="203">
        <v>1.778</v>
      </c>
      <c r="BH65" s="203">
        <v>0</v>
      </c>
      <c r="BI65" s="203">
        <v>82.554192999999998</v>
      </c>
      <c r="BJ65" s="203">
        <v>1.0449680000000003</v>
      </c>
      <c r="BK65" s="203">
        <v>376.43010600000002</v>
      </c>
      <c r="BL65" s="203">
        <v>94.566704000000001</v>
      </c>
      <c r="BM65" s="203">
        <v>-50.671013000000002</v>
      </c>
      <c r="BN65" s="203">
        <v>87.105471000000009</v>
      </c>
      <c r="BO65" s="203">
        <v>0</v>
      </c>
      <c r="BP65" s="203">
        <v>2252.2491850000001</v>
      </c>
      <c r="BQ65" s="203">
        <v>0.87129999999999996</v>
      </c>
      <c r="BR65" s="203">
        <v>0</v>
      </c>
      <c r="BS65" s="203">
        <v>-1.3973199999999999</v>
      </c>
      <c r="BT65" s="203">
        <v>0</v>
      </c>
      <c r="BU65" s="203">
        <v>13.221140999999999</v>
      </c>
      <c r="BV65" s="203">
        <v>0.71660000000000001</v>
      </c>
      <c r="BW65" s="203">
        <v>0</v>
      </c>
      <c r="BX65" s="203">
        <v>0.55393700000000001</v>
      </c>
      <c r="BY65" s="203">
        <v>0</v>
      </c>
      <c r="BZ65" s="203">
        <v>87.313000000000002</v>
      </c>
      <c r="CA65" s="203">
        <v>-1.3785000000000001</v>
      </c>
      <c r="CB65" s="203">
        <v>0</v>
      </c>
      <c r="CC65" s="203">
        <v>390.29139000000004</v>
      </c>
      <c r="CD65" s="203">
        <v>18.092784999999999</v>
      </c>
      <c r="CE65" s="203">
        <v>1778.790111</v>
      </c>
      <c r="CF65" s="203">
        <v>343.00784700000003</v>
      </c>
      <c r="CG65" s="203">
        <v>-258.56904199999997</v>
      </c>
      <c r="CH65" s="203">
        <v>149.75327299999998</v>
      </c>
      <c r="CI65" s="203">
        <v>0</v>
      </c>
      <c r="CJ65" s="203">
        <v>4647.2710040000002</v>
      </c>
      <c r="CK65" s="203">
        <v>1.7504999999999999</v>
      </c>
      <c r="CL65" s="203">
        <v>0</v>
      </c>
      <c r="CM65" s="203">
        <v>2.4273319999999998</v>
      </c>
      <c r="CN65" s="203">
        <v>-2.958259</v>
      </c>
      <c r="CO65" s="203">
        <v>277.05821900000001</v>
      </c>
      <c r="CP65" s="203">
        <v>0.71660000000000001</v>
      </c>
      <c r="CQ65" s="203">
        <v>0</v>
      </c>
      <c r="CR65" s="203">
        <v>0.55393700000000001</v>
      </c>
      <c r="CS65" s="203">
        <v>0</v>
      </c>
      <c r="CT65" s="203">
        <v>87.313000000000002</v>
      </c>
      <c r="CU65" s="203">
        <v>3.4100000000000003E-3</v>
      </c>
      <c r="CV65" s="203">
        <v>0</v>
      </c>
      <c r="CW65" s="203">
        <v>637.83054099999993</v>
      </c>
      <c r="CX65" s="203">
        <v>31.780477999999999</v>
      </c>
      <c r="CY65" s="203">
        <v>3038.764416</v>
      </c>
      <c r="CZ65" s="203">
        <v>97.543000000000021</v>
      </c>
      <c r="DA65" s="203">
        <v>-52.848752999999974</v>
      </c>
      <c r="DB65" s="203">
        <v>87.645488999999984</v>
      </c>
      <c r="DC65" s="203">
        <v>-7.3125999999987812E-2</v>
      </c>
      <c r="DD65" s="203">
        <v>2271.3973130000004</v>
      </c>
      <c r="DE65" s="203">
        <f t="shared" si="7"/>
        <v>2.4545169038428418</v>
      </c>
      <c r="DF65" s="203">
        <f t="shared" si="5"/>
        <v>0.74274311983279007</v>
      </c>
      <c r="DG65" s="203">
        <v>0.872</v>
      </c>
      <c r="DH65" s="203">
        <v>0</v>
      </c>
      <c r="DI65" s="203">
        <v>-1.3973199999999997</v>
      </c>
      <c r="DJ65" s="203">
        <v>-6.9999999999992291E-4</v>
      </c>
      <c r="DK65" s="203">
        <v>13.221141000000019</v>
      </c>
      <c r="DL65" s="203">
        <v>0.71700000000000008</v>
      </c>
      <c r="DM65" s="203">
        <v>0</v>
      </c>
      <c r="DN65" s="203">
        <v>0.55393700000000001</v>
      </c>
      <c r="DO65" s="203">
        <v>-4.0000000000006697E-4</v>
      </c>
      <c r="DP65" s="203">
        <v>87.313000000000002</v>
      </c>
      <c r="DQ65" s="203">
        <v>-1.3780000000000001</v>
      </c>
      <c r="DR65" s="203">
        <v>0</v>
      </c>
      <c r="DS65" s="203">
        <v>393.39271599999989</v>
      </c>
      <c r="DT65" s="203">
        <v>18.315528</v>
      </c>
      <c r="DU65" s="203">
        <v>1792.3079009999999</v>
      </c>
      <c r="DV65" s="203">
        <v>3661.3568799999998</v>
      </c>
      <c r="DW65" s="241">
        <f>IFERROR(HLOOKUP("fa_21_s_s11",acc!$B$10:$AIR$83,$A65-1947,FALSE)+HLOOKUP("fa_2_s_s11",acc!$B$10:$AIR$83,$A65-1947,FALSE)+HLOOKUP("fa_3e_s_s11",acc!$B$10:$AIR$83,$A65-1947,FALSE)+HLOOKUP("fa_3d_s_s11",acc!$B$10:$AIR$83,$A65-1947,FALSE)+HLOOKUP("fa_4_s_s11",acc!$B$10:$AIR$83,$A65-1947,FALSE)+HLOOKUP("fa_5e_s_s11",acc!$B$10:$AIR$83,$A65-1947,FALSE)+HLOOKUP("fa_5d_s_s11",acc!$B$10:$AIR$83,$A65-1947,FALSE)+HLOOKUP("fa_6_s_s11",acc!$B$10:$AIR$83,$A65-1947,FALSE)+HLOOKUP("fa_7_s_s11",acc!$B$10:$AIR$83,$A65-1947,FALSE)+HLOOKUP("fa_8_s_s11",acc!$B$10:$AIR$83,$A65-1947,FALSE),"")</f>
        <v>3124.5868909999999</v>
      </c>
      <c r="DX65" s="203">
        <v>0</v>
      </c>
      <c r="DY65" s="203">
        <v>169.816732</v>
      </c>
      <c r="DZ65" s="203">
        <v>0.32600000000000001</v>
      </c>
      <c r="EA65" s="203">
        <v>53.224052</v>
      </c>
      <c r="EB65" s="203">
        <v>40.108392000000002</v>
      </c>
      <c r="EC65" s="203">
        <v>13.115656999999999</v>
      </c>
      <c r="ED65" s="203">
        <v>733.70563800000002</v>
      </c>
      <c r="EE65" s="203">
        <v>1994.348692</v>
      </c>
      <c r="EF65" s="203">
        <v>1477.7805549999998</v>
      </c>
      <c r="EG65" s="203">
        <v>516.56813699999998</v>
      </c>
      <c r="EH65" s="203">
        <v>39.955371</v>
      </c>
      <c r="EI65" s="203">
        <v>0.55119999999999991</v>
      </c>
      <c r="EJ65" s="203">
        <v>165.085824</v>
      </c>
      <c r="EK65" s="203">
        <v>6442.5580890000001</v>
      </c>
      <c r="EL65" s="241">
        <f>IFERROR(HLOOKUP("fa_21_s_s12",acc!$B$10:$AMP$83,$A65-1947,FALSE)+HLOOKUP("res_s",acc!$B$10:$AMP$83,$A65-1947,FALSE)+HLOOKUP("fa_2_s_s12",acc!$B$10:$AMP$83,$A65-1947,FALSE)+HLOOKUP("fa_3e_s_s12",acc!$B$10:$AMP$83,$A65-1947,FALSE)+HLOOKUP("fa_3d_s_s12",acc!$B$10:$AMP$83,$A65-1947,FALSE)+HLOOKUP("fa_3g_s_s12",acc!$B$10:$AMP$83,$A65-1947,FALSE)+HLOOKUP("fa_4_s_s12",acc!$B$10:$AMP$83,$A65-1947,FALSE)+HLOOKUP("fa_5e_s_s12",acc!$B$10:$AMP$83,$A65-1947,FALSE)+HLOOKUP("fa_5d_s_s12",acc!$B$10:$AMP$83,$A65-1947,FALSE)+HLOOKUP("fa_8_s_s12",acc!$B$10:$AMP$83,$A65-1947,FALSE),"")</f>
        <v>5766.2840040000001</v>
      </c>
      <c r="EM65" s="203">
        <v>0</v>
      </c>
      <c r="EN65" s="203">
        <v>1333.8202719999999</v>
      </c>
      <c r="EO65" s="203">
        <v>6.3949999999999996</v>
      </c>
      <c r="EP65" s="203">
        <v>0</v>
      </c>
      <c r="EQ65" s="203">
        <v>1704.4123319999999</v>
      </c>
      <c r="ER65" s="203">
        <v>911.21012999999994</v>
      </c>
      <c r="ES65" s="203">
        <v>793.20219800000007</v>
      </c>
      <c r="ET65" s="203">
        <v>1320.2552410000001</v>
      </c>
      <c r="EU65" s="203">
        <v>1375.885511</v>
      </c>
      <c r="EV65" s="203">
        <v>1088.012645</v>
      </c>
      <c r="EW65" s="203">
        <v>287.87286399999999</v>
      </c>
      <c r="EX65" s="203">
        <v>0</v>
      </c>
      <c r="EY65" s="203">
        <v>0</v>
      </c>
      <c r="EZ65" s="203">
        <v>-3.8123459999999909</v>
      </c>
      <c r="FA65" s="203">
        <v>158.22791899999999</v>
      </c>
      <c r="FB65" s="241">
        <f>IFERROR(HLOOKUP("fa_1_s_s121",acc!$B$10:$AMH$83,$A65-1947,FALSE)+HLOOKUP("fa_295_s_s121",acc!$B$10:$AMH$83,$A65-1947,FALSE)+HLOOKUP("tgt2_s",acc!$B$10:$AMH$83,$A65-1947,FALSE)+HLOOKUP("fa_2_s_s121",acc!$B$10:$AMH$83,$A65-1947,FALSE)+HLOOKUP("fa_3e_s_s121",acc!$B$10:$AMH$83,$A65-1947,FALSE)+HLOOKUP("fa_3d_s_s121",acc!$B$10:$AMH$83,$A65-1947,FALSE)+HLOOKUP("fa_3g_s_s121",acc!$B$10:$AMH$83,$A65-1947,FALSE)+HLOOKUP("fa_4_s_s121",acc!$B$10:$AMH$83,$A65-1947,FALSE)+HLOOKUP("fa_5e_s_s121",acc!$B$10:$AMH$83,$A65-1947,FALSE)+HLOOKUP("fa_5d_s_s121",acc!$B$10:$AMH$83,$A65-1947,FALSE)+HLOOKUP("fa_7_s_s121",acc!$B$10:$AMH$83,$A65-1947,FALSE)+HLOOKUP("fa_8_s_s121",acc!$B$10:$AMH$83,$A65-1947,FALSE),"")</f>
        <v>155.31212799999994</v>
      </c>
      <c r="FC65" s="203">
        <v>32.716999999999999</v>
      </c>
      <c r="FD65" s="203">
        <v>73.005099166666653</v>
      </c>
      <c r="FE65" s="203">
        <v>0</v>
      </c>
      <c r="FF65" s="203">
        <v>10.9849</v>
      </c>
      <c r="FG65" s="203">
        <v>22.951000000000001</v>
      </c>
      <c r="FH65" s="203">
        <v>6.9658480000000003</v>
      </c>
      <c r="FI65" s="203">
        <v>15.985151</v>
      </c>
      <c r="FJ65" s="203">
        <v>0.26300000000000001</v>
      </c>
      <c r="FK65" s="203">
        <v>2.7690000000000001</v>
      </c>
      <c r="FL65" s="203">
        <v>1.9079999999999999</v>
      </c>
      <c r="FM65" s="203">
        <v>0.86099999999999999</v>
      </c>
      <c r="FN65" s="203">
        <v>0</v>
      </c>
      <c r="FO65" s="203">
        <v>0</v>
      </c>
      <c r="FP65" s="203">
        <v>-2.2137709999999995</v>
      </c>
      <c r="FQ65" s="203">
        <v>737.20774500000005</v>
      </c>
      <c r="FR65" s="241">
        <f>IFERROR(HLOOKUP("gcb_s",acc!$B$10:$ALZ$83,$A65-1947,FALSE)+HLOOKUP("fa_2_s_s13",acc!$B$10:$ALZ$83,$A65-1947,FALSE)+HLOOKUP("fa_3d_s_s13",acc!$B$10:$ALZ$83,$A65-1947,FALSE)+HLOOKUP("fa_3g_s_s13",acc!$B$10:$ALZ$83,$A65-1947,FALSE)+HLOOKUP("fa_5e_s_s13",acc!$B$10:$ALZ$83,$A65-1947,FALSE)+HLOOKUP("fa_5d_s_s13",acc!$B$10:$ALZ$83,$A65-1947,FALSE)+HLOOKUP("fa_6_s_s13",acc!$B$10:$ALZ$83,$A65-1947,FALSE)+HLOOKUP("fa_7_s_s13",acc!$B$10:$ALZ$83,$A65-1947,FALSE)+HLOOKUP("fa_8_s_s13",acc!$B$10:$ALZ$83,$A65-1947,FALSE),"")</f>
        <v>392.93473600000004</v>
      </c>
      <c r="FS65" s="203">
        <v>0</v>
      </c>
      <c r="FT65" s="203">
        <v>88.820595999999995</v>
      </c>
      <c r="FU65" s="203">
        <v>0</v>
      </c>
      <c r="FV65" s="203">
        <v>30.21058</v>
      </c>
      <c r="FW65" s="203">
        <v>17.839839000000001</v>
      </c>
      <c r="FX65" s="203">
        <v>12.370741000000001</v>
      </c>
      <c r="FY65" s="203">
        <v>0</v>
      </c>
      <c r="FZ65" s="203">
        <v>265.90877699999999</v>
      </c>
      <c r="GA65" s="203">
        <v>252.13588899999999</v>
      </c>
      <c r="GB65" s="203">
        <v>13.772888999999999</v>
      </c>
      <c r="GC65" s="203">
        <v>3.1106219999999998</v>
      </c>
      <c r="GD65" s="203">
        <v>-0.23899999999999999</v>
      </c>
      <c r="GE65" s="203">
        <v>12.095718000000005</v>
      </c>
      <c r="GF65" s="203">
        <v>2896.1116809999999</v>
      </c>
      <c r="GG65" s="241">
        <f>IFERROR(HLOOKUP("fa_21_s_s14",acc!$B$10:$ALR$83,$A65-1947,FALSE)+HLOOKUP("fa_2_s_s14",acc!$B$10:$ALR$83,$A65-1947,FALSE)+HLOOKUP("fa_3d_s_s14",acc!$B$10:$ALR$83,$A65-1947,FALSE)+HLOOKUP("fa_3g_s_s14",acc!$B$10:$ALR$83,$A65-1947,FALSE)+HLOOKUP("fa_5e_s_s14",acc!$B$10:$ALR$83,$A65-1947,FALSE)+HLOOKUP("fa_5d_s_s14",acc!$B$10:$ALR$83,$A65-1947,FALSE)+HLOOKUP("fa_6_s_s14",acc!$B$10:$ALR$83,$A65-1947,FALSE)+HLOOKUP("fa_7_s_s14",acc!$B$10:$ALR$83,$A65-1947,FALSE)+HLOOKUP("fa_8_s_s14",acc!$B$10:$ALR$83,$A65-1947,FALSE),"")</f>
        <v>2641.8239769999996</v>
      </c>
      <c r="GH65" s="203">
        <v>0</v>
      </c>
      <c r="GI65" s="203">
        <v>882.34045299999991</v>
      </c>
      <c r="GJ65" s="203">
        <v>32.348999999999997</v>
      </c>
      <c r="GK65" s="203">
        <v>74.212389000000002</v>
      </c>
      <c r="GL65" s="203">
        <v>63.585372</v>
      </c>
      <c r="GM65" s="203">
        <v>10.627017</v>
      </c>
      <c r="GN65" s="203">
        <v>0</v>
      </c>
      <c r="GO65" s="203">
        <v>885.04347199999995</v>
      </c>
      <c r="GP65" s="203">
        <v>869.76194999999996</v>
      </c>
      <c r="GQ65" s="203">
        <v>15.281521000000001</v>
      </c>
      <c r="GR65" s="203">
        <v>856.33861200000001</v>
      </c>
      <c r="GS65" s="203">
        <v>0</v>
      </c>
      <c r="GT65" s="203">
        <v>-88.459947999999997</v>
      </c>
      <c r="GU65" s="203">
        <v>13872.628087999999</v>
      </c>
      <c r="GV65" s="241">
        <f>IFERROR(HLOOKUP("fa_21_s_s2",acc!$B$10:$ALJ$83,$A65-1947,FALSE)+HLOOKUP("fa_2_s_s2",acc!$B$10:$ALJ$83,$A65-1947,FALSE)+HLOOKUP("fa_3e_s_s2",acc!$B$10:$ALJ$83,$A65-1947,FALSE)+HLOOKUP("fa_3g_s_s2",acc!$B$10:$ALJ$83,$A65-1947,FALSE)+HLOOKUP("fa_4_s_s2",acc!$B$10:$ALJ$83,$A65-1947,FALSE)+HLOOKUP("fa_5e_s_s2",acc!$B$10:$ALJ$83,$A65-1947,FALSE)+HLOOKUP("fa_6_s_s2",acc!$B$10:$ALJ$83,$A65-1947,FALSE)+HLOOKUP("fa_8_s_s2",acc!$B$10:$ALJ$83,$A65-1947,FALSE),"")</f>
        <v>1984.1582220000005</v>
      </c>
      <c r="GW65" s="203">
        <v>0</v>
      </c>
      <c r="GX65" s="203">
        <v>24.004200000000179</v>
      </c>
      <c r="GY65" s="203">
        <v>46.130001000000007</v>
      </c>
      <c r="GZ65" s="203">
        <v>0</v>
      </c>
      <c r="HA65" s="203">
        <v>1904.5893610000001</v>
      </c>
      <c r="HB65" s="203">
        <v>1039.7095810000001</v>
      </c>
      <c r="HC65" s="203">
        <v>864.87977699999999</v>
      </c>
      <c r="HD65" s="203">
        <v>375.14579800000001</v>
      </c>
      <c r="HE65" s="203">
        <f t="shared" si="0"/>
        <v>752.82802300000003</v>
      </c>
      <c r="HF65" s="203">
        <v>752.82802300000003</v>
      </c>
      <c r="HG65" s="203">
        <v>0</v>
      </c>
      <c r="HH65" s="203">
        <v>3.8658999999998969</v>
      </c>
      <c r="HI65" s="203">
        <v>0</v>
      </c>
      <c r="HJ65" s="203">
        <v>-82.695476999999755</v>
      </c>
      <c r="HK65" s="203">
        <v>5021.4298210000006</v>
      </c>
      <c r="HL65" s="241">
        <f>IFERROR(HLOOKUP("fl_3g_s_s11",acc!$B$10:$AIQ$83,$A65-1947,FALSE)+HLOOKUP("fl_4_s_s11",acc!$B$10:$AIQ$83,$A65-1947,FALSE)+HLOOKUP("fl_5e_s_s11",acc!$B$10:$AIQ$83,$A65-1947,FALSE),"")</f>
        <v>4484.6598350000004</v>
      </c>
      <c r="HM65" s="203">
        <v>0</v>
      </c>
      <c r="HN65" s="203">
        <v>0</v>
      </c>
      <c r="HO65" s="203">
        <v>309.26990000000001</v>
      </c>
      <c r="HP65" s="203">
        <v>203.545185</v>
      </c>
      <c r="HQ65" s="203">
        <v>105.724715</v>
      </c>
      <c r="HR65" s="203">
        <v>1321.774821</v>
      </c>
      <c r="HS65" s="203">
        <v>2886.041729</v>
      </c>
      <c r="HT65" s="203">
        <v>2886.041729</v>
      </c>
      <c r="HU65" s="203">
        <v>0</v>
      </c>
      <c r="HV65" s="203">
        <v>0</v>
      </c>
      <c r="HW65" s="203">
        <v>0</v>
      </c>
      <c r="HX65" s="203">
        <v>0</v>
      </c>
      <c r="HY65" s="203">
        <v>6438.6073919999999</v>
      </c>
      <c r="HZ65" s="241">
        <f>IFERROR(HLOOKUP("fl_295_s_s12",acc!$B$10:$AMO$83,$A65-1947,FALSE)+HLOOKUP("fl_2_s_s12",acc!$B$10:$AMO$83,$A65-1947,FALSE)+HLOOKUP("fl_3g_s_s12",acc!$B$10:$AMO$83,$A65-1947,FALSE)+HLOOKUP("fl_5e_s_s12",acc!$B$10:$AMO$83,$A65-1947,FALSE)+HLOOKUP("fl_6_s_s12",acc!$B$10:$AMO$83,$A65-1947,FALSE)+HLOOKUP("fl_7_s_s12",acc!$B$10:$AMO$83,$A65-1947,FALSE),"")</f>
        <v>5762.3333110000012</v>
      </c>
      <c r="IA65" s="203">
        <v>0</v>
      </c>
      <c r="IB65" s="203">
        <v>2667.9314749999999</v>
      </c>
      <c r="IC65" s="203">
        <v>0</v>
      </c>
      <c r="ID65" s="203">
        <v>-15.065799999999967</v>
      </c>
      <c r="IE65" s="203">
        <v>675.13940000000002</v>
      </c>
      <c r="IF65" s="203">
        <v>472.98043999999999</v>
      </c>
      <c r="IG65" s="203">
        <v>202.15895800000001</v>
      </c>
      <c r="IH65" s="203">
        <v>0</v>
      </c>
      <c r="II65" s="203">
        <v>1523.0653330000002</v>
      </c>
      <c r="IJ65" s="203">
        <v>1523.0653330000002</v>
      </c>
      <c r="IK65" s="203">
        <v>0</v>
      </c>
      <c r="IL65" s="203">
        <v>903.27050500000007</v>
      </c>
      <c r="IM65" s="203">
        <v>7.9924000000000035</v>
      </c>
      <c r="IN65" s="203">
        <v>0</v>
      </c>
      <c r="IO65" s="203">
        <v>157.103275</v>
      </c>
      <c r="IP65" s="241">
        <f>IFERROR(HLOOKUP("fl_21_s_s121",acc!$B$10:$AMG$83,$A65-1947,FALSE)+HLOOKUP("res_s",acc!$B$10:$AMG$83,$A65-1947,FALSE)+HLOOKUP("gcb_s",acc!$B$10:$AMG$83,$A65-1947,FALSE)+HLOOKUP("fl_2_s_s121",acc!$B$10:$AMG$83,$A65-1947,FALSE)+HLOOKUP("fl_5e_s_s121",acc!$B$10:$AMG$83,$A65-1947,FALSE),"")</f>
        <v>154.18748500000001</v>
      </c>
      <c r="IQ65" s="203">
        <v>0</v>
      </c>
      <c r="IR65" s="203">
        <v>6.6852709999999895</v>
      </c>
      <c r="IS65" s="203">
        <v>85.200001000000015</v>
      </c>
      <c r="IT65" s="203">
        <v>0</v>
      </c>
      <c r="IU65" s="203">
        <v>0</v>
      </c>
      <c r="IV65" s="203">
        <v>0</v>
      </c>
      <c r="IW65" s="203">
        <v>0</v>
      </c>
      <c r="IX65" s="203">
        <v>0</v>
      </c>
      <c r="IY65" s="203">
        <v>33.32</v>
      </c>
      <c r="IZ65" s="203">
        <v>33.32</v>
      </c>
      <c r="JA65" s="203">
        <v>0</v>
      </c>
      <c r="JB65" s="203">
        <v>0</v>
      </c>
      <c r="JC65" s="203">
        <v>0</v>
      </c>
      <c r="JD65" s="203">
        <v>0</v>
      </c>
      <c r="JE65" s="203">
        <v>1417.9632479999998</v>
      </c>
      <c r="JF65" s="241">
        <f>IFERROR(HLOOKUP("fl_2_s_s13",acc!$B$10:$ALY$83,$A65-1947,FALSE)+HLOOKUP("fl_3e_s_s13",acc!$B$10:$ALY$83,$A65-1947,FALSE)+HLOOKUP("fl_4_s_s13",acc!$B$10:$ALY$83,$A65-1947,FALSE),"")</f>
        <v>1073.690237</v>
      </c>
      <c r="JG65" s="203">
        <v>0</v>
      </c>
      <c r="JH65" s="203">
        <v>50.509491000000004</v>
      </c>
      <c r="JI65" s="203">
        <v>0</v>
      </c>
      <c r="JJ65" s="203">
        <v>920.18006100000002</v>
      </c>
      <c r="JK65" s="203">
        <v>363.18395600000002</v>
      </c>
      <c r="JL65" s="203">
        <v>556.99610400000006</v>
      </c>
      <c r="JM65" s="203">
        <v>109.62745699999999</v>
      </c>
      <c r="JN65" s="203">
        <v>0</v>
      </c>
      <c r="JO65" s="203">
        <v>0</v>
      </c>
      <c r="JP65" s="203">
        <v>0</v>
      </c>
      <c r="JQ65" s="203">
        <v>0</v>
      </c>
      <c r="JR65" s="203">
        <v>0</v>
      </c>
      <c r="JS65" s="203">
        <v>0</v>
      </c>
      <c r="JT65" s="203">
        <v>837.52435199999991</v>
      </c>
      <c r="JU65" s="241">
        <f>IFERROR(HLOOKUP("fl_4_s_s14",acc!$B$10:$ALQ$83,$A65-1947,FALSE),"")</f>
        <v>583.23264900000004</v>
      </c>
      <c r="JV65" s="203">
        <v>0</v>
      </c>
      <c r="JW65" s="203">
        <v>0</v>
      </c>
      <c r="JX65" s="203">
        <v>0</v>
      </c>
      <c r="JY65" s="203">
        <v>0</v>
      </c>
      <c r="JZ65" s="203">
        <v>0</v>
      </c>
      <c r="KA65" s="203">
        <v>583.23264900000004</v>
      </c>
      <c r="KB65" s="203">
        <v>0</v>
      </c>
      <c r="KC65" s="203">
        <v>0</v>
      </c>
      <c r="KD65" s="203">
        <v>0</v>
      </c>
      <c r="KE65" s="203">
        <v>0</v>
      </c>
      <c r="KF65" s="203">
        <v>0</v>
      </c>
      <c r="KG65" s="203">
        <v>0</v>
      </c>
      <c r="KH65" s="203">
        <v>13895.462313999999</v>
      </c>
      <c r="KI65" s="241">
        <f>IFERROR(HLOOKUP("fl_1_s_s2",acc!$B$10:$ALI$83,$A65-1947,FALSE)+HLOOKUP("fl_295_s_s2",acc!$B$10:$ALI$83,$A65-1947,FALSE)+HLOOKUP("tgt2_s",acc!$B$10:$ALI$83,$A65-1947,FALSE)+HLOOKUP("fl_2_s_s2",acc!$B$10:$ALI$83,$A65-1947,FALSE)+HLOOKUP("fl_3d_s_s2",acc!$B$10:$ALI$83,$A65-1947,FALSE)+HLOOKUP("fl_4_s_s2",acc!$B$10:$ALI$83,$A65-1947,FALSE)+HLOOKUP("fl_5d_s_s2",acc!$B$10:$ALI$83,$A65-1947,FALSE)+HLOOKUP("fl_7_s_s2",acc!$B$10:$ALI$83,$A65-1947,FALSE),"")</f>
        <v>2006.9924480000011</v>
      </c>
      <c r="KJ65" s="203">
        <v>32.716999999999999</v>
      </c>
      <c r="KK65" s="203">
        <v>-153.31888483333265</v>
      </c>
      <c r="KL65" s="203">
        <v>0</v>
      </c>
      <c r="KM65" s="203">
        <v>26.050699999999949</v>
      </c>
      <c r="KN65" s="203">
        <v>1885.0103529999999</v>
      </c>
      <c r="KO65" s="203">
        <v>1039.7095810000001</v>
      </c>
      <c r="KP65" s="203">
        <v>845.30076699999995</v>
      </c>
      <c r="KQ65" s="203">
        <v>414.73475000000008</v>
      </c>
      <c r="KR65" s="203">
        <v>834.35641500000008</v>
      </c>
      <c r="KS65" s="203">
        <v>0</v>
      </c>
      <c r="KT65" s="203">
        <v>834.35641500000008</v>
      </c>
      <c r="KU65" s="203">
        <v>0</v>
      </c>
      <c r="KV65" s="203">
        <v>-7.6842000000000041</v>
      </c>
      <c r="KW65" s="203">
        <v>0</v>
      </c>
      <c r="KX65" s="203">
        <v>127.17994</v>
      </c>
      <c r="KY65" s="241">
        <f>IFERROR(HLOOKUP("fa_21_flow_s11",acc!$B$10:$AIP$83,$A65-1947,FALSE)+HLOOKUP("fa_2_flow_s11",acc!$B$10:$AIP$83,$A65-1947,FALSE)+HLOOKUP("fa_3e_flow_s11",acc!$B$10:$AIP$83,$A65-1947,FALSE)+HLOOKUP("fa_3d_flow_s11",acc!$B$10:$AIP$83,$A65-1947,FALSE)+HLOOKUP("fa_4_flow_s11",acc!$B$10:$AIP$83,$A65-1947,FALSE)+HLOOKUP("fa_5e_flow_s11",acc!$B$10:$AIP$83,$A65-1947,FALSE)+HLOOKUP("fa_5d_flow_s11",acc!$B$10:$AIP$83,$A65-1947,FALSE)+HLOOKUP("fa_6_flow_s11",acc!$B$10:$AIP$83,$A65-1947,FALSE)+HLOOKUP("fa_7_flow_s11",acc!$B$10:$AIP$83,$A65-1947,FALSE)+HLOOKUP("fa_8_flow_s11",acc!$B$10:$AIP$83,$A65-1947,FALSE),"")</f>
        <v>138.639723</v>
      </c>
      <c r="KZ65" s="203">
        <v>0</v>
      </c>
      <c r="LA65" s="203">
        <v>15.774291999999999</v>
      </c>
      <c r="LB65" s="203">
        <v>3.2000000000000001E-2</v>
      </c>
      <c r="LC65" s="203">
        <v>-5.568835</v>
      </c>
      <c r="LD65" s="203">
        <v>-4.2833709999999998</v>
      </c>
      <c r="LE65" s="203">
        <v>-1.285461</v>
      </c>
      <c r="LF65" s="203">
        <v>35.770317000000006</v>
      </c>
      <c r="LG65" s="203">
        <v>62.385904000000004</v>
      </c>
      <c r="LH65" s="203">
        <v>55.331796000000004</v>
      </c>
      <c r="LI65" s="203">
        <v>7.0541</v>
      </c>
      <c r="LJ65" s="203">
        <v>0.22865100000000002</v>
      </c>
      <c r="LK65" s="203">
        <v>2.3980999999999995</v>
      </c>
      <c r="LL65" s="203">
        <v>22.514789999999998</v>
      </c>
      <c r="LM65" s="203">
        <v>1145.1215870000001</v>
      </c>
      <c r="LN65" s="241">
        <f>IFERROR(HLOOKUP("fa_21_flow_s12",acc!$B$10:$AMM$83,$A65-1947,FALSE)+HLOOKUP("res_flow",acc!$B$10:$AMM$83,$A65-1947,FALSE)+HLOOKUP("fa_2_flow_s12",acc!$B$10:$AMM$83,$A65-1947,FALSE)+HLOOKUP("fa_3e_flow_s12",acc!$B$10:$AMM$83,$A65-1947,FALSE)+HLOOKUP("fa_3d_flow_s12",acc!$B$10:$AMM$83,$A65-1947,FALSE)+HLOOKUP("fa_3g_flow_s12",acc!$B$10:$AMM$83,$A65-1947,FALSE)+HLOOKUP("fa_4_flow_s12",acc!$B$10:$AMM$83,$A65-1947,FALSE)+HLOOKUP("fa_5e_flow_s12",acc!$B$10:$AMM$83,$A65-1947,FALSE)+HLOOKUP("fa_5d_flow_s12",acc!$B$10:$AMM$83,$A65-1947,FALSE)+HLOOKUP("fa_8_flow_s12",acc!$B$10:$AMM$83,$A65-1947,FALSE),"")</f>
        <v>296.30174099999999</v>
      </c>
      <c r="LO65" s="203">
        <v>0</v>
      </c>
      <c r="LP65" s="203">
        <v>18.918120000000002</v>
      </c>
      <c r="LQ65" s="203">
        <v>0.376</v>
      </c>
      <c r="LR65" s="203">
        <v>0</v>
      </c>
      <c r="LS65" s="203">
        <v>140.21644799999999</v>
      </c>
      <c r="LT65" s="203">
        <v>29.347769</v>
      </c>
      <c r="LU65" s="203">
        <v>110.868679</v>
      </c>
      <c r="LV65" s="203">
        <v>53.636785999999994</v>
      </c>
      <c r="LW65" s="203">
        <v>87.616325000000003</v>
      </c>
      <c r="LX65" s="203">
        <v>41.981439999999999</v>
      </c>
      <c r="LY65" s="203">
        <v>45.634822</v>
      </c>
      <c r="LZ65" s="203">
        <v>0</v>
      </c>
      <c r="MA65" s="203">
        <v>0</v>
      </c>
      <c r="MB65" s="203">
        <v>1.9051249999999982</v>
      </c>
      <c r="MC65" s="203">
        <v>10.466094</v>
      </c>
      <c r="MD65" s="330">
        <f>IFERROR(HLOOKUP("fa_1_flow_s121",acc!$B$10:$AMF$83,$A65-1947,FALSE)+HLOOKUP("fa_295_flow_s121",acc!$B$10:$AMF$83,$A65-1947,FALSE)+HLOOKUP("tgt2_flow",acc!$B$10:$AMF$83,$A65-1947,FALSE)+HLOOKUP("fa_2_flow_s121",acc!$B$10:$AMF$83,$A65-1947,FALSE)+HLOOKUP("fa_3e_flow_s121",acc!$B$10:$AMF$83,$A65-1947,FALSE)+HLOOKUP("fa_3d_flow_s121",acc!$B$10:$AMF$83,$A65-1947,FALSE)+HLOOKUP("fa_3g_flow_s121",acc!$B$10:$AMF$83,$A65-1947,FALSE)+HLOOKUP("fa_4_flow_s121",acc!$B$10:$AMF$83,$A65-1947,FALSE)+HLOOKUP("fa_5e_flow_s121",acc!$B$10:$AMF$83,$A65-1947,FALSE)+HLOOKUP("fa_5d_flow_s121",acc!$B$10:$AMF$83,$A65-1947,FALSE)+HLOOKUP("fa_7_flow_s121",acc!$B$10:$AMF$83,$A65-1947,FALSE)+HLOOKUP("fa_8_flow_s121",acc!$B$10:$AMF$83,$A65-1947,FALSE),"")</f>
        <v>10.877535999999999</v>
      </c>
      <c r="ME65" s="203">
        <v>5.3999999999999999E-2</v>
      </c>
      <c r="MF65" s="203">
        <v>8.1089699999999958</v>
      </c>
      <c r="MG65" s="203">
        <v>0</v>
      </c>
      <c r="MH65" s="203">
        <v>-1.9219999999999999</v>
      </c>
      <c r="MI65" s="203">
        <v>2.6721999999999997</v>
      </c>
      <c r="MJ65" s="203">
        <v>0.89840500000000001</v>
      </c>
      <c r="MK65" s="203">
        <v>1.7737919999999998</v>
      </c>
      <c r="ML65" s="203">
        <v>-0.41000000000000003</v>
      </c>
      <c r="MM65" s="203">
        <v>0.20384099999999999</v>
      </c>
      <c r="MN65" s="203">
        <v>0.20384200000000002</v>
      </c>
      <c r="MO65" s="203">
        <v>0</v>
      </c>
      <c r="MP65" s="203">
        <v>0</v>
      </c>
      <c r="MQ65" s="241">
        <v>0</v>
      </c>
      <c r="MR65" s="203">
        <v>0.27629700000000001</v>
      </c>
      <c r="MS65" s="203">
        <v>32.141458999999998</v>
      </c>
      <c r="MT65" s="241">
        <f>IFERROR(HLOOKUP("gcb_flow",acc!$B$10:$ALX$83,$A65-1947,FALSE)+HLOOKUP("fa_2_flow_s13",acc!$B$10:$ALX$83,$A65-1947,FALSE)+HLOOKUP("fa_3d_flow_s13",acc!$B$10:$ALX$83,$A65-1947,FALSE)+HLOOKUP("fa_3g_flow_s13",acc!$B$10:$ALX$83,$A65-1947,FALSE)+HLOOKUP("fa_5e_flow_s13",acc!$B$10:$ALX$83,$A65-1947,FALSE)+HLOOKUP("fa_5d_flow_s13",acc!$B$10:$ALX$83,$A65-1947,FALSE)+HLOOKUP("fa_6_flow_s13",acc!$B$10:$ALX$83,$A65-1947,FALSE)+HLOOKUP("fa_7_flow_s13",acc!$B$10:$ALX$83,$A65-1947,FALSE)+HLOOKUP("fa_8_flow_s13",acc!$B$10:$ALX$83,$A65-1947,FALSE),"")</f>
        <v>18.315623000000002</v>
      </c>
      <c r="MU65" s="203">
        <v>0</v>
      </c>
      <c r="MV65" s="203">
        <v>5.6236990000000011</v>
      </c>
      <c r="MW65" s="203">
        <v>0</v>
      </c>
      <c r="MX65" s="203">
        <v>-4.1220370000000006</v>
      </c>
      <c r="MY65" s="203">
        <v>-3.3685169999999998</v>
      </c>
      <c r="MZ65" s="203">
        <v>-0.75351800000000002</v>
      </c>
      <c r="NA65" s="203">
        <v>0</v>
      </c>
      <c r="NB65" s="203">
        <v>18.393455000000003</v>
      </c>
      <c r="NC65" s="203">
        <v>17.991371000000001</v>
      </c>
      <c r="ND65" s="203">
        <v>0.402167</v>
      </c>
      <c r="NE65" s="203">
        <v>-1.4043E-2</v>
      </c>
      <c r="NF65" s="203">
        <v>-0.35099999999999998</v>
      </c>
      <c r="NG65" s="203">
        <v>-0.42437999999999931</v>
      </c>
      <c r="NH65" s="203">
        <v>108.96569199999999</v>
      </c>
      <c r="NI65" s="241">
        <f>IFERROR(HLOOKUP("fa_21_flow_s14",acc!$B$10:$ALP$83,$A65-1947,FALSE)+HLOOKUP("fa_2_flow_s14",acc!$B$10:$ALP$83,$A65-1947,FALSE)+HLOOKUP("fa_3d_flow_s14",acc!$B$10:$ALP$83,$A65-1947,FALSE)+HLOOKUP("fa_3g_flow_s14",acc!$B$10:$ALP$83,$A65-1947,FALSE)+HLOOKUP("fa_5e_flow_s14",acc!$B$10:$ALP$83,$A65-1947,FALSE)+HLOOKUP("fa_5d_flow_s14",acc!$B$10:$ALP$83,$A65-1947,FALSE)+HLOOKUP("fa_6_flow_s14",acc!$B$10:$ALP$83,$A65-1947,FALSE)+HLOOKUP("fa_7_flow_s14",acc!$B$10:$ALP$83,$A65-1947,FALSE)+HLOOKUP("fa_8_flow_s14",acc!$B$10:$ALP$83,$A65-1947,FALSE),"")</f>
        <v>84.920846999999995</v>
      </c>
      <c r="NJ65" s="203">
        <v>0</v>
      </c>
      <c r="NK65" s="203">
        <v>30.402122000000006</v>
      </c>
      <c r="NL65" s="203">
        <v>3.2109999999999999</v>
      </c>
      <c r="NM65" s="203">
        <v>-7.8123890000000005</v>
      </c>
      <c r="NN65" s="203">
        <v>-7.9524010000000001</v>
      </c>
      <c r="NO65" s="203">
        <v>0.14001</v>
      </c>
      <c r="NP65" s="203">
        <v>0</v>
      </c>
      <c r="NQ65" s="203">
        <v>9.2538899999999984</v>
      </c>
      <c r="NR65" s="203">
        <v>6.4626320000000002</v>
      </c>
      <c r="NS65" s="203">
        <v>2.791245</v>
      </c>
      <c r="NT65" s="203">
        <v>59.562118999999996</v>
      </c>
      <c r="NU65" s="203">
        <v>0</v>
      </c>
      <c r="NV65" s="203">
        <v>-9.6958799999999989</v>
      </c>
      <c r="NW65" s="203">
        <v>1414.015969</v>
      </c>
      <c r="NX65" s="241">
        <f>IFERROR(HLOOKUP("fa_21_flow_s2",acc!$B$10:$ALH$83,$A65-1947,FALSE)+HLOOKUP("fa_2_flow_s2",acc!$B$10:$ALH$83,$A65-1947,FALSE)+HLOOKUP("fa_3e_flow_s2",acc!$B$10:$ALH$83,$A65-1947,FALSE)+HLOOKUP("fa_3g_flow_s2",acc!$B$10:$ALH$83,$A65-1947,FALSE)+HLOOKUP("fa_4_flow_s2",acc!$B$10:$ALH$83,$A65-1947,FALSE)+HLOOKUP("fa_5e_flow_s2",acc!$B$10:$ALH$83,$A65-1947,FALSE)+HLOOKUP("fa_6_flow_s2",acc!$B$10:$ALH$83,$A65-1947,FALSE)+HLOOKUP("fa_8_flow_s2",acc!$B$10:$ALH$83,$A65-1947,FALSE),"")</f>
        <v>186.95564000000002</v>
      </c>
      <c r="NY65" s="203">
        <v>0</v>
      </c>
      <c r="NZ65" s="203">
        <v>-3.7027999999999954</v>
      </c>
      <c r="OA65" s="203">
        <v>11.513999999999999</v>
      </c>
      <c r="OB65" s="203">
        <v>0</v>
      </c>
      <c r="OC65" s="203">
        <v>14.641885</v>
      </c>
      <c r="OD65" s="203">
        <v>14.641885</v>
      </c>
      <c r="OE65" s="203">
        <v>130.61721600000001</v>
      </c>
      <c r="OF65" s="203">
        <v>31.719231999999998</v>
      </c>
      <c r="OG65" s="203">
        <v>31.251670999999988</v>
      </c>
      <c r="OH65" s="203">
        <v>31.251670999999988</v>
      </c>
      <c r="OI65" s="203">
        <v>0</v>
      </c>
      <c r="OJ65" s="203">
        <v>0.13227300000000497</v>
      </c>
      <c r="OK65" s="203">
        <v>0</v>
      </c>
      <c r="OL65" s="203">
        <v>-14.575952000000001</v>
      </c>
      <c r="OM65" s="203">
        <v>110.75787099999999</v>
      </c>
      <c r="ON65" s="241">
        <f>IFERROR(HLOOKUP("fl_3g_flow_s11",acc!$B$10:$AIO$83,$A65-1947,FALSE)+HLOOKUP("fl_4_flow_s11",acc!$B$10:$AIO$83,$A65-1947,FALSE)+HLOOKUP("fl_5e_flow_s11",acc!$B$10:$AIO$83,$A65-1947,FALSE),"")</f>
        <v>122.217657</v>
      </c>
      <c r="OO65" s="203">
        <v>0</v>
      </c>
      <c r="OP65" s="203">
        <v>0</v>
      </c>
      <c r="OQ65" s="203">
        <v>18.11</v>
      </c>
      <c r="OR65" s="203">
        <v>-3.4801770000000003</v>
      </c>
      <c r="OS65" s="203">
        <v>21.590174999999999</v>
      </c>
      <c r="OT65" s="203">
        <v>17.405913999999999</v>
      </c>
      <c r="OU65" s="203">
        <v>81.597236000000009</v>
      </c>
      <c r="OV65" s="203">
        <v>81.597236000000009</v>
      </c>
      <c r="OW65" s="203">
        <v>0</v>
      </c>
      <c r="OX65" s="203">
        <v>0</v>
      </c>
      <c r="OY65" s="203">
        <v>0</v>
      </c>
      <c r="OZ65" s="203">
        <v>0</v>
      </c>
      <c r="PA65" s="203">
        <v>1131.4706959999999</v>
      </c>
      <c r="PB65" s="241">
        <f>IFERROR(HLOOKUP("fl_295_flow_s12",acc!$B$10:$AMM$83,$A65-1947,FALSE)+HLOOKUP("fl_2_flow_s12",acc!$B$10:$AMM$83,$A65-1947,FALSE)+HLOOKUP("fl_3g_flow_s12",acc!$B$10:$AMM$83,$A65-1947,FALSE)+HLOOKUP("fl_5e_flow_s12",acc!$B$10:$AMM$83,$A65-1947,FALSE)+HLOOKUP("fl_6_flow_s12",acc!$B$10:$AMM$83,$A65-1947,FALSE)+HLOOKUP("fl_7_flow_s12",acc!$B$10:$AMM$83,$A65-1947,FALSE),"")</f>
        <v>282.65090700000002</v>
      </c>
      <c r="PC65" s="203">
        <v>0</v>
      </c>
      <c r="PD65" s="203">
        <v>119.27469699999999</v>
      </c>
      <c r="PE65" s="203">
        <v>0</v>
      </c>
      <c r="PF65" s="203">
        <v>-7.3217999999999996</v>
      </c>
      <c r="PG65" s="203">
        <v>40.720999999999997</v>
      </c>
      <c r="PH65" s="203">
        <v>14.624326</v>
      </c>
      <c r="PI65" s="203">
        <v>26.096668000000001</v>
      </c>
      <c r="PJ65" s="203">
        <v>0</v>
      </c>
      <c r="PK65" s="203">
        <v>71.625516000000005</v>
      </c>
      <c r="PL65" s="203">
        <v>71.625516000000005</v>
      </c>
      <c r="PM65" s="203">
        <v>0</v>
      </c>
      <c r="PN65" s="203">
        <v>59.909000000000006</v>
      </c>
      <c r="PO65" s="203">
        <v>-1.5575000000000045</v>
      </c>
      <c r="PP65" s="203">
        <v>0</v>
      </c>
      <c r="PQ65" s="203">
        <v>9.3987920000000003</v>
      </c>
      <c r="PR65" s="241">
        <f>IFERROR(HLOOKUP("fl_21_flow_s121",acc!$B$10:$AME$83,$A65-1947,FALSE)+HLOOKUP("res_flow",acc!$B$10:$AME$83,$A65-1947,FALSE)+HLOOKUP("gcb_flow",acc!$B$10:$AME$83,$A65-1947,FALSE)+HLOOKUP("fl_2_flow_s121",acc!$B$10:$AME$83,$A65-1947,FALSE)+HLOOKUP("fl_5e_flow_s121",acc!$B$10:$AME$83,$A65-1947,FALSE),"")</f>
        <v>9.8102360000000015</v>
      </c>
      <c r="PS65" s="203">
        <v>0</v>
      </c>
      <c r="PT65" s="203">
        <v>1.5400000000000027</v>
      </c>
      <c r="PU65" s="203">
        <v>15.132999999999999</v>
      </c>
      <c r="PV65" s="203">
        <v>0</v>
      </c>
      <c r="PW65" s="203">
        <v>0</v>
      </c>
      <c r="PX65" s="203">
        <v>0</v>
      </c>
      <c r="PY65" s="203">
        <v>0</v>
      </c>
      <c r="PZ65" s="203">
        <v>0</v>
      </c>
      <c r="QA65" s="203">
        <v>0</v>
      </c>
      <c r="QB65" s="203">
        <v>0</v>
      </c>
      <c r="QC65" s="203">
        <v>0</v>
      </c>
      <c r="QD65" s="203">
        <v>0</v>
      </c>
      <c r="QE65" s="203">
        <v>0</v>
      </c>
      <c r="QF65" s="203">
        <v>0</v>
      </c>
      <c r="QG65" s="203">
        <v>96.787084000000007</v>
      </c>
      <c r="QH65" s="241">
        <f>IFERROR(HLOOKUP("fl_2_flow_s13",acc!$B$10:$ALW$83,$A65-1947,FALSE)+HLOOKUP("fl_3e_flow_s13",acc!$B$10:$ALW$83,$A65-1947,FALSE)+HLOOKUP("fl_4_flow_s13",acc!$B$10:$ALW$83,$A65-1947,FALSE),"")</f>
        <v>82.961168000000001</v>
      </c>
      <c r="QI65" s="203">
        <v>0</v>
      </c>
      <c r="QJ65" s="203">
        <v>-14.69293</v>
      </c>
      <c r="QK65" s="203">
        <v>0</v>
      </c>
      <c r="QL65" s="203">
        <v>86.428110000000004</v>
      </c>
      <c r="QM65" s="203">
        <v>3.4977359999999997</v>
      </c>
      <c r="QN65" s="203">
        <v>82.930379000000002</v>
      </c>
      <c r="QO65" s="203">
        <v>11.520375</v>
      </c>
      <c r="QP65" s="203">
        <v>0</v>
      </c>
      <c r="QQ65" s="203">
        <v>0</v>
      </c>
      <c r="QR65" s="203">
        <v>0</v>
      </c>
      <c r="QS65" s="203">
        <v>0</v>
      </c>
      <c r="QT65" s="203">
        <v>0</v>
      </c>
      <c r="QU65" s="203">
        <v>0</v>
      </c>
      <c r="QV65" s="203">
        <v>65.601525999999993</v>
      </c>
      <c r="QW65" s="241">
        <f>IFERROR(HLOOKUP("fl_4_flow_s14",acc!$B$10:$ALO$83,$A65-1947,FALSE),"")</f>
        <v>41.543696000000004</v>
      </c>
      <c r="QX65" s="203">
        <v>0</v>
      </c>
      <c r="QY65" s="203">
        <v>0</v>
      </c>
      <c r="QZ65" s="203">
        <v>0</v>
      </c>
      <c r="RA65" s="203">
        <v>0</v>
      </c>
      <c r="RB65" s="203">
        <v>0</v>
      </c>
      <c r="RC65" s="203">
        <v>41.543696000000004</v>
      </c>
      <c r="RD65" s="203">
        <v>0</v>
      </c>
      <c r="RE65" s="203">
        <v>0</v>
      </c>
      <c r="RF65" s="203">
        <v>0</v>
      </c>
      <c r="RG65" s="203">
        <v>0</v>
      </c>
      <c r="RH65" s="203">
        <v>0</v>
      </c>
      <c r="RI65" s="203">
        <v>0</v>
      </c>
      <c r="RJ65" s="203">
        <v>1423.8747720000001</v>
      </c>
      <c r="RK65" s="241">
        <f>IFERROR(HLOOKUP("fl_1_flow_s2",acc!$B$10:$ALG$83,$A65-1947,FALSE)+HLOOKUP("fl_295_flow_s2",acc!$B$10:$ALG$83,$A65-1947,FALSE)+HLOOKUP("tgt2_flow",acc!$B$10:$ALG$83,$A65-1947,FALSE)+HLOOKUP("fl_2_flow_s2",acc!$B$10:$ALG$83,$A65-1947,FALSE)+HLOOKUP("fl_3d_flow_s2",acc!$B$10:$ALG$83,$A65-1947,FALSE)+HLOOKUP("fl_4_flow_s2",acc!$B$10:$ALG$83,$A65-1947,FALSE)+HLOOKUP("fl_5d_flow_s2",acc!$B$10:$ALG$83,$A65-1947,FALSE)+HLOOKUP("fl_7_flow_s2",acc!$B$10:$ALG$83,$A65-1947,FALSE),"")</f>
        <v>196.81446000000008</v>
      </c>
      <c r="RL65" s="203">
        <v>5.3999999999999999E-2</v>
      </c>
      <c r="RM65" s="203">
        <v>-30.997364000000001</v>
      </c>
      <c r="RN65" s="203">
        <v>0</v>
      </c>
      <c r="RO65" s="203">
        <v>5.3997999999999999</v>
      </c>
      <c r="RP65" s="203">
        <v>125.38538700000001</v>
      </c>
      <c r="RQ65" s="203">
        <v>14.641885</v>
      </c>
      <c r="RR65" s="203">
        <v>110.74350100000001</v>
      </c>
      <c r="RS65" s="203">
        <v>50.24635</v>
      </c>
      <c r="RT65" s="203">
        <v>55.882342999999999</v>
      </c>
      <c r="RU65" s="203">
        <v>0</v>
      </c>
      <c r="RV65" s="203">
        <v>55.882342999999999</v>
      </c>
      <c r="RW65" s="203">
        <v>0</v>
      </c>
      <c r="RX65" s="203">
        <v>3.5916000000000849</v>
      </c>
      <c r="RY65" s="203">
        <v>0</v>
      </c>
      <c r="RZ65" s="203">
        <v>217.27313599999999</v>
      </c>
      <c r="SA65" s="241">
        <f>IFERROR(HLOOKUP("fa_21_v_s11",acc!$B$10:$AIR$83,$A65-1947,FALSE)+HLOOKUP("fa_2_v_s11",acc!$B$10:$AIR$83,$A65-1947,FALSE)+HLOOKUP("fa_3e_v_s11",acc!$B$10:$AIR$83,$A65-1947,FALSE)+HLOOKUP("fa_3d_v_s11",acc!$B$10:$AIR$83,$A65-1947,FALSE)+HLOOKUP("fa_4_v_s11",acc!$B$10:$AIR$83,$A65-1947,FALSE)
+HLOOKUP("fa_5e_v_s11",acc!$B$10:$AIR$83,$A65-1947,FALSE)
+HLOOKUP("fa_5d_v_s11",acc!$B$10:$AIR$83,$A65-1947,FALSE)
+HLOOKUP("fa_6_v_s11",acc!$B$10:$AIR$83,$A65-1947,FALSE)
+HLOOKUP("fa_7_v_s11",acc!$B$10:$AIR$83,$A65-1947,FALSE)
+HLOOKUP("fa_8_v_s11",acc!$B$10:$AIR$83,$A65-1947,FALSE),"")</f>
        <v>192.74473399999999</v>
      </c>
      <c r="SB65" s="203">
        <v>0</v>
      </c>
      <c r="SC65" s="203">
        <v>-1.1938569999999999</v>
      </c>
      <c r="SD65" s="203">
        <v>0</v>
      </c>
      <c r="SE65" s="203">
        <v>10.743165999999999</v>
      </c>
      <c r="SF65" s="203">
        <v>7.3437549999999998</v>
      </c>
      <c r="SG65" s="203">
        <v>3.3994070000000001</v>
      </c>
      <c r="SH65" s="203">
        <v>0.8128200000000001</v>
      </c>
      <c r="SI65" s="203">
        <v>192.508398</v>
      </c>
      <c r="SJ65" s="203">
        <v>95.266351999999998</v>
      </c>
      <c r="SK65" s="203">
        <v>97.24205400000001</v>
      </c>
      <c r="SL65" s="203">
        <v>0</v>
      </c>
      <c r="SM65" s="203">
        <v>-1.3906990000000015</v>
      </c>
      <c r="SN65" s="203">
        <v>-2.3863309999999993</v>
      </c>
      <c r="SO65" s="203">
        <v>-738.73627399999998</v>
      </c>
      <c r="SP65" s="241">
        <f>IFERROR(HLOOKUP("fa_21_v_s12",acc!$B$10:$AML$83,$A65-1947,FALSE)+HLOOKUP("res_v",acc!$B$10:$AML$83,$A65-1947,FALSE)+HLOOKUP("fa_2_v_s12",acc!$B$10:$AML$83,$A65-1947,FALSE)+HLOOKUP("fa_3e_v_s12",acc!$B$10:$AML$83,$A65-1947,FALSE)+HLOOKUP("fa_3d_v_s12",acc!$B$10:$AML$83,$A65-1947,FALSE)+HLOOKUP("fa_3g_v_s12",acc!$B$10:$AML$83,$A65-1947,FALSE)+HLOOKUP("fa_4_v_s12",acc!$B$10:$AML$83,$A65-1947,FALSE)+HLOOKUP("fa_5e_v_s12",acc!$B$10:$AML$83,$A65-1947,FALSE)+HLOOKUP("fa_5d_v_s12",acc!$B$10:$AML$83,$A65-1947,FALSE)+HLOOKUP("fa_8_v_s12",acc!$B$10:$AML$83,$A65-1947,FALSE),"")</f>
        <v>44.867474999999999</v>
      </c>
      <c r="SQ65" s="203">
        <v>0</v>
      </c>
      <c r="SR65" s="203">
        <v>-36.173698999999999</v>
      </c>
      <c r="SS65" s="203">
        <v>0</v>
      </c>
      <c r="ST65" s="203">
        <v>0</v>
      </c>
      <c r="SU65" s="203">
        <v>-32.807144999999998</v>
      </c>
      <c r="SV65" s="203">
        <v>-32.966787999999994</v>
      </c>
      <c r="SW65" s="203">
        <v>0.15964400000000012</v>
      </c>
      <c r="SX65" s="203">
        <v>-12.463000000000005</v>
      </c>
      <c r="SY65" s="203">
        <v>126.31126999999999</v>
      </c>
      <c r="SZ65" s="203">
        <v>84.422865999999999</v>
      </c>
      <c r="TA65" s="203">
        <v>41.888452000000001</v>
      </c>
      <c r="TB65" s="203">
        <v>0</v>
      </c>
      <c r="TC65" s="203">
        <v>0</v>
      </c>
      <c r="TD65" s="203">
        <v>0</v>
      </c>
      <c r="TE65" s="203">
        <v>-5.4340420000000007</v>
      </c>
      <c r="TF65" s="241">
        <f>IFERROR(HLOOKUP("fa_1_v_s121",acc!$B$10:$AMD$83,$A65-1947,FALSE)+HLOOKUP("fa_295_v_s121",acc!$B$10:$AMD$83,$A65-1947,FALSE)+HLOOKUP("tgt2_v",acc!$B$10:$AMD$83,$A65-1947,FALSE)+HLOOKUP("fa_2_v_s121",acc!$B$10:$AMD$83,$A65-1947,FALSE)+HLOOKUP("fa_3e_v_s121",acc!$B$10:$AMD$83,$A65-1947,FALSE)+HLOOKUP("fa_3d_v_s121",acc!$B$10:$AMD$83,$A65-1947,FALSE)+HLOOKUP("fa_3g_v_s121",acc!$B$10:$AMD$83,$A65-1947,FALSE)+HLOOKUP("fa_4_v_s121",acc!$B$10:$AMD$83,$A65-1947,FALSE)+HLOOKUP("fa_5e_v_s121",acc!$B$10:$AMD$83,$A65-1947,FALSE)+HLOOKUP("fa_5d_v_s121",acc!$B$10:$AMD$83,$A65-1947,FALSE)+HLOOKUP("fa_7_v_s121",acc!$B$10:$AMD$83,$A65-1947,FALSE)+HLOOKUP("fa_8_v_s121",acc!$B$10:$AMD$83,$A65-1947,FALSE),"")</f>
        <v>-5.4340379999999993</v>
      </c>
      <c r="TG65" s="203">
        <v>0.3</v>
      </c>
      <c r="TH65" s="203">
        <v>-2.1</v>
      </c>
      <c r="TI65" s="203">
        <v>0</v>
      </c>
      <c r="TJ65" s="203">
        <v>0</v>
      </c>
      <c r="TK65" s="203">
        <v>-3.6320999999999999</v>
      </c>
      <c r="TL65" s="203">
        <v>-1.6991780000000001</v>
      </c>
      <c r="TM65" s="203">
        <v>-1.9329179999999999</v>
      </c>
      <c r="TN65" s="203">
        <v>0</v>
      </c>
      <c r="TO65" s="203">
        <v>-1.9419999999999999E-3</v>
      </c>
      <c r="TP65" s="203">
        <v>1.0057999999999999E-2</v>
      </c>
      <c r="TQ65" s="203">
        <v>-1.2E-2</v>
      </c>
      <c r="TR65" s="203">
        <v>0</v>
      </c>
      <c r="TS65" s="241">
        <v>0</v>
      </c>
      <c r="TT65" s="203">
        <v>0</v>
      </c>
      <c r="TU65" s="203">
        <v>10.43328</v>
      </c>
      <c r="TV65" s="241">
        <f>IFERROR(HLOOKUP("gcb_v",acc!$B$10:$ALV$83,$A65-1947,FALSE)+HLOOKUP("fa_2_v_s13",acc!$B$10:$ALV$83,$A65-1947,FALSE)+HLOOKUP("fa_3d_v_s13",acc!$B$10:$ALV$83,$A65-1947,FALSE)+HLOOKUP("fa_3g_v_s13",acc!$B$10:$ALV$83,$A65-1947,FALSE)+HLOOKUP("fa_5e_v_s13",acc!$B$10:$ALV$83,$A65-1947,FALSE)+HLOOKUP("fa_5d_v_s13",acc!$B$10:$ALV$83,$A65-1947,FALSE)+HLOOKUP("fa_6_v_s13",acc!$B$10:$ALV$83,$A65-1947,FALSE)+HLOOKUP("fa_7_v_s13",acc!$B$10:$ALV$83,$A65-1947,FALSE)+HLOOKUP("fa_8_v_s13",acc!$B$10:$ALV$83,$A65-1947,FALSE),"")</f>
        <v>10.861406999999998</v>
      </c>
      <c r="TW65" s="203">
        <v>0</v>
      </c>
      <c r="TX65" s="203">
        <v>0</v>
      </c>
      <c r="TY65" s="203">
        <v>0</v>
      </c>
      <c r="TZ65" s="203">
        <v>0</v>
      </c>
      <c r="UA65" s="203">
        <v>-0.285134</v>
      </c>
      <c r="UB65" s="203">
        <v>0.285132</v>
      </c>
      <c r="UC65" s="203">
        <v>0</v>
      </c>
      <c r="UD65" s="203">
        <v>10.43328</v>
      </c>
      <c r="UE65" s="203">
        <v>9.9942659999999997</v>
      </c>
      <c r="UF65" s="203">
        <v>0.43893700000000002</v>
      </c>
      <c r="UG65" s="203">
        <v>0</v>
      </c>
      <c r="UH65" s="203">
        <v>0.152</v>
      </c>
      <c r="UI65" s="203">
        <v>0</v>
      </c>
      <c r="UJ65" s="203">
        <v>77.697716999999997</v>
      </c>
      <c r="UK65" s="241">
        <f>IFERROR(HLOOKUP("fa_21_v_s14",acc!$B$10:$ALN$83,$A65-1947,FALSE)+HLOOKUP("fa_2_v_s14",acc!$B$10:$ALN$83,$A65-1947,FALSE)+HLOOKUP("fa_3d_v_s14",acc!$B$10:$ALN$83,$A65-1947,FALSE)+HLOOKUP("fa_3g_v_s14",acc!$B$10:$ALN$83,$A65-1947,FALSE)+HLOOKUP("fa_5e_v_s14",acc!$B$10:$ALN$83,$A65-1947,FALSE)+HLOOKUP("fa_5d_v_s14",acc!$B$10:$ALN$83,$A65-1947,FALSE)+HLOOKUP("fa_6_v_s14",acc!$B$10:$ALN$83,$A65-1947,FALSE)+HLOOKUP("fa_7_v_s14",acc!$B$10:$ALN$83,$A65-1947,FALSE)+HLOOKUP("fa_8_v_s14",acc!$B$10:$ALN$83,$A65-1947,FALSE),"")</f>
        <v>77.567734999999999</v>
      </c>
      <c r="UL65" s="203">
        <v>0</v>
      </c>
      <c r="UM65" s="203">
        <v>2.2428000000000003</v>
      </c>
      <c r="UN65" s="203">
        <v>0</v>
      </c>
      <c r="UO65" s="203">
        <v>-4.2991710000000003</v>
      </c>
      <c r="UP65" s="203">
        <v>-3.9444029999999999</v>
      </c>
      <c r="UQ65" s="203">
        <v>-0.354765</v>
      </c>
      <c r="UR65" s="203">
        <v>0</v>
      </c>
      <c r="US65" s="203">
        <v>73.264065000000002</v>
      </c>
      <c r="UT65" s="203">
        <v>72.462462000000002</v>
      </c>
      <c r="UU65" s="203">
        <v>0.80161800000000005</v>
      </c>
      <c r="UV65" s="203">
        <v>6.360023</v>
      </c>
      <c r="UW65" s="203">
        <v>0</v>
      </c>
      <c r="UX65" s="203">
        <v>0</v>
      </c>
      <c r="UY65" s="203">
        <v>-445.154653</v>
      </c>
      <c r="UZ65" s="241">
        <f>IFERROR(HLOOKUP("fa_21_v_s2",acc!$B$10:$ALF$83,$A65-1947,FALSE)+HLOOKUP("fa_2_v_s2",acc!$B$10:$ALF$83,$A65-1947,FALSE)+HLOOKUP("fa_3e_v_s2",acc!$B$10:$ALF$83,$A65-1947,FALSE)+HLOOKUP("fa_3g_v_s2",acc!$B$10:$ALF$83,$A65-1947,FALSE)+HLOOKUP("fa_4_v_s2",acc!$B$10:$ALF$83,$A65-1947,FALSE)+HLOOKUP("fa_5e_v_s2",acc!$B$10:$ALF$83,$A65-1947,FALSE)+HLOOKUP("fa_6_v_s2",acc!$B$10:$ALF$83,$A65-1947,FALSE)+HLOOKUP("fa_8_v_s2",acc!$B$10:$ALF$83,$A65-1947,FALSE),"")</f>
        <v>132.776995</v>
      </c>
      <c r="VA65" s="203">
        <v>0</v>
      </c>
      <c r="VB65" s="203">
        <v>2.6495000000000033</v>
      </c>
      <c r="VC65" s="203">
        <v>0</v>
      </c>
      <c r="VD65" s="203">
        <v>0</v>
      </c>
      <c r="VE65" s="203">
        <v>-8.771685999999999</v>
      </c>
      <c r="VF65" s="203">
        <v>-31.551748</v>
      </c>
      <c r="VG65" s="203">
        <v>22.780069000000001</v>
      </c>
      <c r="VH65" s="203">
        <v>-4.5204000000000022</v>
      </c>
      <c r="VI65" s="203">
        <v>109.481495</v>
      </c>
      <c r="VJ65" s="203">
        <v>109.481495</v>
      </c>
      <c r="VK65" s="203">
        <v>0</v>
      </c>
      <c r="VL65" s="203">
        <v>0</v>
      </c>
      <c r="VM65" s="203">
        <v>0</v>
      </c>
      <c r="VN65" s="203">
        <v>2.3863309999999993</v>
      </c>
      <c r="VO65" s="203">
        <v>278.08475400000003</v>
      </c>
      <c r="VP65" s="241">
        <f>IFERROR(HLOOKUP("fl_3g_v_s11",acc!$B$10:$AIM$83,$A65-1947,FALSE)+HLOOKUP("fl_4_v_s11",acc!$B$10:$AIM$83,$A65-1947,FALSE)+HLOOKUP("fl_5e_v_s11",acc!$B$10:$AIM$83,$A65-1947,FALSE),"")</f>
        <v>253.556344</v>
      </c>
      <c r="VQ65" s="203">
        <v>0</v>
      </c>
      <c r="VR65" s="203">
        <v>0</v>
      </c>
      <c r="VS65" s="203">
        <v>4.0814000000000004</v>
      </c>
      <c r="VT65" s="203">
        <v>-0.97293099999999999</v>
      </c>
      <c r="VU65" s="203">
        <v>5.0543269999999998</v>
      </c>
      <c r="VV65" s="203">
        <v>-10.713229</v>
      </c>
      <c r="VW65" s="203">
        <v>266.53694400000001</v>
      </c>
      <c r="VX65" s="203">
        <v>266.53694400000001</v>
      </c>
      <c r="VY65" s="203">
        <v>0</v>
      </c>
      <c r="VZ65" s="203">
        <v>0</v>
      </c>
      <c r="WA65" s="203">
        <v>0</v>
      </c>
      <c r="WB65" s="203">
        <v>0</v>
      </c>
      <c r="WC65" s="203">
        <v>-712.722621</v>
      </c>
      <c r="WD65" s="241">
        <f>IFERROR(HLOOKUP("fl_295_v_s12",acc!$B$10:$AMK$83,$A65-1947,FALSE)+HLOOKUP("fl_2_v_s12",acc!$B$10:$AMK$83,$A65-1947,FALSE)+HLOOKUP("fl_3g_v_s12",acc!$B$10:$AMK$83,$A65-1947,FALSE)+HLOOKUP("fl_5e_v_s12",acc!$B$10:$AMK$83,$A65-1947,FALSE)+HLOOKUP("fl_6_v_s12",acc!$B$10:$AMK$83,$A65-1947,FALSE)+HLOOKUP("fl_7_v_s12",acc!$B$10:$AMK$83,$A65-1947,FALSE),"")</f>
        <v>70.881090000000071</v>
      </c>
      <c r="WE65" s="203">
        <v>0</v>
      </c>
      <c r="WF65" s="203">
        <v>-46.7196</v>
      </c>
      <c r="WG65" s="203">
        <v>0</v>
      </c>
      <c r="WH65" s="203">
        <v>2.6495000000000006</v>
      </c>
      <c r="WI65" s="203">
        <v>-6.2033000000000005</v>
      </c>
      <c r="WJ65" s="203">
        <v>-12.552414000000001</v>
      </c>
      <c r="WK65" s="203">
        <v>6.3491249999999999</v>
      </c>
      <c r="WL65" s="203">
        <v>0</v>
      </c>
      <c r="WM65" s="203">
        <v>108.089555</v>
      </c>
      <c r="WN65" s="203">
        <v>108.089555</v>
      </c>
      <c r="WO65" s="203">
        <v>0</v>
      </c>
      <c r="WP65" s="203">
        <v>6.360023</v>
      </c>
      <c r="WQ65" s="203">
        <v>6.7049010000000635</v>
      </c>
      <c r="WR65" s="203">
        <v>0</v>
      </c>
      <c r="WS65" s="203">
        <v>-2.9889999999999999</v>
      </c>
      <c r="WT65" s="241">
        <f>IFERROR(HLOOKUP("fl_21_v_s121",acc!$B$10:$AMC$83,$A65-1947,FALSE)+HLOOKUP("res_v",acc!$B$10:$AMC$83,$A65-1947,FALSE)+HLOOKUP("gcb_v",acc!$B$10:$AMC$83,$A65-1947,FALSE)+HLOOKUP("fl_2_v_s121",acc!$B$10:$AMC$83,$A65-1947,FALSE)+HLOOKUP("fl_5e_v_s121",acc!$B$10:$AMC$83,$A65-1947,FALSE),"")</f>
        <v>-2.9889999999999999</v>
      </c>
      <c r="WU65" s="203">
        <v>0</v>
      </c>
      <c r="WV65" s="203">
        <v>0</v>
      </c>
      <c r="WW65" s="203">
        <v>0</v>
      </c>
      <c r="WX65" s="203">
        <v>0</v>
      </c>
      <c r="WY65" s="203">
        <v>0</v>
      </c>
      <c r="WZ65" s="203">
        <v>0</v>
      </c>
      <c r="XA65" s="203">
        <v>0</v>
      </c>
      <c r="XB65" s="203">
        <v>0</v>
      </c>
      <c r="XC65" s="203">
        <v>-2.9889999999999999</v>
      </c>
      <c r="XD65" s="203">
        <v>-2.9889999999999999</v>
      </c>
      <c r="XE65" s="203">
        <v>0</v>
      </c>
      <c r="XF65" s="203">
        <v>0</v>
      </c>
      <c r="XG65" s="203">
        <v>0</v>
      </c>
      <c r="XH65" s="203">
        <v>0</v>
      </c>
      <c r="XI65" s="203">
        <v>-6.8017859999999999</v>
      </c>
      <c r="XJ65" s="241">
        <f>IFERROR(HLOOKUP("fl_2_v_s13",acc!$B$10:$ALU$83,$A65-1947,FALSE)+HLOOKUP("fl_3e_v_s13",acc!$B$10:$ALU$83,$A65-1947,FALSE)+HLOOKUP("fl_4_v_s13",acc!$B$10:$ALU$83,$A65-1947,FALSE),"")</f>
        <v>-6.373583</v>
      </c>
      <c r="XK65" s="203">
        <v>0</v>
      </c>
      <c r="XL65" s="203">
        <v>0</v>
      </c>
      <c r="XM65" s="203">
        <v>0</v>
      </c>
      <c r="XN65" s="203">
        <v>-6.6497859999999998</v>
      </c>
      <c r="XO65" s="203">
        <v>-18.026402999999998</v>
      </c>
      <c r="XP65" s="203">
        <v>11.376614</v>
      </c>
      <c r="XQ65" s="203">
        <v>0</v>
      </c>
      <c r="XR65" s="203">
        <v>0</v>
      </c>
      <c r="XS65" s="203">
        <v>0</v>
      </c>
      <c r="XT65" s="203">
        <v>0</v>
      </c>
      <c r="XU65" s="203">
        <v>0</v>
      </c>
      <c r="XV65" s="203">
        <v>0</v>
      </c>
      <c r="XW65" s="203">
        <v>0</v>
      </c>
      <c r="XX65" s="203">
        <v>-0.72599999999999998</v>
      </c>
      <c r="XY65" s="241">
        <f>IFERROR(HLOOKUP("fl_4_v_s14",acc!$B$10:$ALM$83,$A65-1947,FALSE),"")</f>
        <v>-0.85599999999999998</v>
      </c>
      <c r="XZ65" s="203">
        <v>0</v>
      </c>
      <c r="YA65" s="203">
        <v>0</v>
      </c>
      <c r="YB65" s="203">
        <v>0</v>
      </c>
      <c r="YC65" s="203">
        <v>0</v>
      </c>
      <c r="YD65" s="203">
        <v>0</v>
      </c>
      <c r="YE65" s="203">
        <v>-0.85599999999999998</v>
      </c>
      <c r="YF65" s="203">
        <v>0</v>
      </c>
      <c r="YG65" s="203">
        <v>0</v>
      </c>
      <c r="YH65" s="203">
        <v>0</v>
      </c>
      <c r="YI65" s="203">
        <v>0</v>
      </c>
      <c r="YJ65" s="203">
        <v>0</v>
      </c>
      <c r="YK65" s="203">
        <v>0</v>
      </c>
      <c r="YL65" s="203">
        <v>-438.76618300000001</v>
      </c>
      <c r="YM65" s="241">
        <f>IFERROR(HLOOKUP("fl_1_v_s2",acc!$B$10:$ALE$83,$A65-1947,FALSE)+HLOOKUP("fl_295_v_s2",acc!$B$10:$ALE$83,$A65-1947,FALSE)+HLOOKUP("tgt2_v",acc!$B$10:$ALE$83,$A65-1947,FALSE)+HLOOKUP("fl_2_v_s2",acc!$B$10:$ALE$83,$A65-1947,FALSE)+HLOOKUP("fl_3d_v_s2",acc!$B$10:$ALE$83,$A65-1947,FALSE)+HLOOKUP("fl_4_v_s2",acc!$B$10:$ALE$83,$A65-1947,FALSE)+HLOOKUP("fl_5d_v_s2",acc!$B$10:$ALE$83,$A65-1947,FALSE)+HLOOKUP("fl_7_v_s2",acc!$B$10:$ALE$83,$A65-1947,FALSE),"")</f>
        <v>139.16544999999982</v>
      </c>
      <c r="YN65" s="203">
        <v>0.3</v>
      </c>
      <c r="YO65" s="203">
        <v>12.144344000000004</v>
      </c>
      <c r="YP65" s="203">
        <v>0</v>
      </c>
      <c r="YQ65" s="203">
        <v>-2.6495000000000006</v>
      </c>
      <c r="YR65" s="203">
        <v>-29.995249999999999</v>
      </c>
      <c r="YS65" s="203">
        <v>-31.551748</v>
      </c>
      <c r="YT65" s="203">
        <v>1.5565020000000001</v>
      </c>
      <c r="YU65" s="203">
        <v>-4.6013510000000011</v>
      </c>
      <c r="YV65" s="203">
        <v>140.35905499999998</v>
      </c>
      <c r="YW65" s="203">
        <v>0</v>
      </c>
      <c r="YX65" s="203">
        <v>140.35905499999998</v>
      </c>
      <c r="YY65" s="203">
        <v>0</v>
      </c>
      <c r="YZ65" s="203">
        <v>-7.9436000000001741</v>
      </c>
      <c r="ZA65" s="203">
        <v>0</v>
      </c>
      <c r="ZB65" s="203">
        <v>-4.8006409999999997</v>
      </c>
      <c r="ZC65" s="241">
        <f>IFERROR(HLOOKUP("fa_21_c_s11",acc!$B$10:$AIL$83,$A65-1947,FALSE)+HLOOKUP("fa_2_c_s11",acc!$B$10:$AIL$83,$A65-1947,FALSE)+HLOOKUP("fa_3e_c_s11",acc!$B$10:$AIL$83,$A65-1947,FALSE)+HLOOKUP("fa_3d_c_s11",acc!$B$10:$AIL$83,$A65-1947,FALSE)+HLOOKUP("fa_4_c_s11",acc!$B$10:$AIL$83,$A65-1947,FALSE)+HLOOKUP("fa_5e_c_s11",acc!$B$10:$AIL$83,$A65-1947,FALSE)+HLOOKUP("fa_5d_c_s11",acc!$B$10:$AIL$83,$A65-1947,FALSE)+HLOOKUP("fa_6_c_s11",acc!$B$10:$AIL$83,$A65-1947,FALSE)+HLOOKUP("fa_7_c_s11",acc!$B$10:$AIL$83,$A65-1947,FALSE)+HLOOKUP("fa_8_c_s11",acc!$B$10:$AIL$83,$A65-1947,FALSE),"")</f>
        <v>-0.97964000000000007</v>
      </c>
      <c r="ZD65" s="203">
        <v>0</v>
      </c>
      <c r="ZE65" s="203">
        <v>-1.9839870000000002</v>
      </c>
      <c r="ZF65" s="203">
        <v>6.0000000000000001E-3</v>
      </c>
      <c r="ZG65" s="203">
        <v>0</v>
      </c>
      <c r="ZH65" s="203">
        <v>0</v>
      </c>
      <c r="ZI65" s="203">
        <v>0</v>
      </c>
      <c r="ZJ65" s="203">
        <v>2.8452459999999999</v>
      </c>
      <c r="ZK65" s="203">
        <v>0.225101</v>
      </c>
      <c r="ZL65" s="203">
        <v>0.51118299999999994</v>
      </c>
      <c r="ZM65" s="203">
        <v>-0.286084</v>
      </c>
      <c r="ZN65" s="203">
        <v>0</v>
      </c>
      <c r="ZO65" s="203">
        <v>0</v>
      </c>
      <c r="ZP65" s="203">
        <v>-2.0719979999999998</v>
      </c>
      <c r="ZQ65" s="203">
        <v>-15.370540999999999</v>
      </c>
      <c r="ZR65" s="241">
        <f>IFERROR(HLOOKUP("fa_21_c_s12",acc!$B$10:$AMJ$83,$A65-1947,FALSE)+HLOOKUP("res_c",acc!$B$10:$AMJ$83,$A65-1947,FALSE)+HLOOKUP("fa_2_c_s12",acc!$B$10:$AMJ$83,$A65-1947,FALSE)+HLOOKUP("fa_3e_c_s12",acc!$B$10:$AMJ$83,$A65-1947,FALSE)+HLOOKUP("fa_3d_c_s12",acc!$B$10:$AMJ$83,$A65-1947,FALSE)+HLOOKUP("fa_3g_c_s12",acc!$B$10:$AMJ$83,$A65-1947,FALSE)+HLOOKUP("fa_4_c_s12",acc!$B$10:$AMJ$83,$A65-1947,FALSE)+HLOOKUP("fa_5e_c_s12",acc!$B$10:$AMJ$83,$A65-1947,FALSE)+HLOOKUP("fa_5d_c_s12",acc!$B$10:$AMJ$83,$A65-1947,FALSE)+HLOOKUP("fa_8_c_s12",acc!$B$10:$AMJ$83,$A65-1947,FALSE),"")</f>
        <v>-8.867977999999999</v>
      </c>
      <c r="ZS65" s="203">
        <v>0</v>
      </c>
      <c r="ZT65" s="203">
        <v>5.6278010000000007</v>
      </c>
      <c r="ZU65" s="203">
        <v>0</v>
      </c>
      <c r="ZV65" s="203">
        <v>0</v>
      </c>
      <c r="ZW65" s="203">
        <v>-2.1800000000000002</v>
      </c>
      <c r="ZX65" s="203">
        <v>-2.1800000000000002</v>
      </c>
      <c r="ZY65" s="203">
        <v>0</v>
      </c>
      <c r="ZZ65" s="203">
        <v>-9.1282499999999995</v>
      </c>
      <c r="AAA65" s="203">
        <v>-0.34454200000000001</v>
      </c>
      <c r="AAB65" s="203">
        <v>-0.76797400000000005</v>
      </c>
      <c r="AAC65" s="203">
        <v>0.42344500000000002</v>
      </c>
      <c r="AAD65" s="203">
        <v>0</v>
      </c>
      <c r="AAE65" s="203">
        <v>0</v>
      </c>
      <c r="AAF65" s="203">
        <v>-2.843</v>
      </c>
      <c r="AAG65" s="203">
        <v>2.101E-3</v>
      </c>
      <c r="AAH65" s="241">
        <f>IFERROR(HLOOKUP("fa_1_c_s121",acc!$B$10:$AMB$83,$A65-1947,FALSE)+HLOOKUP("fa_295_c_s121",acc!$B$10:$AMB$83,$A65-1947,FALSE)+HLOOKUP("tgt2_c",acc!$B$10:$AMB$83,$A65-1947,FALSE)+HLOOKUP("fa_2_c_s121",acc!$B$10:$AMB$83,$A65-1947,FALSE)+HLOOKUP("fa_3e_c_s121",acc!$B$10:$AMB$83,$A65-1947,FALSE)+HLOOKUP("fa_3d_c_s121",acc!$B$10:$AMB$83,$A65-1947,FALSE)+HLOOKUP("fa_3g_c_s121",acc!$B$10:$AMB$83,$A65-1947,FALSE)+HLOOKUP("fa_4_c_s121",acc!$B$10:$AMB$83,$A65-1947,FALSE)+HLOOKUP("fa_5e_c_s121",acc!$B$10:$AMB$83,$A65-1947,FALSE)+HLOOKUP("fa_5d_c_s121",acc!$B$10:$AMB$83,$A65-1947,FALSE)+HLOOKUP("fa_7_c_s121",acc!$B$10:$AMB$83,$A65-1947,FALSE)+HLOOKUP("fa_8_c_s121",acc!$B$10:$AMB$83,$A65-1947,FALSE),"")</f>
        <v>2.0999999999999999E-3</v>
      </c>
      <c r="AAI65" s="203">
        <v>0</v>
      </c>
      <c r="AAJ65" s="203">
        <v>0</v>
      </c>
      <c r="AAK65" s="203">
        <v>0</v>
      </c>
      <c r="AAL65" s="203">
        <v>0</v>
      </c>
      <c r="AAM65" s="203">
        <v>0</v>
      </c>
      <c r="AAN65" s="203">
        <v>0</v>
      </c>
      <c r="AAO65" s="203">
        <v>0</v>
      </c>
      <c r="AAP65" s="203">
        <v>2E-3</v>
      </c>
      <c r="AAQ65" s="203">
        <v>1.01E-4</v>
      </c>
      <c r="AAR65" s="203">
        <v>1E-4</v>
      </c>
      <c r="AAS65" s="203">
        <v>0</v>
      </c>
      <c r="AAT65" s="203">
        <v>0</v>
      </c>
      <c r="AAU65" s="203">
        <v>0</v>
      </c>
      <c r="AAV65" s="203">
        <v>0</v>
      </c>
      <c r="AAW65" s="203">
        <v>-3.9009469999999999</v>
      </c>
      <c r="AAX65" s="241">
        <f>IFERROR(HLOOKUP("gcb_c",acc!$B$10:$ALT$83,$A65-1947,FALSE)+HLOOKUP("fa_2_c_s13",acc!$B$10:$ALT$83,$A65-1947,FALSE)+HLOOKUP("fa_3d_c_s13",acc!$B$10:$ALT$83,$A65-1947,FALSE)+HLOOKUP("fa_3g_c_s13",acc!$B$10:$ALT$83,$A65-1947,FALSE)+HLOOKUP("fa_5e_c_s13",acc!$B$10:$ALT$83,$A65-1947,FALSE)+HLOOKUP("fa_5d_c_s13",acc!$B$10:$ALT$83,$A65-1947,FALSE)+HLOOKUP("fa_6_c_s13",acc!$B$10:$ALT$83,$A65-1947,FALSE)+HLOOKUP("fa_7_c_s13",acc!$B$10:$ALT$83,$A65-1947,FALSE)+HLOOKUP("fa_8_c_s13",acc!$B$10:$ALT$83,$A65-1947,FALSE),"")</f>
        <v>1.3990480000000003</v>
      </c>
      <c r="AAY65" s="203">
        <v>0</v>
      </c>
      <c r="AAZ65" s="203">
        <v>-0.78010000000000002</v>
      </c>
      <c r="ABA65" s="203">
        <v>0</v>
      </c>
      <c r="ABB65" s="203">
        <v>2.1800000000000002</v>
      </c>
      <c r="ABC65" s="203">
        <v>2.1800000000000002</v>
      </c>
      <c r="ABD65" s="203">
        <v>0</v>
      </c>
      <c r="ABE65" s="203">
        <v>0</v>
      </c>
      <c r="ABF65" s="203">
        <v>-8.4699999999999999E-4</v>
      </c>
      <c r="ABG65" s="203">
        <v>1.4536E-2</v>
      </c>
      <c r="ABH65" s="203">
        <v>-1.5388000000000001E-2</v>
      </c>
      <c r="ABI65" s="203">
        <v>0</v>
      </c>
      <c r="ABJ65" s="203">
        <v>0</v>
      </c>
      <c r="ABK65" s="203">
        <v>0.01</v>
      </c>
      <c r="ABL65" s="203">
        <v>-1.752597</v>
      </c>
      <c r="ABM65" s="241">
        <f>IFERROR(HLOOKUP("fa_21_c_s14",acc!$B$10:$ALL$83,$A65-1947,FALSE)+HLOOKUP("fa_2_c_s14",acc!$B$10:$ALL$83,$A65-1947,FALSE)+HLOOKUP("fa_3d_c_s14",acc!$B$10:$ALL$83,$A65-1947,FALSE)+HLOOKUP("fa_3g_c_s14",acc!$B$10:$ALL$83,$A65-1947,FALSE)+HLOOKUP("fa_5e_c_s14",acc!$B$10:$ALL$83,$A65-1947,FALSE)+HLOOKUP("fa_5d_c_s14",acc!$B$10:$ALL$83,$A65-1947,FALSE)+HLOOKUP("fa_6_c_s14",acc!$B$10:$ALL$83,$A65-1947,FALSE)+HLOOKUP("fa_7_c_s14",acc!$B$10:$ALL$83,$A65-1947,FALSE)+HLOOKUP("fa_8_c_s14",acc!$B$10:$ALL$83,$A65-1947,FALSE),"")</f>
        <v>1.690399</v>
      </c>
      <c r="ABN65" s="203">
        <v>0</v>
      </c>
      <c r="ABO65" s="203">
        <v>-8.0000000000002292E-4</v>
      </c>
      <c r="ABP65" s="203">
        <v>0.55100000000000005</v>
      </c>
      <c r="ABQ65" s="203">
        <v>0</v>
      </c>
      <c r="ABR65" s="203">
        <v>0</v>
      </c>
      <c r="ABS65" s="203">
        <v>0</v>
      </c>
      <c r="ABT65" s="203">
        <v>0</v>
      </c>
      <c r="ABU65" s="203">
        <v>0.119203</v>
      </c>
      <c r="ABV65" s="203">
        <v>0.241171</v>
      </c>
      <c r="ABW65" s="203">
        <v>-0.121972</v>
      </c>
      <c r="ABX65" s="203">
        <v>0</v>
      </c>
      <c r="ABY65" s="203">
        <v>0</v>
      </c>
      <c r="ABZ65" s="203">
        <v>1.0209999999999999</v>
      </c>
      <c r="ACA65" s="203">
        <v>-23.760401000000002</v>
      </c>
      <c r="ACB65" s="241">
        <f>IFERROR(HLOOKUP("fa_21_c_s2",acc!$B$10:$ALD$83,$A65-1947,FALSE)+HLOOKUP("fa_2_c_s2",acc!$B$10:$ALD$83,$A65-1947,FALSE)+HLOOKUP("fa_3e_c_s2",acc!$B$10:$ALD$83,$A65-1947,FALSE)+HLOOKUP("fa_3g_c_s2",acc!$B$10:$ALD$83,$A65-1947,FALSE)+HLOOKUP("fa_4_c_s2",acc!$B$10:$ALD$83,$A65-1947,FALSE)+HLOOKUP("fa_5e_c_s2",acc!$B$10:$ALD$83,$A65-1947,FALSE)+HLOOKUP("fa_6_c_s2",acc!$B$10:$ALD$83,$A65-1947,FALSE)+HLOOKUP("fa_8_c_s2",acc!$B$10:$ALD$83,$A65-1947,FALSE),"")</f>
        <v>5.3714320000000031</v>
      </c>
      <c r="ACC65" s="203">
        <v>0</v>
      </c>
      <c r="ACD65" s="203">
        <v>3.0080000000000013</v>
      </c>
      <c r="ACE65" s="203">
        <v>1.0000000000000009E-2</v>
      </c>
      <c r="ACF65" s="203">
        <v>0</v>
      </c>
      <c r="ACG65" s="203">
        <v>0</v>
      </c>
      <c r="ACH65" s="203">
        <v>0</v>
      </c>
      <c r="ACI65" s="203">
        <v>0</v>
      </c>
      <c r="ACJ65" s="203">
        <v>-1.5315500000000002</v>
      </c>
      <c r="ACK65" s="203">
        <v>9.8400000000000007E-4</v>
      </c>
      <c r="ACL65" s="203">
        <v>9.8400000000000007E-4</v>
      </c>
      <c r="ACM65" s="203">
        <v>0</v>
      </c>
      <c r="ACN65" s="203">
        <v>0</v>
      </c>
      <c r="ACO65" s="203">
        <v>0</v>
      </c>
      <c r="ACP65" s="203">
        <v>3.8839980000000018</v>
      </c>
      <c r="ACQ65" s="203">
        <v>-12.926727999999999</v>
      </c>
      <c r="ACR65" s="241">
        <f>IFERROR(HLOOKUP("fl_3g_c_s11",acc!$B$10:$AMQ$83,$A65-1947,FALSE)+HLOOKUP("fl_4_c_s11",acc!$B$10:$AMQ$83,$A65-1947,FALSE)+HLOOKUP("fl_5e_c_s11",acc!$B$10:$AMQ$83,$A65-1947,FALSE),"")</f>
        <v>-9.1057249999999996</v>
      </c>
      <c r="ACS65" s="203">
        <v>0</v>
      </c>
      <c r="ACT65" s="203">
        <v>0</v>
      </c>
      <c r="ACU65" s="203">
        <v>0</v>
      </c>
      <c r="ACV65" s="203">
        <v>0</v>
      </c>
      <c r="ACW65" s="203">
        <v>0</v>
      </c>
      <c r="ACX65" s="203">
        <v>-16.474724999999999</v>
      </c>
      <c r="ACY65" s="203">
        <v>7.3689999999999998</v>
      </c>
      <c r="ACZ65" s="203">
        <v>7.3689999999999998</v>
      </c>
      <c r="ADA65" s="203">
        <v>0</v>
      </c>
      <c r="ADB65" s="203">
        <v>0</v>
      </c>
      <c r="ADC65" s="203">
        <v>0</v>
      </c>
      <c r="ADD65" s="203">
        <v>0</v>
      </c>
      <c r="ADE65" s="203">
        <v>-4.0916490000000003</v>
      </c>
      <c r="ADF65" s="241">
        <f>IFERROR(HLOOKUP("fl_295_c_s12",acc!$B$10:$AMI$83,$A65-1947,FALSE)+HLOOKUP("fl_2_c_s12",acc!$B$10:$AMI$83,$A65-1947,FALSE)+HLOOKUP("fl_3g_c_s12",acc!$B$10:$AMI$83,$A65-1947,FALSE)+HLOOKUP("fl_5e_c_s12",acc!$B$10:$AMI$83,$A65-1947,FALSE)+HLOOKUP("fl_6_c_s12",acc!$B$10:$AMI$83,$A65-1947,FALSE)+HLOOKUP("fl_7_c_s12",acc!$B$10:$AMI$83,$A65-1947,FALSE),"")</f>
        <v>2.4109009999999991</v>
      </c>
      <c r="ADG65" s="203">
        <v>0</v>
      </c>
      <c r="ADH65" s="203">
        <v>7.3289009999999983</v>
      </c>
      <c r="ADI65" s="203">
        <v>0</v>
      </c>
      <c r="ADJ65" s="203">
        <v>2.4510000000000001</v>
      </c>
      <c r="ADK65" s="203">
        <v>0</v>
      </c>
      <c r="ADL65" s="203">
        <v>0</v>
      </c>
      <c r="ADM65" s="203">
        <v>0</v>
      </c>
      <c r="ADN65" s="203">
        <v>0</v>
      </c>
      <c r="ADO65" s="203">
        <v>-7.3689999999999998</v>
      </c>
      <c r="ADP65" s="203">
        <v>-7.3689999999999998</v>
      </c>
      <c r="ADQ65" s="203">
        <v>0</v>
      </c>
      <c r="ADR65" s="203">
        <v>0</v>
      </c>
      <c r="ADS65" s="203">
        <v>0</v>
      </c>
      <c r="ADT65" s="203">
        <v>0</v>
      </c>
      <c r="ADU65" s="203">
        <v>0.55700000000000005</v>
      </c>
      <c r="ADV65" s="241">
        <f>IFERROR(HLOOKUP("fl_21_c_s121",acc!$B$10:$AMA$83,$A65-1947,FALSE)+HLOOKUP("res_c",acc!$B$10:$AMA$83,$A65-1947,FALSE)+HLOOKUP("gcb_c",acc!$B$10:$AMA$83,$A65-1947,FALSE)+HLOOKUP("fl_2_c_s121",acc!$B$10:$AMA$83,$A65-1947,FALSE)+HLOOKUP("fl_5e_c_s121",acc!$B$10:$AMA$83,$A65-1947,FALSE),"")</f>
        <v>0.55700000000000005</v>
      </c>
      <c r="ADW65" s="203">
        <v>0</v>
      </c>
      <c r="ADX65" s="203">
        <v>-8.6736173798840355E-18</v>
      </c>
      <c r="ADY65" s="203">
        <v>0.56700000000000006</v>
      </c>
      <c r="ADZ65" s="203">
        <v>0</v>
      </c>
      <c r="AEA65" s="203">
        <v>0</v>
      </c>
      <c r="AEB65" s="203">
        <v>0</v>
      </c>
      <c r="AEC65" s="203">
        <v>0</v>
      </c>
      <c r="AED65" s="203">
        <v>0</v>
      </c>
      <c r="AEE65" s="203">
        <v>0</v>
      </c>
      <c r="AEF65" s="203">
        <v>0</v>
      </c>
      <c r="AEG65" s="203">
        <v>0</v>
      </c>
      <c r="AEH65" s="203">
        <v>0</v>
      </c>
      <c r="AEI65" s="203">
        <v>0</v>
      </c>
      <c r="AEJ65" s="203">
        <v>0</v>
      </c>
      <c r="AEK65" s="203">
        <v>-0.65749900000000006</v>
      </c>
      <c r="AEL65" s="241">
        <f>IFERROR(HLOOKUP("fl_2_c_s13",acc!$B$10:$ALS$83,$A65-1947,FALSE)+HLOOKUP("fl_3e_c_s13",acc!$B$10:$ALS$83,$A65-1947,FALSE)+HLOOKUP("fl_4_c_s13",acc!$B$10:$ALS$83,$A65-1947,FALSE),"")</f>
        <v>4.6425009999999993</v>
      </c>
      <c r="AEM65" s="203">
        <v>0</v>
      </c>
      <c r="AEN65" s="203">
        <v>-0.49410000000000004</v>
      </c>
      <c r="AEO65" s="203">
        <v>0</v>
      </c>
      <c r="AEP65" s="203">
        <v>0</v>
      </c>
      <c r="AEQ65" s="203">
        <v>0</v>
      </c>
      <c r="AER65" s="203">
        <v>0</v>
      </c>
      <c r="AES65" s="203">
        <v>5.1366009999999998</v>
      </c>
      <c r="AET65" s="203">
        <v>0</v>
      </c>
      <c r="AEU65" s="203">
        <v>0</v>
      </c>
      <c r="AEV65" s="203">
        <v>0</v>
      </c>
      <c r="AEW65" s="203">
        <v>0</v>
      </c>
      <c r="AEX65" s="203">
        <v>0</v>
      </c>
      <c r="AEY65" s="203">
        <v>0</v>
      </c>
      <c r="AEZ65" s="203">
        <v>-6.6415249999999997</v>
      </c>
      <c r="AFA65" s="241">
        <f>IFERROR(HLOOKUP("fl_4_c_s14",acc!$B$10:$ALK$83,$A65-1947,FALSE),"")</f>
        <v>-3.1985250000000001</v>
      </c>
      <c r="AFB65" s="203">
        <v>0</v>
      </c>
      <c r="AFC65" s="203">
        <v>0</v>
      </c>
      <c r="AFD65" s="203">
        <v>0</v>
      </c>
      <c r="AFE65" s="203">
        <v>0</v>
      </c>
      <c r="AFF65" s="203">
        <v>0</v>
      </c>
      <c r="AFG65" s="203">
        <v>-3.1985250000000001</v>
      </c>
      <c r="AFH65" s="203">
        <v>0</v>
      </c>
      <c r="AFI65" s="203">
        <v>0</v>
      </c>
      <c r="AFJ65" s="203">
        <v>0</v>
      </c>
      <c r="AFK65" s="203">
        <v>0</v>
      </c>
      <c r="AFL65" s="203">
        <v>0</v>
      </c>
      <c r="AFM65" s="203">
        <v>0</v>
      </c>
      <c r="AFN65" s="203">
        <v>-25.822624999999999</v>
      </c>
      <c r="AFO65" s="241">
        <f>IFERROR(HLOOKUP("fl_1_c_s2",acc!$B$10:$ALC$83,$A65-1947,FALSE)+HLOOKUP("fl_295_c_s2",acc!$B$10:$ALC$83,$A65-1947,FALSE)+HLOOKUP("tgt2_c",acc!$B$10:$ALC$83,$A65-1947,FALSE)+HLOOKUP("fl_2_c_s2",acc!$B$10:$ALC$83,$A65-1947,FALSE)+HLOOKUP("fl_3d_c_s2",acc!$B$10:$ALC$83,$A65-1947,FALSE)+HLOOKUP("fl_4_c_s2",acc!$B$10:$ALC$83,$A65-1947,FALSE)+HLOOKUP("fl_5d_c_s2",acc!$B$10:$ALC$83,$A65-1947,FALSE)+HLOOKUP("fl_7_c_s2",acc!$B$10:$ALC$83,$A65-1947,FALSE),"")</f>
        <v>3.3092080000000008</v>
      </c>
      <c r="AFP65" s="203">
        <v>0</v>
      </c>
      <c r="AFQ65" s="203">
        <v>-0.96388699999999816</v>
      </c>
      <c r="AFR65" s="203">
        <v>0</v>
      </c>
      <c r="AFS65" s="203">
        <v>-2.4510000000000001</v>
      </c>
      <c r="AFT65" s="203">
        <v>0</v>
      </c>
      <c r="AFU65" s="203">
        <v>0</v>
      </c>
      <c r="AFV65" s="203">
        <v>0</v>
      </c>
      <c r="AFW65" s="203">
        <v>6.7240949999999993</v>
      </c>
      <c r="AFX65" s="203">
        <v>0</v>
      </c>
      <c r="AFY65" s="203">
        <v>0</v>
      </c>
      <c r="AFZ65" s="203">
        <v>0</v>
      </c>
      <c r="AGA65" s="203">
        <v>0</v>
      </c>
      <c r="AGB65" s="203">
        <v>0</v>
      </c>
      <c r="AGC65" s="203">
        <v>0</v>
      </c>
      <c r="AGD65" s="203">
        <v>1632.5920000000001</v>
      </c>
      <c r="AGE65" s="203">
        <v>1631.9069999999997</v>
      </c>
      <c r="AGF65" s="203">
        <v>0</v>
      </c>
      <c r="AGG65" s="203">
        <v>0</v>
      </c>
      <c r="AGH65" s="203">
        <v>1.8942300000000039</v>
      </c>
      <c r="AGI65" s="203">
        <v>14.835900833333335</v>
      </c>
      <c r="AGJ65" s="203">
        <v>-0.34578699999999996</v>
      </c>
      <c r="AGK65" s="203">
        <v>-0.49576399999999998</v>
      </c>
      <c r="AGL65" s="203">
        <v>0</v>
      </c>
      <c r="AGM65" s="203">
        <v>-0.01</v>
      </c>
      <c r="AGN65" s="203">
        <v>29.327999999999999</v>
      </c>
      <c r="AGO65" s="203">
        <v>-6.367</v>
      </c>
      <c r="AGP65" s="203">
        <v>0</v>
      </c>
      <c r="AGQ65" s="203">
        <v>0</v>
      </c>
      <c r="AGR65" s="203">
        <v>0.82113800000000003</v>
      </c>
      <c r="AGS65" s="203">
        <v>1.8987859999999999</v>
      </c>
      <c r="AGT65" s="203">
        <v>0.48342499999999999</v>
      </c>
      <c r="AGU65" s="203">
        <v>0</v>
      </c>
      <c r="AGV65" s="203">
        <v>82.930379000000002</v>
      </c>
      <c r="AGW65" s="203">
        <v>86.133723000000003</v>
      </c>
      <c r="AGX65" s="203">
        <v>23.214506999999998</v>
      </c>
      <c r="AGY65" s="203">
        <v>27.448982999999998</v>
      </c>
      <c r="AGZ65" s="203">
        <v>40.720994000000005</v>
      </c>
      <c r="AHA65" s="203">
        <v>0.41498000000000002</v>
      </c>
      <c r="AHB65" s="203">
        <v>-3.6629089999999991</v>
      </c>
      <c r="AHC65" s="203">
        <v>-7.9524010000000001</v>
      </c>
      <c r="AHD65" s="203">
        <v>47.686837000000011</v>
      </c>
      <c r="AHE65" s="203">
        <v>7.6817770000000003</v>
      </c>
      <c r="AHF65" s="203">
        <v>344.84561000000002</v>
      </c>
      <c r="AHG65" s="203">
        <v>4.0297970000000003</v>
      </c>
      <c r="AHH65" s="203">
        <v>0</v>
      </c>
      <c r="AHI65" s="203">
        <v>556.99610400000006</v>
      </c>
      <c r="AHJ65" s="203">
        <v>913.55328900000006</v>
      </c>
      <c r="AHK65" s="203">
        <v>276.84328500000004</v>
      </c>
      <c r="AHL65" s="203">
        <v>566.36451999999986</v>
      </c>
      <c r="AHM65" s="203">
        <v>675.13939800000003</v>
      </c>
      <c r="AHN65" s="203">
        <f t="shared" si="3"/>
        <v>1.4743237876122701</v>
      </c>
      <c r="AHO65" s="203">
        <f t="shared" si="2"/>
        <v>0.89335235512827282</v>
      </c>
      <c r="AHP65" s="203">
        <v>2.936051</v>
      </c>
      <c r="AHQ65" s="203">
        <v>11.213068000000021</v>
      </c>
      <c r="AHR65" s="203">
        <v>63.585372</v>
      </c>
      <c r="AHS65" s="203">
        <v>307.88367299999993</v>
      </c>
      <c r="AHT65" s="203">
        <v>0.99498800000000009</v>
      </c>
      <c r="AHU65" s="203">
        <v>-17.718995999999997</v>
      </c>
      <c r="AHV65" s="203">
        <v>-1.026192</v>
      </c>
      <c r="AHW65" s="203">
        <v>0</v>
      </c>
      <c r="AHX65" s="203">
        <v>11.376614</v>
      </c>
      <c r="AHY65" s="203">
        <v>-6.373583</v>
      </c>
      <c r="AHZ65" s="203">
        <v>-2.2673710000000007</v>
      </c>
      <c r="AIA65" s="203">
        <v>-15.247791999999997</v>
      </c>
      <c r="AIB65" s="203">
        <v>-6.2032890000000007</v>
      </c>
      <c r="AIC65" s="203">
        <v>-0.67298600000000008</v>
      </c>
      <c r="AID65" s="203">
        <v>-8.9280000000009352E-3</v>
      </c>
      <c r="AIE65" s="203">
        <v>-3.9444029999999999</v>
      </c>
      <c r="AIF65" s="203">
        <v>11.403455000000001</v>
      </c>
      <c r="AIG65" s="203">
        <v>0</v>
      </c>
      <c r="AIH65" s="203">
        <v>0</v>
      </c>
      <c r="AII65" s="203">
        <v>0</v>
      </c>
      <c r="AIJ65" s="203">
        <v>0</v>
      </c>
      <c r="AIK65" s="203">
        <v>0</v>
      </c>
      <c r="AIL65" s="203">
        <v>0</v>
      </c>
      <c r="AIM65" s="203">
        <v>0</v>
      </c>
      <c r="AIN65" s="203">
        <v>-2.1800000000000002</v>
      </c>
      <c r="AIO65" s="203">
        <v>0</v>
      </c>
      <c r="AIP65" s="203">
        <v>0</v>
      </c>
      <c r="AIQ65" s="203">
        <v>2.1800000000000002</v>
      </c>
      <c r="AIR65" s="203">
        <v>0</v>
      </c>
      <c r="AIS65" s="203">
        <v>0</v>
      </c>
    </row>
    <row r="66" spans="1:929" x14ac:dyDescent="0.35">
      <c r="A66" s="1">
        <v>2004</v>
      </c>
      <c r="B66" s="203">
        <v>177.82999999999998</v>
      </c>
      <c r="C66" s="203">
        <v>-153.35950700000001</v>
      </c>
      <c r="D66" s="203">
        <v>43.242094999999999</v>
      </c>
      <c r="E66" s="203">
        <v>0.71710999999999103</v>
      </c>
      <c r="F66" s="203">
        <v>1577.4239520000001</v>
      </c>
      <c r="G66" s="203">
        <v>3.5289999999999995</v>
      </c>
      <c r="H66" s="203">
        <v>0</v>
      </c>
      <c r="I66" s="203">
        <v>-2.38585</v>
      </c>
      <c r="J66" s="203">
        <v>0.43220000000000036</v>
      </c>
      <c r="K66" s="203">
        <v>252.45170000000002</v>
      </c>
      <c r="L66" s="203">
        <v>0</v>
      </c>
      <c r="M66" s="203">
        <v>0</v>
      </c>
      <c r="N66" s="203">
        <v>0</v>
      </c>
      <c r="O66" s="203">
        <f t="shared" si="6"/>
        <v>2.7767323488018687</v>
      </c>
      <c r="P66" s="203">
        <f t="shared" si="4"/>
        <v>0.94171446442446305</v>
      </c>
      <c r="Q66" s="203">
        <v>0</v>
      </c>
      <c r="R66" s="203">
        <v>0</v>
      </c>
      <c r="S66" s="203">
        <v>-0.35199999999999998</v>
      </c>
      <c r="T66" s="203">
        <v>0</v>
      </c>
      <c r="U66" s="203">
        <v>206.882972</v>
      </c>
      <c r="V66" s="203">
        <v>23.017103000000002</v>
      </c>
      <c r="W66" s="203">
        <v>1048.6769099999999</v>
      </c>
      <c r="X66" s="203">
        <v>12.596</v>
      </c>
      <c r="Y66" s="203">
        <v>-9.088197000000001</v>
      </c>
      <c r="Z66" s="203">
        <v>2.1881849999999998</v>
      </c>
      <c r="AA66" s="203">
        <v>1.0421000000000902E-2</v>
      </c>
      <c r="AB66" s="203">
        <v>81.094972999999996</v>
      </c>
      <c r="AC66" s="203">
        <v>0</v>
      </c>
      <c r="AD66" s="203">
        <v>0</v>
      </c>
      <c r="AE66" s="203">
        <v>0</v>
      </c>
      <c r="AF66" s="203">
        <v>0</v>
      </c>
      <c r="AG66" s="203">
        <v>0</v>
      </c>
      <c r="AH66" s="203">
        <v>0</v>
      </c>
      <c r="AI66" s="203">
        <v>0</v>
      </c>
      <c r="AJ66" s="203">
        <v>0</v>
      </c>
      <c r="AK66" s="203">
        <v>0</v>
      </c>
      <c r="AL66" s="203">
        <v>0</v>
      </c>
      <c r="AM66" s="203">
        <v>0.17100000000000001</v>
      </c>
      <c r="AN66" s="203">
        <v>0</v>
      </c>
      <c r="AO66" s="203">
        <v>14.795487</v>
      </c>
      <c r="AP66" s="203">
        <v>2.6983630000000005</v>
      </c>
      <c r="AQ66" s="203">
        <v>68.562570999999991</v>
      </c>
      <c r="AR66" s="203">
        <v>67.52600000000001</v>
      </c>
      <c r="AS66" s="203">
        <v>-52.521267999999999</v>
      </c>
      <c r="AT66" s="203">
        <v>26.017983000000001</v>
      </c>
      <c r="AU66" s="203">
        <v>8.3723999999989474E-2</v>
      </c>
      <c r="AV66" s="203">
        <v>832.59731099999999</v>
      </c>
      <c r="AW66" s="203">
        <v>0.25900000000000001</v>
      </c>
      <c r="AX66" s="203">
        <v>0</v>
      </c>
      <c r="AY66" s="203">
        <v>-0.24651100000000001</v>
      </c>
      <c r="AZ66" s="203">
        <v>0.14410899999999993</v>
      </c>
      <c r="BA66" s="203">
        <v>13.117267</v>
      </c>
      <c r="BB66" s="203">
        <v>0</v>
      </c>
      <c r="BC66" s="203">
        <v>0</v>
      </c>
      <c r="BD66" s="203">
        <v>0</v>
      </c>
      <c r="BE66" s="203">
        <v>0</v>
      </c>
      <c r="BF66" s="203">
        <v>0</v>
      </c>
      <c r="BG66" s="203">
        <v>2.0579999999999998</v>
      </c>
      <c r="BH66" s="203">
        <v>0</v>
      </c>
      <c r="BI66" s="203">
        <v>113.482725</v>
      </c>
      <c r="BJ66" s="203">
        <v>-0.51036099999999962</v>
      </c>
      <c r="BK66" s="203">
        <v>491.46045099999998</v>
      </c>
      <c r="BL66" s="203">
        <v>102.19494299999999</v>
      </c>
      <c r="BM66" s="203">
        <v>-54.090171999999995</v>
      </c>
      <c r="BN66" s="203">
        <v>100.177914</v>
      </c>
      <c r="BO66" s="203">
        <v>0</v>
      </c>
      <c r="BP66" s="203">
        <v>2400.5318700000003</v>
      </c>
      <c r="BQ66" s="203">
        <v>3.7568999999999999</v>
      </c>
      <c r="BR66" s="203">
        <v>0</v>
      </c>
      <c r="BS66" s="203">
        <v>-3.5409600000000001</v>
      </c>
      <c r="BT66" s="203">
        <v>0</v>
      </c>
      <c r="BU66" s="203">
        <v>13.437074000000001</v>
      </c>
      <c r="BV66" s="203">
        <v>0.8257000000000001</v>
      </c>
      <c r="BW66" s="203">
        <v>0</v>
      </c>
      <c r="BX66" s="203">
        <v>6.19095</v>
      </c>
      <c r="BY66" s="203">
        <v>0</v>
      </c>
      <c r="BZ66" s="203">
        <v>94.329650000000001</v>
      </c>
      <c r="CA66" s="203">
        <v>-1.8755999999999999</v>
      </c>
      <c r="CB66" s="203">
        <v>0</v>
      </c>
      <c r="CC66" s="203">
        <v>539.0380429999999</v>
      </c>
      <c r="CD66" s="203">
        <v>30.116824000000001</v>
      </c>
      <c r="CE66" s="203">
        <v>2346.069555</v>
      </c>
      <c r="CF66" s="203">
        <v>364.05641300000002</v>
      </c>
      <c r="CG66" s="203">
        <v>-271.40145899999999</v>
      </c>
      <c r="CH66" s="203">
        <v>172.28223699999998</v>
      </c>
      <c r="CI66" s="203">
        <v>0</v>
      </c>
      <c r="CJ66" s="203">
        <v>4912.2081960000005</v>
      </c>
      <c r="CK66" s="203">
        <v>8.1212</v>
      </c>
      <c r="CL66" s="203">
        <v>0</v>
      </c>
      <c r="CM66" s="203">
        <v>-6.1733209999999996</v>
      </c>
      <c r="CN66" s="203">
        <v>8.9999999999999985E-6</v>
      </c>
      <c r="CO66" s="203">
        <v>279.00604100000004</v>
      </c>
      <c r="CP66" s="203">
        <v>0.8257000000000001</v>
      </c>
      <c r="CQ66" s="203">
        <v>0</v>
      </c>
      <c r="CR66" s="203">
        <v>6.19095</v>
      </c>
      <c r="CS66" s="203">
        <v>0</v>
      </c>
      <c r="CT66" s="203">
        <v>94.329650000000001</v>
      </c>
      <c r="CU66" s="203">
        <v>1.0000000000000001E-5</v>
      </c>
      <c r="CV66" s="203">
        <v>0</v>
      </c>
      <c r="CW66" s="203">
        <v>878.52359000000001</v>
      </c>
      <c r="CX66" s="203">
        <v>55.616093999999997</v>
      </c>
      <c r="CY66" s="203">
        <v>3972.9044169999997</v>
      </c>
      <c r="CZ66" s="203">
        <v>105.31100000000001</v>
      </c>
      <c r="DA66" s="203">
        <v>-56.432486999999973</v>
      </c>
      <c r="DB66" s="203">
        <v>100.83397399999997</v>
      </c>
      <c r="DC66" s="203">
        <v>-1.7841999999973268E-2</v>
      </c>
      <c r="DD66" s="203">
        <v>2421.0919600000002</v>
      </c>
      <c r="DE66" s="203">
        <f t="shared" si="7"/>
        <v>2.5634800923823935</v>
      </c>
      <c r="DF66" s="203">
        <f t="shared" si="5"/>
        <v>0.77571566057027164</v>
      </c>
      <c r="DG66" s="203">
        <v>3.7570000000000001</v>
      </c>
      <c r="DH66" s="203">
        <v>0</v>
      </c>
      <c r="DI66" s="203">
        <v>-3.5409599999999997</v>
      </c>
      <c r="DJ66" s="203">
        <v>-1.0000000000065512E-4</v>
      </c>
      <c r="DK66" s="203">
        <v>13.437074000000022</v>
      </c>
      <c r="DL66" s="203">
        <v>0.82599999999999996</v>
      </c>
      <c r="DM66" s="203">
        <v>0</v>
      </c>
      <c r="DN66" s="203">
        <v>6.19095</v>
      </c>
      <c r="DO66" s="203">
        <v>-2.9999999999985594E-4</v>
      </c>
      <c r="DP66" s="203">
        <v>94.329650000000001</v>
      </c>
      <c r="DQ66" s="203">
        <v>-1.8770000000000002</v>
      </c>
      <c r="DR66" s="203">
        <v>0</v>
      </c>
      <c r="DS66" s="203">
        <v>543.36240600000008</v>
      </c>
      <c r="DT66" s="203">
        <v>30.410998999999997</v>
      </c>
      <c r="DU66" s="203">
        <v>2364.2044849999997</v>
      </c>
      <c r="DV66" s="203">
        <v>3928.270614</v>
      </c>
      <c r="DW66" s="241">
        <f>IFERROR(HLOOKUP("fa_21_s_s11",acc!$B$10:$AIR$83,$A66-1947,FALSE)+HLOOKUP("fa_2_s_s11",acc!$B$10:$AIR$83,$A66-1947,FALSE)+HLOOKUP("fa_3e_s_s11",acc!$B$10:$AIR$83,$A66-1947,FALSE)+HLOOKUP("fa_3d_s_s11",acc!$B$10:$AIR$83,$A66-1947,FALSE)+HLOOKUP("fa_4_s_s11",acc!$B$10:$AIR$83,$A66-1947,FALSE)+HLOOKUP("fa_5e_s_s11",acc!$B$10:$AIR$83,$A66-1947,FALSE)+HLOOKUP("fa_5d_s_s11",acc!$B$10:$AIR$83,$A66-1947,FALSE)+HLOOKUP("fa_6_s_s11",acc!$B$10:$AIR$83,$A66-1947,FALSE)+HLOOKUP("fa_7_s_s11",acc!$B$10:$AIR$83,$A66-1947,FALSE)+HLOOKUP("fa_8_s_s11",acc!$B$10:$AIR$83,$A66-1947,FALSE),"")</f>
        <v>3382.5336109999998</v>
      </c>
      <c r="DX66" s="203">
        <v>0</v>
      </c>
      <c r="DY66" s="203">
        <v>180.52285599999999</v>
      </c>
      <c r="DZ66" s="203">
        <v>5.3650000000000002</v>
      </c>
      <c r="EA66" s="203">
        <v>46.126292999999997</v>
      </c>
      <c r="EB66" s="203">
        <v>33.925393</v>
      </c>
      <c r="EC66" s="203">
        <v>12.200899999999999</v>
      </c>
      <c r="ED66" s="203">
        <v>782.67028000000005</v>
      </c>
      <c r="EE66" s="203">
        <v>2156.4900830000001</v>
      </c>
      <c r="EF66" s="203">
        <v>1581.6970940000001</v>
      </c>
      <c r="EG66" s="203">
        <v>574.79298899999992</v>
      </c>
      <c r="EH66" s="203">
        <v>40.899087000000002</v>
      </c>
      <c r="EI66" s="203">
        <v>-0.42939999999999978</v>
      </c>
      <c r="EJ66" s="203">
        <v>199.61538399999995</v>
      </c>
      <c r="EK66" s="203">
        <v>7124.5463809999992</v>
      </c>
      <c r="EL66" s="241">
        <f>IFERROR(HLOOKUP("fa_21_s_s12",acc!$B$10:$AMP$83,$A66-1947,FALSE)+HLOOKUP("res_s",acc!$B$10:$AMP$83,$A66-1947,FALSE)+HLOOKUP("fa_2_s_s12",acc!$B$10:$AMP$83,$A66-1947,FALSE)+HLOOKUP("fa_3e_s_s12",acc!$B$10:$AMP$83,$A66-1947,FALSE)+HLOOKUP("fa_3d_s_s12",acc!$B$10:$AMP$83,$A66-1947,FALSE)+HLOOKUP("fa_3g_s_s12",acc!$B$10:$AMP$83,$A66-1947,FALSE)+HLOOKUP("fa_4_s_s12",acc!$B$10:$AMP$83,$A66-1947,FALSE)+HLOOKUP("fa_5e_s_s12",acc!$B$10:$AMP$83,$A66-1947,FALSE)+HLOOKUP("fa_5d_s_s12",acc!$B$10:$AMP$83,$A66-1947,FALSE)+HLOOKUP("fa_8_s_s12",acc!$B$10:$AMP$83,$A66-1947,FALSE),"")</f>
        <v>6396.1847990000006</v>
      </c>
      <c r="EM66" s="203">
        <v>0</v>
      </c>
      <c r="EN66" s="203">
        <v>1473.8390869999998</v>
      </c>
      <c r="EO66" s="203">
        <v>6.7119999999999997</v>
      </c>
      <c r="EP66" s="203">
        <v>0</v>
      </c>
      <c r="EQ66" s="203">
        <v>1855.5241250000001</v>
      </c>
      <c r="ER66" s="203">
        <v>922.16835500000013</v>
      </c>
      <c r="ES66" s="203">
        <v>933.35577499999999</v>
      </c>
      <c r="ET66" s="203">
        <v>1415.4765090000001</v>
      </c>
      <c r="EU66" s="203">
        <v>1592.4508700000001</v>
      </c>
      <c r="EV66" s="203">
        <v>1228.3911499999999</v>
      </c>
      <c r="EW66" s="203">
        <v>364.05971899999997</v>
      </c>
      <c r="EX66" s="203">
        <v>0</v>
      </c>
      <c r="EY66" s="203">
        <v>0</v>
      </c>
      <c r="EZ66" s="203">
        <v>21.559203999999966</v>
      </c>
      <c r="FA66" s="203">
        <v>176.44437200000002</v>
      </c>
      <c r="FB66" s="241">
        <f>IFERROR(HLOOKUP("fa_1_s_s121",acc!$B$10:$AMH$83,$A66-1947,FALSE)+HLOOKUP("fa_295_s_s121",acc!$B$10:$AMH$83,$A66-1947,FALSE)+HLOOKUP("tgt2_s",acc!$B$10:$AMH$83,$A66-1947,FALSE)+HLOOKUP("fa_2_s_s121",acc!$B$10:$AMH$83,$A66-1947,FALSE)+HLOOKUP("fa_3e_s_s121",acc!$B$10:$AMH$83,$A66-1947,FALSE)+HLOOKUP("fa_3d_s_s121",acc!$B$10:$AMH$83,$A66-1947,FALSE)+HLOOKUP("fa_3g_s_s121",acc!$B$10:$AMH$83,$A66-1947,FALSE)+HLOOKUP("fa_4_s_s121",acc!$B$10:$AMH$83,$A66-1947,FALSE)+HLOOKUP("fa_5e_s_s121",acc!$B$10:$AMH$83,$A66-1947,FALSE)+HLOOKUP("fa_5d_s_s121",acc!$B$10:$AMH$83,$A66-1947,FALSE)+HLOOKUP("fa_7_s_s121",acc!$B$10:$AMH$83,$A66-1947,FALSE)+HLOOKUP("fa_8_s_s121",acc!$B$10:$AMH$83,$A66-1947,FALSE),"")</f>
        <v>173.95157700000001</v>
      </c>
      <c r="FC66" s="203">
        <v>31.504999999999999</v>
      </c>
      <c r="FD66" s="203">
        <v>79.886529166666676</v>
      </c>
      <c r="FE66" s="203">
        <v>0</v>
      </c>
      <c r="FF66" s="203">
        <v>19.451700000000002</v>
      </c>
      <c r="FG66" s="203">
        <v>30.678599999999999</v>
      </c>
      <c r="FH66" s="203">
        <v>9.2932930000000002</v>
      </c>
      <c r="FI66" s="203">
        <v>21.385308000000002</v>
      </c>
      <c r="FJ66" s="203">
        <v>0.23</v>
      </c>
      <c r="FK66" s="203">
        <v>2.8740000000000001</v>
      </c>
      <c r="FL66" s="203">
        <v>1.663</v>
      </c>
      <c r="FM66" s="203">
        <v>1.2110000000000001</v>
      </c>
      <c r="FN66" s="203">
        <v>0</v>
      </c>
      <c r="FO66" s="203">
        <v>0</v>
      </c>
      <c r="FP66" s="203">
        <v>-1.7726239999999998</v>
      </c>
      <c r="FQ66" s="203">
        <v>767.65827000000002</v>
      </c>
      <c r="FR66" s="241">
        <f>IFERROR(HLOOKUP("gcb_s",acc!$B$10:$ALZ$83,$A66-1947,FALSE)+HLOOKUP("fa_2_s_s13",acc!$B$10:$ALZ$83,$A66-1947,FALSE)+HLOOKUP("fa_3d_s_s13",acc!$B$10:$ALZ$83,$A66-1947,FALSE)+HLOOKUP("fa_3g_s_s13",acc!$B$10:$ALZ$83,$A66-1947,FALSE)+HLOOKUP("fa_5e_s_s13",acc!$B$10:$ALZ$83,$A66-1947,FALSE)+HLOOKUP("fa_5d_s_s13",acc!$B$10:$ALZ$83,$A66-1947,FALSE)+HLOOKUP("fa_6_s_s13",acc!$B$10:$ALZ$83,$A66-1947,FALSE)+HLOOKUP("fa_7_s_s13",acc!$B$10:$ALZ$83,$A66-1947,FALSE)+HLOOKUP("fa_8_s_s13",acc!$B$10:$ALZ$83,$A66-1947,FALSE),"")</f>
        <v>436.68276000000009</v>
      </c>
      <c r="FS66" s="203">
        <v>0</v>
      </c>
      <c r="FT66" s="203">
        <v>97.026637999999991</v>
      </c>
      <c r="FU66" s="203">
        <v>0</v>
      </c>
      <c r="FV66" s="203">
        <v>31.838979999999999</v>
      </c>
      <c r="FW66" s="203">
        <v>19.825084999999998</v>
      </c>
      <c r="FX66" s="203">
        <v>12.013896000000001</v>
      </c>
      <c r="FY66" s="203">
        <v>0</v>
      </c>
      <c r="FZ66" s="203">
        <v>304.67056500000001</v>
      </c>
      <c r="GA66" s="203">
        <v>285.12905599999999</v>
      </c>
      <c r="GB66" s="203">
        <v>19.541509999999999</v>
      </c>
      <c r="GC66" s="203">
        <v>3.3138289999999992</v>
      </c>
      <c r="GD66" s="203">
        <v>-0.92100000000000004</v>
      </c>
      <c r="GE66" s="203">
        <v>10.376285999999993</v>
      </c>
      <c r="GF66" s="203">
        <v>3063.3001129999998</v>
      </c>
      <c r="GG66" s="241">
        <f>IFERROR(HLOOKUP("fa_21_s_s14",acc!$B$10:$ALR$83,$A66-1947,FALSE)+HLOOKUP("fa_2_s_s14",acc!$B$10:$ALR$83,$A66-1947,FALSE)+HLOOKUP("fa_3d_s_s14",acc!$B$10:$ALR$83,$A66-1947,FALSE)+HLOOKUP("fa_3g_s_s14",acc!$B$10:$ALR$83,$A66-1947,FALSE)+HLOOKUP("fa_5e_s_s14",acc!$B$10:$ALR$83,$A66-1947,FALSE)+HLOOKUP("fa_5d_s_s14",acc!$B$10:$ALR$83,$A66-1947,FALSE)+HLOOKUP("fa_6_s_s14",acc!$B$10:$ALR$83,$A66-1947,FALSE)+HLOOKUP("fa_7_s_s14",acc!$B$10:$ALR$83,$A66-1947,FALSE)+HLOOKUP("fa_8_s_s14",acc!$B$10:$ALR$83,$A66-1947,FALSE),"")</f>
        <v>2817.0085280000003</v>
      </c>
      <c r="GH66" s="203">
        <v>0</v>
      </c>
      <c r="GI66" s="203">
        <v>919.70306800000003</v>
      </c>
      <c r="GJ66" s="203">
        <v>29.689</v>
      </c>
      <c r="GK66" s="203">
        <v>71.940663999999998</v>
      </c>
      <c r="GL66" s="203">
        <v>60.395775999999998</v>
      </c>
      <c r="GM66" s="203">
        <v>11.544889</v>
      </c>
      <c r="GN66" s="203">
        <v>0</v>
      </c>
      <c r="GO66" s="203">
        <v>947.91806800000006</v>
      </c>
      <c r="GP66" s="203">
        <v>930.15365700000007</v>
      </c>
      <c r="GQ66" s="203">
        <v>17.764410000000002</v>
      </c>
      <c r="GR66" s="203">
        <v>945.37328200000002</v>
      </c>
      <c r="GS66" s="203">
        <v>0</v>
      </c>
      <c r="GT66" s="203">
        <v>-97.615553999999989</v>
      </c>
      <c r="GU66" s="203">
        <v>15071.289164999998</v>
      </c>
      <c r="GV66" s="241">
        <f>IFERROR(HLOOKUP("fa_21_s_s2",acc!$B$10:$ALJ$83,$A66-1947,FALSE)+HLOOKUP("fa_2_s_s2",acc!$B$10:$ALJ$83,$A66-1947,FALSE)+HLOOKUP("fa_3e_s_s2",acc!$B$10:$ALJ$83,$A66-1947,FALSE)+HLOOKUP("fa_3g_s_s2",acc!$B$10:$ALJ$83,$A66-1947,FALSE)+HLOOKUP("fa_4_s_s2",acc!$B$10:$ALJ$83,$A66-1947,FALSE)+HLOOKUP("fa_5e_s_s2",acc!$B$10:$ALJ$83,$A66-1947,FALSE)+HLOOKUP("fa_6_s_s2",acc!$B$10:$ALJ$83,$A66-1947,FALSE)+HLOOKUP("fa_8_s_s2",acc!$B$10:$ALJ$83,$A66-1947,FALSE),"")</f>
        <v>2243.8278330000012</v>
      </c>
      <c r="GW66" s="203">
        <v>0</v>
      </c>
      <c r="GX66" s="203">
        <v>3.4165999999999421</v>
      </c>
      <c r="GY66" s="203">
        <v>56.064000999999998</v>
      </c>
      <c r="GZ66" s="203">
        <v>0</v>
      </c>
      <c r="HA66" s="203">
        <v>2073.4485169999998</v>
      </c>
      <c r="HB66" s="203">
        <v>1045.607902</v>
      </c>
      <c r="HC66" s="203">
        <v>1027.8406210000001</v>
      </c>
      <c r="HD66" s="203">
        <v>381.58170700000005</v>
      </c>
      <c r="HE66" s="203">
        <f t="shared" si="0"/>
        <v>901.8580220000008</v>
      </c>
      <c r="HF66" s="203">
        <v>901.8580220000008</v>
      </c>
      <c r="HG66" s="203">
        <v>0</v>
      </c>
      <c r="HH66" s="203">
        <v>5.2295780000000605</v>
      </c>
      <c r="HI66" s="203">
        <v>0</v>
      </c>
      <c r="HJ66" s="203">
        <v>-132.16269599999987</v>
      </c>
      <c r="HK66" s="203">
        <v>5432.6819830000004</v>
      </c>
      <c r="HL66" s="241">
        <f>IFERROR(HLOOKUP("fl_3g_s_s11",acc!$B$10:$AIQ$83,$A66-1947,FALSE)+HLOOKUP("fl_4_s_s11",acc!$B$10:$AIQ$83,$A66-1947,FALSE)+HLOOKUP("fl_5e_s_s11",acc!$B$10:$AIQ$83,$A66-1947,FALSE),"")</f>
        <v>4886.9449830000003</v>
      </c>
      <c r="HM66" s="203">
        <v>0</v>
      </c>
      <c r="HN66" s="203">
        <v>0</v>
      </c>
      <c r="HO66" s="203">
        <v>304.69170000000003</v>
      </c>
      <c r="HP66" s="203">
        <v>187.21338500000002</v>
      </c>
      <c r="HQ66" s="203">
        <v>117.478318</v>
      </c>
      <c r="HR66" s="203">
        <v>1405.7779850000002</v>
      </c>
      <c r="HS66" s="203">
        <v>3205.2012669999999</v>
      </c>
      <c r="HT66" s="203">
        <v>3205.2012669999999</v>
      </c>
      <c r="HU66" s="203">
        <v>0</v>
      </c>
      <c r="HV66" s="203">
        <v>0</v>
      </c>
      <c r="HW66" s="203">
        <v>0</v>
      </c>
      <c r="HX66" s="203">
        <v>0</v>
      </c>
      <c r="HY66" s="203">
        <v>7072.9253799999997</v>
      </c>
      <c r="HZ66" s="241">
        <f>IFERROR(HLOOKUP("fl_295_s_s12",acc!$B$10:$AMO$83,$A66-1947,FALSE)+HLOOKUP("fl_2_s_s12",acc!$B$10:$AMO$83,$A66-1947,FALSE)+HLOOKUP("fl_3g_s_s12",acc!$B$10:$AMO$83,$A66-1947,FALSE)+HLOOKUP("fl_5e_s_s12",acc!$B$10:$AMO$83,$A66-1947,FALSE)+HLOOKUP("fl_6_s_s12",acc!$B$10:$AMO$83,$A66-1947,FALSE)+HLOOKUP("fl_7_s_s12",acc!$B$10:$AMO$83,$A66-1947,FALSE),"")</f>
        <v>6344.5637939999997</v>
      </c>
      <c r="IA66" s="203">
        <v>0</v>
      </c>
      <c r="IB66" s="203">
        <v>2933.2186059999999</v>
      </c>
      <c r="IC66" s="203">
        <v>0</v>
      </c>
      <c r="ID66" s="203">
        <v>-38.349399999999946</v>
      </c>
      <c r="IE66" s="203">
        <v>752.16640000000007</v>
      </c>
      <c r="IF66" s="203">
        <v>493.93963000000002</v>
      </c>
      <c r="IG66" s="203">
        <v>258.22676999999999</v>
      </c>
      <c r="IH66" s="203">
        <v>0</v>
      </c>
      <c r="II66" s="203">
        <v>1693.1877120000001</v>
      </c>
      <c r="IJ66" s="203">
        <v>1693.1877120000001</v>
      </c>
      <c r="IK66" s="203">
        <v>0</v>
      </c>
      <c r="IL66" s="203">
        <v>994.81577599999991</v>
      </c>
      <c r="IM66" s="203">
        <v>9.5246999999999957</v>
      </c>
      <c r="IN66" s="203">
        <v>0</v>
      </c>
      <c r="IO66" s="203">
        <v>172.63123400000001</v>
      </c>
      <c r="IP66" s="241">
        <f>IFERROR(HLOOKUP("fl_21_s_s121",acc!$B$10:$AMG$83,$A66-1947,FALSE)+HLOOKUP("res_s",acc!$B$10:$AMG$83,$A66-1947,FALSE)+HLOOKUP("gcb_s",acc!$B$10:$AMG$83,$A66-1947,FALSE)+HLOOKUP("fl_2_s_s121",acc!$B$10:$AMG$83,$A66-1947,FALSE)+HLOOKUP("fl_5e_s_s121",acc!$B$10:$AMG$83,$A66-1947,FALSE),"")</f>
        <v>170.13843800000001</v>
      </c>
      <c r="IQ66" s="203">
        <v>0</v>
      </c>
      <c r="IR66" s="203">
        <v>11.034170999999997</v>
      </c>
      <c r="IS66" s="203">
        <v>97.830000999999996</v>
      </c>
      <c r="IT66" s="203">
        <v>0</v>
      </c>
      <c r="IU66" s="203">
        <v>0</v>
      </c>
      <c r="IV66" s="203">
        <v>0</v>
      </c>
      <c r="IW66" s="203">
        <v>0</v>
      </c>
      <c r="IX66" s="203">
        <v>0</v>
      </c>
      <c r="IY66" s="203">
        <v>30.503</v>
      </c>
      <c r="IZ66" s="203">
        <v>30.503</v>
      </c>
      <c r="JA66" s="203">
        <v>0</v>
      </c>
      <c r="JB66" s="203">
        <v>0</v>
      </c>
      <c r="JC66" s="203">
        <v>0</v>
      </c>
      <c r="JD66" s="203">
        <v>0</v>
      </c>
      <c r="JE66" s="203">
        <v>1502.806284</v>
      </c>
      <c r="JF66" s="241">
        <f>IFERROR(HLOOKUP("fl_2_s_s13",acc!$B$10:$ALY$83,$A66-1947,FALSE)+HLOOKUP("fl_3e_s_s13",acc!$B$10:$ALY$83,$A66-1947,FALSE)+HLOOKUP("fl_4_s_s13",acc!$B$10:$ALY$83,$A66-1947,FALSE),"")</f>
        <v>1171.8307769999999</v>
      </c>
      <c r="JG66" s="203">
        <v>0</v>
      </c>
      <c r="JH66" s="203">
        <v>52.997366999999997</v>
      </c>
      <c r="JI66" s="203">
        <v>0</v>
      </c>
      <c r="JJ66" s="203">
        <v>1016.590417</v>
      </c>
      <c r="JK66" s="203">
        <v>364.45488699999999</v>
      </c>
      <c r="JL66" s="203">
        <v>652.135535</v>
      </c>
      <c r="JM66" s="203">
        <v>112.01379399999999</v>
      </c>
      <c r="JN66" s="203">
        <v>0</v>
      </c>
      <c r="JO66" s="203">
        <v>0</v>
      </c>
      <c r="JP66" s="203">
        <v>0</v>
      </c>
      <c r="JQ66" s="203">
        <v>0</v>
      </c>
      <c r="JR66" s="203">
        <v>0</v>
      </c>
      <c r="JS66" s="203">
        <v>0</v>
      </c>
      <c r="JT66" s="203">
        <v>890.24428399999999</v>
      </c>
      <c r="JU66" s="241">
        <f>IFERROR(HLOOKUP("fl_4_s_s14",acc!$B$10:$ALQ$83,$A66-1947,FALSE),"")</f>
        <v>643.94669899999985</v>
      </c>
      <c r="JV66" s="203">
        <v>0</v>
      </c>
      <c r="JW66" s="203">
        <v>0</v>
      </c>
      <c r="JX66" s="203">
        <v>0</v>
      </c>
      <c r="JY66" s="203">
        <v>0</v>
      </c>
      <c r="JZ66" s="203">
        <v>0</v>
      </c>
      <c r="KA66" s="203">
        <v>643.94669899999985</v>
      </c>
      <c r="KB66" s="203">
        <v>0</v>
      </c>
      <c r="KC66" s="203">
        <v>0</v>
      </c>
      <c r="KD66" s="203">
        <v>0</v>
      </c>
      <c r="KE66" s="203">
        <v>0</v>
      </c>
      <c r="KF66" s="203">
        <v>0</v>
      </c>
      <c r="KG66" s="203">
        <v>0</v>
      </c>
      <c r="KH66" s="203">
        <v>15060.21975</v>
      </c>
      <c r="KI66" s="241">
        <f>IFERROR(HLOOKUP("fl_1_s_s2",acc!$B$10:$ALI$83,$A66-1947,FALSE)+HLOOKUP("fl_295_s_s2",acc!$B$10:$ALI$83,$A66-1947,FALSE)+HLOOKUP("tgt2_s",acc!$B$10:$ALI$83,$A66-1947,FALSE)+HLOOKUP("fl_2_s_s2",acc!$B$10:$ALI$83,$A66-1947,FALSE)+HLOOKUP("fl_3d_s_s2",acc!$B$10:$ALI$83,$A66-1947,FALSE)+HLOOKUP("fl_4_s_s2",acc!$B$10:$ALI$83,$A66-1947,FALSE)+HLOOKUP("fl_5d_s_s2",acc!$B$10:$ALI$83,$A66-1947,FALSE)+HLOOKUP("fl_7_s_s2",acc!$B$10:$ALI$83,$A66-1947,FALSE),"")</f>
        <v>2232.7584200000001</v>
      </c>
      <c r="KJ66" s="203">
        <v>31.504999999999999</v>
      </c>
      <c r="KK66" s="203">
        <v>-242.85536583333311</v>
      </c>
      <c r="KL66" s="203">
        <v>0</v>
      </c>
      <c r="KM66" s="203">
        <v>57.801099999999963</v>
      </c>
      <c r="KN66" s="203">
        <v>2036.1086620000001</v>
      </c>
      <c r="KO66" s="203">
        <v>1045.607902</v>
      </c>
      <c r="KP66" s="203">
        <v>990.500767</v>
      </c>
      <c r="KQ66" s="203">
        <v>418.22001799999975</v>
      </c>
      <c r="KR66" s="203">
        <v>977.36963000000003</v>
      </c>
      <c r="KS66" s="203">
        <v>0</v>
      </c>
      <c r="KT66" s="203">
        <v>977.36963000000003</v>
      </c>
      <c r="KU66" s="203">
        <v>0</v>
      </c>
      <c r="KV66" s="203">
        <v>-10.881099999999975</v>
      </c>
      <c r="KW66" s="203">
        <v>0</v>
      </c>
      <c r="KX66" s="203">
        <v>164.553358</v>
      </c>
      <c r="KY66" s="241">
        <f>IFERROR(HLOOKUP("fa_21_flow_s11",acc!$B$10:$AIP$83,$A66-1947,FALSE)+HLOOKUP("fa_2_flow_s11",acc!$B$10:$AIP$83,$A66-1947,FALSE)+HLOOKUP("fa_3e_flow_s11",acc!$B$10:$AIP$83,$A66-1947,FALSE)+HLOOKUP("fa_3d_flow_s11",acc!$B$10:$AIP$83,$A66-1947,FALSE)+HLOOKUP("fa_4_flow_s11",acc!$B$10:$AIP$83,$A66-1947,FALSE)+HLOOKUP("fa_5e_flow_s11",acc!$B$10:$AIP$83,$A66-1947,FALSE)+HLOOKUP("fa_5d_flow_s11",acc!$B$10:$AIP$83,$A66-1947,FALSE)+HLOOKUP("fa_6_flow_s11",acc!$B$10:$AIP$83,$A66-1947,FALSE)+HLOOKUP("fa_7_flow_s11",acc!$B$10:$AIP$83,$A66-1947,FALSE)+HLOOKUP("fa_8_flow_s11",acc!$B$10:$AIP$83,$A66-1947,FALSE),"")</f>
        <v>176.96181499999997</v>
      </c>
      <c r="KZ66" s="203">
        <v>0</v>
      </c>
      <c r="LA66" s="203">
        <v>11.320549000000002</v>
      </c>
      <c r="LB66" s="203">
        <v>0.67300000000000004</v>
      </c>
      <c r="LC66" s="203">
        <v>-13.245081000000001</v>
      </c>
      <c r="LD66" s="203">
        <v>-10.089629</v>
      </c>
      <c r="LE66" s="203">
        <v>-3.1554549999999999</v>
      </c>
      <c r="LF66" s="203">
        <v>51.365552999999998</v>
      </c>
      <c r="LG66" s="203">
        <v>93.376755000000003</v>
      </c>
      <c r="LH66" s="203">
        <v>76.513096999999988</v>
      </c>
      <c r="LI66" s="203">
        <v>16.863654</v>
      </c>
      <c r="LJ66" s="203">
        <v>0.943716</v>
      </c>
      <c r="LK66" s="203">
        <v>-0.17630099999999871</v>
      </c>
      <c r="LL66" s="203">
        <v>25.582090999999998</v>
      </c>
      <c r="LM66" s="203">
        <v>1348.1078680000001</v>
      </c>
      <c r="LN66" s="241">
        <f>IFERROR(HLOOKUP("fa_21_flow_s12",acc!$B$10:$AMM$83,$A66-1947,FALSE)+HLOOKUP("res_flow",acc!$B$10:$AMM$83,$A66-1947,FALSE)+HLOOKUP("fa_2_flow_s12",acc!$B$10:$AMM$83,$A66-1947,FALSE)+HLOOKUP("fa_3e_flow_s12",acc!$B$10:$AMM$83,$A66-1947,FALSE)+HLOOKUP("fa_3d_flow_s12",acc!$B$10:$AMM$83,$A66-1947,FALSE)+HLOOKUP("fa_3g_flow_s12",acc!$B$10:$AMM$83,$A66-1947,FALSE)+HLOOKUP("fa_4_flow_s12",acc!$B$10:$AMM$83,$A66-1947,FALSE)+HLOOKUP("fa_5e_flow_s12",acc!$B$10:$AMM$83,$A66-1947,FALSE)+HLOOKUP("fa_5d_flow_s12",acc!$B$10:$AMM$83,$A66-1947,FALSE)+HLOOKUP("fa_8_flow_s12",acc!$B$10:$AMM$83,$A66-1947,FALSE),"")</f>
        <v>528.36669500000005</v>
      </c>
      <c r="LO66" s="203">
        <v>0</v>
      </c>
      <c r="LP66" s="203">
        <v>142.86711500000001</v>
      </c>
      <c r="LQ66" s="203">
        <v>-0.307</v>
      </c>
      <c r="LR66" s="203">
        <v>0</v>
      </c>
      <c r="LS66" s="203">
        <v>144.54547000000002</v>
      </c>
      <c r="LT66" s="203">
        <v>45.122377</v>
      </c>
      <c r="LU66" s="203">
        <v>99.423094000000006</v>
      </c>
      <c r="LV66" s="203">
        <v>92.26711499999999</v>
      </c>
      <c r="LW66" s="203">
        <v>122.33444399999999</v>
      </c>
      <c r="LX66" s="203">
        <v>59.000813999999998</v>
      </c>
      <c r="LY66" s="203">
        <v>63.333629999999999</v>
      </c>
      <c r="LZ66" s="203">
        <v>0</v>
      </c>
      <c r="MA66" s="203">
        <v>0</v>
      </c>
      <c r="MB66" s="203">
        <v>25.364550000000001</v>
      </c>
      <c r="MC66" s="203">
        <v>16.514654999999998</v>
      </c>
      <c r="MD66" s="330">
        <f>IFERROR(HLOOKUP("fa_1_flow_s121",acc!$B$10:$AMF$83,$A66-1947,FALSE)+HLOOKUP("fa_295_flow_s121",acc!$B$10:$AMF$83,$A66-1947,FALSE)+HLOOKUP("tgt2_flow",acc!$B$10:$AMF$83,$A66-1947,FALSE)+HLOOKUP("fa_2_flow_s121",acc!$B$10:$AMF$83,$A66-1947,FALSE)+HLOOKUP("fa_3e_flow_s121",acc!$B$10:$AMF$83,$A66-1947,FALSE)+HLOOKUP("fa_3d_flow_s121",acc!$B$10:$AMF$83,$A66-1947,FALSE)+HLOOKUP("fa_3g_flow_s121",acc!$B$10:$AMF$83,$A66-1947,FALSE)+HLOOKUP("fa_4_flow_s121",acc!$B$10:$AMF$83,$A66-1947,FALSE)+HLOOKUP("fa_5e_flow_s121",acc!$B$10:$AMF$83,$A66-1947,FALSE)+HLOOKUP("fa_5d_flow_s121",acc!$B$10:$AMF$83,$A66-1947,FALSE)+HLOOKUP("fa_7_flow_s121",acc!$B$10:$AMF$83,$A66-1947,FALSE)+HLOOKUP("fa_8_flow_s121",acc!$B$10:$AMF$83,$A66-1947,FALSE),"")</f>
        <v>16.937652</v>
      </c>
      <c r="ME66" s="203">
        <v>-0.312</v>
      </c>
      <c r="MF66" s="203">
        <v>7.7814300000000038</v>
      </c>
      <c r="MG66" s="203">
        <v>0</v>
      </c>
      <c r="MH66" s="203">
        <v>8.4667999999999992</v>
      </c>
      <c r="MI66" s="203">
        <v>4.2516999999999996</v>
      </c>
      <c r="MJ66" s="203">
        <v>1.5045599999999999</v>
      </c>
      <c r="MK66" s="203">
        <v>2.7471429999999999</v>
      </c>
      <c r="ML66" s="203">
        <v>-3.2999999999999995E-2</v>
      </c>
      <c r="MM66" s="203">
        <v>7.9102000000000006E-2</v>
      </c>
      <c r="MN66" s="203">
        <v>-0.27089800000000003</v>
      </c>
      <c r="MO66" s="203">
        <v>0.35</v>
      </c>
      <c r="MP66" s="203">
        <v>0</v>
      </c>
      <c r="MQ66" s="241">
        <v>0</v>
      </c>
      <c r="MR66" s="203">
        <v>0.44114700000000001</v>
      </c>
      <c r="MS66" s="203">
        <v>-2.556419</v>
      </c>
      <c r="MT66" s="241">
        <f>IFERROR(HLOOKUP("gcb_flow",acc!$B$10:$ALX$83,$A66-1947,FALSE)+HLOOKUP("fa_2_flow_s13",acc!$B$10:$ALX$83,$A66-1947,FALSE)+HLOOKUP("fa_3d_flow_s13",acc!$B$10:$ALX$83,$A66-1947,FALSE)+HLOOKUP("fa_3g_flow_s13",acc!$B$10:$ALX$83,$A66-1947,FALSE)+HLOOKUP("fa_5e_flow_s13",acc!$B$10:$ALX$83,$A66-1947,FALSE)+HLOOKUP("fa_5d_flow_s13",acc!$B$10:$ALX$83,$A66-1947,FALSE)+HLOOKUP("fa_6_flow_s13",acc!$B$10:$ALX$83,$A66-1947,FALSE)+HLOOKUP("fa_7_flow_s13",acc!$B$10:$ALX$83,$A66-1947,FALSE)+HLOOKUP("fa_8_flow_s13",acc!$B$10:$ALX$83,$A66-1947,FALSE),"")</f>
        <v>12.291397000000007</v>
      </c>
      <c r="MU66" s="203">
        <v>0</v>
      </c>
      <c r="MV66" s="203">
        <v>7.1631420000000006</v>
      </c>
      <c r="MW66" s="203">
        <v>0</v>
      </c>
      <c r="MX66" s="203">
        <v>1.6285000000000001</v>
      </c>
      <c r="MY66" s="203">
        <v>2.5437350000000003</v>
      </c>
      <c r="MZ66" s="203">
        <v>-0.91524899999999998</v>
      </c>
      <c r="NA66" s="203">
        <v>0</v>
      </c>
      <c r="NB66" s="203">
        <v>6.6747430000000003</v>
      </c>
      <c r="NC66" s="203">
        <v>1.2439090000000002</v>
      </c>
      <c r="ND66" s="203">
        <v>5.4308360000000002</v>
      </c>
      <c r="NE66" s="203">
        <v>0.203207</v>
      </c>
      <c r="NF66" s="203">
        <v>-0.203511</v>
      </c>
      <c r="NG66" s="203">
        <v>-1.6994320000000016</v>
      </c>
      <c r="NH66" s="203">
        <v>86.311479000000006</v>
      </c>
      <c r="NI66" s="241">
        <f>IFERROR(HLOOKUP("fa_21_flow_s14",acc!$B$10:$ALP$83,$A66-1947,FALSE)+HLOOKUP("fa_2_flow_s14",acc!$B$10:$ALP$83,$A66-1947,FALSE)+HLOOKUP("fa_3d_flow_s14",acc!$B$10:$ALP$83,$A66-1947,FALSE)+HLOOKUP("fa_3g_flow_s14",acc!$B$10:$ALP$83,$A66-1947,FALSE)+HLOOKUP("fa_5e_flow_s14",acc!$B$10:$ALP$83,$A66-1947,FALSE)+HLOOKUP("fa_5d_flow_s14",acc!$B$10:$ALP$83,$A66-1947,FALSE)+HLOOKUP("fa_6_flow_s14",acc!$B$10:$ALP$83,$A66-1947,FALSE)+HLOOKUP("fa_7_flow_s14",acc!$B$10:$ALP$83,$A66-1947,FALSE)+HLOOKUP("fa_8_flow_s14",acc!$B$10:$ALP$83,$A66-1947,FALSE),"")</f>
        <v>94.373604</v>
      </c>
      <c r="NJ66" s="203">
        <v>0</v>
      </c>
      <c r="NK66" s="203">
        <v>37.515614999999997</v>
      </c>
      <c r="NL66" s="203">
        <v>2.3290000000000002</v>
      </c>
      <c r="NM66" s="203">
        <v>-0.84938000000000002</v>
      </c>
      <c r="NN66" s="203">
        <v>-1.3956869999999999</v>
      </c>
      <c r="NO66" s="203">
        <v>0.54631200000000002</v>
      </c>
      <c r="NP66" s="203">
        <v>0</v>
      </c>
      <c r="NQ66" s="203">
        <v>-14.674635</v>
      </c>
      <c r="NR66" s="203">
        <v>-14.065958999999999</v>
      </c>
      <c r="NS66" s="203">
        <v>-0.60867399999999994</v>
      </c>
      <c r="NT66" s="203">
        <v>79.238604000000009</v>
      </c>
      <c r="NU66" s="203">
        <v>0</v>
      </c>
      <c r="NV66" s="203">
        <v>-9.1856069999999992</v>
      </c>
      <c r="NW66" s="203">
        <v>1602.22945</v>
      </c>
      <c r="NX66" s="241">
        <f>IFERROR(HLOOKUP("fa_21_flow_s2",acc!$B$10:$ALH$83,$A66-1947,FALSE)+HLOOKUP("fa_2_flow_s2",acc!$B$10:$ALH$83,$A66-1947,FALSE)+HLOOKUP("fa_3e_flow_s2",acc!$B$10:$ALH$83,$A66-1947,FALSE)+HLOOKUP("fa_3g_flow_s2",acc!$B$10:$ALH$83,$A66-1947,FALSE)+HLOOKUP("fa_4_flow_s2",acc!$B$10:$ALH$83,$A66-1947,FALSE)+HLOOKUP("fa_5e_flow_s2",acc!$B$10:$ALH$83,$A66-1947,FALSE)+HLOOKUP("fa_6_flow_s2",acc!$B$10:$ALH$83,$A66-1947,FALSE)+HLOOKUP("fa_8_flow_s2",acc!$B$10:$ALH$83,$A66-1947,FALSE),"")</f>
        <v>103.71173499999998</v>
      </c>
      <c r="NY66" s="203">
        <v>0</v>
      </c>
      <c r="NZ66" s="203">
        <v>-21.074300000000008</v>
      </c>
      <c r="OA66" s="203">
        <v>9.9340000000000011</v>
      </c>
      <c r="OB66" s="203">
        <v>0</v>
      </c>
      <c r="OC66" s="203">
        <v>37.685355999999999</v>
      </c>
      <c r="OD66" s="203">
        <v>37.685355999999999</v>
      </c>
      <c r="OE66" s="203">
        <v>104.63993099999999</v>
      </c>
      <c r="OF66" s="203">
        <v>15.418562000000009</v>
      </c>
      <c r="OG66" s="203">
        <v>33.932612999999989</v>
      </c>
      <c r="OH66" s="203">
        <v>33.932612999999989</v>
      </c>
      <c r="OI66" s="203">
        <v>0</v>
      </c>
      <c r="OJ66" s="203">
        <v>1.3636779999999931</v>
      </c>
      <c r="OK66" s="203">
        <v>0</v>
      </c>
      <c r="OL66" s="203">
        <v>-40.502749000000001</v>
      </c>
      <c r="OM66" s="203">
        <v>154.118807</v>
      </c>
      <c r="ON66" s="241">
        <f>IFERROR(HLOOKUP("fl_3g_flow_s11",acc!$B$10:$AIO$83,$A66-1947,FALSE)+HLOOKUP("fl_4_flow_s11",acc!$B$10:$AIO$83,$A66-1947,FALSE)+HLOOKUP("fl_5e_flow_s11",acc!$B$10:$AIO$83,$A66-1947,FALSE),"")</f>
        <v>166.52726999999999</v>
      </c>
      <c r="OO66" s="203">
        <v>0</v>
      </c>
      <c r="OP66" s="203">
        <v>0</v>
      </c>
      <c r="OQ66" s="203">
        <v>-8.673</v>
      </c>
      <c r="OR66" s="203">
        <v>-10.421966000000001</v>
      </c>
      <c r="OS66" s="203">
        <v>1.7489649999999999</v>
      </c>
      <c r="OT66" s="203">
        <v>90.369878</v>
      </c>
      <c r="OU66" s="203">
        <v>77.708853000000005</v>
      </c>
      <c r="OV66" s="203">
        <v>77.708853000000005</v>
      </c>
      <c r="OW66" s="203">
        <v>0</v>
      </c>
      <c r="OX66" s="203">
        <v>0</v>
      </c>
      <c r="OY66" s="203">
        <v>0</v>
      </c>
      <c r="OZ66" s="203">
        <v>0</v>
      </c>
      <c r="PA66" s="203">
        <v>1325.4473229999999</v>
      </c>
      <c r="PB66" s="241">
        <f>IFERROR(HLOOKUP("fl_295_flow_s12",acc!$B$10:$AMM$83,$A66-1947,FALSE)+HLOOKUP("fl_2_flow_s12",acc!$B$10:$AMM$83,$A66-1947,FALSE)+HLOOKUP("fl_3g_flow_s12",acc!$B$10:$AMM$83,$A66-1947,FALSE)+HLOOKUP("fl_5e_flow_s12",acc!$B$10:$AMM$83,$A66-1947,FALSE)+HLOOKUP("fl_6_flow_s12",acc!$B$10:$AMM$83,$A66-1947,FALSE)+HLOOKUP("fl_7_flow_s12",acc!$B$10:$AMM$83,$A66-1947,FALSE),"")</f>
        <v>505.70614499999999</v>
      </c>
      <c r="PC66" s="203">
        <v>0</v>
      </c>
      <c r="PD66" s="203">
        <v>286.15293099999997</v>
      </c>
      <c r="PE66" s="203">
        <v>0</v>
      </c>
      <c r="PF66" s="203">
        <v>-23.769300000000015</v>
      </c>
      <c r="PG66" s="203">
        <v>77.409700000000001</v>
      </c>
      <c r="PH66" s="203">
        <v>29.277193</v>
      </c>
      <c r="PI66" s="203">
        <v>48.132503</v>
      </c>
      <c r="PJ66" s="203">
        <v>0</v>
      </c>
      <c r="PK66" s="203">
        <v>78.644722999999999</v>
      </c>
      <c r="PL66" s="203">
        <v>78.644722999999999</v>
      </c>
      <c r="PM66" s="203">
        <v>0</v>
      </c>
      <c r="PN66" s="203">
        <v>81.749205000000003</v>
      </c>
      <c r="PO66" s="203">
        <v>5.5188900000000558</v>
      </c>
      <c r="PP66" s="203">
        <v>0</v>
      </c>
      <c r="PQ66" s="203">
        <v>18.343958999999998</v>
      </c>
      <c r="PR66" s="241">
        <f>IFERROR(HLOOKUP("fl_21_flow_s121",acc!$B$10:$AME$83,$A66-1947,FALSE)+HLOOKUP("res_flow",acc!$B$10:$AME$83,$A66-1947,FALSE)+HLOOKUP("gcb_flow",acc!$B$10:$AME$83,$A66-1947,FALSE)+HLOOKUP("fl_2_flow_s121",acc!$B$10:$AME$83,$A66-1947,FALSE)+HLOOKUP("fl_5e_flow_s121",acc!$B$10:$AME$83,$A66-1947,FALSE),"")</f>
        <v>18.766953000000001</v>
      </c>
      <c r="PS66" s="203">
        <v>0</v>
      </c>
      <c r="PT66" s="203">
        <v>4.2360000000000015</v>
      </c>
      <c r="PU66" s="203">
        <v>12.629</v>
      </c>
      <c r="PV66" s="203">
        <v>0</v>
      </c>
      <c r="PW66" s="203">
        <v>0</v>
      </c>
      <c r="PX66" s="203">
        <v>0</v>
      </c>
      <c r="PY66" s="203">
        <v>0</v>
      </c>
      <c r="PZ66" s="203">
        <v>0</v>
      </c>
      <c r="QA66" s="203">
        <v>0</v>
      </c>
      <c r="QB66" s="203">
        <v>0</v>
      </c>
      <c r="QC66" s="203">
        <v>0</v>
      </c>
      <c r="QD66" s="203">
        <v>0</v>
      </c>
      <c r="QE66" s="203">
        <v>0</v>
      </c>
      <c r="QF66" s="203">
        <v>0</v>
      </c>
      <c r="QG66" s="203">
        <v>57.022579</v>
      </c>
      <c r="QH66" s="241">
        <f>IFERROR(HLOOKUP("fl_2_flow_s13",acc!$B$10:$ALW$83,$A66-1947,FALSE)+HLOOKUP("fl_3e_flow_s13",acc!$B$10:$ALW$83,$A66-1947,FALSE)+HLOOKUP("fl_4_flow_s13",acc!$B$10:$ALW$83,$A66-1947,FALSE),"")</f>
        <v>71.870409000000009</v>
      </c>
      <c r="QI66" s="203">
        <v>0</v>
      </c>
      <c r="QJ66" s="203">
        <v>2.4879760000000002</v>
      </c>
      <c r="QK66" s="203">
        <v>0</v>
      </c>
      <c r="QL66" s="203">
        <v>73.588587000000004</v>
      </c>
      <c r="QM66" s="203">
        <v>18.830128999999999</v>
      </c>
      <c r="QN66" s="203">
        <v>54.758459999999999</v>
      </c>
      <c r="QO66" s="203">
        <v>-2.1239630000000003</v>
      </c>
      <c r="QP66" s="203">
        <v>0</v>
      </c>
      <c r="QQ66" s="203">
        <v>0</v>
      </c>
      <c r="QR66" s="203">
        <v>0</v>
      </c>
      <c r="QS66" s="203">
        <v>0</v>
      </c>
      <c r="QT66" s="203">
        <v>0</v>
      </c>
      <c r="QU66" s="203">
        <v>0</v>
      </c>
      <c r="QV66" s="203">
        <v>47.296782</v>
      </c>
      <c r="QW66" s="241">
        <f>IFERROR(HLOOKUP("fl_4_flow_s14",acc!$B$10:$ALO$83,$A66-1947,FALSE),"")</f>
        <v>55.356899999999996</v>
      </c>
      <c r="QX66" s="203">
        <v>0</v>
      </c>
      <c r="QY66" s="203">
        <v>0</v>
      </c>
      <c r="QZ66" s="203">
        <v>0</v>
      </c>
      <c r="RA66" s="203">
        <v>0</v>
      </c>
      <c r="RB66" s="203">
        <v>0</v>
      </c>
      <c r="RC66" s="203">
        <v>55.356899999999996</v>
      </c>
      <c r="RD66" s="203">
        <v>0</v>
      </c>
      <c r="RE66" s="203">
        <v>0</v>
      </c>
      <c r="RF66" s="203">
        <v>0</v>
      </c>
      <c r="RG66" s="203">
        <v>0</v>
      </c>
      <c r="RH66" s="203">
        <v>0</v>
      </c>
      <c r="RI66" s="203">
        <v>0</v>
      </c>
      <c r="RJ66" s="203">
        <v>1612.9309410000001</v>
      </c>
      <c r="RK66" s="241">
        <f>IFERROR(HLOOKUP("fl_1_flow_s2",acc!$B$10:$ALG$83,$A66-1947,FALSE)+HLOOKUP("fl_295_flow_s2",acc!$B$10:$ALG$83,$A66-1947,FALSE)+HLOOKUP("tgt2_flow",acc!$B$10:$ALG$83,$A66-1947,FALSE)+HLOOKUP("fl_2_flow_s2",acc!$B$10:$ALG$83,$A66-1947,FALSE)+HLOOKUP("fl_3d_flow_s2",acc!$B$10:$ALG$83,$A66-1947,FALSE)+HLOOKUP("fl_4_flow_s2",acc!$B$10:$ALG$83,$A66-1947,FALSE)+HLOOKUP("fl_5d_flow_s2",acc!$B$10:$ALG$83,$A66-1947,FALSE)+HLOOKUP("fl_7_flow_s2",acc!$B$10:$ALG$83,$A66-1947,FALSE),"")</f>
        <v>114.41322599999991</v>
      </c>
      <c r="RL66" s="203">
        <v>-0.312</v>
      </c>
      <c r="RM66" s="203">
        <v>-107.30335599999998</v>
      </c>
      <c r="RN66" s="203">
        <v>0</v>
      </c>
      <c r="RO66" s="203">
        <v>32.236100000000008</v>
      </c>
      <c r="RP66" s="203">
        <v>136.331209</v>
      </c>
      <c r="RQ66" s="203">
        <v>37.685355999999999</v>
      </c>
      <c r="RR66" s="203">
        <v>98.645850999999993</v>
      </c>
      <c r="RS66" s="203">
        <v>15.415415000000024</v>
      </c>
      <c r="RT66" s="203">
        <v>85.369448000000006</v>
      </c>
      <c r="RU66" s="203">
        <v>0</v>
      </c>
      <c r="RV66" s="203">
        <v>85.369448000000006</v>
      </c>
      <c r="RW66" s="203">
        <v>0</v>
      </c>
      <c r="RX66" s="203">
        <v>-5.9007020000001376</v>
      </c>
      <c r="RY66" s="203">
        <v>0</v>
      </c>
      <c r="RZ66" s="203">
        <v>134.57692800000001</v>
      </c>
      <c r="SA66" s="241">
        <f>IFERROR(HLOOKUP("fa_21_v_s11",acc!$B$10:$AIR$83,$A66-1947,FALSE)+HLOOKUP("fa_2_v_s11",acc!$B$10:$AIR$83,$A66-1947,FALSE)+HLOOKUP("fa_3e_v_s11",acc!$B$10:$AIR$83,$A66-1947,FALSE)+HLOOKUP("fa_3d_v_s11",acc!$B$10:$AIR$83,$A66-1947,FALSE)+HLOOKUP("fa_4_v_s11",acc!$B$10:$AIR$83,$A66-1947,FALSE)
+HLOOKUP("fa_5e_v_s11",acc!$B$10:$AIR$83,$A66-1947,FALSE)
+HLOOKUP("fa_5d_v_s11",acc!$B$10:$AIR$83,$A66-1947,FALSE)
+HLOOKUP("fa_6_v_s11",acc!$B$10:$AIR$83,$A66-1947,FALSE)
+HLOOKUP("fa_7_v_s11",acc!$B$10:$AIR$83,$A66-1947,FALSE)
+HLOOKUP("fa_8_v_s11",acc!$B$10:$AIR$83,$A66-1947,FALSE),"")</f>
        <v>107.65446</v>
      </c>
      <c r="SB66" s="203">
        <v>0</v>
      </c>
      <c r="SC66" s="203">
        <v>-0.42834500000000003</v>
      </c>
      <c r="SD66" s="203">
        <v>0</v>
      </c>
      <c r="SE66" s="203">
        <v>6.1473190000000004</v>
      </c>
      <c r="SF66" s="203">
        <v>3.9066289999999997</v>
      </c>
      <c r="SG66" s="203">
        <v>2.2406969999999999</v>
      </c>
      <c r="SH66" s="203">
        <v>-5.2800099999999999</v>
      </c>
      <c r="SI66" s="203">
        <v>107.892212</v>
      </c>
      <c r="SJ66" s="203">
        <v>65.602312999999995</v>
      </c>
      <c r="SK66" s="203">
        <v>42.289902000000005</v>
      </c>
      <c r="SL66" s="203">
        <v>0</v>
      </c>
      <c r="SM66" s="203">
        <v>-0.80429899999999677</v>
      </c>
      <c r="SN66" s="203">
        <v>3.54847</v>
      </c>
      <c r="SO66" s="203">
        <v>-666.18356700000004</v>
      </c>
      <c r="SP66" s="241">
        <f>IFERROR(HLOOKUP("fa_21_v_s12",acc!$B$10:$AML$83,$A66-1947,FALSE)+HLOOKUP("res_v",acc!$B$10:$AML$83,$A66-1947,FALSE)+HLOOKUP("fa_2_v_s12",acc!$B$10:$AML$83,$A66-1947,FALSE)+HLOOKUP("fa_3e_v_s12",acc!$B$10:$AML$83,$A66-1947,FALSE)+HLOOKUP("fa_3d_v_s12",acc!$B$10:$AML$83,$A66-1947,FALSE)+HLOOKUP("fa_3g_v_s12",acc!$B$10:$AML$83,$A66-1947,FALSE)+HLOOKUP("fa_4_v_s12",acc!$B$10:$AML$83,$A66-1947,FALSE)+HLOOKUP("fa_5e_v_s12",acc!$B$10:$AML$83,$A66-1947,FALSE)+HLOOKUP("fa_5d_v_s12",acc!$B$10:$AML$83,$A66-1947,FALSE)+HLOOKUP("fa_8_v_s12",acc!$B$10:$AML$83,$A66-1947,FALSE),"")</f>
        <v>92.19525800000001</v>
      </c>
      <c r="SQ66" s="203">
        <v>0</v>
      </c>
      <c r="SR66" s="203">
        <v>-1.8808000000000002</v>
      </c>
      <c r="SS66" s="203">
        <v>0</v>
      </c>
      <c r="ST66" s="203">
        <v>0</v>
      </c>
      <c r="SU66" s="203">
        <v>5.4663270000000006</v>
      </c>
      <c r="SV66" s="203">
        <v>-35.264147000000001</v>
      </c>
      <c r="SW66" s="203">
        <v>40.730477999999998</v>
      </c>
      <c r="SX66" s="203">
        <v>-2.7261989999999998</v>
      </c>
      <c r="SY66" s="203">
        <v>91.335919000000004</v>
      </c>
      <c r="SZ66" s="203">
        <v>79.31102700000001</v>
      </c>
      <c r="TA66" s="203">
        <v>12.024899</v>
      </c>
      <c r="TB66" s="203">
        <v>0</v>
      </c>
      <c r="TC66" s="203">
        <v>0</v>
      </c>
      <c r="TD66" s="203">
        <v>0</v>
      </c>
      <c r="TE66" s="203">
        <v>1.7018</v>
      </c>
      <c r="TF66" s="241">
        <f>IFERROR(HLOOKUP("fa_1_v_s121",acc!$B$10:$AMD$83,$A66-1947,FALSE)+HLOOKUP("fa_295_v_s121",acc!$B$10:$AMD$83,$A66-1947,FALSE)+HLOOKUP("tgt2_v",acc!$B$10:$AMD$83,$A66-1947,FALSE)+HLOOKUP("fa_2_v_s121",acc!$B$10:$AMD$83,$A66-1947,FALSE)+HLOOKUP("fa_3e_v_s121",acc!$B$10:$AMD$83,$A66-1947,FALSE)+HLOOKUP("fa_3d_v_s121",acc!$B$10:$AMD$83,$A66-1947,FALSE)+HLOOKUP("fa_3g_v_s121",acc!$B$10:$AMD$83,$A66-1947,FALSE)+HLOOKUP("fa_4_v_s121",acc!$B$10:$AMD$83,$A66-1947,FALSE)+HLOOKUP("fa_5e_v_s121",acc!$B$10:$AMD$83,$A66-1947,FALSE)+HLOOKUP("fa_5d_v_s121",acc!$B$10:$AMD$83,$A66-1947,FALSE)+HLOOKUP("fa_7_v_s121",acc!$B$10:$AMD$83,$A66-1947,FALSE)+HLOOKUP("fa_8_v_s121",acc!$B$10:$AMD$83,$A66-1947,FALSE),"")</f>
        <v>1.7017960000000001</v>
      </c>
      <c r="TG66" s="203">
        <v>-0.9</v>
      </c>
      <c r="TH66" s="203">
        <v>-0.9</v>
      </c>
      <c r="TI66" s="203">
        <v>0</v>
      </c>
      <c r="TJ66" s="203">
        <v>0</v>
      </c>
      <c r="TK66" s="203">
        <v>3.4759000000000002</v>
      </c>
      <c r="TL66" s="203">
        <v>0.82288300000000003</v>
      </c>
      <c r="TM66" s="203">
        <v>2.6530130000000001</v>
      </c>
      <c r="TN66" s="203">
        <v>0</v>
      </c>
      <c r="TO66" s="203">
        <v>2.5899999999999999E-2</v>
      </c>
      <c r="TP66" s="203">
        <v>2.5899999999999999E-2</v>
      </c>
      <c r="TQ66" s="203">
        <v>0</v>
      </c>
      <c r="TR66" s="203">
        <v>0</v>
      </c>
      <c r="TS66" s="241">
        <v>0</v>
      </c>
      <c r="TT66" s="203">
        <v>0</v>
      </c>
      <c r="TU66" s="203">
        <v>16.697953000000002</v>
      </c>
      <c r="TV66" s="241">
        <f>IFERROR(HLOOKUP("gcb_v",acc!$B$10:$ALV$83,$A66-1947,FALSE)+HLOOKUP("fa_2_v_s13",acc!$B$10:$ALV$83,$A66-1947,FALSE)+HLOOKUP("fa_3d_v_s13",acc!$B$10:$ALV$83,$A66-1947,FALSE)+HLOOKUP("fa_3g_v_s13",acc!$B$10:$ALV$83,$A66-1947,FALSE)+HLOOKUP("fa_5e_v_s13",acc!$B$10:$ALV$83,$A66-1947,FALSE)+HLOOKUP("fa_5d_v_s13",acc!$B$10:$ALV$83,$A66-1947,FALSE)+HLOOKUP("fa_6_v_s13",acc!$B$10:$ALV$83,$A66-1947,FALSE)+HLOOKUP("fa_7_v_s13",acc!$B$10:$ALV$83,$A66-1947,FALSE)+HLOOKUP("fa_8_v_s13",acc!$B$10:$ALV$83,$A66-1947,FALSE),"")</f>
        <v>16.20262300000001</v>
      </c>
      <c r="TW66" s="203">
        <v>0</v>
      </c>
      <c r="TX66" s="203">
        <v>0</v>
      </c>
      <c r="TY66" s="203">
        <v>0</v>
      </c>
      <c r="TZ66" s="203">
        <v>-1E-4</v>
      </c>
      <c r="UA66" s="203">
        <v>-0.55849199999999999</v>
      </c>
      <c r="UB66" s="203">
        <v>0.55840599999999996</v>
      </c>
      <c r="UC66" s="203">
        <v>0</v>
      </c>
      <c r="UD66" s="203">
        <v>16.698053000000002</v>
      </c>
      <c r="UE66" s="203">
        <v>16.373708000000001</v>
      </c>
      <c r="UF66" s="203">
        <v>0.32433100000000004</v>
      </c>
      <c r="UG66" s="203">
        <v>0</v>
      </c>
      <c r="UH66" s="203">
        <v>-0.478489</v>
      </c>
      <c r="UI66" s="203">
        <v>0</v>
      </c>
      <c r="UJ66" s="203">
        <v>75.058073000000007</v>
      </c>
      <c r="UK66" s="241">
        <f>IFERROR(HLOOKUP("fa_21_v_s14",acc!$B$10:$ALN$83,$A66-1947,FALSE)+HLOOKUP("fa_2_v_s14",acc!$B$10:$ALN$83,$A66-1947,FALSE)+HLOOKUP("fa_3d_v_s14",acc!$B$10:$ALN$83,$A66-1947,FALSE)+HLOOKUP("fa_3g_v_s14",acc!$B$10:$ALN$83,$A66-1947,FALSE)+HLOOKUP("fa_5e_v_s14",acc!$B$10:$ALN$83,$A66-1947,FALSE)+HLOOKUP("fa_5d_v_s14",acc!$B$10:$ALN$83,$A66-1947,FALSE)+HLOOKUP("fa_6_v_s14",acc!$B$10:$ALN$83,$A66-1947,FALSE)+HLOOKUP("fa_7_v_s14",acc!$B$10:$ALN$83,$A66-1947,FALSE)+HLOOKUP("fa_8_v_s14",acc!$B$10:$ALN$83,$A66-1947,FALSE),"")</f>
        <v>74.962065999999993</v>
      </c>
      <c r="UL66" s="203">
        <v>0</v>
      </c>
      <c r="UM66" s="203">
        <v>-0.15330000000000002</v>
      </c>
      <c r="UN66" s="203">
        <v>0</v>
      </c>
      <c r="UO66" s="203">
        <v>-1.4223440000000001</v>
      </c>
      <c r="UP66" s="203">
        <v>-1.793911</v>
      </c>
      <c r="UQ66" s="203">
        <v>0.37155900000000003</v>
      </c>
      <c r="UR66" s="203">
        <v>0</v>
      </c>
      <c r="US66" s="203">
        <v>66.741654999999994</v>
      </c>
      <c r="UT66" s="203">
        <v>63.737017000000002</v>
      </c>
      <c r="UU66" s="203">
        <v>3.0046390000000001</v>
      </c>
      <c r="UV66" s="203">
        <v>9.7960619999999992</v>
      </c>
      <c r="UW66" s="203">
        <v>0</v>
      </c>
      <c r="UX66" s="203">
        <v>0</v>
      </c>
      <c r="UY66" s="203">
        <v>-404.84597499999995</v>
      </c>
      <c r="UZ66" s="241">
        <f>IFERROR(HLOOKUP("fa_21_v_s2",acc!$B$10:$ALF$83,$A66-1947,FALSE)+HLOOKUP("fa_2_v_s2",acc!$B$10:$ALF$83,$A66-1947,FALSE)+HLOOKUP("fa_3e_v_s2",acc!$B$10:$ALF$83,$A66-1947,FALSE)+HLOOKUP("fa_3g_v_s2",acc!$B$10:$ALF$83,$A66-1947,FALSE)+HLOOKUP("fa_4_v_s2",acc!$B$10:$ALF$83,$A66-1947,FALSE)+HLOOKUP("fa_5e_v_s2",acc!$B$10:$ALF$83,$A66-1947,FALSE)+HLOOKUP("fa_6_v_s2",acc!$B$10:$ALF$83,$A66-1947,FALSE)+HLOOKUP("fa_8_v_s2",acc!$B$10:$ALF$83,$A66-1947,FALSE),"")</f>
        <v>154.34072199999997</v>
      </c>
      <c r="VA66" s="203">
        <v>0</v>
      </c>
      <c r="VB66" s="203">
        <v>0.48570000000000135</v>
      </c>
      <c r="VC66" s="203">
        <v>0</v>
      </c>
      <c r="VD66" s="203">
        <v>0</v>
      </c>
      <c r="VE66" s="203">
        <v>25.433868999999998</v>
      </c>
      <c r="VF66" s="203">
        <v>-32.887038000000004</v>
      </c>
      <c r="VG66" s="203">
        <v>58.320914999999999</v>
      </c>
      <c r="VH66" s="203">
        <v>0.28519899999999976</v>
      </c>
      <c r="VI66" s="203">
        <v>98.797377999999981</v>
      </c>
      <c r="VJ66" s="203">
        <v>98.797377999999981</v>
      </c>
      <c r="VK66" s="203">
        <v>0</v>
      </c>
      <c r="VL66" s="203">
        <v>0</v>
      </c>
      <c r="VM66" s="203">
        <v>0</v>
      </c>
      <c r="VN66" s="203">
        <v>-3.54847</v>
      </c>
      <c r="VO66" s="203">
        <v>244.748954</v>
      </c>
      <c r="VP66" s="241">
        <f>IFERROR(HLOOKUP("fl_3g_v_s11",acc!$B$10:$AIM$83,$A66-1947,FALSE)+HLOOKUP("fl_4_v_s11",acc!$B$10:$AIM$83,$A66-1947,FALSE)+HLOOKUP("fl_5e_v_s11",acc!$B$10:$AIM$83,$A66-1947,FALSE),"")</f>
        <v>217.82647599999999</v>
      </c>
      <c r="VQ66" s="203">
        <v>0</v>
      </c>
      <c r="VR66" s="203">
        <v>0</v>
      </c>
      <c r="VS66" s="203">
        <v>2.9638</v>
      </c>
      <c r="VT66" s="203">
        <v>-7.0408360000000005</v>
      </c>
      <c r="VU66" s="203">
        <v>10.004636</v>
      </c>
      <c r="VV66" s="203">
        <v>-5.2991149999999996</v>
      </c>
      <c r="VW66" s="203">
        <v>223.58268799999999</v>
      </c>
      <c r="VX66" s="203">
        <v>223.58268799999999</v>
      </c>
      <c r="VY66" s="203">
        <v>0</v>
      </c>
      <c r="VZ66" s="203">
        <v>0</v>
      </c>
      <c r="WA66" s="203">
        <v>0</v>
      </c>
      <c r="WB66" s="203">
        <v>0</v>
      </c>
      <c r="WC66" s="203">
        <v>-669.07218699999999</v>
      </c>
      <c r="WD66" s="241">
        <f>IFERROR(HLOOKUP("fl_295_v_s12",acc!$B$10:$AMK$83,$A66-1947,FALSE)+HLOOKUP("fl_2_v_s12",acc!$B$10:$AMK$83,$A66-1947,FALSE)+HLOOKUP("fl_3g_v_s12",acc!$B$10:$AMK$83,$A66-1947,FALSE)+HLOOKUP("fl_5e_v_s12",acc!$B$10:$AMK$83,$A66-1947,FALSE)+HLOOKUP("fl_6_v_s12",acc!$B$10:$AMK$83,$A66-1947,FALSE)+HLOOKUP("fl_7_v_s12",acc!$B$10:$AMK$83,$A66-1947,FALSE),"")</f>
        <v>89.306632000000036</v>
      </c>
      <c r="WE66" s="203">
        <v>0</v>
      </c>
      <c r="WF66" s="203">
        <v>-20.8185</v>
      </c>
      <c r="WG66" s="203">
        <v>0</v>
      </c>
      <c r="WH66" s="203">
        <v>0.48569999999999997</v>
      </c>
      <c r="WI66" s="203">
        <v>0.74829999999999997</v>
      </c>
      <c r="WJ66" s="203">
        <v>-7.1870029999999998</v>
      </c>
      <c r="WK66" s="203">
        <v>7.935308</v>
      </c>
      <c r="WL66" s="203">
        <v>0</v>
      </c>
      <c r="WM66" s="203">
        <v>103.08165500000001</v>
      </c>
      <c r="WN66" s="203">
        <v>103.08165500000001</v>
      </c>
      <c r="WO66" s="203">
        <v>0</v>
      </c>
      <c r="WP66" s="203">
        <v>9.7960619999999992</v>
      </c>
      <c r="WQ66" s="203">
        <v>-3.9865899999999783</v>
      </c>
      <c r="WR66" s="203">
        <v>0</v>
      </c>
      <c r="WS66" s="203">
        <v>-2.8170000000000002</v>
      </c>
      <c r="WT66" s="241">
        <f>IFERROR(HLOOKUP("fl_21_v_s121",acc!$B$10:$AMC$83,$A66-1947,FALSE)+HLOOKUP("res_v",acc!$B$10:$AMC$83,$A66-1947,FALSE)+HLOOKUP("gcb_v",acc!$B$10:$AMC$83,$A66-1947,FALSE)+HLOOKUP("fl_2_v_s121",acc!$B$10:$AMC$83,$A66-1947,FALSE)+HLOOKUP("fl_5e_v_s121",acc!$B$10:$AMC$83,$A66-1947,FALSE),"")</f>
        <v>-2.8170000000000002</v>
      </c>
      <c r="WU66" s="203">
        <v>0</v>
      </c>
      <c r="WV66" s="203">
        <v>0</v>
      </c>
      <c r="WW66" s="203">
        <v>0</v>
      </c>
      <c r="WX66" s="203">
        <v>0</v>
      </c>
      <c r="WY66" s="203">
        <v>0</v>
      </c>
      <c r="WZ66" s="203">
        <v>0</v>
      </c>
      <c r="XA66" s="203">
        <v>0</v>
      </c>
      <c r="XB66" s="203">
        <v>0</v>
      </c>
      <c r="XC66" s="203">
        <v>-2.8170000000000002</v>
      </c>
      <c r="XD66" s="203">
        <v>-2.8170000000000002</v>
      </c>
      <c r="XE66" s="203">
        <v>0</v>
      </c>
      <c r="XF66" s="203">
        <v>0</v>
      </c>
      <c r="XG66" s="203">
        <v>0</v>
      </c>
      <c r="XH66" s="203">
        <v>0</v>
      </c>
      <c r="XI66" s="203">
        <v>22.200258000000002</v>
      </c>
      <c r="XJ66" s="241">
        <f>IFERROR(HLOOKUP("fl_2_v_s13",acc!$B$10:$ALU$83,$A66-1947,FALSE)+HLOOKUP("fl_3e_v_s13",acc!$B$10:$ALU$83,$A66-1947,FALSE)+HLOOKUP("fl_4_v_s13",acc!$B$10:$ALU$83,$A66-1947,FALSE),"")</f>
        <v>21.704930000000004</v>
      </c>
      <c r="XK66" s="203">
        <v>0</v>
      </c>
      <c r="XL66" s="203">
        <v>0</v>
      </c>
      <c r="XM66" s="203">
        <v>0</v>
      </c>
      <c r="XN66" s="203">
        <v>21.721769000000002</v>
      </c>
      <c r="XO66" s="203">
        <v>-18.659199000000001</v>
      </c>
      <c r="XP66" s="203">
        <v>40.380969999999998</v>
      </c>
      <c r="XQ66" s="203">
        <v>0</v>
      </c>
      <c r="XR66" s="203">
        <v>0</v>
      </c>
      <c r="XS66" s="203">
        <v>0</v>
      </c>
      <c r="XT66" s="203">
        <v>0</v>
      </c>
      <c r="XU66" s="203">
        <v>0</v>
      </c>
      <c r="XV66" s="203">
        <v>0</v>
      </c>
      <c r="XW66" s="203">
        <v>0</v>
      </c>
      <c r="XX66" s="203">
        <v>9.4E-2</v>
      </c>
      <c r="XY66" s="241">
        <f>IFERROR(HLOOKUP("fl_4_v_s14",acc!$B$10:$ALM$83,$A66-1947,FALSE),"")</f>
        <v>-2E-3</v>
      </c>
      <c r="XZ66" s="203">
        <v>0</v>
      </c>
      <c r="YA66" s="203">
        <v>0</v>
      </c>
      <c r="YB66" s="203">
        <v>0</v>
      </c>
      <c r="YC66" s="203">
        <v>0</v>
      </c>
      <c r="YD66" s="203">
        <v>0</v>
      </c>
      <c r="YE66" s="203">
        <v>-2E-3</v>
      </c>
      <c r="YF66" s="203">
        <v>0</v>
      </c>
      <c r="YG66" s="203">
        <v>0</v>
      </c>
      <c r="YH66" s="203">
        <v>0</v>
      </c>
      <c r="YI66" s="203">
        <v>0</v>
      </c>
      <c r="YJ66" s="203">
        <v>0</v>
      </c>
      <c r="YK66" s="203">
        <v>0</v>
      </c>
      <c r="YL66" s="203">
        <v>-438.14881300000002</v>
      </c>
      <c r="YM66" s="241">
        <f>IFERROR(HLOOKUP("fl_1_v_s2",acc!$B$10:$ALE$83,$A66-1947,FALSE)+HLOOKUP("fl_295_v_s2",acc!$B$10:$ALE$83,$A66-1947,FALSE)+HLOOKUP("tgt2_v",acc!$B$10:$ALE$83,$A66-1947,FALSE)+HLOOKUP("fl_2_v_s2",acc!$B$10:$ALE$83,$A66-1947,FALSE)+HLOOKUP("fl_3d_v_s2",acc!$B$10:$ALE$83,$A66-1947,FALSE)+HLOOKUP("fl_4_v_s2",acc!$B$10:$ALE$83,$A66-1947,FALSE)+HLOOKUP("fl_5d_v_s2",acc!$B$10:$ALE$83,$A66-1947,FALSE)+HLOOKUP("fl_7_v_s2",acc!$B$10:$ALE$83,$A66-1947,FALSE),"")</f>
        <v>121.03787899999998</v>
      </c>
      <c r="YN66" s="203">
        <v>-0.9</v>
      </c>
      <c r="YO66" s="203">
        <v>17.941755000000001</v>
      </c>
      <c r="YP66" s="203">
        <v>0</v>
      </c>
      <c r="YQ66" s="203">
        <v>-0.48569999999999997</v>
      </c>
      <c r="YR66" s="203">
        <v>13.667102000000002</v>
      </c>
      <c r="YS66" s="203">
        <v>-32.887038000000004</v>
      </c>
      <c r="YT66" s="203">
        <v>46.554148999999995</v>
      </c>
      <c r="YU66" s="203">
        <v>-2.4198950000000012</v>
      </c>
      <c r="YV66" s="203">
        <v>57.643767999999994</v>
      </c>
      <c r="YW66" s="203">
        <v>0</v>
      </c>
      <c r="YX66" s="203">
        <v>57.643767999999994</v>
      </c>
      <c r="YY66" s="203">
        <v>0</v>
      </c>
      <c r="YZ66" s="203">
        <v>2.703801999999996</v>
      </c>
      <c r="ZA66" s="203">
        <v>0</v>
      </c>
      <c r="ZB66" s="203">
        <v>-32.216552</v>
      </c>
      <c r="ZC66" s="241">
        <f>IFERROR(HLOOKUP("fa_21_c_s11",acc!$B$10:$AIL$83,$A66-1947,FALSE)+HLOOKUP("fa_2_c_s11",acc!$B$10:$AIL$83,$A66-1947,FALSE)+HLOOKUP("fa_3e_c_s11",acc!$B$10:$AIL$83,$A66-1947,FALSE)+HLOOKUP("fa_3d_c_s11",acc!$B$10:$AIL$83,$A66-1947,FALSE)+HLOOKUP("fa_4_c_s11",acc!$B$10:$AIL$83,$A66-1947,FALSE)+HLOOKUP("fa_5e_c_s11",acc!$B$10:$AIL$83,$A66-1947,FALSE)+HLOOKUP("fa_5d_c_s11",acc!$B$10:$AIL$83,$A66-1947,FALSE)+HLOOKUP("fa_6_c_s11",acc!$B$10:$AIL$83,$A66-1947,FALSE)+HLOOKUP("fa_7_c_s11",acc!$B$10:$AIL$83,$A66-1947,FALSE)+HLOOKUP("fa_8_c_s11",acc!$B$10:$AIL$83,$A66-1947,FALSE),"")</f>
        <v>-26.669553000000008</v>
      </c>
      <c r="ZD66" s="203">
        <v>0</v>
      </c>
      <c r="ZE66" s="203">
        <v>-0.18607899999999944</v>
      </c>
      <c r="ZF66" s="203">
        <v>4.3659999999999997</v>
      </c>
      <c r="ZG66" s="203">
        <v>0</v>
      </c>
      <c r="ZH66" s="203">
        <v>0</v>
      </c>
      <c r="ZI66" s="203">
        <v>0</v>
      </c>
      <c r="ZJ66" s="203">
        <v>2.8791009999999999</v>
      </c>
      <c r="ZK66" s="203">
        <v>-39.127575</v>
      </c>
      <c r="ZL66" s="203">
        <v>-38.198874000000004</v>
      </c>
      <c r="ZM66" s="203">
        <v>-0.92870200000000003</v>
      </c>
      <c r="ZN66" s="203">
        <v>0</v>
      </c>
      <c r="ZO66" s="203">
        <v>0</v>
      </c>
      <c r="ZP66" s="203">
        <v>5.3990010000000002</v>
      </c>
      <c r="ZQ66" s="203">
        <v>6.4089000000000007E-2</v>
      </c>
      <c r="ZR66" s="241">
        <f>IFERROR(HLOOKUP("fa_21_c_s12",acc!$B$10:$AMJ$83,$A66-1947,FALSE)+HLOOKUP("res_c",acc!$B$10:$AMJ$83,$A66-1947,FALSE)+HLOOKUP("fa_2_c_s12",acc!$B$10:$AMJ$83,$A66-1947,FALSE)+HLOOKUP("fa_3e_c_s12",acc!$B$10:$AMJ$83,$A66-1947,FALSE)+HLOOKUP("fa_3d_c_s12",acc!$B$10:$AMJ$83,$A66-1947,FALSE)+HLOOKUP("fa_3g_c_s12",acc!$B$10:$AMJ$83,$A66-1947,FALSE)+HLOOKUP("fa_4_c_s12",acc!$B$10:$AMJ$83,$A66-1947,FALSE)+HLOOKUP("fa_5e_c_s12",acc!$B$10:$AMJ$83,$A66-1947,FALSE)+HLOOKUP("fa_5d_c_s12",acc!$B$10:$AMJ$83,$A66-1947,FALSE)+HLOOKUP("fa_8_c_s12",acc!$B$10:$AMJ$83,$A66-1947,FALSE),"")</f>
        <v>9.3389330000000008</v>
      </c>
      <c r="ZS66" s="203">
        <v>0</v>
      </c>
      <c r="ZT66" s="203">
        <v>-0.96750000000000003</v>
      </c>
      <c r="ZU66" s="203">
        <v>0.624</v>
      </c>
      <c r="ZV66" s="203">
        <v>0</v>
      </c>
      <c r="ZW66" s="203">
        <v>1.1000000000000001</v>
      </c>
      <c r="ZX66" s="203">
        <v>1.0999989999999999</v>
      </c>
      <c r="ZY66" s="203">
        <v>0</v>
      </c>
      <c r="ZZ66" s="203">
        <v>5.6804530000000018</v>
      </c>
      <c r="AAA66" s="203">
        <v>2.8949879999999997</v>
      </c>
      <c r="AAB66" s="203">
        <v>2.066656</v>
      </c>
      <c r="AAC66" s="203">
        <v>0.82832500000000009</v>
      </c>
      <c r="AAD66" s="203">
        <v>0</v>
      </c>
      <c r="AAE66" s="203">
        <v>0</v>
      </c>
      <c r="AAF66" s="203">
        <v>7.0000000000000001E-3</v>
      </c>
      <c r="AAG66" s="203">
        <v>-1.9999999999999999E-6</v>
      </c>
      <c r="AAH66" s="241">
        <f>IFERROR(HLOOKUP("fa_1_c_s121",acc!$B$10:$AMB$83,$A66-1947,FALSE)+HLOOKUP("fa_295_c_s121",acc!$B$10:$AMB$83,$A66-1947,FALSE)+HLOOKUP("tgt2_c",acc!$B$10:$AMB$83,$A66-1947,FALSE)+HLOOKUP("fa_2_c_s121",acc!$B$10:$AMB$83,$A66-1947,FALSE)+HLOOKUP("fa_3e_c_s121",acc!$B$10:$AMB$83,$A66-1947,FALSE)+HLOOKUP("fa_3d_c_s121",acc!$B$10:$AMB$83,$A66-1947,FALSE)+HLOOKUP("fa_3g_c_s121",acc!$B$10:$AMB$83,$A66-1947,FALSE)+HLOOKUP("fa_4_c_s121",acc!$B$10:$AMB$83,$A66-1947,FALSE)+HLOOKUP("fa_5e_c_s121",acc!$B$10:$AMB$83,$A66-1947,FALSE)+HLOOKUP("fa_5d_c_s121",acc!$B$10:$AMB$83,$A66-1947,FALSE)+HLOOKUP("fa_7_c_s121",acc!$B$10:$AMB$83,$A66-1947,FALSE)+HLOOKUP("fa_8_c_s121",acc!$B$10:$AMB$83,$A66-1947,FALSE),"")</f>
        <v>-1.9999999999999999E-6</v>
      </c>
      <c r="AAI66" s="203">
        <v>0</v>
      </c>
      <c r="AAJ66" s="203">
        <v>0</v>
      </c>
      <c r="AAK66" s="203">
        <v>0</v>
      </c>
      <c r="AAL66" s="203">
        <v>0</v>
      </c>
      <c r="AAM66" s="203">
        <v>0</v>
      </c>
      <c r="AAN66" s="203">
        <v>0</v>
      </c>
      <c r="AAO66" s="203">
        <v>0</v>
      </c>
      <c r="AAP66" s="203">
        <v>0</v>
      </c>
      <c r="AAQ66" s="203">
        <v>-1.9999999999999999E-6</v>
      </c>
      <c r="AAR66" s="203">
        <v>-1.9999999999999999E-6</v>
      </c>
      <c r="AAS66" s="203">
        <v>0</v>
      </c>
      <c r="AAT66" s="203">
        <v>0</v>
      </c>
      <c r="AAU66" s="203">
        <v>0</v>
      </c>
      <c r="AAV66" s="203">
        <v>0</v>
      </c>
      <c r="AAW66" s="203">
        <v>16.308996999999998</v>
      </c>
      <c r="AAX66" s="241">
        <f>IFERROR(HLOOKUP("gcb_c",acc!$B$10:$ALT$83,$A66-1947,FALSE)+HLOOKUP("fa_2_c_s13",acc!$B$10:$ALT$83,$A66-1947,FALSE)+HLOOKUP("fa_3d_c_s13",acc!$B$10:$ALT$83,$A66-1947,FALSE)+HLOOKUP("fa_3g_c_s13",acc!$B$10:$ALT$83,$A66-1947,FALSE)+HLOOKUP("fa_5e_c_s13",acc!$B$10:$ALT$83,$A66-1947,FALSE)+HLOOKUP("fa_5d_c_s13",acc!$B$10:$ALT$83,$A66-1947,FALSE)+HLOOKUP("fa_6_c_s13",acc!$B$10:$ALT$83,$A66-1947,FALSE)+HLOOKUP("fa_7_c_s13",acc!$B$10:$ALT$83,$A66-1947,FALSE)+HLOOKUP("fa_8_c_s13",acc!$B$10:$ALT$83,$A66-1947,FALSE),"")</f>
        <v>15.254011</v>
      </c>
      <c r="AAY66" s="203">
        <v>0</v>
      </c>
      <c r="AAZ66" s="203">
        <v>0.93</v>
      </c>
      <c r="ABA66" s="203">
        <v>0</v>
      </c>
      <c r="ABB66" s="203">
        <v>0</v>
      </c>
      <c r="ABC66" s="203">
        <v>0</v>
      </c>
      <c r="ABD66" s="203">
        <v>0</v>
      </c>
      <c r="ABE66" s="203">
        <v>0</v>
      </c>
      <c r="ABF66" s="203">
        <v>15.388997</v>
      </c>
      <c r="ABG66" s="203">
        <v>15.375553999999999</v>
      </c>
      <c r="ABH66" s="203">
        <v>1.3455999999999999E-2</v>
      </c>
      <c r="ABI66" s="203">
        <v>0</v>
      </c>
      <c r="ABJ66" s="203">
        <v>0</v>
      </c>
      <c r="ABK66" s="203">
        <v>-0.02</v>
      </c>
      <c r="ABL66" s="203">
        <v>5.8188689999999994</v>
      </c>
      <c r="ABM66" s="241">
        <f>IFERROR(HLOOKUP("fa_21_c_s14",acc!$B$10:$ALL$83,$A66-1947,FALSE)+HLOOKUP("fa_2_c_s14",acc!$B$10:$ALL$83,$A66-1947,FALSE)+HLOOKUP("fa_3d_c_s14",acc!$B$10:$ALL$83,$A66-1947,FALSE)+HLOOKUP("fa_3g_c_s14",acc!$B$10:$ALL$83,$A66-1947,FALSE)+HLOOKUP("fa_5e_c_s14",acc!$B$10:$ALL$83,$A66-1947,FALSE)+HLOOKUP("fa_5d_c_s14",acc!$B$10:$ALL$83,$A66-1947,FALSE)+HLOOKUP("fa_6_c_s14",acc!$B$10:$ALL$83,$A66-1947,FALSE)+HLOOKUP("fa_7_c_s14",acc!$B$10:$ALL$83,$A66-1947,FALSE)+HLOOKUP("fa_8_c_s14",acc!$B$10:$ALL$83,$A66-1947,FALSE),"")</f>
        <v>5.8488670000000011</v>
      </c>
      <c r="ABN66" s="203">
        <v>0</v>
      </c>
      <c r="ABO66" s="203">
        <v>3.00000000000189E-4</v>
      </c>
      <c r="ABP66" s="203">
        <v>-4.9889999999999999</v>
      </c>
      <c r="ABQ66" s="203">
        <v>0</v>
      </c>
      <c r="ABR66" s="203">
        <v>0</v>
      </c>
      <c r="ABS66" s="203">
        <v>0</v>
      </c>
      <c r="ABT66" s="203">
        <v>0</v>
      </c>
      <c r="ABU66" s="203">
        <v>10.807568</v>
      </c>
      <c r="ABV66" s="203">
        <v>10.720644</v>
      </c>
      <c r="ABW66" s="203">
        <v>8.6921999999999999E-2</v>
      </c>
      <c r="ABX66" s="203">
        <v>0</v>
      </c>
      <c r="ABY66" s="203">
        <v>0</v>
      </c>
      <c r="ABZ66" s="203">
        <v>3.0001E-2</v>
      </c>
      <c r="ACA66" s="203">
        <v>1.277701</v>
      </c>
      <c r="ACB66" s="241">
        <f>IFERROR(HLOOKUP("fa_21_c_s2",acc!$B$10:$ALD$83,$A66-1947,FALSE)+HLOOKUP("fa_2_c_s2",acc!$B$10:$ALD$83,$A66-1947,FALSE)+HLOOKUP("fa_3e_c_s2",acc!$B$10:$ALD$83,$A66-1947,FALSE)+HLOOKUP("fa_3g_c_s2",acc!$B$10:$ALD$83,$A66-1947,FALSE)+HLOOKUP("fa_4_c_s2",acc!$B$10:$ALD$83,$A66-1947,FALSE)+HLOOKUP("fa_5e_c_s2",acc!$B$10:$ALD$83,$A66-1947,FALSE)+HLOOKUP("fa_6_c_s2",acc!$B$10:$ALD$83,$A66-1947,FALSE)+HLOOKUP("fa_8_c_s2",acc!$B$10:$ALD$83,$A66-1947,FALSE),"")</f>
        <v>1.6171680000000022</v>
      </c>
      <c r="ACC66" s="203">
        <v>0</v>
      </c>
      <c r="ACD66" s="203">
        <v>9.9999999999999807E-4</v>
      </c>
      <c r="ACE66" s="203">
        <v>0</v>
      </c>
      <c r="ACF66" s="203">
        <v>0</v>
      </c>
      <c r="ACG66" s="203">
        <v>1.1000000000000001</v>
      </c>
      <c r="ACH66" s="203">
        <v>1.0999989999999999</v>
      </c>
      <c r="ACI66" s="203">
        <v>0</v>
      </c>
      <c r="ACJ66" s="203">
        <v>-9.2678519999999995</v>
      </c>
      <c r="ACK66" s="203">
        <v>16.300022000000002</v>
      </c>
      <c r="ACL66" s="203">
        <v>16.300022000000002</v>
      </c>
      <c r="ACM66" s="203">
        <v>0</v>
      </c>
      <c r="ACN66" s="203">
        <v>0</v>
      </c>
      <c r="ACO66" s="203">
        <v>0</v>
      </c>
      <c r="ACP66" s="203">
        <v>-5.4160019999999998</v>
      </c>
      <c r="ACQ66" s="203">
        <v>12.384399</v>
      </c>
      <c r="ACR66" s="241">
        <f>IFERROR(HLOOKUP("fl_3g_c_s11",acc!$B$10:$AMQ$83,$A66-1947,FALSE)+HLOOKUP("fl_4_c_s11",acc!$B$10:$AMQ$83,$A66-1947,FALSE)+HLOOKUP("fl_5e_c_s11",acc!$B$10:$AMQ$83,$A66-1947,FALSE),"")</f>
        <v>17.931398999999999</v>
      </c>
      <c r="ACS66" s="203">
        <v>0</v>
      </c>
      <c r="ACT66" s="203">
        <v>0</v>
      </c>
      <c r="ACU66" s="203">
        <v>1.131</v>
      </c>
      <c r="ACV66" s="203">
        <v>1.131</v>
      </c>
      <c r="ACW66" s="203">
        <v>0</v>
      </c>
      <c r="ACX66" s="203">
        <v>-1.067601</v>
      </c>
      <c r="ACY66" s="203">
        <v>17.867999999999999</v>
      </c>
      <c r="ACZ66" s="203">
        <v>17.867999999999999</v>
      </c>
      <c r="ADA66" s="203">
        <v>0</v>
      </c>
      <c r="ADB66" s="203">
        <v>0</v>
      </c>
      <c r="ADC66" s="203">
        <v>0</v>
      </c>
      <c r="ADD66" s="203">
        <v>0</v>
      </c>
      <c r="ADE66" s="203">
        <v>-22.057151999999999</v>
      </c>
      <c r="ADF66" s="241">
        <f>IFERROR(HLOOKUP("fl_295_c_s12",acc!$B$10:$AMI$83,$A66-1947,FALSE)+HLOOKUP("fl_2_c_s12",acc!$B$10:$AMI$83,$A66-1947,FALSE)+HLOOKUP("fl_3g_c_s12",acc!$B$10:$AMI$83,$A66-1947,FALSE)+HLOOKUP("fl_5e_c_s12",acc!$B$10:$AMI$83,$A66-1947,FALSE)+HLOOKUP("fl_6_c_s12",acc!$B$10:$AMI$83,$A66-1947,FALSE)+HLOOKUP("fl_7_c_s12",acc!$B$10:$AMI$83,$A66-1947,FALSE),"")</f>
        <v>-12.782299999999999</v>
      </c>
      <c r="ADG66" s="203">
        <v>0</v>
      </c>
      <c r="ADH66" s="203">
        <v>-4.7299999999999995E-2</v>
      </c>
      <c r="ADI66" s="203">
        <v>0</v>
      </c>
      <c r="ADJ66" s="203">
        <v>0</v>
      </c>
      <c r="ADK66" s="203">
        <v>-1.131</v>
      </c>
      <c r="ADL66" s="203">
        <v>-1.131</v>
      </c>
      <c r="ADM66" s="203">
        <v>0</v>
      </c>
      <c r="ADN66" s="203">
        <v>0</v>
      </c>
      <c r="ADO66" s="203">
        <v>-11.603999999999999</v>
      </c>
      <c r="ADP66" s="203">
        <v>-11.603999999999999</v>
      </c>
      <c r="ADQ66" s="203">
        <v>0</v>
      </c>
      <c r="ADR66" s="203">
        <v>0</v>
      </c>
      <c r="ADS66" s="203">
        <v>0</v>
      </c>
      <c r="ADT66" s="203">
        <v>0</v>
      </c>
      <c r="ADU66" s="203">
        <v>1E-3</v>
      </c>
      <c r="ADV66" s="241">
        <f>IFERROR(HLOOKUP("fl_21_c_s121",acc!$B$10:$AMA$83,$A66-1947,FALSE)+HLOOKUP("res_c",acc!$B$10:$AMA$83,$A66-1947,FALSE)+HLOOKUP("gcb_c",acc!$B$10:$AMA$83,$A66-1947,FALSE)+HLOOKUP("fl_2_c_s121",acc!$B$10:$AMA$83,$A66-1947,FALSE)+HLOOKUP("fl_5e_c_s121",acc!$B$10:$AMA$83,$A66-1947,FALSE),"")</f>
        <v>1E-3</v>
      </c>
      <c r="ADW66" s="203">
        <v>0</v>
      </c>
      <c r="ADX66" s="203">
        <v>0</v>
      </c>
      <c r="ADY66" s="203">
        <v>1E-3</v>
      </c>
      <c r="ADZ66" s="203">
        <v>0</v>
      </c>
      <c r="AEA66" s="203">
        <v>0</v>
      </c>
      <c r="AEB66" s="203">
        <v>0</v>
      </c>
      <c r="AEC66" s="203">
        <v>0</v>
      </c>
      <c r="AED66" s="203">
        <v>0</v>
      </c>
      <c r="AEE66" s="203">
        <v>0</v>
      </c>
      <c r="AEF66" s="203">
        <v>0</v>
      </c>
      <c r="AEG66" s="203">
        <v>0</v>
      </c>
      <c r="AEH66" s="203">
        <v>0</v>
      </c>
      <c r="AEI66" s="203">
        <v>0</v>
      </c>
      <c r="AEJ66" s="203">
        <v>0</v>
      </c>
      <c r="AEK66" s="203">
        <v>5.6203000000000003</v>
      </c>
      <c r="AEL66" s="241">
        <f>IFERROR(HLOOKUP("fl_2_c_s13",acc!$B$10:$ALS$83,$A66-1947,FALSE)+HLOOKUP("fl_3e_c_s13",acc!$B$10:$ALS$83,$A66-1947,FALSE)+HLOOKUP("fl_4_c_s13",acc!$B$10:$ALS$83,$A66-1947,FALSE),"")</f>
        <v>4.5652999999999997</v>
      </c>
      <c r="AEM66" s="203">
        <v>0</v>
      </c>
      <c r="AEN66" s="203">
        <v>-1E-4</v>
      </c>
      <c r="AEO66" s="203">
        <v>0</v>
      </c>
      <c r="AEP66" s="203">
        <v>1.1000000000000001</v>
      </c>
      <c r="AEQ66" s="203">
        <v>1.0999989999999999</v>
      </c>
      <c r="AER66" s="203">
        <v>0</v>
      </c>
      <c r="AES66" s="203">
        <v>4.5103999999999997</v>
      </c>
      <c r="AET66" s="203">
        <v>0</v>
      </c>
      <c r="AEU66" s="203">
        <v>0</v>
      </c>
      <c r="AEV66" s="203">
        <v>0</v>
      </c>
      <c r="AEW66" s="203">
        <v>0</v>
      </c>
      <c r="AEX66" s="203">
        <v>0</v>
      </c>
      <c r="AEY66" s="203">
        <v>0</v>
      </c>
      <c r="AEZ66" s="203">
        <v>5.3291540000000008</v>
      </c>
      <c r="AFA66" s="241">
        <f>IFERROR(HLOOKUP("fl_4_c_s14",acc!$B$10:$ALK$83,$A66-1947,FALSE),"")</f>
        <v>5.3591540000000002</v>
      </c>
      <c r="AFB66" s="203">
        <v>0</v>
      </c>
      <c r="AFC66" s="203">
        <v>0</v>
      </c>
      <c r="AFD66" s="203">
        <v>0</v>
      </c>
      <c r="AFE66" s="203">
        <v>0</v>
      </c>
      <c r="AFF66" s="203">
        <v>0</v>
      </c>
      <c r="AFG66" s="203">
        <v>5.3591540000000002</v>
      </c>
      <c r="AFH66" s="203">
        <v>0</v>
      </c>
      <c r="AFI66" s="203">
        <v>0</v>
      </c>
      <c r="AFJ66" s="203">
        <v>0</v>
      </c>
      <c r="AFK66" s="203">
        <v>0</v>
      </c>
      <c r="AFL66" s="203">
        <v>0</v>
      </c>
      <c r="AFM66" s="203">
        <v>0</v>
      </c>
      <c r="AFN66" s="203">
        <v>-10.024599</v>
      </c>
      <c r="AFO66" s="241">
        <f>IFERROR(HLOOKUP("fl_1_c_s2",acc!$B$10:$ALC$83,$A66-1947,FALSE)+HLOOKUP("fl_295_c_s2",acc!$B$10:$ALC$83,$A66-1947,FALSE)+HLOOKUP("tgt2_c",acc!$B$10:$ALC$83,$A66-1947,FALSE)+HLOOKUP("fl_2_c_s2",acc!$B$10:$ALC$83,$A66-1947,FALSE)+HLOOKUP("fl_3d_c_s2",acc!$B$10:$ALC$83,$A66-1947,FALSE)+HLOOKUP("fl_4_c_s2",acc!$B$10:$ALC$83,$A66-1947,FALSE)+HLOOKUP("fl_5d_c_s2",acc!$B$10:$ALC$83,$A66-1947,FALSE)+HLOOKUP("fl_7_c_s2",acc!$B$10:$ALC$83,$A66-1947,FALSE),"")</f>
        <v>-9.6851300000000009</v>
      </c>
      <c r="AFP66" s="203">
        <v>0</v>
      </c>
      <c r="AFQ66" s="203">
        <v>-0.17487900000000001</v>
      </c>
      <c r="AFR66" s="203">
        <v>0</v>
      </c>
      <c r="AFS66" s="203">
        <v>0</v>
      </c>
      <c r="AFT66" s="203">
        <v>1.1000000000000001</v>
      </c>
      <c r="AFU66" s="203">
        <v>1.0999989999999999</v>
      </c>
      <c r="AFV66" s="203">
        <v>0</v>
      </c>
      <c r="AFW66" s="203">
        <v>-9.5102510000000002</v>
      </c>
      <c r="AFX66" s="203">
        <v>0</v>
      </c>
      <c r="AFY66" s="203">
        <v>0</v>
      </c>
      <c r="AFZ66" s="203">
        <v>0</v>
      </c>
      <c r="AGA66" s="203">
        <v>0</v>
      </c>
      <c r="AGB66" s="203">
        <v>0</v>
      </c>
      <c r="AGC66" s="203">
        <v>0</v>
      </c>
      <c r="AGD66" s="203">
        <v>1701.463</v>
      </c>
      <c r="AGE66" s="203">
        <v>1701.289</v>
      </c>
      <c r="AGF66" s="203">
        <v>0</v>
      </c>
      <c r="AGG66" s="203">
        <v>0</v>
      </c>
      <c r="AGH66" s="203">
        <v>-3.7375300000000031</v>
      </c>
      <c r="AGI66" s="203">
        <v>11.098370833333332</v>
      </c>
      <c r="AGJ66" s="203">
        <v>0.1482659999999999</v>
      </c>
      <c r="AGK66" s="203">
        <v>0.60695299999999996</v>
      </c>
      <c r="AGL66" s="203">
        <v>0</v>
      </c>
      <c r="AGM66" s="203">
        <v>0</v>
      </c>
      <c r="AGN66" s="203">
        <v>30.623000000000001</v>
      </c>
      <c r="AGO66" s="203">
        <v>1.2949999999999999</v>
      </c>
      <c r="AGP66" s="203">
        <v>0</v>
      </c>
      <c r="AGQ66" s="203">
        <v>0</v>
      </c>
      <c r="AGR66" s="203">
        <v>-2.968089</v>
      </c>
      <c r="AGS66" s="203">
        <v>18.780965999999996</v>
      </c>
      <c r="AGT66" s="203">
        <v>0.93506100000000003</v>
      </c>
      <c r="AGU66" s="203">
        <v>0</v>
      </c>
      <c r="AGV66" s="203">
        <v>54.758459999999999</v>
      </c>
      <c r="AGW66" s="203">
        <v>71.506396000000009</v>
      </c>
      <c r="AGX66" s="203">
        <v>-1.5514610000000009</v>
      </c>
      <c r="AGY66" s="203">
        <v>26.341411000000004</v>
      </c>
      <c r="AGZ66" s="203">
        <v>77.409695999999997</v>
      </c>
      <c r="AHA66" s="203">
        <v>0.56949899999999987</v>
      </c>
      <c r="AHB66" s="203">
        <v>0.46154200000000856</v>
      </c>
      <c r="AHC66" s="203">
        <v>-1.3956869999999999</v>
      </c>
      <c r="AHD66" s="203">
        <v>49.881470999999991</v>
      </c>
      <c r="AHE66" s="203">
        <v>5.1994210000000001</v>
      </c>
      <c r="AHF66" s="203">
        <v>344.018483</v>
      </c>
      <c r="AHG66" s="203">
        <v>5.4661819999999999</v>
      </c>
      <c r="AHH66" s="203">
        <v>0</v>
      </c>
      <c r="AHI66" s="203">
        <v>652.135535</v>
      </c>
      <c r="AHJ66" s="203">
        <v>1006.819616</v>
      </c>
      <c r="AHK66" s="203">
        <v>275.96573100000001</v>
      </c>
      <c r="AHL66" s="203">
        <v>578.14987200000019</v>
      </c>
      <c r="AHM66" s="203">
        <v>752.16640000000007</v>
      </c>
      <c r="AHN66" s="203">
        <f t="shared" si="3"/>
        <v>1.4759578854965849</v>
      </c>
      <c r="AHO66" s="203">
        <f t="shared" si="2"/>
        <v>0.89434252106449974</v>
      </c>
      <c r="AHP66" s="203">
        <v>3.8271110000000004</v>
      </c>
      <c r="AHQ66" s="203">
        <v>10.054279000000065</v>
      </c>
      <c r="AHR66" s="203">
        <v>60.395775999999998</v>
      </c>
      <c r="AHS66" s="203">
        <v>375.70508600000005</v>
      </c>
      <c r="AHT66" s="203">
        <v>0.48573200000000005</v>
      </c>
      <c r="AHU66" s="203">
        <v>-19.663093</v>
      </c>
      <c r="AHV66" s="203">
        <v>0.50132299999999996</v>
      </c>
      <c r="AHW66" s="203">
        <v>0</v>
      </c>
      <c r="AHX66" s="203">
        <v>40.380969999999998</v>
      </c>
      <c r="AHY66" s="203">
        <v>21.704930000000004</v>
      </c>
      <c r="AHZ66" s="203">
        <v>-0.45709700000000097</v>
      </c>
      <c r="AIA66" s="203">
        <v>-15.601054000000001</v>
      </c>
      <c r="AIB66" s="203">
        <v>0.74830500000000022</v>
      </c>
      <c r="AIC66" s="203">
        <v>0.32156000000000007</v>
      </c>
      <c r="AID66" s="203">
        <v>-0.57533299999999343</v>
      </c>
      <c r="AIE66" s="203">
        <v>-1.793911</v>
      </c>
      <c r="AIF66" s="203">
        <v>17.939945000000002</v>
      </c>
      <c r="AIG66" s="203">
        <v>0</v>
      </c>
      <c r="AIH66" s="203">
        <v>5.4998999999999999E-2</v>
      </c>
      <c r="AII66" s="203">
        <v>0</v>
      </c>
      <c r="AIJ66" s="203">
        <v>0</v>
      </c>
      <c r="AIK66" s="203">
        <v>0</v>
      </c>
      <c r="AIL66" s="203">
        <v>5.500000000000016E-2</v>
      </c>
      <c r="AIM66" s="203">
        <v>1.131</v>
      </c>
      <c r="AIN66" s="203">
        <v>1.0449999999999999</v>
      </c>
      <c r="AIO66" s="203">
        <v>-1.131</v>
      </c>
      <c r="AIP66" s="203">
        <v>0</v>
      </c>
      <c r="AIQ66" s="203">
        <v>-1.0449989999999998</v>
      </c>
      <c r="AIR66" s="203">
        <v>0</v>
      </c>
      <c r="AIS66" s="203">
        <v>0</v>
      </c>
    </row>
    <row r="67" spans="1:929" x14ac:dyDescent="0.35">
      <c r="A67" s="1">
        <v>2005</v>
      </c>
      <c r="B67" s="203">
        <v>187.94800000000001</v>
      </c>
      <c r="C67" s="203">
        <v>-161.182613</v>
      </c>
      <c r="D67" s="203">
        <v>56.884458000000002</v>
      </c>
      <c r="E67" s="203">
        <v>0.5609839999999906</v>
      </c>
      <c r="F67" s="203">
        <v>1661.634781</v>
      </c>
      <c r="G67" s="203">
        <v>9.2560000000000002</v>
      </c>
      <c r="H67" s="203">
        <v>0</v>
      </c>
      <c r="I67" s="203">
        <v>-4.3170099999999998</v>
      </c>
      <c r="J67" s="203">
        <v>0.24443000000000126</v>
      </c>
      <c r="K67" s="203">
        <v>257.63510000000002</v>
      </c>
      <c r="L67" s="203">
        <v>0</v>
      </c>
      <c r="M67" s="203">
        <v>0</v>
      </c>
      <c r="N67" s="203">
        <v>0</v>
      </c>
      <c r="O67" s="203">
        <f t="shared" si="6"/>
        <v>2.7292492804878061</v>
      </c>
      <c r="P67" s="203">
        <f t="shared" si="4"/>
        <v>0.9256108265402061</v>
      </c>
      <c r="Q67" s="203">
        <v>0</v>
      </c>
      <c r="R67" s="203">
        <v>0</v>
      </c>
      <c r="S67" s="203">
        <v>0.24299999999999999</v>
      </c>
      <c r="T67" s="203">
        <v>0</v>
      </c>
      <c r="U67" s="203">
        <v>221.86621</v>
      </c>
      <c r="V67" s="203">
        <v>19.554439000000002</v>
      </c>
      <c r="W67" s="203">
        <v>1290.3406100000002</v>
      </c>
      <c r="X67" s="203">
        <v>12.331</v>
      </c>
      <c r="Y67" s="203">
        <v>-9.7341090000000001</v>
      </c>
      <c r="Z67" s="203">
        <v>3.3343189999999998</v>
      </c>
      <c r="AA67" s="203">
        <v>1.1626000000001468E-2</v>
      </c>
      <c r="AB67" s="203">
        <v>87.037808999999996</v>
      </c>
      <c r="AC67" s="203">
        <v>0</v>
      </c>
      <c r="AD67" s="203">
        <v>0</v>
      </c>
      <c r="AE67" s="203">
        <v>0</v>
      </c>
      <c r="AF67" s="203">
        <v>0</v>
      </c>
      <c r="AG67" s="203">
        <v>0</v>
      </c>
      <c r="AH67" s="203">
        <v>0</v>
      </c>
      <c r="AI67" s="203">
        <v>0</v>
      </c>
      <c r="AJ67" s="203">
        <v>0</v>
      </c>
      <c r="AK67" s="203">
        <v>0</v>
      </c>
      <c r="AL67" s="203">
        <v>0</v>
      </c>
      <c r="AM67" s="203">
        <v>0.129</v>
      </c>
      <c r="AN67" s="203">
        <v>0</v>
      </c>
      <c r="AO67" s="203">
        <v>16.204470000000001</v>
      </c>
      <c r="AP67" s="203">
        <v>2.4357130000000002</v>
      </c>
      <c r="AQ67" s="203">
        <v>87.331770000000006</v>
      </c>
      <c r="AR67" s="203">
        <v>70.856000000000009</v>
      </c>
      <c r="AS67" s="203">
        <v>-54.948718</v>
      </c>
      <c r="AT67" s="203">
        <v>31.684176999999998</v>
      </c>
      <c r="AU67" s="203">
        <v>2.7176999999980467E-2</v>
      </c>
      <c r="AV67" s="203">
        <v>880.21594800000003</v>
      </c>
      <c r="AW67" s="203">
        <v>0.61599999999999999</v>
      </c>
      <c r="AX67" s="203">
        <v>0</v>
      </c>
      <c r="AY67" s="203">
        <v>-0.30526500000000001</v>
      </c>
      <c r="AZ67" s="203">
        <v>0.12167300000000003</v>
      </c>
      <c r="BA67" s="203">
        <v>13.549671</v>
      </c>
      <c r="BB67" s="203">
        <v>0</v>
      </c>
      <c r="BC67" s="203">
        <v>0</v>
      </c>
      <c r="BD67" s="203">
        <v>0</v>
      </c>
      <c r="BE67" s="203">
        <v>0</v>
      </c>
      <c r="BF67" s="203">
        <v>0</v>
      </c>
      <c r="BG67" s="203">
        <v>2.1020000000000003</v>
      </c>
      <c r="BH67" s="203">
        <v>0</v>
      </c>
      <c r="BI67" s="203">
        <v>122.823235</v>
      </c>
      <c r="BJ67" s="203">
        <v>3.1335119999999996</v>
      </c>
      <c r="BK67" s="203">
        <v>619.51928899999996</v>
      </c>
      <c r="BL67" s="203">
        <v>109.879841</v>
      </c>
      <c r="BM67" s="203">
        <v>-57.416471999999999</v>
      </c>
      <c r="BN67" s="203">
        <v>114.095478</v>
      </c>
      <c r="BO67" s="203">
        <v>0</v>
      </c>
      <c r="BP67" s="203">
        <v>2567.090717</v>
      </c>
      <c r="BQ67" s="203">
        <v>0.376</v>
      </c>
      <c r="BR67" s="203">
        <v>0</v>
      </c>
      <c r="BS67" s="203">
        <v>3.6421999999999996E-2</v>
      </c>
      <c r="BT67" s="203">
        <v>0</v>
      </c>
      <c r="BU67" s="203">
        <v>13.849493000000001</v>
      </c>
      <c r="BV67" s="203">
        <v>0.95629999999999993</v>
      </c>
      <c r="BW67" s="203">
        <v>0</v>
      </c>
      <c r="BX67" s="203">
        <v>14.107049999999999</v>
      </c>
      <c r="BY67" s="203">
        <v>0</v>
      </c>
      <c r="BZ67" s="203">
        <v>109.393</v>
      </c>
      <c r="CA67" s="203">
        <v>-2.4737900000000002</v>
      </c>
      <c r="CB67" s="203">
        <v>0</v>
      </c>
      <c r="CC67" s="203">
        <v>583.61535100000003</v>
      </c>
      <c r="CD67" s="203">
        <v>32.457466000000004</v>
      </c>
      <c r="CE67" s="203">
        <v>2959.6681560000002</v>
      </c>
      <c r="CF67" s="203">
        <v>384.921042</v>
      </c>
      <c r="CG67" s="203">
        <v>-285.82533899999999</v>
      </c>
      <c r="CH67" s="203">
        <v>206.88663399999999</v>
      </c>
      <c r="CI67" s="203">
        <v>0</v>
      </c>
      <c r="CJ67" s="203">
        <v>5218.1905319999996</v>
      </c>
      <c r="CK67" s="203">
        <v>10.614100000000001</v>
      </c>
      <c r="CL67" s="203">
        <v>0</v>
      </c>
      <c r="CM67" s="203">
        <v>-4.5858530000000002</v>
      </c>
      <c r="CN67" s="203">
        <v>3.0000000000000001E-6</v>
      </c>
      <c r="CO67" s="203">
        <v>285.03426400000001</v>
      </c>
      <c r="CP67" s="203">
        <v>0.95629999999999993</v>
      </c>
      <c r="CQ67" s="203">
        <v>0</v>
      </c>
      <c r="CR67" s="203">
        <v>14.107049999999999</v>
      </c>
      <c r="CS67" s="203">
        <v>0</v>
      </c>
      <c r="CT67" s="203">
        <v>109.393</v>
      </c>
      <c r="CU67" s="203">
        <v>3.009E-3</v>
      </c>
      <c r="CV67" s="203">
        <v>0</v>
      </c>
      <c r="CW67" s="203">
        <v>949.21291599999995</v>
      </c>
      <c r="CX67" s="203">
        <v>58.075336</v>
      </c>
      <c r="CY67" s="203">
        <v>4980.1954150000001</v>
      </c>
      <c r="CZ67" s="203">
        <v>113.215</v>
      </c>
      <c r="DA67" s="203">
        <v>-59.959898999999979</v>
      </c>
      <c r="DB67" s="203">
        <v>114.98367999999999</v>
      </c>
      <c r="DC67" s="203">
        <v>-2.8744999999986476E-2</v>
      </c>
      <c r="DD67" s="203">
        <v>2589.3019939999999</v>
      </c>
      <c r="DE67" s="203">
        <f t="shared" si="7"/>
        <v>2.6852261390004939</v>
      </c>
      <c r="DF67" s="203">
        <f t="shared" si="5"/>
        <v>0.81255632699667235</v>
      </c>
      <c r="DG67" s="203">
        <v>0.375</v>
      </c>
      <c r="DH67" s="203">
        <v>0</v>
      </c>
      <c r="DI67" s="203">
        <v>3.6421999999999621E-2</v>
      </c>
      <c r="DJ67" s="203">
        <v>9.9999999999900169E-4</v>
      </c>
      <c r="DK67" s="203">
        <v>13.849492999999985</v>
      </c>
      <c r="DL67" s="203">
        <v>0.95599999999999996</v>
      </c>
      <c r="DM67" s="203">
        <v>0</v>
      </c>
      <c r="DN67" s="203">
        <v>14.107049999999999</v>
      </c>
      <c r="DO67" s="203">
        <v>2.9999999999996696E-4</v>
      </c>
      <c r="DP67" s="203">
        <v>109.393</v>
      </c>
      <c r="DQ67" s="203">
        <v>-2.4750000000000001</v>
      </c>
      <c r="DR67" s="203">
        <v>0</v>
      </c>
      <c r="DS67" s="203">
        <v>588.31900099999996</v>
      </c>
      <c r="DT67" s="203">
        <v>32.955680999999998</v>
      </c>
      <c r="DU67" s="203">
        <v>2983.0037460000003</v>
      </c>
      <c r="DV67" s="203">
        <v>4486.659541</v>
      </c>
      <c r="DW67" s="241">
        <f>IFERROR(HLOOKUP("fa_21_s_s11",acc!$B$10:$AIR$83,$A67-1947,FALSE)+HLOOKUP("fa_2_s_s11",acc!$B$10:$AIR$83,$A67-1947,FALSE)+HLOOKUP("fa_3e_s_s11",acc!$B$10:$AIR$83,$A67-1947,FALSE)+HLOOKUP("fa_3d_s_s11",acc!$B$10:$AIR$83,$A67-1947,FALSE)+HLOOKUP("fa_4_s_s11",acc!$B$10:$AIR$83,$A67-1947,FALSE)+HLOOKUP("fa_5e_s_s11",acc!$B$10:$AIR$83,$A67-1947,FALSE)+HLOOKUP("fa_5d_s_s11",acc!$B$10:$AIR$83,$A67-1947,FALSE)+HLOOKUP("fa_6_s_s11",acc!$B$10:$AIR$83,$A67-1947,FALSE)+HLOOKUP("fa_7_s_s11",acc!$B$10:$AIR$83,$A67-1947,FALSE)+HLOOKUP("fa_8_s_s11",acc!$B$10:$AIR$83,$A67-1947,FALSE),"")</f>
        <v>3853.4760769999998</v>
      </c>
      <c r="DX67" s="203">
        <v>0</v>
      </c>
      <c r="DY67" s="203">
        <v>203.867019</v>
      </c>
      <c r="DZ67" s="203">
        <v>5.9939999999999998</v>
      </c>
      <c r="EA67" s="203">
        <v>62.025796999999997</v>
      </c>
      <c r="EB67" s="203">
        <v>42.898506000000005</v>
      </c>
      <c r="EC67" s="203">
        <v>19.127289000000001</v>
      </c>
      <c r="ED67" s="203">
        <v>826.41855500000008</v>
      </c>
      <c r="EE67" s="203">
        <v>2559.3200380000003</v>
      </c>
      <c r="EF67" s="203">
        <v>1809.8603500000002</v>
      </c>
      <c r="EG67" s="203">
        <v>749.45968799999991</v>
      </c>
      <c r="EH67" s="203">
        <v>42.402930999999995</v>
      </c>
      <c r="EI67" s="203">
        <v>0.38380000000000014</v>
      </c>
      <c r="EJ67" s="203">
        <v>190.05055899999991</v>
      </c>
      <c r="EK67" s="203">
        <v>8114.9639630000001</v>
      </c>
      <c r="EL67" s="241">
        <f>IFERROR(HLOOKUP("fa_21_s_s12",acc!$B$10:$AMP$83,$A67-1947,FALSE)+HLOOKUP("res_s",acc!$B$10:$AMP$83,$A67-1947,FALSE)+HLOOKUP("fa_2_s_s12",acc!$B$10:$AMP$83,$A67-1947,FALSE)+HLOOKUP("fa_3e_s_s12",acc!$B$10:$AMP$83,$A67-1947,FALSE)+HLOOKUP("fa_3d_s_s12",acc!$B$10:$AMP$83,$A67-1947,FALSE)+HLOOKUP("fa_3g_s_s12",acc!$B$10:$AMP$83,$A67-1947,FALSE)+HLOOKUP("fa_4_s_s12",acc!$B$10:$AMP$83,$A67-1947,FALSE)+HLOOKUP("fa_5e_s_s12",acc!$B$10:$AMP$83,$A67-1947,FALSE)+HLOOKUP("fa_5d_s_s12",acc!$B$10:$AMP$83,$A67-1947,FALSE)+HLOOKUP("fa_8_s_s12",acc!$B$10:$AMP$83,$A67-1947,FALSE),"")</f>
        <v>7118.718190999999</v>
      </c>
      <c r="EM67" s="203">
        <v>0</v>
      </c>
      <c r="EN67" s="203">
        <v>1703.1326529999999</v>
      </c>
      <c r="EO67" s="203">
        <v>6.9640000000000004</v>
      </c>
      <c r="EP67" s="203">
        <v>0</v>
      </c>
      <c r="EQ67" s="203">
        <v>2032.0867899999998</v>
      </c>
      <c r="ER67" s="203">
        <v>929.59776899999997</v>
      </c>
      <c r="ES67" s="203">
        <v>1102.4890209999999</v>
      </c>
      <c r="ET67" s="203">
        <v>1545.8894409999998</v>
      </c>
      <c r="EU67" s="203">
        <v>1807.9064110000002</v>
      </c>
      <c r="EV67" s="203">
        <v>1354.9584150000001</v>
      </c>
      <c r="EW67" s="203">
        <v>452.94799799999998</v>
      </c>
      <c r="EX67" s="203">
        <v>0</v>
      </c>
      <c r="EY67" s="203">
        <v>0</v>
      </c>
      <c r="EZ67" s="203">
        <v>-8.8051059999999666</v>
      </c>
      <c r="FA67" s="203">
        <v>213.58853200000001</v>
      </c>
      <c r="FB67" s="241">
        <f>IFERROR(HLOOKUP("fa_1_s_s121",acc!$B$10:$AMH$83,$A67-1947,FALSE)+HLOOKUP("fa_295_s_s121",acc!$B$10:$AMH$83,$A67-1947,FALSE)+HLOOKUP("tgt2_s",acc!$B$10:$AMH$83,$A67-1947,FALSE)+HLOOKUP("fa_2_s_s121",acc!$B$10:$AMH$83,$A67-1947,FALSE)+HLOOKUP("fa_3e_s_s121",acc!$B$10:$AMH$83,$A67-1947,FALSE)+HLOOKUP("fa_3d_s_s121",acc!$B$10:$AMH$83,$A67-1947,FALSE)+HLOOKUP("fa_3g_s_s121",acc!$B$10:$AMH$83,$A67-1947,FALSE)+HLOOKUP("fa_4_s_s121",acc!$B$10:$AMH$83,$A67-1947,FALSE)+HLOOKUP("fa_5e_s_s121",acc!$B$10:$AMH$83,$A67-1947,FALSE)+HLOOKUP("fa_5d_s_s121",acc!$B$10:$AMH$83,$A67-1947,FALSE)+HLOOKUP("fa_7_s_s121",acc!$B$10:$AMH$83,$A67-1947,FALSE)+HLOOKUP("fa_8_s_s121",acc!$B$10:$AMH$83,$A67-1947,FALSE),"")</f>
        <v>211.45928900000004</v>
      </c>
      <c r="FC67" s="203">
        <v>40.234000000000002</v>
      </c>
      <c r="FD67" s="203">
        <v>89.653812500000001</v>
      </c>
      <c r="FE67" s="203">
        <v>0</v>
      </c>
      <c r="FF67" s="203">
        <v>33.076800000000006</v>
      </c>
      <c r="FG67" s="203">
        <v>37.345800000000004</v>
      </c>
      <c r="FH67" s="203">
        <v>10.654331000000001</v>
      </c>
      <c r="FI67" s="203">
        <v>26.691469000000001</v>
      </c>
      <c r="FJ67" s="203">
        <v>0.20200000000000001</v>
      </c>
      <c r="FK67" s="203">
        <v>4.8</v>
      </c>
      <c r="FL67" s="203">
        <v>3.4257</v>
      </c>
      <c r="FM67" s="203">
        <v>1.3742999999999999</v>
      </c>
      <c r="FN67" s="203">
        <v>0</v>
      </c>
      <c r="FO67" s="203">
        <v>0</v>
      </c>
      <c r="FP67" s="203">
        <v>-1.1482109999999999</v>
      </c>
      <c r="FQ67" s="203">
        <v>867.09558499999991</v>
      </c>
      <c r="FR67" s="241">
        <f>IFERROR(HLOOKUP("gcb_s",acc!$B$10:$ALZ$83,$A67-1947,FALSE)+HLOOKUP("fa_2_s_s13",acc!$B$10:$ALZ$83,$A67-1947,FALSE)+HLOOKUP("fa_3d_s_s13",acc!$B$10:$ALZ$83,$A67-1947,FALSE)+HLOOKUP("fa_3g_s_s13",acc!$B$10:$ALZ$83,$A67-1947,FALSE)+HLOOKUP("fa_5e_s_s13",acc!$B$10:$ALZ$83,$A67-1947,FALSE)+HLOOKUP("fa_5d_s_s13",acc!$B$10:$ALZ$83,$A67-1947,FALSE)+HLOOKUP("fa_6_s_s13",acc!$B$10:$ALZ$83,$A67-1947,FALSE)+HLOOKUP("fa_7_s_s13",acc!$B$10:$ALZ$83,$A67-1947,FALSE)+HLOOKUP("fa_8_s_s13",acc!$B$10:$ALZ$83,$A67-1947,FALSE),"")</f>
        <v>531.10316699999987</v>
      </c>
      <c r="FS67" s="203">
        <v>0</v>
      </c>
      <c r="FT67" s="203">
        <v>100.494787</v>
      </c>
      <c r="FU67" s="203">
        <v>0</v>
      </c>
      <c r="FV67" s="203">
        <v>32.756880000000002</v>
      </c>
      <c r="FW67" s="203">
        <v>18.648564999999998</v>
      </c>
      <c r="FX67" s="203">
        <v>14.108316</v>
      </c>
      <c r="FY67" s="203">
        <v>0</v>
      </c>
      <c r="FZ67" s="203">
        <v>383.20045600000003</v>
      </c>
      <c r="GA67" s="203">
        <v>355.71731699999998</v>
      </c>
      <c r="GB67" s="203">
        <v>27.483139999999999</v>
      </c>
      <c r="GC67" s="203">
        <v>3.4680359999999997</v>
      </c>
      <c r="GD67" s="203">
        <v>0.72599999999999998</v>
      </c>
      <c r="GE67" s="203">
        <v>19.571249999999992</v>
      </c>
      <c r="GF67" s="203">
        <v>3296.2854049999996</v>
      </c>
      <c r="GG67" s="241">
        <f>IFERROR(HLOOKUP("fa_21_s_s14",acc!$B$10:$ALR$83,$A67-1947,FALSE)+HLOOKUP("fa_2_s_s14",acc!$B$10:$ALR$83,$A67-1947,FALSE)+HLOOKUP("fa_3d_s_s14",acc!$B$10:$ALR$83,$A67-1947,FALSE)+HLOOKUP("fa_3g_s_s14",acc!$B$10:$ALR$83,$A67-1947,FALSE)+HLOOKUP("fa_5e_s_s14",acc!$B$10:$ALR$83,$A67-1947,FALSE)+HLOOKUP("fa_5d_s_s14",acc!$B$10:$ALR$83,$A67-1947,FALSE)+HLOOKUP("fa_6_s_s14",acc!$B$10:$ALR$83,$A67-1947,FALSE)+HLOOKUP("fa_7_s_s14",acc!$B$10:$ALR$83,$A67-1947,FALSE)+HLOOKUP("fa_8_s_s14",acc!$B$10:$ALR$83,$A67-1947,FALSE),"")</f>
        <v>3039.4067639999998</v>
      </c>
      <c r="GH67" s="203">
        <v>0</v>
      </c>
      <c r="GI67" s="203">
        <v>952.17379299999993</v>
      </c>
      <c r="GJ67" s="203">
        <v>33.170999999999999</v>
      </c>
      <c r="GK67" s="203">
        <v>70.812979999999996</v>
      </c>
      <c r="GL67" s="203">
        <v>58.263311999999999</v>
      </c>
      <c r="GM67" s="203">
        <v>12.549669</v>
      </c>
      <c r="GN67" s="203">
        <v>0</v>
      </c>
      <c r="GO67" s="203">
        <v>1031.0229640000002</v>
      </c>
      <c r="GP67" s="203">
        <v>1005.5416019999999</v>
      </c>
      <c r="GQ67" s="203">
        <v>25.481362000000001</v>
      </c>
      <c r="GR67" s="203">
        <v>1048.198275</v>
      </c>
      <c r="GS67" s="203">
        <v>0</v>
      </c>
      <c r="GT67" s="203">
        <v>-95.972248999999977</v>
      </c>
      <c r="GU67" s="203">
        <v>16936.994361000001</v>
      </c>
      <c r="GV67" s="241">
        <f>IFERROR(HLOOKUP("fa_21_s_s2",acc!$B$10:$ALJ$83,$A67-1947,FALSE)+HLOOKUP("fa_2_s_s2",acc!$B$10:$ALJ$83,$A67-1947,FALSE)+HLOOKUP("fa_3e_s_s2",acc!$B$10:$ALJ$83,$A67-1947,FALSE)+HLOOKUP("fa_3g_s_s2",acc!$B$10:$ALJ$83,$A67-1947,FALSE)+HLOOKUP("fa_4_s_s2",acc!$B$10:$ALJ$83,$A67-1947,FALSE)+HLOOKUP("fa_5e_s_s2",acc!$B$10:$ALJ$83,$A67-1947,FALSE)+HLOOKUP("fa_6_s_s2",acc!$B$10:$ALJ$83,$A67-1947,FALSE)+HLOOKUP("fa_8_s_s2",acc!$B$10:$ALJ$83,$A67-1947,FALSE),"")</f>
        <v>2650.1252350000009</v>
      </c>
      <c r="GW67" s="203">
        <v>0</v>
      </c>
      <c r="GX67" s="203">
        <v>-3.0074999999999932</v>
      </c>
      <c r="GY67" s="203">
        <v>64.061279999999996</v>
      </c>
      <c r="GZ67" s="203">
        <v>0</v>
      </c>
      <c r="HA67" s="203">
        <v>2213.0323709999998</v>
      </c>
      <c r="HB67" s="203">
        <v>1060.0624829999999</v>
      </c>
      <c r="HC67" s="203">
        <v>1152.9698880000001</v>
      </c>
      <c r="HD67" s="203">
        <v>402.90548200000001</v>
      </c>
      <c r="HE67" s="203">
        <f t="shared" si="0"/>
        <v>1131.1342360000008</v>
      </c>
      <c r="HF67" s="203">
        <v>1131.1342360000008</v>
      </c>
      <c r="HG67" s="203">
        <v>0</v>
      </c>
      <c r="HH67" s="203">
        <v>5.7580920000000333</v>
      </c>
      <c r="HI67" s="203">
        <v>0</v>
      </c>
      <c r="HJ67" s="203">
        <v>-103.69624299999987</v>
      </c>
      <c r="HK67" s="203">
        <v>6038.3800590000001</v>
      </c>
      <c r="HL67" s="241">
        <f>IFERROR(HLOOKUP("fl_3g_s_s11",acc!$B$10:$AIQ$83,$A67-1947,FALSE)+HLOOKUP("fl_4_s_s11",acc!$B$10:$AIQ$83,$A67-1947,FALSE)+HLOOKUP("fl_5e_s_s11",acc!$B$10:$AIQ$83,$A67-1947,FALSE),"")</f>
        <v>5405.1965959999998</v>
      </c>
      <c r="HM67" s="203">
        <v>0</v>
      </c>
      <c r="HN67" s="203">
        <v>0</v>
      </c>
      <c r="HO67" s="203">
        <v>305.14</v>
      </c>
      <c r="HP67" s="203">
        <v>181.67626800000002</v>
      </c>
      <c r="HQ67" s="203">
        <v>123.463731</v>
      </c>
      <c r="HR67" s="203">
        <v>1487.929388</v>
      </c>
      <c r="HS67" s="203">
        <v>3649.1138289999999</v>
      </c>
      <c r="HT67" s="203">
        <v>3649.1138289999999</v>
      </c>
      <c r="HU67" s="203">
        <v>0</v>
      </c>
      <c r="HV67" s="203">
        <v>0</v>
      </c>
      <c r="HW67" s="203">
        <v>0</v>
      </c>
      <c r="HX67" s="203">
        <v>0</v>
      </c>
      <c r="HY67" s="203">
        <v>8125.1399690000007</v>
      </c>
      <c r="HZ67" s="241">
        <f>IFERROR(HLOOKUP("fl_295_s_s12",acc!$B$10:$AMO$83,$A67-1947,FALSE)+HLOOKUP("fl_2_s_s12",acc!$B$10:$AMO$83,$A67-1947,FALSE)+HLOOKUP("fl_3g_s_s12",acc!$B$10:$AMO$83,$A67-1947,FALSE)+HLOOKUP("fl_5e_s_s12",acc!$B$10:$AMO$83,$A67-1947,FALSE)+HLOOKUP("fl_6_s_s12",acc!$B$10:$AMO$83,$A67-1947,FALSE)+HLOOKUP("fl_7_s_s12",acc!$B$10:$AMO$83,$A67-1947,FALSE),"")</f>
        <v>7128.8941980000009</v>
      </c>
      <c r="IA67" s="203">
        <v>0</v>
      </c>
      <c r="IB67" s="203">
        <v>3267.2811700000002</v>
      </c>
      <c r="IC67" s="203">
        <v>0</v>
      </c>
      <c r="ID67" s="203">
        <v>-49.136499999999955</v>
      </c>
      <c r="IE67" s="203">
        <v>823.76649999999995</v>
      </c>
      <c r="IF67" s="203">
        <v>515.87561700000003</v>
      </c>
      <c r="IG67" s="203">
        <v>307.89088600000002</v>
      </c>
      <c r="IH67" s="203">
        <v>0</v>
      </c>
      <c r="II67" s="203">
        <v>1968.314791</v>
      </c>
      <c r="IJ67" s="203">
        <v>1968.314791</v>
      </c>
      <c r="IK67" s="203">
        <v>0</v>
      </c>
      <c r="IL67" s="203">
        <v>1099.8273340000001</v>
      </c>
      <c r="IM67" s="203">
        <v>18.840899999999976</v>
      </c>
      <c r="IN67" s="203">
        <v>0</v>
      </c>
      <c r="IO67" s="203">
        <v>206.56475399999999</v>
      </c>
      <c r="IP67" s="241">
        <f>IFERROR(HLOOKUP("fl_21_s_s121",acc!$B$10:$AMG$83,$A67-1947,FALSE)+HLOOKUP("res_s",acc!$B$10:$AMG$83,$A67-1947,FALSE)+HLOOKUP("gcb_s",acc!$B$10:$AMG$83,$A67-1947,FALSE)+HLOOKUP("fl_2_s_s121",acc!$B$10:$AMG$83,$A67-1947,FALSE)+HLOOKUP("fl_5e_s_s121",acc!$B$10:$AMG$83,$A67-1947,FALSE),"")</f>
        <v>204.43551099999999</v>
      </c>
      <c r="IQ67" s="203">
        <v>0</v>
      </c>
      <c r="IR67" s="203">
        <v>19.866891999999989</v>
      </c>
      <c r="IS67" s="203">
        <v>110.19028</v>
      </c>
      <c r="IT67" s="203">
        <v>0</v>
      </c>
      <c r="IU67" s="203">
        <v>0</v>
      </c>
      <c r="IV67" s="203">
        <v>0</v>
      </c>
      <c r="IW67" s="203">
        <v>0</v>
      </c>
      <c r="IX67" s="203">
        <v>0</v>
      </c>
      <c r="IY67" s="203">
        <v>43.209000000000003</v>
      </c>
      <c r="IZ67" s="203">
        <v>43.209000000000003</v>
      </c>
      <c r="JA67" s="203">
        <v>0</v>
      </c>
      <c r="JB67" s="203">
        <v>0</v>
      </c>
      <c r="JC67" s="203">
        <v>0</v>
      </c>
      <c r="JD67" s="203">
        <v>0</v>
      </c>
      <c r="JE67" s="203">
        <v>1593.0364399999999</v>
      </c>
      <c r="JF67" s="241">
        <f>IFERROR(HLOOKUP("fl_2_s_s13",acc!$B$10:$ALY$83,$A67-1947,FALSE)+HLOOKUP("fl_3e_s_s13",acc!$B$10:$ALY$83,$A67-1947,FALSE)+HLOOKUP("fl_4_s_s13",acc!$B$10:$ALY$83,$A67-1947,FALSE),"")</f>
        <v>1257.0440199999998</v>
      </c>
      <c r="JG67" s="203">
        <v>0</v>
      </c>
      <c r="JH67" s="203">
        <v>59.861353999999999</v>
      </c>
      <c r="JI67" s="203">
        <v>0</v>
      </c>
      <c r="JJ67" s="203">
        <v>1084.125871</v>
      </c>
      <c r="JK67" s="203">
        <v>362.51059800000002</v>
      </c>
      <c r="JL67" s="203">
        <v>721.615273</v>
      </c>
      <c r="JM67" s="203">
        <v>121.79637799999999</v>
      </c>
      <c r="JN67" s="203">
        <v>0</v>
      </c>
      <c r="JO67" s="203">
        <v>0</v>
      </c>
      <c r="JP67" s="203">
        <v>0</v>
      </c>
      <c r="JQ67" s="203">
        <v>0</v>
      </c>
      <c r="JR67" s="203">
        <v>0</v>
      </c>
      <c r="JS67" s="203">
        <v>0</v>
      </c>
      <c r="JT67" s="203">
        <v>973.87313899999992</v>
      </c>
      <c r="JU67" s="241">
        <f>IFERROR(HLOOKUP("fl_4_s_s14",acc!$B$10:$ALQ$83,$A67-1947,FALSE),"")</f>
        <v>716.98249700000008</v>
      </c>
      <c r="JV67" s="203">
        <v>0</v>
      </c>
      <c r="JW67" s="203">
        <v>0</v>
      </c>
      <c r="JX67" s="203">
        <v>0</v>
      </c>
      <c r="JY67" s="203">
        <v>0</v>
      </c>
      <c r="JZ67" s="203">
        <v>0</v>
      </c>
      <c r="KA67" s="203">
        <v>716.98249700000008</v>
      </c>
      <c r="KB67" s="203">
        <v>0</v>
      </c>
      <c r="KC67" s="203">
        <v>0</v>
      </c>
      <c r="KD67" s="203">
        <v>0</v>
      </c>
      <c r="KE67" s="203">
        <v>0</v>
      </c>
      <c r="KF67" s="203">
        <v>0</v>
      </c>
      <c r="KG67" s="203">
        <v>0</v>
      </c>
      <c r="KH67" s="203">
        <v>16978.593026000002</v>
      </c>
      <c r="KI67" s="241">
        <f>IFERROR(HLOOKUP("fl_1_s_s2",acc!$B$10:$ALI$83,$A67-1947,FALSE)+HLOOKUP("fl_295_s_s2",acc!$B$10:$ALI$83,$A67-1947,FALSE)+HLOOKUP("tgt2_s",acc!$B$10:$ALI$83,$A67-1947,FALSE)+HLOOKUP("fl_2_s_s2",acc!$B$10:$ALI$83,$A67-1947,FALSE)+HLOOKUP("fl_3d_s_s2",acc!$B$10:$ALI$83,$A67-1947,FALSE)+HLOOKUP("fl_4_s_s2",acc!$B$10:$ALI$83,$A67-1947,FALSE)+HLOOKUP("fl_5d_s_s2",acc!$B$10:$ALI$83,$A67-1947,FALSE)+HLOOKUP("fl_7_s_s2",acc!$B$10:$ALI$83,$A67-1947,FALSE),"")</f>
        <v>2691.7239049999994</v>
      </c>
      <c r="KJ67" s="203">
        <v>40.234000000000002</v>
      </c>
      <c r="KK67" s="203">
        <v>-300.69485150000014</v>
      </c>
      <c r="KL67" s="203">
        <v>0</v>
      </c>
      <c r="KM67" s="203">
        <v>82.213300000000004</v>
      </c>
      <c r="KN67" s="203">
        <v>2235.0282470000002</v>
      </c>
      <c r="KO67" s="203">
        <v>1060.0624829999999</v>
      </c>
      <c r="KP67" s="203">
        <v>1174.9657669999999</v>
      </c>
      <c r="KQ67" s="203">
        <v>448.70721499999979</v>
      </c>
      <c r="KR67" s="203">
        <v>1256.7464869999999</v>
      </c>
      <c r="KS67" s="203">
        <v>0</v>
      </c>
      <c r="KT67" s="203">
        <v>1256.7464869999999</v>
      </c>
      <c r="KU67" s="203">
        <v>0</v>
      </c>
      <c r="KV67" s="203">
        <v>-17.743100000000084</v>
      </c>
      <c r="KW67" s="203">
        <v>0</v>
      </c>
      <c r="KX67" s="203">
        <v>228.35146499999999</v>
      </c>
      <c r="KY67" s="241">
        <f>IFERROR(HLOOKUP("fa_21_flow_s11",acc!$B$10:$AIP$83,$A67-1947,FALSE)+HLOOKUP("fa_2_flow_s11",acc!$B$10:$AIP$83,$A67-1947,FALSE)+HLOOKUP("fa_3e_flow_s11",acc!$B$10:$AIP$83,$A67-1947,FALSE)+HLOOKUP("fa_3d_flow_s11",acc!$B$10:$AIP$83,$A67-1947,FALSE)+HLOOKUP("fa_4_flow_s11",acc!$B$10:$AIP$83,$A67-1947,FALSE)+HLOOKUP("fa_5e_flow_s11",acc!$B$10:$AIP$83,$A67-1947,FALSE)+HLOOKUP("fa_5d_flow_s11",acc!$B$10:$AIP$83,$A67-1947,FALSE)+HLOOKUP("fa_6_flow_s11",acc!$B$10:$AIP$83,$A67-1947,FALSE)+HLOOKUP("fa_7_flow_s11",acc!$B$10:$AIP$83,$A67-1947,FALSE)+HLOOKUP("fa_8_flow_s11",acc!$B$10:$AIP$83,$A67-1947,FALSE),"")</f>
        <v>156.66963299999998</v>
      </c>
      <c r="KZ67" s="203">
        <v>0</v>
      </c>
      <c r="LA67" s="203">
        <v>21.049206999999996</v>
      </c>
      <c r="LB67" s="203">
        <v>0.629</v>
      </c>
      <c r="LC67" s="203">
        <v>12.835848</v>
      </c>
      <c r="LD67" s="203">
        <v>6.7633220000000005</v>
      </c>
      <c r="LE67" s="203">
        <v>6.0725259999999999</v>
      </c>
      <c r="LF67" s="203">
        <v>37.569656000000002</v>
      </c>
      <c r="LG67" s="203">
        <v>97.492852999999997</v>
      </c>
      <c r="LH67" s="203">
        <v>70.528877999999992</v>
      </c>
      <c r="LI67" s="203">
        <v>26.963977</v>
      </c>
      <c r="LJ67" s="203">
        <v>1.503843</v>
      </c>
      <c r="LK67" s="203">
        <v>1.5902000000000012</v>
      </c>
      <c r="LL67" s="203">
        <v>-9.6563440000000043</v>
      </c>
      <c r="LM67" s="203">
        <v>1287.8087300000002</v>
      </c>
      <c r="LN67" s="241">
        <f>IFERROR(HLOOKUP("fa_21_flow_s12",acc!$B$10:$AMM$83,$A67-1947,FALSE)+HLOOKUP("res_flow",acc!$B$10:$AMM$83,$A67-1947,FALSE)+HLOOKUP("fa_2_flow_s12",acc!$B$10:$AMM$83,$A67-1947,FALSE)+HLOOKUP("fa_3e_flow_s12",acc!$B$10:$AMM$83,$A67-1947,FALSE)+HLOOKUP("fa_3d_flow_s12",acc!$B$10:$AMM$83,$A67-1947,FALSE)+HLOOKUP("fa_3g_flow_s12",acc!$B$10:$AMM$83,$A67-1947,FALSE)+HLOOKUP("fa_4_flow_s12",acc!$B$10:$AMM$83,$A67-1947,FALSE)+HLOOKUP("fa_5e_flow_s12",acc!$B$10:$AMM$83,$A67-1947,FALSE)+HLOOKUP("fa_5d_flow_s12",acc!$B$10:$AMM$83,$A67-1947,FALSE)+HLOOKUP("fa_8_flow_s12",acc!$B$10:$AMM$83,$A67-1947,FALSE),"")</f>
        <v>459.880067</v>
      </c>
      <c r="LO67" s="203">
        <v>0</v>
      </c>
      <c r="LP67" s="203">
        <v>86.854967000000002</v>
      </c>
      <c r="LQ67" s="203">
        <v>0.252</v>
      </c>
      <c r="LR67" s="203">
        <v>0</v>
      </c>
      <c r="LS67" s="203">
        <v>155.06294299999999</v>
      </c>
      <c r="LT67" s="203">
        <v>-2.8887589999999999</v>
      </c>
      <c r="LU67" s="203">
        <v>157.95176399999997</v>
      </c>
      <c r="LV67" s="203">
        <v>136.866986</v>
      </c>
      <c r="LW67" s="203">
        <v>110.28643799999999</v>
      </c>
      <c r="LX67" s="203">
        <v>52.915319000000004</v>
      </c>
      <c r="LY67" s="203">
        <v>57.371100999999996</v>
      </c>
      <c r="LZ67" s="203">
        <v>0</v>
      </c>
      <c r="MA67" s="203">
        <v>0</v>
      </c>
      <c r="MB67" s="203">
        <v>-30.364311000000001</v>
      </c>
      <c r="MC67" s="203">
        <v>24.114022000000002</v>
      </c>
      <c r="MD67" s="330">
        <f>IFERROR(HLOOKUP("fa_1_flow_s121",acc!$B$10:$AMF$83,$A67-1947,FALSE)+HLOOKUP("fa_295_flow_s121",acc!$B$10:$AMF$83,$A67-1947,FALSE)+HLOOKUP("tgt2_flow",acc!$B$10:$AMF$83,$A67-1947,FALSE)+HLOOKUP("fa_2_flow_s121",acc!$B$10:$AMF$83,$A67-1947,FALSE)+HLOOKUP("fa_3e_flow_s121",acc!$B$10:$AMF$83,$A67-1947,FALSE)+HLOOKUP("fa_3d_flow_s121",acc!$B$10:$AMF$83,$A67-1947,FALSE)+HLOOKUP("fa_3g_flow_s121",acc!$B$10:$AMF$83,$A67-1947,FALSE)+HLOOKUP("fa_4_flow_s121",acc!$B$10:$AMF$83,$A67-1947,FALSE)+HLOOKUP("fa_5e_flow_s121",acc!$B$10:$AMF$83,$A67-1947,FALSE)+HLOOKUP("fa_5d_flow_s121",acc!$B$10:$AMF$83,$A67-1947,FALSE)+HLOOKUP("fa_7_flow_s121",acc!$B$10:$AMF$83,$A67-1947,FALSE)+HLOOKUP("fa_8_flow_s121",acc!$B$10:$AMF$83,$A67-1947,FALSE),"")</f>
        <v>24.477568999999999</v>
      </c>
      <c r="ME67" s="203">
        <v>-1.7709999999999999</v>
      </c>
      <c r="MF67" s="203">
        <v>9.367283333333333</v>
      </c>
      <c r="MG67" s="203">
        <v>0</v>
      </c>
      <c r="MH67" s="203">
        <v>13.6251</v>
      </c>
      <c r="MI67" s="203">
        <v>6.2343000000000002</v>
      </c>
      <c r="MJ67" s="203">
        <v>1.556362</v>
      </c>
      <c r="MK67" s="203">
        <v>4.6779489999999999</v>
      </c>
      <c r="ML67" s="203">
        <v>-2.8000000000000001E-2</v>
      </c>
      <c r="MM67" s="203">
        <v>0.22876199999999999</v>
      </c>
      <c r="MN67" s="203">
        <v>0.189945</v>
      </c>
      <c r="MO67" s="203">
        <v>3.8799999999999994E-2</v>
      </c>
      <c r="MP67" s="203">
        <v>0</v>
      </c>
      <c r="MQ67" s="241">
        <v>0</v>
      </c>
      <c r="MR67" s="203">
        <v>0.62441300000000011</v>
      </c>
      <c r="MS67" s="203">
        <v>33.183664999999998</v>
      </c>
      <c r="MT67" s="241">
        <f>IFERROR(HLOOKUP("gcb_flow",acc!$B$10:$ALX$83,$A67-1947,FALSE)+HLOOKUP("fa_2_flow_s13",acc!$B$10:$ALX$83,$A67-1947,FALSE)+HLOOKUP("fa_3d_flow_s13",acc!$B$10:$ALX$83,$A67-1947,FALSE)+HLOOKUP("fa_3g_flow_s13",acc!$B$10:$ALX$83,$A67-1947,FALSE)+HLOOKUP("fa_5e_flow_s13",acc!$B$10:$ALX$83,$A67-1947,FALSE)+HLOOKUP("fa_5d_flow_s13",acc!$B$10:$ALX$83,$A67-1947,FALSE)+HLOOKUP("fa_6_flow_s13",acc!$B$10:$ALX$83,$A67-1947,FALSE)+HLOOKUP("fa_7_flow_s13",acc!$B$10:$ALX$83,$A67-1947,FALSE)+HLOOKUP("fa_8_flow_s13",acc!$B$10:$ALX$83,$A67-1947,FALSE),"")</f>
        <v>25.099850000000004</v>
      </c>
      <c r="MU67" s="203">
        <v>0</v>
      </c>
      <c r="MV67" s="203">
        <v>4.87615</v>
      </c>
      <c r="MW67" s="203">
        <v>0</v>
      </c>
      <c r="MX67" s="203">
        <v>0.91779999999999995</v>
      </c>
      <c r="MY67" s="203">
        <v>-1.110325</v>
      </c>
      <c r="MZ67" s="203">
        <v>2.0281500000000001</v>
      </c>
      <c r="NA67" s="203">
        <v>0</v>
      </c>
      <c r="NB67" s="203">
        <v>9.6779060000000001</v>
      </c>
      <c r="NC67" s="203">
        <v>7.0143820000000003</v>
      </c>
      <c r="ND67" s="203">
        <v>2.6635399999999998</v>
      </c>
      <c r="NE67" s="203">
        <v>0.15420700000000001</v>
      </c>
      <c r="NF67" s="203">
        <v>0.21099999999999999</v>
      </c>
      <c r="NG67" s="203">
        <v>9.1749630000000018</v>
      </c>
      <c r="NH67" s="203">
        <v>118.23959600000001</v>
      </c>
      <c r="NI67" s="241">
        <f>IFERROR(HLOOKUP("fa_21_flow_s14",acc!$B$10:$ALP$83,$A67-1947,FALSE)+HLOOKUP("fa_2_flow_s14",acc!$B$10:$ALP$83,$A67-1947,FALSE)+HLOOKUP("fa_3d_flow_s14",acc!$B$10:$ALP$83,$A67-1947,FALSE)+HLOOKUP("fa_3g_flow_s14",acc!$B$10:$ALP$83,$A67-1947,FALSE)+HLOOKUP("fa_5e_flow_s14",acc!$B$10:$ALP$83,$A67-1947,FALSE)+HLOOKUP("fa_5d_flow_s14",acc!$B$10:$ALP$83,$A67-1947,FALSE)+HLOOKUP("fa_6_flow_s14",acc!$B$10:$ALP$83,$A67-1947,FALSE)+HLOOKUP("fa_7_flow_s14",acc!$B$10:$ALP$83,$A67-1947,FALSE)+HLOOKUP("fa_8_flow_s14",acc!$B$10:$ALP$83,$A67-1947,FALSE),"")</f>
        <v>107.78152899999999</v>
      </c>
      <c r="NJ67" s="203">
        <v>0</v>
      </c>
      <c r="NK67" s="203">
        <v>32.161724999999997</v>
      </c>
      <c r="NL67" s="203">
        <v>3.4820000000000002</v>
      </c>
      <c r="NM67" s="203">
        <v>3.3352820000000003</v>
      </c>
      <c r="NN67" s="203">
        <v>1.616285</v>
      </c>
      <c r="NO67" s="203">
        <v>1.719007</v>
      </c>
      <c r="NP67" s="203">
        <v>0</v>
      </c>
      <c r="NQ67" s="203">
        <v>-19.108706999999999</v>
      </c>
      <c r="NR67" s="203">
        <v>-24.762535999999997</v>
      </c>
      <c r="NS67" s="203">
        <v>5.6538089999999999</v>
      </c>
      <c r="NT67" s="203">
        <v>86.277933999999988</v>
      </c>
      <c r="NU67" s="203">
        <v>0</v>
      </c>
      <c r="NV67" s="203">
        <v>1.6333050000000018</v>
      </c>
      <c r="NW67" s="203">
        <v>1688.836552</v>
      </c>
      <c r="NX67" s="241">
        <f>IFERROR(HLOOKUP("fa_21_flow_s2",acc!$B$10:$ALH$83,$A67-1947,FALSE)+HLOOKUP("fa_2_flow_s2",acc!$B$10:$ALH$83,$A67-1947,FALSE)+HLOOKUP("fa_3e_flow_s2",acc!$B$10:$ALH$83,$A67-1947,FALSE)+HLOOKUP("fa_3g_flow_s2",acc!$B$10:$ALH$83,$A67-1947,FALSE)+HLOOKUP("fa_4_flow_s2",acc!$B$10:$ALH$83,$A67-1947,FALSE)+HLOOKUP("fa_5e_flow_s2",acc!$B$10:$ALH$83,$A67-1947,FALSE)+HLOOKUP("fa_6_flow_s2",acc!$B$10:$ALH$83,$A67-1947,FALSE)+HLOOKUP("fa_8_flow_s2",acc!$B$10:$ALH$83,$A67-1947,FALSE),"")</f>
        <v>239.71372600000001</v>
      </c>
      <c r="NY67" s="203">
        <v>0</v>
      </c>
      <c r="NZ67" s="203">
        <v>-5.9147000000000229</v>
      </c>
      <c r="OA67" s="203">
        <v>8.0372790000000016</v>
      </c>
      <c r="OB67" s="203">
        <v>0</v>
      </c>
      <c r="OC67" s="203">
        <v>5.9368850000000002</v>
      </c>
      <c r="OD67" s="203">
        <v>5.9368850000000002</v>
      </c>
      <c r="OE67" s="203">
        <v>116.62332000000001</v>
      </c>
      <c r="OF67" s="203">
        <v>12.647801000000001</v>
      </c>
      <c r="OG67" s="203">
        <v>79.203537999999995</v>
      </c>
      <c r="OH67" s="203">
        <v>79.203537999999995</v>
      </c>
      <c r="OI67" s="203">
        <v>0</v>
      </c>
      <c r="OJ67" s="203">
        <v>0.52851400000001547</v>
      </c>
      <c r="OK67" s="203">
        <v>0</v>
      </c>
      <c r="OL67" s="203">
        <v>28.587974000000031</v>
      </c>
      <c r="OM67" s="203">
        <v>228.69630900000001</v>
      </c>
      <c r="ON67" s="241">
        <f>IFERROR(HLOOKUP("fl_3g_flow_s11",acc!$B$10:$AIO$83,$A67-1947,FALSE)+HLOOKUP("fl_4_flow_s11",acc!$B$10:$AIO$83,$A67-1947,FALSE)+HLOOKUP("fl_5e_flow_s11",acc!$B$10:$AIO$83,$A67-1947,FALSE),"")</f>
        <v>157.01447000000002</v>
      </c>
      <c r="OO67" s="203">
        <v>0</v>
      </c>
      <c r="OP67" s="203">
        <v>0</v>
      </c>
      <c r="OQ67" s="203">
        <v>-0.95299999999999996</v>
      </c>
      <c r="OR67" s="203">
        <v>-6.9943900000000001</v>
      </c>
      <c r="OS67" s="203">
        <v>6.041385</v>
      </c>
      <c r="OT67" s="203">
        <v>80.655511000000004</v>
      </c>
      <c r="OU67" s="203">
        <v>83.656596000000008</v>
      </c>
      <c r="OV67" s="203">
        <v>83.656596000000008</v>
      </c>
      <c r="OW67" s="203">
        <v>0</v>
      </c>
      <c r="OX67" s="203">
        <v>0</v>
      </c>
      <c r="OY67" s="203">
        <v>0</v>
      </c>
      <c r="OZ67" s="203">
        <v>0</v>
      </c>
      <c r="PA67" s="203">
        <v>1265.152396</v>
      </c>
      <c r="PB67" s="241">
        <f>IFERROR(HLOOKUP("fl_295_flow_s12",acc!$B$10:$AMM$83,$A67-1947,FALSE)+HLOOKUP("fl_2_flow_s12",acc!$B$10:$AMM$83,$A67-1947,FALSE)+HLOOKUP("fl_3g_flow_s12",acc!$B$10:$AMM$83,$A67-1947,FALSE)+HLOOKUP("fl_5e_flow_s12",acc!$B$10:$AMM$83,$A67-1947,FALSE)+HLOOKUP("fl_6_flow_s12",acc!$B$10:$AMM$83,$A67-1947,FALSE)+HLOOKUP("fl_7_flow_s12",acc!$B$10:$AMM$83,$A67-1947,FALSE),"")</f>
        <v>437.22365699999995</v>
      </c>
      <c r="PC67" s="203">
        <v>0</v>
      </c>
      <c r="PD67" s="203">
        <v>186.65246500000001</v>
      </c>
      <c r="PE67" s="203">
        <v>0</v>
      </c>
      <c r="PF67" s="203">
        <v>-10.27770000000001</v>
      </c>
      <c r="PG67" s="203">
        <v>61.485999999999997</v>
      </c>
      <c r="PH67" s="203">
        <v>17.517358999999999</v>
      </c>
      <c r="PI67" s="203">
        <v>43.968608999999994</v>
      </c>
      <c r="PJ67" s="203">
        <v>0</v>
      </c>
      <c r="PK67" s="203">
        <v>101.43291499999999</v>
      </c>
      <c r="PL67" s="203">
        <v>101.43291499999999</v>
      </c>
      <c r="PM67" s="203">
        <v>0</v>
      </c>
      <c r="PN67" s="203">
        <v>88.464497999999992</v>
      </c>
      <c r="PO67" s="203">
        <v>9.4655109999999922</v>
      </c>
      <c r="PP67" s="203">
        <v>0</v>
      </c>
      <c r="PQ67" s="203">
        <v>21.227520000000002</v>
      </c>
      <c r="PR67" s="241">
        <f>IFERROR(HLOOKUP("fl_21_flow_s121",acc!$B$10:$AME$83,$A67-1947,FALSE)+HLOOKUP("res_flow",acc!$B$10:$AME$83,$A67-1947,FALSE)+HLOOKUP("gcb_flow",acc!$B$10:$AME$83,$A67-1947,FALSE)+HLOOKUP("fl_2_flow_s121",acc!$B$10:$AME$83,$A67-1947,FALSE)+HLOOKUP("fl_5e_flow_s121",acc!$B$10:$AME$83,$A67-1947,FALSE),"")</f>
        <v>21.591073000000002</v>
      </c>
      <c r="PS67" s="203">
        <v>0</v>
      </c>
      <c r="PT67" s="203">
        <v>8.7107210000000013</v>
      </c>
      <c r="PU67" s="203">
        <v>12.400279000000001</v>
      </c>
      <c r="PV67" s="203">
        <v>0</v>
      </c>
      <c r="PW67" s="203">
        <v>0</v>
      </c>
      <c r="PX67" s="203">
        <v>0</v>
      </c>
      <c r="PY67" s="203">
        <v>0</v>
      </c>
      <c r="PZ67" s="203">
        <v>0</v>
      </c>
      <c r="QA67" s="203">
        <v>0</v>
      </c>
      <c r="QB67" s="203">
        <v>0</v>
      </c>
      <c r="QC67" s="203">
        <v>0</v>
      </c>
      <c r="QD67" s="203">
        <v>0</v>
      </c>
      <c r="QE67" s="203">
        <v>0</v>
      </c>
      <c r="QF67" s="203">
        <v>0</v>
      </c>
      <c r="QG67" s="203">
        <v>85.642495999999994</v>
      </c>
      <c r="QH67" s="241">
        <f>IFERROR(HLOOKUP("fl_2_flow_s13",acc!$B$10:$ALW$83,$A67-1947,FALSE)+HLOOKUP("fl_3e_flow_s13",acc!$B$10:$ALW$83,$A67-1947,FALSE)+HLOOKUP("fl_4_flow_s13",acc!$B$10:$ALW$83,$A67-1947,FALSE),"")</f>
        <v>77.558806000000004</v>
      </c>
      <c r="QI67" s="203">
        <v>0</v>
      </c>
      <c r="QJ67" s="203">
        <v>6.8647870000000006</v>
      </c>
      <c r="QK67" s="203">
        <v>0</v>
      </c>
      <c r="QL67" s="203">
        <v>62.027085</v>
      </c>
      <c r="QM67" s="203">
        <v>-4.5860839999999996</v>
      </c>
      <c r="QN67" s="203">
        <v>66.613335000000006</v>
      </c>
      <c r="QO67" s="203">
        <v>8.1380580000000009</v>
      </c>
      <c r="QP67" s="203">
        <v>0</v>
      </c>
      <c r="QQ67" s="203">
        <v>0</v>
      </c>
      <c r="QR67" s="203">
        <v>0</v>
      </c>
      <c r="QS67" s="203">
        <v>0</v>
      </c>
      <c r="QT67" s="203">
        <v>0</v>
      </c>
      <c r="QU67" s="203">
        <v>0</v>
      </c>
      <c r="QV67" s="203">
        <v>88.11783100000001</v>
      </c>
      <c r="QW67" s="241">
        <f>IFERROR(HLOOKUP("fl_4_flow_s14",acc!$B$10:$ALO$83,$A67-1947,FALSE),"")</f>
        <v>77.653773999999999</v>
      </c>
      <c r="QX67" s="203">
        <v>0</v>
      </c>
      <c r="QY67" s="203">
        <v>0</v>
      </c>
      <c r="QZ67" s="203">
        <v>0</v>
      </c>
      <c r="RA67" s="203">
        <v>0</v>
      </c>
      <c r="RB67" s="203">
        <v>0</v>
      </c>
      <c r="RC67" s="203">
        <v>77.653773999999999</v>
      </c>
      <c r="RD67" s="203">
        <v>0</v>
      </c>
      <c r="RE67" s="203">
        <v>0</v>
      </c>
      <c r="RF67" s="203">
        <v>0</v>
      </c>
      <c r="RG67" s="203">
        <v>0</v>
      </c>
      <c r="RH67" s="203">
        <v>0</v>
      </c>
      <c r="RI67" s="203">
        <v>0</v>
      </c>
      <c r="RJ67" s="203">
        <v>1691.6974779999998</v>
      </c>
      <c r="RK67" s="241">
        <f>IFERROR(HLOOKUP("fl_1_flow_s2",acc!$B$10:$ALG$83,$A67-1947,FALSE)+HLOOKUP("fl_295_flow_s2",acc!$B$10:$ALG$83,$A67-1947,FALSE)+HLOOKUP("tgt2_flow",acc!$B$10:$ALG$83,$A67-1947,FALSE)+HLOOKUP("fl_2_flow_s2",acc!$B$10:$ALG$83,$A67-1947,FALSE)+HLOOKUP("fl_3d_flow_s2",acc!$B$10:$ALG$83,$A67-1947,FALSE)+HLOOKUP("fl_4_flow_s2",acc!$B$10:$ALG$83,$A67-1947,FALSE)+HLOOKUP("fl_5d_flow_s2",acc!$B$10:$ALG$83,$A67-1947,FALSE)+HLOOKUP("fl_7_flow_s2",acc!$B$10:$ALG$83,$A67-1947,FALSE),"")</f>
        <v>242.57458500000001</v>
      </c>
      <c r="RL67" s="203">
        <v>-1.7709999999999999</v>
      </c>
      <c r="RM67" s="203">
        <v>-53.833340666666693</v>
      </c>
      <c r="RN67" s="203">
        <v>0</v>
      </c>
      <c r="RO67" s="203">
        <v>23.902800000000013</v>
      </c>
      <c r="RP67" s="203">
        <v>178.38617300000001</v>
      </c>
      <c r="RQ67" s="203">
        <v>5.9368850000000002</v>
      </c>
      <c r="RR67" s="203">
        <v>172.44940800000001</v>
      </c>
      <c r="RS67" s="203">
        <v>20.609099999999998</v>
      </c>
      <c r="RT67" s="203">
        <v>92.691211999999993</v>
      </c>
      <c r="RU67" s="203">
        <v>0</v>
      </c>
      <c r="RV67" s="203">
        <v>92.691211999999993</v>
      </c>
      <c r="RW67" s="203">
        <v>0</v>
      </c>
      <c r="RX67" s="203">
        <v>-7.6703109999999697</v>
      </c>
      <c r="RY67" s="203">
        <v>0</v>
      </c>
      <c r="RZ67" s="203">
        <v>327.48763500000001</v>
      </c>
      <c r="SA67" s="241">
        <f>IFERROR(HLOOKUP("fa_21_v_s11",acc!$B$10:$AIR$83,$A67-1947,FALSE)+HLOOKUP("fa_2_v_s11",acc!$B$10:$AIR$83,$A67-1947,FALSE)+HLOOKUP("fa_3e_v_s11",acc!$B$10:$AIR$83,$A67-1947,FALSE)+HLOOKUP("fa_3d_v_s11",acc!$B$10:$AIR$83,$A67-1947,FALSE)+HLOOKUP("fa_4_v_s11",acc!$B$10:$AIR$83,$A67-1947,FALSE)
+HLOOKUP("fa_5e_v_s11",acc!$B$10:$AIR$83,$A67-1947,FALSE)
+HLOOKUP("fa_5d_v_s11",acc!$B$10:$AIR$83,$A67-1947,FALSE)
+HLOOKUP("fa_6_v_s11",acc!$B$10:$AIR$83,$A67-1947,FALSE)
+HLOOKUP("fa_7_v_s11",acc!$B$10:$AIR$83,$A67-1947,FALSE)
+HLOOKUP("fa_8_v_s11",acc!$B$10:$AIR$83,$A67-1947,FALSE),"")</f>
        <v>311.75301000000002</v>
      </c>
      <c r="SB67" s="203">
        <v>0</v>
      </c>
      <c r="SC67" s="203">
        <v>2.2958560000000001</v>
      </c>
      <c r="SD67" s="203">
        <v>0</v>
      </c>
      <c r="SE67" s="203">
        <v>3.0636579999999998</v>
      </c>
      <c r="SF67" s="203">
        <v>2.2097910000000001</v>
      </c>
      <c r="SG67" s="203">
        <v>0.85386200000000001</v>
      </c>
      <c r="SH67" s="203">
        <v>8.9148199999999989</v>
      </c>
      <c r="SI67" s="203">
        <v>300.05017499999997</v>
      </c>
      <c r="SJ67" s="203">
        <v>153.17990700000001</v>
      </c>
      <c r="SK67" s="203">
        <v>146.87026900000001</v>
      </c>
      <c r="SL67" s="203">
        <v>0</v>
      </c>
      <c r="SM67" s="203">
        <v>-0.77699999999999925</v>
      </c>
      <c r="SN67" s="203">
        <v>0.12152100000000043</v>
      </c>
      <c r="SO67" s="203">
        <v>-253.17338699999999</v>
      </c>
      <c r="SP67" s="241">
        <f>IFERROR(HLOOKUP("fa_21_v_s12",acc!$B$10:$AML$83,$A67-1947,FALSE)+HLOOKUP("res_v",acc!$B$10:$AML$83,$A67-1947,FALSE)+HLOOKUP("fa_2_v_s12",acc!$B$10:$AML$83,$A67-1947,FALSE)+HLOOKUP("fa_3e_v_s12",acc!$B$10:$AML$83,$A67-1947,FALSE)+HLOOKUP("fa_3d_v_s12",acc!$B$10:$AML$83,$A67-1947,FALSE)+HLOOKUP("fa_3g_v_s12",acc!$B$10:$AML$83,$A67-1947,FALSE)+HLOOKUP("fa_4_v_s12",acc!$B$10:$AML$83,$A67-1947,FALSE)+HLOOKUP("fa_5e_v_s12",acc!$B$10:$AML$83,$A67-1947,FALSE)+HLOOKUP("fa_5d_v_s12",acc!$B$10:$AML$83,$A67-1947,FALSE)+HLOOKUP("fa_8_v_s12",acc!$B$10:$AML$83,$A67-1947,FALSE),"")</f>
        <v>312.44008400000001</v>
      </c>
      <c r="SQ67" s="203">
        <v>0</v>
      </c>
      <c r="SR67" s="203">
        <v>136.32319899999999</v>
      </c>
      <c r="SS67" s="203">
        <v>0</v>
      </c>
      <c r="ST67" s="203">
        <v>0</v>
      </c>
      <c r="SU67" s="203">
        <v>21.499716000000003</v>
      </c>
      <c r="SV67" s="203">
        <v>10.318180999999999</v>
      </c>
      <c r="SW67" s="203">
        <v>11.181487999999998</v>
      </c>
      <c r="SX67" s="203">
        <v>-0.21121999999999996</v>
      </c>
      <c r="SY67" s="203">
        <v>154.82843100000002</v>
      </c>
      <c r="SZ67" s="203">
        <v>122.00236200000001</v>
      </c>
      <c r="TA67" s="203">
        <v>32.826073999999998</v>
      </c>
      <c r="TB67" s="203">
        <v>0</v>
      </c>
      <c r="TC67" s="203">
        <v>0</v>
      </c>
      <c r="TD67" s="203">
        <v>0</v>
      </c>
      <c r="TE67" s="203">
        <v>11.702399999999999</v>
      </c>
      <c r="TF67" s="241">
        <f>IFERROR(HLOOKUP("fa_1_v_s121",acc!$B$10:$AMD$83,$A67-1947,FALSE)+HLOOKUP("fa_295_v_s121",acc!$B$10:$AMD$83,$A67-1947,FALSE)+HLOOKUP("tgt2_v",acc!$B$10:$AMD$83,$A67-1947,FALSE)+HLOOKUP("fa_2_v_s121",acc!$B$10:$AMD$83,$A67-1947,FALSE)+HLOOKUP("fa_3e_v_s121",acc!$B$10:$AMD$83,$A67-1947,FALSE)+HLOOKUP("fa_3d_v_s121",acc!$B$10:$AMD$83,$A67-1947,FALSE)+HLOOKUP("fa_3g_v_s121",acc!$B$10:$AMD$83,$A67-1947,FALSE)+HLOOKUP("fa_4_v_s121",acc!$B$10:$AMD$83,$A67-1947,FALSE)+HLOOKUP("fa_5e_v_s121",acc!$B$10:$AMD$83,$A67-1947,FALSE)+HLOOKUP("fa_5d_v_s121",acc!$B$10:$AMD$83,$A67-1947,FALSE)+HLOOKUP("fa_7_v_s121",acc!$B$10:$AMD$83,$A67-1947,FALSE)+HLOOKUP("fa_8_v_s121",acc!$B$10:$AMD$83,$A67-1947,FALSE),"")</f>
        <v>11.702388000000001</v>
      </c>
      <c r="TG67" s="203">
        <v>10.5</v>
      </c>
      <c r="TH67" s="203">
        <v>0.4</v>
      </c>
      <c r="TI67" s="203">
        <v>0</v>
      </c>
      <c r="TJ67" s="203">
        <v>0</v>
      </c>
      <c r="TK67" s="203">
        <v>0.43289999999999995</v>
      </c>
      <c r="TL67" s="203">
        <v>-0.195326</v>
      </c>
      <c r="TM67" s="203">
        <v>0.62821299999999991</v>
      </c>
      <c r="TN67" s="203">
        <v>0</v>
      </c>
      <c r="TO67" s="203">
        <v>0.3695</v>
      </c>
      <c r="TP67" s="203">
        <v>0.28780099999999997</v>
      </c>
      <c r="TQ67" s="203">
        <v>8.1700000000000009E-2</v>
      </c>
      <c r="TR67" s="203">
        <v>0</v>
      </c>
      <c r="TS67" s="241">
        <v>0</v>
      </c>
      <c r="TT67" s="203">
        <v>0</v>
      </c>
      <c r="TU67" s="203">
        <v>67.128771999999998</v>
      </c>
      <c r="TV67" s="241">
        <f>IFERROR(HLOOKUP("gcb_v",acc!$B$10:$ALV$83,$A67-1947,FALSE)+HLOOKUP("fa_2_v_s13",acc!$B$10:$ALV$83,$A67-1947,FALSE)+HLOOKUP("fa_3d_v_s13",acc!$B$10:$ALV$83,$A67-1947,FALSE)+HLOOKUP("fa_3g_v_s13",acc!$B$10:$ALV$83,$A67-1947,FALSE)+HLOOKUP("fa_5e_v_s13",acc!$B$10:$ALV$83,$A67-1947,FALSE)+HLOOKUP("fa_5d_v_s13",acc!$B$10:$ALV$83,$A67-1947,FALSE)+HLOOKUP("fa_6_v_s13",acc!$B$10:$ALV$83,$A67-1947,FALSE)+HLOOKUP("fa_7_v_s13",acc!$B$10:$ALV$83,$A67-1947,FALSE)+HLOOKUP("fa_8_v_s13",acc!$B$10:$ALV$83,$A67-1947,FALSE),"")</f>
        <v>68.552052000000003</v>
      </c>
      <c r="TW67" s="203">
        <v>0</v>
      </c>
      <c r="TX67" s="203">
        <v>0</v>
      </c>
      <c r="TY67" s="203">
        <v>0</v>
      </c>
      <c r="TZ67" s="203">
        <v>1E-4</v>
      </c>
      <c r="UA67" s="203">
        <v>-6.6197999999999993E-2</v>
      </c>
      <c r="UB67" s="203">
        <v>6.6269999999999996E-2</v>
      </c>
      <c r="UC67" s="203">
        <v>0</v>
      </c>
      <c r="UD67" s="203">
        <v>66.613672000000008</v>
      </c>
      <c r="UE67" s="203">
        <v>61.524704</v>
      </c>
      <c r="UF67" s="203">
        <v>5.0889669999999994</v>
      </c>
      <c r="UG67" s="203">
        <v>0</v>
      </c>
      <c r="UH67" s="203">
        <v>1.4359999999999999</v>
      </c>
      <c r="UI67" s="203">
        <v>0</v>
      </c>
      <c r="UJ67" s="203">
        <v>118.01787</v>
      </c>
      <c r="UK67" s="241">
        <f>IFERROR(HLOOKUP("fa_21_v_s14",acc!$B$10:$ALN$83,$A67-1947,FALSE)+HLOOKUP("fa_2_v_s14",acc!$B$10:$ALN$83,$A67-1947,FALSE)+HLOOKUP("fa_3d_v_s14",acc!$B$10:$ALN$83,$A67-1947,FALSE)+HLOOKUP("fa_3g_v_s14",acc!$B$10:$ALN$83,$A67-1947,FALSE)+HLOOKUP("fa_5e_v_s14",acc!$B$10:$ALN$83,$A67-1947,FALSE)+HLOOKUP("fa_5d_v_s14",acc!$B$10:$ALN$83,$A67-1947,FALSE)+HLOOKUP("fa_6_v_s14",acc!$B$10:$ALN$83,$A67-1947,FALSE)+HLOOKUP("fa_7_v_s14",acc!$B$10:$ALN$83,$A67-1947,FALSE)+HLOOKUP("fa_8_v_s14",acc!$B$10:$ALN$83,$A67-1947,FALSE),"")</f>
        <v>117.88886399999998</v>
      </c>
      <c r="UL67" s="203">
        <v>0</v>
      </c>
      <c r="UM67" s="203">
        <v>1.9174</v>
      </c>
      <c r="UN67" s="203">
        <v>0</v>
      </c>
      <c r="UO67" s="203">
        <v>-4.4629669999999999</v>
      </c>
      <c r="UP67" s="203">
        <v>-3.7487469999999998</v>
      </c>
      <c r="UQ67" s="203">
        <v>-0.714225</v>
      </c>
      <c r="UR67" s="203">
        <v>0</v>
      </c>
      <c r="US67" s="203">
        <v>103.887384</v>
      </c>
      <c r="UT67" s="203">
        <v>102.71774099999999</v>
      </c>
      <c r="UU67" s="203">
        <v>1.1696420000000001</v>
      </c>
      <c r="UV67" s="203">
        <v>16.547052999999998</v>
      </c>
      <c r="UW67" s="203">
        <v>0</v>
      </c>
      <c r="UX67" s="203">
        <v>0</v>
      </c>
      <c r="UY67" s="203">
        <v>202.48023000000001</v>
      </c>
      <c r="UZ67" s="241">
        <f>IFERROR(HLOOKUP("fa_21_v_s2",acc!$B$10:$ALF$83,$A67-1947,FALSE)+HLOOKUP("fa_2_v_s2",acc!$B$10:$ALF$83,$A67-1947,FALSE)+HLOOKUP("fa_3e_v_s2",acc!$B$10:$ALF$83,$A67-1947,FALSE)+HLOOKUP("fa_3g_v_s2",acc!$B$10:$ALF$83,$A67-1947,FALSE)+HLOOKUP("fa_4_v_s2",acc!$B$10:$ALF$83,$A67-1947,FALSE)+HLOOKUP("fa_5e_v_s2",acc!$B$10:$ALF$83,$A67-1947,FALSE)+HLOOKUP("fa_6_v_s2",acc!$B$10:$ALF$83,$A67-1947,FALSE)+HLOOKUP("fa_8_v_s2",acc!$B$10:$ALF$83,$A67-1947,FALSE),"")</f>
        <v>149.81154999999993</v>
      </c>
      <c r="VA67" s="203">
        <v>0</v>
      </c>
      <c r="VB67" s="203">
        <v>-0.50939999999999941</v>
      </c>
      <c r="VC67" s="203">
        <v>0</v>
      </c>
      <c r="VD67" s="203">
        <v>0</v>
      </c>
      <c r="VE67" s="203">
        <v>17.023568999999998</v>
      </c>
      <c r="VF67" s="203">
        <v>8.5177009999999989</v>
      </c>
      <c r="VG67" s="203">
        <v>8.5059470000000008</v>
      </c>
      <c r="VH67" s="203">
        <v>4.7309149999999995</v>
      </c>
      <c r="VI67" s="203">
        <v>137.20560899999992</v>
      </c>
      <c r="VJ67" s="203">
        <v>137.20560899999992</v>
      </c>
      <c r="VK67" s="203">
        <v>0</v>
      </c>
      <c r="VL67" s="203">
        <v>0</v>
      </c>
      <c r="VM67" s="203">
        <v>0</v>
      </c>
      <c r="VN67" s="203">
        <v>-0.12152100000000043</v>
      </c>
      <c r="VO67" s="203">
        <v>371.91717399999999</v>
      </c>
      <c r="VP67" s="241">
        <f>IFERROR(HLOOKUP("fl_3g_v_s11",acc!$B$10:$AIM$83,$A67-1947,FALSE)+HLOOKUP("fl_4_v_s11",acc!$B$10:$AIM$83,$A67-1947,FALSE)+HLOOKUP("fl_5e_v_s11",acc!$B$10:$AIM$83,$A67-1947,FALSE),"")</f>
        <v>356.18256400000001</v>
      </c>
      <c r="VQ67" s="203">
        <v>0</v>
      </c>
      <c r="VR67" s="203">
        <v>0</v>
      </c>
      <c r="VS67" s="203">
        <v>1.4013</v>
      </c>
      <c r="VT67" s="203">
        <v>1.4572799999999999</v>
      </c>
      <c r="VU67" s="203">
        <v>-5.5968999999999998E-2</v>
      </c>
      <c r="VV67" s="203">
        <v>-1.554697</v>
      </c>
      <c r="VW67" s="203">
        <v>358.25196600000004</v>
      </c>
      <c r="VX67" s="203">
        <v>358.25196600000004</v>
      </c>
      <c r="VY67" s="203">
        <v>0</v>
      </c>
      <c r="VZ67" s="203">
        <v>0</v>
      </c>
      <c r="WA67" s="203">
        <v>0</v>
      </c>
      <c r="WB67" s="203">
        <v>0</v>
      </c>
      <c r="WC67" s="203">
        <v>-186.137113</v>
      </c>
      <c r="WD67" s="241">
        <f>IFERROR(HLOOKUP("fl_295_v_s12",acc!$B$10:$AMK$83,$A67-1947,FALSE)+HLOOKUP("fl_2_v_s12",acc!$B$10:$AMK$83,$A67-1947,FALSE)+HLOOKUP("fl_3g_v_s12",acc!$B$10:$AMK$83,$A67-1947,FALSE)+HLOOKUP("fl_5e_v_s12",acc!$B$10:$AMK$83,$A67-1947,FALSE)+HLOOKUP("fl_6_v_s12",acc!$B$10:$AMK$83,$A67-1947,FALSE)+HLOOKUP("fl_7_v_s12",acc!$B$10:$AMK$83,$A67-1947,FALSE),"")</f>
        <v>379.47642800000011</v>
      </c>
      <c r="WE67" s="203">
        <v>0</v>
      </c>
      <c r="WF67" s="203">
        <v>147.5138</v>
      </c>
      <c r="WG67" s="203">
        <v>0</v>
      </c>
      <c r="WH67" s="203">
        <v>-0.50940000000000007</v>
      </c>
      <c r="WI67" s="203">
        <v>10.114100000000001</v>
      </c>
      <c r="WJ67" s="203">
        <v>4.4186209999999999</v>
      </c>
      <c r="WK67" s="203">
        <v>5.6955069999999992</v>
      </c>
      <c r="WL67" s="203">
        <v>0</v>
      </c>
      <c r="WM67" s="203">
        <v>205.96015800000001</v>
      </c>
      <c r="WN67" s="203">
        <v>205.96015800000001</v>
      </c>
      <c r="WO67" s="203">
        <v>0</v>
      </c>
      <c r="WP67" s="203">
        <v>16.547052999999998</v>
      </c>
      <c r="WQ67" s="203">
        <v>-0.14931099999989783</v>
      </c>
      <c r="WR67" s="203">
        <v>0</v>
      </c>
      <c r="WS67" s="203">
        <v>12.706</v>
      </c>
      <c r="WT67" s="241">
        <f>IFERROR(HLOOKUP("fl_21_v_s121",acc!$B$10:$AMC$83,$A67-1947,FALSE)+HLOOKUP("res_v",acc!$B$10:$AMC$83,$A67-1947,FALSE)+HLOOKUP("gcb_v",acc!$B$10:$AMC$83,$A67-1947,FALSE)+HLOOKUP("fl_2_v_s121",acc!$B$10:$AMC$83,$A67-1947,FALSE)+HLOOKUP("fl_5e_v_s121",acc!$B$10:$AMC$83,$A67-1947,FALSE),"")</f>
        <v>12.706</v>
      </c>
      <c r="WU67" s="203">
        <v>0</v>
      </c>
      <c r="WV67" s="203">
        <v>0</v>
      </c>
      <c r="WW67" s="203">
        <v>0</v>
      </c>
      <c r="WX67" s="203">
        <v>0</v>
      </c>
      <c r="WY67" s="203">
        <v>0</v>
      </c>
      <c r="WZ67" s="203">
        <v>0</v>
      </c>
      <c r="XA67" s="203">
        <v>0</v>
      </c>
      <c r="XB67" s="203">
        <v>0</v>
      </c>
      <c r="XC67" s="203">
        <v>12.706</v>
      </c>
      <c r="XD67" s="203">
        <v>12.706</v>
      </c>
      <c r="XE67" s="203">
        <v>0</v>
      </c>
      <c r="XF67" s="203">
        <v>0</v>
      </c>
      <c r="XG67" s="203">
        <v>0</v>
      </c>
      <c r="XH67" s="203">
        <v>0</v>
      </c>
      <c r="XI67" s="203">
        <v>4.5871690000000003</v>
      </c>
      <c r="XJ67" s="241">
        <f>IFERROR(HLOOKUP("fl_2_v_s13",acc!$B$10:$ALU$83,$A67-1947,FALSE)+HLOOKUP("fl_3e_v_s13",acc!$B$10:$ALU$83,$A67-1947,FALSE)+HLOOKUP("fl_4_v_s13",acc!$B$10:$ALU$83,$A67-1947,FALSE),"")</f>
        <v>6.0105110000000002</v>
      </c>
      <c r="XK67" s="203">
        <v>0</v>
      </c>
      <c r="XL67" s="203">
        <v>0</v>
      </c>
      <c r="XM67" s="203">
        <v>0</v>
      </c>
      <c r="XN67" s="203">
        <v>5.5081689999999996</v>
      </c>
      <c r="XO67" s="203">
        <v>2.6418000000000004</v>
      </c>
      <c r="XP67" s="203">
        <v>2.8664019999999999</v>
      </c>
      <c r="XQ67" s="203">
        <v>0</v>
      </c>
      <c r="XR67" s="203">
        <v>0</v>
      </c>
      <c r="XS67" s="203">
        <v>0</v>
      </c>
      <c r="XT67" s="203">
        <v>0</v>
      </c>
      <c r="XU67" s="203">
        <v>0</v>
      </c>
      <c r="XV67" s="203">
        <v>0</v>
      </c>
      <c r="XW67" s="203">
        <v>0</v>
      </c>
      <c r="XX67" s="203">
        <v>-0.59299999999999997</v>
      </c>
      <c r="XY67" s="241">
        <f>IFERROR(HLOOKUP("fl_4_v_s14",acc!$B$10:$ALM$83,$A67-1947,FALSE),"")</f>
        <v>-0.72199999999999998</v>
      </c>
      <c r="XZ67" s="203">
        <v>0</v>
      </c>
      <c r="YA67" s="203">
        <v>0</v>
      </c>
      <c r="YB67" s="203">
        <v>0</v>
      </c>
      <c r="YC67" s="203">
        <v>0</v>
      </c>
      <c r="YD67" s="203">
        <v>0</v>
      </c>
      <c r="YE67" s="203">
        <v>-0.72199999999999998</v>
      </c>
      <c r="YF67" s="203">
        <v>0</v>
      </c>
      <c r="YG67" s="203">
        <v>0</v>
      </c>
      <c r="YH67" s="203">
        <v>0</v>
      </c>
      <c r="YI67" s="203">
        <v>0</v>
      </c>
      <c r="YJ67" s="203">
        <v>0</v>
      </c>
      <c r="YK67" s="203">
        <v>0</v>
      </c>
      <c r="YL67" s="203">
        <v>271.16328999999996</v>
      </c>
      <c r="YM67" s="241">
        <f>IFERROR(HLOOKUP("fl_1_v_s2",acc!$B$10:$ALE$83,$A67-1947,FALSE)+HLOOKUP("fl_295_v_s2",acc!$B$10:$ALE$83,$A67-1947,FALSE)+HLOOKUP("tgt2_v",acc!$B$10:$ALE$83,$A67-1947,FALSE)+HLOOKUP("fl_2_v_s2",acc!$B$10:$ALE$83,$A67-1947,FALSE)+HLOOKUP("fl_3d_v_s2",acc!$B$10:$ALE$83,$A67-1947,FALSE)+HLOOKUP("fl_4_v_s2",acc!$B$10:$ALE$83,$A67-1947,FALSE)+HLOOKUP("fl_5d_v_s2",acc!$B$10:$ALE$83,$A67-1947,FALSE)+HLOOKUP("fl_7_v_s2",acc!$B$10:$ALE$83,$A67-1947,FALSE),"")</f>
        <v>218.494418</v>
      </c>
      <c r="YN67" s="203">
        <v>10.5</v>
      </c>
      <c r="YO67" s="203">
        <v>-7.0867450000000076</v>
      </c>
      <c r="YP67" s="203">
        <v>0</v>
      </c>
      <c r="YQ67" s="203">
        <v>0.50940000000000007</v>
      </c>
      <c r="YR67" s="203">
        <v>20.533407</v>
      </c>
      <c r="YS67" s="203">
        <v>8.5177009999999989</v>
      </c>
      <c r="YT67" s="203">
        <v>12.015594999999999</v>
      </c>
      <c r="YU67" s="203">
        <v>15.711211999999998</v>
      </c>
      <c r="YV67" s="203">
        <v>186.03664499999999</v>
      </c>
      <c r="YW67" s="203">
        <v>0</v>
      </c>
      <c r="YX67" s="203">
        <v>186.03664499999999</v>
      </c>
      <c r="YY67" s="203">
        <v>0</v>
      </c>
      <c r="YZ67" s="203">
        <v>0.80831100000000333</v>
      </c>
      <c r="ZA67" s="203">
        <v>0</v>
      </c>
      <c r="ZB67" s="203">
        <v>2.549833</v>
      </c>
      <c r="ZC67" s="241">
        <f>IFERROR(HLOOKUP("fa_21_c_s11",acc!$B$10:$AIL$83,$A67-1947,FALSE)+HLOOKUP("fa_2_c_s11",acc!$B$10:$AIL$83,$A67-1947,FALSE)+HLOOKUP("fa_3e_c_s11",acc!$B$10:$AIL$83,$A67-1947,FALSE)+HLOOKUP("fa_3d_c_s11",acc!$B$10:$AIL$83,$A67-1947,FALSE)+HLOOKUP("fa_4_c_s11",acc!$B$10:$AIL$83,$A67-1947,FALSE)+HLOOKUP("fa_5e_c_s11",acc!$B$10:$AIL$83,$A67-1947,FALSE)+HLOOKUP("fa_5d_c_s11",acc!$B$10:$AIL$83,$A67-1947,FALSE)+HLOOKUP("fa_6_c_s11",acc!$B$10:$AIL$83,$A67-1947,FALSE)+HLOOKUP("fa_7_c_s11",acc!$B$10:$AIL$83,$A67-1947,FALSE)+HLOOKUP("fa_8_c_s11",acc!$B$10:$AIL$83,$A67-1947,FALSE),"")</f>
        <v>2.5198290000000005</v>
      </c>
      <c r="ZD67" s="203">
        <v>0</v>
      </c>
      <c r="ZE67" s="203">
        <v>-8.9999999999999998E-4</v>
      </c>
      <c r="ZF67" s="203">
        <v>0</v>
      </c>
      <c r="ZG67" s="203">
        <v>0</v>
      </c>
      <c r="ZH67" s="203">
        <v>0</v>
      </c>
      <c r="ZI67" s="203">
        <v>0</v>
      </c>
      <c r="ZJ67" s="203">
        <v>-2.7362009999999999</v>
      </c>
      <c r="ZK67" s="203">
        <v>5.2869299999999999</v>
      </c>
      <c r="ZL67" s="203">
        <v>4.4544750000000004</v>
      </c>
      <c r="ZM67" s="203">
        <v>0.832453</v>
      </c>
      <c r="ZN67" s="203">
        <v>0</v>
      </c>
      <c r="ZO67" s="203">
        <v>0</v>
      </c>
      <c r="ZP67" s="203">
        <v>-2.9997999999999997E-2</v>
      </c>
      <c r="ZQ67" s="203">
        <v>-44.217540999999997</v>
      </c>
      <c r="ZR67" s="241">
        <f>IFERROR(HLOOKUP("fa_21_c_s12",acc!$B$10:$AMJ$83,$A67-1947,FALSE)+HLOOKUP("res_c",acc!$B$10:$AMJ$83,$A67-1947,FALSE)+HLOOKUP("fa_2_c_s12",acc!$B$10:$AMJ$83,$A67-1947,FALSE)+HLOOKUP("fa_3e_c_s12",acc!$B$10:$AMJ$83,$A67-1947,FALSE)+HLOOKUP("fa_3d_c_s12",acc!$B$10:$AMJ$83,$A67-1947,FALSE)+HLOOKUP("fa_3g_c_s12",acc!$B$10:$AMJ$83,$A67-1947,FALSE)+HLOOKUP("fa_4_c_s12",acc!$B$10:$AMJ$83,$A67-1947,FALSE)+HLOOKUP("fa_5e_c_s12",acc!$B$10:$AMJ$83,$A67-1947,FALSE)+HLOOKUP("fa_5d_c_s12",acc!$B$10:$AMJ$83,$A67-1947,FALSE)+HLOOKUP("fa_8_c_s12",acc!$B$10:$AMJ$83,$A67-1947,FALSE),"")</f>
        <v>-49.786522000000005</v>
      </c>
      <c r="ZS67" s="203">
        <v>0</v>
      </c>
      <c r="ZT67" s="203">
        <v>6.1153999999999993</v>
      </c>
      <c r="ZU67" s="203">
        <v>0</v>
      </c>
      <c r="ZV67" s="203">
        <v>0</v>
      </c>
      <c r="ZW67" s="203">
        <v>0</v>
      </c>
      <c r="ZX67" s="203">
        <v>0</v>
      </c>
      <c r="ZY67" s="203">
        <v>0</v>
      </c>
      <c r="ZZ67" s="203">
        <v>-6.242623</v>
      </c>
      <c r="AAA67" s="203">
        <v>-49.659312999999997</v>
      </c>
      <c r="AAB67" s="203">
        <v>-48.350404000000005</v>
      </c>
      <c r="AAC67" s="203">
        <v>-1.3088949999999999</v>
      </c>
      <c r="AAD67" s="203">
        <v>0</v>
      </c>
      <c r="AAE67" s="203">
        <v>0</v>
      </c>
      <c r="AAF67" s="203">
        <v>0</v>
      </c>
      <c r="AAG67" s="203">
        <v>1.3277429999999999</v>
      </c>
      <c r="AAH67" s="241">
        <f>IFERROR(HLOOKUP("fa_1_c_s121",acc!$B$10:$AMB$83,$A67-1947,FALSE)+HLOOKUP("fa_295_c_s121",acc!$B$10:$AMB$83,$A67-1947,FALSE)+HLOOKUP("tgt2_c",acc!$B$10:$AMB$83,$A67-1947,FALSE)+HLOOKUP("fa_2_c_s121",acc!$B$10:$AMB$83,$A67-1947,FALSE)+HLOOKUP("fa_3e_c_s121",acc!$B$10:$AMB$83,$A67-1947,FALSE)+HLOOKUP("fa_3d_c_s121",acc!$B$10:$AMB$83,$A67-1947,FALSE)+HLOOKUP("fa_3g_c_s121",acc!$B$10:$AMB$83,$A67-1947,FALSE)+HLOOKUP("fa_4_c_s121",acc!$B$10:$AMB$83,$A67-1947,FALSE)+HLOOKUP("fa_5e_c_s121",acc!$B$10:$AMB$83,$A67-1947,FALSE)+HLOOKUP("fa_5d_c_s121",acc!$B$10:$AMB$83,$A67-1947,FALSE)+HLOOKUP("fa_7_c_s121",acc!$B$10:$AMB$83,$A67-1947,FALSE)+HLOOKUP("fa_8_c_s121",acc!$B$10:$AMB$83,$A67-1947,FALSE),"")</f>
        <v>1.3277600000000001</v>
      </c>
      <c r="AAI67" s="203">
        <v>0</v>
      </c>
      <c r="AAJ67" s="203">
        <v>0</v>
      </c>
      <c r="AAK67" s="203">
        <v>0</v>
      </c>
      <c r="AAL67" s="203">
        <v>0</v>
      </c>
      <c r="AAM67" s="203">
        <v>0</v>
      </c>
      <c r="AAN67" s="203">
        <v>0</v>
      </c>
      <c r="AAO67" s="203">
        <v>0</v>
      </c>
      <c r="AAP67" s="203">
        <v>0</v>
      </c>
      <c r="AAQ67" s="203">
        <v>1.3277429999999999</v>
      </c>
      <c r="AAR67" s="203">
        <v>1.2849600000000001</v>
      </c>
      <c r="AAS67" s="203">
        <v>4.2799999999999998E-2</v>
      </c>
      <c r="AAT67" s="203">
        <v>0</v>
      </c>
      <c r="AAU67" s="203">
        <v>0</v>
      </c>
      <c r="AAV67" s="203">
        <v>0</v>
      </c>
      <c r="AAW67" s="203">
        <v>-0.87532200000000004</v>
      </c>
      <c r="AAX67" s="241">
        <f>IFERROR(HLOOKUP("gcb_c",acc!$B$10:$ALT$83,$A67-1947,FALSE)+HLOOKUP("fa_2_c_s13",acc!$B$10:$ALT$83,$A67-1947,FALSE)+HLOOKUP("fa_3d_c_s13",acc!$B$10:$ALT$83,$A67-1947,FALSE)+HLOOKUP("fa_3g_c_s13",acc!$B$10:$ALT$83,$A67-1947,FALSE)+HLOOKUP("fa_5e_c_s13",acc!$B$10:$ALT$83,$A67-1947,FALSE)+HLOOKUP("fa_5d_c_s13",acc!$B$10:$ALT$83,$A67-1947,FALSE)+HLOOKUP("fa_6_c_s13",acc!$B$10:$ALT$83,$A67-1947,FALSE)+HLOOKUP("fa_7_c_s13",acc!$B$10:$ALT$83,$A67-1947,FALSE)+HLOOKUP("fa_8_c_s13",acc!$B$10:$ALT$83,$A67-1947,FALSE),"")</f>
        <v>0.76830200000000026</v>
      </c>
      <c r="AAY67" s="203">
        <v>0</v>
      </c>
      <c r="AAZ67" s="203">
        <v>-1.53</v>
      </c>
      <c r="ABA67" s="203">
        <v>0</v>
      </c>
      <c r="ABB67" s="203">
        <v>0</v>
      </c>
      <c r="ABC67" s="203">
        <v>0</v>
      </c>
      <c r="ABD67" s="203">
        <v>0</v>
      </c>
      <c r="ABE67" s="203">
        <v>0</v>
      </c>
      <c r="ABF67" s="203">
        <v>2.2383139999999999</v>
      </c>
      <c r="ABG67" s="203">
        <v>2.0491770000000002</v>
      </c>
      <c r="ABH67" s="203">
        <v>0.18912500000000002</v>
      </c>
      <c r="ABI67" s="203">
        <v>0</v>
      </c>
      <c r="ABJ67" s="203">
        <v>0</v>
      </c>
      <c r="ABK67" s="203">
        <v>0.02</v>
      </c>
      <c r="ABL67" s="203">
        <v>-3.2721709999999997</v>
      </c>
      <c r="ABM67" s="241">
        <f>IFERROR(HLOOKUP("fa_21_c_s14",acc!$B$10:$ALL$83,$A67-1947,FALSE)+HLOOKUP("fa_2_c_s14",acc!$B$10:$ALL$83,$A67-1947,FALSE)+HLOOKUP("fa_3d_c_s14",acc!$B$10:$ALL$83,$A67-1947,FALSE)+HLOOKUP("fa_3g_c_s14",acc!$B$10:$ALL$83,$A67-1947,FALSE)+HLOOKUP("fa_5e_c_s14",acc!$B$10:$ALL$83,$A67-1947,FALSE)+HLOOKUP("fa_5d_c_s14",acc!$B$10:$ALL$83,$A67-1947,FALSE)+HLOOKUP("fa_6_c_s14",acc!$B$10:$ALL$83,$A67-1947,FALSE)+HLOOKUP("fa_7_c_s14",acc!$B$10:$ALL$83,$A67-1947,FALSE)+HLOOKUP("fa_8_c_s14",acc!$B$10:$ALL$83,$A67-1947,FALSE),"")</f>
        <v>-3.2721500000000008</v>
      </c>
      <c r="ABN67" s="203">
        <v>0</v>
      </c>
      <c r="ABO67" s="203">
        <v>-1.6084000000000001</v>
      </c>
      <c r="ABP67" s="203">
        <v>0</v>
      </c>
      <c r="ABQ67" s="203">
        <v>0</v>
      </c>
      <c r="ABR67" s="203">
        <v>0</v>
      </c>
      <c r="ABS67" s="203">
        <v>0</v>
      </c>
      <c r="ABT67" s="203">
        <v>0</v>
      </c>
      <c r="ABU67" s="203">
        <v>-1.6737709999999999</v>
      </c>
      <c r="ABV67" s="203">
        <v>-2.567253</v>
      </c>
      <c r="ABW67" s="203">
        <v>0.89350300000000005</v>
      </c>
      <c r="ABX67" s="203">
        <v>0</v>
      </c>
      <c r="ABY67" s="203">
        <v>0</v>
      </c>
      <c r="ABZ67" s="203">
        <v>0.01</v>
      </c>
      <c r="ACA67" s="203">
        <v>-25.611789999999999</v>
      </c>
      <c r="ACB67" s="241">
        <f>IFERROR(HLOOKUP("fa_21_c_s2",acc!$B$10:$ALD$83,$A67-1947,FALSE)+HLOOKUP("fa_2_c_s2",acc!$B$10:$ALD$83,$A67-1947,FALSE)+HLOOKUP("fa_3e_c_s2",acc!$B$10:$ALD$83,$A67-1947,FALSE)+HLOOKUP("fa_3g_c_s2",acc!$B$10:$ALD$83,$A67-1947,FALSE)+HLOOKUP("fa_4_c_s2",acc!$B$10:$ALD$83,$A67-1947,FALSE)+HLOOKUP("fa_5e_c_s2",acc!$B$10:$ALD$83,$A67-1947,FALSE)+HLOOKUP("fa_6_c_s2",acc!$B$10:$ALD$83,$A67-1947,FALSE)+HLOOKUP("fa_8_c_s2",acc!$B$10:$ALD$83,$A67-1947,FALSE),"")</f>
        <v>16.771887</v>
      </c>
      <c r="ACC67" s="203">
        <v>0</v>
      </c>
      <c r="ACD67" s="203">
        <v>0</v>
      </c>
      <c r="ACE67" s="203">
        <v>-0.04</v>
      </c>
      <c r="ACF67" s="203">
        <v>0</v>
      </c>
      <c r="ACG67" s="203">
        <v>0</v>
      </c>
      <c r="ACH67" s="203">
        <v>0</v>
      </c>
      <c r="ACI67" s="203">
        <v>0</v>
      </c>
      <c r="ACJ67" s="203">
        <v>3.9448589999999997</v>
      </c>
      <c r="ACK67" s="203">
        <v>12.86703</v>
      </c>
      <c r="ACL67" s="203">
        <v>12.86703</v>
      </c>
      <c r="ACM67" s="203">
        <v>0</v>
      </c>
      <c r="ACN67" s="203">
        <v>0</v>
      </c>
      <c r="ACO67" s="203">
        <v>0</v>
      </c>
      <c r="ACP67" s="203">
        <v>-1.9999999999985307E-6</v>
      </c>
      <c r="ACQ67" s="203">
        <v>5.0843909999999992</v>
      </c>
      <c r="ACR67" s="241">
        <f>IFERROR(HLOOKUP("fl_3g_c_s11",acc!$B$10:$AMQ$83,$A67-1947,FALSE)+HLOOKUP("fl_4_c_s11",acc!$B$10:$AMQ$83,$A67-1947,FALSE)+HLOOKUP("fl_5e_c_s11",acc!$B$10:$AMQ$83,$A67-1947,FALSE),"")</f>
        <v>5.0543890000000005</v>
      </c>
      <c r="ACS67" s="203">
        <v>0</v>
      </c>
      <c r="ACT67" s="203">
        <v>0</v>
      </c>
      <c r="ACU67" s="203">
        <v>0</v>
      </c>
      <c r="ACV67" s="203">
        <v>0</v>
      </c>
      <c r="ACW67" s="203">
        <v>0</v>
      </c>
      <c r="ACX67" s="203">
        <v>3.050389</v>
      </c>
      <c r="ACY67" s="203">
        <v>2.004</v>
      </c>
      <c r="ACZ67" s="203">
        <v>2.004</v>
      </c>
      <c r="ADA67" s="203">
        <v>0</v>
      </c>
      <c r="ADB67" s="203">
        <v>0</v>
      </c>
      <c r="ADC67" s="203">
        <v>0</v>
      </c>
      <c r="ADD67" s="203">
        <v>0</v>
      </c>
      <c r="ADE67" s="203">
        <v>-26.800705000000001</v>
      </c>
      <c r="ADF67" s="241">
        <f>IFERROR(HLOOKUP("fl_295_c_s12",acc!$B$10:$AMI$83,$A67-1947,FALSE)+HLOOKUP("fl_2_c_s12",acc!$B$10:$AMI$83,$A67-1947,FALSE)+HLOOKUP("fl_3g_c_s12",acc!$B$10:$AMI$83,$A67-1947,FALSE)+HLOOKUP("fl_5e_c_s12",acc!$B$10:$AMI$83,$A67-1947,FALSE)+HLOOKUP("fl_6_c_s12",acc!$B$10:$AMI$83,$A67-1947,FALSE)+HLOOKUP("fl_7_c_s12",acc!$B$10:$AMI$83,$A67-1947,FALSE),"")</f>
        <v>-32.369700000000002</v>
      </c>
      <c r="ADG67" s="203">
        <v>0</v>
      </c>
      <c r="ADH67" s="203">
        <v>-0.1037</v>
      </c>
      <c r="ADI67" s="203">
        <v>0</v>
      </c>
      <c r="ADJ67" s="203">
        <v>0</v>
      </c>
      <c r="ADK67" s="203">
        <v>0</v>
      </c>
      <c r="ADL67" s="203">
        <v>0</v>
      </c>
      <c r="ADM67" s="203">
        <v>0</v>
      </c>
      <c r="ADN67" s="203">
        <v>0</v>
      </c>
      <c r="ADO67" s="203">
        <v>-32.265999999999998</v>
      </c>
      <c r="ADP67" s="203">
        <v>-32.265999999999998</v>
      </c>
      <c r="ADQ67" s="203">
        <v>0</v>
      </c>
      <c r="ADR67" s="203">
        <v>0</v>
      </c>
      <c r="ADS67" s="203">
        <v>0</v>
      </c>
      <c r="ADT67" s="203">
        <v>0</v>
      </c>
      <c r="ADU67" s="203">
        <v>0</v>
      </c>
      <c r="ADV67" s="241">
        <f>IFERROR(HLOOKUP("fl_21_c_s121",acc!$B$10:$AMA$83,$A67-1947,FALSE)+HLOOKUP("res_c",acc!$B$10:$AMA$83,$A67-1947,FALSE)+HLOOKUP("gcb_c",acc!$B$10:$AMA$83,$A67-1947,FALSE)+HLOOKUP("fl_2_c_s121",acc!$B$10:$AMA$83,$A67-1947,FALSE)+HLOOKUP("fl_5e_c_s121",acc!$B$10:$AMA$83,$A67-1947,FALSE),"")</f>
        <v>0</v>
      </c>
      <c r="ADW67" s="203">
        <v>0</v>
      </c>
      <c r="ADX67" s="203">
        <v>0</v>
      </c>
      <c r="ADY67" s="203">
        <v>-0.04</v>
      </c>
      <c r="ADZ67" s="203">
        <v>0</v>
      </c>
      <c r="AEA67" s="203">
        <v>0</v>
      </c>
      <c r="AEB67" s="203">
        <v>0</v>
      </c>
      <c r="AEC67" s="203">
        <v>0</v>
      </c>
      <c r="AED67" s="203">
        <v>0</v>
      </c>
      <c r="AEE67" s="203">
        <v>0</v>
      </c>
      <c r="AEF67" s="203">
        <v>0</v>
      </c>
      <c r="AEG67" s="203">
        <v>0</v>
      </c>
      <c r="AEH67" s="203">
        <v>0</v>
      </c>
      <c r="AEI67" s="203">
        <v>0</v>
      </c>
      <c r="AEJ67" s="203">
        <v>0</v>
      </c>
      <c r="AEK67" s="203">
        <v>5.0000000000000001E-4</v>
      </c>
      <c r="AEL67" s="241">
        <f>IFERROR(HLOOKUP("fl_2_c_s13",acc!$B$10:$ALS$83,$A67-1947,FALSE)+HLOOKUP("fl_3e_c_s13",acc!$B$10:$ALS$83,$A67-1947,FALSE)+HLOOKUP("fl_4_c_s13",acc!$B$10:$ALS$83,$A67-1947,FALSE),"")</f>
        <v>1.644136</v>
      </c>
      <c r="AEM67" s="203">
        <v>0</v>
      </c>
      <c r="AEN67" s="203">
        <v>-8.0000000000000004E-4</v>
      </c>
      <c r="AEO67" s="203">
        <v>0</v>
      </c>
      <c r="AEP67" s="203">
        <v>0</v>
      </c>
      <c r="AEQ67" s="203">
        <v>0</v>
      </c>
      <c r="AER67" s="203">
        <v>0</v>
      </c>
      <c r="AES67" s="203">
        <v>1.644936</v>
      </c>
      <c r="AET67" s="203">
        <v>0</v>
      </c>
      <c r="AEU67" s="203">
        <v>0</v>
      </c>
      <c r="AEV67" s="203">
        <v>0</v>
      </c>
      <c r="AEW67" s="203">
        <v>0</v>
      </c>
      <c r="AEX67" s="203">
        <v>0</v>
      </c>
      <c r="AEY67" s="203">
        <v>0</v>
      </c>
      <c r="AEZ67" s="203">
        <v>-3.8959760000000001</v>
      </c>
      <c r="AFA67" s="241">
        <f>IFERROR(HLOOKUP("fl_4_c_s14",acc!$B$10:$ALK$83,$A67-1947,FALSE),"")</f>
        <v>-3.8959760000000001</v>
      </c>
      <c r="AFB67" s="203">
        <v>0</v>
      </c>
      <c r="AFC67" s="203">
        <v>0</v>
      </c>
      <c r="AFD67" s="203">
        <v>0</v>
      </c>
      <c r="AFE67" s="203">
        <v>0</v>
      </c>
      <c r="AFF67" s="203">
        <v>0</v>
      </c>
      <c r="AFG67" s="203">
        <v>-3.8959760000000001</v>
      </c>
      <c r="AFH67" s="203">
        <v>0</v>
      </c>
      <c r="AFI67" s="203">
        <v>0</v>
      </c>
      <c r="AFJ67" s="203">
        <v>0</v>
      </c>
      <c r="AFK67" s="203">
        <v>0</v>
      </c>
      <c r="AFL67" s="203">
        <v>0</v>
      </c>
      <c r="AFM67" s="203">
        <v>0</v>
      </c>
      <c r="AFN67" s="203">
        <v>-44.487457999999997</v>
      </c>
      <c r="AFO67" s="241">
        <f>IFERROR(HLOOKUP("fl_1_c_s2",acc!$B$10:$ALC$83,$A67-1947,FALSE)+HLOOKUP("fl_295_c_s2",acc!$B$10:$ALC$83,$A67-1947,FALSE)+HLOOKUP("tgt2_c",acc!$B$10:$ALC$83,$A67-1947,FALSE)+HLOOKUP("fl_2_c_s2",acc!$B$10:$ALC$83,$A67-1947,FALSE)+HLOOKUP("fl_3d_c_s2",acc!$B$10:$ALC$83,$A67-1947,FALSE)+HLOOKUP("fl_4_c_s2",acc!$B$10:$ALC$83,$A67-1947,FALSE)+HLOOKUP("fl_5d_c_s2",acc!$B$10:$ALC$83,$A67-1947,FALSE)+HLOOKUP("fl_7_c_s2",acc!$B$10:$ALC$83,$A67-1947,FALSE),"")</f>
        <v>-2.103714000000001</v>
      </c>
      <c r="AFP67" s="203">
        <v>0</v>
      </c>
      <c r="AFQ67" s="203">
        <v>3.0805999999999996</v>
      </c>
      <c r="AFR67" s="203">
        <v>0</v>
      </c>
      <c r="AFS67" s="203">
        <v>0</v>
      </c>
      <c r="AFT67" s="203">
        <v>0</v>
      </c>
      <c r="AFU67" s="203">
        <v>0</v>
      </c>
      <c r="AFV67" s="203">
        <v>0</v>
      </c>
      <c r="AFW67" s="203">
        <v>-5.8333140000000006</v>
      </c>
      <c r="AFX67" s="203">
        <v>0.64900000000000002</v>
      </c>
      <c r="AFY67" s="203">
        <v>0</v>
      </c>
      <c r="AFZ67" s="203">
        <v>0.64900000000000002</v>
      </c>
      <c r="AGA67" s="203">
        <v>0</v>
      </c>
      <c r="AGB67" s="203">
        <v>0</v>
      </c>
      <c r="AGC67" s="203">
        <v>0</v>
      </c>
      <c r="AGD67" s="203">
        <v>1764.3970000000002</v>
      </c>
      <c r="AGE67" s="203">
        <v>1763.963</v>
      </c>
      <c r="AGF67" s="203">
        <v>0</v>
      </c>
      <c r="AGG67" s="203">
        <v>0</v>
      </c>
      <c r="AGH67" s="203">
        <v>-3.803283333333332</v>
      </c>
      <c r="AGI67" s="203">
        <v>7.2950875000000002</v>
      </c>
      <c r="AGJ67" s="203">
        <v>-0.37466100000000024</v>
      </c>
      <c r="AGK67" s="203">
        <v>-0.44092700000000001</v>
      </c>
      <c r="AGL67" s="203">
        <v>0</v>
      </c>
      <c r="AGM67" s="203">
        <v>0.04</v>
      </c>
      <c r="AGN67" s="203">
        <v>31.544</v>
      </c>
      <c r="AGO67" s="203">
        <v>0.92100000000000004</v>
      </c>
      <c r="AGP67" s="203">
        <v>0</v>
      </c>
      <c r="AGQ67" s="203">
        <v>0</v>
      </c>
      <c r="AGR67" s="203">
        <v>0.41869000000000001</v>
      </c>
      <c r="AGS67" s="203">
        <v>-5.4406809999999997</v>
      </c>
      <c r="AGT67" s="203">
        <v>0.96478300000000006</v>
      </c>
      <c r="AGU67" s="203">
        <v>0</v>
      </c>
      <c r="AGV67" s="203">
        <v>66.613335000000006</v>
      </c>
      <c r="AGW67" s="203">
        <v>62.555961000000003</v>
      </c>
      <c r="AGX67" s="203">
        <v>-7.2976370000000017</v>
      </c>
      <c r="AGY67" s="203">
        <v>2.5519219999999998</v>
      </c>
      <c r="AGZ67" s="203">
        <v>61.485967999999993</v>
      </c>
      <c r="AHA67" s="203">
        <v>0.59157899999999997</v>
      </c>
      <c r="AHB67" s="203">
        <v>-0.58161499999999933</v>
      </c>
      <c r="AHC67" s="203">
        <v>1.616285</v>
      </c>
      <c r="AHD67" s="203">
        <v>50.009985</v>
      </c>
      <c r="AHE67" s="203">
        <v>5.9118860000000009</v>
      </c>
      <c r="AHF67" s="203">
        <v>341.54565300000002</v>
      </c>
      <c r="AHG67" s="203">
        <v>6.3134759999999996</v>
      </c>
      <c r="AHH67" s="203">
        <v>0</v>
      </c>
      <c r="AHI67" s="203">
        <v>721.615273</v>
      </c>
      <c r="AHJ67" s="203">
        <v>1075.3862879999999</v>
      </c>
      <c r="AHK67" s="203">
        <v>268.15337900000003</v>
      </c>
      <c r="AHL67" s="203">
        <v>588.05211599999996</v>
      </c>
      <c r="AHM67" s="203">
        <v>823.76650300000006</v>
      </c>
      <c r="AHN67" s="203">
        <f t="shared" si="3"/>
        <v>1.4958045935874034</v>
      </c>
      <c r="AHO67" s="203">
        <f t="shared" si="2"/>
        <v>0.90636844343206235</v>
      </c>
      <c r="AHP67" s="203">
        <v>4.3408550000000012</v>
      </c>
      <c r="AHQ67" s="203">
        <v>9.9089819999999236</v>
      </c>
      <c r="AHR67" s="203">
        <v>58.263311999999999</v>
      </c>
      <c r="AHS67" s="203">
        <v>431.35461500000008</v>
      </c>
      <c r="AHT67" s="203">
        <v>0.29377499999999995</v>
      </c>
      <c r="AHU67" s="203">
        <v>2.9678580000000001</v>
      </c>
      <c r="AHV67" s="203">
        <v>-0.117491</v>
      </c>
      <c r="AHW67" s="203">
        <v>0</v>
      </c>
      <c r="AHX67" s="203">
        <v>2.8664019999999999</v>
      </c>
      <c r="AHY67" s="203">
        <v>6.0105110000000002</v>
      </c>
      <c r="AHZ67" s="203">
        <v>-0.51470500000000019</v>
      </c>
      <c r="AIA67" s="203">
        <v>7.3503229999999995</v>
      </c>
      <c r="AIB67" s="203">
        <v>10.114127999999999</v>
      </c>
      <c r="AIC67" s="203">
        <v>-7.7835000000000001E-2</v>
      </c>
      <c r="AID67" s="203">
        <v>0.43611099999999992</v>
      </c>
      <c r="AIE67" s="203">
        <v>-3.7487469999999998</v>
      </c>
      <c r="AIF67" s="203">
        <v>5.6395450000000009</v>
      </c>
      <c r="AIG67" s="203">
        <v>0</v>
      </c>
      <c r="AIH67" s="203">
        <v>0</v>
      </c>
      <c r="AII67" s="203">
        <v>0</v>
      </c>
      <c r="AIJ67" s="203">
        <v>0</v>
      </c>
      <c r="AIK67" s="203">
        <v>0</v>
      </c>
      <c r="AIL67" s="203">
        <v>0</v>
      </c>
      <c r="AIM67" s="203">
        <v>0</v>
      </c>
      <c r="AIN67" s="203">
        <v>0</v>
      </c>
      <c r="AIO67" s="203">
        <v>0</v>
      </c>
      <c r="AIP67" s="203">
        <v>0</v>
      </c>
      <c r="AIQ67" s="203">
        <v>0</v>
      </c>
      <c r="AIR67" s="203">
        <v>0</v>
      </c>
      <c r="AIS67" s="203">
        <v>0</v>
      </c>
    </row>
    <row r="68" spans="1:929" x14ac:dyDescent="0.35">
      <c r="A68" s="1">
        <v>2006</v>
      </c>
      <c r="B68" s="203">
        <v>203.148</v>
      </c>
      <c r="C68" s="203">
        <v>-171.20029500000001</v>
      </c>
      <c r="D68" s="203">
        <v>61.967538999999995</v>
      </c>
      <c r="E68" s="203">
        <v>-0.34904000000000224</v>
      </c>
      <c r="F68" s="203">
        <v>1755.2009850000002</v>
      </c>
      <c r="G68" s="203">
        <v>12.7</v>
      </c>
      <c r="H68" s="203">
        <v>0</v>
      </c>
      <c r="I68" s="203">
        <v>-1.1274600000000001</v>
      </c>
      <c r="J68" s="203">
        <v>-1.5359999999999374E-2</v>
      </c>
      <c r="K68" s="203">
        <v>269.19229999999999</v>
      </c>
      <c r="L68" s="203">
        <v>0</v>
      </c>
      <c r="M68" s="203">
        <v>0</v>
      </c>
      <c r="N68" s="203">
        <v>0</v>
      </c>
      <c r="O68" s="203">
        <f t="shared" si="6"/>
        <v>2.717305568649711</v>
      </c>
      <c r="P68" s="203">
        <f t="shared" si="4"/>
        <v>0.92156017822989811</v>
      </c>
      <c r="Q68" s="203">
        <v>0</v>
      </c>
      <c r="R68" s="203">
        <v>0</v>
      </c>
      <c r="S68" s="203">
        <v>1.3320000000000001</v>
      </c>
      <c r="T68" s="203">
        <v>0</v>
      </c>
      <c r="U68" s="203">
        <v>145.61976899999999</v>
      </c>
      <c r="V68" s="203">
        <v>13.061038</v>
      </c>
      <c r="W68" s="203">
        <v>1450.3533300000001</v>
      </c>
      <c r="X68" s="203">
        <v>14.981999999999999</v>
      </c>
      <c r="Y68" s="203">
        <v>-10.527592</v>
      </c>
      <c r="Z68" s="203">
        <v>3.256802</v>
      </c>
      <c r="AA68" s="203">
        <v>-8.6339999999989203E-3</v>
      </c>
      <c r="AB68" s="203">
        <v>94.740386000000001</v>
      </c>
      <c r="AC68" s="203">
        <v>0</v>
      </c>
      <c r="AD68" s="203">
        <v>0</v>
      </c>
      <c r="AE68" s="203">
        <v>0</v>
      </c>
      <c r="AF68" s="203">
        <v>0</v>
      </c>
      <c r="AG68" s="203">
        <v>0</v>
      </c>
      <c r="AH68" s="203">
        <v>0</v>
      </c>
      <c r="AI68" s="203">
        <v>0</v>
      </c>
      <c r="AJ68" s="203">
        <v>0</v>
      </c>
      <c r="AK68" s="203">
        <v>0</v>
      </c>
      <c r="AL68" s="203">
        <v>0</v>
      </c>
      <c r="AM68" s="203">
        <v>0.186</v>
      </c>
      <c r="AN68" s="203">
        <v>0</v>
      </c>
      <c r="AO68" s="203">
        <v>10.629192</v>
      </c>
      <c r="AP68" s="203">
        <v>5.7971899999999996</v>
      </c>
      <c r="AQ68" s="203">
        <v>103.944147</v>
      </c>
      <c r="AR68" s="203">
        <v>72.746000000000009</v>
      </c>
      <c r="AS68" s="203">
        <v>-57.888135000000005</v>
      </c>
      <c r="AT68" s="203">
        <v>38.367504000000004</v>
      </c>
      <c r="AU68" s="203">
        <v>-9.2117000000001781E-2</v>
      </c>
      <c r="AV68" s="203">
        <v>933.3492</v>
      </c>
      <c r="AW68" s="203">
        <v>0.183</v>
      </c>
      <c r="AX68" s="203">
        <v>0</v>
      </c>
      <c r="AY68" s="203">
        <v>1.03515</v>
      </c>
      <c r="AZ68" s="203">
        <v>0.10966900000000002</v>
      </c>
      <c r="BA68" s="203">
        <v>14.877492</v>
      </c>
      <c r="BB68" s="203">
        <v>0</v>
      </c>
      <c r="BC68" s="203">
        <v>0</v>
      </c>
      <c r="BD68" s="203">
        <v>0</v>
      </c>
      <c r="BE68" s="203">
        <v>0</v>
      </c>
      <c r="BF68" s="203">
        <v>0</v>
      </c>
      <c r="BG68" s="203">
        <v>2.2000000000000002</v>
      </c>
      <c r="BH68" s="203">
        <v>0</v>
      </c>
      <c r="BI68" s="203">
        <v>79.698825999999997</v>
      </c>
      <c r="BJ68" s="203">
        <v>3.3005319999999996</v>
      </c>
      <c r="BK68" s="203">
        <v>704.718613</v>
      </c>
      <c r="BL68" s="203">
        <v>121.112855</v>
      </c>
      <c r="BM68" s="203">
        <v>-62.036387000000005</v>
      </c>
      <c r="BN68" s="203">
        <v>126.451837</v>
      </c>
      <c r="BO68" s="203">
        <v>0</v>
      </c>
      <c r="BP68" s="203">
        <v>2752.6190219999999</v>
      </c>
      <c r="BQ68" s="203">
        <v>0.55059999999999998</v>
      </c>
      <c r="BR68" s="203">
        <v>0</v>
      </c>
      <c r="BS68" s="203">
        <v>0.56567699999999999</v>
      </c>
      <c r="BT68" s="203">
        <v>0</v>
      </c>
      <c r="BU68" s="203">
        <v>14.965770000000001</v>
      </c>
      <c r="BV68" s="203">
        <v>1.0176000000000001</v>
      </c>
      <c r="BW68" s="203">
        <v>0</v>
      </c>
      <c r="BX68" s="203">
        <v>9.4022930000000002</v>
      </c>
      <c r="BY68" s="203">
        <v>0</v>
      </c>
      <c r="BZ68" s="203">
        <v>119.8129</v>
      </c>
      <c r="CA68" s="203">
        <v>-3.71909</v>
      </c>
      <c r="CB68" s="203">
        <v>0</v>
      </c>
      <c r="CC68" s="203">
        <v>380.79934000000003</v>
      </c>
      <c r="CD68" s="203">
        <v>31.582542</v>
      </c>
      <c r="CE68" s="203">
        <v>3368.3308960000004</v>
      </c>
      <c r="CF68" s="203">
        <v>414.92256500000002</v>
      </c>
      <c r="CG68" s="203">
        <v>-304.38449300000002</v>
      </c>
      <c r="CH68" s="203">
        <v>230.8124</v>
      </c>
      <c r="CI68" s="203">
        <v>0</v>
      </c>
      <c r="CJ68" s="203">
        <v>5559.541005</v>
      </c>
      <c r="CK68" s="203">
        <v>13.527899999999999</v>
      </c>
      <c r="CL68" s="203">
        <v>0</v>
      </c>
      <c r="CM68" s="203">
        <v>0.47336700000000004</v>
      </c>
      <c r="CN68" s="203">
        <v>8.9999999999999985E-6</v>
      </c>
      <c r="CO68" s="203">
        <v>299.03556199999997</v>
      </c>
      <c r="CP68" s="203">
        <v>1.0176000000000001</v>
      </c>
      <c r="CQ68" s="203">
        <v>0</v>
      </c>
      <c r="CR68" s="203">
        <v>9.4022930000000002</v>
      </c>
      <c r="CS68" s="203">
        <v>0</v>
      </c>
      <c r="CT68" s="203">
        <v>119.8129</v>
      </c>
      <c r="CU68" s="203">
        <v>9.4090000000000007E-3</v>
      </c>
      <c r="CV68" s="203">
        <v>0</v>
      </c>
      <c r="CW68" s="203">
        <v>619.79658100000006</v>
      </c>
      <c r="CX68" s="203">
        <v>54.159174</v>
      </c>
      <c r="CY68" s="203">
        <v>5654.1603959999993</v>
      </c>
      <c r="CZ68" s="203">
        <v>124.57600000000001</v>
      </c>
      <c r="DA68" s="203">
        <v>-64.768471000000005</v>
      </c>
      <c r="DB68" s="203">
        <v>127.22055500000002</v>
      </c>
      <c r="DC68" s="203">
        <v>-7.9643999999987614E-2</v>
      </c>
      <c r="DD68" s="203">
        <v>2776.2504339999996</v>
      </c>
      <c r="DE68" s="203">
        <f t="shared" si="7"/>
        <v>2.8171597490991811</v>
      </c>
      <c r="DF68" s="203">
        <f t="shared" si="5"/>
        <v>0.85247977630031424</v>
      </c>
      <c r="DG68" s="203">
        <v>0.55099999999999993</v>
      </c>
      <c r="DH68" s="203">
        <v>0</v>
      </c>
      <c r="DI68" s="203">
        <v>0.56567700000000021</v>
      </c>
      <c r="DJ68" s="203">
        <v>-4.0000000000095515E-4</v>
      </c>
      <c r="DK68" s="203">
        <v>14.965769999999981</v>
      </c>
      <c r="DL68" s="203">
        <v>1.0169999999999999</v>
      </c>
      <c r="DM68" s="203">
        <v>0</v>
      </c>
      <c r="DN68" s="203">
        <v>9.4022930000000002</v>
      </c>
      <c r="DO68" s="203">
        <v>6.0000000000015596E-4</v>
      </c>
      <c r="DP68" s="203">
        <v>119.8129</v>
      </c>
      <c r="DQ68" s="203">
        <v>-3.7190000000000003</v>
      </c>
      <c r="DR68" s="203">
        <v>0</v>
      </c>
      <c r="DS68" s="203">
        <v>383.84879400000005</v>
      </c>
      <c r="DT68" s="203">
        <v>32.010823000000002</v>
      </c>
      <c r="DU68" s="203">
        <v>3395.1443059999992</v>
      </c>
      <c r="DV68" s="203">
        <v>5211.8927130000002</v>
      </c>
      <c r="DW68" s="241">
        <f>IFERROR(HLOOKUP("fa_21_s_s11",acc!$B$10:$AIR$83,$A68-1947,FALSE)+HLOOKUP("fa_2_s_s11",acc!$B$10:$AIR$83,$A68-1947,FALSE)+HLOOKUP("fa_3e_s_s11",acc!$B$10:$AIR$83,$A68-1947,FALSE)+HLOOKUP("fa_3d_s_s11",acc!$B$10:$AIR$83,$A68-1947,FALSE)+HLOOKUP("fa_4_s_s11",acc!$B$10:$AIR$83,$A68-1947,FALSE)+HLOOKUP("fa_5e_s_s11",acc!$B$10:$AIR$83,$A68-1947,FALSE)+HLOOKUP("fa_5d_s_s11",acc!$B$10:$AIR$83,$A68-1947,FALSE)+HLOOKUP("fa_6_s_s11",acc!$B$10:$AIR$83,$A68-1947,FALSE)+HLOOKUP("fa_7_s_s11",acc!$B$10:$AIR$83,$A68-1947,FALSE)+HLOOKUP("fa_8_s_s11",acc!$B$10:$AIR$83,$A68-1947,FALSE),"")</f>
        <v>4502.4714940000003</v>
      </c>
      <c r="DX68" s="203">
        <v>0</v>
      </c>
      <c r="DY68" s="203">
        <v>218.85135099999999</v>
      </c>
      <c r="DZ68" s="203">
        <v>6.6609999999999996</v>
      </c>
      <c r="EA68" s="203">
        <v>66.172438</v>
      </c>
      <c r="EB68" s="203">
        <v>46.898463000000007</v>
      </c>
      <c r="EC68" s="203">
        <v>19.273975</v>
      </c>
      <c r="ED68" s="203">
        <v>879.89891599999999</v>
      </c>
      <c r="EE68" s="203">
        <v>3134.571492</v>
      </c>
      <c r="EF68" s="203">
        <v>2260.9124890000003</v>
      </c>
      <c r="EG68" s="203">
        <v>873.65900399999998</v>
      </c>
      <c r="EH68" s="203">
        <v>43.656529999999997</v>
      </c>
      <c r="EI68" s="203">
        <v>0.19019999999999992</v>
      </c>
      <c r="EJ68" s="203">
        <v>194.69985900000006</v>
      </c>
      <c r="EK68" s="203">
        <v>9306.5033110000004</v>
      </c>
      <c r="EL68" s="241">
        <f>IFERROR(HLOOKUP("fa_21_s_s12",acc!$B$10:$AMP$83,$A68-1947,FALSE)+HLOOKUP("res_s",acc!$B$10:$AMP$83,$A68-1947,FALSE)+HLOOKUP("fa_2_s_s12",acc!$B$10:$AMP$83,$A68-1947,FALSE)+HLOOKUP("fa_3e_s_s12",acc!$B$10:$AMP$83,$A68-1947,FALSE)+HLOOKUP("fa_3d_s_s12",acc!$B$10:$AMP$83,$A68-1947,FALSE)+HLOOKUP("fa_3g_s_s12",acc!$B$10:$AMP$83,$A68-1947,FALSE)+HLOOKUP("fa_4_s_s12",acc!$B$10:$AMP$83,$A68-1947,FALSE)+HLOOKUP("fa_5e_s_s12",acc!$B$10:$AMP$83,$A68-1947,FALSE)+HLOOKUP("fa_5d_s_s12",acc!$B$10:$AMP$83,$A68-1947,FALSE)+HLOOKUP("fa_8_s_s12",acc!$B$10:$AMP$83,$A68-1947,FALSE),"")</f>
        <v>7997.1129940000001</v>
      </c>
      <c r="EM68" s="203">
        <v>0</v>
      </c>
      <c r="EN68" s="203">
        <v>1858.380633</v>
      </c>
      <c r="EO68" s="203">
        <v>8.3480000000000008</v>
      </c>
      <c r="EP68" s="203">
        <v>0</v>
      </c>
      <c r="EQ68" s="203">
        <v>2201.251252</v>
      </c>
      <c r="ER68" s="203">
        <v>957.3705020000001</v>
      </c>
      <c r="ES68" s="203">
        <v>1243.8807489999999</v>
      </c>
      <c r="ET68" s="203">
        <v>1691.3190440000001</v>
      </c>
      <c r="EU68" s="203">
        <v>2218.5726619999996</v>
      </c>
      <c r="EV68" s="203">
        <v>1620.1574969999999</v>
      </c>
      <c r="EW68" s="203">
        <v>598.415166</v>
      </c>
      <c r="EX68" s="203">
        <v>0</v>
      </c>
      <c r="EY68" s="203">
        <v>0</v>
      </c>
      <c r="EZ68" s="203">
        <v>-13.833596999999997</v>
      </c>
      <c r="FA68" s="203">
        <v>237.77048099999999</v>
      </c>
      <c r="FB68" s="241">
        <f>IFERROR(HLOOKUP("fa_1_s_s121",acc!$B$10:$AMH$83,$A68-1947,FALSE)+HLOOKUP("fa_295_s_s121",acc!$B$10:$AMH$83,$A68-1947,FALSE)+HLOOKUP("tgt2_s",acc!$B$10:$AMH$83,$A68-1947,FALSE)+HLOOKUP("fa_2_s_s121",acc!$B$10:$AMH$83,$A68-1947,FALSE)+HLOOKUP("fa_3e_s_s121",acc!$B$10:$AMH$83,$A68-1947,FALSE)+HLOOKUP("fa_3d_s_s121",acc!$B$10:$AMH$83,$A68-1947,FALSE)+HLOOKUP("fa_3g_s_s121",acc!$B$10:$AMH$83,$A68-1947,FALSE)+HLOOKUP("fa_4_s_s121",acc!$B$10:$AMH$83,$A68-1947,FALSE)+HLOOKUP("fa_5e_s_s121",acc!$B$10:$AMH$83,$A68-1947,FALSE)+HLOOKUP("fa_5d_s_s121",acc!$B$10:$AMH$83,$A68-1947,FALSE)+HLOOKUP("fa_7_s_s121",acc!$B$10:$AMH$83,$A68-1947,FALSE)+HLOOKUP("fa_8_s_s121",acc!$B$10:$AMH$83,$A68-1947,FALSE),"")</f>
        <v>235.69127900000001</v>
      </c>
      <c r="FC68" s="203">
        <v>42.908000000000001</v>
      </c>
      <c r="FD68" s="203">
        <v>95.689949166666665</v>
      </c>
      <c r="FE68" s="203">
        <v>0</v>
      </c>
      <c r="FF68" s="203">
        <v>21.1798</v>
      </c>
      <c r="FG68" s="203">
        <v>61.522400000000005</v>
      </c>
      <c r="FH68" s="203">
        <v>12.34206</v>
      </c>
      <c r="FI68" s="203">
        <v>49.180339999999994</v>
      </c>
      <c r="FJ68" s="203">
        <v>0.15599999999999997</v>
      </c>
      <c r="FK68" s="203">
        <v>5.2158999999999995</v>
      </c>
      <c r="FL68" s="203">
        <v>3.8223000000000003</v>
      </c>
      <c r="FM68" s="203">
        <v>1.3935999999999999</v>
      </c>
      <c r="FN68" s="203">
        <v>0</v>
      </c>
      <c r="FO68" s="203">
        <v>0</v>
      </c>
      <c r="FP68" s="203">
        <v>-1.004721</v>
      </c>
      <c r="FQ68" s="203">
        <v>929.43841399999997</v>
      </c>
      <c r="FR68" s="241">
        <f>IFERROR(HLOOKUP("gcb_s",acc!$B$10:$ALZ$83,$A68-1947,FALSE)+HLOOKUP("fa_2_s_s13",acc!$B$10:$ALZ$83,$A68-1947,FALSE)+HLOOKUP("fa_3d_s_s13",acc!$B$10:$ALZ$83,$A68-1947,FALSE)+HLOOKUP("fa_3g_s_s13",acc!$B$10:$ALZ$83,$A68-1947,FALSE)+HLOOKUP("fa_5e_s_s13",acc!$B$10:$ALZ$83,$A68-1947,FALSE)+HLOOKUP("fa_5d_s_s13",acc!$B$10:$ALZ$83,$A68-1947,FALSE)+HLOOKUP("fa_6_s_s13",acc!$B$10:$ALZ$83,$A68-1947,FALSE)+HLOOKUP("fa_7_s_s13",acc!$B$10:$ALZ$83,$A68-1947,FALSE)+HLOOKUP("fa_8_s_s13",acc!$B$10:$ALZ$83,$A68-1947,FALSE),"")</f>
        <v>565.47407299999986</v>
      </c>
      <c r="FS68" s="203">
        <v>0</v>
      </c>
      <c r="FT68" s="203">
        <v>69.088478000000009</v>
      </c>
      <c r="FU68" s="203">
        <v>0</v>
      </c>
      <c r="FV68" s="203">
        <v>49.198680000000003</v>
      </c>
      <c r="FW68" s="203">
        <v>30.829143999999999</v>
      </c>
      <c r="FX68" s="203">
        <v>18.369537000000001</v>
      </c>
      <c r="FY68" s="203">
        <v>0</v>
      </c>
      <c r="FZ68" s="203">
        <v>448.91555800000003</v>
      </c>
      <c r="GA68" s="203">
        <v>419.21100799999999</v>
      </c>
      <c r="GB68" s="203">
        <v>29.704549999999998</v>
      </c>
      <c r="GC68" s="203">
        <v>3.6167739999999995</v>
      </c>
      <c r="GD68" s="203">
        <v>-0.79800000000000004</v>
      </c>
      <c r="GE68" s="203">
        <v>15.550143999999989</v>
      </c>
      <c r="GF68" s="203">
        <v>3676.3650580000003</v>
      </c>
      <c r="GG68" s="241">
        <f>IFERROR(HLOOKUP("fa_21_s_s14",acc!$B$10:$ALR$83,$A68-1947,FALSE)+HLOOKUP("fa_2_s_s14",acc!$B$10:$ALR$83,$A68-1947,FALSE)+HLOOKUP("fa_3d_s_s14",acc!$B$10:$ALR$83,$A68-1947,FALSE)+HLOOKUP("fa_3g_s_s14",acc!$B$10:$ALR$83,$A68-1947,FALSE)+HLOOKUP("fa_5e_s_s14",acc!$B$10:$ALR$83,$A68-1947,FALSE)+HLOOKUP("fa_5d_s_s14",acc!$B$10:$ALR$83,$A68-1947,FALSE)+HLOOKUP("fa_6_s_s14",acc!$B$10:$ALR$83,$A68-1947,FALSE)+HLOOKUP("fa_7_s_s14",acc!$B$10:$ALR$83,$A68-1947,FALSE)+HLOOKUP("fa_8_s_s14",acc!$B$10:$ALR$83,$A68-1947,FALSE),"")</f>
        <v>3393.7443939999998</v>
      </c>
      <c r="GH68" s="203">
        <v>0</v>
      </c>
      <c r="GI68" s="203">
        <v>971.07940700000006</v>
      </c>
      <c r="GJ68" s="203">
        <v>36.856000000000002</v>
      </c>
      <c r="GK68" s="203">
        <v>69.217585</v>
      </c>
      <c r="GL68" s="203">
        <v>56.799419999999998</v>
      </c>
      <c r="GM68" s="203">
        <v>12.418165</v>
      </c>
      <c r="GN68" s="203">
        <v>0</v>
      </c>
      <c r="GO68" s="203">
        <v>1232.2866720000002</v>
      </c>
      <c r="GP68" s="203">
        <v>1201.0361460000001</v>
      </c>
      <c r="GQ68" s="203">
        <v>31.250526000000001</v>
      </c>
      <c r="GR68" s="203">
        <v>1195.6980000000001</v>
      </c>
      <c r="GS68" s="203">
        <v>0</v>
      </c>
      <c r="GT68" s="203">
        <v>-111.39326999999997</v>
      </c>
      <c r="GU68" s="203">
        <v>19345.611629999999</v>
      </c>
      <c r="GV68" s="241">
        <f>IFERROR(HLOOKUP("fa_21_s_s2",acc!$B$10:$ALJ$83,$A68-1947,FALSE)+HLOOKUP("fa_2_s_s2",acc!$B$10:$ALJ$83,$A68-1947,FALSE)+HLOOKUP("fa_3e_s_s2",acc!$B$10:$ALJ$83,$A68-1947,FALSE)+HLOOKUP("fa_3g_s_s2",acc!$B$10:$ALJ$83,$A68-1947,FALSE)+HLOOKUP("fa_4_s_s2",acc!$B$10:$ALJ$83,$A68-1947,FALSE)+HLOOKUP("fa_5e_s_s2",acc!$B$10:$ALJ$83,$A68-1947,FALSE)+HLOOKUP("fa_6_s_s2",acc!$B$10:$ALJ$83,$A68-1947,FALSE)+HLOOKUP("fa_8_s_s2",acc!$B$10:$ALJ$83,$A68-1947,FALSE),"")</f>
        <v>3027.0491500000003</v>
      </c>
      <c r="GW68" s="203">
        <v>0</v>
      </c>
      <c r="GX68" s="203">
        <v>15.194000000000479</v>
      </c>
      <c r="GY68" s="203">
        <v>70.533701999999991</v>
      </c>
      <c r="GZ68" s="203">
        <v>0</v>
      </c>
      <c r="HA68" s="203">
        <v>2305.4682549999998</v>
      </c>
      <c r="HB68" s="203">
        <v>1104.239589</v>
      </c>
      <c r="HC68" s="203">
        <v>1201.228668</v>
      </c>
      <c r="HD68" s="203">
        <v>452.55713400000002</v>
      </c>
      <c r="HE68" s="203">
        <f t="shared" si="0"/>
        <v>1362.7710609999995</v>
      </c>
      <c r="HF68" s="203">
        <v>1362.7710609999995</v>
      </c>
      <c r="HG68" s="203">
        <v>0</v>
      </c>
      <c r="HH68" s="203">
        <v>8.7830000000001291</v>
      </c>
      <c r="HI68" s="203">
        <v>0</v>
      </c>
      <c r="HJ68" s="203">
        <v>-84.018415000000005</v>
      </c>
      <c r="HK68" s="203">
        <v>7075.0857820000001</v>
      </c>
      <c r="HL68" s="241">
        <f>IFERROR(HLOOKUP("fl_3g_s_s11",acc!$B$10:$AIQ$83,$A68-1947,FALSE)+HLOOKUP("fl_4_s_s11",acc!$B$10:$AIQ$83,$A68-1947,FALSE)+HLOOKUP("fl_5e_s_s11",acc!$B$10:$AIQ$83,$A68-1947,FALSE),"")</f>
        <v>6365.6645619999999</v>
      </c>
      <c r="HM68" s="203">
        <v>0</v>
      </c>
      <c r="HN68" s="203">
        <v>0</v>
      </c>
      <c r="HO68" s="203">
        <v>298.31959999999998</v>
      </c>
      <c r="HP68" s="203">
        <v>172.19169500000001</v>
      </c>
      <c r="HQ68" s="203">
        <v>126.127905</v>
      </c>
      <c r="HR68" s="203">
        <v>1607.5319080000002</v>
      </c>
      <c r="HS68" s="203">
        <v>4502.0433469999998</v>
      </c>
      <c r="HT68" s="203">
        <v>4502.0433469999998</v>
      </c>
      <c r="HU68" s="203">
        <v>0</v>
      </c>
      <c r="HV68" s="203">
        <v>0</v>
      </c>
      <c r="HW68" s="203">
        <v>0</v>
      </c>
      <c r="HX68" s="203">
        <v>0</v>
      </c>
      <c r="HY68" s="203">
        <v>9377.1533820000004</v>
      </c>
      <c r="HZ68" s="241">
        <f>IFERROR(HLOOKUP("fl_295_s_s12",acc!$B$10:$AMO$83,$A68-1947,FALSE)+HLOOKUP("fl_2_s_s12",acc!$B$10:$AMO$83,$A68-1947,FALSE)+HLOOKUP("fl_3g_s_s12",acc!$B$10:$AMO$83,$A68-1947,FALSE)+HLOOKUP("fl_5e_s_s12",acc!$B$10:$AMO$83,$A68-1947,FALSE)+HLOOKUP("fl_6_s_s12",acc!$B$10:$AMO$83,$A68-1947,FALSE)+HLOOKUP("fl_7_s_s12",acc!$B$10:$AMO$83,$A68-1947,FALSE),"")</f>
        <v>8067.7630669999999</v>
      </c>
      <c r="IA68" s="203">
        <v>0</v>
      </c>
      <c r="IB68" s="203">
        <v>3547.9679829999995</v>
      </c>
      <c r="IC68" s="203">
        <v>0</v>
      </c>
      <c r="ID68" s="203">
        <v>-36.670999999999935</v>
      </c>
      <c r="IE68" s="203">
        <v>958.56380000000001</v>
      </c>
      <c r="IF68" s="203">
        <v>591.92510500000003</v>
      </c>
      <c r="IG68" s="203">
        <v>366.63869699999998</v>
      </c>
      <c r="IH68" s="203">
        <v>0</v>
      </c>
      <c r="II68" s="203">
        <v>2320.389154</v>
      </c>
      <c r="IJ68" s="203">
        <v>2320.389154</v>
      </c>
      <c r="IK68" s="203">
        <v>0</v>
      </c>
      <c r="IL68" s="203">
        <v>1251.754304</v>
      </c>
      <c r="IM68" s="203">
        <v>25.758824000000061</v>
      </c>
      <c r="IN68" s="203">
        <v>0</v>
      </c>
      <c r="IO68" s="203">
        <v>228.924116</v>
      </c>
      <c r="IP68" s="241">
        <f>IFERROR(HLOOKUP("fl_21_s_s121",acc!$B$10:$AMG$83,$A68-1947,FALSE)+HLOOKUP("res_s",acc!$B$10:$AMG$83,$A68-1947,FALSE)+HLOOKUP("gcb_s",acc!$B$10:$AMG$83,$A68-1947,FALSE)+HLOOKUP("fl_2_s_s121",acc!$B$10:$AMG$83,$A68-1947,FALSE)+HLOOKUP("fl_5e_s_s121",acc!$B$10:$AMG$83,$A68-1947,FALSE),"")</f>
        <v>226.84491399999999</v>
      </c>
      <c r="IQ68" s="203">
        <v>0</v>
      </c>
      <c r="IR68" s="203">
        <v>27.19942799999999</v>
      </c>
      <c r="IS68" s="203">
        <v>122.39870199999999</v>
      </c>
      <c r="IT68" s="203">
        <v>0</v>
      </c>
      <c r="IU68" s="203">
        <v>0</v>
      </c>
      <c r="IV68" s="203">
        <v>0</v>
      </c>
      <c r="IW68" s="203">
        <v>0</v>
      </c>
      <c r="IX68" s="203">
        <v>0</v>
      </c>
      <c r="IY68" s="203">
        <v>45.478000000000002</v>
      </c>
      <c r="IZ68" s="203">
        <v>45.478000000000002</v>
      </c>
      <c r="JA68" s="203">
        <v>0</v>
      </c>
      <c r="JB68" s="203">
        <v>0</v>
      </c>
      <c r="JC68" s="203">
        <v>0</v>
      </c>
      <c r="JD68" s="203">
        <v>0</v>
      </c>
      <c r="JE68" s="203">
        <v>1587.1707309999999</v>
      </c>
      <c r="JF68" s="241">
        <f>IFERROR(HLOOKUP("fl_2_s_s13",acc!$B$10:$ALY$83,$A68-1947,FALSE)+HLOOKUP("fl_3e_s_s13",acc!$B$10:$ALY$83,$A68-1947,FALSE)+HLOOKUP("fl_4_s_s13",acc!$B$10:$ALY$83,$A68-1947,FALSE),"")</f>
        <v>1223.2063900000001</v>
      </c>
      <c r="JG68" s="203">
        <v>0</v>
      </c>
      <c r="JH68" s="203">
        <v>64.350031999999999</v>
      </c>
      <c r="JI68" s="203">
        <v>0</v>
      </c>
      <c r="JJ68" s="203">
        <v>1048.5848550000001</v>
      </c>
      <c r="JK68" s="203">
        <v>340.12278900000001</v>
      </c>
      <c r="JL68" s="203">
        <v>708.46206700000005</v>
      </c>
      <c r="JM68" s="203">
        <v>129.06284800000003</v>
      </c>
      <c r="JN68" s="203">
        <v>0</v>
      </c>
      <c r="JO68" s="203">
        <v>0</v>
      </c>
      <c r="JP68" s="203">
        <v>0</v>
      </c>
      <c r="JQ68" s="203">
        <v>0</v>
      </c>
      <c r="JR68" s="203">
        <v>0</v>
      </c>
      <c r="JS68" s="203">
        <v>0</v>
      </c>
      <c r="JT68" s="203">
        <v>1077.277619</v>
      </c>
      <c r="JU68" s="241">
        <f>IFERROR(HLOOKUP("fl_4_s_s14",acc!$B$10:$ALQ$83,$A68-1947,FALSE),"")</f>
        <v>794.64695500000005</v>
      </c>
      <c r="JV68" s="203">
        <v>0</v>
      </c>
      <c r="JW68" s="203">
        <v>0</v>
      </c>
      <c r="JX68" s="203">
        <v>0</v>
      </c>
      <c r="JY68" s="203">
        <v>0</v>
      </c>
      <c r="JZ68" s="203">
        <v>0</v>
      </c>
      <c r="KA68" s="203">
        <v>794.64695500000005</v>
      </c>
      <c r="KB68" s="203">
        <v>0</v>
      </c>
      <c r="KC68" s="203">
        <v>0</v>
      </c>
      <c r="KD68" s="203">
        <v>0</v>
      </c>
      <c r="KE68" s="203">
        <v>0</v>
      </c>
      <c r="KF68" s="203">
        <v>0</v>
      </c>
      <c r="KG68" s="203">
        <v>0</v>
      </c>
      <c r="KH68" s="203">
        <v>19361.969977000001</v>
      </c>
      <c r="KI68" s="241">
        <f>IFERROR(HLOOKUP("fl_1_s_s2",acc!$B$10:$ALI$83,$A68-1947,FALSE)+HLOOKUP("fl_295_s_s2",acc!$B$10:$ALI$83,$A68-1947,FALSE)+HLOOKUP("tgt2_s",acc!$B$10:$ALI$83,$A68-1947,FALSE)+HLOOKUP("fl_2_s_s2",acc!$B$10:$ALI$83,$A68-1947,FALSE)+HLOOKUP("fl_3d_s_s2",acc!$B$10:$ALI$83,$A68-1947,FALSE)+HLOOKUP("fl_4_s_s2",acc!$B$10:$ALI$83,$A68-1947,FALSE)+HLOOKUP("fl_5d_s_s2",acc!$B$10:$ALI$83,$A68-1947,FALSE)+HLOOKUP("fl_7_s_s2",acc!$B$10:$ALI$83,$A68-1947,FALSE),"")</f>
        <v>3043.4074970000001</v>
      </c>
      <c r="KJ68" s="203">
        <v>42.908000000000001</v>
      </c>
      <c r="KK68" s="203">
        <v>-411.23362483333307</v>
      </c>
      <c r="KL68" s="203">
        <v>0</v>
      </c>
      <c r="KM68" s="203">
        <v>57.850799999999936</v>
      </c>
      <c r="KN68" s="203">
        <v>2447.3623550000002</v>
      </c>
      <c r="KO68" s="203">
        <v>1104.239589</v>
      </c>
      <c r="KP68" s="203">
        <v>1343.1227670000001</v>
      </c>
      <c r="KQ68" s="203">
        <v>492.68938299999979</v>
      </c>
      <c r="KR68" s="203">
        <v>1534.4228450000001</v>
      </c>
      <c r="KS68" s="203">
        <v>0</v>
      </c>
      <c r="KT68" s="203">
        <v>1534.4228450000001</v>
      </c>
      <c r="KU68" s="203">
        <v>0</v>
      </c>
      <c r="KV68" s="203">
        <v>-26.376623999999993</v>
      </c>
      <c r="KW68" s="203">
        <v>0</v>
      </c>
      <c r="KX68" s="203">
        <v>244.15993700000001</v>
      </c>
      <c r="KY68" s="241">
        <f>IFERROR(HLOOKUP("fa_21_flow_s11",acc!$B$10:$AIP$83,$A68-1947,FALSE)+HLOOKUP("fa_2_flow_s11",acc!$B$10:$AIP$83,$A68-1947,FALSE)+HLOOKUP("fa_3e_flow_s11",acc!$B$10:$AIP$83,$A68-1947,FALSE)+HLOOKUP("fa_3d_flow_s11",acc!$B$10:$AIP$83,$A68-1947,FALSE)+HLOOKUP("fa_4_flow_s11",acc!$B$10:$AIP$83,$A68-1947,FALSE)+HLOOKUP("fa_5e_flow_s11",acc!$B$10:$AIP$83,$A68-1947,FALSE)+HLOOKUP("fa_5d_flow_s11",acc!$B$10:$AIP$83,$A68-1947,FALSE)+HLOOKUP("fa_6_flow_s11",acc!$B$10:$AIP$83,$A68-1947,FALSE)+HLOOKUP("fa_7_flow_s11",acc!$B$10:$AIP$83,$A68-1947,FALSE)+HLOOKUP("fa_8_flow_s11",acc!$B$10:$AIP$83,$A68-1947,FALSE),"")</f>
        <v>195.10609499999998</v>
      </c>
      <c r="KZ68" s="203">
        <v>0</v>
      </c>
      <c r="LA68" s="203">
        <v>15.823379000000001</v>
      </c>
      <c r="LB68" s="203">
        <v>0.66700000000000004</v>
      </c>
      <c r="LC68" s="203">
        <v>4.7923140000000002</v>
      </c>
      <c r="LD68" s="203">
        <v>0.78106100000000001</v>
      </c>
      <c r="LE68" s="203">
        <v>4.0112649999999999</v>
      </c>
      <c r="LF68" s="203">
        <v>61.368259999999999</v>
      </c>
      <c r="LG68" s="203">
        <v>112.96166700000001</v>
      </c>
      <c r="LH68" s="203">
        <v>58.605136000000002</v>
      </c>
      <c r="LI68" s="203">
        <v>54.356527999999997</v>
      </c>
      <c r="LJ68" s="203">
        <v>-2.5454000000000001E-2</v>
      </c>
      <c r="LK68" s="203">
        <v>-2.3266010000000001</v>
      </c>
      <c r="LL68" s="203">
        <v>3.3162889999999976</v>
      </c>
      <c r="LM68" s="203">
        <v>1815.6203030000001</v>
      </c>
      <c r="LN68" s="241">
        <f>IFERROR(HLOOKUP("fa_21_flow_s12",acc!$B$10:$AMM$83,$A68-1947,FALSE)+HLOOKUP("res_flow",acc!$B$10:$AMM$83,$A68-1947,FALSE)+HLOOKUP("fa_2_flow_s12",acc!$B$10:$AMM$83,$A68-1947,FALSE)+HLOOKUP("fa_3e_flow_s12",acc!$B$10:$AMM$83,$A68-1947,FALSE)+HLOOKUP("fa_3d_flow_s12",acc!$B$10:$AMM$83,$A68-1947,FALSE)+HLOOKUP("fa_3g_flow_s12",acc!$B$10:$AMM$83,$A68-1947,FALSE)+HLOOKUP("fa_4_flow_s12",acc!$B$10:$AMM$83,$A68-1947,FALSE)+HLOOKUP("fa_5e_flow_s12",acc!$B$10:$AMM$83,$A68-1947,FALSE)+HLOOKUP("fa_5d_flow_s12",acc!$B$10:$AMM$83,$A68-1947,FALSE)+HLOOKUP("fa_8_flow_s12",acc!$B$10:$AMM$83,$A68-1947,FALSE),"")</f>
        <v>741.06883899999991</v>
      </c>
      <c r="LO68" s="203">
        <v>0</v>
      </c>
      <c r="LP68" s="203">
        <v>180.81326899999999</v>
      </c>
      <c r="LQ68" s="203">
        <v>1.3839999999999999</v>
      </c>
      <c r="LR68" s="203">
        <v>0</v>
      </c>
      <c r="LS68" s="203">
        <v>233.55359000000001</v>
      </c>
      <c r="LT68" s="203">
        <v>61.120576999999997</v>
      </c>
      <c r="LU68" s="203">
        <v>172.43310600000001</v>
      </c>
      <c r="LV68" s="203">
        <v>157.85777099999999</v>
      </c>
      <c r="LW68" s="203">
        <v>170.957617</v>
      </c>
      <c r="LX68" s="203">
        <v>87.137478999999985</v>
      </c>
      <c r="LY68" s="203">
        <v>83.820126999999999</v>
      </c>
      <c r="LZ68" s="203">
        <v>0</v>
      </c>
      <c r="MA68" s="203">
        <v>0</v>
      </c>
      <c r="MB68" s="203">
        <v>-5.028490000000005</v>
      </c>
      <c r="MC68" s="203">
        <v>23.237705999999999</v>
      </c>
      <c r="MD68" s="330">
        <f>IFERROR(HLOOKUP("fa_1_flow_s121",acc!$B$10:$AMF$83,$A68-1947,FALSE)+HLOOKUP("fa_295_flow_s121",acc!$B$10:$AMF$83,$A68-1947,FALSE)+HLOOKUP("tgt2_flow",acc!$B$10:$AMF$83,$A68-1947,FALSE)+HLOOKUP("fa_2_flow_s121",acc!$B$10:$AMF$83,$A68-1947,FALSE)+HLOOKUP("fa_3e_flow_s121",acc!$B$10:$AMF$83,$A68-1947,FALSE)+HLOOKUP("fa_3d_flow_s121",acc!$B$10:$AMF$83,$A68-1947,FALSE)+HLOOKUP("fa_3g_flow_s121",acc!$B$10:$AMF$83,$A68-1947,FALSE)+HLOOKUP("fa_4_flow_s121",acc!$B$10:$AMF$83,$A68-1947,FALSE)+HLOOKUP("fa_5e_flow_s121",acc!$B$10:$AMF$83,$A68-1947,FALSE)+HLOOKUP("fa_5d_flow_s121",acc!$B$10:$AMF$83,$A68-1947,FALSE)+HLOOKUP("fa_7_flow_s121",acc!$B$10:$AMF$83,$A68-1947,FALSE)+HLOOKUP("fa_8_flow_s121",acc!$B$10:$AMF$83,$A68-1947,FALSE),"")</f>
        <v>23.287776999999998</v>
      </c>
      <c r="ME68" s="203">
        <v>-1.726</v>
      </c>
      <c r="MF68" s="203">
        <v>6.0361366666666649</v>
      </c>
      <c r="MG68" s="203">
        <v>0</v>
      </c>
      <c r="MH68" s="203">
        <v>-11.696999999999999</v>
      </c>
      <c r="MI68" s="203">
        <v>27.614699999999999</v>
      </c>
      <c r="MJ68" s="203">
        <v>1.2597539999999998</v>
      </c>
      <c r="MK68" s="203">
        <v>26.354968</v>
      </c>
      <c r="ML68" s="203">
        <v>-4.5999999999999999E-2</v>
      </c>
      <c r="MM68" s="203">
        <v>0.23355699999999999</v>
      </c>
      <c r="MN68" s="203">
        <v>0.23206499999999999</v>
      </c>
      <c r="MO68" s="203">
        <v>1.5E-3</v>
      </c>
      <c r="MP68" s="203">
        <v>0</v>
      </c>
      <c r="MQ68" s="241">
        <v>0</v>
      </c>
      <c r="MR68" s="203">
        <v>0.14349000000000001</v>
      </c>
      <c r="MS68" s="203">
        <v>-12.89866</v>
      </c>
      <c r="MT68" s="241">
        <f>IFERROR(HLOOKUP("gcb_flow",acc!$B$10:$ALX$83,$A68-1947,FALSE)+HLOOKUP("fa_2_flow_s13",acc!$B$10:$ALX$83,$A68-1947,FALSE)+HLOOKUP("fa_3d_flow_s13",acc!$B$10:$ALX$83,$A68-1947,FALSE)+HLOOKUP("fa_3g_flow_s13",acc!$B$10:$ALX$83,$A68-1947,FALSE)+HLOOKUP("fa_5e_flow_s13",acc!$B$10:$ALX$83,$A68-1947,FALSE)+HLOOKUP("fa_5d_flow_s13",acc!$B$10:$ALX$83,$A68-1947,FALSE)+HLOOKUP("fa_6_flow_s13",acc!$B$10:$ALX$83,$A68-1947,FALSE)+HLOOKUP("fa_7_flow_s13",acc!$B$10:$ALX$83,$A68-1947,FALSE)+HLOOKUP("fa_8_flow_s13",acc!$B$10:$ALX$83,$A68-1947,FALSE),"")</f>
        <v>-38.881841000000009</v>
      </c>
      <c r="MU68" s="203">
        <v>0</v>
      </c>
      <c r="MV68" s="203">
        <v>-31.370310000000003</v>
      </c>
      <c r="MW68" s="203">
        <v>0</v>
      </c>
      <c r="MX68" s="203">
        <v>16.441700000000001</v>
      </c>
      <c r="MY68" s="203">
        <v>11.335861999999999</v>
      </c>
      <c r="MZ68" s="203">
        <v>5.10588</v>
      </c>
      <c r="NA68" s="203">
        <v>0</v>
      </c>
      <c r="NB68" s="203">
        <v>-10.945377000000001</v>
      </c>
      <c r="NC68" s="203">
        <v>-12.056643000000001</v>
      </c>
      <c r="ND68" s="203">
        <v>1.111294</v>
      </c>
      <c r="NE68" s="203">
        <v>0.14873700000000001</v>
      </c>
      <c r="NF68" s="203">
        <v>-0.23399999999999999</v>
      </c>
      <c r="NG68" s="203">
        <v>-3.281095999999998</v>
      </c>
      <c r="NH68" s="203">
        <v>149.131685</v>
      </c>
      <c r="NI68" s="241">
        <f>IFERROR(HLOOKUP("fa_21_flow_s14",acc!$B$10:$ALP$83,$A68-1947,FALSE)+HLOOKUP("fa_2_flow_s14",acc!$B$10:$ALP$83,$A68-1947,FALSE)+HLOOKUP("fa_3d_flow_s14",acc!$B$10:$ALP$83,$A68-1947,FALSE)+HLOOKUP("fa_3g_flow_s14",acc!$B$10:$ALP$83,$A68-1947,FALSE)+HLOOKUP("fa_5e_flow_s14",acc!$B$10:$ALP$83,$A68-1947,FALSE)+HLOOKUP("fa_5d_flow_s14",acc!$B$10:$ALP$83,$A68-1947,FALSE)+HLOOKUP("fa_6_flow_s14",acc!$B$10:$ALP$83,$A68-1947,FALSE)+HLOOKUP("fa_7_flow_s14",acc!$B$10:$ALP$83,$A68-1947,FALSE)+HLOOKUP("fa_8_flow_s14",acc!$B$10:$ALP$83,$A68-1947,FALSE),"")</f>
        <v>123.15445700000001</v>
      </c>
      <c r="NJ68" s="203">
        <v>0</v>
      </c>
      <c r="NK68" s="203">
        <v>19.561614000000002</v>
      </c>
      <c r="NL68" s="203">
        <v>3.6850000000000001</v>
      </c>
      <c r="NM68" s="203">
        <v>2.1360000000000001</v>
      </c>
      <c r="NN68" s="203">
        <v>1.586036</v>
      </c>
      <c r="NO68" s="203">
        <v>0.54976599999999998</v>
      </c>
      <c r="NP68" s="203">
        <v>0</v>
      </c>
      <c r="NQ68" s="203">
        <v>18.453073000000003</v>
      </c>
      <c r="NR68" s="203">
        <v>16.016241000000001</v>
      </c>
      <c r="NS68" s="203">
        <v>2.4368240000000001</v>
      </c>
      <c r="NT68" s="203">
        <v>95.299998000000002</v>
      </c>
      <c r="NU68" s="203">
        <v>0</v>
      </c>
      <c r="NV68" s="203">
        <v>-15.981021999999999</v>
      </c>
      <c r="NW68" s="203">
        <v>2222.0924239999999</v>
      </c>
      <c r="NX68" s="241">
        <f>IFERROR(HLOOKUP("fa_21_flow_s2",acc!$B$10:$ALH$83,$A68-1947,FALSE)+HLOOKUP("fa_2_flow_s2",acc!$B$10:$ALH$83,$A68-1947,FALSE)+HLOOKUP("fa_3e_flow_s2",acc!$B$10:$ALH$83,$A68-1947,FALSE)+HLOOKUP("fa_3g_flow_s2",acc!$B$10:$ALH$83,$A68-1947,FALSE)+HLOOKUP("fa_4_flow_s2",acc!$B$10:$ALH$83,$A68-1947,FALSE)+HLOOKUP("fa_5e_flow_s2",acc!$B$10:$ALH$83,$A68-1947,FALSE)+HLOOKUP("fa_6_flow_s2",acc!$B$10:$ALH$83,$A68-1947,FALSE)+HLOOKUP("fa_8_flow_s2",acc!$B$10:$ALH$83,$A68-1947,FALSE),"")</f>
        <v>277.52623800000003</v>
      </c>
      <c r="NY68" s="203">
        <v>0</v>
      </c>
      <c r="NZ68" s="203">
        <v>19.277700000000031</v>
      </c>
      <c r="OA68" s="203">
        <v>6.4724219999999999</v>
      </c>
      <c r="OB68" s="203">
        <v>0</v>
      </c>
      <c r="OC68" s="203">
        <v>76.083289999999991</v>
      </c>
      <c r="OD68" s="203">
        <v>76.083289999999991</v>
      </c>
      <c r="OE68" s="203">
        <v>77.216999999999999</v>
      </c>
      <c r="OF68" s="203">
        <v>48.577592000000067</v>
      </c>
      <c r="OG68" s="203">
        <v>105.86569499999999</v>
      </c>
      <c r="OH68" s="203">
        <v>105.86569499999999</v>
      </c>
      <c r="OI68" s="203">
        <v>0</v>
      </c>
      <c r="OJ68" s="203">
        <v>-0.71500000000000341</v>
      </c>
      <c r="OK68" s="203">
        <v>0</v>
      </c>
      <c r="OL68" s="203">
        <v>20.830828999999994</v>
      </c>
      <c r="OM68" s="203">
        <v>263.780261</v>
      </c>
      <c r="ON68" s="241">
        <f>IFERROR(HLOOKUP("fl_3g_flow_s11",acc!$B$10:$AIO$83,$A68-1947,FALSE)+HLOOKUP("fl_4_flow_s11",acc!$B$10:$AIO$83,$A68-1947,FALSE)+HLOOKUP("fl_5e_flow_s11",acc!$B$10:$AIO$83,$A68-1947,FALSE),"")</f>
        <v>214.72639599999997</v>
      </c>
      <c r="OO68" s="203">
        <v>0</v>
      </c>
      <c r="OP68" s="203">
        <v>0</v>
      </c>
      <c r="OQ68" s="203">
        <v>2.0499999999999998</v>
      </c>
      <c r="OR68" s="203">
        <v>-14.704572000000001</v>
      </c>
      <c r="OS68" s="203">
        <v>16.754557999999999</v>
      </c>
      <c r="OT68" s="203">
        <v>130.01164399999999</v>
      </c>
      <c r="OU68" s="203">
        <v>84.135533999999993</v>
      </c>
      <c r="OV68" s="203">
        <v>84.135533999999993</v>
      </c>
      <c r="OW68" s="203">
        <v>0</v>
      </c>
      <c r="OX68" s="203">
        <v>0</v>
      </c>
      <c r="OY68" s="203">
        <v>0</v>
      </c>
      <c r="OZ68" s="203">
        <v>0</v>
      </c>
      <c r="PA68" s="203">
        <v>1800.2771580000001</v>
      </c>
      <c r="PB68" s="241">
        <f>IFERROR(HLOOKUP("fl_295_flow_s12",acc!$B$10:$AMM$83,$A68-1947,FALSE)+HLOOKUP("fl_2_flow_s12",acc!$B$10:$AMM$83,$A68-1947,FALSE)+HLOOKUP("fl_3g_flow_s12",acc!$B$10:$AMM$83,$A68-1947,FALSE)+HLOOKUP("fl_5e_flow_s12",acc!$B$10:$AMM$83,$A68-1947,FALSE)+HLOOKUP("fl_6_flow_s12",acc!$B$10:$AMM$83,$A68-1947,FALSE)+HLOOKUP("fl_7_flow_s12",acc!$B$10:$AMM$83,$A68-1947,FALSE),"")</f>
        <v>725.72556699999996</v>
      </c>
      <c r="PC68" s="203">
        <v>0</v>
      </c>
      <c r="PD68" s="203">
        <v>297.739712</v>
      </c>
      <c r="PE68" s="203">
        <v>0</v>
      </c>
      <c r="PF68" s="203">
        <v>13.541699999999999</v>
      </c>
      <c r="PG68" s="203">
        <v>147.47210000000001</v>
      </c>
      <c r="PH68" s="203">
        <v>133.09515500000001</v>
      </c>
      <c r="PI68" s="203">
        <v>14.376899999999999</v>
      </c>
      <c r="PJ68" s="203">
        <v>0</v>
      </c>
      <c r="PK68" s="203">
        <v>171.664421</v>
      </c>
      <c r="PL68" s="203">
        <v>171.664421</v>
      </c>
      <c r="PM68" s="203">
        <v>0</v>
      </c>
      <c r="PN68" s="203">
        <v>94.708281000000014</v>
      </c>
      <c r="PO68" s="203">
        <v>0.59939799999995103</v>
      </c>
      <c r="PP68" s="203">
        <v>0</v>
      </c>
      <c r="PQ68" s="203">
        <v>20.090362000000002</v>
      </c>
      <c r="PR68" s="241">
        <f>IFERROR(HLOOKUP("fl_21_flow_s121",acc!$B$10:$AME$83,$A68-1947,FALSE)+HLOOKUP("res_flow",acc!$B$10:$AME$83,$A68-1947,FALSE)+HLOOKUP("gcb_flow",acc!$B$10:$AME$83,$A68-1947,FALSE)+HLOOKUP("fl_2_flow_s121",acc!$B$10:$AME$83,$A68-1947,FALSE)+HLOOKUP("fl_5e_flow_s121",acc!$B$10:$AME$83,$A68-1947,FALSE),"")</f>
        <v>20.140402999999999</v>
      </c>
      <c r="PS68" s="203">
        <v>0</v>
      </c>
      <c r="PT68" s="203">
        <v>7.1445359999999996</v>
      </c>
      <c r="PU68" s="203">
        <v>12.208422000000001</v>
      </c>
      <c r="PV68" s="203">
        <v>0</v>
      </c>
      <c r="PW68" s="203">
        <v>0</v>
      </c>
      <c r="PX68" s="203">
        <v>0</v>
      </c>
      <c r="PY68" s="203">
        <v>0</v>
      </c>
      <c r="PZ68" s="203">
        <v>0</v>
      </c>
      <c r="QA68" s="203">
        <v>0</v>
      </c>
      <c r="QB68" s="203">
        <v>0</v>
      </c>
      <c r="QC68" s="203">
        <v>0</v>
      </c>
      <c r="QD68" s="203">
        <v>0</v>
      </c>
      <c r="QE68" s="203">
        <v>0</v>
      </c>
      <c r="QF68" s="203">
        <v>0</v>
      </c>
      <c r="QG68" s="203">
        <v>33.662739000000002</v>
      </c>
      <c r="QH68" s="241">
        <f>IFERROR(HLOOKUP("fl_2_flow_s13",acc!$B$10:$ALW$83,$A68-1947,FALSE)+HLOOKUP("fl_3e_flow_s13",acc!$B$10:$ALW$83,$A68-1947,FALSE)+HLOOKUP("fl_4_flow_s13",acc!$B$10:$ALW$83,$A68-1947,FALSE),"")</f>
        <v>7.6795429999999989</v>
      </c>
      <c r="QI68" s="203">
        <v>0</v>
      </c>
      <c r="QJ68" s="203">
        <v>4.2454139999999994</v>
      </c>
      <c r="QK68" s="203">
        <v>0</v>
      </c>
      <c r="QL68" s="203">
        <v>3.7782040000000001</v>
      </c>
      <c r="QM68" s="203">
        <v>-42.307293000000001</v>
      </c>
      <c r="QN68" s="203">
        <v>46.085552</v>
      </c>
      <c r="QO68" s="203">
        <v>8.5538799999999995</v>
      </c>
      <c r="QP68" s="203">
        <v>0</v>
      </c>
      <c r="QQ68" s="203">
        <v>0</v>
      </c>
      <c r="QR68" s="203">
        <v>0</v>
      </c>
      <c r="QS68" s="203">
        <v>0</v>
      </c>
      <c r="QT68" s="203">
        <v>0</v>
      </c>
      <c r="QU68" s="203">
        <v>0</v>
      </c>
      <c r="QV68" s="203">
        <v>104.281904</v>
      </c>
      <c r="QW68" s="241">
        <f>IFERROR(HLOOKUP("fl_4_flow_s14",acc!$B$10:$ALO$83,$A68-1947,FALSE),"")</f>
        <v>78.304881999999992</v>
      </c>
      <c r="QX68" s="203">
        <v>0</v>
      </c>
      <c r="QY68" s="203">
        <v>0</v>
      </c>
      <c r="QZ68" s="203">
        <v>0</v>
      </c>
      <c r="RA68" s="203">
        <v>0</v>
      </c>
      <c r="RB68" s="203">
        <v>0</v>
      </c>
      <c r="RC68" s="203">
        <v>78.304881999999992</v>
      </c>
      <c r="RD68" s="203">
        <v>0</v>
      </c>
      <c r="RE68" s="203">
        <v>0</v>
      </c>
      <c r="RF68" s="203">
        <v>0</v>
      </c>
      <c r="RG68" s="203">
        <v>0</v>
      </c>
      <c r="RH68" s="203">
        <v>0</v>
      </c>
      <c r="RI68" s="203">
        <v>0</v>
      </c>
      <c r="RJ68" s="203">
        <v>2219.2509709999999</v>
      </c>
      <c r="RK68" s="241">
        <f>IFERROR(HLOOKUP("fl_1_flow_s2",acc!$B$10:$ALG$83,$A68-1947,FALSE)+HLOOKUP("fl_295_flow_s2",acc!$B$10:$ALG$83,$A68-1947,FALSE)+HLOOKUP("tgt2_flow",acc!$B$10:$ALG$83,$A68-1947,FALSE)+HLOOKUP("fl_2_flow_s2",acc!$B$10:$ALG$83,$A68-1947,FALSE)+HLOOKUP("fl_3d_flow_s2",acc!$B$10:$ALG$83,$A68-1947,FALSE)+HLOOKUP("fl_4_flow_s2",acc!$B$10:$ALG$83,$A68-1947,FALSE)+HLOOKUP("fl_5d_flow_s2",acc!$B$10:$ALG$83,$A68-1947,FALSE)+HLOOKUP("fl_7_flow_s2",acc!$B$10:$ALG$83,$A68-1947,FALSE),"")</f>
        <v>274.68478700000014</v>
      </c>
      <c r="RL68" s="203">
        <v>-1.726</v>
      </c>
      <c r="RM68" s="203">
        <v>-98.987873333333326</v>
      </c>
      <c r="RN68" s="203">
        <v>0</v>
      </c>
      <c r="RO68" s="203">
        <v>-25.238700000000001</v>
      </c>
      <c r="RP68" s="203">
        <v>284.53830399999998</v>
      </c>
      <c r="RQ68" s="203">
        <v>76.083289999999991</v>
      </c>
      <c r="RR68" s="203">
        <v>208.45500000000001</v>
      </c>
      <c r="RS68" s="203">
        <v>50.887217000000049</v>
      </c>
      <c r="RT68" s="203">
        <v>141.72627900000001</v>
      </c>
      <c r="RU68" s="203">
        <v>0</v>
      </c>
      <c r="RV68" s="203">
        <v>141.72627900000001</v>
      </c>
      <c r="RW68" s="203">
        <v>0</v>
      </c>
      <c r="RX68" s="203">
        <v>-3.1599989999999707</v>
      </c>
      <c r="RY68" s="203">
        <v>0</v>
      </c>
      <c r="RZ68" s="203">
        <v>488.15442099999996</v>
      </c>
      <c r="SA68" s="241">
        <f>IFERROR(HLOOKUP("fa_21_v_s11",acc!$B$10:$AIR$83,$A68-1947,FALSE)+HLOOKUP("fa_2_v_s11",acc!$B$10:$AIR$83,$A68-1947,FALSE)+HLOOKUP("fa_3e_v_s11",acc!$B$10:$AIR$83,$A68-1947,FALSE)+HLOOKUP("fa_3d_v_s11",acc!$B$10:$AIR$83,$A68-1947,FALSE)+HLOOKUP("fa_4_v_s11",acc!$B$10:$AIR$83,$A68-1947,FALSE)
+HLOOKUP("fa_5e_v_s11",acc!$B$10:$AIR$83,$A68-1947,FALSE)
+HLOOKUP("fa_5d_v_s11",acc!$B$10:$AIR$83,$A68-1947,FALSE)
+HLOOKUP("fa_6_v_s11",acc!$B$10:$AIR$83,$A68-1947,FALSE)
+HLOOKUP("fa_7_v_s11",acc!$B$10:$AIR$83,$A68-1947,FALSE)
+HLOOKUP("fa_8_v_s11",acc!$B$10:$AIR$83,$A68-1947,FALSE),"")</f>
        <v>465.34650499999998</v>
      </c>
      <c r="SB68" s="203">
        <v>0</v>
      </c>
      <c r="SC68" s="203">
        <v>-5.9032999999999998</v>
      </c>
      <c r="SD68" s="203">
        <v>0</v>
      </c>
      <c r="SE68" s="203">
        <v>-8.6456730000000004</v>
      </c>
      <c r="SF68" s="203">
        <v>-4.7811059999999994</v>
      </c>
      <c r="SG68" s="203">
        <v>-3.8645800000000001</v>
      </c>
      <c r="SH68" s="203">
        <v>0.2041</v>
      </c>
      <c r="SI68" s="203">
        <v>472.779292</v>
      </c>
      <c r="SJ68" s="203">
        <v>402.936396</v>
      </c>
      <c r="SK68" s="203">
        <v>69.842898000000005</v>
      </c>
      <c r="SL68" s="203">
        <v>0</v>
      </c>
      <c r="SM68" s="203">
        <v>2.1330020000000012</v>
      </c>
      <c r="SN68" s="203">
        <v>0.55200000000000005</v>
      </c>
      <c r="SO68" s="203">
        <v>-585.56687899999997</v>
      </c>
      <c r="SP68" s="241">
        <f>IFERROR(HLOOKUP("fa_21_v_s12",acc!$B$10:$AML$83,$A68-1947,FALSE)+HLOOKUP("res_v",acc!$B$10:$AML$83,$A68-1947,FALSE)+HLOOKUP("fa_2_v_s12",acc!$B$10:$AML$83,$A68-1947,FALSE)+HLOOKUP("fa_3e_v_s12",acc!$B$10:$AML$83,$A68-1947,FALSE)+HLOOKUP("fa_3d_v_s12",acc!$B$10:$AML$83,$A68-1947,FALSE)+HLOOKUP("fa_3g_v_s12",acc!$B$10:$AML$83,$A68-1947,FALSE)+HLOOKUP("fa_4_v_s12",acc!$B$10:$AML$83,$A68-1947,FALSE)+HLOOKUP("fa_5e_v_s12",acc!$B$10:$AML$83,$A68-1947,FALSE)+HLOOKUP("fa_5d_v_s12",acc!$B$10:$AML$83,$A68-1947,FALSE)+HLOOKUP("fa_8_v_s12",acc!$B$10:$AML$83,$A68-1947,FALSE),"")</f>
        <v>226.944129</v>
      </c>
      <c r="SQ68" s="203">
        <v>0</v>
      </c>
      <c r="SR68" s="203">
        <v>-22.767599999999998</v>
      </c>
      <c r="SS68" s="203">
        <v>0</v>
      </c>
      <c r="ST68" s="203">
        <v>0</v>
      </c>
      <c r="SU68" s="203">
        <v>7.9558710000000001</v>
      </c>
      <c r="SV68" s="203">
        <v>48.652151000000003</v>
      </c>
      <c r="SW68" s="203">
        <v>-40.696376999999998</v>
      </c>
      <c r="SX68" s="203">
        <v>-2.5471999999999997</v>
      </c>
      <c r="SY68" s="203">
        <v>244.30314300000001</v>
      </c>
      <c r="SZ68" s="203">
        <v>182.65526800000001</v>
      </c>
      <c r="TA68" s="203">
        <v>61.647886999999997</v>
      </c>
      <c r="TB68" s="203">
        <v>0</v>
      </c>
      <c r="TC68" s="203">
        <v>0</v>
      </c>
      <c r="TD68" s="203">
        <v>0</v>
      </c>
      <c r="TE68" s="203">
        <v>0.944245</v>
      </c>
      <c r="TF68" s="241">
        <f>IFERROR(HLOOKUP("fa_1_v_s121",acc!$B$10:$AMD$83,$A68-1947,FALSE)+HLOOKUP("fa_295_v_s121",acc!$B$10:$AMD$83,$A68-1947,FALSE)+HLOOKUP("tgt2_v",acc!$B$10:$AMD$83,$A68-1947,FALSE)+HLOOKUP("fa_2_v_s121",acc!$B$10:$AMD$83,$A68-1947,FALSE)+HLOOKUP("fa_3e_v_s121",acc!$B$10:$AMD$83,$A68-1947,FALSE)+HLOOKUP("fa_3d_v_s121",acc!$B$10:$AMD$83,$A68-1947,FALSE)+HLOOKUP("fa_3g_v_s121",acc!$B$10:$AMD$83,$A68-1947,FALSE)+HLOOKUP("fa_4_v_s121",acc!$B$10:$AMD$83,$A68-1947,FALSE)+HLOOKUP("fa_5e_v_s121",acc!$B$10:$AMD$83,$A68-1947,FALSE)+HLOOKUP("fa_5d_v_s121",acc!$B$10:$AMD$83,$A68-1947,FALSE)+HLOOKUP("fa_7_v_s121",acc!$B$10:$AMD$83,$A68-1947,FALSE)+HLOOKUP("fa_8_v_s121",acc!$B$10:$AMD$83,$A68-1947,FALSE),"")</f>
        <v>0.94421200000000005</v>
      </c>
      <c r="TG68" s="203">
        <v>4.4000000000000004</v>
      </c>
      <c r="TH68" s="203">
        <v>0</v>
      </c>
      <c r="TI68" s="203">
        <v>0</v>
      </c>
      <c r="TJ68" s="203">
        <v>-0.2</v>
      </c>
      <c r="TK68" s="203">
        <v>-3.4380999999999999</v>
      </c>
      <c r="TL68" s="203">
        <v>0.42797199999999996</v>
      </c>
      <c r="TM68" s="203">
        <v>-3.8660970000000003</v>
      </c>
      <c r="TN68" s="203">
        <v>0</v>
      </c>
      <c r="TO68" s="203">
        <v>0.18234500000000001</v>
      </c>
      <c r="TP68" s="203">
        <v>0.16453700000000002</v>
      </c>
      <c r="TQ68" s="203">
        <v>1.78E-2</v>
      </c>
      <c r="TR68" s="203">
        <v>0</v>
      </c>
      <c r="TS68" s="241">
        <v>0</v>
      </c>
      <c r="TT68" s="203">
        <v>0</v>
      </c>
      <c r="TU68" s="203">
        <v>69.655573999999987</v>
      </c>
      <c r="TV68" s="241">
        <f>IFERROR(HLOOKUP("gcb_v",acc!$B$10:$ALV$83,$A68-1947,FALSE)+HLOOKUP("fa_2_v_s13",acc!$B$10:$ALV$83,$A68-1947,FALSE)+HLOOKUP("fa_3d_v_s13",acc!$B$10:$ALV$83,$A68-1947,FALSE)+HLOOKUP("fa_3g_v_s13",acc!$B$10:$ALV$83,$A68-1947,FALSE)+HLOOKUP("fa_5e_v_s13",acc!$B$10:$ALV$83,$A68-1947,FALSE)+HLOOKUP("fa_5d_v_s13",acc!$B$10:$ALV$83,$A68-1947,FALSE)+HLOOKUP("fa_6_v_s13",acc!$B$10:$ALV$83,$A68-1947,FALSE)+HLOOKUP("fa_7_v_s13",acc!$B$10:$ALV$83,$A68-1947,FALSE)+HLOOKUP("fa_8_v_s13",acc!$B$10:$ALV$83,$A68-1947,FALSE),"")</f>
        <v>67.565664999999996</v>
      </c>
      <c r="TW68" s="203">
        <v>0</v>
      </c>
      <c r="TX68" s="203">
        <v>0</v>
      </c>
      <c r="TY68" s="203">
        <v>0</v>
      </c>
      <c r="TZ68" s="203">
        <v>1E-4</v>
      </c>
      <c r="UA68" s="203">
        <v>0.844719</v>
      </c>
      <c r="UB68" s="203">
        <v>-0.84465999999999997</v>
      </c>
      <c r="UC68" s="203">
        <v>0</v>
      </c>
      <c r="UD68" s="203">
        <v>70.009473999999997</v>
      </c>
      <c r="UE68" s="203">
        <v>69.109690000000001</v>
      </c>
      <c r="UF68" s="203">
        <v>0.89976599999999995</v>
      </c>
      <c r="UG68" s="203">
        <v>0</v>
      </c>
      <c r="UH68" s="203">
        <v>-1.29</v>
      </c>
      <c r="UI68" s="203">
        <v>0</v>
      </c>
      <c r="UJ68" s="203">
        <v>205.55651600000002</v>
      </c>
      <c r="UK68" s="241">
        <f>IFERROR(HLOOKUP("fa_21_v_s14",acc!$B$10:$ALN$83,$A68-1947,FALSE)+HLOOKUP("fa_2_v_s14",acc!$B$10:$ALN$83,$A68-1947,FALSE)+HLOOKUP("fa_3d_v_s14",acc!$B$10:$ALN$83,$A68-1947,FALSE)+HLOOKUP("fa_3g_v_s14",acc!$B$10:$ALN$83,$A68-1947,FALSE)+HLOOKUP("fa_5e_v_s14",acc!$B$10:$ALN$83,$A68-1947,FALSE)+HLOOKUP("fa_5d_v_s14",acc!$B$10:$ALN$83,$A68-1947,FALSE)+HLOOKUP("fa_6_v_s14",acc!$B$10:$ALN$83,$A68-1947,FALSE)+HLOOKUP("fa_7_v_s14",acc!$B$10:$ALN$83,$A68-1947,FALSE)+HLOOKUP("fa_8_v_s14",acc!$B$10:$ALN$83,$A68-1947,FALSE),"")</f>
        <v>205.24172299999998</v>
      </c>
      <c r="UL68" s="203">
        <v>0</v>
      </c>
      <c r="UM68" s="203">
        <v>0.76290000000000002</v>
      </c>
      <c r="UN68" s="203">
        <v>0</v>
      </c>
      <c r="UO68" s="203">
        <v>-3.7313939999999999</v>
      </c>
      <c r="UP68" s="203">
        <v>-3.0499229999999997</v>
      </c>
      <c r="UQ68" s="203">
        <v>-0.6812720000000001</v>
      </c>
      <c r="UR68" s="203">
        <v>0</v>
      </c>
      <c r="US68" s="203">
        <v>184.52263500000001</v>
      </c>
      <c r="UT68" s="203">
        <v>181.19190799999998</v>
      </c>
      <c r="UU68" s="203">
        <v>3.3307350000000002</v>
      </c>
      <c r="UV68" s="203">
        <v>23.687374999999999</v>
      </c>
      <c r="UW68" s="203">
        <v>0</v>
      </c>
      <c r="UX68" s="203">
        <v>0</v>
      </c>
      <c r="UY68" s="203">
        <v>125.76181600000001</v>
      </c>
      <c r="UZ68" s="241">
        <f>IFERROR(HLOOKUP("fa_21_v_s2",acc!$B$10:$ALF$83,$A68-1947,FALSE)+HLOOKUP("fa_2_v_s2",acc!$B$10:$ALF$83,$A68-1947,FALSE)+HLOOKUP("fa_3e_v_s2",acc!$B$10:$ALF$83,$A68-1947,FALSE)+HLOOKUP("fa_3g_v_s2",acc!$B$10:$ALF$83,$A68-1947,FALSE)+HLOOKUP("fa_4_v_s2",acc!$B$10:$ALF$83,$A68-1947,FALSE)+HLOOKUP("fa_5e_v_s2",acc!$B$10:$ALF$83,$A68-1947,FALSE)+HLOOKUP("fa_6_v_s2",acc!$B$10:$ALF$83,$A68-1947,FALSE)+HLOOKUP("fa_8_v_s2",acc!$B$10:$ALF$83,$A68-1947,FALSE),"")</f>
        <v>14.684691999999945</v>
      </c>
      <c r="VA68" s="203">
        <v>0</v>
      </c>
      <c r="VB68" s="203">
        <v>-1.0762</v>
      </c>
      <c r="VC68" s="203">
        <v>0</v>
      </c>
      <c r="VD68" s="203">
        <v>0</v>
      </c>
      <c r="VE68" s="203">
        <v>-60.864519999999999</v>
      </c>
      <c r="VF68" s="203">
        <v>42.093813000000004</v>
      </c>
      <c r="VG68" s="203">
        <v>-102.958219</v>
      </c>
      <c r="VH68" s="203">
        <v>-0.11699999999999899</v>
      </c>
      <c r="VI68" s="203">
        <v>119.37511099999995</v>
      </c>
      <c r="VJ68" s="203">
        <v>119.37511099999995</v>
      </c>
      <c r="VK68" s="203">
        <v>0</v>
      </c>
      <c r="VL68" s="203">
        <v>1.3000000000001677E-2</v>
      </c>
      <c r="VM68" s="203">
        <v>0</v>
      </c>
      <c r="VN68" s="203">
        <v>-0.55200000000000005</v>
      </c>
      <c r="VO68" s="203">
        <v>791.33878300000003</v>
      </c>
      <c r="VP68" s="241">
        <f>IFERROR(HLOOKUP("fl_3g_v_s11",acc!$B$10:$AIM$83,$A68-1947,FALSE)+HLOOKUP("fl_4_v_s11",acc!$B$10:$AIM$83,$A68-1947,FALSE)+HLOOKUP("fl_5e_v_s11",acc!$B$10:$AIM$83,$A68-1947,FALSE),"")</f>
        <v>768.53089499999999</v>
      </c>
      <c r="VQ68" s="203">
        <v>0</v>
      </c>
      <c r="VR68" s="203">
        <v>0</v>
      </c>
      <c r="VS68" s="203">
        <v>-8.8704000000000001</v>
      </c>
      <c r="VT68" s="203">
        <v>5.2200009999999999</v>
      </c>
      <c r="VU68" s="203">
        <v>-14.090384</v>
      </c>
      <c r="VV68" s="203">
        <v>4.3801989999999993</v>
      </c>
      <c r="VW68" s="203">
        <v>768.79398400000002</v>
      </c>
      <c r="VX68" s="203">
        <v>768.79398400000002</v>
      </c>
      <c r="VY68" s="203">
        <v>0</v>
      </c>
      <c r="VZ68" s="203">
        <v>0</v>
      </c>
      <c r="WA68" s="203">
        <v>0</v>
      </c>
      <c r="WB68" s="203">
        <v>0</v>
      </c>
      <c r="WC68" s="203">
        <v>-629.23064699999998</v>
      </c>
      <c r="WD68" s="241">
        <f>IFERROR(HLOOKUP("fl_295_v_s12",acc!$B$10:$AMK$83,$A68-1947,FALSE)+HLOOKUP("fl_2_v_s12",acc!$B$10:$AMK$83,$A68-1947,FALSE)+HLOOKUP("fl_3g_v_s12",acc!$B$10:$AMK$83,$A68-1947,FALSE)+HLOOKUP("fl_5e_v_s12",acc!$B$10:$AMK$83,$A68-1947,FALSE)+HLOOKUP("fl_6_v_s12",acc!$B$10:$AMK$83,$A68-1947,FALSE)+HLOOKUP("fl_7_v_s12",acc!$B$10:$AMK$83,$A68-1947,FALSE),"")</f>
        <v>183.280494</v>
      </c>
      <c r="WE68" s="203">
        <v>0</v>
      </c>
      <c r="WF68" s="203">
        <v>-17.357399999999998</v>
      </c>
      <c r="WG68" s="203">
        <v>0</v>
      </c>
      <c r="WH68" s="203">
        <v>-1.0762</v>
      </c>
      <c r="WI68" s="203">
        <v>-12.674799999999999</v>
      </c>
      <c r="WJ68" s="203">
        <v>16.954336999999999</v>
      </c>
      <c r="WK68" s="203">
        <v>-29.629089</v>
      </c>
      <c r="WL68" s="203">
        <v>0</v>
      </c>
      <c r="WM68" s="203">
        <v>184.36994399999998</v>
      </c>
      <c r="WN68" s="203">
        <v>184.36994399999998</v>
      </c>
      <c r="WO68" s="203">
        <v>0</v>
      </c>
      <c r="WP68" s="203">
        <v>23.700375000000001</v>
      </c>
      <c r="WQ68" s="203">
        <v>6.3185270000000173</v>
      </c>
      <c r="WR68" s="203">
        <v>0</v>
      </c>
      <c r="WS68" s="203">
        <v>2.2690000000000001</v>
      </c>
      <c r="WT68" s="241">
        <f>IFERROR(HLOOKUP("fl_21_v_s121",acc!$B$10:$AMC$83,$A68-1947,FALSE)+HLOOKUP("res_v",acc!$B$10:$AMC$83,$A68-1947,FALSE)+HLOOKUP("gcb_v",acc!$B$10:$AMC$83,$A68-1947,FALSE)+HLOOKUP("fl_2_v_s121",acc!$B$10:$AMC$83,$A68-1947,FALSE)+HLOOKUP("fl_5e_v_s121",acc!$B$10:$AMC$83,$A68-1947,FALSE),"")</f>
        <v>2.2690000000000001</v>
      </c>
      <c r="WU68" s="203">
        <v>0</v>
      </c>
      <c r="WV68" s="203">
        <v>0</v>
      </c>
      <c r="WW68" s="203">
        <v>0</v>
      </c>
      <c r="WX68" s="203">
        <v>0</v>
      </c>
      <c r="WY68" s="203">
        <v>0</v>
      </c>
      <c r="WZ68" s="203">
        <v>0</v>
      </c>
      <c r="XA68" s="203">
        <v>0</v>
      </c>
      <c r="XB68" s="203">
        <v>0</v>
      </c>
      <c r="XC68" s="203">
        <v>2.2690000000000001</v>
      </c>
      <c r="XD68" s="203">
        <v>2.2690000000000001</v>
      </c>
      <c r="XE68" s="203">
        <v>0</v>
      </c>
      <c r="XF68" s="203">
        <v>0</v>
      </c>
      <c r="XG68" s="203">
        <v>0</v>
      </c>
      <c r="XH68" s="203">
        <v>0</v>
      </c>
      <c r="XI68" s="203">
        <v>-38.383319999999998</v>
      </c>
      <c r="XJ68" s="241">
        <f>IFERROR(HLOOKUP("fl_2_v_s13",acc!$B$10:$ALU$83,$A68-1947,FALSE)+HLOOKUP("fl_3e_v_s13",acc!$B$10:$ALU$83,$A68-1947,FALSE)+HLOOKUP("fl_4_v_s13",acc!$B$10:$ALU$83,$A68-1947,FALSE),"")</f>
        <v>-40.473128999999993</v>
      </c>
      <c r="XK68" s="203">
        <v>0</v>
      </c>
      <c r="XL68" s="203">
        <v>0</v>
      </c>
      <c r="XM68" s="203">
        <v>0</v>
      </c>
      <c r="XN68" s="203">
        <v>-39.319319999999998</v>
      </c>
      <c r="XO68" s="203">
        <v>19.919474999999998</v>
      </c>
      <c r="XP68" s="203">
        <v>-59.238754</v>
      </c>
      <c r="XQ68" s="203">
        <v>0</v>
      </c>
      <c r="XR68" s="203">
        <v>0</v>
      </c>
      <c r="XS68" s="203">
        <v>0</v>
      </c>
      <c r="XT68" s="203">
        <v>0</v>
      </c>
      <c r="XU68" s="203">
        <v>0</v>
      </c>
      <c r="XV68" s="203">
        <v>0</v>
      </c>
      <c r="XW68" s="203">
        <v>0</v>
      </c>
      <c r="XX68" s="203">
        <v>-0.23200000000000001</v>
      </c>
      <c r="XY68" s="241">
        <f>IFERROR(HLOOKUP("fl_4_v_s14",acc!$B$10:$ALM$83,$A68-1947,FALSE),"")</f>
        <v>-0.54500000000000004</v>
      </c>
      <c r="XZ68" s="203">
        <v>0</v>
      </c>
      <c r="YA68" s="203">
        <v>0</v>
      </c>
      <c r="YB68" s="203">
        <v>0</v>
      </c>
      <c r="YC68" s="203">
        <v>0</v>
      </c>
      <c r="YD68" s="203">
        <v>0</v>
      </c>
      <c r="YE68" s="203">
        <v>-0.54500000000000004</v>
      </c>
      <c r="YF68" s="203">
        <v>0</v>
      </c>
      <c r="YG68" s="203">
        <v>0</v>
      </c>
      <c r="YH68" s="203">
        <v>0</v>
      </c>
      <c r="YI68" s="203">
        <v>0</v>
      </c>
      <c r="YJ68" s="203">
        <v>0</v>
      </c>
      <c r="YK68" s="203">
        <v>0</v>
      </c>
      <c r="YL68" s="203">
        <v>178.743877</v>
      </c>
      <c r="YM68" s="241">
        <f>IFERROR(HLOOKUP("fl_1_v_s2",acc!$B$10:$ALE$83,$A68-1947,FALSE)+HLOOKUP("fl_295_v_s2",acc!$B$10:$ALE$83,$A68-1947,FALSE)+HLOOKUP("tgt2_v",acc!$B$10:$ALE$83,$A68-1947,FALSE)+HLOOKUP("fl_2_v_s2",acc!$B$10:$ALE$83,$A68-1947,FALSE)+HLOOKUP("fl_3d_v_s2",acc!$B$10:$ALE$83,$A68-1947,FALSE)+HLOOKUP("fl_4_v_s2",acc!$B$10:$ALE$83,$A68-1947,FALSE)+HLOOKUP("fl_5d_v_s2",acc!$B$10:$ALE$83,$A68-1947,FALSE)+HLOOKUP("fl_7_v_s2",acc!$B$10:$ALE$83,$A68-1947,FALSE),"")</f>
        <v>67.666660999999991</v>
      </c>
      <c r="YN68" s="203">
        <v>4.4000000000000004</v>
      </c>
      <c r="YO68" s="203">
        <v>-11.626800000000003</v>
      </c>
      <c r="YP68" s="203">
        <v>0</v>
      </c>
      <c r="YQ68" s="203">
        <v>0.87620000000000009</v>
      </c>
      <c r="YR68" s="203">
        <v>-7.8591959999999998</v>
      </c>
      <c r="YS68" s="203">
        <v>42.093813000000004</v>
      </c>
      <c r="YT68" s="203">
        <v>-49.953000000000003</v>
      </c>
      <c r="YU68" s="203">
        <v>-6.2952989999999991</v>
      </c>
      <c r="YV68" s="203">
        <v>135.73908499999999</v>
      </c>
      <c r="YW68" s="203">
        <v>0</v>
      </c>
      <c r="YX68" s="203">
        <v>135.73908499999999</v>
      </c>
      <c r="YY68" s="203">
        <v>0</v>
      </c>
      <c r="YZ68" s="203">
        <v>-5.4735249999999951</v>
      </c>
      <c r="ZA68" s="203">
        <v>0</v>
      </c>
      <c r="ZB68" s="203">
        <v>-7.081194</v>
      </c>
      <c r="ZC68" s="241">
        <f>IFERROR(HLOOKUP("fa_21_c_s11",acc!$B$10:$AIL$83,$A68-1947,FALSE)+HLOOKUP("fa_2_c_s11",acc!$B$10:$AIL$83,$A68-1947,FALSE)+HLOOKUP("fa_3e_c_s11",acc!$B$10:$AIL$83,$A68-1947,FALSE)+HLOOKUP("fa_3d_c_s11",acc!$B$10:$AIL$83,$A68-1947,FALSE)+HLOOKUP("fa_4_c_s11",acc!$B$10:$AIL$83,$A68-1947,FALSE)+HLOOKUP("fa_5e_c_s11",acc!$B$10:$AIL$83,$A68-1947,FALSE)+HLOOKUP("fa_5d_c_s11",acc!$B$10:$AIL$83,$A68-1947,FALSE)+HLOOKUP("fa_6_c_s11",acc!$B$10:$AIL$83,$A68-1947,FALSE)+HLOOKUP("fa_7_c_s11",acc!$B$10:$AIL$83,$A68-1947,FALSE)+HLOOKUP("fa_8_c_s11",acc!$B$10:$AIL$83,$A68-1947,FALSE),"")</f>
        <v>-11.457195</v>
      </c>
      <c r="ZD68" s="203">
        <v>0</v>
      </c>
      <c r="ZE68" s="203">
        <v>5.0642529999999999</v>
      </c>
      <c r="ZF68" s="203">
        <v>0</v>
      </c>
      <c r="ZG68" s="203">
        <v>8</v>
      </c>
      <c r="ZH68" s="203">
        <v>8</v>
      </c>
      <c r="ZI68" s="203">
        <v>0</v>
      </c>
      <c r="ZJ68" s="203">
        <v>-8.0920000000000005</v>
      </c>
      <c r="ZK68" s="203">
        <v>-10.4895</v>
      </c>
      <c r="ZL68" s="203">
        <v>-10.489393</v>
      </c>
      <c r="ZM68" s="203">
        <v>-1.07E-4</v>
      </c>
      <c r="ZN68" s="203">
        <v>1.2790530000000002</v>
      </c>
      <c r="ZO68" s="203">
        <v>0</v>
      </c>
      <c r="ZP68" s="203">
        <v>0.780999</v>
      </c>
      <c r="ZQ68" s="203">
        <v>-38.514163999999994</v>
      </c>
      <c r="ZR68" s="241">
        <f>IFERROR(HLOOKUP("fa_21_c_s12",acc!$B$10:$AMJ$83,$A68-1947,FALSE)+HLOOKUP("res_c",acc!$B$10:$AMJ$83,$A68-1947,FALSE)+HLOOKUP("fa_2_c_s12",acc!$B$10:$AMJ$83,$A68-1947,FALSE)+HLOOKUP("fa_3e_c_s12",acc!$B$10:$AMJ$83,$A68-1947,FALSE)+HLOOKUP("fa_3d_c_s12",acc!$B$10:$AMJ$83,$A68-1947,FALSE)+HLOOKUP("fa_3g_c_s12",acc!$B$10:$AMJ$83,$A68-1947,FALSE)+HLOOKUP("fa_4_c_s12",acc!$B$10:$AMJ$83,$A68-1947,FALSE)+HLOOKUP("fa_5e_c_s12",acc!$B$10:$AMJ$83,$A68-1947,FALSE)+HLOOKUP("fa_5d_c_s12",acc!$B$10:$AMJ$83,$A68-1947,FALSE)+HLOOKUP("fa_8_c_s12",acc!$B$10:$AMJ$83,$A68-1947,FALSE),"")</f>
        <v>-89.618255000000005</v>
      </c>
      <c r="ZS68" s="203">
        <v>0</v>
      </c>
      <c r="ZT68" s="203">
        <v>-2.7976999999999999</v>
      </c>
      <c r="ZU68" s="203">
        <v>0</v>
      </c>
      <c r="ZV68" s="203">
        <v>0</v>
      </c>
      <c r="ZW68" s="203">
        <v>-72.344999999999999</v>
      </c>
      <c r="ZX68" s="203">
        <v>-82</v>
      </c>
      <c r="ZY68" s="203">
        <v>9.6549999999999994</v>
      </c>
      <c r="ZZ68" s="203">
        <v>-9.8810599999999997</v>
      </c>
      <c r="AAA68" s="203">
        <v>-4.5944950000000002</v>
      </c>
      <c r="AAB68" s="203">
        <v>-4.5936490000000001</v>
      </c>
      <c r="AAC68" s="203">
        <v>-8.4599999999999996E-4</v>
      </c>
      <c r="AAD68" s="203">
        <v>0</v>
      </c>
      <c r="AAE68" s="203">
        <v>0</v>
      </c>
      <c r="AAF68" s="203">
        <v>0</v>
      </c>
      <c r="AAG68" s="203">
        <v>0</v>
      </c>
      <c r="AAH68" s="241">
        <f>IFERROR(HLOOKUP("fa_1_c_s121",acc!$B$10:$AMB$83,$A68-1947,FALSE)+HLOOKUP("fa_295_c_s121",acc!$B$10:$AMB$83,$A68-1947,FALSE)+HLOOKUP("tgt2_c",acc!$B$10:$AMB$83,$A68-1947,FALSE)+HLOOKUP("fa_2_c_s121",acc!$B$10:$AMB$83,$A68-1947,FALSE)+HLOOKUP("fa_3e_c_s121",acc!$B$10:$AMB$83,$A68-1947,FALSE)+HLOOKUP("fa_3d_c_s121",acc!$B$10:$AMB$83,$A68-1947,FALSE)+HLOOKUP("fa_3g_c_s121",acc!$B$10:$AMB$83,$A68-1947,FALSE)+HLOOKUP("fa_4_c_s121",acc!$B$10:$AMB$83,$A68-1947,FALSE)+HLOOKUP("fa_5e_c_s121",acc!$B$10:$AMB$83,$A68-1947,FALSE)+HLOOKUP("fa_5d_c_s121",acc!$B$10:$AMB$83,$A68-1947,FALSE)+HLOOKUP("fa_7_c_s121",acc!$B$10:$AMB$83,$A68-1947,FALSE)+HLOOKUP("fa_8_c_s121",acc!$B$10:$AMB$83,$A68-1947,FALSE),"")</f>
        <v>0</v>
      </c>
      <c r="AAI68" s="203">
        <v>0</v>
      </c>
      <c r="AAJ68" s="203">
        <v>0</v>
      </c>
      <c r="AAK68" s="203">
        <v>0</v>
      </c>
      <c r="AAL68" s="203">
        <v>0</v>
      </c>
      <c r="AAM68" s="203">
        <v>0</v>
      </c>
      <c r="AAN68" s="203">
        <v>0</v>
      </c>
      <c r="AAO68" s="203">
        <v>0</v>
      </c>
      <c r="AAP68" s="203">
        <v>0</v>
      </c>
      <c r="AAQ68" s="203">
        <v>0</v>
      </c>
      <c r="AAR68" s="203">
        <v>0</v>
      </c>
      <c r="AAS68" s="203">
        <v>0</v>
      </c>
      <c r="AAT68" s="203">
        <v>0</v>
      </c>
      <c r="AAU68" s="203">
        <v>0</v>
      </c>
      <c r="AAV68" s="203">
        <v>0</v>
      </c>
      <c r="AAW68" s="203">
        <v>5.5861040000000006</v>
      </c>
      <c r="AAX68" s="241">
        <f>IFERROR(HLOOKUP("gcb_c",acc!$B$10:$ALT$83,$A68-1947,FALSE)+HLOOKUP("fa_2_c_s13",acc!$B$10:$ALT$83,$A68-1947,FALSE)+HLOOKUP("fa_3d_c_s13",acc!$B$10:$ALT$83,$A68-1947,FALSE)+HLOOKUP("fa_3g_c_s13",acc!$B$10:$ALT$83,$A68-1947,FALSE)+HLOOKUP("fa_5e_c_s13",acc!$B$10:$ALT$83,$A68-1947,FALSE)+HLOOKUP("fa_5d_c_s13",acc!$B$10:$ALT$83,$A68-1947,FALSE)+HLOOKUP("fa_6_c_s13",acc!$B$10:$ALT$83,$A68-1947,FALSE)+HLOOKUP("fa_7_c_s13",acc!$B$10:$ALT$83,$A68-1947,FALSE)+HLOOKUP("fa_8_c_s13",acc!$B$10:$ALT$83,$A68-1947,FALSE),"")</f>
        <v>5.6869939999999994</v>
      </c>
      <c r="AAY68" s="203">
        <v>0</v>
      </c>
      <c r="AAZ68" s="203">
        <v>-0.224</v>
      </c>
      <c r="ABA68" s="203">
        <v>0</v>
      </c>
      <c r="ABB68" s="203">
        <v>0</v>
      </c>
      <c r="ABC68" s="203">
        <v>0</v>
      </c>
      <c r="ABD68" s="203">
        <v>0</v>
      </c>
      <c r="ABE68" s="203">
        <v>0</v>
      </c>
      <c r="ABF68" s="203">
        <v>6.6509939999999999</v>
      </c>
      <c r="ABG68" s="203">
        <v>6.4406460000000001</v>
      </c>
      <c r="ABH68" s="203">
        <v>0.21034800000000001</v>
      </c>
      <c r="ABI68" s="203">
        <v>0</v>
      </c>
      <c r="ABJ68" s="203">
        <v>0</v>
      </c>
      <c r="ABK68" s="203">
        <v>-0.74</v>
      </c>
      <c r="ABL68" s="203">
        <v>25.391452000000001</v>
      </c>
      <c r="ABM68" s="241">
        <f>IFERROR(HLOOKUP("fa_21_c_s14",acc!$B$10:$ALL$83,$A68-1947,FALSE)+HLOOKUP("fa_2_c_s14",acc!$B$10:$ALL$83,$A68-1947,FALSE)+HLOOKUP("fa_3d_c_s14",acc!$B$10:$ALL$83,$A68-1947,FALSE)+HLOOKUP("fa_3g_c_s14",acc!$B$10:$ALL$83,$A68-1947,FALSE)+HLOOKUP("fa_5e_c_s14",acc!$B$10:$ALL$83,$A68-1947,FALSE)+HLOOKUP("fa_5d_c_s14",acc!$B$10:$ALL$83,$A68-1947,FALSE)+HLOOKUP("fa_6_c_s14",acc!$B$10:$ALL$83,$A68-1947,FALSE)+HLOOKUP("fa_7_c_s14",acc!$B$10:$ALL$83,$A68-1947,FALSE)+HLOOKUP("fa_8_c_s14",acc!$B$10:$ALL$83,$A68-1947,FALSE),"")</f>
        <v>25.941452000000002</v>
      </c>
      <c r="ABN68" s="203">
        <v>0</v>
      </c>
      <c r="ABO68" s="203">
        <v>-1.4189000000000001</v>
      </c>
      <c r="ABP68" s="203">
        <v>0</v>
      </c>
      <c r="ABQ68" s="203">
        <v>0</v>
      </c>
      <c r="ABR68" s="203">
        <v>0</v>
      </c>
      <c r="ABS68" s="203">
        <v>0</v>
      </c>
      <c r="ABT68" s="203">
        <v>0</v>
      </c>
      <c r="ABU68" s="203">
        <v>-1.711997</v>
      </c>
      <c r="ABV68" s="203">
        <v>-1.7136020000000001</v>
      </c>
      <c r="ABW68" s="203">
        <v>1.6050000000000001E-3</v>
      </c>
      <c r="ABX68" s="203">
        <v>28.512348000000003</v>
      </c>
      <c r="ABY68" s="203">
        <v>0</v>
      </c>
      <c r="ABZ68" s="203">
        <v>0.56000100000000008</v>
      </c>
      <c r="ACA68" s="203">
        <v>60.763015000000003</v>
      </c>
      <c r="ACB68" s="241">
        <f>IFERROR(HLOOKUP("fa_21_c_s2",acc!$B$10:$ALD$83,$A68-1947,FALSE)+HLOOKUP("fa_2_c_s2",acc!$B$10:$ALD$83,$A68-1947,FALSE)+HLOOKUP("fa_3e_c_s2",acc!$B$10:$ALD$83,$A68-1947,FALSE)+HLOOKUP("fa_3g_c_s2",acc!$B$10:$ALD$83,$A68-1947,FALSE)+HLOOKUP("fa_4_c_s2",acc!$B$10:$ALD$83,$A68-1947,FALSE)+HLOOKUP("fa_5e_c_s2",acc!$B$10:$ALD$83,$A68-1947,FALSE)+HLOOKUP("fa_6_c_s2",acc!$B$10:$ALD$83,$A68-1947,FALSE)+HLOOKUP("fa_8_c_s2",acc!$B$10:$ALD$83,$A68-1947,FALSE),"")</f>
        <v>84.713166999999999</v>
      </c>
      <c r="ACC68" s="203">
        <v>0</v>
      </c>
      <c r="ACD68" s="203">
        <v>5.5511151231257827E-17</v>
      </c>
      <c r="ACE68" s="203">
        <v>0</v>
      </c>
      <c r="ACF68" s="203">
        <v>0</v>
      </c>
      <c r="ACG68" s="203">
        <v>0</v>
      </c>
      <c r="ACH68" s="203">
        <v>-74</v>
      </c>
      <c r="ACI68" s="203">
        <v>74</v>
      </c>
      <c r="ACJ68" s="203">
        <v>1.1912610000000003</v>
      </c>
      <c r="ACK68" s="203">
        <v>6.3959979999999996</v>
      </c>
      <c r="ACL68" s="203">
        <v>6.3959979999999996</v>
      </c>
      <c r="ACM68" s="203">
        <v>0</v>
      </c>
      <c r="ACN68" s="203">
        <v>3.7269079999999946</v>
      </c>
      <c r="ACO68" s="203">
        <v>0</v>
      </c>
      <c r="ACP68" s="203">
        <v>-0.60099999999999953</v>
      </c>
      <c r="ACQ68" s="203">
        <v>-18.413126000000002</v>
      </c>
      <c r="ACR68" s="241">
        <f>IFERROR(HLOOKUP("fl_3g_c_s11",acc!$B$10:$AMQ$83,$A68-1947,FALSE)+HLOOKUP("fl_4_c_s11",acc!$B$10:$AMQ$83,$A68-1947,FALSE)+HLOOKUP("fl_5e_c_s11",acc!$B$10:$AMQ$83,$A68-1947,FALSE),"")</f>
        <v>-22.789127000000001</v>
      </c>
      <c r="ACS68" s="203">
        <v>0</v>
      </c>
      <c r="ACT68" s="203">
        <v>0</v>
      </c>
      <c r="ACU68" s="203">
        <v>0</v>
      </c>
      <c r="ACV68" s="203">
        <v>0</v>
      </c>
      <c r="ACW68" s="203">
        <v>0</v>
      </c>
      <c r="ACX68" s="203">
        <v>-14.789127000000001</v>
      </c>
      <c r="ACY68" s="203">
        <v>0</v>
      </c>
      <c r="ACZ68" s="203">
        <v>0</v>
      </c>
      <c r="ADA68" s="203">
        <v>0</v>
      </c>
      <c r="ADB68" s="203">
        <v>0</v>
      </c>
      <c r="ADC68" s="203">
        <v>0</v>
      </c>
      <c r="ADD68" s="203">
        <v>0</v>
      </c>
      <c r="ADE68" s="203">
        <v>80.966899999999995</v>
      </c>
      <c r="ADF68" s="241">
        <f>IFERROR(HLOOKUP("fl_295_c_s12",acc!$B$10:$AMI$83,$A68-1947,FALSE)+HLOOKUP("fl_2_c_s12",acc!$B$10:$AMI$83,$A68-1947,FALSE)+HLOOKUP("fl_3g_c_s12",acc!$B$10:$AMI$83,$A68-1947,FALSE)+HLOOKUP("fl_5e_c_s12",acc!$B$10:$AMI$83,$A68-1947,FALSE)+HLOOKUP("fl_6_c_s12",acc!$B$10:$AMI$83,$A68-1947,FALSE)+HLOOKUP("fl_7_c_s12",acc!$B$10:$AMI$83,$A68-1947,FALSE),"")</f>
        <v>29.862809000000002</v>
      </c>
      <c r="ADG68" s="203">
        <v>0</v>
      </c>
      <c r="ADH68" s="203">
        <v>0.30449999999999999</v>
      </c>
      <c r="ADI68" s="203">
        <v>0</v>
      </c>
      <c r="ADJ68" s="203">
        <v>0</v>
      </c>
      <c r="ADK68" s="203">
        <v>0</v>
      </c>
      <c r="ADL68" s="203">
        <v>-74</v>
      </c>
      <c r="ADM68" s="203">
        <v>74</v>
      </c>
      <c r="ADN68" s="203">
        <v>0</v>
      </c>
      <c r="ADO68" s="203">
        <v>-3.96</v>
      </c>
      <c r="ADP68" s="203">
        <v>-3.96</v>
      </c>
      <c r="ADQ68" s="203">
        <v>0</v>
      </c>
      <c r="ADR68" s="203">
        <v>33.518309000000002</v>
      </c>
      <c r="ADS68" s="203">
        <v>0</v>
      </c>
      <c r="ADT68" s="203">
        <v>0</v>
      </c>
      <c r="ADU68" s="203">
        <v>0</v>
      </c>
      <c r="ADV68" s="241">
        <f>IFERROR(HLOOKUP("fl_21_c_s121",acc!$B$10:$AMA$83,$A68-1947,FALSE)+HLOOKUP("res_c",acc!$B$10:$AMA$83,$A68-1947,FALSE)+HLOOKUP("gcb_c",acc!$B$10:$AMA$83,$A68-1947,FALSE)+HLOOKUP("fl_2_c_s121",acc!$B$10:$AMA$83,$A68-1947,FALSE)+HLOOKUP("fl_5e_c_s121",acc!$B$10:$AMA$83,$A68-1947,FALSE),"")</f>
        <v>0</v>
      </c>
      <c r="ADW68" s="203">
        <v>0</v>
      </c>
      <c r="ADX68" s="203">
        <v>0</v>
      </c>
      <c r="ADY68" s="203">
        <v>0</v>
      </c>
      <c r="ADZ68" s="203">
        <v>0</v>
      </c>
      <c r="AEA68" s="203">
        <v>0</v>
      </c>
      <c r="AEB68" s="203">
        <v>0</v>
      </c>
      <c r="AEC68" s="203">
        <v>0</v>
      </c>
      <c r="AED68" s="203">
        <v>0</v>
      </c>
      <c r="AEE68" s="203">
        <v>0</v>
      </c>
      <c r="AEF68" s="203">
        <v>0</v>
      </c>
      <c r="AEG68" s="203">
        <v>0</v>
      </c>
      <c r="AEH68" s="203">
        <v>0</v>
      </c>
      <c r="AEI68" s="203">
        <v>0</v>
      </c>
      <c r="AEJ68" s="203">
        <v>0</v>
      </c>
      <c r="AEK68" s="203">
        <v>-1.145337</v>
      </c>
      <c r="AEL68" s="241">
        <f>IFERROR(HLOOKUP("fl_2_c_s13",acc!$B$10:$ALS$83,$A68-1947,FALSE)+HLOOKUP("fl_3e_c_s13",acc!$B$10:$ALS$83,$A68-1947,FALSE)+HLOOKUP("fl_4_c_s13",acc!$B$10:$ALS$83,$A68-1947,FALSE),"")</f>
        <v>-1.0444469999999999</v>
      </c>
      <c r="AEM68" s="203">
        <v>0</v>
      </c>
      <c r="AEN68" s="203">
        <v>0.243253</v>
      </c>
      <c r="AEO68" s="203">
        <v>0</v>
      </c>
      <c r="AEP68" s="203">
        <v>0</v>
      </c>
      <c r="AEQ68" s="203">
        <v>0</v>
      </c>
      <c r="AER68" s="203">
        <v>0</v>
      </c>
      <c r="AES68" s="203">
        <v>-1.2876999999999998</v>
      </c>
      <c r="AET68" s="203">
        <v>0</v>
      </c>
      <c r="AEU68" s="203">
        <v>0</v>
      </c>
      <c r="AEV68" s="203">
        <v>0</v>
      </c>
      <c r="AEW68" s="203">
        <v>0</v>
      </c>
      <c r="AEX68" s="203">
        <v>0</v>
      </c>
      <c r="AEY68" s="203">
        <v>0</v>
      </c>
      <c r="AEZ68" s="203">
        <v>-0.64542200000000005</v>
      </c>
      <c r="AFA68" s="241">
        <f>IFERROR(HLOOKUP("fl_4_c_s14",acc!$B$10:$ALK$83,$A68-1947,FALSE),"")</f>
        <v>-9.5421999999999993E-2</v>
      </c>
      <c r="AFB68" s="203">
        <v>0</v>
      </c>
      <c r="AFC68" s="203">
        <v>0</v>
      </c>
      <c r="AFD68" s="203">
        <v>0</v>
      </c>
      <c r="AFE68" s="203">
        <v>0</v>
      </c>
      <c r="AFF68" s="203">
        <v>0</v>
      </c>
      <c r="AFG68" s="203">
        <v>-9.5421999999999993E-2</v>
      </c>
      <c r="AFH68" s="203">
        <v>0</v>
      </c>
      <c r="AFI68" s="203">
        <v>0</v>
      </c>
      <c r="AFJ68" s="203">
        <v>0</v>
      </c>
      <c r="AFK68" s="203">
        <v>0</v>
      </c>
      <c r="AFL68" s="203">
        <v>0</v>
      </c>
      <c r="AFM68" s="203">
        <v>0</v>
      </c>
      <c r="AFN68" s="203">
        <v>-14.617801999999999</v>
      </c>
      <c r="AFO68" s="241">
        <f>IFERROR(HLOOKUP("fl_1_c_s2",acc!$B$10:$ALC$83,$A68-1947,FALSE)+HLOOKUP("fl_295_c_s2",acc!$B$10:$ALC$83,$A68-1947,FALSE)+HLOOKUP("tgt2_c",acc!$B$10:$ALC$83,$A68-1947,FALSE)+HLOOKUP("fl_2_c_s2",acc!$B$10:$ALC$83,$A68-1947,FALSE)+HLOOKUP("fl_3d_c_s2",acc!$B$10:$ALC$83,$A68-1947,FALSE)+HLOOKUP("fl_4_c_s2",acc!$B$10:$ALC$83,$A68-1947,FALSE)+HLOOKUP("fl_5d_c_s2",acc!$B$10:$ALC$83,$A68-1947,FALSE)+HLOOKUP("fl_7_c_s2",acc!$B$10:$ALC$83,$A68-1947,FALSE),"")</f>
        <v>9.3323500000000017</v>
      </c>
      <c r="AFP68" s="203">
        <v>0</v>
      </c>
      <c r="AFQ68" s="203">
        <v>7.5900000000000023E-2</v>
      </c>
      <c r="AFR68" s="203">
        <v>0</v>
      </c>
      <c r="AFS68" s="203">
        <v>0</v>
      </c>
      <c r="AFT68" s="203">
        <v>-64.344999999999999</v>
      </c>
      <c r="AFU68" s="203">
        <v>-74</v>
      </c>
      <c r="AFV68" s="203">
        <v>9.6549999999999994</v>
      </c>
      <c r="AFW68" s="203">
        <v>-0.60954999999999904</v>
      </c>
      <c r="AFX68" s="203">
        <v>0.21099999999999999</v>
      </c>
      <c r="AFY68" s="203">
        <v>0</v>
      </c>
      <c r="AFZ68" s="203">
        <v>0.21099999999999999</v>
      </c>
      <c r="AGA68" s="203">
        <v>0</v>
      </c>
      <c r="AGB68" s="203">
        <v>0</v>
      </c>
      <c r="AGC68" s="203">
        <v>0</v>
      </c>
      <c r="AGD68" s="203">
        <v>1850.1080000000002</v>
      </c>
      <c r="AGE68" s="203">
        <v>1849.4690000000001</v>
      </c>
      <c r="AGF68" s="203">
        <v>0</v>
      </c>
      <c r="AGG68" s="203">
        <v>0</v>
      </c>
      <c r="AGH68" s="203">
        <v>2.7288633333333339</v>
      </c>
      <c r="AGI68" s="203">
        <v>10.023950833333334</v>
      </c>
      <c r="AGJ68" s="203">
        <v>-1.306216</v>
      </c>
      <c r="AGK68" s="203">
        <v>-0.74355499999999997</v>
      </c>
      <c r="AGL68" s="203">
        <v>0</v>
      </c>
      <c r="AGM68" s="203">
        <v>0</v>
      </c>
      <c r="AGN68" s="203">
        <v>33.075000000000003</v>
      </c>
      <c r="AGO68" s="203">
        <v>1.5309999999999999</v>
      </c>
      <c r="AGP68" s="203">
        <v>0</v>
      </c>
      <c r="AGQ68" s="203">
        <v>0</v>
      </c>
      <c r="AGR68" s="203">
        <v>-0.68970699999999996</v>
      </c>
      <c r="AGS68" s="203">
        <v>-51.181457000000002</v>
      </c>
      <c r="AGT68" s="203">
        <v>0.66591600000000006</v>
      </c>
      <c r="AGU68" s="203">
        <v>0</v>
      </c>
      <c r="AGV68" s="203">
        <v>46.085552</v>
      </c>
      <c r="AGW68" s="203">
        <v>-5.1197509999999999</v>
      </c>
      <c r="AGX68" s="203">
        <v>0.5792180000000009</v>
      </c>
      <c r="AGY68" s="203">
        <v>112.30203399999999</v>
      </c>
      <c r="AGZ68" s="203">
        <v>147.47205500000001</v>
      </c>
      <c r="AHA68" s="203">
        <v>0.59383799999999975</v>
      </c>
      <c r="AHB68" s="203">
        <v>2.4378519999999995</v>
      </c>
      <c r="AHC68" s="203">
        <v>1.586036</v>
      </c>
      <c r="AHD68" s="203">
        <v>31.131447999999999</v>
      </c>
      <c r="AHE68" s="203">
        <v>4.6681699999999999</v>
      </c>
      <c r="AHF68" s="203">
        <v>309.40553899999998</v>
      </c>
      <c r="AHG68" s="203">
        <v>7.2577349999999994</v>
      </c>
      <c r="AHH68" s="203">
        <v>0</v>
      </c>
      <c r="AHI68" s="203">
        <v>708.46206700000005</v>
      </c>
      <c r="AHJ68" s="203">
        <v>1029.79351</v>
      </c>
      <c r="AHK68" s="203">
        <v>256.08930699999996</v>
      </c>
      <c r="AHL68" s="203">
        <v>647.96496300000013</v>
      </c>
      <c r="AHM68" s="203">
        <v>958.56380200000001</v>
      </c>
      <c r="AHN68" s="203">
        <f t="shared" si="3"/>
        <v>1.4727896346213174</v>
      </c>
      <c r="AHO68" s="203">
        <f t="shared" si="2"/>
        <v>0.89242274984135395</v>
      </c>
      <c r="AHP68" s="203">
        <v>5.0843250000000006</v>
      </c>
      <c r="AHQ68" s="203">
        <v>12.037797999999952</v>
      </c>
      <c r="AHR68" s="203">
        <v>56.799419999999998</v>
      </c>
      <c r="AHS68" s="203">
        <v>492.76660099999992</v>
      </c>
      <c r="AHT68" s="203">
        <v>-0.55401099999999992</v>
      </c>
      <c r="AHU68" s="203">
        <v>19.041335999999998</v>
      </c>
      <c r="AHV68" s="203">
        <v>0.27834100000000001</v>
      </c>
      <c r="AHW68" s="203">
        <v>0</v>
      </c>
      <c r="AHX68" s="203">
        <v>-59.238754</v>
      </c>
      <c r="AHY68" s="203">
        <v>-40.473128999999993</v>
      </c>
      <c r="AHZ68" s="203">
        <v>-4.6432880000000001</v>
      </c>
      <c r="AIA68" s="203">
        <v>29.610815000000006</v>
      </c>
      <c r="AIB68" s="203">
        <v>-12.674752000000002</v>
      </c>
      <c r="AIC68" s="203">
        <v>0.14963099999999996</v>
      </c>
      <c r="AID68" s="203">
        <v>-0.30913099999999361</v>
      </c>
      <c r="AIE68" s="203">
        <v>-3.0499229999999997</v>
      </c>
      <c r="AIF68" s="203">
        <v>-43.719465</v>
      </c>
      <c r="AIG68" s="203">
        <v>0</v>
      </c>
      <c r="AIH68" s="203">
        <v>0</v>
      </c>
      <c r="AII68" s="203">
        <v>0</v>
      </c>
      <c r="AIJ68" s="203">
        <v>0</v>
      </c>
      <c r="AIK68" s="203">
        <v>0</v>
      </c>
      <c r="AIL68" s="203">
        <v>0</v>
      </c>
      <c r="AIM68" s="203">
        <v>-8</v>
      </c>
      <c r="AIN68" s="203">
        <v>-82</v>
      </c>
      <c r="AIO68" s="203">
        <v>0</v>
      </c>
      <c r="AIP68" s="203">
        <v>0</v>
      </c>
      <c r="AIQ68" s="203">
        <v>0</v>
      </c>
      <c r="AIR68" s="203">
        <v>0</v>
      </c>
      <c r="AIS68" s="203">
        <v>74</v>
      </c>
    </row>
    <row r="69" spans="1:929" x14ac:dyDescent="0.35">
      <c r="A69" s="1">
        <v>2007</v>
      </c>
      <c r="B69" s="203">
        <v>226.10999999999999</v>
      </c>
      <c r="C69" s="203">
        <v>-180.89063300000001</v>
      </c>
      <c r="D69" s="203">
        <v>63.587265000000002</v>
      </c>
      <c r="E69" s="203">
        <v>-0.30097799999998642</v>
      </c>
      <c r="F69" s="203">
        <v>1863.706639</v>
      </c>
      <c r="G69" s="203">
        <v>17.229999999999997</v>
      </c>
      <c r="H69" s="203">
        <v>0</v>
      </c>
      <c r="I69" s="203">
        <v>-0.56776000000000004</v>
      </c>
      <c r="J69" s="203">
        <v>-0.21216999999999331</v>
      </c>
      <c r="K69" s="203">
        <v>285.64229999999998</v>
      </c>
      <c r="L69" s="203">
        <v>0</v>
      </c>
      <c r="M69" s="203">
        <v>0</v>
      </c>
      <c r="N69" s="203">
        <v>0</v>
      </c>
      <c r="O69" s="203">
        <f t="shared" si="6"/>
        <v>2.7115744336593841</v>
      </c>
      <c r="P69" s="203">
        <f t="shared" si="4"/>
        <v>0.91961649333701001</v>
      </c>
      <c r="Q69" s="203">
        <v>0</v>
      </c>
      <c r="R69" s="203">
        <v>0</v>
      </c>
      <c r="S69" s="203">
        <v>1.8619999999999999</v>
      </c>
      <c r="T69" s="203">
        <v>0</v>
      </c>
      <c r="U69" s="203">
        <v>73.732236999999998</v>
      </c>
      <c r="V69" s="203">
        <v>46.755136999999998</v>
      </c>
      <c r="W69" s="203">
        <v>1572.7027700000001</v>
      </c>
      <c r="X69" s="203">
        <v>14.385000000000002</v>
      </c>
      <c r="Y69" s="203">
        <v>-11.017927</v>
      </c>
      <c r="Z69" s="203">
        <v>3.574074</v>
      </c>
      <c r="AA69" s="203">
        <v>-1.4095000000001079E-2</v>
      </c>
      <c r="AB69" s="203">
        <v>101.66743700000001</v>
      </c>
      <c r="AC69" s="203">
        <v>0</v>
      </c>
      <c r="AD69" s="203">
        <v>0</v>
      </c>
      <c r="AE69" s="203">
        <v>0</v>
      </c>
      <c r="AF69" s="203">
        <v>0</v>
      </c>
      <c r="AG69" s="203">
        <v>0</v>
      </c>
      <c r="AH69" s="203">
        <v>0</v>
      </c>
      <c r="AI69" s="203">
        <v>0</v>
      </c>
      <c r="AJ69" s="203">
        <v>0</v>
      </c>
      <c r="AK69" s="203">
        <v>0</v>
      </c>
      <c r="AL69" s="203">
        <v>0</v>
      </c>
      <c r="AM69" s="203">
        <v>0.187</v>
      </c>
      <c r="AN69" s="203">
        <v>0</v>
      </c>
      <c r="AO69" s="203">
        <v>4.4602449999999996</v>
      </c>
      <c r="AP69" s="203">
        <v>3.4049490000000002</v>
      </c>
      <c r="AQ69" s="203">
        <v>111.996336</v>
      </c>
      <c r="AR69" s="203">
        <v>76.659000000000006</v>
      </c>
      <c r="AS69" s="203">
        <v>-60.764264000000004</v>
      </c>
      <c r="AT69" s="203">
        <v>45.642037999999999</v>
      </c>
      <c r="AU69" s="203">
        <v>-4.2705000000012205E-2</v>
      </c>
      <c r="AV69" s="203">
        <v>994.84326899999996</v>
      </c>
      <c r="AW69" s="203">
        <v>0.20900000000000002</v>
      </c>
      <c r="AX69" s="203">
        <v>0</v>
      </c>
      <c r="AY69" s="203">
        <v>1.759007</v>
      </c>
      <c r="AZ69" s="203">
        <v>0.14357799999999993</v>
      </c>
      <c r="BA69" s="203">
        <v>16.989079</v>
      </c>
      <c r="BB69" s="203">
        <v>0</v>
      </c>
      <c r="BC69" s="203">
        <v>0</v>
      </c>
      <c r="BD69" s="203">
        <v>0</v>
      </c>
      <c r="BE69" s="203">
        <v>0</v>
      </c>
      <c r="BF69" s="203">
        <v>0</v>
      </c>
      <c r="BG69" s="203">
        <v>2.6230000000000002</v>
      </c>
      <c r="BH69" s="203">
        <v>0</v>
      </c>
      <c r="BI69" s="203">
        <v>34.376669999999997</v>
      </c>
      <c r="BJ69" s="203">
        <v>1.0532169999999996</v>
      </c>
      <c r="BK69" s="203">
        <v>742.77142400000002</v>
      </c>
      <c r="BL69" s="203">
        <v>129.75523699999999</v>
      </c>
      <c r="BM69" s="203">
        <v>-66.374138000000002</v>
      </c>
      <c r="BN69" s="203">
        <v>142.79098199999999</v>
      </c>
      <c r="BO69" s="203">
        <v>0</v>
      </c>
      <c r="BP69" s="203">
        <v>2958.791103</v>
      </c>
      <c r="BQ69" s="203">
        <v>0.65400000000000003</v>
      </c>
      <c r="BR69" s="203">
        <v>0</v>
      </c>
      <c r="BS69" s="203">
        <v>1.2040759999999999</v>
      </c>
      <c r="BT69" s="203">
        <v>0</v>
      </c>
      <c r="BU69" s="203">
        <v>16.823837999999999</v>
      </c>
      <c r="BV69" s="203">
        <v>1.0422</v>
      </c>
      <c r="BW69" s="203">
        <v>0</v>
      </c>
      <c r="BX69" s="203">
        <v>-2.2587299999999999</v>
      </c>
      <c r="BY69" s="203">
        <v>0</v>
      </c>
      <c r="BZ69" s="203">
        <v>118.5963</v>
      </c>
      <c r="CA69" s="203">
        <v>-4.67258</v>
      </c>
      <c r="CB69" s="203">
        <v>0</v>
      </c>
      <c r="CC69" s="203">
        <v>164.624976</v>
      </c>
      <c r="CD69" s="203">
        <v>91.73451399999999</v>
      </c>
      <c r="CE69" s="203">
        <v>3620.018239</v>
      </c>
      <c r="CF69" s="203">
        <v>450.058853</v>
      </c>
      <c r="CG69" s="203">
        <v>-321.86681900000002</v>
      </c>
      <c r="CH69" s="203">
        <v>256.44921299999999</v>
      </c>
      <c r="CI69" s="203">
        <v>0</v>
      </c>
      <c r="CJ69" s="203">
        <v>5944.1822520000005</v>
      </c>
      <c r="CK69" s="203">
        <v>18.0244</v>
      </c>
      <c r="CL69" s="203">
        <v>0</v>
      </c>
      <c r="CM69" s="203">
        <v>2.3953229999999999</v>
      </c>
      <c r="CN69" s="203">
        <v>7.9999999999999996E-6</v>
      </c>
      <c r="CO69" s="203">
        <v>319.455217</v>
      </c>
      <c r="CP69" s="203">
        <v>1.0422</v>
      </c>
      <c r="CQ69" s="203">
        <v>0</v>
      </c>
      <c r="CR69" s="203">
        <v>-2.2587299999999999</v>
      </c>
      <c r="CS69" s="203">
        <v>0</v>
      </c>
      <c r="CT69" s="203">
        <v>118.5963</v>
      </c>
      <c r="CU69" s="203">
        <v>1.9000000000000001E-5</v>
      </c>
      <c r="CV69" s="203">
        <v>0</v>
      </c>
      <c r="CW69" s="203">
        <v>278.46404100000001</v>
      </c>
      <c r="CX69" s="203">
        <v>142.878038</v>
      </c>
      <c r="CY69" s="203">
        <v>6075.5029189999996</v>
      </c>
      <c r="CZ69" s="203">
        <v>133.33700000000002</v>
      </c>
      <c r="DA69" s="203">
        <v>-69.193995000000001</v>
      </c>
      <c r="DB69" s="203">
        <v>143.64583599999997</v>
      </c>
      <c r="DC69" s="203">
        <v>-7.4369000000018559E-2</v>
      </c>
      <c r="DD69" s="203">
        <v>2983.9649070000005</v>
      </c>
      <c r="DE69" s="203">
        <f t="shared" si="7"/>
        <v>2.9629222719425732</v>
      </c>
      <c r="DF69" s="203">
        <f t="shared" si="5"/>
        <v>0.89658789012177498</v>
      </c>
      <c r="DG69" s="203">
        <v>0.65400000000000003</v>
      </c>
      <c r="DH69" s="203">
        <v>0</v>
      </c>
      <c r="DI69" s="203">
        <v>1.2040760000000001</v>
      </c>
      <c r="DJ69" s="203">
        <v>-3.6637359812630166E-15</v>
      </c>
      <c r="DK69" s="203">
        <v>16.823838000000027</v>
      </c>
      <c r="DL69" s="203">
        <v>1.0430000000000001</v>
      </c>
      <c r="DM69" s="203">
        <v>0</v>
      </c>
      <c r="DN69" s="203">
        <v>-2.2587299999999999</v>
      </c>
      <c r="DO69" s="203">
        <v>-8.0000000000013394E-4</v>
      </c>
      <c r="DP69" s="203">
        <v>118.5963</v>
      </c>
      <c r="DQ69" s="203">
        <v>-4.673</v>
      </c>
      <c r="DR69" s="203">
        <v>0</v>
      </c>
      <c r="DS69" s="203">
        <v>165.89488900000003</v>
      </c>
      <c r="DT69" s="203">
        <v>91.665754000000007</v>
      </c>
      <c r="DU69" s="203">
        <v>3648.0323889999995</v>
      </c>
      <c r="DV69" s="203">
        <v>5599.2065710000006</v>
      </c>
      <c r="DW69" s="241">
        <f>IFERROR(HLOOKUP("fa_21_s_s11",acc!$B$10:$AIR$83,$A69-1947,FALSE)+HLOOKUP("fa_2_s_s11",acc!$B$10:$AIR$83,$A69-1947,FALSE)+HLOOKUP("fa_3e_s_s11",acc!$B$10:$AIR$83,$A69-1947,FALSE)+HLOOKUP("fa_3d_s_s11",acc!$B$10:$AIR$83,$A69-1947,FALSE)+HLOOKUP("fa_4_s_s11",acc!$B$10:$AIR$83,$A69-1947,FALSE)+HLOOKUP("fa_5e_s_s11",acc!$B$10:$AIR$83,$A69-1947,FALSE)+HLOOKUP("fa_5d_s_s11",acc!$B$10:$AIR$83,$A69-1947,FALSE)+HLOOKUP("fa_6_s_s11",acc!$B$10:$AIR$83,$A69-1947,FALSE)+HLOOKUP("fa_7_s_s11",acc!$B$10:$AIR$83,$A69-1947,FALSE)+HLOOKUP("fa_8_s_s11",acc!$B$10:$AIR$83,$A69-1947,FALSE),"")</f>
        <v>4800.1065400000007</v>
      </c>
      <c r="DX69" s="203">
        <v>0</v>
      </c>
      <c r="DY69" s="203">
        <v>240.13816</v>
      </c>
      <c r="DZ69" s="203">
        <v>7.24</v>
      </c>
      <c r="EA69" s="203">
        <v>88.329159000000004</v>
      </c>
      <c r="EB69" s="203">
        <v>65.490957999999992</v>
      </c>
      <c r="EC69" s="203">
        <v>22.838201000000002</v>
      </c>
      <c r="ED69" s="203">
        <v>944.9479399999999</v>
      </c>
      <c r="EE69" s="203">
        <v>3325.1606239999996</v>
      </c>
      <c r="EF69" s="203">
        <v>2521.0060830000002</v>
      </c>
      <c r="EG69" s="203">
        <v>804.15454099999999</v>
      </c>
      <c r="EH69" s="203">
        <v>45.797830000000005</v>
      </c>
      <c r="EI69" s="203">
        <v>0.20040000000000013</v>
      </c>
      <c r="EJ69" s="203">
        <v>207.45709700000009</v>
      </c>
      <c r="EK69" s="203">
        <v>10566.724383000001</v>
      </c>
      <c r="EL69" s="241">
        <f>IFERROR(HLOOKUP("fa_21_s_s12",acc!$B$10:$AMP$83,$A69-1947,FALSE)+HLOOKUP("res_s",acc!$B$10:$AMP$83,$A69-1947,FALSE)+HLOOKUP("fa_2_s_s12",acc!$B$10:$AMP$83,$A69-1947,FALSE)+HLOOKUP("fa_3e_s_s12",acc!$B$10:$AMP$83,$A69-1947,FALSE)+HLOOKUP("fa_3d_s_s12",acc!$B$10:$AMP$83,$A69-1947,FALSE)+HLOOKUP("fa_3g_s_s12",acc!$B$10:$AMP$83,$A69-1947,FALSE)+HLOOKUP("fa_4_s_s12",acc!$B$10:$AMP$83,$A69-1947,FALSE)+HLOOKUP("fa_5e_s_s12",acc!$B$10:$AMP$83,$A69-1947,FALSE)+HLOOKUP("fa_5d_s_s12",acc!$B$10:$AMP$83,$A69-1947,FALSE)+HLOOKUP("fa_8_s_s12",acc!$B$10:$AMP$83,$A69-1947,FALSE),"")</f>
        <v>8960.1142070000005</v>
      </c>
      <c r="EM69" s="203">
        <v>0</v>
      </c>
      <c r="EN69" s="203">
        <v>2183.3105139999998</v>
      </c>
      <c r="EO69" s="203">
        <v>8.4179999999999993</v>
      </c>
      <c r="EP69" s="203">
        <v>0</v>
      </c>
      <c r="EQ69" s="203">
        <v>2409.3551010000001</v>
      </c>
      <c r="ER69" s="203">
        <v>1059.5394119999999</v>
      </c>
      <c r="ES69" s="203">
        <v>1349.8156879999999</v>
      </c>
      <c r="ET69" s="203">
        <v>1919.3166160000001</v>
      </c>
      <c r="EU69" s="203">
        <v>2378.0914910000001</v>
      </c>
      <c r="EV69" s="203">
        <v>1726.6668189999998</v>
      </c>
      <c r="EW69" s="203">
        <v>651.42467599999998</v>
      </c>
      <c r="EX69" s="203">
        <v>0</v>
      </c>
      <c r="EY69" s="203">
        <v>0</v>
      </c>
      <c r="EZ69" s="203">
        <v>-19.04051800000002</v>
      </c>
      <c r="FA69" s="203">
        <v>366.64866699999999</v>
      </c>
      <c r="FB69" s="241">
        <f>IFERROR(HLOOKUP("fa_1_s_s121",acc!$B$10:$AMH$83,$A69-1947,FALSE)+HLOOKUP("fa_295_s_s121",acc!$B$10:$AMH$83,$A69-1947,FALSE)+HLOOKUP("tgt2_s",acc!$B$10:$AMH$83,$A69-1947,FALSE)+HLOOKUP("fa_2_s_s121",acc!$B$10:$AMH$83,$A69-1947,FALSE)+HLOOKUP("fa_3e_s_s121",acc!$B$10:$AMH$83,$A69-1947,FALSE)+HLOOKUP("fa_3d_s_s121",acc!$B$10:$AMH$83,$A69-1947,FALSE)+HLOOKUP("fa_3g_s_s121",acc!$B$10:$AMH$83,$A69-1947,FALSE)+HLOOKUP("fa_4_s_s121",acc!$B$10:$AMH$83,$A69-1947,FALSE)+HLOOKUP("fa_5e_s_s121",acc!$B$10:$AMH$83,$A69-1947,FALSE)+HLOOKUP("fa_5d_s_s121",acc!$B$10:$AMH$83,$A69-1947,FALSE)+HLOOKUP("fa_7_s_s121",acc!$B$10:$AMH$83,$A69-1947,FALSE)+HLOOKUP("fa_8_s_s121",acc!$B$10:$AMH$83,$A69-1947,FALSE),"")</f>
        <v>364.92585600000001</v>
      </c>
      <c r="FC69" s="203">
        <v>48.460999999999999</v>
      </c>
      <c r="FD69" s="203">
        <v>113.14367333333334</v>
      </c>
      <c r="FE69" s="203">
        <v>0</v>
      </c>
      <c r="FF69" s="203">
        <v>99.715800000000002</v>
      </c>
      <c r="FG69" s="203">
        <v>99.489199999999997</v>
      </c>
      <c r="FH69" s="203">
        <v>18.864267999999999</v>
      </c>
      <c r="FI69" s="203">
        <v>80.624932999999999</v>
      </c>
      <c r="FJ69" s="203">
        <v>0.14299999999999999</v>
      </c>
      <c r="FK69" s="203">
        <v>5.2008000000000001</v>
      </c>
      <c r="FL69" s="203">
        <v>3.8213000000000004</v>
      </c>
      <c r="FM69" s="203">
        <v>1.3794999999999999</v>
      </c>
      <c r="FN69" s="203">
        <v>0</v>
      </c>
      <c r="FO69" s="203">
        <v>0</v>
      </c>
      <c r="FP69" s="203">
        <v>-4.3844999999999912E-2</v>
      </c>
      <c r="FQ69" s="203">
        <v>1021.280714</v>
      </c>
      <c r="FR69" s="241">
        <f>IFERROR(HLOOKUP("gcb_s",acc!$B$10:$ALZ$83,$A69-1947,FALSE)+HLOOKUP("fa_2_s_s13",acc!$B$10:$ALZ$83,$A69-1947,FALSE)+HLOOKUP("fa_3d_s_s13",acc!$B$10:$ALZ$83,$A69-1947,FALSE)+HLOOKUP("fa_3g_s_s13",acc!$B$10:$ALZ$83,$A69-1947,FALSE)+HLOOKUP("fa_5e_s_s13",acc!$B$10:$ALZ$83,$A69-1947,FALSE)+HLOOKUP("fa_5d_s_s13",acc!$B$10:$ALZ$83,$A69-1947,FALSE)+HLOOKUP("fa_6_s_s13",acc!$B$10:$ALZ$83,$A69-1947,FALSE)+HLOOKUP("fa_7_s_s13",acc!$B$10:$ALZ$83,$A69-1947,FALSE)+HLOOKUP("fa_8_s_s13",acc!$B$10:$ALZ$83,$A69-1947,FALSE),"")</f>
        <v>633.6244320000003</v>
      </c>
      <c r="FS69" s="203">
        <v>0</v>
      </c>
      <c r="FT69" s="203">
        <v>72.42295</v>
      </c>
      <c r="FU69" s="203">
        <v>0</v>
      </c>
      <c r="FV69" s="203">
        <v>58.236080000000001</v>
      </c>
      <c r="FW69" s="203">
        <v>36.745241999999998</v>
      </c>
      <c r="FX69" s="203">
        <v>21.490836999999999</v>
      </c>
      <c r="FY69" s="203">
        <v>0</v>
      </c>
      <c r="FZ69" s="203">
        <v>510.42619400000001</v>
      </c>
      <c r="GA69" s="203">
        <v>477.24558500000001</v>
      </c>
      <c r="GB69" s="203">
        <v>33.180608999999997</v>
      </c>
      <c r="GC69" s="203">
        <v>3.7897610000000004</v>
      </c>
      <c r="GD69" s="203">
        <v>-1.8939999999999999</v>
      </c>
      <c r="GE69" s="203">
        <v>15.985599000000036</v>
      </c>
      <c r="GF69" s="203">
        <v>3876.0283530000002</v>
      </c>
      <c r="GG69" s="241">
        <f>IFERROR(HLOOKUP("fa_21_s_s14",acc!$B$10:$ALR$83,$A69-1947,FALSE)+HLOOKUP("fa_2_s_s14",acc!$B$10:$ALR$83,$A69-1947,FALSE)+HLOOKUP("fa_3d_s_s14",acc!$B$10:$ALR$83,$A69-1947,FALSE)+HLOOKUP("fa_3g_s_s14",acc!$B$10:$ALR$83,$A69-1947,FALSE)+HLOOKUP("fa_5e_s_s14",acc!$B$10:$ALR$83,$A69-1947,FALSE)+HLOOKUP("fa_5d_s_s14",acc!$B$10:$ALR$83,$A69-1947,FALSE)+HLOOKUP("fa_6_s_s14",acc!$B$10:$ALR$83,$A69-1947,FALSE)+HLOOKUP("fa_7_s_s14",acc!$B$10:$ALR$83,$A69-1947,FALSE)+HLOOKUP("fa_8_s_s14",acc!$B$10:$ALR$83,$A69-1947,FALSE),"")</f>
        <v>3579.5104259999998</v>
      </c>
      <c r="GH69" s="203">
        <v>0</v>
      </c>
      <c r="GI69" s="203">
        <v>1007.494145</v>
      </c>
      <c r="GJ69" s="203">
        <v>40.064</v>
      </c>
      <c r="GK69" s="203">
        <v>76.202185</v>
      </c>
      <c r="GL69" s="203">
        <v>64.312076000000005</v>
      </c>
      <c r="GM69" s="203">
        <v>11.890108</v>
      </c>
      <c r="GN69" s="203">
        <v>0</v>
      </c>
      <c r="GO69" s="203">
        <v>1274.8064439999998</v>
      </c>
      <c r="GP69" s="203">
        <v>1246.8452409999998</v>
      </c>
      <c r="GQ69" s="203">
        <v>27.961203000000001</v>
      </c>
      <c r="GR69" s="203">
        <v>1289.979</v>
      </c>
      <c r="GS69" s="203">
        <v>0</v>
      </c>
      <c r="GT69" s="203">
        <v>-109.03534699999997</v>
      </c>
      <c r="GU69" s="203">
        <v>21439.121098</v>
      </c>
      <c r="GV69" s="241">
        <f>IFERROR(HLOOKUP("fa_21_s_s2",acc!$B$10:$ALJ$83,$A69-1947,FALSE)+HLOOKUP("fa_2_s_s2",acc!$B$10:$ALJ$83,$A69-1947,FALSE)+HLOOKUP("fa_3e_s_s2",acc!$B$10:$ALJ$83,$A69-1947,FALSE)+HLOOKUP("fa_3g_s_s2",acc!$B$10:$ALJ$83,$A69-1947,FALSE)+HLOOKUP("fa_4_s_s2",acc!$B$10:$ALJ$83,$A69-1947,FALSE)+HLOOKUP("fa_5e_s_s2",acc!$B$10:$ALJ$83,$A69-1947,FALSE)+HLOOKUP("fa_6_s_s2",acc!$B$10:$ALJ$83,$A69-1947,FALSE)+HLOOKUP("fa_8_s_s2",acc!$B$10:$ALJ$83,$A69-1947,FALSE),"")</f>
        <v>3241.0139270000004</v>
      </c>
      <c r="GW69" s="203">
        <v>0</v>
      </c>
      <c r="GX69" s="203">
        <v>163.6542</v>
      </c>
      <c r="GY69" s="203">
        <v>75.432669999999987</v>
      </c>
      <c r="GZ69" s="203">
        <v>0</v>
      </c>
      <c r="HA69" s="203">
        <v>2502.7226260000002</v>
      </c>
      <c r="HB69" s="203">
        <v>1244.9519560000001</v>
      </c>
      <c r="HC69" s="203">
        <v>1257.7706680000001</v>
      </c>
      <c r="HD69" s="203">
        <v>520.22282800000005</v>
      </c>
      <c r="HE69" s="203">
        <f t="shared" si="0"/>
        <v>1304.1155470000003</v>
      </c>
      <c r="HF69" s="203">
        <v>1304.1155470000003</v>
      </c>
      <c r="HG69" s="203">
        <v>0</v>
      </c>
      <c r="HH69" s="203">
        <v>15.141000000000076</v>
      </c>
      <c r="HI69" s="203">
        <v>0</v>
      </c>
      <c r="HJ69" s="203">
        <v>-95.322986000000128</v>
      </c>
      <c r="HK69" s="203">
        <v>7772.1767909999999</v>
      </c>
      <c r="HL69" s="241">
        <f>IFERROR(HLOOKUP("fl_3g_s_s11",acc!$B$10:$AIQ$83,$A69-1947,FALSE)+HLOOKUP("fl_4_s_s11",acc!$B$10:$AIQ$83,$A69-1947,FALSE)+HLOOKUP("fl_5e_s_s11",acc!$B$10:$AIQ$83,$A69-1947,FALSE),"")</f>
        <v>6973.0767620000006</v>
      </c>
      <c r="HM69" s="203">
        <v>0</v>
      </c>
      <c r="HN69" s="203">
        <v>0</v>
      </c>
      <c r="HO69" s="203">
        <v>262.26</v>
      </c>
      <c r="HP69" s="203">
        <v>145.10809400000002</v>
      </c>
      <c r="HQ69" s="203">
        <v>117.15190799999999</v>
      </c>
      <c r="HR69" s="203">
        <v>1760.684571</v>
      </c>
      <c r="HS69" s="203">
        <v>5009.296859</v>
      </c>
      <c r="HT69" s="203">
        <v>5009.296859</v>
      </c>
      <c r="HU69" s="203">
        <v>0</v>
      </c>
      <c r="HV69" s="203">
        <v>0</v>
      </c>
      <c r="HW69" s="203">
        <v>0</v>
      </c>
      <c r="HX69" s="203">
        <v>0</v>
      </c>
      <c r="HY69" s="203">
        <v>10484.136853</v>
      </c>
      <c r="HZ69" s="241">
        <f>IFERROR(HLOOKUP("fl_295_s_s12",acc!$B$10:$AMO$83,$A69-1947,FALSE)+HLOOKUP("fl_2_s_s12",acc!$B$10:$AMO$83,$A69-1947,FALSE)+HLOOKUP("fl_3g_s_s12",acc!$B$10:$AMO$83,$A69-1947,FALSE)+HLOOKUP("fl_5e_s_s12",acc!$B$10:$AMO$83,$A69-1947,FALSE)+HLOOKUP("fl_6_s_s12",acc!$B$10:$AMO$83,$A69-1947,FALSE)+HLOOKUP("fl_7_s_s12",acc!$B$10:$AMO$83,$A69-1947,FALSE),"")</f>
        <v>8877.5266689999989</v>
      </c>
      <c r="IA69" s="203">
        <v>0</v>
      </c>
      <c r="IB69" s="203">
        <v>3959.8766429999996</v>
      </c>
      <c r="IC69" s="203">
        <v>0</v>
      </c>
      <c r="ID69" s="203">
        <v>107.93219999999997</v>
      </c>
      <c r="IE69" s="203">
        <v>1171.8338999999999</v>
      </c>
      <c r="IF69" s="203">
        <v>756.61483900000007</v>
      </c>
      <c r="IG69" s="203">
        <v>415.21905599999997</v>
      </c>
      <c r="IH69" s="203">
        <v>0</v>
      </c>
      <c r="II69" s="203">
        <v>2217.3647159999996</v>
      </c>
      <c r="IJ69" s="203">
        <v>2217.3647159999996</v>
      </c>
      <c r="IK69" s="203">
        <v>0</v>
      </c>
      <c r="IL69" s="203">
        <v>1354.7075909999999</v>
      </c>
      <c r="IM69" s="203">
        <v>65.811623999999938</v>
      </c>
      <c r="IN69" s="203">
        <v>0</v>
      </c>
      <c r="IO69" s="203">
        <v>355.954384</v>
      </c>
      <c r="IP69" s="241">
        <f>IFERROR(HLOOKUP("fl_21_s_s121",acc!$B$10:$AMG$83,$A69-1947,FALSE)+HLOOKUP("res_s",acc!$B$10:$AMG$83,$A69-1947,FALSE)+HLOOKUP("gcb_s",acc!$B$10:$AMG$83,$A69-1947,FALSE)+HLOOKUP("fl_2_s_s121",acc!$B$10:$AMG$83,$A69-1947,FALSE)+HLOOKUP("fl_5e_s_s121",acc!$B$10:$AMG$83,$A69-1947,FALSE),"")</f>
        <v>354.23157199999997</v>
      </c>
      <c r="IQ69" s="203">
        <v>0</v>
      </c>
      <c r="IR69" s="203">
        <v>91.161370000000019</v>
      </c>
      <c r="IS69" s="203">
        <v>131.15466999999998</v>
      </c>
      <c r="IT69" s="203">
        <v>0</v>
      </c>
      <c r="IU69" s="203">
        <v>0</v>
      </c>
      <c r="IV69" s="203">
        <v>0</v>
      </c>
      <c r="IW69" s="203">
        <v>0</v>
      </c>
      <c r="IX69" s="203">
        <v>0</v>
      </c>
      <c r="IY69" s="203">
        <v>53.039000000000001</v>
      </c>
      <c r="IZ69" s="203">
        <v>53.039000000000001</v>
      </c>
      <c r="JA69" s="203">
        <v>0</v>
      </c>
      <c r="JB69" s="203">
        <v>0</v>
      </c>
      <c r="JC69" s="203">
        <v>0</v>
      </c>
      <c r="JD69" s="203">
        <v>0</v>
      </c>
      <c r="JE69" s="203">
        <v>1647.9828110000001</v>
      </c>
      <c r="JF69" s="241">
        <f>IFERROR(HLOOKUP("fl_2_s_s13",acc!$B$10:$ALY$83,$A69-1947,FALSE)+HLOOKUP("fl_3e_s_s13",acc!$B$10:$ALY$83,$A69-1947,FALSE)+HLOOKUP("fl_4_s_s13",acc!$B$10:$ALY$83,$A69-1947,FALSE),"")</f>
        <v>1260.326532</v>
      </c>
      <c r="JG69" s="203">
        <v>0</v>
      </c>
      <c r="JH69" s="203">
        <v>68.314729999999997</v>
      </c>
      <c r="JI69" s="203">
        <v>0</v>
      </c>
      <c r="JJ69" s="203">
        <v>1068.6287259999999</v>
      </c>
      <c r="JK69" s="203">
        <v>343.22902299999998</v>
      </c>
      <c r="JL69" s="203">
        <v>725.39970499999993</v>
      </c>
      <c r="JM69" s="203">
        <v>146.93875700000001</v>
      </c>
      <c r="JN69" s="203">
        <v>0</v>
      </c>
      <c r="JO69" s="203">
        <v>0</v>
      </c>
      <c r="JP69" s="203">
        <v>0</v>
      </c>
      <c r="JQ69" s="203">
        <v>0</v>
      </c>
      <c r="JR69" s="203">
        <v>0</v>
      </c>
      <c r="JS69" s="203">
        <v>0</v>
      </c>
      <c r="JT69" s="203">
        <v>1178.870259</v>
      </c>
      <c r="JU69" s="241">
        <f>IFERROR(HLOOKUP("fl_4_s_s14",acc!$B$10:$ALQ$83,$A69-1947,FALSE),"")</f>
        <v>882.3453330000001</v>
      </c>
      <c r="JV69" s="203">
        <v>0</v>
      </c>
      <c r="JW69" s="203">
        <v>0</v>
      </c>
      <c r="JX69" s="203">
        <v>0</v>
      </c>
      <c r="JY69" s="203">
        <v>0</v>
      </c>
      <c r="JZ69" s="203">
        <v>0</v>
      </c>
      <c r="KA69" s="203">
        <v>882.3453330000001</v>
      </c>
      <c r="KB69" s="203">
        <v>0</v>
      </c>
      <c r="KC69" s="203">
        <v>0</v>
      </c>
      <c r="KD69" s="203">
        <v>0</v>
      </c>
      <c r="KE69" s="203">
        <v>0</v>
      </c>
      <c r="KF69" s="203">
        <v>0</v>
      </c>
      <c r="KG69" s="203">
        <v>0</v>
      </c>
      <c r="KH69" s="203">
        <v>21429.888688000003</v>
      </c>
      <c r="KI69" s="241">
        <f>IFERROR(HLOOKUP("fl_1_s_s2",acc!$B$10:$ALI$83,$A69-1947,FALSE)+HLOOKUP("fl_295_s_s2",acc!$B$10:$ALI$83,$A69-1947,FALSE)+HLOOKUP("tgt2_s",acc!$B$10:$ALI$83,$A69-1947,FALSE)+HLOOKUP("fl_2_s_s2",acc!$B$10:$ALI$83,$A69-1947,FALSE)+HLOOKUP("fl_3d_s_s2",acc!$B$10:$ALI$83,$A69-1947,FALSE)+HLOOKUP("fl_4_s_s2",acc!$B$10:$ALI$83,$A69-1947,FALSE)+HLOOKUP("fl_5d_s_s2",acc!$B$10:$ALI$83,$A69-1947,FALSE)+HLOOKUP("fl_7_s_s2",acc!$B$10:$ALI$83,$A69-1947,FALSE),"")</f>
        <v>3231.78152</v>
      </c>
      <c r="KJ69" s="203">
        <v>48.460999999999999</v>
      </c>
      <c r="KK69" s="203">
        <v>-339.18910066666643</v>
      </c>
      <c r="KL69" s="203">
        <v>0</v>
      </c>
      <c r="KM69" s="203">
        <v>-8.2163999999999078</v>
      </c>
      <c r="KN69" s="203">
        <v>2731.6117250000002</v>
      </c>
      <c r="KO69" s="203">
        <v>1244.9519560000001</v>
      </c>
      <c r="KP69" s="203">
        <v>1486.6597670000001</v>
      </c>
      <c r="KQ69" s="203">
        <v>594.66172299999982</v>
      </c>
      <c r="KR69" s="203">
        <v>1518.1005279999999</v>
      </c>
      <c r="KS69" s="203">
        <v>0</v>
      </c>
      <c r="KT69" s="203">
        <v>1518.1005279999999</v>
      </c>
      <c r="KU69" s="203">
        <v>0</v>
      </c>
      <c r="KV69" s="203">
        <v>-67.512223999999946</v>
      </c>
      <c r="KW69" s="203">
        <v>0</v>
      </c>
      <c r="KX69" s="203">
        <v>280.68437499999999</v>
      </c>
      <c r="KY69" s="241">
        <f>IFERROR(HLOOKUP("fa_21_flow_s11",acc!$B$10:$AIP$83,$A69-1947,FALSE)+HLOOKUP("fa_2_flow_s11",acc!$B$10:$AIP$83,$A69-1947,FALSE)+HLOOKUP("fa_3e_flow_s11",acc!$B$10:$AIP$83,$A69-1947,FALSE)+HLOOKUP("fa_3d_flow_s11",acc!$B$10:$AIP$83,$A69-1947,FALSE)+HLOOKUP("fa_4_flow_s11",acc!$B$10:$AIP$83,$A69-1947,FALSE)+HLOOKUP("fa_5e_flow_s11",acc!$B$10:$AIP$83,$A69-1947,FALSE)+HLOOKUP("fa_5d_flow_s11",acc!$B$10:$AIP$83,$A69-1947,FALSE)+HLOOKUP("fa_6_flow_s11",acc!$B$10:$AIP$83,$A69-1947,FALSE)+HLOOKUP("fa_7_flow_s11",acc!$B$10:$AIP$83,$A69-1947,FALSE)+HLOOKUP("fa_8_flow_s11",acc!$B$10:$AIP$83,$A69-1947,FALSE),"")</f>
        <v>233.848196</v>
      </c>
      <c r="KZ69" s="203">
        <v>0</v>
      </c>
      <c r="LA69" s="203">
        <v>23.534886999999998</v>
      </c>
      <c r="LB69" s="203">
        <v>0.57899999999999996</v>
      </c>
      <c r="LC69" s="203">
        <v>23.084420999999999</v>
      </c>
      <c r="LD69" s="203">
        <v>18.557938</v>
      </c>
      <c r="LE69" s="203">
        <v>4.526484</v>
      </c>
      <c r="LF69" s="203">
        <v>65.148012000000008</v>
      </c>
      <c r="LG69" s="203">
        <v>105.519493</v>
      </c>
      <c r="LH69" s="203">
        <v>31.444832999999999</v>
      </c>
      <c r="LI69" s="203">
        <v>74.074657999999999</v>
      </c>
      <c r="LJ69" s="203">
        <v>0.28396199999999999</v>
      </c>
      <c r="LK69" s="203">
        <v>9.7541039999999981</v>
      </c>
      <c r="LL69" s="203">
        <v>22.759513999999989</v>
      </c>
      <c r="LM69" s="203">
        <v>2185.8351160000002</v>
      </c>
      <c r="LN69" s="241">
        <f>IFERROR(HLOOKUP("fa_21_flow_s12",acc!$B$10:$AMM$83,$A69-1947,FALSE)+HLOOKUP("res_flow",acc!$B$10:$AMM$83,$A69-1947,FALSE)+HLOOKUP("fa_2_flow_s12",acc!$B$10:$AMM$83,$A69-1947,FALSE)+HLOOKUP("fa_3e_flow_s12",acc!$B$10:$AMM$83,$A69-1947,FALSE)+HLOOKUP("fa_3d_flow_s12",acc!$B$10:$AMM$83,$A69-1947,FALSE)+HLOOKUP("fa_3g_flow_s12",acc!$B$10:$AMM$83,$A69-1947,FALSE)+HLOOKUP("fa_4_flow_s12",acc!$B$10:$AMM$83,$A69-1947,FALSE)+HLOOKUP("fa_5e_flow_s12",acc!$B$10:$AMM$83,$A69-1947,FALSE)+HLOOKUP("fa_5d_flow_s12",acc!$B$10:$AMM$83,$A69-1947,FALSE)+HLOOKUP("fa_8_flow_s12",acc!$B$10:$AMM$83,$A69-1947,FALSE),"")</f>
        <v>1002.1194780000002</v>
      </c>
      <c r="LO69" s="203">
        <v>0</v>
      </c>
      <c r="LP69" s="203">
        <v>344.15828099999999</v>
      </c>
      <c r="LQ69" s="203">
        <v>7.0000000000000007E-2</v>
      </c>
      <c r="LR69" s="203">
        <v>0</v>
      </c>
      <c r="LS69" s="203">
        <v>265.131283</v>
      </c>
      <c r="LT69" s="203">
        <v>128.66826800000001</v>
      </c>
      <c r="LU69" s="203">
        <v>136.46280300000001</v>
      </c>
      <c r="LV69" s="203">
        <v>232.75032100000004</v>
      </c>
      <c r="LW69" s="203">
        <v>117.628714</v>
      </c>
      <c r="LX69" s="203">
        <v>76.98120200000001</v>
      </c>
      <c r="LY69" s="203">
        <v>40.647524000000004</v>
      </c>
      <c r="LZ69" s="203">
        <v>0</v>
      </c>
      <c r="MA69" s="203">
        <v>0</v>
      </c>
      <c r="MB69" s="203">
        <v>-5.2069210000000012</v>
      </c>
      <c r="MC69" s="203">
        <v>123.949027</v>
      </c>
      <c r="MD69" s="330">
        <f>IFERROR(HLOOKUP("fa_1_flow_s121",acc!$B$10:$AMF$83,$A69-1947,FALSE)+HLOOKUP("fa_295_flow_s121",acc!$B$10:$AMF$83,$A69-1947,FALSE)+HLOOKUP("tgt2_flow",acc!$B$10:$AMF$83,$A69-1947,FALSE)+HLOOKUP("fa_2_flow_s121",acc!$B$10:$AMF$83,$A69-1947,FALSE)+HLOOKUP("fa_3e_flow_s121",acc!$B$10:$AMF$83,$A69-1947,FALSE)+HLOOKUP("fa_3d_flow_s121",acc!$B$10:$AMF$83,$A69-1947,FALSE)+HLOOKUP("fa_3g_flow_s121",acc!$B$10:$AMF$83,$A69-1947,FALSE)+HLOOKUP("fa_4_flow_s121",acc!$B$10:$AMF$83,$A69-1947,FALSE)+HLOOKUP("fa_5e_flow_s121",acc!$B$10:$AMF$83,$A69-1947,FALSE)+HLOOKUP("fa_5d_flow_s121",acc!$B$10:$AMF$83,$A69-1947,FALSE)+HLOOKUP("fa_7_flow_s121",acc!$B$10:$AMF$83,$A69-1947,FALSE)+HLOOKUP("fa_8_flow_s121",acc!$B$10:$AMF$83,$A69-1947,FALSE),"")</f>
        <v>124.305426</v>
      </c>
      <c r="ME69" s="203">
        <v>-1.667</v>
      </c>
      <c r="MF69" s="203">
        <v>16.219724166666666</v>
      </c>
      <c r="MG69" s="203">
        <v>0</v>
      </c>
      <c r="MH69" s="203">
        <v>79.519000000000005</v>
      </c>
      <c r="MI69" s="203">
        <v>40.46</v>
      </c>
      <c r="MJ69" s="203">
        <v>6.7434950000000002</v>
      </c>
      <c r="MK69" s="203">
        <v>33.716512000000002</v>
      </c>
      <c r="ML69" s="203">
        <v>-1.3000000000000001E-2</v>
      </c>
      <c r="MM69" s="203">
        <v>3.3540999999999994E-2</v>
      </c>
      <c r="MN69" s="203">
        <v>5.2942999999999997E-2</v>
      </c>
      <c r="MO69" s="203">
        <v>-1.9399999999999997E-2</v>
      </c>
      <c r="MP69" s="203">
        <v>0</v>
      </c>
      <c r="MQ69" s="241">
        <v>0</v>
      </c>
      <c r="MR69" s="203">
        <v>0.96087599999999995</v>
      </c>
      <c r="MS69" s="203">
        <v>21.818978999999999</v>
      </c>
      <c r="MT69" s="241">
        <f>IFERROR(HLOOKUP("gcb_flow",acc!$B$10:$ALX$83,$A69-1947,FALSE)+HLOOKUP("fa_2_flow_s13",acc!$B$10:$ALX$83,$A69-1947,FALSE)+HLOOKUP("fa_3d_flow_s13",acc!$B$10:$ALX$83,$A69-1947,FALSE)+HLOOKUP("fa_3g_flow_s13",acc!$B$10:$ALX$83,$A69-1947,FALSE)+HLOOKUP("fa_5e_flow_s13",acc!$B$10:$ALX$83,$A69-1947,FALSE)+HLOOKUP("fa_5d_flow_s13",acc!$B$10:$ALX$83,$A69-1947,FALSE)+HLOOKUP("fa_6_flow_s13",acc!$B$10:$ALX$83,$A69-1947,FALSE)+HLOOKUP("fa_7_flow_s13",acc!$B$10:$ALX$83,$A69-1947,FALSE)+HLOOKUP("fa_8_flow_s13",acc!$B$10:$ALX$83,$A69-1947,FALSE),"")</f>
        <v>8.0929089999999952</v>
      </c>
      <c r="MU69" s="203">
        <v>0</v>
      </c>
      <c r="MV69" s="203">
        <v>4.6802989999999998</v>
      </c>
      <c r="MW69" s="203">
        <v>0</v>
      </c>
      <c r="MX69" s="203">
        <v>9.6097999999999999</v>
      </c>
      <c r="MY69" s="203">
        <v>6.059399</v>
      </c>
      <c r="MZ69" s="203">
        <v>3.5503719999999999</v>
      </c>
      <c r="NA69" s="203">
        <v>0</v>
      </c>
      <c r="NB69" s="203">
        <v>-0.48652000000000001</v>
      </c>
      <c r="NC69" s="203">
        <v>-2.652536</v>
      </c>
      <c r="ND69" s="203">
        <v>2.1659890000000002</v>
      </c>
      <c r="NE69" s="203">
        <v>0.172987</v>
      </c>
      <c r="NF69" s="203">
        <v>-1.036</v>
      </c>
      <c r="NG69" s="203">
        <v>0.19459299999999935</v>
      </c>
      <c r="NH69" s="203">
        <v>148.66225</v>
      </c>
      <c r="NI69" s="241">
        <f>IFERROR(HLOOKUP("fa_21_flow_s14",acc!$B$10:$ALP$83,$A69-1947,FALSE)+HLOOKUP("fa_2_flow_s14",acc!$B$10:$ALP$83,$A69-1947,FALSE)+HLOOKUP("fa_3d_flow_s14",acc!$B$10:$ALP$83,$A69-1947,FALSE)+HLOOKUP("fa_3g_flow_s14",acc!$B$10:$ALP$83,$A69-1947,FALSE)+HLOOKUP("fa_5e_flow_s14",acc!$B$10:$ALP$83,$A69-1947,FALSE)+HLOOKUP("fa_5d_flow_s14",acc!$B$10:$ALP$83,$A69-1947,FALSE)+HLOOKUP("fa_6_flow_s14",acc!$B$10:$ALP$83,$A69-1947,FALSE)+HLOOKUP("fa_7_flow_s14",acc!$B$10:$ALP$83,$A69-1947,FALSE)+HLOOKUP("fa_8_flow_s14",acc!$B$10:$ALP$83,$A69-1947,FALSE),"")</f>
        <v>135.90715299999999</v>
      </c>
      <c r="NJ69" s="203">
        <v>0</v>
      </c>
      <c r="NK69" s="203">
        <v>36.791738000000002</v>
      </c>
      <c r="NL69" s="203">
        <v>3.2080000000000002</v>
      </c>
      <c r="NM69" s="203">
        <v>7.9296000000000006</v>
      </c>
      <c r="NN69" s="203">
        <v>8.0957539999999995</v>
      </c>
      <c r="NO69" s="203">
        <v>-0.166154</v>
      </c>
      <c r="NP69" s="203">
        <v>0</v>
      </c>
      <c r="NQ69" s="203">
        <v>1.140304</v>
      </c>
      <c r="NR69" s="203">
        <v>6.4937619999999994</v>
      </c>
      <c r="NS69" s="203">
        <v>-5.3534550000000003</v>
      </c>
      <c r="NT69" s="203">
        <v>84.476998999999992</v>
      </c>
      <c r="NU69" s="203">
        <v>0</v>
      </c>
      <c r="NV69" s="203">
        <v>2.3605090000000004</v>
      </c>
      <c r="NW69" s="203">
        <v>2774.499644</v>
      </c>
      <c r="NX69" s="241">
        <f>IFERROR(HLOOKUP("fa_21_flow_s2",acc!$B$10:$ALH$83,$A69-1947,FALSE)+HLOOKUP("fa_2_flow_s2",acc!$B$10:$ALH$83,$A69-1947,FALSE)+HLOOKUP("fa_3e_flow_s2",acc!$B$10:$ALH$83,$A69-1947,FALSE)+HLOOKUP("fa_3g_flow_s2",acc!$B$10:$ALH$83,$A69-1947,FALSE)+HLOOKUP("fa_4_flow_s2",acc!$B$10:$ALH$83,$A69-1947,FALSE)+HLOOKUP("fa_5e_flow_s2",acc!$B$10:$ALH$83,$A69-1947,FALSE)+HLOOKUP("fa_6_flow_s2",acc!$B$10:$ALH$83,$A69-1947,FALSE)+HLOOKUP("fa_8_flow_s2",acc!$B$10:$ALH$83,$A69-1947,FALSE),"")</f>
        <v>314.69074200000011</v>
      </c>
      <c r="NY69" s="203">
        <v>0</v>
      </c>
      <c r="NZ69" s="203">
        <v>148.61240000000012</v>
      </c>
      <c r="OA69" s="203">
        <v>4.898968</v>
      </c>
      <c r="OB69" s="203">
        <v>0</v>
      </c>
      <c r="OC69" s="203">
        <v>168.124854</v>
      </c>
      <c r="OD69" s="203">
        <v>168.124854</v>
      </c>
      <c r="OE69" s="203">
        <v>92.811999999999998</v>
      </c>
      <c r="OF69" s="203">
        <v>64.713210000000018</v>
      </c>
      <c r="OG69" s="203">
        <v>25.815735000000032</v>
      </c>
      <c r="OH69" s="203">
        <v>25.815735000000032</v>
      </c>
      <c r="OI69" s="203">
        <v>0</v>
      </c>
      <c r="OJ69" s="203">
        <v>-1.0930000000000035</v>
      </c>
      <c r="OK69" s="203">
        <v>0</v>
      </c>
      <c r="OL69" s="203">
        <v>-21.068570999999991</v>
      </c>
      <c r="OM69" s="203">
        <v>306.50221099999999</v>
      </c>
      <c r="ON69" s="241">
        <f>IFERROR(HLOOKUP("fl_3g_flow_s11",acc!$B$10:$AIO$83,$A69-1947,FALSE)+HLOOKUP("fl_4_flow_s11",acc!$B$10:$AIO$83,$A69-1947,FALSE)+HLOOKUP("fl_5e_flow_s11",acc!$B$10:$AIO$83,$A69-1947,FALSE),"")</f>
        <v>259.66601100000003</v>
      </c>
      <c r="OO69" s="203">
        <v>0</v>
      </c>
      <c r="OP69" s="203">
        <v>0</v>
      </c>
      <c r="OQ69" s="203">
        <v>-1.2070000000000001</v>
      </c>
      <c r="OR69" s="203">
        <v>-2.4493960000000001</v>
      </c>
      <c r="OS69" s="203">
        <v>1.2423740000000001</v>
      </c>
      <c r="OT69" s="203">
        <v>167.838695</v>
      </c>
      <c r="OU69" s="203">
        <v>109.84953400000001</v>
      </c>
      <c r="OV69" s="203">
        <v>109.84953400000001</v>
      </c>
      <c r="OW69" s="203">
        <v>0</v>
      </c>
      <c r="OX69" s="203">
        <v>0</v>
      </c>
      <c r="OY69" s="203">
        <v>0</v>
      </c>
      <c r="OZ69" s="203">
        <v>0</v>
      </c>
      <c r="PA69" s="203">
        <v>2167.343879</v>
      </c>
      <c r="PB69" s="241">
        <f>IFERROR(HLOOKUP("fl_295_flow_s12",acc!$B$10:$AMM$83,$A69-1947,FALSE)+HLOOKUP("fl_2_flow_s12",acc!$B$10:$AMM$83,$A69-1947,FALSE)+HLOOKUP("fl_3g_flow_s12",acc!$B$10:$AMM$83,$A69-1947,FALSE)+HLOOKUP("fl_5e_flow_s12",acc!$B$10:$AMM$83,$A69-1947,FALSE)+HLOOKUP("fl_6_flow_s12",acc!$B$10:$AMM$83,$A69-1947,FALSE)+HLOOKUP("fl_7_flow_s12",acc!$B$10:$AMM$83,$A69-1947,FALSE),"")</f>
        <v>983.62821499999984</v>
      </c>
      <c r="PC69" s="203">
        <v>0</v>
      </c>
      <c r="PD69" s="203">
        <v>456.70667899999989</v>
      </c>
      <c r="PE69" s="203">
        <v>0</v>
      </c>
      <c r="PF69" s="203">
        <v>144.75539999999998</v>
      </c>
      <c r="PG69" s="203">
        <v>219.42789999999999</v>
      </c>
      <c r="PH69" s="203">
        <v>165.56311400000001</v>
      </c>
      <c r="PI69" s="203">
        <v>53.864559999999997</v>
      </c>
      <c r="PJ69" s="203">
        <v>0</v>
      </c>
      <c r="PK69" s="203">
        <v>28.286407999999998</v>
      </c>
      <c r="PL69" s="203">
        <v>28.286407999999998</v>
      </c>
      <c r="PM69" s="203">
        <v>0</v>
      </c>
      <c r="PN69" s="203">
        <v>83.840947999999997</v>
      </c>
      <c r="PO69" s="203">
        <v>50.611105999999836</v>
      </c>
      <c r="PP69" s="203">
        <v>0</v>
      </c>
      <c r="PQ69" s="203">
        <v>120.684268</v>
      </c>
      <c r="PR69" s="241">
        <f>IFERROR(HLOOKUP("fl_21_flow_s121",acc!$B$10:$AME$83,$A69-1947,FALSE)+HLOOKUP("res_flow",acc!$B$10:$AME$83,$A69-1947,FALSE)+HLOOKUP("gcb_flow",acc!$B$10:$AME$83,$A69-1947,FALSE)+HLOOKUP("fl_2_flow_s121",acc!$B$10:$AME$83,$A69-1947,FALSE)+HLOOKUP("fl_5e_flow_s121",acc!$B$10:$AME$83,$A69-1947,FALSE),"")</f>
        <v>121.04065800000001</v>
      </c>
      <c r="PS69" s="203">
        <v>0</v>
      </c>
      <c r="PT69" s="203">
        <v>65.048942000000011</v>
      </c>
      <c r="PU69" s="203">
        <v>8.7559680000000011</v>
      </c>
      <c r="PV69" s="203">
        <v>0</v>
      </c>
      <c r="PW69" s="203">
        <v>0</v>
      </c>
      <c r="PX69" s="203">
        <v>0</v>
      </c>
      <c r="PY69" s="203">
        <v>0</v>
      </c>
      <c r="PZ69" s="203">
        <v>0</v>
      </c>
      <c r="QA69" s="203">
        <v>0</v>
      </c>
      <c r="QB69" s="203">
        <v>0</v>
      </c>
      <c r="QC69" s="203">
        <v>0</v>
      </c>
      <c r="QD69" s="203">
        <v>0</v>
      </c>
      <c r="QE69" s="203">
        <v>0</v>
      </c>
      <c r="QF69" s="203">
        <v>0</v>
      </c>
      <c r="QG69" s="203">
        <v>75.193532000000005</v>
      </c>
      <c r="QH69" s="241">
        <f>IFERROR(HLOOKUP("fl_2_flow_s13",acc!$B$10:$ALW$83,$A69-1947,FALSE)+HLOOKUP("fl_3e_flow_s13",acc!$B$10:$ALW$83,$A69-1947,FALSE)+HLOOKUP("fl_4_flow_s13",acc!$B$10:$ALW$83,$A69-1947,FALSE),"")</f>
        <v>61.467511999999999</v>
      </c>
      <c r="QI69" s="203">
        <v>0</v>
      </c>
      <c r="QJ69" s="203">
        <v>5.6014660000000003</v>
      </c>
      <c r="QK69" s="203">
        <v>0</v>
      </c>
      <c r="QL69" s="203">
        <v>42.716203999999998</v>
      </c>
      <c r="QM69" s="203">
        <v>5.0111360000000005</v>
      </c>
      <c r="QN69" s="203">
        <v>37.705061999999998</v>
      </c>
      <c r="QO69" s="203">
        <v>17.839790000000001</v>
      </c>
      <c r="QP69" s="203">
        <v>0</v>
      </c>
      <c r="QQ69" s="203">
        <v>0</v>
      </c>
      <c r="QR69" s="203">
        <v>0</v>
      </c>
      <c r="QS69" s="203">
        <v>0</v>
      </c>
      <c r="QT69" s="203">
        <v>0</v>
      </c>
      <c r="QU69" s="203">
        <v>0</v>
      </c>
      <c r="QV69" s="203">
        <v>104.77575400000001</v>
      </c>
      <c r="QW69" s="241">
        <f>IFERROR(HLOOKUP("fl_4_flow_s14",acc!$B$10:$ALO$83,$A69-1947,FALSE),"")</f>
        <v>92.020653999999993</v>
      </c>
      <c r="QX69" s="203">
        <v>0</v>
      </c>
      <c r="QY69" s="203">
        <v>0</v>
      </c>
      <c r="QZ69" s="203">
        <v>0</v>
      </c>
      <c r="RA69" s="203">
        <v>0</v>
      </c>
      <c r="RB69" s="203">
        <v>0</v>
      </c>
      <c r="RC69" s="203">
        <v>92.020653999999993</v>
      </c>
      <c r="RD69" s="203">
        <v>0</v>
      </c>
      <c r="RE69" s="203">
        <v>0</v>
      </c>
      <c r="RF69" s="203">
        <v>0</v>
      </c>
      <c r="RG69" s="203">
        <v>0</v>
      </c>
      <c r="RH69" s="203">
        <v>0</v>
      </c>
      <c r="RI69" s="203">
        <v>0</v>
      </c>
      <c r="RJ69" s="203">
        <v>2760.9497470000001</v>
      </c>
      <c r="RK69" s="241">
        <f>IFERROR(HLOOKUP("fl_1_flow_s2",acc!$B$10:$ALG$83,$A69-1947,FALSE)+HLOOKUP("fl_295_flow_s2",acc!$B$10:$ALG$83,$A69-1947,FALSE)+HLOOKUP("tgt2_flow",acc!$B$10:$ALG$83,$A69-1947,FALSE)+HLOOKUP("fl_2_flow_s2",acc!$B$10:$ALG$83,$A69-1947,FALSE)+HLOOKUP("fl_3d_flow_s2",acc!$B$10:$ALG$83,$A69-1947,FALSE)+HLOOKUP("fl_4_flow_s2",acc!$B$10:$ALG$83,$A69-1947,FALSE)+HLOOKUP("fl_5d_flow_s2",acc!$B$10:$ALG$83,$A69-1947,FALSE)+HLOOKUP("fl_7_flow_s2",acc!$B$10:$ALG$83,$A69-1947,FALSE),"")</f>
        <v>301.14083999999991</v>
      </c>
      <c r="RL69" s="203">
        <v>-1.667</v>
      </c>
      <c r="RM69" s="203">
        <v>46.640242166666802</v>
      </c>
      <c r="RN69" s="203">
        <v>0</v>
      </c>
      <c r="RO69" s="203">
        <v>-65.236399999999975</v>
      </c>
      <c r="RP69" s="203">
        <v>346.215104</v>
      </c>
      <c r="RQ69" s="203">
        <v>168.124854</v>
      </c>
      <c r="RR69" s="203">
        <v>178.09</v>
      </c>
      <c r="RS69" s="203">
        <v>84.899404000000018</v>
      </c>
      <c r="RT69" s="203">
        <v>111.51532</v>
      </c>
      <c r="RU69" s="203">
        <v>0</v>
      </c>
      <c r="RV69" s="203">
        <v>111.51532</v>
      </c>
      <c r="RW69" s="203">
        <v>0</v>
      </c>
      <c r="RX69" s="203">
        <v>-41.893002000000251</v>
      </c>
      <c r="RY69" s="203">
        <v>0</v>
      </c>
      <c r="RZ69" s="203">
        <v>86.053032000000002</v>
      </c>
      <c r="SA69" s="241">
        <f>IFERROR(HLOOKUP("fa_21_v_s11",acc!$B$10:$AIR$83,$A69-1947,FALSE)+HLOOKUP("fa_2_v_s11",acc!$B$10:$AIR$83,$A69-1947,FALSE)+HLOOKUP("fa_3e_v_s11",acc!$B$10:$AIR$83,$A69-1947,FALSE)+HLOOKUP("fa_3d_v_s11",acc!$B$10:$AIR$83,$A69-1947,FALSE)+HLOOKUP("fa_4_v_s11",acc!$B$10:$AIR$83,$A69-1947,FALSE)
+HLOOKUP("fa_5e_v_s11",acc!$B$10:$AIR$83,$A69-1947,FALSE)
+HLOOKUP("fa_5d_v_s11",acc!$B$10:$AIR$83,$A69-1947,FALSE)
+HLOOKUP("fa_6_v_s11",acc!$B$10:$AIR$83,$A69-1947,FALSE)
+HLOOKUP("fa_7_v_s11",acc!$B$10:$AIR$83,$A69-1947,FALSE)
+HLOOKUP("fa_8_v_s11",acc!$B$10:$AIR$83,$A69-1947,FALSE),"")</f>
        <v>39.351949999999988</v>
      </c>
      <c r="SB69" s="203">
        <v>0</v>
      </c>
      <c r="SC69" s="203">
        <v>-2.8564000000000003</v>
      </c>
      <c r="SD69" s="203">
        <v>0</v>
      </c>
      <c r="SE69" s="203">
        <v>-0.92770000000000008</v>
      </c>
      <c r="SF69" s="203">
        <v>3.4558999999999999E-2</v>
      </c>
      <c r="SG69" s="203">
        <v>-0.96225699999999992</v>
      </c>
      <c r="SH69" s="203">
        <v>1.434399</v>
      </c>
      <c r="SI69" s="203">
        <v>63.394733000000002</v>
      </c>
      <c r="SJ69" s="203">
        <v>207.55668700000001</v>
      </c>
      <c r="SK69" s="203">
        <v>-144.16195300000001</v>
      </c>
      <c r="SL69" s="203">
        <v>0</v>
      </c>
      <c r="SM69" s="203">
        <v>-9.743903999999997</v>
      </c>
      <c r="SN69" s="203">
        <v>-11.829998999999999</v>
      </c>
      <c r="SO69" s="203">
        <v>-912.77621499999998</v>
      </c>
      <c r="SP69" s="241">
        <f>IFERROR(HLOOKUP("fa_21_v_s12",acc!$B$10:$AML$83,$A69-1947,FALSE)+HLOOKUP("res_v",acc!$B$10:$AML$83,$A69-1947,FALSE)+HLOOKUP("fa_2_v_s12",acc!$B$10:$AML$83,$A69-1947,FALSE)+HLOOKUP("fa_3e_v_s12",acc!$B$10:$AML$83,$A69-1947,FALSE)+HLOOKUP("fa_3d_v_s12",acc!$B$10:$AML$83,$A69-1947,FALSE)+HLOOKUP("fa_3g_v_s12",acc!$B$10:$AML$83,$A69-1947,FALSE)+HLOOKUP("fa_4_v_s12",acc!$B$10:$AML$83,$A69-1947,FALSE)+HLOOKUP("fa_5e_v_s12",acc!$B$10:$AML$83,$A69-1947,FALSE)+HLOOKUP("fa_5d_v_s12",acc!$B$10:$AML$83,$A69-1947,FALSE)+HLOOKUP("fa_8_v_s12",acc!$B$10:$AML$83,$A69-1947,FALSE),"")</f>
        <v>-29.562556000000008</v>
      </c>
      <c r="SQ69" s="203">
        <v>0</v>
      </c>
      <c r="SR69" s="203">
        <v>-36.338300000000004</v>
      </c>
      <c r="SS69" s="203">
        <v>0</v>
      </c>
      <c r="ST69" s="203">
        <v>0</v>
      </c>
      <c r="SU69" s="203">
        <v>-43.517132999999994</v>
      </c>
      <c r="SV69" s="203">
        <v>-12.989295</v>
      </c>
      <c r="SW69" s="203">
        <v>-30.527848999999996</v>
      </c>
      <c r="SX69" s="203">
        <v>2.9498999999999995</v>
      </c>
      <c r="SY69" s="203">
        <v>47.343007000000007</v>
      </c>
      <c r="SZ69" s="203">
        <v>34.484566999999998</v>
      </c>
      <c r="TA69" s="203">
        <v>12.858421</v>
      </c>
      <c r="TB69" s="203">
        <v>0</v>
      </c>
      <c r="TC69" s="203">
        <v>0</v>
      </c>
      <c r="TD69" s="203">
        <v>0</v>
      </c>
      <c r="TE69" s="203">
        <v>4.9291589999999994</v>
      </c>
      <c r="TF69" s="241">
        <f>IFERROR(HLOOKUP("fa_1_v_s121",acc!$B$10:$AMD$83,$A69-1947,FALSE)+HLOOKUP("fa_295_v_s121",acc!$B$10:$AMD$83,$A69-1947,FALSE)+HLOOKUP("tgt2_v",acc!$B$10:$AMD$83,$A69-1947,FALSE)+HLOOKUP("fa_2_v_s121",acc!$B$10:$AMD$83,$A69-1947,FALSE)+HLOOKUP("fa_3e_v_s121",acc!$B$10:$AMD$83,$A69-1947,FALSE)+HLOOKUP("fa_3d_v_s121",acc!$B$10:$AMD$83,$A69-1947,FALSE)+HLOOKUP("fa_3g_v_s121",acc!$B$10:$AMD$83,$A69-1947,FALSE)+HLOOKUP("fa_4_v_s121",acc!$B$10:$AMD$83,$A69-1947,FALSE)+HLOOKUP("fa_5e_v_s121",acc!$B$10:$AMD$83,$A69-1947,FALSE)+HLOOKUP("fa_5d_v_s121",acc!$B$10:$AMD$83,$A69-1947,FALSE)+HLOOKUP("fa_7_v_s121",acc!$B$10:$AMD$83,$A69-1947,FALSE)+HLOOKUP("fa_8_v_s121",acc!$B$10:$AMD$83,$A69-1947,FALSE),"")</f>
        <v>4.9291519999999993</v>
      </c>
      <c r="TG69" s="203">
        <v>7.22</v>
      </c>
      <c r="TH69" s="203">
        <v>1.234</v>
      </c>
      <c r="TI69" s="203">
        <v>0</v>
      </c>
      <c r="TJ69" s="203">
        <v>-0.98299999999999998</v>
      </c>
      <c r="TK69" s="203">
        <v>-2.4931999999999999</v>
      </c>
      <c r="TL69" s="203">
        <v>-0.22128500000000001</v>
      </c>
      <c r="TM69" s="203">
        <v>-2.2719200000000002</v>
      </c>
      <c r="TN69" s="203">
        <v>0</v>
      </c>
      <c r="TO69" s="203">
        <v>-4.8640999999999997E-2</v>
      </c>
      <c r="TP69" s="203">
        <v>-5.3942999999999998E-2</v>
      </c>
      <c r="TQ69" s="203">
        <v>5.3E-3</v>
      </c>
      <c r="TR69" s="203">
        <v>0</v>
      </c>
      <c r="TS69" s="241">
        <v>0</v>
      </c>
      <c r="TT69" s="203">
        <v>0</v>
      </c>
      <c r="TU69" s="203">
        <v>60.372748000000001</v>
      </c>
      <c r="TV69" s="241">
        <f>IFERROR(HLOOKUP("gcb_v",acc!$B$10:$ALV$83,$A69-1947,FALSE)+HLOOKUP("fa_2_v_s13",acc!$B$10:$ALV$83,$A69-1947,FALSE)+HLOOKUP("fa_3d_v_s13",acc!$B$10:$ALV$83,$A69-1947,FALSE)+HLOOKUP("fa_3g_v_s13",acc!$B$10:$ALV$83,$A69-1947,FALSE)+HLOOKUP("fa_5e_v_s13",acc!$B$10:$ALV$83,$A69-1947,FALSE)+HLOOKUP("fa_5d_v_s13",acc!$B$10:$ALV$83,$A69-1947,FALSE)+HLOOKUP("fa_6_v_s13",acc!$B$10:$ALV$83,$A69-1947,FALSE)+HLOOKUP("fa_7_v_s13",acc!$B$10:$ALV$83,$A69-1947,FALSE)+HLOOKUP("fa_8_v_s13",acc!$B$10:$ALV$83,$A69-1947,FALSE),"")</f>
        <v>59.513414000000004</v>
      </c>
      <c r="TW69" s="203">
        <v>0</v>
      </c>
      <c r="TX69" s="203">
        <v>0</v>
      </c>
      <c r="TY69" s="203">
        <v>0</v>
      </c>
      <c r="TZ69" s="203">
        <v>-0.57240000000000002</v>
      </c>
      <c r="UA69" s="203">
        <v>-0.14329900000000001</v>
      </c>
      <c r="UB69" s="203">
        <v>-0.42907100000000004</v>
      </c>
      <c r="UC69" s="203">
        <v>0</v>
      </c>
      <c r="UD69" s="203">
        <v>60.220148000000002</v>
      </c>
      <c r="UE69" s="203">
        <v>60.558923</v>
      </c>
      <c r="UF69" s="203">
        <v>-0.33874900000000002</v>
      </c>
      <c r="UG69" s="203">
        <v>0</v>
      </c>
      <c r="UH69" s="203">
        <v>-6.0000000000000053E-2</v>
      </c>
      <c r="UI69" s="203">
        <v>0</v>
      </c>
      <c r="UJ69" s="203">
        <v>31.602966000000002</v>
      </c>
      <c r="UK69" s="241">
        <f>IFERROR(HLOOKUP("fa_21_v_s14",acc!$B$10:$ALN$83,$A69-1947,FALSE)+HLOOKUP("fa_2_v_s14",acc!$B$10:$ALN$83,$A69-1947,FALSE)+HLOOKUP("fa_3d_v_s14",acc!$B$10:$ALN$83,$A69-1947,FALSE)+HLOOKUP("fa_3g_v_s14",acc!$B$10:$ALN$83,$A69-1947,FALSE)+HLOOKUP("fa_5e_v_s14",acc!$B$10:$ALN$83,$A69-1947,FALSE)+HLOOKUP("fa_5d_v_s14",acc!$B$10:$ALN$83,$A69-1947,FALSE)+HLOOKUP("fa_6_v_s14",acc!$B$10:$ALN$83,$A69-1947,FALSE)+HLOOKUP("fa_7_v_s14",acc!$B$10:$ALN$83,$A69-1947,FALSE)+HLOOKUP("fa_8_v_s14",acc!$B$10:$ALN$83,$A69-1947,FALSE),"")</f>
        <v>30.462966999999995</v>
      </c>
      <c r="UL69" s="203">
        <v>0</v>
      </c>
      <c r="UM69" s="203">
        <v>-0.23949999999999999</v>
      </c>
      <c r="UN69" s="203">
        <v>0</v>
      </c>
      <c r="UO69" s="203">
        <v>-0.94499999999999995</v>
      </c>
      <c r="UP69" s="203">
        <v>-0.58309600000000006</v>
      </c>
      <c r="UQ69" s="203">
        <v>-0.361904</v>
      </c>
      <c r="UR69" s="203">
        <v>0</v>
      </c>
      <c r="US69" s="203">
        <v>30.559464999999999</v>
      </c>
      <c r="UT69" s="203">
        <v>28.428120999999997</v>
      </c>
      <c r="UU69" s="203">
        <v>2.1313449999999996</v>
      </c>
      <c r="UV69" s="203">
        <v>1.088001</v>
      </c>
      <c r="UW69" s="203">
        <v>0</v>
      </c>
      <c r="UX69" s="203">
        <v>0</v>
      </c>
      <c r="UY69" s="203">
        <v>-694.01079400000003</v>
      </c>
      <c r="UZ69" s="241">
        <f>IFERROR(HLOOKUP("fa_21_v_s2",acc!$B$10:$ALF$83,$A69-1947,FALSE)+HLOOKUP("fa_2_v_s2",acc!$B$10:$ALF$83,$A69-1947,FALSE)+HLOOKUP("fa_3e_v_s2",acc!$B$10:$ALF$83,$A69-1947,FALSE)+HLOOKUP("fa_3g_v_s2",acc!$B$10:$ALF$83,$A69-1947,FALSE)+HLOOKUP("fa_4_v_s2",acc!$B$10:$ALF$83,$A69-1947,FALSE)+HLOOKUP("fa_5e_v_s2",acc!$B$10:$ALF$83,$A69-1947,FALSE)+HLOOKUP("fa_6_v_s2",acc!$B$10:$ALF$83,$A69-1947,FALSE)+HLOOKUP("fa_8_v_s2",acc!$B$10:$ALF$83,$A69-1947,FALSE),"")</f>
        <v>-89.04832399999998</v>
      </c>
      <c r="VA69" s="203">
        <v>0</v>
      </c>
      <c r="VB69" s="203">
        <v>-0.15219999999999678</v>
      </c>
      <c r="VC69" s="203">
        <v>0</v>
      </c>
      <c r="VD69" s="203">
        <v>0</v>
      </c>
      <c r="VE69" s="203">
        <v>-50.172432999999998</v>
      </c>
      <c r="VF69" s="203">
        <v>-13.902415999999999</v>
      </c>
      <c r="VG69" s="203">
        <v>-36.270000000000003</v>
      </c>
      <c r="VH69" s="203">
        <v>-7.1539009999999994</v>
      </c>
      <c r="VI69" s="203">
        <v>-57.299221999999986</v>
      </c>
      <c r="VJ69" s="203">
        <v>-57.299221999999986</v>
      </c>
      <c r="VK69" s="203">
        <v>0</v>
      </c>
      <c r="VL69" s="203">
        <v>-3.0000000000001137E-3</v>
      </c>
      <c r="VM69" s="203">
        <v>0</v>
      </c>
      <c r="VN69" s="203">
        <v>11.829998999999999</v>
      </c>
      <c r="VO69" s="203">
        <v>415.53068300000001</v>
      </c>
      <c r="VP69" s="241">
        <f>IFERROR(HLOOKUP("fl_3g_v_s11",acc!$B$10:$AIM$83,$A69-1947,FALSE)+HLOOKUP("fl_4_v_s11",acc!$B$10:$AIM$83,$A69-1947,FALSE)+HLOOKUP("fl_5e_v_s11",acc!$B$10:$AIM$83,$A69-1947,FALSE),"")</f>
        <v>368.82960500000002</v>
      </c>
      <c r="VQ69" s="203">
        <v>0</v>
      </c>
      <c r="VR69" s="203">
        <v>0</v>
      </c>
      <c r="VS69" s="203">
        <v>-23.124599999999997</v>
      </c>
      <c r="VT69" s="203">
        <v>-12.906222</v>
      </c>
      <c r="VU69" s="203">
        <v>-10.218370999999999</v>
      </c>
      <c r="VV69" s="203">
        <v>-6.4596</v>
      </c>
      <c r="VW69" s="203">
        <v>398.53298000000001</v>
      </c>
      <c r="VX69" s="203">
        <v>398.53298000000001</v>
      </c>
      <c r="VY69" s="203">
        <v>0</v>
      </c>
      <c r="VZ69" s="203">
        <v>0</v>
      </c>
      <c r="WA69" s="203">
        <v>0</v>
      </c>
      <c r="WB69" s="203">
        <v>0</v>
      </c>
      <c r="WC69" s="203">
        <v>-1094.580144</v>
      </c>
      <c r="WD69" s="241">
        <f>IFERROR(HLOOKUP("fl_295_v_s12",acc!$B$10:$AMK$83,$A69-1947,FALSE)+HLOOKUP("fl_2_v_s12",acc!$B$10:$AMK$83,$A69-1947,FALSE)+HLOOKUP("fl_3g_v_s12",acc!$B$10:$AMK$83,$A69-1947,FALSE)+HLOOKUP("fl_5e_v_s12",acc!$B$10:$AMK$83,$A69-1947,FALSE)+HLOOKUP("fl_6_v_s12",acc!$B$10:$AMK$83,$A69-1947,FALSE)+HLOOKUP("fl_7_v_s12",acc!$B$10:$AMK$83,$A69-1947,FALSE),"")</f>
        <v>-211.36644600000011</v>
      </c>
      <c r="WE69" s="203">
        <v>0</v>
      </c>
      <c r="WF69" s="203">
        <v>-64.946600000000004</v>
      </c>
      <c r="WG69" s="203">
        <v>0</v>
      </c>
      <c r="WH69" s="203">
        <v>-0.15220000000000011</v>
      </c>
      <c r="WI69" s="203">
        <v>-4.3754999999999997</v>
      </c>
      <c r="WJ69" s="203">
        <v>0.90870899999999999</v>
      </c>
      <c r="WK69" s="203">
        <v>-5.2842000000000002</v>
      </c>
      <c r="WL69" s="203">
        <v>0</v>
      </c>
      <c r="WM69" s="203">
        <v>-132.41884999999999</v>
      </c>
      <c r="WN69" s="203">
        <v>-132.41884999999999</v>
      </c>
      <c r="WO69" s="203">
        <v>0</v>
      </c>
      <c r="WP69" s="203">
        <v>1.0850009999999999</v>
      </c>
      <c r="WQ69" s="203">
        <v>-10.55830600000013</v>
      </c>
      <c r="WR69" s="203">
        <v>0</v>
      </c>
      <c r="WS69" s="203">
        <v>6.3460000000000001</v>
      </c>
      <c r="WT69" s="241">
        <f>IFERROR(HLOOKUP("fl_21_v_s121",acc!$B$10:$AMC$83,$A69-1947,FALSE)+HLOOKUP("res_v",acc!$B$10:$AMC$83,$A69-1947,FALSE)+HLOOKUP("gcb_v",acc!$B$10:$AMC$83,$A69-1947,FALSE)+HLOOKUP("fl_2_v_s121",acc!$B$10:$AMC$83,$A69-1947,FALSE)+HLOOKUP("fl_5e_v_s121",acc!$B$10:$AMC$83,$A69-1947,FALSE),"")</f>
        <v>6.3460000000000001</v>
      </c>
      <c r="WU69" s="203">
        <v>0</v>
      </c>
      <c r="WV69" s="203">
        <v>-1.2150000000000001</v>
      </c>
      <c r="WW69" s="203">
        <v>0</v>
      </c>
      <c r="WX69" s="203">
        <v>0</v>
      </c>
      <c r="WY69" s="203">
        <v>0</v>
      </c>
      <c r="WZ69" s="203">
        <v>0</v>
      </c>
      <c r="XA69" s="203">
        <v>0</v>
      </c>
      <c r="XB69" s="203">
        <v>0</v>
      </c>
      <c r="XC69" s="203">
        <v>7.5609999999999999</v>
      </c>
      <c r="XD69" s="203">
        <v>7.5609999999999999</v>
      </c>
      <c r="XE69" s="203">
        <v>0</v>
      </c>
      <c r="XF69" s="203">
        <v>0</v>
      </c>
      <c r="XG69" s="203">
        <v>0</v>
      </c>
      <c r="XH69" s="203">
        <v>0</v>
      </c>
      <c r="XI69" s="203">
        <v>-21.887332999999998</v>
      </c>
      <c r="XJ69" s="241">
        <f>IFERROR(HLOOKUP("fl_2_v_s13",acc!$B$10:$ALU$83,$A69-1947,FALSE)+HLOOKUP("fl_3e_v_s13",acc!$B$10:$ALU$83,$A69-1947,FALSE)+HLOOKUP("fl_4_v_s13",acc!$B$10:$ALU$83,$A69-1947,FALSE),"")</f>
        <v>-22.746719999999996</v>
      </c>
      <c r="XK69" s="203">
        <v>0</v>
      </c>
      <c r="XL69" s="203">
        <v>0</v>
      </c>
      <c r="XM69" s="203">
        <v>0</v>
      </c>
      <c r="XN69" s="203">
        <v>-22.672332999999998</v>
      </c>
      <c r="XO69" s="203">
        <v>-1.904903</v>
      </c>
      <c r="XP69" s="203">
        <v>-20.767427000000001</v>
      </c>
      <c r="XQ69" s="203">
        <v>0</v>
      </c>
      <c r="XR69" s="203">
        <v>0</v>
      </c>
      <c r="XS69" s="203">
        <v>0</v>
      </c>
      <c r="XT69" s="203">
        <v>0</v>
      </c>
      <c r="XU69" s="203">
        <v>0</v>
      </c>
      <c r="XV69" s="203">
        <v>0</v>
      </c>
      <c r="XW69" s="203">
        <v>0</v>
      </c>
      <c r="XX69" s="203">
        <v>0.57999999999999996</v>
      </c>
      <c r="XY69" s="241">
        <f>IFERROR(HLOOKUP("fl_4_v_s14",acc!$B$10:$ALM$83,$A69-1947,FALSE),"")</f>
        <v>-0.55700000000000005</v>
      </c>
      <c r="XZ69" s="203">
        <v>0</v>
      </c>
      <c r="YA69" s="203">
        <v>0</v>
      </c>
      <c r="YB69" s="203">
        <v>0</v>
      </c>
      <c r="YC69" s="203">
        <v>0</v>
      </c>
      <c r="YD69" s="203">
        <v>0</v>
      </c>
      <c r="YE69" s="203">
        <v>-0.55700000000000005</v>
      </c>
      <c r="YF69" s="203">
        <v>0</v>
      </c>
      <c r="YG69" s="203">
        <v>0</v>
      </c>
      <c r="YH69" s="203">
        <v>0</v>
      </c>
      <c r="YI69" s="203">
        <v>0</v>
      </c>
      <c r="YJ69" s="203">
        <v>0</v>
      </c>
      <c r="YK69" s="203">
        <v>0</v>
      </c>
      <c r="YL69" s="203">
        <v>-729.81831000000011</v>
      </c>
      <c r="YM69" s="241">
        <f>IFERROR(HLOOKUP("fl_1_v_s2",acc!$B$10:$ALE$83,$A69-1947,FALSE)+HLOOKUP("fl_295_v_s2",acc!$B$10:$ALE$83,$A69-1947,FALSE)+HLOOKUP("tgt2_v",acc!$B$10:$ALE$83,$A69-1947,FALSE)+HLOOKUP("fl_2_v_s2",acc!$B$10:$ALE$83,$A69-1947,FALSE)+HLOOKUP("fl_3d_v_s2",acc!$B$10:$ALE$83,$A69-1947,FALSE)+HLOOKUP("fl_4_v_s2",acc!$B$10:$ALE$83,$A69-1947,FALSE)+HLOOKUP("fl_5d_v_s2",acc!$B$10:$ALE$83,$A69-1947,FALSE)+HLOOKUP("fl_7_v_s2",acc!$B$10:$ALE$83,$A69-1947,FALSE),"")</f>
        <v>-124.85583800000005</v>
      </c>
      <c r="YN69" s="203">
        <v>7.22</v>
      </c>
      <c r="YO69" s="203">
        <v>27.809200000000001</v>
      </c>
      <c r="YP69" s="203">
        <v>0</v>
      </c>
      <c r="YQ69" s="203">
        <v>-0.83079999999999998</v>
      </c>
      <c r="YR69" s="203">
        <v>-48.455432999999999</v>
      </c>
      <c r="YS69" s="203">
        <v>-13.902415999999999</v>
      </c>
      <c r="YT69" s="203">
        <v>-34.552999999999997</v>
      </c>
      <c r="YU69" s="203">
        <v>4.2469980000000005</v>
      </c>
      <c r="YV69" s="203">
        <v>-129.505638</v>
      </c>
      <c r="YW69" s="203">
        <v>0</v>
      </c>
      <c r="YX69" s="203">
        <v>-129.505638</v>
      </c>
      <c r="YY69" s="203">
        <v>0</v>
      </c>
      <c r="YZ69" s="203">
        <v>0.75740199999995639</v>
      </c>
      <c r="ZA69" s="203">
        <v>0</v>
      </c>
      <c r="ZB69" s="203">
        <v>20.576464999999999</v>
      </c>
      <c r="ZC69" s="241">
        <f>IFERROR(HLOOKUP("fa_21_c_s11",acc!$B$10:$AIL$83,$A69-1947,FALSE)+HLOOKUP("fa_2_c_s11",acc!$B$10:$AIL$83,$A69-1947,FALSE)+HLOOKUP("fa_3e_c_s11",acc!$B$10:$AIL$83,$A69-1947,FALSE)+HLOOKUP("fa_3d_c_s11",acc!$B$10:$AIL$83,$A69-1947,FALSE)+HLOOKUP("fa_4_c_s11",acc!$B$10:$AIL$83,$A69-1947,FALSE)+HLOOKUP("fa_5e_c_s11",acc!$B$10:$AIL$83,$A69-1947,FALSE)+HLOOKUP("fa_5d_c_s11",acc!$B$10:$AIL$83,$A69-1947,FALSE)+HLOOKUP("fa_6_c_s11",acc!$B$10:$AIL$83,$A69-1947,FALSE)+HLOOKUP("fa_7_c_s11",acc!$B$10:$AIL$83,$A69-1947,FALSE)+HLOOKUP("fa_8_c_s11",acc!$B$10:$AIL$83,$A69-1947,FALSE),"")</f>
        <v>24.434914999999997</v>
      </c>
      <c r="ZD69" s="203">
        <v>0</v>
      </c>
      <c r="ZE69" s="203">
        <v>0.60832200000000003</v>
      </c>
      <c r="ZF69" s="203">
        <v>0</v>
      </c>
      <c r="ZG69" s="203">
        <v>0</v>
      </c>
      <c r="ZH69" s="203">
        <v>0</v>
      </c>
      <c r="ZI69" s="203">
        <v>0</v>
      </c>
      <c r="ZJ69" s="203">
        <v>-1.533388</v>
      </c>
      <c r="ZK69" s="203">
        <v>21.674900000000001</v>
      </c>
      <c r="ZL69" s="203">
        <v>21.092063999999997</v>
      </c>
      <c r="ZM69" s="203">
        <v>0.58283600000000002</v>
      </c>
      <c r="ZN69" s="203">
        <v>1.8573379999999999</v>
      </c>
      <c r="ZO69" s="203">
        <v>0</v>
      </c>
      <c r="ZP69" s="203">
        <v>1.8277429999999999</v>
      </c>
      <c r="ZQ69" s="203">
        <v>-12.837958</v>
      </c>
      <c r="ZR69" s="241">
        <f>IFERROR(HLOOKUP("fa_21_c_s12",acc!$B$10:$AMJ$83,$A69-1947,FALSE)+HLOOKUP("res_c",acc!$B$10:$AMJ$83,$A69-1947,FALSE)+HLOOKUP("fa_2_c_s12",acc!$B$10:$AMJ$83,$A69-1947,FALSE)+HLOOKUP("fa_3e_c_s12",acc!$B$10:$AMJ$83,$A69-1947,FALSE)+HLOOKUP("fa_3d_c_s12",acc!$B$10:$AMJ$83,$A69-1947,FALSE)+HLOOKUP("fa_3g_c_s12",acc!$B$10:$AMJ$83,$A69-1947,FALSE)+HLOOKUP("fa_4_c_s12",acc!$B$10:$AMJ$83,$A69-1947,FALSE)+HLOOKUP("fa_5e_c_s12",acc!$B$10:$AMJ$83,$A69-1947,FALSE)+HLOOKUP("fa_5d_c_s12",acc!$B$10:$AMJ$83,$A69-1947,FALSE)+HLOOKUP("fa_8_c_s12",acc!$B$10:$AMJ$83,$A69-1947,FALSE),"")</f>
        <v>-9.5558489999999949</v>
      </c>
      <c r="ZS69" s="203">
        <v>0</v>
      </c>
      <c r="ZT69" s="203">
        <v>17.109900000000003</v>
      </c>
      <c r="ZU69" s="203">
        <v>0</v>
      </c>
      <c r="ZV69" s="203">
        <v>0</v>
      </c>
      <c r="ZW69" s="203">
        <v>-13.510299999999999</v>
      </c>
      <c r="ZX69" s="203">
        <v>-13.510059</v>
      </c>
      <c r="ZY69" s="203">
        <v>-2.0000000000000002E-5</v>
      </c>
      <c r="ZZ69" s="203">
        <v>-7.7027700000000001</v>
      </c>
      <c r="AAA69" s="203">
        <v>-5.4528999999999996</v>
      </c>
      <c r="AAB69" s="203">
        <v>-4.9564599999999999</v>
      </c>
      <c r="AAC69" s="203">
        <v>-0.49643999999999999</v>
      </c>
      <c r="AAD69" s="203">
        <v>0</v>
      </c>
      <c r="AAE69" s="203">
        <v>0</v>
      </c>
      <c r="AAF69" s="203">
        <v>0</v>
      </c>
      <c r="AAG69" s="203">
        <v>0</v>
      </c>
      <c r="AAH69" s="241">
        <f>IFERROR(HLOOKUP("fa_1_c_s121",acc!$B$10:$AMB$83,$A69-1947,FALSE)+HLOOKUP("fa_295_c_s121",acc!$B$10:$AMB$83,$A69-1947,FALSE)+HLOOKUP("tgt2_c",acc!$B$10:$AMB$83,$A69-1947,FALSE)+HLOOKUP("fa_2_c_s121",acc!$B$10:$AMB$83,$A69-1947,FALSE)+HLOOKUP("fa_3e_c_s121",acc!$B$10:$AMB$83,$A69-1947,FALSE)+HLOOKUP("fa_3d_c_s121",acc!$B$10:$AMB$83,$A69-1947,FALSE)+HLOOKUP("fa_3g_c_s121",acc!$B$10:$AMB$83,$A69-1947,FALSE)+HLOOKUP("fa_4_c_s121",acc!$B$10:$AMB$83,$A69-1947,FALSE)+HLOOKUP("fa_5e_c_s121",acc!$B$10:$AMB$83,$A69-1947,FALSE)+HLOOKUP("fa_5d_c_s121",acc!$B$10:$AMB$83,$A69-1947,FALSE)+HLOOKUP("fa_7_c_s121",acc!$B$10:$AMB$83,$A69-1947,FALSE)+HLOOKUP("fa_8_c_s121",acc!$B$10:$AMB$83,$A69-1947,FALSE),"")</f>
        <v>0</v>
      </c>
      <c r="AAI69" s="203">
        <v>0</v>
      </c>
      <c r="AAJ69" s="203">
        <v>0</v>
      </c>
      <c r="AAK69" s="203">
        <v>0</v>
      </c>
      <c r="AAL69" s="203">
        <v>0</v>
      </c>
      <c r="AAM69" s="203">
        <v>0</v>
      </c>
      <c r="AAN69" s="203">
        <v>0</v>
      </c>
      <c r="AAO69" s="203">
        <v>0</v>
      </c>
      <c r="AAP69" s="203">
        <v>0</v>
      </c>
      <c r="AAQ69" s="203">
        <v>0</v>
      </c>
      <c r="AAR69" s="203">
        <v>0</v>
      </c>
      <c r="AAS69" s="203">
        <v>0</v>
      </c>
      <c r="AAT69" s="203">
        <v>0</v>
      </c>
      <c r="AAU69" s="203">
        <v>0</v>
      </c>
      <c r="AAV69" s="203">
        <v>0</v>
      </c>
      <c r="AAW69" s="203">
        <v>9.6505650000000003</v>
      </c>
      <c r="AAX69" s="241">
        <f>IFERROR(HLOOKUP("gcb_c",acc!$B$10:$ALT$83,$A69-1947,FALSE)+HLOOKUP("fa_2_c_s13",acc!$B$10:$ALT$83,$A69-1947,FALSE)+HLOOKUP("fa_3d_c_s13",acc!$B$10:$ALT$83,$A69-1947,FALSE)+HLOOKUP("fa_3g_c_s13",acc!$B$10:$ALT$83,$A69-1947,FALSE)+HLOOKUP("fa_5e_c_s13",acc!$B$10:$ALT$83,$A69-1947,FALSE)+HLOOKUP("fa_5d_c_s13",acc!$B$10:$ALT$83,$A69-1947,FALSE)+HLOOKUP("fa_6_c_s13",acc!$B$10:$ALT$83,$A69-1947,FALSE)+HLOOKUP("fa_7_c_s13",acc!$B$10:$ALT$83,$A69-1947,FALSE)+HLOOKUP("fa_8_c_s13",acc!$B$10:$ALT$83,$A69-1947,FALSE),"")</f>
        <v>0.54401500000000014</v>
      </c>
      <c r="AAY69" s="203">
        <v>0</v>
      </c>
      <c r="AAZ69" s="203">
        <v>-1.473827</v>
      </c>
      <c r="ABA69" s="203">
        <v>0</v>
      </c>
      <c r="ABB69" s="203">
        <v>0</v>
      </c>
      <c r="ABC69" s="203">
        <v>0</v>
      </c>
      <c r="ABD69" s="203">
        <v>0</v>
      </c>
      <c r="ABE69" s="203">
        <v>0</v>
      </c>
      <c r="ABF69" s="203">
        <v>1.776999</v>
      </c>
      <c r="ABG69" s="203">
        <v>0.12818299999999999</v>
      </c>
      <c r="ABH69" s="203">
        <v>1.6488160000000001</v>
      </c>
      <c r="ABI69" s="203">
        <v>0</v>
      </c>
      <c r="ABJ69" s="203">
        <v>0</v>
      </c>
      <c r="ABK69" s="203">
        <v>0.24084300000000014</v>
      </c>
      <c r="ABL69" s="203">
        <v>19.398076</v>
      </c>
      <c r="ABM69" s="241">
        <f>IFERROR(HLOOKUP("fa_21_c_s14",acc!$B$10:$ALL$83,$A69-1947,FALSE)+HLOOKUP("fa_2_c_s14",acc!$B$10:$ALL$83,$A69-1947,FALSE)+HLOOKUP("fa_3d_c_s14",acc!$B$10:$ALL$83,$A69-1947,FALSE)+HLOOKUP("fa_3g_c_s14",acc!$B$10:$ALL$83,$A69-1947,FALSE)+HLOOKUP("fa_5e_c_s14",acc!$B$10:$ALL$83,$A69-1947,FALSE)+HLOOKUP("fa_5d_c_s14",acc!$B$10:$ALL$83,$A69-1947,FALSE)+HLOOKUP("fa_6_c_s14",acc!$B$10:$ALL$83,$A69-1947,FALSE)+HLOOKUP("fa_7_c_s14",acc!$B$10:$ALL$83,$A69-1947,FALSE)+HLOOKUP("fa_8_c_s14",acc!$B$10:$ALL$83,$A69-1947,FALSE),"")</f>
        <v>19.395913999999998</v>
      </c>
      <c r="ABN69" s="203">
        <v>0</v>
      </c>
      <c r="ABO69" s="203">
        <v>-0.13750000000000001</v>
      </c>
      <c r="ABP69" s="203">
        <v>0</v>
      </c>
      <c r="ABQ69" s="203">
        <v>0</v>
      </c>
      <c r="ABR69" s="203">
        <v>0</v>
      </c>
      <c r="ABS69" s="203">
        <v>0</v>
      </c>
      <c r="ABT69" s="203">
        <v>0</v>
      </c>
      <c r="ABU69" s="203">
        <v>10.82</v>
      </c>
      <c r="ABV69" s="203">
        <v>10.887212</v>
      </c>
      <c r="ABW69" s="203">
        <v>-6.7212000000000008E-2</v>
      </c>
      <c r="ABX69" s="203">
        <v>8.7159999999999993</v>
      </c>
      <c r="ABY69" s="203">
        <v>0</v>
      </c>
      <c r="ABZ69" s="203">
        <v>-2.5859999999999998E-3</v>
      </c>
      <c r="ACA69" s="203">
        <v>13.020515999999999</v>
      </c>
      <c r="ACB69" s="241">
        <f>IFERROR(HLOOKUP("fa_21_c_s2",acc!$B$10:$ALD$83,$A69-1947,FALSE)+HLOOKUP("fa_2_c_s2",acc!$B$10:$ALD$83,$A69-1947,FALSE)+HLOOKUP("fa_3e_c_s2",acc!$B$10:$ALD$83,$A69-1947,FALSE)+HLOOKUP("fa_3g_c_s2",acc!$B$10:$ALD$83,$A69-1947,FALSE)+HLOOKUP("fa_4_c_s2",acc!$B$10:$ALD$83,$A69-1947,FALSE)+HLOOKUP("fa_5e_c_s2",acc!$B$10:$ALD$83,$A69-1947,FALSE)+HLOOKUP("fa_6_c_s2",acc!$B$10:$ALD$83,$A69-1947,FALSE)+HLOOKUP("fa_8_c_s2",acc!$B$10:$ALD$83,$A69-1947,FALSE),"")</f>
        <v>-11.677615000000005</v>
      </c>
      <c r="ACC69" s="203">
        <v>0</v>
      </c>
      <c r="ACD69" s="203">
        <v>-3.5527136788005009E-15</v>
      </c>
      <c r="ACE69" s="203">
        <v>0</v>
      </c>
      <c r="ACF69" s="203">
        <v>0</v>
      </c>
      <c r="ACG69" s="203">
        <v>-13.510299999999999</v>
      </c>
      <c r="ACH69" s="203">
        <v>-13.510059</v>
      </c>
      <c r="ACI69" s="203">
        <v>0</v>
      </c>
      <c r="ACJ69" s="203">
        <v>10.106383999999998</v>
      </c>
      <c r="ACK69" s="203">
        <v>-27.171999</v>
      </c>
      <c r="ACL69" s="203">
        <v>-27.171999</v>
      </c>
      <c r="ACM69" s="203">
        <v>0</v>
      </c>
      <c r="ACN69" s="203">
        <v>7.4539999999999997</v>
      </c>
      <c r="ACO69" s="203">
        <v>0</v>
      </c>
      <c r="ACP69" s="203">
        <v>-2.0660000000000003</v>
      </c>
      <c r="ACQ69" s="203">
        <v>-24.941881000000002</v>
      </c>
      <c r="ACR69" s="241">
        <f>IFERROR(HLOOKUP("fl_3g_c_s11",acc!$B$10:$AMQ$83,$A69-1947,FALSE)+HLOOKUP("fl_4_c_s11",acc!$B$10:$AMQ$83,$A69-1947,FALSE)+HLOOKUP("fl_5e_c_s11",acc!$B$10:$AMQ$83,$A69-1947,FALSE),"")</f>
        <v>-21.083411999999999</v>
      </c>
      <c r="ACS69" s="203">
        <v>0</v>
      </c>
      <c r="ACT69" s="203">
        <v>0</v>
      </c>
      <c r="ACU69" s="203">
        <v>-11.728</v>
      </c>
      <c r="ACV69" s="203">
        <v>-11.727981</v>
      </c>
      <c r="ACW69" s="203">
        <v>0</v>
      </c>
      <c r="ACX69" s="203">
        <v>-8.2264309999999998</v>
      </c>
      <c r="ACY69" s="203">
        <v>-1.129</v>
      </c>
      <c r="ACZ69" s="203">
        <v>-1.129</v>
      </c>
      <c r="ADA69" s="203">
        <v>0</v>
      </c>
      <c r="ADB69" s="203">
        <v>0</v>
      </c>
      <c r="ADC69" s="203">
        <v>0</v>
      </c>
      <c r="ADD69" s="203">
        <v>0</v>
      </c>
      <c r="ADE69" s="203">
        <v>34.219731000000003</v>
      </c>
      <c r="ADF69" s="241">
        <f>IFERROR(HLOOKUP("fl_295_c_s12",acc!$B$10:$AMI$83,$A69-1947,FALSE)+HLOOKUP("fl_2_c_s12",acc!$B$10:$AMI$83,$A69-1947,FALSE)+HLOOKUP("fl_3g_c_s12",acc!$B$10:$AMI$83,$A69-1947,FALSE)+HLOOKUP("fl_5e_c_s12",acc!$B$10:$AMI$83,$A69-1947,FALSE)+HLOOKUP("fl_6_c_s12",acc!$B$10:$AMI$83,$A69-1947,FALSE)+HLOOKUP("fl_7_c_s12",acc!$B$10:$AMI$83,$A69-1947,FALSE),"")</f>
        <v>37.501840999999999</v>
      </c>
      <c r="ADG69" s="203">
        <v>0</v>
      </c>
      <c r="ADH69" s="203">
        <v>20.148581</v>
      </c>
      <c r="ADI69" s="203">
        <v>0</v>
      </c>
      <c r="ADJ69" s="203">
        <v>0</v>
      </c>
      <c r="ADK69" s="203">
        <v>-1.7823</v>
      </c>
      <c r="ADL69" s="203">
        <v>-1.7820780000000001</v>
      </c>
      <c r="ADM69" s="203">
        <v>0</v>
      </c>
      <c r="ADN69" s="203">
        <v>0</v>
      </c>
      <c r="ADO69" s="203">
        <v>1.1080000000000001</v>
      </c>
      <c r="ADP69" s="203">
        <v>1.1080000000000001</v>
      </c>
      <c r="ADQ69" s="203">
        <v>0</v>
      </c>
      <c r="ADR69" s="203">
        <v>18.027338</v>
      </c>
      <c r="ADS69" s="203">
        <v>0</v>
      </c>
      <c r="ADT69" s="203">
        <v>0</v>
      </c>
      <c r="ADU69" s="203">
        <v>0</v>
      </c>
      <c r="ADV69" s="241">
        <f>IFERROR(HLOOKUP("fl_21_c_s121",acc!$B$10:$AMA$83,$A69-1947,FALSE)+HLOOKUP("res_c",acc!$B$10:$AMA$83,$A69-1947,FALSE)+HLOOKUP("gcb_c",acc!$B$10:$AMA$83,$A69-1947,FALSE)+HLOOKUP("fl_2_c_s121",acc!$B$10:$AMA$83,$A69-1947,FALSE)+HLOOKUP("fl_5e_c_s121",acc!$B$10:$AMA$83,$A69-1947,FALSE),"")</f>
        <v>0</v>
      </c>
      <c r="ADW69" s="203">
        <v>0</v>
      </c>
      <c r="ADX69" s="203">
        <v>0</v>
      </c>
      <c r="ADY69" s="203">
        <v>0</v>
      </c>
      <c r="ADZ69" s="203">
        <v>0</v>
      </c>
      <c r="AEA69" s="203">
        <v>0</v>
      </c>
      <c r="AEB69" s="203">
        <v>0</v>
      </c>
      <c r="AEC69" s="203">
        <v>0</v>
      </c>
      <c r="AED69" s="203">
        <v>0</v>
      </c>
      <c r="AEE69" s="203">
        <v>0</v>
      </c>
      <c r="AEF69" s="203">
        <v>0</v>
      </c>
      <c r="AEG69" s="203">
        <v>0</v>
      </c>
      <c r="AEH69" s="203">
        <v>0</v>
      </c>
      <c r="AEI69" s="203">
        <v>0</v>
      </c>
      <c r="AEJ69" s="203">
        <v>0</v>
      </c>
      <c r="AEK69" s="203">
        <v>7.5057799999999997</v>
      </c>
      <c r="AEL69" s="241">
        <f>IFERROR(HLOOKUP("fl_2_c_s13",acc!$B$10:$ALS$83,$A69-1947,FALSE)+HLOOKUP("fl_3e_c_s13",acc!$B$10:$ALS$83,$A69-1947,FALSE)+HLOOKUP("fl_4_c_s13",acc!$B$10:$ALS$83,$A69-1947,FALSE),"")</f>
        <v>-1.6007699999999989</v>
      </c>
      <c r="AEM69" s="203">
        <v>0</v>
      </c>
      <c r="AEN69" s="203">
        <v>-1.636768</v>
      </c>
      <c r="AEO69" s="203">
        <v>0</v>
      </c>
      <c r="AEP69" s="203">
        <v>0</v>
      </c>
      <c r="AEQ69" s="203">
        <v>0</v>
      </c>
      <c r="AER69" s="203">
        <v>0</v>
      </c>
      <c r="AES69" s="203">
        <v>3.5998000000001085E-2</v>
      </c>
      <c r="AET69" s="203">
        <v>0</v>
      </c>
      <c r="AEU69" s="203">
        <v>0</v>
      </c>
      <c r="AEV69" s="203">
        <v>0</v>
      </c>
      <c r="AEW69" s="203">
        <v>0</v>
      </c>
      <c r="AEX69" s="203">
        <v>0</v>
      </c>
      <c r="AEY69" s="203">
        <v>0</v>
      </c>
      <c r="AEZ69" s="203">
        <v>-3.7631139999999998</v>
      </c>
      <c r="AFA69" s="241">
        <f>IFERROR(HLOOKUP("fl_4_c_s14",acc!$B$10:$ALK$83,$A69-1947,FALSE),"")</f>
        <v>-3.7652759999999996</v>
      </c>
      <c r="AFB69" s="203">
        <v>0</v>
      </c>
      <c r="AFC69" s="203">
        <v>0</v>
      </c>
      <c r="AFD69" s="203">
        <v>0</v>
      </c>
      <c r="AFE69" s="203">
        <v>0</v>
      </c>
      <c r="AFF69" s="203">
        <v>0</v>
      </c>
      <c r="AFG69" s="203">
        <v>-3.7652759999999996</v>
      </c>
      <c r="AFH69" s="203">
        <v>0</v>
      </c>
      <c r="AFI69" s="203">
        <v>0</v>
      </c>
      <c r="AFJ69" s="203">
        <v>0</v>
      </c>
      <c r="AFK69" s="203">
        <v>0</v>
      </c>
      <c r="AFL69" s="203">
        <v>0</v>
      </c>
      <c r="AFM69" s="203">
        <v>0</v>
      </c>
      <c r="AFN69" s="203">
        <v>36.787148000000002</v>
      </c>
      <c r="AFO69" s="241">
        <f>IFERROR(HLOOKUP("fl_1_c_s2",acc!$B$10:$ALC$83,$A69-1947,FALSE)+HLOOKUP("fl_295_c_s2",acc!$B$10:$ALC$83,$A69-1947,FALSE)+HLOOKUP("tgt2_c",acc!$B$10:$ALC$83,$A69-1947,FALSE)+HLOOKUP("fl_2_c_s2",acc!$B$10:$ALC$83,$A69-1947,FALSE)+HLOOKUP("fl_3d_c_s2",acc!$B$10:$ALC$83,$A69-1947,FALSE)+HLOOKUP("fl_4_c_s2",acc!$B$10:$ALC$83,$A69-1947,FALSE)+HLOOKUP("fl_5d_c_s2",acc!$B$10:$ALC$83,$A69-1947,FALSE)+HLOOKUP("fl_7_c_s2",acc!$B$10:$ALC$83,$A69-1947,FALSE),"")</f>
        <v>12.089017</v>
      </c>
      <c r="AFP69" s="203">
        <v>0</v>
      </c>
      <c r="AFQ69" s="203">
        <v>-2.4049179999999986</v>
      </c>
      <c r="AFR69" s="203">
        <v>0</v>
      </c>
      <c r="AFS69" s="203">
        <v>0</v>
      </c>
      <c r="AFT69" s="203">
        <v>-13.510299999999999</v>
      </c>
      <c r="AFU69" s="203">
        <v>-13.510059</v>
      </c>
      <c r="AFV69" s="203">
        <v>0</v>
      </c>
      <c r="AFW69" s="203">
        <v>12.825934999999999</v>
      </c>
      <c r="AFX69" s="203">
        <v>1.6679999999999999</v>
      </c>
      <c r="AFY69" s="203">
        <v>0</v>
      </c>
      <c r="AFZ69" s="203">
        <v>1.6679999999999999</v>
      </c>
      <c r="AGA69" s="203">
        <v>0</v>
      </c>
      <c r="AGB69" s="203">
        <v>0</v>
      </c>
      <c r="AGC69" s="203">
        <v>0</v>
      </c>
      <c r="AGD69" s="203">
        <v>1942.6080000000002</v>
      </c>
      <c r="AGE69" s="203">
        <v>1942.58</v>
      </c>
      <c r="AGF69" s="203">
        <v>0</v>
      </c>
      <c r="AGG69" s="203">
        <v>0</v>
      </c>
      <c r="AGH69" s="203">
        <v>-11.207724166666667</v>
      </c>
      <c r="AGI69" s="203">
        <v>-1.1837733333333336</v>
      </c>
      <c r="AGJ69" s="203">
        <v>-1.7864680000000002</v>
      </c>
      <c r="AGK69" s="203">
        <v>-0.35225200000000001</v>
      </c>
      <c r="AGL69" s="203">
        <v>0</v>
      </c>
      <c r="AGM69" s="203">
        <v>0</v>
      </c>
      <c r="AGN69" s="203">
        <v>80.662999999999997</v>
      </c>
      <c r="AGO69" s="203">
        <v>47.588000000000001</v>
      </c>
      <c r="AGP69" s="203">
        <v>0</v>
      </c>
      <c r="AGQ69" s="203">
        <v>0</v>
      </c>
      <c r="AGR69" s="203">
        <v>1.742742</v>
      </c>
      <c r="AGS69" s="203">
        <v>-4.7580629999999999</v>
      </c>
      <c r="AGT69" s="203">
        <v>3.3365089999999999</v>
      </c>
      <c r="AGU69" s="203">
        <v>0</v>
      </c>
      <c r="AGV69" s="203">
        <v>37.705061999999998</v>
      </c>
      <c r="AGW69" s="203">
        <v>38.026255999999997</v>
      </c>
      <c r="AGX69" s="203">
        <v>-18.022217999999999</v>
      </c>
      <c r="AGY69" s="203">
        <v>133.426331</v>
      </c>
      <c r="AGZ69" s="203">
        <v>219.42767400000002</v>
      </c>
      <c r="AHA69" s="203">
        <v>3.4069860000000003</v>
      </c>
      <c r="AHB69" s="203">
        <v>1.369456999999997</v>
      </c>
      <c r="AHC69" s="203">
        <v>8.0957539999999995</v>
      </c>
      <c r="AHD69" s="203">
        <v>55.106938</v>
      </c>
      <c r="AHE69" s="203">
        <v>6.3262879999999999</v>
      </c>
      <c r="AHF69" s="203">
        <v>302.90037000000001</v>
      </c>
      <c r="AHG69" s="203">
        <v>10.446683999999999</v>
      </c>
      <c r="AHH69" s="203">
        <v>0</v>
      </c>
      <c r="AHI69" s="203">
        <v>725.39970499999993</v>
      </c>
      <c r="AHJ69" s="203">
        <v>1045.0730450000001</v>
      </c>
      <c r="AHK69" s="203">
        <v>203.09533200000004</v>
      </c>
      <c r="AHL69" s="203">
        <v>756.63904199999979</v>
      </c>
      <c r="AHM69" s="203">
        <v>1171.833895</v>
      </c>
      <c r="AHN69" s="203">
        <f t="shared" si="3"/>
        <v>1.4660668919330024</v>
      </c>
      <c r="AHO69" s="203">
        <f t="shared" si="2"/>
        <v>0.88834916840423006</v>
      </c>
      <c r="AHP69" s="203">
        <v>8.4175839999999997</v>
      </c>
      <c r="AHQ69" s="203">
        <v>13.189559000000258</v>
      </c>
      <c r="AHR69" s="203">
        <v>64.312076000000005</v>
      </c>
      <c r="AHS69" s="203">
        <v>532.37096300000019</v>
      </c>
      <c r="AHT69" s="203">
        <v>-8.4623000000000004E-2</v>
      </c>
      <c r="AHU69" s="203">
        <v>-1.7471079999999999</v>
      </c>
      <c r="AHV69" s="203">
        <v>-0.147559</v>
      </c>
      <c r="AHW69" s="203">
        <v>0</v>
      </c>
      <c r="AHX69" s="203">
        <v>-20.767427000000001</v>
      </c>
      <c r="AHY69" s="203">
        <v>-22.746719999999996</v>
      </c>
      <c r="AHZ69" s="203">
        <v>-23.243774999999999</v>
      </c>
      <c r="AIA69" s="203">
        <v>-11.242187000000001</v>
      </c>
      <c r="AIB69" s="203">
        <v>-4.3754910000000002</v>
      </c>
      <c r="AIC69" s="203">
        <v>-7.3726000000000014E-2</v>
      </c>
      <c r="AID69" s="203">
        <v>-0.21768899999999647</v>
      </c>
      <c r="AIE69" s="203">
        <v>-0.58309600000000006</v>
      </c>
      <c r="AIF69" s="203">
        <v>-15.502573000000002</v>
      </c>
      <c r="AIG69" s="203">
        <v>0</v>
      </c>
      <c r="AIH69" s="203">
        <v>0</v>
      </c>
      <c r="AII69" s="203">
        <v>0</v>
      </c>
      <c r="AIJ69" s="203">
        <v>0</v>
      </c>
      <c r="AIK69" s="203">
        <v>0</v>
      </c>
      <c r="AIL69" s="203">
        <v>0</v>
      </c>
      <c r="AIM69" s="203">
        <v>-11.727981</v>
      </c>
      <c r="AIN69" s="203">
        <v>-13.510059</v>
      </c>
      <c r="AIO69" s="203">
        <v>-1.7820780000000001</v>
      </c>
      <c r="AIP69" s="203">
        <v>0</v>
      </c>
      <c r="AIQ69" s="203">
        <v>0</v>
      </c>
      <c r="AIR69" s="203">
        <v>0</v>
      </c>
      <c r="AIS69" s="203">
        <v>0</v>
      </c>
    </row>
    <row r="70" spans="1:929" x14ac:dyDescent="0.35">
      <c r="A70" s="1">
        <v>2008</v>
      </c>
      <c r="B70" s="203">
        <v>239.21299999999999</v>
      </c>
      <c r="C70" s="203">
        <v>-191.12187899999998</v>
      </c>
      <c r="D70" s="203">
        <v>25.786219000000003</v>
      </c>
      <c r="E70" s="203">
        <v>0.29699600000000714</v>
      </c>
      <c r="F70" s="203">
        <v>1937.880975</v>
      </c>
      <c r="G70" s="203">
        <v>9.109</v>
      </c>
      <c r="H70" s="203">
        <v>0</v>
      </c>
      <c r="I70" s="203">
        <v>8.0363620000000004</v>
      </c>
      <c r="J70" s="203">
        <v>-0.22994000000000092</v>
      </c>
      <c r="K70" s="203">
        <v>302.55770000000001</v>
      </c>
      <c r="L70" s="203">
        <v>0</v>
      </c>
      <c r="M70" s="203">
        <v>0</v>
      </c>
      <c r="N70" s="203">
        <v>0</v>
      </c>
      <c r="O70" s="203">
        <f t="shared" si="6"/>
        <v>2.7878628326074102</v>
      </c>
      <c r="P70" s="203">
        <f t="shared" si="4"/>
        <v>0.94548931063902297</v>
      </c>
      <c r="Q70" s="203">
        <v>0</v>
      </c>
      <c r="R70" s="203">
        <v>0</v>
      </c>
      <c r="S70" s="203">
        <v>-1.2789999999999999</v>
      </c>
      <c r="T70" s="203">
        <v>0</v>
      </c>
      <c r="U70" s="203">
        <v>-154.25707999999997</v>
      </c>
      <c r="V70" s="203">
        <v>38.001309000000006</v>
      </c>
      <c r="W70" s="203">
        <v>1455.1678899999999</v>
      </c>
      <c r="X70" s="203">
        <v>16.029</v>
      </c>
      <c r="Y70" s="203">
        <v>-11.813627</v>
      </c>
      <c r="Z70" s="203">
        <v>1.9459059999999999</v>
      </c>
      <c r="AA70" s="203">
        <v>1.0134000000000754E-2</v>
      </c>
      <c r="AB70" s="203">
        <v>107.83885000000001</v>
      </c>
      <c r="AC70" s="203">
        <v>0</v>
      </c>
      <c r="AD70" s="203">
        <v>0</v>
      </c>
      <c r="AE70" s="203">
        <v>0</v>
      </c>
      <c r="AF70" s="203">
        <v>0</v>
      </c>
      <c r="AG70" s="203">
        <v>0</v>
      </c>
      <c r="AH70" s="203">
        <v>0</v>
      </c>
      <c r="AI70" s="203">
        <v>0</v>
      </c>
      <c r="AJ70" s="203">
        <v>0</v>
      </c>
      <c r="AK70" s="203">
        <v>0</v>
      </c>
      <c r="AL70" s="203">
        <v>0</v>
      </c>
      <c r="AM70" s="203">
        <v>0.25</v>
      </c>
      <c r="AN70" s="203">
        <v>0</v>
      </c>
      <c r="AO70" s="203">
        <v>-13.187719999999999</v>
      </c>
      <c r="AP70" s="203">
        <v>3.912401</v>
      </c>
      <c r="AQ70" s="203">
        <v>102.970978</v>
      </c>
      <c r="AR70" s="203">
        <v>78.572000000000003</v>
      </c>
      <c r="AS70" s="203">
        <v>-64.410488999999998</v>
      </c>
      <c r="AT70" s="203">
        <v>19.002468</v>
      </c>
      <c r="AU70" s="203">
        <v>6.8680999999997994E-2</v>
      </c>
      <c r="AV70" s="203">
        <v>1028.075928</v>
      </c>
      <c r="AW70" s="203">
        <v>0.39499999999999996</v>
      </c>
      <c r="AX70" s="203">
        <v>0</v>
      </c>
      <c r="AY70" s="203">
        <v>-0.66937000000000002</v>
      </c>
      <c r="AZ70" s="203">
        <v>0.10204500000000005</v>
      </c>
      <c r="BA70" s="203">
        <v>16.816731999999998</v>
      </c>
      <c r="BB70" s="203">
        <v>0</v>
      </c>
      <c r="BC70" s="203">
        <v>0</v>
      </c>
      <c r="BD70" s="203">
        <v>0</v>
      </c>
      <c r="BE70" s="203">
        <v>0</v>
      </c>
      <c r="BF70" s="203">
        <v>0</v>
      </c>
      <c r="BG70" s="203">
        <v>2.577</v>
      </c>
      <c r="BH70" s="203">
        <v>0</v>
      </c>
      <c r="BI70" s="203">
        <v>-91.560323000000011</v>
      </c>
      <c r="BJ70" s="203">
        <v>14.995422</v>
      </c>
      <c r="BK70" s="203">
        <v>668.78335100000004</v>
      </c>
      <c r="BL70" s="203">
        <v>132.30132</v>
      </c>
      <c r="BM70" s="203">
        <v>-71.626214000000004</v>
      </c>
      <c r="BN70" s="203">
        <v>81.834569000000002</v>
      </c>
      <c r="BO70" s="203">
        <v>0</v>
      </c>
      <c r="BP70" s="203">
        <v>3101.3007779999998</v>
      </c>
      <c r="BQ70" s="203">
        <v>0.34239999999999998</v>
      </c>
      <c r="BR70" s="203">
        <v>0</v>
      </c>
      <c r="BS70" s="203">
        <v>-0.67909000000000008</v>
      </c>
      <c r="BT70" s="203">
        <v>0</v>
      </c>
      <c r="BU70" s="203">
        <v>16.487136999999997</v>
      </c>
      <c r="BV70" s="203">
        <v>0.9173</v>
      </c>
      <c r="BW70" s="203">
        <v>0</v>
      </c>
      <c r="BX70" s="203">
        <v>-10.8963</v>
      </c>
      <c r="BY70" s="203">
        <v>0</v>
      </c>
      <c r="BZ70" s="203">
        <v>108.6173</v>
      </c>
      <c r="CA70" s="203">
        <v>-1.549587</v>
      </c>
      <c r="CB70" s="203">
        <v>0</v>
      </c>
      <c r="CC70" s="203">
        <v>-450.69666999999998</v>
      </c>
      <c r="CD70" s="203">
        <v>47.017088000000001</v>
      </c>
      <c r="CE70" s="203">
        <v>3214.7877330000001</v>
      </c>
      <c r="CF70" s="203">
        <v>470.12263200000001</v>
      </c>
      <c r="CG70" s="203">
        <v>-341.98562300000003</v>
      </c>
      <c r="CH70" s="203">
        <v>129.17855399999999</v>
      </c>
      <c r="CI70" s="203">
        <v>0</v>
      </c>
      <c r="CJ70" s="203">
        <v>6201.4978140000003</v>
      </c>
      <c r="CK70" s="203">
        <v>9.7185000000000006</v>
      </c>
      <c r="CL70" s="203">
        <v>0</v>
      </c>
      <c r="CM70" s="203">
        <v>6.6879020000000002</v>
      </c>
      <c r="CN70" s="203">
        <v>5.0000000000000004E-6</v>
      </c>
      <c r="CO70" s="203">
        <v>335.86156900000003</v>
      </c>
      <c r="CP70" s="203">
        <v>0.9173</v>
      </c>
      <c r="CQ70" s="203">
        <v>0</v>
      </c>
      <c r="CR70" s="203">
        <v>-10.8963</v>
      </c>
      <c r="CS70" s="203">
        <v>0</v>
      </c>
      <c r="CT70" s="203">
        <v>108.6173</v>
      </c>
      <c r="CU70" s="203">
        <v>2.0422999999999997E-2</v>
      </c>
      <c r="CV70" s="203">
        <v>0</v>
      </c>
      <c r="CW70" s="203">
        <v>-713.31472299999996</v>
      </c>
      <c r="CX70" s="203">
        <v>103.72938000000001</v>
      </c>
      <c r="CY70" s="203">
        <v>5465.9363219999996</v>
      </c>
      <c r="CZ70" s="203">
        <v>135.96699999999998</v>
      </c>
      <c r="DA70" s="203">
        <v>-74.639628000000059</v>
      </c>
      <c r="DB70" s="203">
        <v>82.443961000000002</v>
      </c>
      <c r="DC70" s="203">
        <v>-3.4178999999966209E-2</v>
      </c>
      <c r="DD70" s="203">
        <v>3127.702061</v>
      </c>
      <c r="DE70" s="203">
        <f t="shared" si="7"/>
        <v>3.0447848460167615</v>
      </c>
      <c r="DF70" s="203">
        <f t="shared" si="5"/>
        <v>0.92135971531076077</v>
      </c>
      <c r="DG70" s="203">
        <v>0.34300000000000003</v>
      </c>
      <c r="DH70" s="203">
        <v>0</v>
      </c>
      <c r="DI70" s="203">
        <v>-0.67909000000000019</v>
      </c>
      <c r="DJ70" s="203">
        <v>-5.9999999999854614E-4</v>
      </c>
      <c r="DK70" s="203">
        <v>16.487137000000022</v>
      </c>
      <c r="DL70" s="203">
        <v>0.91700000000000004</v>
      </c>
      <c r="DM70" s="203">
        <v>0</v>
      </c>
      <c r="DN70" s="203">
        <v>-10.8963</v>
      </c>
      <c r="DO70" s="203">
        <v>2.9999999999996696E-4</v>
      </c>
      <c r="DP70" s="203">
        <v>108.6173</v>
      </c>
      <c r="DQ70" s="203">
        <v>-1.5499999999999998</v>
      </c>
      <c r="DR70" s="203">
        <v>0</v>
      </c>
      <c r="DS70" s="203">
        <v>-454.30959999999993</v>
      </c>
      <c r="DT70" s="203">
        <v>46.842670999999996</v>
      </c>
      <c r="DU70" s="203">
        <v>3239.014103</v>
      </c>
      <c r="DV70" s="203">
        <v>4431.2059040000004</v>
      </c>
      <c r="DW70" s="241">
        <f>IFERROR(HLOOKUP("fa_21_s_s11",acc!$B$10:$AIR$83,$A70-1947,FALSE)+HLOOKUP("fa_2_s_s11",acc!$B$10:$AIR$83,$A70-1947,FALSE)+HLOOKUP("fa_3e_s_s11",acc!$B$10:$AIR$83,$A70-1947,FALSE)+HLOOKUP("fa_3d_s_s11",acc!$B$10:$AIR$83,$A70-1947,FALSE)+HLOOKUP("fa_4_s_s11",acc!$B$10:$AIR$83,$A70-1947,FALSE)+HLOOKUP("fa_5e_s_s11",acc!$B$10:$AIR$83,$A70-1947,FALSE)+HLOOKUP("fa_5d_s_s11",acc!$B$10:$AIR$83,$A70-1947,FALSE)+HLOOKUP("fa_6_s_s11",acc!$B$10:$AIR$83,$A70-1947,FALSE)+HLOOKUP("fa_7_s_s11",acc!$B$10:$AIR$83,$A70-1947,FALSE)+HLOOKUP("fa_8_s_s11",acc!$B$10:$AIR$83,$A70-1947,FALSE),"")</f>
        <v>3650.740542</v>
      </c>
      <c r="DX70" s="203">
        <v>0</v>
      </c>
      <c r="DY70" s="203">
        <v>254.72679200000002</v>
      </c>
      <c r="DZ70" s="203">
        <v>8.02</v>
      </c>
      <c r="EA70" s="203">
        <v>83.919398000000001</v>
      </c>
      <c r="EB70" s="203">
        <v>63.480938000000002</v>
      </c>
      <c r="EC70" s="203">
        <v>20.438459999999999</v>
      </c>
      <c r="ED70" s="203">
        <v>998.95076899999992</v>
      </c>
      <c r="EE70" s="203">
        <v>2091.4507640000002</v>
      </c>
      <c r="EF70" s="203">
        <v>1580.635047</v>
      </c>
      <c r="EG70" s="203">
        <v>510.81571700000001</v>
      </c>
      <c r="EH70" s="203">
        <v>47.360390000000002</v>
      </c>
      <c r="EI70" s="203">
        <v>-1.3245</v>
      </c>
      <c r="EJ70" s="203">
        <v>221.80547899999999</v>
      </c>
      <c r="EK70" s="203">
        <v>10554.540768000001</v>
      </c>
      <c r="EL70" s="241">
        <f>IFERROR(HLOOKUP("fa_21_s_s12",acc!$B$10:$AMP$83,$A70-1947,FALSE)+HLOOKUP("res_s",acc!$B$10:$AMP$83,$A70-1947,FALSE)+HLOOKUP("fa_2_s_s12",acc!$B$10:$AMP$83,$A70-1947,FALSE)+HLOOKUP("fa_3e_s_s12",acc!$B$10:$AMP$83,$A70-1947,FALSE)+HLOOKUP("fa_3d_s_s12",acc!$B$10:$AMP$83,$A70-1947,FALSE)+HLOOKUP("fa_3g_s_s12",acc!$B$10:$AMP$83,$A70-1947,FALSE)+HLOOKUP("fa_4_s_s12",acc!$B$10:$AMP$83,$A70-1947,FALSE)+HLOOKUP("fa_5e_s_s12",acc!$B$10:$AMP$83,$A70-1947,FALSE)+HLOOKUP("fa_5d_s_s12",acc!$B$10:$AMP$83,$A70-1947,FALSE)+HLOOKUP("fa_8_s_s12",acc!$B$10:$AMP$83,$A70-1947,FALSE),"")</f>
        <v>8704.4376009999996</v>
      </c>
      <c r="EM70" s="203">
        <v>0</v>
      </c>
      <c r="EN70" s="203">
        <v>2282.8959850000001</v>
      </c>
      <c r="EO70" s="203">
        <v>9.3480000000000008</v>
      </c>
      <c r="EP70" s="203">
        <v>0</v>
      </c>
      <c r="EQ70" s="203">
        <v>2569.2816000000003</v>
      </c>
      <c r="ER70" s="203">
        <v>1212.1864660000001</v>
      </c>
      <c r="ES70" s="203">
        <v>1357.0951369999998</v>
      </c>
      <c r="ET70" s="203">
        <v>2054.7484039999999</v>
      </c>
      <c r="EU70" s="203">
        <v>1709.2996130000001</v>
      </c>
      <c r="EV70" s="203">
        <v>1314.796965</v>
      </c>
      <c r="EW70" s="203">
        <v>394.50264999999996</v>
      </c>
      <c r="EX70" s="203">
        <v>0</v>
      </c>
      <c r="EY70" s="203">
        <v>0</v>
      </c>
      <c r="EZ70" s="203">
        <v>-20.073006000000021</v>
      </c>
      <c r="FA70" s="203">
        <v>558.89859999999999</v>
      </c>
      <c r="FB70" s="241">
        <f>IFERROR(HLOOKUP("fa_1_s_s121",acc!$B$10:$AMH$83,$A70-1947,FALSE)+HLOOKUP("fa_295_s_s121",acc!$B$10:$AMH$83,$A70-1947,FALSE)+HLOOKUP("tgt2_s",acc!$B$10:$AMH$83,$A70-1947,FALSE)+HLOOKUP("fa_2_s_s121",acc!$B$10:$AMH$83,$A70-1947,FALSE)+HLOOKUP("fa_3e_s_s121",acc!$B$10:$AMH$83,$A70-1947,FALSE)+HLOOKUP("fa_3d_s_s121",acc!$B$10:$AMH$83,$A70-1947,FALSE)+HLOOKUP("fa_3g_s_s121",acc!$B$10:$AMH$83,$A70-1947,FALSE)+HLOOKUP("fa_4_s_s121",acc!$B$10:$AMH$83,$A70-1947,FALSE)+HLOOKUP("fa_5e_s_s121",acc!$B$10:$AMH$83,$A70-1947,FALSE)+HLOOKUP("fa_5d_s_s121",acc!$B$10:$AMH$83,$A70-1947,FALSE)+HLOOKUP("fa_7_s_s121",acc!$B$10:$AMH$83,$A70-1947,FALSE)+HLOOKUP("fa_8_s_s121",acc!$B$10:$AMH$83,$A70-1947,FALSE),"")</f>
        <v>557.52160100000003</v>
      </c>
      <c r="FC70" s="203">
        <v>50.469000000000001</v>
      </c>
      <c r="FD70" s="203">
        <v>244.95918666666662</v>
      </c>
      <c r="FE70" s="203">
        <v>0</v>
      </c>
      <c r="FF70" s="203">
        <v>164.30370000000002</v>
      </c>
      <c r="FG70" s="203">
        <v>160.5609</v>
      </c>
      <c r="FH70" s="203">
        <v>32.169895000000004</v>
      </c>
      <c r="FI70" s="203">
        <v>128.391006</v>
      </c>
      <c r="FJ70" s="203">
        <v>0.84799999999999998</v>
      </c>
      <c r="FK70" s="203">
        <v>6.3381000000000007</v>
      </c>
      <c r="FL70" s="203">
        <v>4.9866999999999999</v>
      </c>
      <c r="FM70" s="203">
        <v>1.3514000000000002</v>
      </c>
      <c r="FN70" s="203">
        <v>0</v>
      </c>
      <c r="FO70" s="203">
        <v>0</v>
      </c>
      <c r="FP70" s="203">
        <v>4.6059999999999999</v>
      </c>
      <c r="FQ70" s="203">
        <v>983.761617</v>
      </c>
      <c r="FR70" s="241">
        <f>IFERROR(HLOOKUP("gcb_s",acc!$B$10:$ALZ$83,$A70-1947,FALSE)+HLOOKUP("fa_2_s_s13",acc!$B$10:$ALZ$83,$A70-1947,FALSE)+HLOOKUP("fa_3d_s_s13",acc!$B$10:$ALZ$83,$A70-1947,FALSE)+HLOOKUP("fa_3g_s_s13",acc!$B$10:$ALZ$83,$A70-1947,FALSE)+HLOOKUP("fa_5e_s_s13",acc!$B$10:$ALZ$83,$A70-1947,FALSE)+HLOOKUP("fa_5d_s_s13",acc!$B$10:$ALZ$83,$A70-1947,FALSE)+HLOOKUP("fa_6_s_s13",acc!$B$10:$ALZ$83,$A70-1947,FALSE)+HLOOKUP("fa_7_s_s13",acc!$B$10:$ALZ$83,$A70-1947,FALSE)+HLOOKUP("fa_8_s_s13",acc!$B$10:$ALZ$83,$A70-1947,FALSE),"")</f>
        <v>557.23459699999989</v>
      </c>
      <c r="FS70" s="203">
        <v>0</v>
      </c>
      <c r="FT70" s="203">
        <v>71.865821999999994</v>
      </c>
      <c r="FU70" s="203">
        <v>0</v>
      </c>
      <c r="FV70" s="203">
        <v>83.09772199999999</v>
      </c>
      <c r="FW70" s="203">
        <v>51.950855000000004</v>
      </c>
      <c r="FX70" s="203">
        <v>31.146866000000003</v>
      </c>
      <c r="FY70" s="203">
        <v>0</v>
      </c>
      <c r="FZ70" s="203">
        <v>412.819659</v>
      </c>
      <c r="GA70" s="203">
        <v>385.99430599999999</v>
      </c>
      <c r="GB70" s="203">
        <v>26.825351999999999</v>
      </c>
      <c r="GC70" s="203">
        <v>4.0037479999999999</v>
      </c>
      <c r="GD70" s="203">
        <v>-1.288</v>
      </c>
      <c r="GE70" s="203">
        <v>12.699867999999924</v>
      </c>
      <c r="GF70" s="203">
        <v>3603.8330289999999</v>
      </c>
      <c r="GG70" s="241">
        <f>IFERROR(HLOOKUP("fa_21_s_s14",acc!$B$10:$ALR$83,$A70-1947,FALSE)+HLOOKUP("fa_2_s_s14",acc!$B$10:$ALR$83,$A70-1947,FALSE)+HLOOKUP("fa_3d_s_s14",acc!$B$10:$ALR$83,$A70-1947,FALSE)+HLOOKUP("fa_3g_s_s14",acc!$B$10:$ALR$83,$A70-1947,FALSE)+HLOOKUP("fa_5e_s_s14",acc!$B$10:$ALR$83,$A70-1947,FALSE)+HLOOKUP("fa_5d_s_s14",acc!$B$10:$ALR$83,$A70-1947,FALSE)+HLOOKUP("fa_6_s_s14",acc!$B$10:$ALR$83,$A70-1947,FALSE)+HLOOKUP("fa_7_s_s14",acc!$B$10:$ALR$83,$A70-1947,FALSE)+HLOOKUP("fa_8_s_s14",acc!$B$10:$ALR$83,$A70-1947,FALSE),"")</f>
        <v>3304.4787589999996</v>
      </c>
      <c r="GH70" s="203">
        <v>0</v>
      </c>
      <c r="GI70" s="203">
        <v>1048.4761769999998</v>
      </c>
      <c r="GJ70" s="203">
        <v>44.381999999999998</v>
      </c>
      <c r="GK70" s="203">
        <v>80.240206000000001</v>
      </c>
      <c r="GL70" s="203">
        <v>69.356909999999999</v>
      </c>
      <c r="GM70" s="203">
        <v>10.883299000000001</v>
      </c>
      <c r="GN70" s="203">
        <v>0</v>
      </c>
      <c r="GO70" s="203">
        <v>936.12043800000004</v>
      </c>
      <c r="GP70" s="203">
        <v>915.25450600000011</v>
      </c>
      <c r="GQ70" s="203">
        <v>20.865931</v>
      </c>
      <c r="GR70" s="203">
        <v>1291.56</v>
      </c>
      <c r="GS70" s="323">
        <v>0.1</v>
      </c>
      <c r="GT70" s="203">
        <v>-96.400064000000043</v>
      </c>
      <c r="GU70" s="203">
        <v>20258.550787</v>
      </c>
      <c r="GV70" s="241">
        <f>IFERROR(HLOOKUP("fa_21_s_s2",acc!$B$10:$ALJ$83,$A70-1947,FALSE)+HLOOKUP("fa_2_s_s2",acc!$B$10:$ALJ$83,$A70-1947,FALSE)+HLOOKUP("fa_3e_s_s2",acc!$B$10:$ALJ$83,$A70-1947,FALSE)+HLOOKUP("fa_3g_s_s2",acc!$B$10:$ALJ$83,$A70-1947,FALSE)+HLOOKUP("fa_4_s_s2",acc!$B$10:$ALJ$83,$A70-1947,FALSE)+HLOOKUP("fa_5e_s_s2",acc!$B$10:$ALJ$83,$A70-1947,FALSE)+HLOOKUP("fa_6_s_s2",acc!$B$10:$ALJ$83,$A70-1947,FALSE)+HLOOKUP("fa_8_s_s2",acc!$B$10:$ALJ$83,$A70-1947,FALSE),"")</f>
        <v>3021.9836620000005</v>
      </c>
      <c r="GW70" s="203">
        <v>0</v>
      </c>
      <c r="GX70" s="203">
        <v>249.69430000000102</v>
      </c>
      <c r="GY70" s="203">
        <v>85.505941999999976</v>
      </c>
      <c r="GZ70" s="203">
        <v>0</v>
      </c>
      <c r="HA70" s="203">
        <v>2842.8874870000004</v>
      </c>
      <c r="HB70" s="203">
        <v>1429.145064</v>
      </c>
      <c r="HC70" s="203">
        <v>1413.7424269999999</v>
      </c>
      <c r="HD70" s="203">
        <v>573.07005499999957</v>
      </c>
      <c r="HE70" s="203">
        <f t="shared" si="0"/>
        <v>809.76021500000024</v>
      </c>
      <c r="HF70" s="203">
        <v>809.76021500000024</v>
      </c>
      <c r="HG70" s="203">
        <v>0</v>
      </c>
      <c r="HH70" s="203">
        <v>12.848999999999933</v>
      </c>
      <c r="HI70" s="203">
        <v>0</v>
      </c>
      <c r="HJ70" s="203">
        <v>-122.63827700000002</v>
      </c>
      <c r="HK70" s="203">
        <v>6122.8104480000002</v>
      </c>
      <c r="HL70" s="241">
        <f>IFERROR(HLOOKUP("fl_3g_s_s11",acc!$B$10:$AIQ$83,$A70-1947,FALSE)+HLOOKUP("fl_4_s_s11",acc!$B$10:$AIQ$83,$A70-1947,FALSE)+HLOOKUP("fl_5e_s_s11",acc!$B$10:$AIQ$83,$A70-1947,FALSE),"")</f>
        <v>5342.3450860000003</v>
      </c>
      <c r="HM70" s="203">
        <v>0</v>
      </c>
      <c r="HN70" s="203">
        <v>0</v>
      </c>
      <c r="HO70" s="203">
        <v>285.57900000000001</v>
      </c>
      <c r="HP70" s="203">
        <v>142.26467099999999</v>
      </c>
      <c r="HQ70" s="203">
        <v>143.31432899999999</v>
      </c>
      <c r="HR70" s="203">
        <v>1886.5493230000002</v>
      </c>
      <c r="HS70" s="203">
        <v>3224.3853130000002</v>
      </c>
      <c r="HT70" s="203">
        <v>3224.3853130000002</v>
      </c>
      <c r="HU70" s="203">
        <v>0</v>
      </c>
      <c r="HV70" s="203">
        <v>0</v>
      </c>
      <c r="HW70" s="203">
        <v>0</v>
      </c>
      <c r="HX70" s="203">
        <v>0</v>
      </c>
      <c r="HY70" s="203">
        <v>10527.574456</v>
      </c>
      <c r="HZ70" s="241">
        <f>IFERROR(HLOOKUP("fl_295_s_s12",acc!$B$10:$AMO$83,$A70-1947,FALSE)+HLOOKUP("fl_2_s_s12",acc!$B$10:$AMO$83,$A70-1947,FALSE)+HLOOKUP("fl_3g_s_s12",acc!$B$10:$AMO$83,$A70-1947,FALSE)+HLOOKUP("fl_5e_s_s12",acc!$B$10:$AMO$83,$A70-1947,FALSE)+HLOOKUP("fl_6_s_s12",acc!$B$10:$AMO$83,$A70-1947,FALSE)+HLOOKUP("fl_7_s_s12",acc!$B$10:$AMO$83,$A70-1947,FALSE),"")</f>
        <v>8677.4712889999992</v>
      </c>
      <c r="IA70" s="203">
        <v>0</v>
      </c>
      <c r="IB70" s="203">
        <v>4122.3289069999992</v>
      </c>
      <c r="IC70" s="203">
        <v>0</v>
      </c>
      <c r="ID70" s="203">
        <v>187.94430000000011</v>
      </c>
      <c r="IE70" s="203">
        <v>1318.5787</v>
      </c>
      <c r="IF70" s="203">
        <v>830.87438499999996</v>
      </c>
      <c r="IG70" s="203">
        <v>487.70432</v>
      </c>
      <c r="IH70" s="203">
        <v>0</v>
      </c>
      <c r="II70" s="203">
        <v>1731.6594259999999</v>
      </c>
      <c r="IJ70" s="203">
        <v>1731.6594259999999</v>
      </c>
      <c r="IK70" s="203">
        <v>0</v>
      </c>
      <c r="IL70" s="203">
        <v>1355.7731379999998</v>
      </c>
      <c r="IM70" s="203">
        <v>-38.813186999999971</v>
      </c>
      <c r="IN70" s="203">
        <v>0</v>
      </c>
      <c r="IO70" s="203">
        <v>537.73739899999998</v>
      </c>
      <c r="IP70" s="241">
        <f>IFERROR(HLOOKUP("fl_21_s_s121",acc!$B$10:$AMG$83,$A70-1947,FALSE)+HLOOKUP("res_s",acc!$B$10:$AMG$83,$A70-1947,FALSE)+HLOOKUP("gcb_s",acc!$B$10:$AMG$83,$A70-1947,FALSE)+HLOOKUP("fl_2_s_s121",acc!$B$10:$AMG$83,$A70-1947,FALSE)+HLOOKUP("fl_5e_s_s121",acc!$B$10:$AMG$83,$A70-1947,FALSE),"")</f>
        <v>536.36039899999992</v>
      </c>
      <c r="IQ70" s="203">
        <v>0</v>
      </c>
      <c r="IR70" s="203">
        <v>224.11170599999997</v>
      </c>
      <c r="IS70" s="203">
        <v>147.25594199999998</v>
      </c>
      <c r="IT70" s="203">
        <v>0</v>
      </c>
      <c r="IU70" s="203">
        <v>0</v>
      </c>
      <c r="IV70" s="203">
        <v>0</v>
      </c>
      <c r="IW70" s="203">
        <v>0</v>
      </c>
      <c r="IX70" s="203">
        <v>0</v>
      </c>
      <c r="IY70" s="203">
        <v>55.383000000000003</v>
      </c>
      <c r="IZ70" s="203">
        <v>55.383000000000003</v>
      </c>
      <c r="JA70" s="203">
        <v>0</v>
      </c>
      <c r="JB70" s="203">
        <v>0</v>
      </c>
      <c r="JC70" s="203">
        <v>0</v>
      </c>
      <c r="JD70" s="203">
        <v>0</v>
      </c>
      <c r="JE70" s="203">
        <v>1834.8758680000001</v>
      </c>
      <c r="JF70" s="241">
        <f>IFERROR(HLOOKUP("fl_2_s_s13",acc!$B$10:$ALY$83,$A70-1947,FALSE)+HLOOKUP("fl_3e_s_s13",acc!$B$10:$ALY$83,$A70-1947,FALSE)+HLOOKUP("fl_4_s_s13",acc!$B$10:$ALY$83,$A70-1947,FALSE),"")</f>
        <v>1408.3488499999999</v>
      </c>
      <c r="JG70" s="203">
        <v>0</v>
      </c>
      <c r="JH70" s="203">
        <v>67.734368000000003</v>
      </c>
      <c r="JI70" s="203">
        <v>0</v>
      </c>
      <c r="JJ70" s="203">
        <v>1238.729787</v>
      </c>
      <c r="JK70" s="203">
        <v>456.00600799999995</v>
      </c>
      <c r="JL70" s="203">
        <v>782.72377900000004</v>
      </c>
      <c r="JM70" s="203">
        <v>138.52166599999998</v>
      </c>
      <c r="JN70" s="203">
        <v>0</v>
      </c>
      <c r="JO70" s="203">
        <v>0</v>
      </c>
      <c r="JP70" s="203">
        <v>0</v>
      </c>
      <c r="JQ70" s="203">
        <v>0</v>
      </c>
      <c r="JR70" s="203">
        <v>0</v>
      </c>
      <c r="JS70" s="203">
        <v>0</v>
      </c>
      <c r="JT70" s="203">
        <v>1235.5526159999999</v>
      </c>
      <c r="JU70" s="241">
        <f>IFERROR(HLOOKUP("fl_4_s_s14",acc!$B$10:$ALQ$83,$A70-1947,FALSE),"")</f>
        <v>936.16734400000007</v>
      </c>
      <c r="JV70" s="203">
        <v>0</v>
      </c>
      <c r="JW70" s="203">
        <v>0</v>
      </c>
      <c r="JX70" s="203">
        <v>0</v>
      </c>
      <c r="JY70" s="203">
        <v>0</v>
      </c>
      <c r="JZ70" s="203">
        <v>0</v>
      </c>
      <c r="KA70" s="203">
        <v>936.16734400000007</v>
      </c>
      <c r="KB70" s="203">
        <v>0</v>
      </c>
      <c r="KC70" s="203">
        <v>0</v>
      </c>
      <c r="KD70" s="203">
        <v>0</v>
      </c>
      <c r="KE70" s="203">
        <v>0</v>
      </c>
      <c r="KF70" s="203">
        <v>0</v>
      </c>
      <c r="KG70" s="203">
        <v>0</v>
      </c>
      <c r="KH70" s="203">
        <v>20132.239918000003</v>
      </c>
      <c r="KI70" s="241">
        <f>IFERROR(HLOOKUP("fl_1_s_s2",acc!$B$10:$ALI$83,$A70-1947,FALSE)+HLOOKUP("fl_295_s_s2",acc!$B$10:$ALI$83,$A70-1947,FALSE)+HLOOKUP("tgt2_s",acc!$B$10:$ALI$83,$A70-1947,FALSE)+HLOOKUP("fl_2_s_s2",acc!$B$10:$ALI$83,$A70-1947,FALSE)+HLOOKUP("fl_3d_s_s2",acc!$B$10:$ALI$83,$A70-1947,FALSE)+HLOOKUP("fl_4_s_s2",acc!$B$10:$ALI$83,$A70-1947,FALSE)+HLOOKUP("fl_5d_s_s2",acc!$B$10:$ALI$83,$A70-1947,FALSE)+HLOOKUP("fl_7_s_s2",acc!$B$10:$ALI$83,$A70-1947,FALSE),"")</f>
        <v>2895.6727929999997</v>
      </c>
      <c r="KJ70" s="203">
        <v>50.469000000000001</v>
      </c>
      <c r="KK70" s="203">
        <v>-261.55671833333327</v>
      </c>
      <c r="KL70" s="203">
        <v>0</v>
      </c>
      <c r="KM70" s="203">
        <v>-23.640600000000063</v>
      </c>
      <c r="KN70" s="203">
        <v>2977.0998259999997</v>
      </c>
      <c r="KO70" s="203">
        <v>1429.145064</v>
      </c>
      <c r="KP70" s="203">
        <v>1547.9547669999999</v>
      </c>
      <c r="KQ70" s="203">
        <v>666.37889499999972</v>
      </c>
      <c r="KR70" s="203">
        <v>954.36104899999998</v>
      </c>
      <c r="KS70" s="203">
        <v>0</v>
      </c>
      <c r="KT70" s="203">
        <v>954.36104899999998</v>
      </c>
      <c r="KU70" s="203">
        <v>0</v>
      </c>
      <c r="KV70" s="203">
        <v>36.269686999999976</v>
      </c>
      <c r="KW70" s="203">
        <v>0</v>
      </c>
      <c r="KX70" s="203">
        <v>127.59387099999999</v>
      </c>
      <c r="KY70" s="241">
        <f>IFERROR(HLOOKUP("fa_21_flow_s11",acc!$B$10:$AIP$83,$A70-1947,FALSE)+HLOOKUP("fa_2_flow_s11",acc!$B$10:$AIP$83,$A70-1947,FALSE)+HLOOKUP("fa_3e_flow_s11",acc!$B$10:$AIP$83,$A70-1947,FALSE)+HLOOKUP("fa_3d_flow_s11",acc!$B$10:$AIP$83,$A70-1947,FALSE)+HLOOKUP("fa_4_flow_s11",acc!$B$10:$AIP$83,$A70-1947,FALSE)+HLOOKUP("fa_5e_flow_s11",acc!$B$10:$AIP$83,$A70-1947,FALSE)+HLOOKUP("fa_5d_flow_s11",acc!$B$10:$AIP$83,$A70-1947,FALSE)+HLOOKUP("fa_6_flow_s11",acc!$B$10:$AIP$83,$A70-1947,FALSE)+HLOOKUP("fa_7_flow_s11",acc!$B$10:$AIP$83,$A70-1947,FALSE)+HLOOKUP("fa_8_flow_s11",acc!$B$10:$AIP$83,$A70-1947,FALSE),"")</f>
        <v>186.29226399999999</v>
      </c>
      <c r="KZ70" s="203">
        <v>0</v>
      </c>
      <c r="LA70" s="203">
        <v>13.976585999999999</v>
      </c>
      <c r="LB70" s="203">
        <v>0.78</v>
      </c>
      <c r="LC70" s="203">
        <v>-5.8177640000000004</v>
      </c>
      <c r="LD70" s="203">
        <v>-3.598951</v>
      </c>
      <c r="LE70" s="203">
        <v>-2.2188189999999999</v>
      </c>
      <c r="LF70" s="203">
        <v>37.620588000000005</v>
      </c>
      <c r="LG70" s="203">
        <v>121.79597</v>
      </c>
      <c r="LH70" s="203">
        <v>26.086248000000001</v>
      </c>
      <c r="LI70" s="203">
        <v>95.709698000000003</v>
      </c>
      <c r="LJ70" s="203">
        <v>1.7838999999999997E-2</v>
      </c>
      <c r="LK70" s="203">
        <v>-0.75012600000000873</v>
      </c>
      <c r="LL70" s="203">
        <v>12.321347999999999</v>
      </c>
      <c r="LM70" s="203">
        <v>754.55903899999998</v>
      </c>
      <c r="LN70" s="241">
        <f>IFERROR(HLOOKUP("fa_21_flow_s12",acc!$B$10:$AMM$83,$A70-1947,FALSE)+HLOOKUP("res_flow",acc!$B$10:$AMM$83,$A70-1947,FALSE)+HLOOKUP("fa_2_flow_s12",acc!$B$10:$AMM$83,$A70-1947,FALSE)+HLOOKUP("fa_3e_flow_s12",acc!$B$10:$AMM$83,$A70-1947,FALSE)+HLOOKUP("fa_3d_flow_s12",acc!$B$10:$AMM$83,$A70-1947,FALSE)+HLOOKUP("fa_3g_flow_s12",acc!$B$10:$AMM$83,$A70-1947,FALSE)+HLOOKUP("fa_4_flow_s12",acc!$B$10:$AMM$83,$A70-1947,FALSE)+HLOOKUP("fa_5e_flow_s12",acc!$B$10:$AMM$83,$A70-1947,FALSE)+HLOOKUP("fa_5d_flow_s12",acc!$B$10:$AMM$83,$A70-1947,FALSE)+HLOOKUP("fa_8_flow_s12",acc!$B$10:$AMM$83,$A70-1947,FALSE),"")</f>
        <v>476.81419399999999</v>
      </c>
      <c r="LO70" s="203">
        <v>0</v>
      </c>
      <c r="LP70" s="203">
        <v>110.93329199999999</v>
      </c>
      <c r="LQ70" s="203">
        <v>0.93</v>
      </c>
      <c r="LR70" s="203">
        <v>0</v>
      </c>
      <c r="LS70" s="203">
        <v>152.80683099999999</v>
      </c>
      <c r="LT70" s="203">
        <v>136.14488599999999</v>
      </c>
      <c r="LU70" s="203">
        <v>16.661900000000003</v>
      </c>
      <c r="LV70" s="203">
        <v>128.49589799999998</v>
      </c>
      <c r="LW70" s="203">
        <v>66.406799000000007</v>
      </c>
      <c r="LX70" s="203">
        <v>52.509057000000006</v>
      </c>
      <c r="LY70" s="203">
        <v>13.897649000000001</v>
      </c>
      <c r="LZ70" s="203">
        <v>0</v>
      </c>
      <c r="MA70" s="203">
        <v>0</v>
      </c>
      <c r="MB70" s="203">
        <v>-1.0324880000000043</v>
      </c>
      <c r="MC70" s="203">
        <v>171.19908900000001</v>
      </c>
      <c r="MD70" s="330">
        <f>IFERROR(HLOOKUP("fa_1_flow_s121",acc!$B$10:$AMF$83,$A70-1947,FALSE)+HLOOKUP("fa_295_flow_s121",acc!$B$10:$AMF$83,$A70-1947,FALSE)+HLOOKUP("tgt2_flow",acc!$B$10:$AMF$83,$A70-1947,FALSE)+HLOOKUP("fa_2_flow_s121",acc!$B$10:$AMF$83,$A70-1947,FALSE)+HLOOKUP("fa_3e_flow_s121",acc!$B$10:$AMF$83,$A70-1947,FALSE)+HLOOKUP("fa_3d_flow_s121",acc!$B$10:$AMF$83,$A70-1947,FALSE)+HLOOKUP("fa_3g_flow_s121",acc!$B$10:$AMF$83,$A70-1947,FALSE)+HLOOKUP("fa_4_flow_s121",acc!$B$10:$AMF$83,$A70-1947,FALSE)+HLOOKUP("fa_5e_flow_s121",acc!$B$10:$AMF$83,$A70-1947,FALSE)+HLOOKUP("fa_5d_flow_s121",acc!$B$10:$AMF$83,$A70-1947,FALSE)+HLOOKUP("fa_7_flow_s121",acc!$B$10:$AMF$83,$A70-1947,FALSE)+HLOOKUP("fa_8_flow_s121",acc!$B$10:$AMF$83,$A70-1947,FALSE),"")</f>
        <v>171.54487400000002</v>
      </c>
      <c r="ME70" s="203">
        <v>-2.3730000000000002</v>
      </c>
      <c r="MF70" s="203">
        <v>131.80551333333332</v>
      </c>
      <c r="MG70" s="203">
        <v>0</v>
      </c>
      <c r="MH70" s="203">
        <v>64.408900000000003</v>
      </c>
      <c r="MI70" s="203">
        <v>44.041499999999999</v>
      </c>
      <c r="MJ70" s="203">
        <v>9.7814549999999993</v>
      </c>
      <c r="MK70" s="203">
        <v>34.260036999999997</v>
      </c>
      <c r="ML70" s="203">
        <v>0.69299999999999995</v>
      </c>
      <c r="MM70" s="203">
        <v>1.6986559999999999</v>
      </c>
      <c r="MN70" s="203">
        <v>1.7138370000000001</v>
      </c>
      <c r="MO70" s="203">
        <v>-1.52E-2</v>
      </c>
      <c r="MP70" s="203">
        <v>0</v>
      </c>
      <c r="MQ70" s="241">
        <v>0</v>
      </c>
      <c r="MR70" s="203">
        <v>4.6498450000000009</v>
      </c>
      <c r="MS70" s="203">
        <v>69.130115000000004</v>
      </c>
      <c r="MT70" s="241">
        <f>IFERROR(HLOOKUP("gcb_flow",acc!$B$10:$ALX$83,$A70-1947,FALSE)+HLOOKUP("fa_2_flow_s13",acc!$B$10:$ALX$83,$A70-1947,FALSE)+HLOOKUP("fa_3d_flow_s13",acc!$B$10:$ALX$83,$A70-1947,FALSE)+HLOOKUP("fa_3g_flow_s13",acc!$B$10:$ALX$83,$A70-1947,FALSE)+HLOOKUP("fa_5e_flow_s13",acc!$B$10:$ALX$83,$A70-1947,FALSE)+HLOOKUP("fa_5d_flow_s13",acc!$B$10:$ALX$83,$A70-1947,FALSE)+HLOOKUP("fa_6_flow_s13",acc!$B$10:$ALX$83,$A70-1947,FALSE)+HLOOKUP("fa_7_flow_s13",acc!$B$10:$ALX$83,$A70-1947,FALSE)+HLOOKUP("fa_8_flow_s13",acc!$B$10:$ALX$83,$A70-1947,FALSE),"")</f>
        <v>30.631321999999994</v>
      </c>
      <c r="MU70" s="203">
        <v>0</v>
      </c>
      <c r="MV70" s="203">
        <v>-0.24342299999999994</v>
      </c>
      <c r="MW70" s="203">
        <v>0</v>
      </c>
      <c r="MX70" s="203">
        <v>24.160342</v>
      </c>
      <c r="MY70" s="203">
        <v>14.428105</v>
      </c>
      <c r="MZ70" s="203">
        <v>9.7322419999999994</v>
      </c>
      <c r="NA70" s="203">
        <v>0</v>
      </c>
      <c r="NB70" s="203">
        <v>5.439184</v>
      </c>
      <c r="NC70" s="203">
        <v>3.3614190000000002</v>
      </c>
      <c r="ND70" s="203">
        <v>2.0779939999999999</v>
      </c>
      <c r="NE70" s="203">
        <v>0.21398700000000001</v>
      </c>
      <c r="NF70" s="203">
        <v>1.6679999999999997</v>
      </c>
      <c r="NG70" s="203">
        <v>-0.94305699999999959</v>
      </c>
      <c r="NH70" s="203">
        <v>110.66614200000001</v>
      </c>
      <c r="NI70" s="241">
        <f>IFERROR(HLOOKUP("fa_21_flow_s14",acc!$B$10:$ALP$83,$A70-1947,FALSE)+HLOOKUP("fa_2_flow_s14",acc!$B$10:$ALP$83,$A70-1947,FALSE)+HLOOKUP("fa_3d_flow_s14",acc!$B$10:$ALP$83,$A70-1947,FALSE)+HLOOKUP("fa_3g_flow_s14",acc!$B$10:$ALP$83,$A70-1947,FALSE)+HLOOKUP("fa_5e_flow_s14",acc!$B$10:$ALP$83,$A70-1947,FALSE)+HLOOKUP("fa_5d_flow_s14",acc!$B$10:$ALP$83,$A70-1947,FALSE)+HLOOKUP("fa_6_flow_s14",acc!$B$10:$ALP$83,$A70-1947,FALSE)+HLOOKUP("fa_7_flow_s14",acc!$B$10:$ALP$83,$A70-1947,FALSE)+HLOOKUP("fa_8_flow_s14",acc!$B$10:$ALP$83,$A70-1947,FALSE),"")</f>
        <v>107.552775</v>
      </c>
      <c r="NJ70" s="203">
        <v>0</v>
      </c>
      <c r="NK70" s="203">
        <v>40.678432000000001</v>
      </c>
      <c r="NL70" s="203">
        <v>4.3179999999999996</v>
      </c>
      <c r="NM70" s="203">
        <v>0.87171299999999996</v>
      </c>
      <c r="NN70" s="203">
        <v>2.2600470000000001</v>
      </c>
      <c r="NO70" s="203">
        <v>-1.3883399999999999</v>
      </c>
      <c r="NP70" s="203">
        <v>0</v>
      </c>
      <c r="NQ70" s="203">
        <v>0.75636900000000007</v>
      </c>
      <c r="NR70" s="203">
        <v>-0.88771900000000015</v>
      </c>
      <c r="NS70" s="203">
        <v>1.6440730000000001</v>
      </c>
      <c r="NT70" s="203">
        <v>48.192999999999998</v>
      </c>
      <c r="NU70" s="323">
        <v>0.1</v>
      </c>
      <c r="NV70" s="203">
        <v>12.635282</v>
      </c>
      <c r="NW70" s="203">
        <v>1242.2489229999999</v>
      </c>
      <c r="NX70" s="241">
        <f>IFERROR(HLOOKUP("fa_21_flow_s2",acc!$B$10:$ALH$83,$A70-1947,FALSE)+HLOOKUP("fa_2_flow_s2",acc!$B$10:$ALH$83,$A70-1947,FALSE)+HLOOKUP("fa_3e_flow_s2",acc!$B$10:$ALH$83,$A70-1947,FALSE)+HLOOKUP("fa_3g_flow_s2",acc!$B$10:$ALH$83,$A70-1947,FALSE)+HLOOKUP("fa_4_flow_s2",acc!$B$10:$ALH$83,$A70-1947,FALSE)+HLOOKUP("fa_5e_flow_s2",acc!$B$10:$ALH$83,$A70-1947,FALSE)+HLOOKUP("fa_6_flow_s2",acc!$B$10:$ALH$83,$A70-1947,FALSE)+HLOOKUP("fa_8_flow_s2",acc!$B$10:$ALH$83,$A70-1947,FALSE),"")</f>
        <v>260.95090000000016</v>
      </c>
      <c r="NY70" s="203">
        <v>0</v>
      </c>
      <c r="NZ70" s="203">
        <v>81.020700000000119</v>
      </c>
      <c r="OA70" s="203">
        <v>10.073271999999999</v>
      </c>
      <c r="OB70" s="203">
        <v>0</v>
      </c>
      <c r="OC70" s="203">
        <v>159.01554199999998</v>
      </c>
      <c r="OD70" s="203">
        <v>159.01554199999998</v>
      </c>
      <c r="OE70" s="203">
        <v>134.18899999999999</v>
      </c>
      <c r="OF70" s="203">
        <v>54.54551399999999</v>
      </c>
      <c r="OG70" s="203">
        <v>7.0713439999999963</v>
      </c>
      <c r="OH70" s="203">
        <v>7.0713439999999963</v>
      </c>
      <c r="OI70" s="203">
        <v>0</v>
      </c>
      <c r="OJ70" s="203">
        <v>1.6820000000000022</v>
      </c>
      <c r="OK70" s="203">
        <v>0</v>
      </c>
      <c r="OL70" s="203">
        <v>-27.630930000000003</v>
      </c>
      <c r="OM70" s="203">
        <v>167.84567199999998</v>
      </c>
      <c r="ON70" s="241">
        <f>IFERROR(HLOOKUP("fl_3g_flow_s11",acc!$B$10:$AIO$83,$A70-1947,FALSE)+HLOOKUP("fl_4_flow_s11",acc!$B$10:$AIO$83,$A70-1947,FALSE)+HLOOKUP("fl_5e_flow_s11",acc!$B$10:$AIO$83,$A70-1947,FALSE),"")</f>
        <v>226.54410300000001</v>
      </c>
      <c r="OO70" s="203">
        <v>0</v>
      </c>
      <c r="OP70" s="203">
        <v>0</v>
      </c>
      <c r="OQ70" s="203">
        <v>25.956</v>
      </c>
      <c r="OR70" s="203">
        <v>-2.7275179999999999</v>
      </c>
      <c r="OS70" s="203">
        <v>28.683526000000001</v>
      </c>
      <c r="OT70" s="203">
        <v>129.78332900000001</v>
      </c>
      <c r="OU70" s="203">
        <v>64.456913</v>
      </c>
      <c r="OV70" s="203">
        <v>64.456913</v>
      </c>
      <c r="OW70" s="203">
        <v>0</v>
      </c>
      <c r="OX70" s="203">
        <v>0</v>
      </c>
      <c r="OY70" s="203">
        <v>0</v>
      </c>
      <c r="OZ70" s="203">
        <v>0</v>
      </c>
      <c r="PA70" s="203">
        <v>699.73393799999997</v>
      </c>
      <c r="PB70" s="241">
        <f>IFERROR(HLOOKUP("fl_295_flow_s12",acc!$B$10:$AMM$83,$A70-1947,FALSE)+HLOOKUP("fl_2_flow_s12",acc!$B$10:$AMM$83,$A70-1947,FALSE)+HLOOKUP("fl_3g_flow_s12",acc!$B$10:$AMM$83,$A70-1947,FALSE)+HLOOKUP("fl_5e_flow_s12",acc!$B$10:$AMM$83,$A70-1947,FALSE)+HLOOKUP("fl_6_flow_s12",acc!$B$10:$AMM$83,$A70-1947,FALSE)+HLOOKUP("fl_7_flow_s12",acc!$B$10:$AMM$83,$A70-1947,FALSE),"")</f>
        <v>421.98921899999993</v>
      </c>
      <c r="PC70" s="203">
        <v>0</v>
      </c>
      <c r="PD70" s="203">
        <v>151.15631599999998</v>
      </c>
      <c r="PE70" s="203">
        <v>0</v>
      </c>
      <c r="PF70" s="203">
        <v>74.992700000000013</v>
      </c>
      <c r="PG70" s="203">
        <v>146.49700000000001</v>
      </c>
      <c r="PH70" s="203">
        <v>70.796558999999988</v>
      </c>
      <c r="PI70" s="203">
        <v>75.700429</v>
      </c>
      <c r="PJ70" s="203">
        <v>0</v>
      </c>
      <c r="PK70" s="203">
        <v>25.397290000000002</v>
      </c>
      <c r="PL70" s="203">
        <v>25.397290000000002</v>
      </c>
      <c r="PM70" s="203">
        <v>0</v>
      </c>
      <c r="PN70" s="203">
        <v>50.106825999999998</v>
      </c>
      <c r="PO70" s="203">
        <v>-26.160900999999996</v>
      </c>
      <c r="PP70" s="203">
        <v>0</v>
      </c>
      <c r="PQ70" s="203">
        <v>180.05759099999997</v>
      </c>
      <c r="PR70" s="241">
        <f>IFERROR(HLOOKUP("fl_21_flow_s121",acc!$B$10:$AME$83,$A70-1947,FALSE)+HLOOKUP("res_flow",acc!$B$10:$AME$83,$A70-1947,FALSE)+HLOOKUP("gcb_flow",acc!$B$10:$AME$83,$A70-1947,FALSE)+HLOOKUP("fl_2_flow_s121",acc!$B$10:$AME$83,$A70-1947,FALSE)+HLOOKUP("fl_5e_flow_s121",acc!$B$10:$AME$83,$A70-1947,FALSE),"")</f>
        <v>180.40340299999997</v>
      </c>
      <c r="PS70" s="203">
        <v>0</v>
      </c>
      <c r="PT70" s="203">
        <v>133.47775999999999</v>
      </c>
      <c r="PU70" s="203">
        <v>16.101271999999998</v>
      </c>
      <c r="PV70" s="203">
        <v>0</v>
      </c>
      <c r="PW70" s="203">
        <v>0</v>
      </c>
      <c r="PX70" s="203">
        <v>0</v>
      </c>
      <c r="PY70" s="203">
        <v>0</v>
      </c>
      <c r="PZ70" s="203">
        <v>0</v>
      </c>
      <c r="QA70" s="203">
        <v>0</v>
      </c>
      <c r="QB70" s="203">
        <v>0</v>
      </c>
      <c r="QC70" s="203">
        <v>0</v>
      </c>
      <c r="QD70" s="203">
        <v>0</v>
      </c>
      <c r="QE70" s="203">
        <v>0</v>
      </c>
      <c r="QF70" s="203">
        <v>0</v>
      </c>
      <c r="QG70" s="203">
        <v>137.98671400000001</v>
      </c>
      <c r="QH70" s="241">
        <f>IFERROR(HLOOKUP("fl_2_flow_s13",acc!$B$10:$ALW$83,$A70-1947,FALSE)+HLOOKUP("fl_3e_flow_s13",acc!$B$10:$ALW$83,$A70-1947,FALSE)+HLOOKUP("fl_4_flow_s13",acc!$B$10:$ALW$83,$A70-1947,FALSE),"")</f>
        <v>99.487605999999985</v>
      </c>
      <c r="QI70" s="203">
        <v>0</v>
      </c>
      <c r="QJ70" s="203">
        <v>-0.82997600000000005</v>
      </c>
      <c r="QK70" s="203">
        <v>0</v>
      </c>
      <c r="QL70" s="203">
        <v>120.751622</v>
      </c>
      <c r="QM70" s="203">
        <v>90.946500999999998</v>
      </c>
      <c r="QN70" s="203">
        <v>29.805040000000002</v>
      </c>
      <c r="QO70" s="203">
        <v>-8.2196429999999996</v>
      </c>
      <c r="QP70" s="203">
        <v>0</v>
      </c>
      <c r="QQ70" s="203">
        <v>0</v>
      </c>
      <c r="QR70" s="203">
        <v>0</v>
      </c>
      <c r="QS70" s="203">
        <v>0</v>
      </c>
      <c r="QT70" s="203">
        <v>0</v>
      </c>
      <c r="QU70" s="203">
        <v>0</v>
      </c>
      <c r="QV70" s="203">
        <v>56.625008000000001</v>
      </c>
      <c r="QW70" s="241">
        <f>IFERROR(HLOOKUP("fl_4_flow_s14",acc!$B$10:$ALO$83,$A70-1947,FALSE),"")</f>
        <v>53.488661999999998</v>
      </c>
      <c r="QX70" s="203">
        <v>0</v>
      </c>
      <c r="QY70" s="203">
        <v>0</v>
      </c>
      <c r="QZ70" s="203">
        <v>0</v>
      </c>
      <c r="RA70" s="203">
        <v>0</v>
      </c>
      <c r="RB70" s="203">
        <v>0</v>
      </c>
      <c r="RC70" s="203">
        <v>53.488661999999998</v>
      </c>
      <c r="RD70" s="203">
        <v>0</v>
      </c>
      <c r="RE70" s="203">
        <v>0</v>
      </c>
      <c r="RF70" s="203">
        <v>0</v>
      </c>
      <c r="RG70" s="203">
        <v>0</v>
      </c>
      <c r="RH70" s="203">
        <v>0</v>
      </c>
      <c r="RI70" s="203">
        <v>0</v>
      </c>
      <c r="RJ70" s="203">
        <v>1233.1482559999999</v>
      </c>
      <c r="RK70" s="241">
        <f>IFERROR(HLOOKUP("fl_1_flow_s2",acc!$B$10:$ALG$83,$A70-1947,FALSE)+HLOOKUP("fl_295_flow_s2",acc!$B$10:$ALG$83,$A70-1947,FALSE)+HLOOKUP("tgt2_flow",acc!$B$10:$ALG$83,$A70-1947,FALSE)+HLOOKUP("fl_2_flow_s2",acc!$B$10:$ALG$83,$A70-1947,FALSE)+HLOOKUP("fl_3d_flow_s2",acc!$B$10:$ALG$83,$A70-1947,FALSE)+HLOOKUP("fl_4_flow_s2",acc!$B$10:$ALG$83,$A70-1947,FALSE)+HLOOKUP("fl_5d_flow_s2",acc!$B$10:$ALG$83,$A70-1947,FALSE)+HLOOKUP("fl_7_flow_s2",acc!$B$10:$ALG$83,$A70-1947,FALSE),"")</f>
        <v>251.85031400000003</v>
      </c>
      <c r="RL70" s="203">
        <v>-2.3730000000000002</v>
      </c>
      <c r="RM70" s="203">
        <v>94.367000333333351</v>
      </c>
      <c r="RN70" s="203">
        <v>0</v>
      </c>
      <c r="RO70" s="203">
        <v>-10.5838</v>
      </c>
      <c r="RP70" s="203">
        <v>216.062622</v>
      </c>
      <c r="RQ70" s="203">
        <v>159.01554199999998</v>
      </c>
      <c r="RR70" s="203">
        <v>57.046999999999997</v>
      </c>
      <c r="RS70" s="203">
        <v>46.302651999999988</v>
      </c>
      <c r="RT70" s="203">
        <v>113.3142</v>
      </c>
      <c r="RU70" s="203">
        <v>0</v>
      </c>
      <c r="RV70" s="203">
        <v>113.3142</v>
      </c>
      <c r="RW70" s="203">
        <v>0</v>
      </c>
      <c r="RX70" s="203">
        <v>27.155775000000034</v>
      </c>
      <c r="RY70" s="203">
        <v>0</v>
      </c>
      <c r="RZ70" s="203">
        <v>-1282.445293</v>
      </c>
      <c r="SA70" s="241">
        <f>IFERROR(HLOOKUP("fa_21_v_s11",acc!$B$10:$AIR$83,$A70-1947,FALSE)+HLOOKUP("fa_2_v_s11",acc!$B$10:$AIR$83,$A70-1947,FALSE)+HLOOKUP("fa_3e_v_s11",acc!$B$10:$AIR$83,$A70-1947,FALSE)+HLOOKUP("fa_3d_v_s11",acc!$B$10:$AIR$83,$A70-1947,FALSE)+HLOOKUP("fa_4_v_s11",acc!$B$10:$AIR$83,$A70-1947,FALSE)
+HLOOKUP("fa_5e_v_s11",acc!$B$10:$AIR$83,$A70-1947,FALSE)
+HLOOKUP("fa_5d_v_s11",acc!$B$10:$AIR$83,$A70-1947,FALSE)
+HLOOKUP("fa_6_v_s11",acc!$B$10:$AIR$83,$A70-1947,FALSE)
+HLOOKUP("fa_7_v_s11",acc!$B$10:$AIR$83,$A70-1947,FALSE)
+HLOOKUP("fa_8_v_s11",acc!$B$10:$AIR$83,$A70-1947,FALSE),"")</f>
        <v>-1322.6305179999999</v>
      </c>
      <c r="SB70" s="203">
        <v>0</v>
      </c>
      <c r="SC70" s="203">
        <v>0.52533200000000002</v>
      </c>
      <c r="SD70" s="203">
        <v>0</v>
      </c>
      <c r="SE70" s="203">
        <v>1.4080050000000002</v>
      </c>
      <c r="SF70" s="203">
        <v>1.5889329999999999</v>
      </c>
      <c r="SG70" s="203">
        <v>-0.180923</v>
      </c>
      <c r="SH70" s="203">
        <v>3.1679690000000003</v>
      </c>
      <c r="SI70" s="203">
        <v>-1326.9123850000001</v>
      </c>
      <c r="SJ70" s="203">
        <v>-949.90701200000001</v>
      </c>
      <c r="SK70" s="203">
        <v>-377.00534999999996</v>
      </c>
      <c r="SL70" s="203">
        <v>0</v>
      </c>
      <c r="SM70" s="203">
        <v>-0.77477400000000074</v>
      </c>
      <c r="SN70" s="203">
        <v>1.3070400000000002</v>
      </c>
      <c r="SO70" s="203">
        <v>-746.37284299999999</v>
      </c>
      <c r="SP70" s="241">
        <f>IFERROR(HLOOKUP("fa_21_v_s12",acc!$B$10:$AML$83,$A70-1947,FALSE)+HLOOKUP("res_v",acc!$B$10:$AML$83,$A70-1947,FALSE)+HLOOKUP("fa_2_v_s12",acc!$B$10:$AML$83,$A70-1947,FALSE)+HLOOKUP("fa_3e_v_s12",acc!$B$10:$AML$83,$A70-1947,FALSE)+HLOOKUP("fa_3d_v_s12",acc!$B$10:$AML$83,$A70-1947,FALSE)+HLOOKUP("fa_3g_v_s12",acc!$B$10:$AML$83,$A70-1947,FALSE)+HLOOKUP("fa_4_v_s12",acc!$B$10:$AML$83,$A70-1947,FALSE)+HLOOKUP("fa_5e_v_s12",acc!$B$10:$AML$83,$A70-1947,FALSE)+HLOOKUP("fa_5d_v_s12",acc!$B$10:$AML$83,$A70-1947,FALSE)+HLOOKUP("fa_8_v_s12",acc!$B$10:$AML$83,$A70-1947,FALSE),"")</f>
        <v>-713.05636900000002</v>
      </c>
      <c r="SQ70" s="203">
        <v>0</v>
      </c>
      <c r="SR70" s="203">
        <v>-5.9853000000000005</v>
      </c>
      <c r="SS70" s="203">
        <v>0</v>
      </c>
      <c r="ST70" s="203">
        <v>0</v>
      </c>
      <c r="SU70" s="203">
        <v>13.467672</v>
      </c>
      <c r="SV70" s="203">
        <v>26.502140000000001</v>
      </c>
      <c r="SW70" s="203">
        <v>-13.03444</v>
      </c>
      <c r="SX70" s="203">
        <v>8.5748180000000005</v>
      </c>
      <c r="SY70" s="203">
        <v>-729.11367499999994</v>
      </c>
      <c r="SZ70" s="203">
        <v>-458.39559400000002</v>
      </c>
      <c r="TA70" s="203">
        <v>-270.71799299999998</v>
      </c>
      <c r="TB70" s="203">
        <v>0</v>
      </c>
      <c r="TC70" s="203">
        <v>0</v>
      </c>
      <c r="TD70" s="203">
        <v>0</v>
      </c>
      <c r="TE70" s="203">
        <v>21.050844000000001</v>
      </c>
      <c r="TF70" s="241">
        <f>IFERROR(HLOOKUP("fa_1_v_s121",acc!$B$10:$AMD$83,$A70-1947,FALSE)+HLOOKUP("fa_295_v_s121",acc!$B$10:$AMD$83,$A70-1947,FALSE)+HLOOKUP("tgt2_v",acc!$B$10:$AMD$83,$A70-1947,FALSE)+HLOOKUP("fa_2_v_s121",acc!$B$10:$AMD$83,$A70-1947,FALSE)+HLOOKUP("fa_3e_v_s121",acc!$B$10:$AMD$83,$A70-1947,FALSE)+HLOOKUP("fa_3d_v_s121",acc!$B$10:$AMD$83,$A70-1947,FALSE)+HLOOKUP("fa_3g_v_s121",acc!$B$10:$AMD$83,$A70-1947,FALSE)+HLOOKUP("fa_4_v_s121",acc!$B$10:$AMD$83,$A70-1947,FALSE)+HLOOKUP("fa_5e_v_s121",acc!$B$10:$AMD$83,$A70-1947,FALSE)+HLOOKUP("fa_5d_v_s121",acc!$B$10:$AMD$83,$A70-1947,FALSE)+HLOOKUP("fa_7_v_s121",acc!$B$10:$AMD$83,$A70-1947,FALSE)+HLOOKUP("fa_8_v_s121",acc!$B$10:$AMD$83,$A70-1947,FALSE),"")</f>
        <v>21.050870000000003</v>
      </c>
      <c r="TG70" s="203">
        <v>4.3810000000000002</v>
      </c>
      <c r="TH70" s="203">
        <v>1.0000000000000009E-2</v>
      </c>
      <c r="TI70" s="203">
        <v>0</v>
      </c>
      <c r="TJ70" s="203">
        <v>0.17899999999999999</v>
      </c>
      <c r="TK70" s="203">
        <v>17.030200000000001</v>
      </c>
      <c r="TL70" s="203">
        <v>3.5241689999999997</v>
      </c>
      <c r="TM70" s="203">
        <v>13.506038</v>
      </c>
      <c r="TN70" s="203">
        <v>1.2E-2</v>
      </c>
      <c r="TO70" s="203">
        <v>-0.56135599999999997</v>
      </c>
      <c r="TP70" s="203">
        <v>-0.54843700000000006</v>
      </c>
      <c r="TQ70" s="203">
        <v>-1.29E-2</v>
      </c>
      <c r="TR70" s="203">
        <v>0</v>
      </c>
      <c r="TS70" s="241">
        <v>0</v>
      </c>
      <c r="TT70" s="203">
        <v>0</v>
      </c>
      <c r="TU70" s="203">
        <v>-111.79852000000001</v>
      </c>
      <c r="TV70" s="241">
        <f>IFERROR(HLOOKUP("gcb_v",acc!$B$10:$ALV$83,$A70-1947,FALSE)+HLOOKUP("fa_2_v_s13",acc!$B$10:$ALV$83,$A70-1947,FALSE)+HLOOKUP("fa_3d_v_s13",acc!$B$10:$ALV$83,$A70-1947,FALSE)+HLOOKUP("fa_3g_v_s13",acc!$B$10:$ALV$83,$A70-1947,FALSE)+HLOOKUP("fa_5e_v_s13",acc!$B$10:$ALV$83,$A70-1947,FALSE)+HLOOKUP("fa_5d_v_s13",acc!$B$10:$ALV$83,$A70-1947,FALSE)+HLOOKUP("fa_6_v_s13",acc!$B$10:$ALV$83,$A70-1947,FALSE)+HLOOKUP("fa_7_v_s13",acc!$B$10:$ALV$83,$A70-1947,FALSE)+HLOOKUP("fa_8_v_s13",acc!$B$10:$ALV$83,$A70-1947,FALSE),"")</f>
        <v>-111.721637</v>
      </c>
      <c r="TW70" s="203">
        <v>0</v>
      </c>
      <c r="TX70" s="203">
        <v>0</v>
      </c>
      <c r="TY70" s="203">
        <v>0</v>
      </c>
      <c r="TZ70" s="203">
        <v>0.70129999999999992</v>
      </c>
      <c r="UA70" s="203">
        <v>0.777505</v>
      </c>
      <c r="UB70" s="203">
        <v>-7.6215000000000005E-2</v>
      </c>
      <c r="UC70" s="203">
        <v>0</v>
      </c>
      <c r="UD70" s="203">
        <v>-110.49382000000001</v>
      </c>
      <c r="UE70" s="203">
        <v>-101.222082</v>
      </c>
      <c r="UF70" s="203">
        <v>-9.2719690000000003</v>
      </c>
      <c r="UG70" s="203">
        <v>0</v>
      </c>
      <c r="UH70" s="203">
        <v>-1.0619999999999998</v>
      </c>
      <c r="UI70" s="203">
        <v>0</v>
      </c>
      <c r="UJ70" s="203">
        <v>-374.47696000000002</v>
      </c>
      <c r="UK70" s="241">
        <f>IFERROR(HLOOKUP("fa_21_v_s14",acc!$B$10:$ALN$83,$A70-1947,FALSE)+HLOOKUP("fa_2_v_s14",acc!$B$10:$ALN$83,$A70-1947,FALSE)+HLOOKUP("fa_3d_v_s14",acc!$B$10:$ALN$83,$A70-1947,FALSE)+HLOOKUP("fa_3g_v_s14",acc!$B$10:$ALN$83,$A70-1947,FALSE)+HLOOKUP("fa_5e_v_s14",acc!$B$10:$ALN$83,$A70-1947,FALSE)+HLOOKUP("fa_5d_v_s14",acc!$B$10:$ALN$83,$A70-1947,FALSE)+HLOOKUP("fa_6_v_s14",acc!$B$10:$ALN$83,$A70-1947,FALSE)+HLOOKUP("fa_7_v_s14",acc!$B$10:$ALN$83,$A70-1947,FALSE)+HLOOKUP("fa_8_v_s14",acc!$B$10:$ALN$83,$A70-1947,FALSE),"")</f>
        <v>-374.19994000000003</v>
      </c>
      <c r="UL70" s="203">
        <v>0</v>
      </c>
      <c r="UM70" s="203">
        <v>7.9400000000000012E-2</v>
      </c>
      <c r="UN70" s="203">
        <v>0</v>
      </c>
      <c r="UO70" s="203">
        <v>3.1663079999999999</v>
      </c>
      <c r="UP70" s="203">
        <v>2.7847849999999998</v>
      </c>
      <c r="UQ70" s="203">
        <v>0.38153100000000001</v>
      </c>
      <c r="UR70" s="203">
        <v>0</v>
      </c>
      <c r="US70" s="203">
        <v>-340.746668</v>
      </c>
      <c r="UT70" s="203">
        <v>-331.56423100000001</v>
      </c>
      <c r="UU70" s="203">
        <v>-9.1824249999999985</v>
      </c>
      <c r="UV70" s="203">
        <v>-36.698999999999998</v>
      </c>
      <c r="UW70" s="203">
        <v>0</v>
      </c>
      <c r="UX70" s="203">
        <v>0</v>
      </c>
      <c r="UY70" s="203">
        <v>-2393.682444</v>
      </c>
      <c r="UZ70" s="241">
        <f>IFERROR(HLOOKUP("fa_21_v_s2",acc!$B$10:$ALF$83,$A70-1947,FALSE)+HLOOKUP("fa_2_v_s2",acc!$B$10:$ALF$83,$A70-1947,FALSE)+HLOOKUP("fa_3e_v_s2",acc!$B$10:$ALF$83,$A70-1947,FALSE)+HLOOKUP("fa_3g_v_s2",acc!$B$10:$ALF$83,$A70-1947,FALSE)+HLOOKUP("fa_4_v_s2",acc!$B$10:$ALF$83,$A70-1947,FALSE)+HLOOKUP("fa_5e_v_s2",acc!$B$10:$ALF$83,$A70-1947,FALSE)+HLOOKUP("fa_6_v_s2",acc!$B$10:$ALF$83,$A70-1947,FALSE)+HLOOKUP("fa_8_v_s2",acc!$B$10:$ALF$83,$A70-1947,FALSE),"")</f>
        <v>-495.68226100000032</v>
      </c>
      <c r="VA70" s="203">
        <v>0</v>
      </c>
      <c r="VB70" s="203">
        <v>5.0194000000000027</v>
      </c>
      <c r="VC70" s="203">
        <v>0</v>
      </c>
      <c r="VD70" s="203">
        <v>0</v>
      </c>
      <c r="VE70" s="203">
        <v>56.960338999999998</v>
      </c>
      <c r="VF70" s="203">
        <v>35.177531999999999</v>
      </c>
      <c r="VG70" s="203">
        <v>21.782758999999999</v>
      </c>
      <c r="VH70" s="203">
        <v>1.6752839999999993</v>
      </c>
      <c r="VI70" s="203">
        <v>-522.88566400000036</v>
      </c>
      <c r="VJ70" s="203">
        <v>-522.88566400000036</v>
      </c>
      <c r="VK70" s="203">
        <v>0</v>
      </c>
      <c r="VL70" s="203">
        <v>3.3000000000001251E-2</v>
      </c>
      <c r="VM70" s="203">
        <v>0</v>
      </c>
      <c r="VN70" s="203">
        <v>-1.3070400000000002</v>
      </c>
      <c r="VO70" s="203">
        <v>-1810.965465</v>
      </c>
      <c r="VP70" s="241">
        <f>IFERROR(HLOOKUP("fl_3g_v_s11",acc!$B$10:$AIM$83,$A70-1947,FALSE)+HLOOKUP("fl_4_v_s11",acc!$B$10:$AIM$83,$A70-1947,FALSE)+HLOOKUP("fl_5e_v_s11",acc!$B$10:$AIM$83,$A70-1947,FALSE),"")</f>
        <v>-1851.150725</v>
      </c>
      <c r="VQ70" s="203">
        <v>0</v>
      </c>
      <c r="VR70" s="203">
        <v>0</v>
      </c>
      <c r="VS70" s="203">
        <v>-2.637</v>
      </c>
      <c r="VT70" s="203">
        <v>-0.11590300000000001</v>
      </c>
      <c r="VU70" s="203">
        <v>-2.5211039999999998</v>
      </c>
      <c r="VV70" s="203">
        <v>2.206474</v>
      </c>
      <c r="VW70" s="203">
        <v>-1849.368459</v>
      </c>
      <c r="VX70" s="203">
        <v>-1849.368459</v>
      </c>
      <c r="VY70" s="203">
        <v>0</v>
      </c>
      <c r="VZ70" s="203">
        <v>0</v>
      </c>
      <c r="WA70" s="203">
        <v>0</v>
      </c>
      <c r="WB70" s="203">
        <v>0</v>
      </c>
      <c r="WC70" s="203">
        <v>-633.80051800000001</v>
      </c>
      <c r="WD70" s="241">
        <f>IFERROR(HLOOKUP("fl_295_v_s12",acc!$B$10:$AMK$83,$A70-1947,FALSE)+HLOOKUP("fl_2_v_s12",acc!$B$10:$AMK$83,$A70-1947,FALSE)+HLOOKUP("fl_3g_v_s12",acc!$B$10:$AMK$83,$A70-1947,FALSE)+HLOOKUP("fl_5e_v_s12",acc!$B$10:$AMK$83,$A70-1947,FALSE)+HLOOKUP("fl_6_v_s12",acc!$B$10:$AMK$83,$A70-1947,FALSE)+HLOOKUP("fl_7_v_s12",acc!$B$10:$AMK$83,$A70-1947,FALSE),"")</f>
        <v>-600.48417900000004</v>
      </c>
      <c r="WE70" s="203">
        <v>0</v>
      </c>
      <c r="WF70" s="203">
        <v>16.877127999999995</v>
      </c>
      <c r="WG70" s="203">
        <v>0</v>
      </c>
      <c r="WH70" s="203">
        <v>5.0194000000000001</v>
      </c>
      <c r="WI70" s="203">
        <v>10.2478</v>
      </c>
      <c r="WJ70" s="203">
        <v>13.462946000000001</v>
      </c>
      <c r="WK70" s="203">
        <v>-3.2151649999999998</v>
      </c>
      <c r="WL70" s="203">
        <v>0</v>
      </c>
      <c r="WM70" s="203">
        <v>-517.49857800000007</v>
      </c>
      <c r="WN70" s="203">
        <v>-517.49857800000007</v>
      </c>
      <c r="WO70" s="203">
        <v>0</v>
      </c>
      <c r="WP70" s="203">
        <v>-36.665999999999997</v>
      </c>
      <c r="WQ70" s="203">
        <v>-78.463909999999998</v>
      </c>
      <c r="WR70" s="203">
        <v>0</v>
      </c>
      <c r="WS70" s="203">
        <v>1.7230000000000001</v>
      </c>
      <c r="WT70" s="241">
        <f>IFERROR(HLOOKUP("fl_21_v_s121",acc!$B$10:$AMC$83,$A70-1947,FALSE)+HLOOKUP("res_v",acc!$B$10:$AMC$83,$A70-1947,FALSE)+HLOOKUP("gcb_v",acc!$B$10:$AMC$83,$A70-1947,FALSE)+HLOOKUP("fl_2_v_s121",acc!$B$10:$AMC$83,$A70-1947,FALSE)+HLOOKUP("fl_5e_v_s121",acc!$B$10:$AMC$83,$A70-1947,FALSE),"")</f>
        <v>1.7229999999999999</v>
      </c>
      <c r="WU70" s="203">
        <v>0</v>
      </c>
      <c r="WV70" s="203">
        <v>-0.621</v>
      </c>
      <c r="WW70" s="203">
        <v>0</v>
      </c>
      <c r="WX70" s="203">
        <v>0</v>
      </c>
      <c r="WY70" s="203">
        <v>0</v>
      </c>
      <c r="WZ70" s="203">
        <v>0</v>
      </c>
      <c r="XA70" s="203">
        <v>0</v>
      </c>
      <c r="XB70" s="203">
        <v>0</v>
      </c>
      <c r="XC70" s="203">
        <v>2.3439999999999999</v>
      </c>
      <c r="XD70" s="203">
        <v>2.3439999999999999</v>
      </c>
      <c r="XE70" s="203">
        <v>0</v>
      </c>
      <c r="XF70" s="203">
        <v>0</v>
      </c>
      <c r="XG70" s="203">
        <v>0</v>
      </c>
      <c r="XH70" s="203">
        <v>0</v>
      </c>
      <c r="XI70" s="203">
        <v>48.405538999999997</v>
      </c>
      <c r="XJ70" s="241">
        <f>IFERROR(HLOOKUP("fl_2_v_s13",acc!$B$10:$ALU$83,$A70-1947,FALSE)+HLOOKUP("fl_3e_v_s13",acc!$B$10:$ALU$83,$A70-1947,FALSE)+HLOOKUP("fl_4_v_s13",acc!$B$10:$ALU$83,$A70-1947,FALSE),"")</f>
        <v>48.482644999999998</v>
      </c>
      <c r="XK70" s="203">
        <v>0</v>
      </c>
      <c r="XL70" s="203">
        <v>0</v>
      </c>
      <c r="XM70" s="203">
        <v>0</v>
      </c>
      <c r="XN70" s="203">
        <v>49.349539</v>
      </c>
      <c r="XO70" s="203">
        <v>21.830489</v>
      </c>
      <c r="XP70" s="203">
        <v>27.519031999999999</v>
      </c>
      <c r="XQ70" s="203">
        <v>0</v>
      </c>
      <c r="XR70" s="203">
        <v>0</v>
      </c>
      <c r="XS70" s="203">
        <v>0</v>
      </c>
      <c r="XT70" s="203">
        <v>0</v>
      </c>
      <c r="XU70" s="203">
        <v>0</v>
      </c>
      <c r="XV70" s="203">
        <v>0</v>
      </c>
      <c r="XW70" s="203">
        <v>0</v>
      </c>
      <c r="XX70" s="203">
        <v>0.95499999999999996</v>
      </c>
      <c r="XY70" s="241">
        <f>IFERROR(HLOOKUP("fl_4_v_s14",acc!$B$10:$ALM$83,$A70-1947,FALSE),"")</f>
        <v>1.2310000000000001</v>
      </c>
      <c r="XZ70" s="203">
        <v>0</v>
      </c>
      <c r="YA70" s="203">
        <v>0</v>
      </c>
      <c r="YB70" s="203">
        <v>0</v>
      </c>
      <c r="YC70" s="203">
        <v>0</v>
      </c>
      <c r="YD70" s="203">
        <v>0</v>
      </c>
      <c r="YE70" s="203">
        <v>1.2310000000000001</v>
      </c>
      <c r="YF70" s="203">
        <v>0</v>
      </c>
      <c r="YG70" s="203">
        <v>0</v>
      </c>
      <c r="YH70" s="203">
        <v>0</v>
      </c>
      <c r="YI70" s="203">
        <v>0</v>
      </c>
      <c r="YJ70" s="203">
        <v>0</v>
      </c>
      <c r="YK70" s="203">
        <v>0</v>
      </c>
      <c r="YL70" s="203">
        <v>-2494.0427719999998</v>
      </c>
      <c r="YM70" s="241">
        <f>IFERROR(HLOOKUP("fl_1_v_s2",acc!$B$10:$ALE$83,$A70-1947,FALSE)+HLOOKUP("fl_295_v_s2",acc!$B$10:$ALE$83,$A70-1947,FALSE)+HLOOKUP("tgt2_v",acc!$B$10:$ALE$83,$A70-1947,FALSE)+HLOOKUP("fl_2_v_s2",acc!$B$10:$ALE$83,$A70-1947,FALSE)+HLOOKUP("fl_3d_v_s2",acc!$B$10:$ALE$83,$A70-1947,FALSE)+HLOOKUP("fl_4_v_s2",acc!$B$10:$ALE$83,$A70-1947,FALSE)+HLOOKUP("fl_5d_v_s2",acc!$B$10:$ALE$83,$A70-1947,FALSE)+HLOOKUP("fl_7_v_s2",acc!$B$10:$ALE$83,$A70-1947,FALSE),"")</f>
        <v>-596.04258100000004</v>
      </c>
      <c r="YN70" s="203">
        <v>4.3810000000000002</v>
      </c>
      <c r="YO70" s="203">
        <v>-16.607295999999998</v>
      </c>
      <c r="YP70" s="203">
        <v>0</v>
      </c>
      <c r="YQ70" s="203">
        <v>-4.8403999999999998</v>
      </c>
      <c r="YR70" s="203">
        <v>35.773485000000001</v>
      </c>
      <c r="YS70" s="203">
        <v>35.177531999999999</v>
      </c>
      <c r="YT70" s="203">
        <v>0.59599999999999997</v>
      </c>
      <c r="YU70" s="203">
        <v>9.992597</v>
      </c>
      <c r="YV70" s="203">
        <v>-666.19061799999997</v>
      </c>
      <c r="YW70" s="203">
        <v>0</v>
      </c>
      <c r="YX70" s="203">
        <v>-666.19061799999997</v>
      </c>
      <c r="YY70" s="203">
        <v>0</v>
      </c>
      <c r="YZ70" s="203">
        <v>76.626136000000002</v>
      </c>
      <c r="ZA70" s="203">
        <v>0</v>
      </c>
      <c r="ZB70" s="203">
        <v>-13.149263999999999</v>
      </c>
      <c r="ZC70" s="241">
        <f>IFERROR(HLOOKUP("fa_21_c_s11",acc!$B$10:$AIL$83,$A70-1947,FALSE)+HLOOKUP("fa_2_c_s11",acc!$B$10:$AIL$83,$A70-1947,FALSE)+HLOOKUP("fa_3e_c_s11",acc!$B$10:$AIL$83,$A70-1947,FALSE)+HLOOKUP("fa_3d_c_s11",acc!$B$10:$AIL$83,$A70-1947,FALSE)+HLOOKUP("fa_4_c_s11",acc!$B$10:$AIL$83,$A70-1947,FALSE)+HLOOKUP("fa_5e_c_s11",acc!$B$10:$AIL$83,$A70-1947,FALSE)+HLOOKUP("fa_5d_c_s11",acc!$B$10:$AIL$83,$A70-1947,FALSE)+HLOOKUP("fa_6_c_s11",acc!$B$10:$AIL$83,$A70-1947,FALSE)+HLOOKUP("fa_7_c_s11",acc!$B$10:$AIL$83,$A70-1947,FALSE)+HLOOKUP("fa_8_c_s11",acc!$B$10:$AIL$83,$A70-1947,FALSE),"")</f>
        <v>-13.027766999999997</v>
      </c>
      <c r="ZD70" s="203">
        <v>0</v>
      </c>
      <c r="ZE70" s="203">
        <v>8.6715E-2</v>
      </c>
      <c r="ZF70" s="203">
        <v>0</v>
      </c>
      <c r="ZG70" s="203">
        <v>0</v>
      </c>
      <c r="ZH70" s="203">
        <v>0</v>
      </c>
      <c r="ZI70" s="203">
        <v>0</v>
      </c>
      <c r="ZJ70" s="203">
        <v>13.214272000000001</v>
      </c>
      <c r="ZK70" s="203">
        <v>-28.593456</v>
      </c>
      <c r="ZL70" s="203">
        <v>-16.550281999999999</v>
      </c>
      <c r="ZM70" s="203">
        <v>-12.043174</v>
      </c>
      <c r="ZN70" s="203">
        <v>1.544721</v>
      </c>
      <c r="ZO70" s="203">
        <v>0</v>
      </c>
      <c r="ZP70" s="203">
        <v>0.71998099999999998</v>
      </c>
      <c r="ZQ70" s="203">
        <v>-20.369795</v>
      </c>
      <c r="ZR70" s="241">
        <f>IFERROR(HLOOKUP("fa_21_c_s12",acc!$B$10:$AMJ$83,$A70-1947,FALSE)+HLOOKUP("res_c",acc!$B$10:$AMJ$83,$A70-1947,FALSE)+HLOOKUP("fa_2_c_s12",acc!$B$10:$AMJ$83,$A70-1947,FALSE)+HLOOKUP("fa_3e_c_s12",acc!$B$10:$AMJ$83,$A70-1947,FALSE)+HLOOKUP("fa_3d_c_s12",acc!$B$10:$AMJ$83,$A70-1947,FALSE)+HLOOKUP("fa_3g_c_s12",acc!$B$10:$AMJ$83,$A70-1947,FALSE)+HLOOKUP("fa_4_c_s12",acc!$B$10:$AMJ$83,$A70-1947,FALSE)+HLOOKUP("fa_5e_c_s12",acc!$B$10:$AMJ$83,$A70-1947,FALSE)+HLOOKUP("fa_5d_c_s12",acc!$B$10:$AMJ$83,$A70-1947,FALSE)+HLOOKUP("fa_8_c_s12",acc!$B$10:$AMJ$83,$A70-1947,FALSE),"")</f>
        <v>-19.434423000000002</v>
      </c>
      <c r="ZS70" s="203">
        <v>0</v>
      </c>
      <c r="ZT70" s="203">
        <v>-5.3625210000000001</v>
      </c>
      <c r="ZU70" s="203">
        <v>0</v>
      </c>
      <c r="ZV70" s="203">
        <v>0</v>
      </c>
      <c r="ZW70" s="203">
        <v>-6.3479999999999999</v>
      </c>
      <c r="ZX70" s="203">
        <v>-9.9999629999999993</v>
      </c>
      <c r="ZY70" s="203">
        <v>3.65198</v>
      </c>
      <c r="ZZ70" s="203">
        <v>-1.6389170000000002</v>
      </c>
      <c r="AAA70" s="203">
        <v>-6.0850020000000002</v>
      </c>
      <c r="AAB70" s="203">
        <v>-5.9833190000000007</v>
      </c>
      <c r="AAC70" s="203">
        <v>-0.10168300000000001</v>
      </c>
      <c r="AAD70" s="203">
        <v>0</v>
      </c>
      <c r="AAE70" s="203">
        <v>0</v>
      </c>
      <c r="AAF70" s="203">
        <v>0</v>
      </c>
      <c r="AAG70" s="203">
        <v>0</v>
      </c>
      <c r="AAH70" s="241">
        <f>IFERROR(HLOOKUP("fa_1_c_s121",acc!$B$10:$AMB$83,$A70-1947,FALSE)+HLOOKUP("fa_295_c_s121",acc!$B$10:$AMB$83,$A70-1947,FALSE)+HLOOKUP("tgt2_c",acc!$B$10:$AMB$83,$A70-1947,FALSE)+HLOOKUP("fa_2_c_s121",acc!$B$10:$AMB$83,$A70-1947,FALSE)+HLOOKUP("fa_3e_c_s121",acc!$B$10:$AMB$83,$A70-1947,FALSE)+HLOOKUP("fa_3d_c_s121",acc!$B$10:$AMB$83,$A70-1947,FALSE)+HLOOKUP("fa_3g_c_s121",acc!$B$10:$AMB$83,$A70-1947,FALSE)+HLOOKUP("fa_4_c_s121",acc!$B$10:$AMB$83,$A70-1947,FALSE)+HLOOKUP("fa_5e_c_s121",acc!$B$10:$AMB$83,$A70-1947,FALSE)+HLOOKUP("fa_5d_c_s121",acc!$B$10:$AMB$83,$A70-1947,FALSE)+HLOOKUP("fa_7_c_s121",acc!$B$10:$AMB$83,$A70-1947,FALSE)+HLOOKUP("fa_8_c_s121",acc!$B$10:$AMB$83,$A70-1947,FALSE),"")</f>
        <v>0</v>
      </c>
      <c r="AAI70" s="203">
        <v>0</v>
      </c>
      <c r="AAJ70" s="203">
        <v>0</v>
      </c>
      <c r="AAK70" s="203">
        <v>0</v>
      </c>
      <c r="AAL70" s="203">
        <v>0</v>
      </c>
      <c r="AAM70" s="203">
        <v>0</v>
      </c>
      <c r="AAN70" s="203">
        <v>0</v>
      </c>
      <c r="AAO70" s="203">
        <v>0</v>
      </c>
      <c r="AAP70" s="203">
        <v>0</v>
      </c>
      <c r="AAQ70" s="203">
        <v>0</v>
      </c>
      <c r="AAR70" s="203">
        <v>0</v>
      </c>
      <c r="AAS70" s="203">
        <v>0</v>
      </c>
      <c r="AAT70" s="203">
        <v>0</v>
      </c>
      <c r="AAU70" s="203">
        <v>0</v>
      </c>
      <c r="AAV70" s="203">
        <v>0</v>
      </c>
      <c r="AAW70" s="203">
        <v>5.149305</v>
      </c>
      <c r="AAX70" s="241">
        <f>IFERROR(HLOOKUP("gcb_c",acc!$B$10:$ALT$83,$A70-1947,FALSE)+HLOOKUP("fa_2_c_s13",acc!$B$10:$ALT$83,$A70-1947,FALSE)+HLOOKUP("fa_3d_c_s13",acc!$B$10:$ALT$83,$A70-1947,FALSE)+HLOOKUP("fa_3g_c_s13",acc!$B$10:$ALT$83,$A70-1947,FALSE)+HLOOKUP("fa_5e_c_s13",acc!$B$10:$ALT$83,$A70-1947,FALSE)+HLOOKUP("fa_5d_c_s13",acc!$B$10:$ALT$83,$A70-1947,FALSE)+HLOOKUP("fa_6_c_s13",acc!$B$10:$ALT$83,$A70-1947,FALSE)+HLOOKUP("fa_7_c_s13",acc!$B$10:$ALT$83,$A70-1947,FALSE)+HLOOKUP("fa_8_c_s13",acc!$B$10:$ALT$83,$A70-1947,FALSE),"")</f>
        <v>4.700577</v>
      </c>
      <c r="AAY70" s="203">
        <v>0</v>
      </c>
      <c r="AAZ70" s="203">
        <v>-0.40970500000000004</v>
      </c>
      <c r="ABA70" s="203">
        <v>0</v>
      </c>
      <c r="ABB70" s="203">
        <v>0</v>
      </c>
      <c r="ABC70" s="203">
        <v>0</v>
      </c>
      <c r="ABD70" s="203">
        <v>0</v>
      </c>
      <c r="ABE70" s="203">
        <v>0</v>
      </c>
      <c r="ABF70" s="203">
        <v>7.4480979999999999</v>
      </c>
      <c r="ABG70" s="203">
        <v>6.6093830000000002</v>
      </c>
      <c r="ABH70" s="203">
        <v>0.83871499999999999</v>
      </c>
      <c r="ABI70" s="203">
        <v>0</v>
      </c>
      <c r="ABJ70" s="203">
        <v>0</v>
      </c>
      <c r="ABK70" s="203">
        <v>-2.3426640000000001</v>
      </c>
      <c r="ABL70" s="203">
        <v>-8.3845069999999993</v>
      </c>
      <c r="ABM70" s="241">
        <f>IFERROR(HLOOKUP("fa_21_c_s14",acc!$B$10:$ALL$83,$A70-1947,FALSE)+HLOOKUP("fa_2_c_s14",acc!$B$10:$ALL$83,$A70-1947,FALSE)+HLOOKUP("fa_3d_c_s14",acc!$B$10:$ALL$83,$A70-1947,FALSE)+HLOOKUP("fa_3g_c_s14",acc!$B$10:$ALL$83,$A70-1947,FALSE)+HLOOKUP("fa_5e_c_s14",acc!$B$10:$ALL$83,$A70-1947,FALSE)+HLOOKUP("fa_5d_c_s14",acc!$B$10:$ALL$83,$A70-1947,FALSE)+HLOOKUP("fa_6_c_s14",acc!$B$10:$ALL$83,$A70-1947,FALSE)+HLOOKUP("fa_7_c_s14",acc!$B$10:$ALL$83,$A70-1947,FALSE)+HLOOKUP("fa_8_c_s14",acc!$B$10:$ALL$83,$A70-1947,FALSE),"")</f>
        <v>-8.384507000000001</v>
      </c>
      <c r="ABN70" s="203">
        <v>0</v>
      </c>
      <c r="ABO70" s="203">
        <v>0.22419999999999998</v>
      </c>
      <c r="ABP70" s="203">
        <v>0</v>
      </c>
      <c r="ABQ70" s="203">
        <v>0</v>
      </c>
      <c r="ABR70" s="203">
        <v>0</v>
      </c>
      <c r="ABS70" s="203">
        <v>0</v>
      </c>
      <c r="ABT70" s="203">
        <v>0</v>
      </c>
      <c r="ABU70" s="203">
        <v>1.304292</v>
      </c>
      <c r="ABV70" s="203">
        <v>0.86121199999999998</v>
      </c>
      <c r="ABW70" s="203">
        <v>0.44307999999999997</v>
      </c>
      <c r="ABX70" s="203">
        <v>-9.9130000000000003</v>
      </c>
      <c r="ABY70" s="203">
        <v>0</v>
      </c>
      <c r="ABZ70" s="203">
        <v>9.9999999999999995E-7</v>
      </c>
      <c r="ACA70" s="203">
        <v>-29.136684000000002</v>
      </c>
      <c r="ACB70" s="241">
        <f>IFERROR(HLOOKUP("fa_21_c_s2",acc!$B$10:$ALD$83,$A70-1947,FALSE)+HLOOKUP("fa_2_c_s2",acc!$B$10:$ALD$83,$A70-1947,FALSE)+HLOOKUP("fa_3e_c_s2",acc!$B$10:$ALD$83,$A70-1947,FALSE)+HLOOKUP("fa_3g_c_s2",acc!$B$10:$ALD$83,$A70-1947,FALSE)+HLOOKUP("fa_4_c_s2",acc!$B$10:$ALD$83,$A70-1947,FALSE)+HLOOKUP("fa_5e_c_s2",acc!$B$10:$ALD$83,$A70-1947,FALSE)+HLOOKUP("fa_6_c_s2",acc!$B$10:$ALD$83,$A70-1947,FALSE)+HLOOKUP("fa_8_c_s2",acc!$B$10:$ALD$83,$A70-1947,FALSE),"")</f>
        <v>15.701117999999997</v>
      </c>
      <c r="ACC70" s="203">
        <v>0</v>
      </c>
      <c r="ACD70" s="203">
        <v>6.2970462177958098E-16</v>
      </c>
      <c r="ACE70" s="203">
        <v>0</v>
      </c>
      <c r="ACF70" s="203">
        <v>0</v>
      </c>
      <c r="ACG70" s="203">
        <v>-10</v>
      </c>
      <c r="ACH70" s="203">
        <v>-9.9999629999999993</v>
      </c>
      <c r="ACI70" s="203">
        <v>0</v>
      </c>
      <c r="ACJ70" s="203">
        <v>-3.3735700000000013</v>
      </c>
      <c r="ACK70" s="203">
        <v>21.459005999999999</v>
      </c>
      <c r="ACL70" s="203">
        <v>21.459005999999999</v>
      </c>
      <c r="ACM70" s="203">
        <v>0</v>
      </c>
      <c r="ACN70" s="203">
        <v>-4.0069999999999997</v>
      </c>
      <c r="ACO70" s="203">
        <v>0</v>
      </c>
      <c r="ACP70" s="203">
        <v>1.6226820000000002</v>
      </c>
      <c r="ACQ70" s="203">
        <v>-6.2465489999999999</v>
      </c>
      <c r="ACR70" s="241">
        <f>IFERROR(HLOOKUP("fl_3g_c_s11",acc!$B$10:$AMQ$83,$A70-1947,FALSE)+HLOOKUP("fl_4_c_s11",acc!$B$10:$AMQ$83,$A70-1947,FALSE)+HLOOKUP("fl_5e_c_s11",acc!$B$10:$AMQ$83,$A70-1947,FALSE),"")</f>
        <v>-6.1250519999999993</v>
      </c>
      <c r="ACS70" s="203">
        <v>0</v>
      </c>
      <c r="ACT70" s="203">
        <v>0</v>
      </c>
      <c r="ACU70" s="203">
        <v>0</v>
      </c>
      <c r="ACV70" s="203">
        <v>0</v>
      </c>
      <c r="ACW70" s="203">
        <v>0</v>
      </c>
      <c r="ACX70" s="203">
        <v>-6.1250519999999993</v>
      </c>
      <c r="ACY70" s="203">
        <v>0</v>
      </c>
      <c r="ACZ70" s="203">
        <v>0</v>
      </c>
      <c r="ADA70" s="203">
        <v>0</v>
      </c>
      <c r="ADB70" s="203">
        <v>0</v>
      </c>
      <c r="ADC70" s="203">
        <v>0</v>
      </c>
      <c r="ADD70" s="203">
        <v>0</v>
      </c>
      <c r="ADE70" s="203">
        <v>-22.495813999999999</v>
      </c>
      <c r="ADF70" s="241">
        <f>IFERROR(HLOOKUP("fl_295_c_s12",acc!$B$10:$AMI$83,$A70-1947,FALSE)+HLOOKUP("fl_2_c_s12",acc!$B$10:$AMI$83,$A70-1947,FALSE)+HLOOKUP("fl_3g_c_s12",acc!$B$10:$AMI$83,$A70-1947,FALSE)+HLOOKUP("fl_5e_c_s12",acc!$B$10:$AMI$83,$A70-1947,FALSE)+HLOOKUP("fl_6_c_s12",acc!$B$10:$AMI$83,$A70-1947,FALSE)+HLOOKUP("fl_7_c_s12",acc!$B$10:$AMI$83,$A70-1947,FALSE),"")</f>
        <v>-21.560421999999999</v>
      </c>
      <c r="ADG70" s="203">
        <v>0</v>
      </c>
      <c r="ADH70" s="203">
        <v>-5.5811800000000007</v>
      </c>
      <c r="ADI70" s="203">
        <v>0</v>
      </c>
      <c r="ADJ70" s="203">
        <v>0</v>
      </c>
      <c r="ADK70" s="203">
        <v>-10</v>
      </c>
      <c r="ADL70" s="203">
        <v>-9.9999629999999993</v>
      </c>
      <c r="ADM70" s="203">
        <v>0</v>
      </c>
      <c r="ADN70" s="203">
        <v>0</v>
      </c>
      <c r="ADO70" s="203">
        <v>6.3959999999999999</v>
      </c>
      <c r="ADP70" s="203">
        <v>6.3959999999999999</v>
      </c>
      <c r="ADQ70" s="203">
        <v>0</v>
      </c>
      <c r="ADR70" s="203">
        <v>-12.375278999999999</v>
      </c>
      <c r="ADS70" s="203">
        <v>0</v>
      </c>
      <c r="ADT70" s="203">
        <v>0</v>
      </c>
      <c r="ADU70" s="203">
        <v>2.4239999999999999E-3</v>
      </c>
      <c r="ADV70" s="241">
        <f>IFERROR(HLOOKUP("fl_21_c_s121",acc!$B$10:$AMA$83,$A70-1947,FALSE)+HLOOKUP("res_c",acc!$B$10:$AMA$83,$A70-1947,FALSE)+HLOOKUP("gcb_c",acc!$B$10:$AMA$83,$A70-1947,FALSE)+HLOOKUP("fl_2_c_s121",acc!$B$10:$AMA$83,$A70-1947,FALSE)+HLOOKUP("fl_5e_c_s121",acc!$B$10:$AMA$83,$A70-1947,FALSE),"")</f>
        <v>2.4239999999999999E-3</v>
      </c>
      <c r="ADW70" s="203">
        <v>0</v>
      </c>
      <c r="ADX70" s="203">
        <v>-2.4239999999999999E-3</v>
      </c>
      <c r="ADY70" s="203">
        <v>0</v>
      </c>
      <c r="ADZ70" s="203">
        <v>0</v>
      </c>
      <c r="AEA70" s="203">
        <v>0</v>
      </c>
      <c r="AEB70" s="203">
        <v>0</v>
      </c>
      <c r="AEC70" s="203">
        <v>0</v>
      </c>
      <c r="AED70" s="203">
        <v>0</v>
      </c>
      <c r="AEE70" s="203">
        <v>0</v>
      </c>
      <c r="AEF70" s="203">
        <v>0</v>
      </c>
      <c r="AEG70" s="203">
        <v>0</v>
      </c>
      <c r="AEH70" s="203">
        <v>0</v>
      </c>
      <c r="AEI70" s="203">
        <v>0</v>
      </c>
      <c r="AEJ70" s="203">
        <v>0</v>
      </c>
      <c r="AEK70" s="203">
        <v>0.50090400000000002</v>
      </c>
      <c r="AEL70" s="241">
        <f>IFERROR(HLOOKUP("fl_2_c_s13",acc!$B$10:$ALS$83,$A70-1947,FALSE)+HLOOKUP("fl_3e_c_s13",acc!$B$10:$ALS$83,$A70-1947,FALSE)+HLOOKUP("fl_4_c_s13",acc!$B$10:$ALS$83,$A70-1947,FALSE),"")</f>
        <v>5.2176E-2</v>
      </c>
      <c r="AEM70" s="203">
        <v>0</v>
      </c>
      <c r="AEN70" s="203">
        <v>0.249614</v>
      </c>
      <c r="AEO70" s="203">
        <v>0</v>
      </c>
      <c r="AEP70" s="203">
        <v>0</v>
      </c>
      <c r="AEQ70" s="203">
        <v>0</v>
      </c>
      <c r="AER70" s="203">
        <v>0</v>
      </c>
      <c r="AES70" s="203">
        <v>-0.197438</v>
      </c>
      <c r="AET70" s="203">
        <v>0</v>
      </c>
      <c r="AEU70" s="203">
        <v>0</v>
      </c>
      <c r="AEV70" s="203">
        <v>0</v>
      </c>
      <c r="AEW70" s="203">
        <v>0</v>
      </c>
      <c r="AEX70" s="203">
        <v>0</v>
      </c>
      <c r="AEY70" s="203">
        <v>0</v>
      </c>
      <c r="AEZ70" s="203">
        <v>-0.89764900000000003</v>
      </c>
      <c r="AFA70" s="241">
        <f>IFERROR(HLOOKUP("fl_4_c_s14",acc!$B$10:$ALK$83,$A70-1947,FALSE),"")</f>
        <v>-0.89764900000000003</v>
      </c>
      <c r="AFB70" s="203">
        <v>0</v>
      </c>
      <c r="AFC70" s="203">
        <v>0</v>
      </c>
      <c r="AFD70" s="203">
        <v>0</v>
      </c>
      <c r="AFE70" s="203">
        <v>0</v>
      </c>
      <c r="AFF70" s="203">
        <v>0</v>
      </c>
      <c r="AFG70" s="203">
        <v>-0.89764900000000003</v>
      </c>
      <c r="AFH70" s="203">
        <v>0</v>
      </c>
      <c r="AFI70" s="203">
        <v>0</v>
      </c>
      <c r="AFJ70" s="203">
        <v>0</v>
      </c>
      <c r="AFK70" s="203">
        <v>0</v>
      </c>
      <c r="AFL70" s="203">
        <v>0</v>
      </c>
      <c r="AFM70" s="203">
        <v>0</v>
      </c>
      <c r="AFN70" s="203">
        <v>-36.754261</v>
      </c>
      <c r="AFO70" s="241">
        <f>IFERROR(HLOOKUP("fl_1_c_s2",acc!$B$10:$ALC$83,$A70-1947,FALSE)+HLOOKUP("fl_295_c_s2",acc!$B$10:$ALC$83,$A70-1947,FALSE)+HLOOKUP("tgt2_c",acc!$B$10:$ALC$83,$A70-1947,FALSE)+HLOOKUP("fl_2_c_s2",acc!$B$10:$ALC$83,$A70-1947,FALSE)+HLOOKUP("fl_3d_c_s2",acc!$B$10:$ALC$83,$A70-1947,FALSE)+HLOOKUP("fl_4_c_s2",acc!$B$10:$ALC$83,$A70-1947,FALSE)+HLOOKUP("fl_5d_c_s2",acc!$B$10:$ALC$83,$A70-1947,FALSE)+HLOOKUP("fl_7_c_s2",acc!$B$10:$ALC$83,$A70-1947,FALSE),"")</f>
        <v>8.0835439999999998</v>
      </c>
      <c r="AFP70" s="203">
        <v>0</v>
      </c>
      <c r="AFQ70" s="203">
        <v>-0.12732099999999869</v>
      </c>
      <c r="AFR70" s="203">
        <v>0</v>
      </c>
      <c r="AFS70" s="203">
        <v>0</v>
      </c>
      <c r="AFT70" s="203">
        <v>-6.3479999999999999</v>
      </c>
      <c r="AFU70" s="203">
        <v>-9.9999629999999993</v>
      </c>
      <c r="AFV70" s="203">
        <v>3.6520000000000001</v>
      </c>
      <c r="AFW70" s="203">
        <v>15.421923999999997</v>
      </c>
      <c r="AFX70" s="203">
        <v>-10.863059</v>
      </c>
      <c r="AFY70" s="203">
        <v>0</v>
      </c>
      <c r="AFZ70" s="203">
        <v>-10.863059</v>
      </c>
      <c r="AGA70" s="203">
        <v>0</v>
      </c>
      <c r="AGB70" s="203">
        <v>0</v>
      </c>
      <c r="AGC70" s="203">
        <v>0</v>
      </c>
      <c r="AGD70" s="203">
        <v>1991.7420000000002</v>
      </c>
      <c r="AGE70" s="203">
        <v>1990.9180000000001</v>
      </c>
      <c r="AGF70" s="203">
        <v>0</v>
      </c>
      <c r="AGG70" s="203">
        <v>0</v>
      </c>
      <c r="AGH70" s="203">
        <v>-73.379513333333335</v>
      </c>
      <c r="AGI70" s="203">
        <v>-74.56328666666667</v>
      </c>
      <c r="AGJ70" s="203">
        <v>10.672751</v>
      </c>
      <c r="AGK70" s="203">
        <v>12.550371</v>
      </c>
      <c r="AGL70" s="203">
        <v>0</v>
      </c>
      <c r="AGM70" s="203">
        <v>4.8479999999999999E-3</v>
      </c>
      <c r="AGN70" s="203">
        <v>98.936999999999998</v>
      </c>
      <c r="AGO70" s="203">
        <v>18.274000000000001</v>
      </c>
      <c r="AGP70" s="203">
        <v>0</v>
      </c>
      <c r="AGQ70" s="203">
        <v>0</v>
      </c>
      <c r="AGR70" s="203">
        <v>2.7489020000000002</v>
      </c>
      <c r="AGS70" s="203">
        <v>69.901802000000004</v>
      </c>
      <c r="AGT70" s="203">
        <v>6.0813999999999995</v>
      </c>
      <c r="AGU70" s="203">
        <v>0</v>
      </c>
      <c r="AGV70" s="203">
        <v>29.805040000000002</v>
      </c>
      <c r="AGW70" s="203">
        <v>108.53722499999999</v>
      </c>
      <c r="AGX70" s="203">
        <v>32.303860999999998</v>
      </c>
      <c r="AGY70" s="203">
        <v>66.243083999999982</v>
      </c>
      <c r="AGZ70" s="203">
        <v>146.49698799999999</v>
      </c>
      <c r="AHA70" s="203">
        <v>3.7000549999999999</v>
      </c>
      <c r="AHB70" s="203">
        <v>2.2137889999999949</v>
      </c>
      <c r="AHC70" s="203">
        <v>2.2600470000000001</v>
      </c>
      <c r="AHD70" s="203">
        <v>104.38395999999999</v>
      </c>
      <c r="AHE70" s="203">
        <v>9.3123880000000003</v>
      </c>
      <c r="AHF70" s="203">
        <v>391.1789</v>
      </c>
      <c r="AHG70" s="203">
        <v>18.877749000000001</v>
      </c>
      <c r="AHH70" s="203">
        <v>0</v>
      </c>
      <c r="AHI70" s="203">
        <v>782.72377900000004</v>
      </c>
      <c r="AHJ70" s="203">
        <v>1202.0928160000001</v>
      </c>
      <c r="AHK70" s="203">
        <v>231.41044999999997</v>
      </c>
      <c r="AHL70" s="203">
        <v>821.00756600000011</v>
      </c>
      <c r="AHM70" s="203">
        <v>1318.5787049999999</v>
      </c>
      <c r="AHN70" s="203">
        <f t="shared" si="3"/>
        <v>1.4788877639900271</v>
      </c>
      <c r="AHO70" s="203">
        <f t="shared" si="2"/>
        <v>0.89611785282971212</v>
      </c>
      <c r="AHP70" s="203">
        <v>13.292146000000002</v>
      </c>
      <c r="AHQ70" s="203">
        <v>15.31388400000003</v>
      </c>
      <c r="AHR70" s="203">
        <v>69.356909999999999</v>
      </c>
      <c r="AHS70" s="203">
        <v>631.01864799999987</v>
      </c>
      <c r="AHT70" s="203">
        <v>0.23719999999999999</v>
      </c>
      <c r="AHU70" s="203">
        <v>18.376730999999999</v>
      </c>
      <c r="AHV70" s="203">
        <v>2.3496640000000002</v>
      </c>
      <c r="AHW70" s="203">
        <v>0</v>
      </c>
      <c r="AHX70" s="203">
        <v>27.519031999999999</v>
      </c>
      <c r="AHY70" s="203">
        <v>48.482644999999998</v>
      </c>
      <c r="AHZ70" s="203">
        <v>-3.98874</v>
      </c>
      <c r="AIA70" s="203">
        <v>8.1254090000000012</v>
      </c>
      <c r="AIB70" s="203">
        <v>10.247781</v>
      </c>
      <c r="AIC70" s="203">
        <v>1.1745049999999995</v>
      </c>
      <c r="AID70" s="203">
        <v>-8.9370999999999867E-2</v>
      </c>
      <c r="AIE70" s="203">
        <v>2.7847849999999998</v>
      </c>
      <c r="AIF70" s="203">
        <v>-5.7362730000000006</v>
      </c>
      <c r="AIG70" s="203">
        <v>0</v>
      </c>
      <c r="AIH70" s="203">
        <v>0</v>
      </c>
      <c r="AII70" s="203">
        <v>0</v>
      </c>
      <c r="AIJ70" s="203">
        <v>0</v>
      </c>
      <c r="AIK70" s="203">
        <v>0</v>
      </c>
      <c r="AIL70" s="203">
        <v>0</v>
      </c>
      <c r="AIM70" s="203">
        <v>0</v>
      </c>
      <c r="AIN70" s="203">
        <v>-9.9999629999999993</v>
      </c>
      <c r="AIO70" s="203">
        <v>-9.9999629999999993</v>
      </c>
      <c r="AIP70" s="203">
        <v>0</v>
      </c>
      <c r="AIQ70" s="203">
        <v>0</v>
      </c>
      <c r="AIR70" s="203">
        <v>0</v>
      </c>
      <c r="AIS70" s="203">
        <v>0</v>
      </c>
    </row>
    <row r="71" spans="1:929" x14ac:dyDescent="0.35">
      <c r="A71" s="1">
        <v>2009</v>
      </c>
      <c r="B71" s="203">
        <v>212.41200000000001</v>
      </c>
      <c r="C71" s="203">
        <v>-194.06923399999999</v>
      </c>
      <c r="D71" s="203">
        <v>0.28948099999999999</v>
      </c>
      <c r="E71" s="203">
        <v>-7.4997999999993681E-2</v>
      </c>
      <c r="F71" s="203">
        <v>1956.438224</v>
      </c>
      <c r="G71" s="203">
        <v>-15.038</v>
      </c>
      <c r="H71" s="203">
        <v>0</v>
      </c>
      <c r="I71" s="203">
        <v>28.163060000000002</v>
      </c>
      <c r="J71" s="203">
        <v>1.7140000000001265E-2</v>
      </c>
      <c r="K71" s="203">
        <v>315.7</v>
      </c>
      <c r="L71" s="203">
        <v>0</v>
      </c>
      <c r="M71" s="203">
        <v>0</v>
      </c>
      <c r="N71" s="203">
        <v>0</v>
      </c>
      <c r="O71" s="203">
        <f t="shared" si="6"/>
        <v>3.047366220643783</v>
      </c>
      <c r="P71" s="203">
        <f t="shared" si="4"/>
        <v>1.0334985471743532</v>
      </c>
      <c r="Q71" s="203">
        <v>0</v>
      </c>
      <c r="R71" s="203">
        <v>0</v>
      </c>
      <c r="S71" s="203">
        <v>-2.0010000000000003</v>
      </c>
      <c r="T71" s="203">
        <v>0</v>
      </c>
      <c r="U71" s="203">
        <v>-12.946624</v>
      </c>
      <c r="V71" s="203">
        <v>21.343407000000003</v>
      </c>
      <c r="W71" s="203">
        <v>1461.56359</v>
      </c>
      <c r="X71" s="203">
        <v>14.198</v>
      </c>
      <c r="Y71" s="203">
        <v>-12.104815</v>
      </c>
      <c r="Z71" s="203">
        <v>0.14941499999999999</v>
      </c>
      <c r="AA71" s="203">
        <v>-3.0000000000001137E-3</v>
      </c>
      <c r="AB71" s="203">
        <v>110.07844899999999</v>
      </c>
      <c r="AC71" s="203">
        <v>0</v>
      </c>
      <c r="AD71" s="203">
        <v>0</v>
      </c>
      <c r="AE71" s="203">
        <v>0</v>
      </c>
      <c r="AF71" s="203">
        <v>0</v>
      </c>
      <c r="AG71" s="203">
        <v>0</v>
      </c>
      <c r="AH71" s="203">
        <v>0</v>
      </c>
      <c r="AI71" s="203">
        <v>0</v>
      </c>
      <c r="AJ71" s="203">
        <v>0</v>
      </c>
      <c r="AK71" s="203">
        <v>0</v>
      </c>
      <c r="AL71" s="203">
        <v>0</v>
      </c>
      <c r="AM71" s="203">
        <v>0.38</v>
      </c>
      <c r="AN71" s="203">
        <v>0</v>
      </c>
      <c r="AO71" s="203">
        <v>-2.9360599999999999</v>
      </c>
      <c r="AP71" s="203">
        <v>6.4474359999999997</v>
      </c>
      <c r="AQ71" s="203">
        <v>106.86233100000001</v>
      </c>
      <c r="AR71" s="203">
        <v>82.442000000000007</v>
      </c>
      <c r="AS71" s="203">
        <v>-65.86128699999999</v>
      </c>
      <c r="AT71" s="203">
        <v>6.4683289999999998</v>
      </c>
      <c r="AU71" s="203">
        <v>-3.0000000000143245E-3</v>
      </c>
      <c r="AV71" s="203">
        <v>1051.1219699999999</v>
      </c>
      <c r="AW71" s="203">
        <v>0.432</v>
      </c>
      <c r="AX71" s="203">
        <v>0</v>
      </c>
      <c r="AY71" s="203">
        <v>-2.5709400000000002</v>
      </c>
      <c r="AZ71" s="203">
        <v>2.9162000000000021E-2</v>
      </c>
      <c r="BA71" s="203">
        <v>14.706933000000001</v>
      </c>
      <c r="BB71" s="203">
        <v>0</v>
      </c>
      <c r="BC71" s="203">
        <v>0</v>
      </c>
      <c r="BD71" s="203">
        <v>0</v>
      </c>
      <c r="BE71" s="203">
        <v>0</v>
      </c>
      <c r="BF71" s="203">
        <v>0</v>
      </c>
      <c r="BG71" s="203">
        <v>3.2450000000000001</v>
      </c>
      <c r="BH71" s="203">
        <v>0</v>
      </c>
      <c r="BI71" s="203">
        <v>-11.921479999999999</v>
      </c>
      <c r="BJ71" s="203">
        <v>30.795074000000003</v>
      </c>
      <c r="BK71" s="203">
        <v>690.90178099999991</v>
      </c>
      <c r="BL71" s="203">
        <v>114.533002</v>
      </c>
      <c r="BM71" s="203">
        <v>-70.735880000000009</v>
      </c>
      <c r="BN71" s="203">
        <v>10.293402</v>
      </c>
      <c r="BO71" s="203">
        <v>0</v>
      </c>
      <c r="BP71" s="203">
        <v>3155.391302</v>
      </c>
      <c r="BQ71" s="203">
        <v>-0.27200000000000002</v>
      </c>
      <c r="BR71" s="203">
        <v>0</v>
      </c>
      <c r="BS71" s="203">
        <v>-2.031237</v>
      </c>
      <c r="BT71" s="203">
        <v>-0.17304</v>
      </c>
      <c r="BU71" s="203">
        <v>14.010858000000001</v>
      </c>
      <c r="BV71" s="203">
        <v>0.51900000000000002</v>
      </c>
      <c r="BW71" s="203">
        <v>0</v>
      </c>
      <c r="BX71" s="203">
        <v>4.2708209999999998</v>
      </c>
      <c r="BY71" s="203">
        <v>0</v>
      </c>
      <c r="BZ71" s="203">
        <v>113.4071</v>
      </c>
      <c r="CA71" s="203">
        <v>-1.6239870000000001</v>
      </c>
      <c r="CB71" s="203">
        <v>0</v>
      </c>
      <c r="CC71" s="203">
        <v>-70.738405999999998</v>
      </c>
      <c r="CD71" s="203">
        <v>-7.5393280000000003</v>
      </c>
      <c r="CE71" s="203">
        <v>3134.8862059999997</v>
      </c>
      <c r="CF71" s="203">
        <v>427.32000400000004</v>
      </c>
      <c r="CG71" s="203">
        <v>-345.869573</v>
      </c>
      <c r="CH71" s="203">
        <v>17.306249000000001</v>
      </c>
      <c r="CI71" s="203">
        <v>0</v>
      </c>
      <c r="CJ71" s="203">
        <v>6300.2544939999998</v>
      </c>
      <c r="CK71" s="203">
        <v>-14.739000000000001</v>
      </c>
      <c r="CL71" s="203">
        <v>0</v>
      </c>
      <c r="CM71" s="203">
        <v>23.560883</v>
      </c>
      <c r="CN71" s="203">
        <v>-0.26573799999999997</v>
      </c>
      <c r="CO71" s="203">
        <v>344.41779100000002</v>
      </c>
      <c r="CP71" s="203">
        <v>0.51900000000000002</v>
      </c>
      <c r="CQ71" s="203">
        <v>0</v>
      </c>
      <c r="CR71" s="203">
        <v>4.2708209999999998</v>
      </c>
      <c r="CS71" s="203">
        <v>0</v>
      </c>
      <c r="CT71" s="203">
        <v>113.4071</v>
      </c>
      <c r="CU71" s="203">
        <v>2.0230000000000001E-3</v>
      </c>
      <c r="CV71" s="203">
        <v>0</v>
      </c>
      <c r="CW71" s="203">
        <v>-99.340940000000003</v>
      </c>
      <c r="CX71" s="203">
        <v>52.3307</v>
      </c>
      <c r="CY71" s="203">
        <v>5418.9280280000003</v>
      </c>
      <c r="CZ71" s="203">
        <v>118.35399999999998</v>
      </c>
      <c r="DA71" s="203">
        <v>-73.834237000000016</v>
      </c>
      <c r="DB71" s="203">
        <v>10.399024000000001</v>
      </c>
      <c r="DC71" s="203">
        <v>-4.9979999999578695E-3</v>
      </c>
      <c r="DD71" s="203">
        <v>3182.6158509999996</v>
      </c>
      <c r="DE71" s="203">
        <f t="shared" si="7"/>
        <v>3.0549081857949889</v>
      </c>
      <c r="DF71" s="203">
        <f t="shared" si="5"/>
        <v>0.92442306393070139</v>
      </c>
      <c r="DG71" s="203">
        <v>-0.27200000000000002</v>
      </c>
      <c r="DH71" s="203">
        <v>0</v>
      </c>
      <c r="DI71" s="203">
        <v>-2.0312370000000008</v>
      </c>
      <c r="DJ71" s="203">
        <v>-0.17304000000000175</v>
      </c>
      <c r="DK71" s="203">
        <v>14.010858000000033</v>
      </c>
      <c r="DL71" s="203">
        <v>0.51900000000000002</v>
      </c>
      <c r="DM71" s="203">
        <v>0</v>
      </c>
      <c r="DN71" s="203">
        <v>4.2708209999999998</v>
      </c>
      <c r="DO71" s="203">
        <v>0</v>
      </c>
      <c r="DP71" s="203">
        <v>113.4071</v>
      </c>
      <c r="DQ71" s="203">
        <v>-1.6240000000000001</v>
      </c>
      <c r="DR71" s="203">
        <v>0</v>
      </c>
      <c r="DS71" s="203">
        <v>-71.536776000000003</v>
      </c>
      <c r="DT71" s="203">
        <v>-6.2531940000000041</v>
      </c>
      <c r="DU71" s="203">
        <v>3159.6003260000007</v>
      </c>
      <c r="DV71" s="203">
        <v>4869.0783009999996</v>
      </c>
      <c r="DW71" s="241">
        <f>IFERROR(HLOOKUP("fa_21_s_s11",acc!$B$10:$AIR$83,$A71-1947,FALSE)+HLOOKUP("fa_2_s_s11",acc!$B$10:$AIR$83,$A71-1947,FALSE)+HLOOKUP("fa_3e_s_s11",acc!$B$10:$AIR$83,$A71-1947,FALSE)+HLOOKUP("fa_3d_s_s11",acc!$B$10:$AIR$83,$A71-1947,FALSE)+HLOOKUP("fa_4_s_s11",acc!$B$10:$AIR$83,$A71-1947,FALSE)+HLOOKUP("fa_5e_s_s11",acc!$B$10:$AIR$83,$A71-1947,FALSE)+HLOOKUP("fa_5d_s_s11",acc!$B$10:$AIR$83,$A71-1947,FALSE)+HLOOKUP("fa_6_s_s11",acc!$B$10:$AIR$83,$A71-1947,FALSE)+HLOOKUP("fa_7_s_s11",acc!$B$10:$AIR$83,$A71-1947,FALSE)+HLOOKUP("fa_8_s_s11",acc!$B$10:$AIR$83,$A71-1947,FALSE),"")</f>
        <v>4117.1825929999995</v>
      </c>
      <c r="DX71" s="203">
        <v>0</v>
      </c>
      <c r="DY71" s="203">
        <v>280.12497200000001</v>
      </c>
      <c r="DZ71" s="203">
        <v>8.5850000000000009</v>
      </c>
      <c r="EA71" s="203">
        <v>62.274381999999996</v>
      </c>
      <c r="EB71" s="203">
        <v>43.362281000000003</v>
      </c>
      <c r="EC71" s="203">
        <v>18.912099999999999</v>
      </c>
      <c r="ED71" s="203">
        <v>971.06582400000002</v>
      </c>
      <c r="EE71" s="203">
        <v>2542.7321239999997</v>
      </c>
      <c r="EF71" s="203">
        <v>1863.0541799999999</v>
      </c>
      <c r="EG71" s="203">
        <v>679.67794200000003</v>
      </c>
      <c r="EH71" s="203">
        <v>49.126870000000004</v>
      </c>
      <c r="EI71" s="203">
        <v>-0.56039999999999979</v>
      </c>
      <c r="EJ71" s="203">
        <v>239.22339799999997</v>
      </c>
      <c r="EK71" s="203">
        <v>10565.319851000002</v>
      </c>
      <c r="EL71" s="241">
        <f>IFERROR(HLOOKUP("fa_21_s_s12",acc!$B$10:$AMP$83,$A71-1947,FALSE)+HLOOKUP("res_s",acc!$B$10:$AMP$83,$A71-1947,FALSE)+HLOOKUP("fa_2_s_s12",acc!$B$10:$AMP$83,$A71-1947,FALSE)+HLOOKUP("fa_3e_s_s12",acc!$B$10:$AMP$83,$A71-1947,FALSE)+HLOOKUP("fa_3d_s_s12",acc!$B$10:$AMP$83,$A71-1947,FALSE)+HLOOKUP("fa_3g_s_s12",acc!$B$10:$AMP$83,$A71-1947,FALSE)+HLOOKUP("fa_4_s_s12",acc!$B$10:$AMP$83,$A71-1947,FALSE)+HLOOKUP("fa_5e_s_s12",acc!$B$10:$AMP$83,$A71-1947,FALSE)+HLOOKUP("fa_5d_s_s12",acc!$B$10:$AMP$83,$A71-1947,FALSE)+HLOOKUP("fa_8_s_s12",acc!$B$10:$AMP$83,$A71-1947,FALSE),"")</f>
        <v>9001.0198230000005</v>
      </c>
      <c r="EM71" s="203">
        <v>0</v>
      </c>
      <c r="EN71" s="203">
        <v>2229.51622</v>
      </c>
      <c r="EO71" s="203">
        <v>9.7089999999999996</v>
      </c>
      <c r="EP71" s="203">
        <v>0</v>
      </c>
      <c r="EQ71" s="203">
        <v>2662.9302210000001</v>
      </c>
      <c r="ER71" s="203">
        <v>1215.385493</v>
      </c>
      <c r="ES71" s="203">
        <v>1447.5447300000001</v>
      </c>
      <c r="ET71" s="203">
        <v>2058.673147</v>
      </c>
      <c r="EU71" s="203">
        <v>1992.675483</v>
      </c>
      <c r="EV71" s="203">
        <v>1462.7670779999999</v>
      </c>
      <c r="EW71" s="203">
        <v>529.90841</v>
      </c>
      <c r="EX71" s="203">
        <v>0</v>
      </c>
      <c r="EY71" s="203">
        <v>0</v>
      </c>
      <c r="EZ71" s="203">
        <v>-21.495254999999986</v>
      </c>
      <c r="FA71" s="203">
        <v>513.33569999999997</v>
      </c>
      <c r="FB71" s="241">
        <f>IFERROR(HLOOKUP("fa_1_s_s121",acc!$B$10:$AMH$83,$A71-1947,FALSE)+HLOOKUP("fa_295_s_s121",acc!$B$10:$AMH$83,$A71-1947,FALSE)+HLOOKUP("tgt2_s",acc!$B$10:$AMH$83,$A71-1947,FALSE)+HLOOKUP("fa_2_s_s121",acc!$B$10:$AMH$83,$A71-1947,FALSE)+HLOOKUP("fa_3e_s_s121",acc!$B$10:$AMH$83,$A71-1947,FALSE)+HLOOKUP("fa_3d_s_s121",acc!$B$10:$AMH$83,$A71-1947,FALSE)+HLOOKUP("fa_3g_s_s121",acc!$B$10:$AMH$83,$A71-1947,FALSE)+HLOOKUP("fa_4_s_s121",acc!$B$10:$AMH$83,$A71-1947,FALSE)+HLOOKUP("fa_5e_s_s121",acc!$B$10:$AMH$83,$A71-1947,FALSE)+HLOOKUP("fa_5d_s_s121",acc!$B$10:$AMH$83,$A71-1947,FALSE)+HLOOKUP("fa_7_s_s121",acc!$B$10:$AMH$83,$A71-1947,FALSE)+HLOOKUP("fa_8_s_s121",acc!$B$10:$AMH$83,$A71-1947,FALSE),"")</f>
        <v>501.27360700000003</v>
      </c>
      <c r="FC71" s="203">
        <v>59.521906000000001</v>
      </c>
      <c r="FD71" s="203">
        <v>202.91473750000003</v>
      </c>
      <c r="FE71" s="203">
        <v>0</v>
      </c>
      <c r="FF71" s="203">
        <v>139.90779999999998</v>
      </c>
      <c r="FG71" s="203">
        <v>161.36879999999999</v>
      </c>
      <c r="FH71" s="203">
        <v>33.278115</v>
      </c>
      <c r="FI71" s="203">
        <v>128.09068600000001</v>
      </c>
      <c r="FJ71" s="203">
        <v>3.8620000000000001</v>
      </c>
      <c r="FK71" s="203">
        <v>9.1712000000000007</v>
      </c>
      <c r="FL71" s="203">
        <v>7.8321999999999994</v>
      </c>
      <c r="FM71" s="203">
        <v>1.339</v>
      </c>
      <c r="FN71" s="203">
        <v>0</v>
      </c>
      <c r="FO71" s="203">
        <v>0</v>
      </c>
      <c r="FP71" s="203">
        <v>1.929</v>
      </c>
      <c r="FQ71" s="203">
        <v>1070.2478309999999</v>
      </c>
      <c r="FR71" s="241">
        <f>IFERROR(HLOOKUP("gcb_s",acc!$B$10:$ALZ$83,$A71-1947,FALSE)+HLOOKUP("fa_2_s_s13",acc!$B$10:$ALZ$83,$A71-1947,FALSE)+HLOOKUP("fa_3d_s_s13",acc!$B$10:$ALZ$83,$A71-1947,FALSE)+HLOOKUP("fa_3g_s_s13",acc!$B$10:$ALZ$83,$A71-1947,FALSE)+HLOOKUP("fa_5e_s_s13",acc!$B$10:$ALZ$83,$A71-1947,FALSE)+HLOOKUP("fa_5d_s_s13",acc!$B$10:$ALZ$83,$A71-1947,FALSE)+HLOOKUP("fa_6_s_s13",acc!$B$10:$ALZ$83,$A71-1947,FALSE)+HLOOKUP("fa_7_s_s13",acc!$B$10:$ALZ$83,$A71-1947,FALSE)+HLOOKUP("fa_8_s_s13",acc!$B$10:$ALZ$83,$A71-1947,FALSE),"")</f>
        <v>610.10719699999959</v>
      </c>
      <c r="FS71" s="203">
        <v>0</v>
      </c>
      <c r="FT71" s="203">
        <v>86.849638999999996</v>
      </c>
      <c r="FU71" s="203">
        <v>0</v>
      </c>
      <c r="FV71" s="203">
        <v>62.915167000000004</v>
      </c>
      <c r="FW71" s="203">
        <v>36.379735000000004</v>
      </c>
      <c r="FX71" s="203">
        <v>26.535432</v>
      </c>
      <c r="FY71" s="203">
        <v>0</v>
      </c>
      <c r="FZ71" s="203">
        <v>439.53630900000002</v>
      </c>
      <c r="GA71" s="203">
        <v>410.958843</v>
      </c>
      <c r="GB71" s="203">
        <v>28.577466000000001</v>
      </c>
      <c r="GC71" s="203">
        <v>4.456861</v>
      </c>
      <c r="GD71" s="203">
        <v>-0.4504999999999999</v>
      </c>
      <c r="GE71" s="203">
        <v>22.250056000000029</v>
      </c>
      <c r="GF71" s="203">
        <v>3885.5152699999999</v>
      </c>
      <c r="GG71" s="241">
        <f>IFERROR(HLOOKUP("fa_21_s_s14",acc!$B$10:$ALR$83,$A71-1947,FALSE)+HLOOKUP("fa_2_s_s14",acc!$B$10:$ALR$83,$A71-1947,FALSE)+HLOOKUP("fa_3d_s_s14",acc!$B$10:$ALR$83,$A71-1947,FALSE)+HLOOKUP("fa_3g_s_s14",acc!$B$10:$ALR$83,$A71-1947,FALSE)+HLOOKUP("fa_5e_s_s14",acc!$B$10:$ALR$83,$A71-1947,FALSE)+HLOOKUP("fa_5d_s_s14",acc!$B$10:$ALR$83,$A71-1947,FALSE)+HLOOKUP("fa_6_s_s14",acc!$B$10:$ALR$83,$A71-1947,FALSE)+HLOOKUP("fa_7_s_s14",acc!$B$10:$ALR$83,$A71-1947,FALSE)+HLOOKUP("fa_8_s_s14",acc!$B$10:$ALR$83,$A71-1947,FALSE),"")</f>
        <v>3558.7283580000003</v>
      </c>
      <c r="GH71" s="203">
        <v>0</v>
      </c>
      <c r="GI71" s="203">
        <v>1061.625689</v>
      </c>
      <c r="GJ71" s="203">
        <v>47.506999999999998</v>
      </c>
      <c r="GK71" s="203">
        <v>92.160028999999994</v>
      </c>
      <c r="GL71" s="203">
        <v>73.559687999999994</v>
      </c>
      <c r="GM71" s="203">
        <v>18.600339999999999</v>
      </c>
      <c r="GN71" s="203">
        <v>0</v>
      </c>
      <c r="GO71" s="203">
        <v>1021.956468</v>
      </c>
      <c r="GP71" s="203">
        <v>996.74866700000007</v>
      </c>
      <c r="GQ71" s="203">
        <v>25.207801</v>
      </c>
      <c r="GR71" s="203">
        <v>1397.664</v>
      </c>
      <c r="GS71" s="203">
        <v>0</v>
      </c>
      <c r="GT71" s="203">
        <v>-62.184826999999984</v>
      </c>
      <c r="GU71" s="203">
        <v>20962.160793999999</v>
      </c>
      <c r="GV71" s="241">
        <f>IFERROR(HLOOKUP("fa_21_s_s2",acc!$B$10:$ALJ$83,$A71-1947,FALSE)+HLOOKUP("fa_2_s_s2",acc!$B$10:$ALJ$83,$A71-1947,FALSE)+HLOOKUP("fa_3e_s_s2",acc!$B$10:$ALJ$83,$A71-1947,FALSE)+HLOOKUP("fa_3g_s_s2",acc!$B$10:$ALJ$83,$A71-1947,FALSE)+HLOOKUP("fa_4_s_s2",acc!$B$10:$ALJ$83,$A71-1947,FALSE)+HLOOKUP("fa_5e_s_s2",acc!$B$10:$ALJ$83,$A71-1947,FALSE)+HLOOKUP("fa_6_s_s2",acc!$B$10:$ALJ$83,$A71-1947,FALSE)+HLOOKUP("fa_8_s_s2",acc!$B$10:$ALJ$83,$A71-1947,FALSE),"")</f>
        <v>3486.0948119999975</v>
      </c>
      <c r="GW71" s="203">
        <v>0</v>
      </c>
      <c r="GX71" s="203">
        <v>192.79929999999885</v>
      </c>
      <c r="GY71" s="203">
        <v>87.880950000000013</v>
      </c>
      <c r="GZ71" s="203">
        <v>0</v>
      </c>
      <c r="HA71" s="203">
        <v>3118.7390580000001</v>
      </c>
      <c r="HB71" s="203">
        <v>1401.9653119999998</v>
      </c>
      <c r="HC71" s="203">
        <v>1716.7737490000002</v>
      </c>
      <c r="HD71" s="203">
        <v>633.63981899999987</v>
      </c>
      <c r="HE71" s="203">
        <f t="shared" si="0"/>
        <v>1015.7483659999989</v>
      </c>
      <c r="HF71" s="203">
        <v>1015.7483659999989</v>
      </c>
      <c r="HG71" s="203">
        <v>0</v>
      </c>
      <c r="HH71" s="203">
        <v>18.975000000000136</v>
      </c>
      <c r="HI71" s="203">
        <v>0</v>
      </c>
      <c r="HJ71" s="203">
        <v>-179.72237199999995</v>
      </c>
      <c r="HK71" s="203">
        <v>6595.0952090000001</v>
      </c>
      <c r="HL71" s="241">
        <f>IFERROR(HLOOKUP("fl_3g_s_s11",acc!$B$10:$AIQ$83,$A71-1947,FALSE)+HLOOKUP("fl_4_s_s11",acc!$B$10:$AIQ$83,$A71-1947,FALSE)+HLOOKUP("fl_5e_s_s11",acc!$B$10:$AIQ$83,$A71-1947,FALSE),"")</f>
        <v>5843.1995019999995</v>
      </c>
      <c r="HM71" s="203">
        <v>0</v>
      </c>
      <c r="HN71" s="203">
        <v>0</v>
      </c>
      <c r="HO71" s="203">
        <v>354.82100000000003</v>
      </c>
      <c r="HP71" s="203">
        <v>155.947486</v>
      </c>
      <c r="HQ71" s="203">
        <v>198.87351199999998</v>
      </c>
      <c r="HR71" s="203">
        <v>1829.1571759999999</v>
      </c>
      <c r="HS71" s="203">
        <v>3694.6109019999999</v>
      </c>
      <c r="HT71" s="203">
        <v>3694.6109019999999</v>
      </c>
      <c r="HU71" s="203">
        <v>0</v>
      </c>
      <c r="HV71" s="203">
        <v>0</v>
      </c>
      <c r="HW71" s="203">
        <v>0</v>
      </c>
      <c r="HX71" s="203">
        <v>0</v>
      </c>
      <c r="HY71" s="203">
        <v>10499.124368999999</v>
      </c>
      <c r="HZ71" s="241">
        <f>IFERROR(HLOOKUP("fl_295_s_s12",acc!$B$10:$AMO$83,$A71-1947,FALSE)+HLOOKUP("fl_2_s_s12",acc!$B$10:$AMO$83,$A71-1947,FALSE)+HLOOKUP("fl_3g_s_s12",acc!$B$10:$AMO$83,$A71-1947,FALSE)+HLOOKUP("fl_5e_s_s12",acc!$B$10:$AMO$83,$A71-1947,FALSE)+HLOOKUP("fl_6_s_s12",acc!$B$10:$AMO$83,$A71-1947,FALSE)+HLOOKUP("fl_7_s_s12",acc!$B$10:$AMO$83,$A71-1947,FALSE),"")</f>
        <v>8934.824332000002</v>
      </c>
      <c r="IA71" s="203">
        <v>0</v>
      </c>
      <c r="IB71" s="203">
        <v>4022.2913860000012</v>
      </c>
      <c r="IC71" s="203">
        <v>0</v>
      </c>
      <c r="ID71" s="203">
        <v>126.99829999999986</v>
      </c>
      <c r="IE71" s="203">
        <v>1311.883</v>
      </c>
      <c r="IF71" s="203">
        <v>776.082537</v>
      </c>
      <c r="IG71" s="203">
        <v>535.80046100000004</v>
      </c>
      <c r="IH71" s="203">
        <v>0</v>
      </c>
      <c r="II71" s="203">
        <v>1996.7674319999999</v>
      </c>
      <c r="IJ71" s="203">
        <v>1996.7674319999999</v>
      </c>
      <c r="IK71" s="203">
        <v>0</v>
      </c>
      <c r="IL71" s="203">
        <v>1470.2227310000001</v>
      </c>
      <c r="IM71" s="203">
        <v>6.6614849999999706</v>
      </c>
      <c r="IN71" s="203">
        <v>0</v>
      </c>
      <c r="IO71" s="203">
        <v>499.76294999999999</v>
      </c>
      <c r="IP71" s="241">
        <f>IFERROR(HLOOKUP("fl_21_s_s121",acc!$B$10:$AMG$83,$A71-1947,FALSE)+HLOOKUP("res_s",acc!$B$10:$AMG$83,$A71-1947,FALSE)+HLOOKUP("gcb_s",acc!$B$10:$AMG$83,$A71-1947,FALSE)+HLOOKUP("fl_2_s_s121",acc!$B$10:$AMG$83,$A71-1947,FALSE)+HLOOKUP("fl_5e_s_s121",acc!$B$10:$AMG$83,$A71-1947,FALSE),"")</f>
        <v>487.70085600000004</v>
      </c>
      <c r="IQ71" s="203">
        <v>0</v>
      </c>
      <c r="IR71" s="203">
        <v>182.69823800000003</v>
      </c>
      <c r="IS71" s="203">
        <v>153.68195000000003</v>
      </c>
      <c r="IT71" s="203">
        <v>0</v>
      </c>
      <c r="IU71" s="203">
        <v>0</v>
      </c>
      <c r="IV71" s="203">
        <v>0</v>
      </c>
      <c r="IW71" s="203">
        <v>0</v>
      </c>
      <c r="IX71" s="203">
        <v>0</v>
      </c>
      <c r="IY71" s="203">
        <v>65.730999999999995</v>
      </c>
      <c r="IZ71" s="203">
        <v>65.730999999999995</v>
      </c>
      <c r="JA71" s="203">
        <v>0</v>
      </c>
      <c r="JB71" s="203">
        <v>0</v>
      </c>
      <c r="JC71" s="203">
        <v>0</v>
      </c>
      <c r="JD71" s="203">
        <v>0</v>
      </c>
      <c r="JE71" s="203">
        <v>2049.5656530000001</v>
      </c>
      <c r="JF71" s="241">
        <f>IFERROR(HLOOKUP("fl_2_s_s13",acc!$B$10:$ALY$83,$A71-1947,FALSE)+HLOOKUP("fl_3e_s_s13",acc!$B$10:$ALY$83,$A71-1947,FALSE)+HLOOKUP("fl_4_s_s13",acc!$B$10:$ALY$83,$A71-1947,FALSE),"")</f>
        <v>1589.4250219999999</v>
      </c>
      <c r="JG71" s="203">
        <v>0</v>
      </c>
      <c r="JH71" s="203">
        <v>69.73731699999999</v>
      </c>
      <c r="JI71" s="203">
        <v>0</v>
      </c>
      <c r="JJ71" s="203">
        <v>1452.0350579999999</v>
      </c>
      <c r="JK71" s="203">
        <v>469.93528900000001</v>
      </c>
      <c r="JL71" s="203">
        <v>982.09977200000003</v>
      </c>
      <c r="JM71" s="203">
        <v>89.681646999999998</v>
      </c>
      <c r="JN71" s="203">
        <v>0</v>
      </c>
      <c r="JO71" s="203">
        <v>0</v>
      </c>
      <c r="JP71" s="203">
        <v>0</v>
      </c>
      <c r="JQ71" s="203">
        <v>0</v>
      </c>
      <c r="JR71" s="203">
        <v>0</v>
      </c>
      <c r="JS71" s="203">
        <v>0</v>
      </c>
      <c r="JT71" s="203">
        <v>1318.6126129999998</v>
      </c>
      <c r="JU71" s="241">
        <f>IFERROR(HLOOKUP("fl_4_s_s14",acc!$B$10:$ALQ$83,$A71-1947,FALSE),"")</f>
        <v>991.82770200000016</v>
      </c>
      <c r="JV71" s="203">
        <v>0</v>
      </c>
      <c r="JW71" s="203">
        <v>0</v>
      </c>
      <c r="JX71" s="203">
        <v>0</v>
      </c>
      <c r="JY71" s="203">
        <v>0</v>
      </c>
      <c r="JZ71" s="203">
        <v>0</v>
      </c>
      <c r="KA71" s="203">
        <v>991.82770200000016</v>
      </c>
      <c r="KB71" s="203">
        <v>0</v>
      </c>
      <c r="KC71" s="203">
        <v>0</v>
      </c>
      <c r="KD71" s="203">
        <v>0</v>
      </c>
      <c r="KE71" s="203">
        <v>0</v>
      </c>
      <c r="KF71" s="203">
        <v>0</v>
      </c>
      <c r="KG71" s="203">
        <v>0</v>
      </c>
      <c r="KH71" s="203">
        <v>20903.496953000002</v>
      </c>
      <c r="KI71" s="241">
        <f>IFERROR(HLOOKUP("fl_1_s_s2",acc!$B$10:$ALI$83,$A71-1947,FALSE)+HLOOKUP("fl_295_s_s2",acc!$B$10:$ALI$83,$A71-1947,FALSE)+HLOOKUP("tgt2_s",acc!$B$10:$ALI$83,$A71-1947,FALSE)+HLOOKUP("fl_2_s_s2",acc!$B$10:$ALI$83,$A71-1947,FALSE)+HLOOKUP("fl_3d_s_s2",acc!$B$10:$ALI$83,$A71-1947,FALSE)+HLOOKUP("fl_4_s_s2",acc!$B$10:$ALI$83,$A71-1947,FALSE)+HLOOKUP("fl_5d_s_s2",acc!$B$10:$ALI$83,$A71-1947,FALSE)+HLOOKUP("fl_7_s_s2",acc!$B$10:$ALI$83,$A71-1947,FALSE),"")</f>
        <v>3427.4309709999975</v>
      </c>
      <c r="KJ71" s="203">
        <v>59.521906000000001</v>
      </c>
      <c r="KK71" s="203">
        <v>-220.89638350000214</v>
      </c>
      <c r="KL71" s="203">
        <v>0</v>
      </c>
      <c r="KM71" s="203">
        <v>12.909500000000094</v>
      </c>
      <c r="KN71" s="203">
        <v>3041.6485990000001</v>
      </c>
      <c r="KO71" s="203">
        <v>1401.9653119999998</v>
      </c>
      <c r="KP71" s="203">
        <v>1639.6832879999999</v>
      </c>
      <c r="KQ71" s="203">
        <v>756.57426499999963</v>
      </c>
      <c r="KR71" s="203">
        <v>1264.7106180000001</v>
      </c>
      <c r="KS71" s="203">
        <v>0</v>
      </c>
      <c r="KT71" s="203">
        <v>1264.7106180000001</v>
      </c>
      <c r="KU71" s="203">
        <v>0</v>
      </c>
      <c r="KV71" s="203">
        <v>-7.6703850000000102</v>
      </c>
      <c r="KW71" s="203">
        <v>0</v>
      </c>
      <c r="KX71" s="203">
        <v>54.619930000000004</v>
      </c>
      <c r="KY71" s="241">
        <f>IFERROR(HLOOKUP("fa_21_flow_s11",acc!$B$10:$AIP$83,$A71-1947,FALSE)+HLOOKUP("fa_2_flow_s11",acc!$B$10:$AIP$83,$A71-1947,FALSE)+HLOOKUP("fa_3e_flow_s11",acc!$B$10:$AIP$83,$A71-1947,FALSE)+HLOOKUP("fa_3d_flow_s11",acc!$B$10:$AIP$83,$A71-1947,FALSE)+HLOOKUP("fa_4_flow_s11",acc!$B$10:$AIP$83,$A71-1947,FALSE)+HLOOKUP("fa_5e_flow_s11",acc!$B$10:$AIP$83,$A71-1947,FALSE)+HLOOKUP("fa_5d_flow_s11",acc!$B$10:$AIP$83,$A71-1947,FALSE)+HLOOKUP("fa_6_flow_s11",acc!$B$10:$AIP$83,$A71-1947,FALSE)+HLOOKUP("fa_7_flow_s11",acc!$B$10:$AIP$83,$A71-1947,FALSE)+HLOOKUP("fa_8_flow_s11",acc!$B$10:$AIP$83,$A71-1947,FALSE),"")</f>
        <v>92.80640200000002</v>
      </c>
      <c r="KZ71" s="203">
        <v>0</v>
      </c>
      <c r="LA71" s="203">
        <v>25.770541000000001</v>
      </c>
      <c r="LB71" s="203">
        <v>0.56499999999999995</v>
      </c>
      <c r="LC71" s="203">
        <v>-22.916331999999997</v>
      </c>
      <c r="LD71" s="203">
        <v>-20.961786</v>
      </c>
      <c r="LE71" s="203">
        <v>-1.9545440000000001</v>
      </c>
      <c r="LF71" s="203">
        <v>-16.995999999999999</v>
      </c>
      <c r="LG71" s="203">
        <v>59.529906000000004</v>
      </c>
      <c r="LH71" s="203">
        <v>42.106602000000002</v>
      </c>
      <c r="LI71" s="203">
        <v>17.423299999999998</v>
      </c>
      <c r="LJ71" s="203">
        <v>0.30089699999999997</v>
      </c>
      <c r="LK71" s="203">
        <v>-3.4825799999999996</v>
      </c>
      <c r="LL71" s="203">
        <v>30.442383</v>
      </c>
      <c r="LM71" s="203">
        <v>1064.6973029999999</v>
      </c>
      <c r="LN71" s="241">
        <f>IFERROR(HLOOKUP("fa_21_flow_s12",acc!$B$10:$AMM$83,$A71-1947,FALSE)+HLOOKUP("res_flow",acc!$B$10:$AMM$83,$A71-1947,FALSE)+HLOOKUP("fa_2_flow_s12",acc!$B$10:$AMM$83,$A71-1947,FALSE)+HLOOKUP("fa_3e_flow_s12",acc!$B$10:$AMM$83,$A71-1947,FALSE)+HLOOKUP("fa_3d_flow_s12",acc!$B$10:$AMM$83,$A71-1947,FALSE)+HLOOKUP("fa_3g_flow_s12",acc!$B$10:$AMM$83,$A71-1947,FALSE)+HLOOKUP("fa_4_flow_s12",acc!$B$10:$AMM$83,$A71-1947,FALSE)+HLOOKUP("fa_5e_flow_s12",acc!$B$10:$AMM$83,$A71-1947,FALSE)+HLOOKUP("fa_5d_flow_s12",acc!$B$10:$AMM$83,$A71-1947,FALSE)+HLOOKUP("fa_8_flow_s12",acc!$B$10:$AMM$83,$A71-1947,FALSE),"")</f>
        <v>8.5230299999999843</v>
      </c>
      <c r="LO71" s="203">
        <v>9.9820660000000014</v>
      </c>
      <c r="LP71" s="203">
        <v>-43.098842000000005</v>
      </c>
      <c r="LQ71" s="203">
        <v>0.36099999999999999</v>
      </c>
      <c r="LR71" s="203">
        <v>0</v>
      </c>
      <c r="LS71" s="203">
        <v>19.850251999999998</v>
      </c>
      <c r="LT71" s="203">
        <v>-24.730377000000001</v>
      </c>
      <c r="LU71" s="203">
        <v>44.580624</v>
      </c>
      <c r="LV71" s="203">
        <v>-13.246644</v>
      </c>
      <c r="LW71" s="203">
        <v>86.786033000000003</v>
      </c>
      <c r="LX71" s="203">
        <v>25.54599</v>
      </c>
      <c r="LY71" s="203">
        <v>61.240039999999993</v>
      </c>
      <c r="LZ71" s="203">
        <v>0</v>
      </c>
      <c r="MA71" s="203">
        <v>0</v>
      </c>
      <c r="MB71" s="203">
        <v>-12.202761000000002</v>
      </c>
      <c r="MC71" s="203">
        <v>-69.396883000000003</v>
      </c>
      <c r="MD71" s="330">
        <f>IFERROR(HLOOKUP("fa_1_flow_s121",acc!$B$10:$AMF$83,$A71-1947,FALSE)+HLOOKUP("fa_295_flow_s121",acc!$B$10:$AMF$83,$A71-1947,FALSE)+HLOOKUP("tgt2_flow",acc!$B$10:$AMF$83,$A71-1947,FALSE)+HLOOKUP("fa_2_flow_s121",acc!$B$10:$AMF$83,$A71-1947,FALSE)+HLOOKUP("fa_3e_flow_s121",acc!$B$10:$AMF$83,$A71-1947,FALSE)+HLOOKUP("fa_3d_flow_s121",acc!$B$10:$AMF$83,$A71-1947,FALSE)+HLOOKUP("fa_3g_flow_s121",acc!$B$10:$AMF$83,$A71-1947,FALSE)+HLOOKUP("fa_4_flow_s121",acc!$B$10:$AMF$83,$A71-1947,FALSE)+HLOOKUP("fa_5e_flow_s121",acc!$B$10:$AMF$83,$A71-1947,FALSE)+HLOOKUP("fa_5d_flow_s121",acc!$B$10:$AMF$83,$A71-1947,FALSE)+HLOOKUP("fa_7_flow_s121",acc!$B$10:$AMF$83,$A71-1947,FALSE)+HLOOKUP("fa_8_flow_s121",acc!$B$10:$AMF$83,$A71-1947,FALSE),"")</f>
        <v>-79.031946999999988</v>
      </c>
      <c r="ME71" s="203">
        <v>-11.032066000000002</v>
      </c>
      <c r="MF71" s="203">
        <v>-46.750449166666669</v>
      </c>
      <c r="MG71" s="203">
        <v>0</v>
      </c>
      <c r="MH71" s="203">
        <v>-24.758900000000001</v>
      </c>
      <c r="MI71" s="203">
        <v>4.1245000000000003</v>
      </c>
      <c r="MJ71" s="203">
        <v>2.117264</v>
      </c>
      <c r="MK71" s="203">
        <v>2.0072360000000002</v>
      </c>
      <c r="ML71" s="203">
        <v>2.4820000000000002</v>
      </c>
      <c r="MM71" s="203">
        <v>2.418517</v>
      </c>
      <c r="MN71" s="203">
        <v>2.4322189999999999</v>
      </c>
      <c r="MO71" s="203">
        <v>-1.3699999999999999E-2</v>
      </c>
      <c r="MP71" s="203">
        <v>0</v>
      </c>
      <c r="MQ71" s="241">
        <v>0</v>
      </c>
      <c r="MR71" s="203">
        <v>-2.677</v>
      </c>
      <c r="MS71" s="203">
        <v>79.35690799999999</v>
      </c>
      <c r="MT71" s="241">
        <f>IFERROR(HLOOKUP("gcb_flow",acc!$B$10:$ALX$83,$A71-1947,FALSE)+HLOOKUP("fa_2_flow_s13",acc!$B$10:$ALX$83,$A71-1947,FALSE)+HLOOKUP("fa_3d_flow_s13",acc!$B$10:$ALX$83,$A71-1947,FALSE)+HLOOKUP("fa_3g_flow_s13",acc!$B$10:$ALX$83,$A71-1947,FALSE)+HLOOKUP("fa_5e_flow_s13",acc!$B$10:$ALX$83,$A71-1947,FALSE)+HLOOKUP("fa_5d_flow_s13",acc!$B$10:$ALX$83,$A71-1947,FALSE)+HLOOKUP("fa_6_flow_s13",acc!$B$10:$ALX$83,$A71-1947,FALSE)+HLOOKUP("fa_7_flow_s13",acc!$B$10:$ALX$83,$A71-1947,FALSE)+HLOOKUP("fa_8_flow_s13",acc!$B$10:$ALX$83,$A71-1947,FALSE),"")</f>
        <v>38.175006999999972</v>
      </c>
      <c r="MU71" s="203">
        <v>0</v>
      </c>
      <c r="MV71" s="203">
        <v>14.832702999999999</v>
      </c>
      <c r="MW71" s="203">
        <v>0</v>
      </c>
      <c r="MX71" s="203">
        <v>-20.202743999999999</v>
      </c>
      <c r="MY71" s="203">
        <v>-14.799691999999999</v>
      </c>
      <c r="MZ71" s="203">
        <v>-5.403041</v>
      </c>
      <c r="NA71" s="203">
        <v>0</v>
      </c>
      <c r="NB71" s="203">
        <v>12.492319</v>
      </c>
      <c r="NC71" s="203">
        <v>11.574283000000001</v>
      </c>
      <c r="ND71" s="203">
        <v>0.91804100000000011</v>
      </c>
      <c r="NE71" s="203">
        <v>0.45311299999999999</v>
      </c>
      <c r="NF71" s="203">
        <v>-0.60930500000000021</v>
      </c>
      <c r="NG71" s="203">
        <v>10.775351000000001</v>
      </c>
      <c r="NH71" s="203">
        <v>151.68103600000001</v>
      </c>
      <c r="NI71" s="241">
        <f>IFERROR(HLOOKUP("fa_21_flow_s14",acc!$B$10:$ALP$83,$A71-1947,FALSE)+HLOOKUP("fa_2_flow_s14",acc!$B$10:$ALP$83,$A71-1947,FALSE)+HLOOKUP("fa_3d_flow_s14",acc!$B$10:$ALP$83,$A71-1947,FALSE)+HLOOKUP("fa_3g_flow_s14",acc!$B$10:$ALP$83,$A71-1947,FALSE)+HLOOKUP("fa_5e_flow_s14",acc!$B$10:$ALP$83,$A71-1947,FALSE)+HLOOKUP("fa_5d_flow_s14",acc!$B$10:$ALP$83,$A71-1947,FALSE)+HLOOKUP("fa_6_flow_s14",acc!$B$10:$ALP$83,$A71-1947,FALSE)+HLOOKUP("fa_7_flow_s14",acc!$B$10:$ALP$83,$A71-1947,FALSE)+HLOOKUP("fa_8_flow_s14",acc!$B$10:$ALP$83,$A71-1947,FALSE),"")</f>
        <v>119.78107199999999</v>
      </c>
      <c r="NJ71" s="203">
        <v>0</v>
      </c>
      <c r="NK71" s="203">
        <v>13.264512</v>
      </c>
      <c r="NL71" s="203">
        <v>3.125</v>
      </c>
      <c r="NM71" s="203">
        <v>7.8731200000000001</v>
      </c>
      <c r="NN71" s="203">
        <v>0.72410799999999997</v>
      </c>
      <c r="NO71" s="203">
        <v>7.1490029999999996</v>
      </c>
      <c r="NP71" s="203">
        <v>0</v>
      </c>
      <c r="NQ71" s="203">
        <v>-12.722892999999999</v>
      </c>
      <c r="NR71" s="203">
        <v>-12.542617</v>
      </c>
      <c r="NS71" s="203">
        <v>-0.18027199999999999</v>
      </c>
      <c r="NT71" s="203">
        <v>78.212998999999996</v>
      </c>
      <c r="NU71" s="323">
        <v>-0.1</v>
      </c>
      <c r="NV71" s="203">
        <v>30.12833899999999</v>
      </c>
      <c r="NW71" s="203">
        <v>1292.7475749999999</v>
      </c>
      <c r="NX71" s="241">
        <f>IFERROR(HLOOKUP("fa_21_flow_s2",acc!$B$10:$ALH$83,$A71-1947,FALSE)+HLOOKUP("fa_2_flow_s2",acc!$B$10:$ALH$83,$A71-1947,FALSE)+HLOOKUP("fa_3e_flow_s2",acc!$B$10:$ALH$83,$A71-1947,FALSE)+HLOOKUP("fa_3g_flow_s2",acc!$B$10:$ALH$83,$A71-1947,FALSE)+HLOOKUP("fa_4_flow_s2",acc!$B$10:$ALH$83,$A71-1947,FALSE)+HLOOKUP("fa_5e_flow_s2",acc!$B$10:$ALH$83,$A71-1947,FALSE)+HLOOKUP("fa_6_flow_s2",acc!$B$10:$ALH$83,$A71-1947,FALSE)+HLOOKUP("fa_8_flow_s2",acc!$B$10:$ALH$83,$A71-1947,FALSE),"")</f>
        <v>270.54695599999991</v>
      </c>
      <c r="NY71" s="203">
        <v>0</v>
      </c>
      <c r="NZ71" s="203">
        <v>-56.314100000000025</v>
      </c>
      <c r="OA71" s="203">
        <v>2.3750080000000002</v>
      </c>
      <c r="OB71" s="203">
        <v>0</v>
      </c>
      <c r="OC71" s="203">
        <v>-57.650483000000001</v>
      </c>
      <c r="OD71" s="203">
        <v>-57.650483000000001</v>
      </c>
      <c r="OE71" s="203">
        <v>267.14905399999998</v>
      </c>
      <c r="OF71" s="203">
        <v>51.181650999999995</v>
      </c>
      <c r="OG71" s="203">
        <v>59.703654999999983</v>
      </c>
      <c r="OH71" s="203">
        <v>59.703654999999983</v>
      </c>
      <c r="OI71" s="203">
        <v>0</v>
      </c>
      <c r="OJ71" s="203">
        <v>2.9180000000000064</v>
      </c>
      <c r="OK71" s="203">
        <v>0</v>
      </c>
      <c r="OL71" s="203">
        <v>-56.466312000000002</v>
      </c>
      <c r="OM71" s="203">
        <v>44.287309</v>
      </c>
      <c r="ON71" s="241">
        <f>IFERROR(HLOOKUP("fl_3g_flow_s11",acc!$B$10:$AIO$83,$A71-1947,FALSE)+HLOOKUP("fl_4_flow_s11",acc!$B$10:$AIO$83,$A71-1947,FALSE)+HLOOKUP("fl_5e_flow_s11",acc!$B$10:$AIO$83,$A71-1947,FALSE),"")</f>
        <v>82.473784000000009</v>
      </c>
      <c r="OO71" s="203">
        <v>0</v>
      </c>
      <c r="OP71" s="203">
        <v>0</v>
      </c>
      <c r="OQ71" s="203">
        <v>50.765999999999998</v>
      </c>
      <c r="OR71" s="203">
        <v>4.2061289999999998</v>
      </c>
      <c r="OS71" s="203">
        <v>46.559872000000006</v>
      </c>
      <c r="OT71" s="203">
        <v>-50.645966999999999</v>
      </c>
      <c r="OU71" s="203">
        <v>62.761161000000001</v>
      </c>
      <c r="OV71" s="203">
        <v>62.761161000000001</v>
      </c>
      <c r="OW71" s="203">
        <v>0</v>
      </c>
      <c r="OX71" s="203">
        <v>0</v>
      </c>
      <c r="OY71" s="203">
        <v>0</v>
      </c>
      <c r="OZ71" s="203">
        <v>0</v>
      </c>
      <c r="PA71" s="203">
        <v>1007.195337</v>
      </c>
      <c r="PB71" s="241">
        <f>IFERROR(HLOOKUP("fl_295_flow_s12",acc!$B$10:$AMM$83,$A71-1947,FALSE)+HLOOKUP("fl_2_flow_s12",acc!$B$10:$AMM$83,$A71-1947,FALSE)+HLOOKUP("fl_3g_flow_s12",acc!$B$10:$AMM$83,$A71-1947,FALSE)+HLOOKUP("fl_5e_flow_s12",acc!$B$10:$AMM$83,$A71-1947,FALSE)+HLOOKUP("fl_6_flow_s12",acc!$B$10:$AMM$83,$A71-1947,FALSE)+HLOOKUP("fl_7_flow_s12",acc!$B$10:$AMM$83,$A71-1947,FALSE),"")</f>
        <v>-48.978932999999955</v>
      </c>
      <c r="PC71" s="203">
        <v>9.9820660000000014</v>
      </c>
      <c r="PD71" s="203">
        <v>-88.216583</v>
      </c>
      <c r="PE71" s="203">
        <v>0</v>
      </c>
      <c r="PF71" s="203">
        <v>-60.365099999999998</v>
      </c>
      <c r="PG71" s="203">
        <v>-55.316000000000003</v>
      </c>
      <c r="PH71" s="203">
        <v>-73.885520999999997</v>
      </c>
      <c r="PI71" s="203">
        <v>18.569516</v>
      </c>
      <c r="PJ71" s="203">
        <v>0</v>
      </c>
      <c r="PK71" s="203">
        <v>66.058971999999997</v>
      </c>
      <c r="PL71" s="203">
        <v>66.058971999999997</v>
      </c>
      <c r="PM71" s="203">
        <v>0</v>
      </c>
      <c r="PN71" s="203">
        <v>81.885008999999997</v>
      </c>
      <c r="PO71" s="203">
        <v>6.9747740000000249</v>
      </c>
      <c r="PP71" s="203">
        <v>0</v>
      </c>
      <c r="PQ71" s="203">
        <v>-49.673635000000004</v>
      </c>
      <c r="PR71" s="241">
        <f>IFERROR(HLOOKUP("fl_21_flow_s121",acc!$B$10:$AME$83,$A71-1947,FALSE)+HLOOKUP("res_flow",acc!$B$10:$AME$83,$A71-1947,FALSE)+HLOOKUP("gcb_flow",acc!$B$10:$AME$83,$A71-1947,FALSE)+HLOOKUP("fl_2_flow_s121",acc!$B$10:$AME$83,$A71-1947,FALSE)+HLOOKUP("fl_5e_flow_s121",acc!$B$10:$AME$83,$A71-1947,FALSE),"")</f>
        <v>-59.308700999999999</v>
      </c>
      <c r="PS71" s="203">
        <v>0</v>
      </c>
      <c r="PT71" s="203">
        <v>-41.833309999999997</v>
      </c>
      <c r="PU71" s="203">
        <v>6.4260080000000004</v>
      </c>
      <c r="PV71" s="203">
        <v>0</v>
      </c>
      <c r="PW71" s="203">
        <v>0</v>
      </c>
      <c r="PX71" s="203">
        <v>0</v>
      </c>
      <c r="PY71" s="203">
        <v>0</v>
      </c>
      <c r="PZ71" s="203">
        <v>0</v>
      </c>
      <c r="QA71" s="203">
        <v>0</v>
      </c>
      <c r="QB71" s="203">
        <v>0</v>
      </c>
      <c r="QC71" s="203">
        <v>0</v>
      </c>
      <c r="QD71" s="203">
        <v>0</v>
      </c>
      <c r="QE71" s="203">
        <v>0</v>
      </c>
      <c r="QF71" s="203">
        <v>0</v>
      </c>
      <c r="QG71" s="203">
        <v>219.05123399999999</v>
      </c>
      <c r="QH71" s="241">
        <f>IFERROR(HLOOKUP("fl_2_flow_s13",acc!$B$10:$ALW$83,$A71-1947,FALSE)+HLOOKUP("fl_3e_flow_s13",acc!$B$10:$ALW$83,$A71-1947,FALSE)+HLOOKUP("fl_4_flow_s13",acc!$B$10:$ALW$83,$A71-1947,FALSE),"")</f>
        <v>177.86931599999997</v>
      </c>
      <c r="QI71" s="203">
        <v>0</v>
      </c>
      <c r="QJ71" s="203">
        <v>2.0029490000000001</v>
      </c>
      <c r="QK71" s="203">
        <v>0</v>
      </c>
      <c r="QL71" s="203">
        <v>214.04857199999998</v>
      </c>
      <c r="QM71" s="203">
        <v>12.028909000000001</v>
      </c>
      <c r="QN71" s="203">
        <v>202.01966200000001</v>
      </c>
      <c r="QO71" s="203">
        <v>-52.591157000000003</v>
      </c>
      <c r="QP71" s="203">
        <v>0</v>
      </c>
      <c r="QQ71" s="203">
        <v>0</v>
      </c>
      <c r="QR71" s="203">
        <v>0</v>
      </c>
      <c r="QS71" s="203">
        <v>0</v>
      </c>
      <c r="QT71" s="203">
        <v>0</v>
      </c>
      <c r="QU71" s="203">
        <v>0</v>
      </c>
      <c r="QV71" s="203">
        <v>71.887330000000006</v>
      </c>
      <c r="QW71" s="241">
        <f>IFERROR(HLOOKUP("fl_4_flow_s14",acc!$B$10:$ALO$83,$A71-1947,FALSE),"")</f>
        <v>40.020371000000004</v>
      </c>
      <c r="QX71" s="203">
        <v>0</v>
      </c>
      <c r="QY71" s="203">
        <v>0</v>
      </c>
      <c r="QZ71" s="203">
        <v>0</v>
      </c>
      <c r="RA71" s="203">
        <v>0</v>
      </c>
      <c r="RB71" s="203">
        <v>0</v>
      </c>
      <c r="RC71" s="203">
        <v>40.020371000000004</v>
      </c>
      <c r="RD71" s="203">
        <v>0</v>
      </c>
      <c r="RE71" s="203">
        <v>0</v>
      </c>
      <c r="RF71" s="203">
        <v>0</v>
      </c>
      <c r="RG71" s="203">
        <v>0</v>
      </c>
      <c r="RH71" s="203">
        <v>0</v>
      </c>
      <c r="RI71" s="203">
        <v>0</v>
      </c>
      <c r="RJ71" s="203">
        <v>1280.958294</v>
      </c>
      <c r="RK71" s="241">
        <f>IFERROR(HLOOKUP("fl_1_flow_s2",acc!$B$10:$ALG$83,$A71-1947,FALSE)+HLOOKUP("fl_295_flow_s2",acc!$B$10:$ALG$83,$A71-1947,FALSE)+HLOOKUP("tgt2_flow",acc!$B$10:$ALG$83,$A71-1947,FALSE)+HLOOKUP("fl_2_flow_s2",acc!$B$10:$ALG$83,$A71-1947,FALSE)+HLOOKUP("fl_3d_flow_s2",acc!$B$10:$ALG$83,$A71-1947,FALSE)+HLOOKUP("fl_4_flow_s2",acc!$B$10:$ALG$83,$A71-1947,FALSE)+HLOOKUP("fl_5d_flow_s2",acc!$B$10:$ALG$83,$A71-1947,FALSE)+HLOOKUP("fl_7_flow_s2",acc!$B$10:$ALG$83,$A71-1947,FALSE),"")</f>
        <v>258.75768099999988</v>
      </c>
      <c r="RL71" s="203">
        <v>-11.032066000000002</v>
      </c>
      <c r="RM71" s="203">
        <v>35.751308833333326</v>
      </c>
      <c r="RN71" s="203">
        <v>0</v>
      </c>
      <c r="RO71" s="203">
        <v>35.606200000000001</v>
      </c>
      <c r="RP71" s="203">
        <v>-11.271203999999999</v>
      </c>
      <c r="RQ71" s="203">
        <v>-57.650483000000001</v>
      </c>
      <c r="RR71" s="203">
        <v>46.379277999999999</v>
      </c>
      <c r="RS71" s="203">
        <v>86.637759999999986</v>
      </c>
      <c r="RT71" s="203">
        <v>79.387410000000003</v>
      </c>
      <c r="RU71" s="203">
        <v>0</v>
      </c>
      <c r="RV71" s="203">
        <v>79.387410000000003</v>
      </c>
      <c r="RW71" s="203">
        <v>0</v>
      </c>
      <c r="RX71" s="203">
        <v>-11.13365900000008</v>
      </c>
      <c r="RY71" s="203">
        <v>0</v>
      </c>
      <c r="RZ71" s="203">
        <v>391.66153100000002</v>
      </c>
      <c r="SA71" s="241">
        <f>IFERROR(HLOOKUP("fa_21_v_s11",acc!$B$10:$AIR$83,$A71-1947,FALSE)+HLOOKUP("fa_2_v_s11",acc!$B$10:$AIR$83,$A71-1947,FALSE)+HLOOKUP("fa_3e_v_s11",acc!$B$10:$AIR$83,$A71-1947,FALSE)+HLOOKUP("fa_3d_v_s11",acc!$B$10:$AIR$83,$A71-1947,FALSE)+HLOOKUP("fa_4_v_s11",acc!$B$10:$AIR$83,$A71-1947,FALSE)
+HLOOKUP("fa_5e_v_s11",acc!$B$10:$AIR$83,$A71-1947,FALSE)
+HLOOKUP("fa_5d_v_s11",acc!$B$10:$AIR$83,$A71-1947,FALSE)
+HLOOKUP("fa_6_v_s11",acc!$B$10:$AIR$83,$A71-1947,FALSE)
+HLOOKUP("fa_7_v_s11",acc!$B$10:$AIR$83,$A71-1947,FALSE)
+HLOOKUP("fa_8_v_s11",acc!$B$10:$AIR$83,$A71-1947,FALSE),"")</f>
        <v>392.65446000000003</v>
      </c>
      <c r="SB71" s="203">
        <v>0</v>
      </c>
      <c r="SC71" s="203">
        <v>-0.37386200000000003</v>
      </c>
      <c r="SD71" s="203">
        <v>0</v>
      </c>
      <c r="SE71" s="203">
        <v>1.271315</v>
      </c>
      <c r="SF71" s="203">
        <v>0.84313000000000005</v>
      </c>
      <c r="SG71" s="203">
        <v>0.42818299999999998</v>
      </c>
      <c r="SH71" s="203">
        <v>-5.0838090000000005</v>
      </c>
      <c r="SI71" s="203">
        <v>392.87356399999999</v>
      </c>
      <c r="SJ71" s="203">
        <v>253.74568299999999</v>
      </c>
      <c r="SK71" s="203">
        <v>139.127883</v>
      </c>
      <c r="SL71" s="203">
        <v>0</v>
      </c>
      <c r="SM71" s="203">
        <v>4.2466799999999996</v>
      </c>
      <c r="SN71" s="203">
        <v>0.53418500000000002</v>
      </c>
      <c r="SO71" s="203">
        <v>-1074.6603959999998</v>
      </c>
      <c r="SP71" s="241">
        <f>IFERROR(HLOOKUP("fa_21_v_s12",acc!$B$10:$AML$83,$A71-1947,FALSE)+HLOOKUP("res_v",acc!$B$10:$AML$83,$A71-1947,FALSE)+HLOOKUP("fa_2_v_s12",acc!$B$10:$AML$83,$A71-1947,FALSE)+HLOOKUP("fa_3e_v_s12",acc!$B$10:$AML$83,$A71-1947,FALSE)+HLOOKUP("fa_3d_v_s12",acc!$B$10:$AML$83,$A71-1947,FALSE)+HLOOKUP("fa_3g_v_s12",acc!$B$10:$AML$83,$A71-1947,FALSE)+HLOOKUP("fa_4_v_s12",acc!$B$10:$AML$83,$A71-1947,FALSE)+HLOOKUP("fa_5e_v_s12",acc!$B$10:$AML$83,$A71-1947,FALSE)+HLOOKUP("fa_5d_v_s12",acc!$B$10:$AML$83,$A71-1947,FALSE)+HLOOKUP("fa_8_v_s12",acc!$B$10:$AML$83,$A71-1947,FALSE),"")</f>
        <v>280.845777</v>
      </c>
      <c r="SQ71" s="203">
        <v>-0.13664200000000015</v>
      </c>
      <c r="SR71" s="203">
        <v>-6.3116719999999997</v>
      </c>
      <c r="SS71" s="203">
        <v>0</v>
      </c>
      <c r="ST71" s="203">
        <v>0</v>
      </c>
      <c r="SU71" s="203">
        <v>76.738759999999999</v>
      </c>
      <c r="SV71" s="203">
        <v>36.680453</v>
      </c>
      <c r="SW71" s="203">
        <v>40.058314000000003</v>
      </c>
      <c r="SX71" s="203">
        <v>2.351162</v>
      </c>
      <c r="SY71" s="203">
        <v>208.06751400000002</v>
      </c>
      <c r="SZ71" s="203">
        <v>132.35045099999996</v>
      </c>
      <c r="TA71" s="203">
        <v>75.717069000000009</v>
      </c>
      <c r="TB71" s="203">
        <v>0</v>
      </c>
      <c r="TC71" s="203">
        <v>0</v>
      </c>
      <c r="TD71" s="203">
        <v>0</v>
      </c>
      <c r="TE71" s="203">
        <v>14.047983</v>
      </c>
      <c r="TF71" s="241">
        <f>IFERROR(HLOOKUP("fa_1_v_s121",acc!$B$10:$AMD$83,$A71-1947,FALSE)+HLOOKUP("fa_295_v_s121",acc!$B$10:$AMD$83,$A71-1947,FALSE)+HLOOKUP("tgt2_v",acc!$B$10:$AMD$83,$A71-1947,FALSE)+HLOOKUP("fa_2_v_s121",acc!$B$10:$AMD$83,$A71-1947,FALSE)+HLOOKUP("fa_3e_v_s121",acc!$B$10:$AMD$83,$A71-1947,FALSE)+HLOOKUP("fa_3d_v_s121",acc!$B$10:$AMD$83,$A71-1947,FALSE)+HLOOKUP("fa_3g_v_s121",acc!$B$10:$AMD$83,$A71-1947,FALSE)+HLOOKUP("fa_4_v_s121",acc!$B$10:$AMD$83,$A71-1947,FALSE)+HLOOKUP("fa_5e_v_s121",acc!$B$10:$AMD$83,$A71-1947,FALSE)+HLOOKUP("fa_5d_v_s121",acc!$B$10:$AMD$83,$A71-1947,FALSE)+HLOOKUP("fa_7_v_s121",acc!$B$10:$AMD$83,$A71-1947,FALSE)+HLOOKUP("fa_8_v_s121",acc!$B$10:$AMD$83,$A71-1947,FALSE),"")</f>
        <v>14.184620000000001</v>
      </c>
      <c r="TG71" s="203">
        <v>11.485642</v>
      </c>
      <c r="TH71" s="203">
        <v>4.7059999999999995</v>
      </c>
      <c r="TI71" s="203">
        <v>0</v>
      </c>
      <c r="TJ71" s="203">
        <v>0.36299999999999999</v>
      </c>
      <c r="TK71" s="203">
        <v>-3.3165999999999998</v>
      </c>
      <c r="TL71" s="203">
        <v>-1.009045</v>
      </c>
      <c r="TM71" s="203">
        <v>-2.3075579999999998</v>
      </c>
      <c r="TN71" s="203">
        <v>0.53200000000000003</v>
      </c>
      <c r="TO71" s="203">
        <v>0.41458300000000003</v>
      </c>
      <c r="TP71" s="203">
        <v>0.41328100000000001</v>
      </c>
      <c r="TQ71" s="203">
        <v>1.2999999999999999E-3</v>
      </c>
      <c r="TR71" s="203">
        <v>0</v>
      </c>
      <c r="TS71" s="241">
        <v>0</v>
      </c>
      <c r="TT71" s="203">
        <v>0</v>
      </c>
      <c r="TU71" s="203">
        <v>11.278540999999999</v>
      </c>
      <c r="TV71" s="241">
        <f>IFERROR(HLOOKUP("gcb_v",acc!$B$10:$ALV$83,$A71-1947,FALSE)+HLOOKUP("fa_2_v_s13",acc!$B$10:$ALV$83,$A71-1947,FALSE)+HLOOKUP("fa_3d_v_s13",acc!$B$10:$ALV$83,$A71-1947,FALSE)+HLOOKUP("fa_3g_v_s13",acc!$B$10:$ALV$83,$A71-1947,FALSE)+HLOOKUP("fa_5e_v_s13",acc!$B$10:$ALV$83,$A71-1947,FALSE)+HLOOKUP("fa_5d_v_s13",acc!$B$10:$ALV$83,$A71-1947,FALSE)+HLOOKUP("fa_6_v_s13",acc!$B$10:$ALV$83,$A71-1947,FALSE)+HLOOKUP("fa_7_v_s13",acc!$B$10:$ALV$83,$A71-1947,FALSE)+HLOOKUP("fa_8_v_s13",acc!$B$10:$ALV$83,$A71-1947,FALSE),"")</f>
        <v>15.80945</v>
      </c>
      <c r="TW71" s="203">
        <v>0</v>
      </c>
      <c r="TX71" s="203">
        <v>2.4364999999999998E-2</v>
      </c>
      <c r="TY71" s="203">
        <v>0</v>
      </c>
      <c r="TZ71" s="203">
        <v>0.97662400000000005</v>
      </c>
      <c r="UA71" s="203">
        <v>0.26656599999999997</v>
      </c>
      <c r="UB71" s="203">
        <v>0.71005499999999999</v>
      </c>
      <c r="UC71" s="203">
        <v>0</v>
      </c>
      <c r="UD71" s="203">
        <v>13.348849</v>
      </c>
      <c r="UE71" s="203">
        <v>13.063836999999999</v>
      </c>
      <c r="UF71" s="203">
        <v>0.28500999999999999</v>
      </c>
      <c r="UG71" s="203">
        <v>0</v>
      </c>
      <c r="UH71" s="203">
        <v>1.260605</v>
      </c>
      <c r="UI71" s="203">
        <v>0</v>
      </c>
      <c r="UJ71" s="203">
        <v>123.96093399999999</v>
      </c>
      <c r="UK71" s="241">
        <f>IFERROR(HLOOKUP("fa_21_v_s14",acc!$B$10:$ALN$83,$A71-1947,FALSE)+HLOOKUP("fa_2_v_s14",acc!$B$10:$ALN$83,$A71-1947,FALSE)+HLOOKUP("fa_3d_v_s14",acc!$B$10:$ALN$83,$A71-1947,FALSE)+HLOOKUP("fa_3g_v_s14",acc!$B$10:$ALN$83,$A71-1947,FALSE)+HLOOKUP("fa_5e_v_s14",acc!$B$10:$ALN$83,$A71-1947,FALSE)+HLOOKUP("fa_5d_v_s14",acc!$B$10:$ALN$83,$A71-1947,FALSE)+HLOOKUP("fa_6_v_s14",acc!$B$10:$ALN$83,$A71-1947,FALSE)+HLOOKUP("fa_7_v_s14",acc!$B$10:$ALN$83,$A71-1947,FALSE)+HLOOKUP("fa_8_v_s14",acc!$B$10:$ALN$83,$A71-1947,FALSE),"")</f>
        <v>123.67693899999998</v>
      </c>
      <c r="UL71" s="203">
        <v>0</v>
      </c>
      <c r="UM71" s="203">
        <v>-4.5499999999999999E-2</v>
      </c>
      <c r="UN71" s="203">
        <v>0</v>
      </c>
      <c r="UO71" s="203">
        <v>4.0467040000000001</v>
      </c>
      <c r="UP71" s="203">
        <v>3.478672</v>
      </c>
      <c r="UQ71" s="203">
        <v>0.56803899999999996</v>
      </c>
      <c r="UR71" s="203">
        <v>0</v>
      </c>
      <c r="US71" s="203">
        <v>92.874731999999995</v>
      </c>
      <c r="UT71" s="203">
        <v>88.675221999999991</v>
      </c>
      <c r="UU71" s="203">
        <v>4.1995079999999998</v>
      </c>
      <c r="UV71" s="203">
        <v>26.800998</v>
      </c>
      <c r="UW71" s="203">
        <v>0</v>
      </c>
      <c r="UX71" s="203">
        <v>0</v>
      </c>
      <c r="UY71" s="203">
        <v>-616.63568099999998</v>
      </c>
      <c r="UZ71" s="241">
        <f>IFERROR(HLOOKUP("fa_21_v_s2",acc!$B$10:$ALF$83,$A71-1947,FALSE)+HLOOKUP("fa_2_v_s2",acc!$B$10:$ALF$83,$A71-1947,FALSE)+HLOOKUP("fa_3e_v_s2",acc!$B$10:$ALF$83,$A71-1947,FALSE)+HLOOKUP("fa_3g_v_s2",acc!$B$10:$ALF$83,$A71-1947,FALSE)+HLOOKUP("fa_4_v_s2",acc!$B$10:$ALF$83,$A71-1947,FALSE)+HLOOKUP("fa_5e_v_s2",acc!$B$10:$ALF$83,$A71-1947,FALSE)+HLOOKUP("fa_6_v_s2",acc!$B$10:$ALF$83,$A71-1947,FALSE)+HLOOKUP("fa_8_v_s2",acc!$B$10:$ALF$83,$A71-1947,FALSE),"")</f>
        <v>155.61753099999996</v>
      </c>
      <c r="VA71" s="203">
        <v>0</v>
      </c>
      <c r="VB71" s="203">
        <v>-0.58089999999999953</v>
      </c>
      <c r="VC71" s="203">
        <v>0</v>
      </c>
      <c r="VD71" s="203">
        <v>0</v>
      </c>
      <c r="VE71" s="203">
        <v>66.352998999999997</v>
      </c>
      <c r="VF71" s="203">
        <v>40.259775999999995</v>
      </c>
      <c r="VG71" s="203">
        <v>26.093229999999998</v>
      </c>
      <c r="VH71" s="203">
        <v>-4.4616030000000002</v>
      </c>
      <c r="VI71" s="203">
        <v>135.05998899999997</v>
      </c>
      <c r="VJ71" s="203">
        <v>135.05998899999997</v>
      </c>
      <c r="VK71" s="203">
        <v>0</v>
      </c>
      <c r="VL71" s="203">
        <v>4.1000000000000369E-2</v>
      </c>
      <c r="VM71" s="203">
        <v>0</v>
      </c>
      <c r="VN71" s="203">
        <v>-0.53418500000000002</v>
      </c>
      <c r="VO71" s="203">
        <v>426.13319200000001</v>
      </c>
      <c r="VP71" s="241">
        <f>IFERROR(HLOOKUP("fl_3g_v_s11",acc!$B$10:$AIM$83,$A71-1947,FALSE)+HLOOKUP("fl_4_v_s11",acc!$B$10:$AIM$83,$A71-1947,FALSE)+HLOOKUP("fl_5e_v_s11",acc!$B$10:$AIM$83,$A71-1947,FALSE),"")</f>
        <v>427.12612100000001</v>
      </c>
      <c r="VQ71" s="203">
        <v>0</v>
      </c>
      <c r="VR71" s="203">
        <v>0</v>
      </c>
      <c r="VS71" s="203">
        <v>18.475999999999999</v>
      </c>
      <c r="VT71" s="203">
        <v>9.4766900000000014</v>
      </c>
      <c r="VU71" s="203">
        <v>8.9993099999999995</v>
      </c>
      <c r="VV71" s="203">
        <v>-4.4476930000000001</v>
      </c>
      <c r="VW71" s="203">
        <v>413.911427</v>
      </c>
      <c r="VX71" s="203">
        <v>413.911427</v>
      </c>
      <c r="VY71" s="203">
        <v>0</v>
      </c>
      <c r="VZ71" s="203">
        <v>0</v>
      </c>
      <c r="WA71" s="203">
        <v>0</v>
      </c>
      <c r="WB71" s="203">
        <v>0</v>
      </c>
      <c r="WC71" s="203">
        <v>-1050.574032</v>
      </c>
      <c r="WD71" s="241">
        <f>IFERROR(HLOOKUP("fl_295_v_s12",acc!$B$10:$AMK$83,$A71-1947,FALSE)+HLOOKUP("fl_2_v_s12",acc!$B$10:$AMK$83,$A71-1947,FALSE)+HLOOKUP("fl_3g_v_s12",acc!$B$10:$AMK$83,$A71-1947,FALSE)+HLOOKUP("fl_5e_v_s12",acc!$B$10:$AMK$83,$A71-1947,FALSE)+HLOOKUP("fl_6_v_s12",acc!$B$10:$AMK$83,$A71-1947,FALSE)+HLOOKUP("fl_7_v_s12",acc!$B$10:$AMK$83,$A71-1947,FALSE),"")</f>
        <v>304.93212600000015</v>
      </c>
      <c r="WE71" s="203">
        <v>-0.13664199999999999</v>
      </c>
      <c r="WF71" s="203">
        <v>-7.3120040000000008</v>
      </c>
      <c r="WG71" s="203">
        <v>0</v>
      </c>
      <c r="WH71" s="203">
        <v>-0.58090000000000008</v>
      </c>
      <c r="WI71" s="203">
        <v>48.6203</v>
      </c>
      <c r="WJ71" s="203">
        <v>28.882711</v>
      </c>
      <c r="WK71" s="203">
        <v>19.737586999999998</v>
      </c>
      <c r="WL71" s="203">
        <v>0</v>
      </c>
      <c r="WM71" s="203">
        <v>199.04903599999997</v>
      </c>
      <c r="WN71" s="203">
        <v>199.04903599999997</v>
      </c>
      <c r="WO71" s="203">
        <v>0</v>
      </c>
      <c r="WP71" s="203">
        <v>26.841998</v>
      </c>
      <c r="WQ71" s="203">
        <v>38.313698000000159</v>
      </c>
      <c r="WR71" s="203">
        <v>0</v>
      </c>
      <c r="WS71" s="203">
        <v>10.512358000000001</v>
      </c>
      <c r="WT71" s="241">
        <f>IFERROR(HLOOKUP("fl_21_v_s121",acc!$B$10:$AMC$83,$A71-1947,FALSE)+HLOOKUP("res_v",acc!$B$10:$AMC$83,$A71-1947,FALSE)+HLOOKUP("gcb_v",acc!$B$10:$AMC$83,$A71-1947,FALSE)+HLOOKUP("fl_2_v_s121",acc!$B$10:$AMC$83,$A71-1947,FALSE)+HLOOKUP("fl_5e_v_s121",acc!$B$10:$AMC$83,$A71-1947,FALSE),"")</f>
        <v>10.649000000000001</v>
      </c>
      <c r="WU71" s="203">
        <v>0</v>
      </c>
      <c r="WV71" s="203">
        <v>0.30099999999999999</v>
      </c>
      <c r="WW71" s="203">
        <v>0</v>
      </c>
      <c r="WX71" s="203">
        <v>0</v>
      </c>
      <c r="WY71" s="203">
        <v>0</v>
      </c>
      <c r="WZ71" s="203">
        <v>0</v>
      </c>
      <c r="XA71" s="203">
        <v>0</v>
      </c>
      <c r="XB71" s="203">
        <v>0</v>
      </c>
      <c r="XC71" s="203">
        <v>10.348000000000001</v>
      </c>
      <c r="XD71" s="203">
        <v>10.348000000000001</v>
      </c>
      <c r="XE71" s="203">
        <v>0</v>
      </c>
      <c r="XF71" s="203">
        <v>0</v>
      </c>
      <c r="XG71" s="203">
        <v>0</v>
      </c>
      <c r="XH71" s="203">
        <v>0</v>
      </c>
      <c r="XI71" s="203">
        <v>-2.9911989999999999</v>
      </c>
      <c r="XJ71" s="241">
        <f>IFERROR(HLOOKUP("fl_2_v_s13",acc!$B$10:$ALU$83,$A71-1947,FALSE)+HLOOKUP("fl_3e_v_s13",acc!$B$10:$ALU$83,$A71-1947,FALSE)+HLOOKUP("fl_4_v_s13",acc!$B$10:$ALU$83,$A71-1947,FALSE),"")</f>
        <v>1.5397200000000002</v>
      </c>
      <c r="XK71" s="203">
        <v>0</v>
      </c>
      <c r="XL71" s="203">
        <v>0</v>
      </c>
      <c r="XM71" s="203">
        <v>0</v>
      </c>
      <c r="XN71" s="203">
        <v>-0.74330099999999999</v>
      </c>
      <c r="XO71" s="203">
        <v>1.9003749999999999</v>
      </c>
      <c r="XP71" s="203">
        <v>-2.6436709999999999</v>
      </c>
      <c r="XQ71" s="203">
        <v>2.0840040000000002</v>
      </c>
      <c r="XR71" s="203">
        <v>0</v>
      </c>
      <c r="XS71" s="203">
        <v>0</v>
      </c>
      <c r="XT71" s="203">
        <v>0</v>
      </c>
      <c r="XU71" s="203">
        <v>0</v>
      </c>
      <c r="XV71" s="203">
        <v>0</v>
      </c>
      <c r="XW71" s="203">
        <v>0</v>
      </c>
      <c r="XX71" s="203">
        <v>0.28399999999999997</v>
      </c>
      <c r="XY71" s="241">
        <f>IFERROR(HLOOKUP("fl_4_v_s14",acc!$B$10:$ALM$83,$A71-1947,FALSE),"")</f>
        <v>0</v>
      </c>
      <c r="XZ71" s="203">
        <v>0</v>
      </c>
      <c r="YA71" s="203">
        <v>0</v>
      </c>
      <c r="YB71" s="203">
        <v>0</v>
      </c>
      <c r="YC71" s="203">
        <v>0</v>
      </c>
      <c r="YD71" s="203">
        <v>0</v>
      </c>
      <c r="YE71" s="203">
        <v>0</v>
      </c>
      <c r="YF71" s="203">
        <v>0</v>
      </c>
      <c r="YG71" s="203">
        <v>0</v>
      </c>
      <c r="YH71" s="203">
        <v>0</v>
      </c>
      <c r="YI71" s="203">
        <v>0</v>
      </c>
      <c r="YJ71" s="203">
        <v>0</v>
      </c>
      <c r="YK71" s="203">
        <v>0</v>
      </c>
      <c r="YL71" s="203">
        <v>-533.71140700000001</v>
      </c>
      <c r="YM71" s="241">
        <f>IFERROR(HLOOKUP("fl_1_v_s2",acc!$B$10:$ALE$83,$A71-1947,FALSE)+HLOOKUP("fl_295_v_s2",acc!$B$10:$ALE$83,$A71-1947,FALSE)+HLOOKUP("tgt2_v",acc!$B$10:$ALE$83,$A71-1947,FALSE)+HLOOKUP("fl_2_v_s2",acc!$B$10:$ALE$83,$A71-1947,FALSE)+HLOOKUP("fl_3d_v_s2",acc!$B$10:$ALE$83,$A71-1947,FALSE)+HLOOKUP("fl_4_v_s2",acc!$B$10:$ALE$83,$A71-1947,FALSE)+HLOOKUP("fl_5d_v_s2",acc!$B$10:$ALE$83,$A71-1947,FALSE)+HLOOKUP("fl_7_v_s2",acc!$B$10:$ALE$83,$A71-1947,FALSE),"")</f>
        <v>238.54180100000025</v>
      </c>
      <c r="YN71" s="203">
        <v>11.485642</v>
      </c>
      <c r="YO71" s="203">
        <v>4.4294350000000007</v>
      </c>
      <c r="YP71" s="203">
        <v>0</v>
      </c>
      <c r="YQ71" s="203">
        <v>0.94390000000000007</v>
      </c>
      <c r="YR71" s="203">
        <v>79.716802999999999</v>
      </c>
      <c r="YS71" s="203">
        <v>40.259775999999995</v>
      </c>
      <c r="YT71" s="203">
        <v>39.457033000000003</v>
      </c>
      <c r="YU71" s="203">
        <v>-4.2985610000000003</v>
      </c>
      <c r="YV71" s="203">
        <v>219.33076500000001</v>
      </c>
      <c r="YW71" s="203">
        <v>0</v>
      </c>
      <c r="YX71" s="203">
        <v>219.33076500000001</v>
      </c>
      <c r="YY71" s="203">
        <v>0</v>
      </c>
      <c r="YZ71" s="203">
        <v>-32.806412999999793</v>
      </c>
      <c r="ZA71" s="203">
        <v>0</v>
      </c>
      <c r="ZB71" s="203">
        <v>-8.4090720000000001</v>
      </c>
      <c r="ZC71" s="241">
        <f>IFERROR(HLOOKUP("fa_21_c_s11",acc!$B$10:$AIL$83,$A71-1947,FALSE)+HLOOKUP("fa_2_c_s11",acc!$B$10:$AIL$83,$A71-1947,FALSE)+HLOOKUP("fa_3e_c_s11",acc!$B$10:$AIL$83,$A71-1947,FALSE)+HLOOKUP("fa_3d_c_s11",acc!$B$10:$AIL$83,$A71-1947,FALSE)+HLOOKUP("fa_4_c_s11",acc!$B$10:$AIL$83,$A71-1947,FALSE)+HLOOKUP("fa_5e_c_s11",acc!$B$10:$AIL$83,$A71-1947,FALSE)+HLOOKUP("fa_5d_c_s11",acc!$B$10:$AIL$83,$A71-1947,FALSE)+HLOOKUP("fa_6_c_s11",acc!$B$10:$AIL$83,$A71-1947,FALSE)+HLOOKUP("fa_7_c_s11",acc!$B$10:$AIL$83,$A71-1947,FALSE)+HLOOKUP("fa_8_c_s11",acc!$B$10:$AIL$83,$A71-1947,FALSE),"")</f>
        <v>-19.018819999999998</v>
      </c>
      <c r="ZD71" s="203">
        <v>0</v>
      </c>
      <c r="ZE71" s="203">
        <v>1.5E-3</v>
      </c>
      <c r="ZF71" s="203">
        <v>0</v>
      </c>
      <c r="ZG71" s="203">
        <v>0</v>
      </c>
      <c r="ZH71" s="203">
        <v>0</v>
      </c>
      <c r="ZI71" s="203">
        <v>0</v>
      </c>
      <c r="ZJ71" s="203">
        <v>-5.8051369999999993</v>
      </c>
      <c r="ZK71" s="203">
        <v>-1.122115</v>
      </c>
      <c r="ZL71" s="203">
        <v>-13.433157999999999</v>
      </c>
      <c r="ZM71" s="203">
        <v>12.311043</v>
      </c>
      <c r="ZN71" s="203">
        <v>1.4655830000000001</v>
      </c>
      <c r="ZO71" s="203">
        <v>0</v>
      </c>
      <c r="ZP71" s="203">
        <v>-13.558650999999999</v>
      </c>
      <c r="ZQ71" s="203">
        <v>20.742159000000001</v>
      </c>
      <c r="ZR71" s="241">
        <f>IFERROR(HLOOKUP("fa_21_c_s12",acc!$B$10:$AMJ$83,$A71-1947,FALSE)+HLOOKUP("res_c",acc!$B$10:$AMJ$83,$A71-1947,FALSE)+HLOOKUP("fa_2_c_s12",acc!$B$10:$AMJ$83,$A71-1947,FALSE)+HLOOKUP("fa_3e_c_s12",acc!$B$10:$AMJ$83,$A71-1947,FALSE)+HLOOKUP("fa_3d_c_s12",acc!$B$10:$AMJ$83,$A71-1947,FALSE)+HLOOKUP("fa_3g_c_s12",acc!$B$10:$AMJ$83,$A71-1947,FALSE)+HLOOKUP("fa_4_c_s12",acc!$B$10:$AMJ$83,$A71-1947,FALSE)+HLOOKUP("fa_5e_c_s12",acc!$B$10:$AMJ$83,$A71-1947,FALSE)+HLOOKUP("fa_5d_c_s12",acc!$B$10:$AMJ$83,$A71-1947,FALSE)+HLOOKUP("fa_8_c_s12",acc!$B$10:$AMJ$83,$A71-1947,FALSE),"")</f>
        <v>7.2134060000000035</v>
      </c>
      <c r="ZS71" s="203">
        <v>1.1866690000000002</v>
      </c>
      <c r="ZT71" s="203">
        <v>-3.969252</v>
      </c>
      <c r="ZU71" s="203">
        <v>0</v>
      </c>
      <c r="ZV71" s="203">
        <v>0</v>
      </c>
      <c r="ZW71" s="203">
        <v>-2.9403950000000001</v>
      </c>
      <c r="ZX71" s="203">
        <v>-8.7510449999999995</v>
      </c>
      <c r="ZY71" s="203">
        <v>5.810657</v>
      </c>
      <c r="ZZ71" s="203">
        <v>14.820223000000002</v>
      </c>
      <c r="AAA71" s="203">
        <v>-11.477690000000001</v>
      </c>
      <c r="AAB71" s="203">
        <v>-9.9263399999999997</v>
      </c>
      <c r="AAC71" s="203">
        <v>-1.55135</v>
      </c>
      <c r="AAD71" s="203">
        <v>0</v>
      </c>
      <c r="AAE71" s="203">
        <v>0</v>
      </c>
      <c r="AAF71" s="203">
        <v>10.780513000000001</v>
      </c>
      <c r="AAG71" s="203">
        <v>9.7859999999999996</v>
      </c>
      <c r="AAH71" s="241">
        <f>IFERROR(HLOOKUP("fa_1_c_s121",acc!$B$10:$AMB$83,$A71-1947,FALSE)+HLOOKUP("fa_295_c_s121",acc!$B$10:$AMB$83,$A71-1947,FALSE)+HLOOKUP("tgt2_c",acc!$B$10:$AMB$83,$A71-1947,FALSE)+HLOOKUP("fa_2_c_s121",acc!$B$10:$AMB$83,$A71-1947,FALSE)+HLOOKUP("fa_3e_c_s121",acc!$B$10:$AMB$83,$A71-1947,FALSE)+HLOOKUP("fa_3d_c_s121",acc!$B$10:$AMB$83,$A71-1947,FALSE)+HLOOKUP("fa_3g_c_s121",acc!$B$10:$AMB$83,$A71-1947,FALSE)+HLOOKUP("fa_4_c_s121",acc!$B$10:$AMB$83,$A71-1947,FALSE)+HLOOKUP("fa_5e_c_s121",acc!$B$10:$AMB$83,$A71-1947,FALSE)+HLOOKUP("fa_5d_c_s121",acc!$B$10:$AMB$83,$A71-1947,FALSE)+HLOOKUP("fa_7_c_s121",acc!$B$10:$AMB$83,$A71-1947,FALSE)+HLOOKUP("fa_8_c_s121",acc!$B$10:$AMB$83,$A71-1947,FALSE),"")</f>
        <v>8.5993309999999994</v>
      </c>
      <c r="AAI71" s="203">
        <v>8.5993309999999994</v>
      </c>
      <c r="AAJ71" s="203">
        <v>0</v>
      </c>
      <c r="AAK71" s="203">
        <v>0</v>
      </c>
      <c r="AAL71" s="203">
        <v>0</v>
      </c>
      <c r="AAM71" s="203">
        <v>0</v>
      </c>
      <c r="AAN71" s="203">
        <v>0</v>
      </c>
      <c r="AAO71" s="203">
        <v>0</v>
      </c>
      <c r="AAP71" s="203">
        <v>0</v>
      </c>
      <c r="AAQ71" s="203">
        <v>0</v>
      </c>
      <c r="AAR71" s="203">
        <v>0</v>
      </c>
      <c r="AAS71" s="203">
        <v>0</v>
      </c>
      <c r="AAT71" s="203">
        <v>0</v>
      </c>
      <c r="AAU71" s="203">
        <v>0</v>
      </c>
      <c r="AAV71" s="203">
        <v>0</v>
      </c>
      <c r="AAW71" s="203">
        <v>-4.1492360000000001</v>
      </c>
      <c r="AAX71" s="241">
        <f>IFERROR(HLOOKUP("gcb_c",acc!$B$10:$ALT$83,$A71-1947,FALSE)+HLOOKUP("fa_2_c_s13",acc!$B$10:$ALT$83,$A71-1947,FALSE)+HLOOKUP("fa_3d_c_s13",acc!$B$10:$ALT$83,$A71-1947,FALSE)+HLOOKUP("fa_3g_c_s13",acc!$B$10:$ALT$83,$A71-1947,FALSE)+HLOOKUP("fa_5e_c_s13",acc!$B$10:$ALT$83,$A71-1947,FALSE)+HLOOKUP("fa_5d_c_s13",acc!$B$10:$ALT$83,$A71-1947,FALSE)+HLOOKUP("fa_6_c_s13",acc!$B$10:$ALT$83,$A71-1947,FALSE)+HLOOKUP("fa_7_c_s13",acc!$B$10:$ALT$83,$A71-1947,FALSE)+HLOOKUP("fa_8_c_s13",acc!$B$10:$ALT$83,$A71-1947,FALSE),"")</f>
        <v>-1.1118509999999997</v>
      </c>
      <c r="AAY71" s="203">
        <v>0</v>
      </c>
      <c r="AAZ71" s="203">
        <v>7.7489999999999989E-3</v>
      </c>
      <c r="ABA71" s="203">
        <v>0</v>
      </c>
      <c r="ABB71" s="203">
        <v>-0.95643499999999992</v>
      </c>
      <c r="ABC71" s="203">
        <v>-1.03799</v>
      </c>
      <c r="ABD71" s="203">
        <v>8.1554000000000001E-2</v>
      </c>
      <c r="ABE71" s="203">
        <v>0</v>
      </c>
      <c r="ABF71" s="203">
        <v>0.87548099999999995</v>
      </c>
      <c r="ABG71" s="203">
        <v>0.32641899999999996</v>
      </c>
      <c r="ABH71" s="203">
        <v>0.549064</v>
      </c>
      <c r="ABI71" s="203">
        <v>0</v>
      </c>
      <c r="ABJ71" s="203">
        <v>0.18619999999999998</v>
      </c>
      <c r="ABK71" s="203">
        <v>-1.2251629999999996</v>
      </c>
      <c r="ABL71" s="203">
        <v>6.0402700000000005</v>
      </c>
      <c r="ABM71" s="241">
        <f>IFERROR(HLOOKUP("fa_21_c_s14",acc!$B$10:$ALL$83,$A71-1947,FALSE)+HLOOKUP("fa_2_c_s14",acc!$B$10:$ALL$83,$A71-1947,FALSE)+HLOOKUP("fa_3d_c_s14",acc!$B$10:$ALL$83,$A71-1947,FALSE)+HLOOKUP("fa_3g_c_s14",acc!$B$10:$ALL$83,$A71-1947,FALSE)+HLOOKUP("fa_5e_c_s14",acc!$B$10:$ALL$83,$A71-1947,FALSE)+HLOOKUP("fa_5d_c_s14",acc!$B$10:$ALL$83,$A71-1947,FALSE)+HLOOKUP("fa_6_c_s14",acc!$B$10:$ALL$83,$A71-1947,FALSE)+HLOOKUP("fa_7_c_s14",acc!$B$10:$ALL$83,$A71-1947,FALSE)+HLOOKUP("fa_8_c_s14",acc!$B$10:$ALL$83,$A71-1947,FALSE),"")</f>
        <v>10.791589999999999</v>
      </c>
      <c r="ABN71" s="203">
        <v>0</v>
      </c>
      <c r="ABO71" s="203">
        <v>-6.9500000000000006E-2</v>
      </c>
      <c r="ABP71" s="203">
        <v>0</v>
      </c>
      <c r="ABQ71" s="203">
        <v>0</v>
      </c>
      <c r="ABR71" s="203">
        <v>0</v>
      </c>
      <c r="ABS71" s="203">
        <v>0</v>
      </c>
      <c r="ABT71" s="203">
        <v>0</v>
      </c>
      <c r="ABU71" s="203">
        <v>5.6841920000000004</v>
      </c>
      <c r="ABV71" s="203">
        <v>5.3615579999999996</v>
      </c>
      <c r="ABW71" s="203">
        <v>0.32263400000000003</v>
      </c>
      <c r="ABX71" s="203">
        <v>1.0900000000000001</v>
      </c>
      <c r="ABY71" s="203">
        <v>0</v>
      </c>
      <c r="ABZ71" s="203">
        <v>4.0868979999999997</v>
      </c>
      <c r="ACA71" s="203">
        <v>27.498113</v>
      </c>
      <c r="ACB71" s="241">
        <f>IFERROR(HLOOKUP("fa_21_c_s2",acc!$B$10:$ALD$83,$A71-1947,FALSE)+HLOOKUP("fa_2_c_s2",acc!$B$10:$ALD$83,$A71-1947,FALSE)+HLOOKUP("fa_3e_c_s2",acc!$B$10:$ALD$83,$A71-1947,FALSE)+HLOOKUP("fa_3g_c_s2",acc!$B$10:$ALD$83,$A71-1947,FALSE)+HLOOKUP("fa_4_c_s2",acc!$B$10:$ALD$83,$A71-1947,FALSE)+HLOOKUP("fa_5e_c_s2",acc!$B$10:$ALD$83,$A71-1947,FALSE)+HLOOKUP("fa_6_c_s2",acc!$B$10:$ALD$83,$A71-1947,FALSE)+HLOOKUP("fa_8_c_s2",acc!$B$10:$ALD$83,$A71-1947,FALSE),"")</f>
        <v>37.946684000000005</v>
      </c>
      <c r="ACC71" s="203">
        <v>0</v>
      </c>
      <c r="ACD71" s="203">
        <v>-1.1953328951652686E-16</v>
      </c>
      <c r="ACE71" s="203">
        <v>0</v>
      </c>
      <c r="ACF71" s="203">
        <v>0</v>
      </c>
      <c r="ACG71" s="203">
        <v>0</v>
      </c>
      <c r="ACH71" s="203">
        <v>-9.7890350000000002</v>
      </c>
      <c r="ACI71" s="203">
        <v>9.7890409999999992</v>
      </c>
      <c r="ACJ71" s="203">
        <v>13.849717999999998</v>
      </c>
      <c r="ACK71" s="203">
        <v>11.224522</v>
      </c>
      <c r="ACL71" s="203">
        <v>11.224522</v>
      </c>
      <c r="ACM71" s="203">
        <v>0</v>
      </c>
      <c r="ACN71" s="203">
        <v>3.1669999999999998</v>
      </c>
      <c r="ACO71" s="203">
        <v>0</v>
      </c>
      <c r="ACP71" s="203">
        <v>-8.3597000000000143E-2</v>
      </c>
      <c r="ACQ71" s="203">
        <v>1.8642590000000001</v>
      </c>
      <c r="ACR71" s="241">
        <f>IFERROR(HLOOKUP("fl_3g_c_s11",acc!$B$10:$AMQ$83,$A71-1947,FALSE)+HLOOKUP("fl_4_c_s11",acc!$B$10:$AMQ$83,$A71-1947,FALSE)+HLOOKUP("fl_5e_c_s11",acc!$B$10:$AMQ$83,$A71-1947,FALSE),"")</f>
        <v>-8.7454889999999992</v>
      </c>
      <c r="ACS71" s="203">
        <v>0</v>
      </c>
      <c r="ACT71" s="203">
        <v>0</v>
      </c>
      <c r="ACU71" s="203">
        <v>0</v>
      </c>
      <c r="ACV71" s="203">
        <v>0</v>
      </c>
      <c r="ACW71" s="203">
        <v>0</v>
      </c>
      <c r="ACX71" s="203">
        <v>-2.298489</v>
      </c>
      <c r="ACY71" s="203">
        <v>-6.4470000000000001</v>
      </c>
      <c r="ACZ71" s="203">
        <v>-6.4470000000000001</v>
      </c>
      <c r="ADA71" s="203">
        <v>0</v>
      </c>
      <c r="ADB71" s="203">
        <v>0</v>
      </c>
      <c r="ADC71" s="203">
        <v>0</v>
      </c>
      <c r="ADD71" s="203">
        <v>0</v>
      </c>
      <c r="ADE71" s="203">
        <v>14.928609999999999</v>
      </c>
      <c r="ADF71" s="241">
        <f>IFERROR(HLOOKUP("fl_295_c_s12",acc!$B$10:$AMI$83,$A71-1947,FALSE)+HLOOKUP("fl_2_c_s12",acc!$B$10:$AMI$83,$A71-1947,FALSE)+HLOOKUP("fl_3g_c_s12",acc!$B$10:$AMI$83,$A71-1947,FALSE)+HLOOKUP("fl_5e_c_s12",acc!$B$10:$AMI$83,$A71-1947,FALSE)+HLOOKUP("fl_6_c_s12",acc!$B$10:$AMI$83,$A71-1947,FALSE)+HLOOKUP("fl_7_c_s12",acc!$B$10:$AMI$83,$A71-1947,FALSE),"")</f>
        <v>1.3998529999999998</v>
      </c>
      <c r="ADG71" s="203">
        <v>1.1866690000000002</v>
      </c>
      <c r="ADH71" s="203">
        <v>-4.5089329999999999</v>
      </c>
      <c r="ADI71" s="203">
        <v>0</v>
      </c>
      <c r="ADJ71" s="203">
        <v>0</v>
      </c>
      <c r="ADK71" s="203">
        <v>0</v>
      </c>
      <c r="ADL71" s="203">
        <v>-9.7890350000000002</v>
      </c>
      <c r="ADM71" s="203">
        <v>9.7890379999999997</v>
      </c>
      <c r="ADN71" s="203">
        <v>0</v>
      </c>
      <c r="ADO71" s="203">
        <v>0</v>
      </c>
      <c r="ADP71" s="203">
        <v>0</v>
      </c>
      <c r="ADQ71" s="203">
        <v>0</v>
      </c>
      <c r="ADR71" s="203">
        <v>5.7225830000000002</v>
      </c>
      <c r="ADS71" s="203">
        <v>0.18619999999999998</v>
      </c>
      <c r="ADT71" s="203">
        <v>0</v>
      </c>
      <c r="ADU71" s="203">
        <v>1.1868270000000001</v>
      </c>
      <c r="ADV71" s="241">
        <f>IFERROR(HLOOKUP("fl_21_c_s121",acc!$B$10:$AMA$83,$A71-1947,FALSE)+HLOOKUP("res_c",acc!$B$10:$AMA$83,$A71-1947,FALSE)+HLOOKUP("gcb_c",acc!$B$10:$AMA$83,$A71-1947,FALSE)+HLOOKUP("fl_2_c_s121",acc!$B$10:$AMA$83,$A71-1947,FALSE)+HLOOKUP("fl_5e_c_s121",acc!$B$10:$AMA$83,$A71-1947,FALSE),"")</f>
        <v>1.5799999999999999E-4</v>
      </c>
      <c r="ADW71" s="203">
        <v>0</v>
      </c>
      <c r="ADX71" s="203">
        <v>-1.5799999999999999E-4</v>
      </c>
      <c r="ADY71" s="203">
        <v>0</v>
      </c>
      <c r="ADZ71" s="203">
        <v>0</v>
      </c>
      <c r="AEA71" s="203">
        <v>0</v>
      </c>
      <c r="AEB71" s="203">
        <v>0</v>
      </c>
      <c r="AEC71" s="203">
        <v>0</v>
      </c>
      <c r="AED71" s="203">
        <v>0</v>
      </c>
      <c r="AEE71" s="203">
        <v>0</v>
      </c>
      <c r="AEF71" s="203">
        <v>0</v>
      </c>
      <c r="AEG71" s="203">
        <v>0</v>
      </c>
      <c r="AEH71" s="203">
        <v>0</v>
      </c>
      <c r="AEI71" s="203">
        <v>0</v>
      </c>
      <c r="AEJ71" s="203">
        <v>0</v>
      </c>
      <c r="AEK71" s="203">
        <v>-1.37025</v>
      </c>
      <c r="AEL71" s="241">
        <f>IFERROR(HLOOKUP("fl_2_c_s13",acc!$B$10:$ALS$83,$A71-1947,FALSE)+HLOOKUP("fl_3e_c_s13",acc!$B$10:$ALS$83,$A71-1947,FALSE)+HLOOKUP("fl_4_c_s13",acc!$B$10:$ALS$83,$A71-1947,FALSE),"")</f>
        <v>1.6671339999999999</v>
      </c>
      <c r="AEM71" s="203">
        <v>0</v>
      </c>
      <c r="AEN71" s="203">
        <v>0</v>
      </c>
      <c r="AEO71" s="203">
        <v>0</v>
      </c>
      <c r="AEP71" s="203">
        <v>0</v>
      </c>
      <c r="AEQ71" s="203">
        <v>0</v>
      </c>
      <c r="AER71" s="203">
        <v>0</v>
      </c>
      <c r="AES71" s="203">
        <v>1.6671339999999999</v>
      </c>
      <c r="AET71" s="203">
        <v>0</v>
      </c>
      <c r="AEU71" s="203">
        <v>0</v>
      </c>
      <c r="AEV71" s="203">
        <v>0</v>
      </c>
      <c r="AEW71" s="203">
        <v>0</v>
      </c>
      <c r="AEX71" s="203">
        <v>0</v>
      </c>
      <c r="AEY71" s="203">
        <v>0</v>
      </c>
      <c r="AEZ71" s="203">
        <v>10.888667</v>
      </c>
      <c r="AFA71" s="241">
        <f>IFERROR(HLOOKUP("fl_4_c_s14",acc!$B$10:$ALK$83,$A71-1947,FALSE),"")</f>
        <v>15.639987</v>
      </c>
      <c r="AFB71" s="203">
        <v>0</v>
      </c>
      <c r="AFC71" s="203">
        <v>0</v>
      </c>
      <c r="AFD71" s="203">
        <v>0</v>
      </c>
      <c r="AFE71" s="203">
        <v>0</v>
      </c>
      <c r="AFF71" s="203">
        <v>0</v>
      </c>
      <c r="AFG71" s="203">
        <v>15.639987</v>
      </c>
      <c r="AFH71" s="203">
        <v>0</v>
      </c>
      <c r="AFI71" s="203">
        <v>0</v>
      </c>
      <c r="AFJ71" s="203">
        <v>0</v>
      </c>
      <c r="AFK71" s="203">
        <v>0</v>
      </c>
      <c r="AFL71" s="203">
        <v>0</v>
      </c>
      <c r="AFM71" s="203">
        <v>0</v>
      </c>
      <c r="AFN71" s="203">
        <v>24.010120999999998</v>
      </c>
      <c r="AFO71" s="241">
        <f>IFERROR(HLOOKUP("fl_1_c_s2",acc!$B$10:$ALC$83,$A71-1947,FALSE)+HLOOKUP("fl_295_c_s2",acc!$B$10:$ALC$83,$A71-1947,FALSE)+HLOOKUP("tgt2_c",acc!$B$10:$ALC$83,$A71-1947,FALSE)+HLOOKUP("fl_2_c_s2",acc!$B$10:$ALC$83,$A71-1947,FALSE)+HLOOKUP("fl_3d_c_s2",acc!$B$10:$ALC$83,$A71-1947,FALSE)+HLOOKUP("fl_4_c_s2",acc!$B$10:$ALC$83,$A71-1947,FALSE)+HLOOKUP("fl_5d_c_s2",acc!$B$10:$ALC$83,$A71-1947,FALSE)+HLOOKUP("fl_7_c_s2",acc!$B$10:$ALC$83,$A71-1947,FALSE),"")</f>
        <v>34.458695999999996</v>
      </c>
      <c r="AFP71" s="203">
        <v>8.5993309999999994</v>
      </c>
      <c r="AFQ71" s="203">
        <v>0.47958799999999957</v>
      </c>
      <c r="AFR71" s="203">
        <v>0</v>
      </c>
      <c r="AFS71" s="203">
        <v>0</v>
      </c>
      <c r="AFT71" s="203">
        <v>-3.89683</v>
      </c>
      <c r="AFU71" s="203">
        <v>-9.7890350000000002</v>
      </c>
      <c r="AFV71" s="203">
        <v>5.8922110000000005</v>
      </c>
      <c r="AFW71" s="203">
        <v>7.856171999999999</v>
      </c>
      <c r="AFX71" s="203">
        <v>11.631394</v>
      </c>
      <c r="AFY71" s="203">
        <v>0</v>
      </c>
      <c r="AFZ71" s="203">
        <v>11.631394</v>
      </c>
      <c r="AGA71" s="203">
        <v>0</v>
      </c>
      <c r="AGB71" s="203">
        <v>0</v>
      </c>
      <c r="AGC71" s="203">
        <v>0</v>
      </c>
      <c r="AGD71" s="203">
        <v>1937.3779999999999</v>
      </c>
      <c r="AGE71" s="203">
        <v>1936.826</v>
      </c>
      <c r="AGF71" s="203">
        <v>0</v>
      </c>
      <c r="AGG71" s="203">
        <v>0</v>
      </c>
      <c r="AGH71" s="203">
        <v>-2.8385508333333291</v>
      </c>
      <c r="AGI71" s="203">
        <v>-77.401837499999999</v>
      </c>
      <c r="AGJ71" s="203">
        <v>16.578668</v>
      </c>
      <c r="AGK71" s="203">
        <v>6.0246010000000005</v>
      </c>
      <c r="AGL71" s="203">
        <v>0</v>
      </c>
      <c r="AGM71" s="203">
        <v>3.1599999999999998E-4</v>
      </c>
      <c r="AGN71" s="203">
        <v>69.010999999999996</v>
      </c>
      <c r="AGO71" s="203">
        <v>-29.925999999999998</v>
      </c>
      <c r="AGP71" s="203">
        <v>0</v>
      </c>
      <c r="AGQ71" s="203">
        <v>0</v>
      </c>
      <c r="AGR71" s="203">
        <v>-1.369197</v>
      </c>
      <c r="AGS71" s="203">
        <v>26.637181000000002</v>
      </c>
      <c r="AGT71" s="203">
        <v>1.1698770000000001</v>
      </c>
      <c r="AGU71" s="203">
        <v>0</v>
      </c>
      <c r="AGV71" s="203">
        <v>202.01966200000001</v>
      </c>
      <c r="AGW71" s="203">
        <v>228.45752399999998</v>
      </c>
      <c r="AGX71" s="203">
        <v>70.358590000000007</v>
      </c>
      <c r="AGY71" s="203">
        <v>-51.367558000000002</v>
      </c>
      <c r="AGZ71" s="203">
        <v>-55.316004999999997</v>
      </c>
      <c r="AHA71" s="203">
        <v>0.94738699999999998</v>
      </c>
      <c r="AHB71" s="203">
        <v>-0.39073900000002482</v>
      </c>
      <c r="AHC71" s="203">
        <v>0.72410799999999997</v>
      </c>
      <c r="AHD71" s="203">
        <v>65.129391999999967</v>
      </c>
      <c r="AHE71" s="203">
        <v>7.9727070000000007</v>
      </c>
      <c r="AHF71" s="203">
        <v>420.61764299999999</v>
      </c>
      <c r="AHG71" s="203">
        <v>19.315939</v>
      </c>
      <c r="AHH71" s="203">
        <v>0</v>
      </c>
      <c r="AHI71" s="203">
        <v>982.09977200000003</v>
      </c>
      <c r="AHJ71" s="203">
        <v>1430.0060579999997</v>
      </c>
      <c r="AHK71" s="203">
        <v>319.43142399999999</v>
      </c>
      <c r="AHL71" s="203">
        <v>794.76784999999995</v>
      </c>
      <c r="AHM71" s="203">
        <v>1311.882998</v>
      </c>
      <c r="AHN71" s="203">
        <f t="shared" si="3"/>
        <v>1.5334191799161996</v>
      </c>
      <c r="AHO71" s="203">
        <f t="shared" si="2"/>
        <v>0.92916064116118369</v>
      </c>
      <c r="AHP71" s="203">
        <v>13.962175999999999</v>
      </c>
      <c r="AHQ71" s="203">
        <v>14.350731999999653</v>
      </c>
      <c r="AHR71" s="203">
        <v>73.559687999999994</v>
      </c>
      <c r="AHS71" s="203">
        <v>734.67397700000015</v>
      </c>
      <c r="AHT71" s="203">
        <v>2.9516999999999998E-2</v>
      </c>
      <c r="AHU71" s="203">
        <v>2.8015630000000002</v>
      </c>
      <c r="AHV71" s="203">
        <v>-0.73168800000000001</v>
      </c>
      <c r="AHW71" s="203">
        <v>0</v>
      </c>
      <c r="AHX71" s="203">
        <v>-2.6436709999999999</v>
      </c>
      <c r="AHY71" s="203">
        <v>-0.54428399999999999</v>
      </c>
      <c r="AHZ71" s="203">
        <v>17.662387000000003</v>
      </c>
      <c r="AIA71" s="203">
        <v>33.878889999999998</v>
      </c>
      <c r="AIB71" s="203">
        <v>48.620297999999998</v>
      </c>
      <c r="AIC71" s="203">
        <v>-0.27735699999999996</v>
      </c>
      <c r="AID71" s="203">
        <v>0.46557800000000027</v>
      </c>
      <c r="AIE71" s="203">
        <v>3.478672</v>
      </c>
      <c r="AIF71" s="203">
        <v>28.736901</v>
      </c>
      <c r="AIG71" s="203">
        <v>0</v>
      </c>
      <c r="AIH71" s="203">
        <v>0</v>
      </c>
      <c r="AII71" s="203">
        <v>0</v>
      </c>
      <c r="AIJ71" s="203">
        <v>0</v>
      </c>
      <c r="AIK71" s="203">
        <v>0</v>
      </c>
      <c r="AIL71" s="203">
        <v>0</v>
      </c>
      <c r="AIM71" s="203">
        <v>0</v>
      </c>
      <c r="AIN71" s="203">
        <v>-8.7510449999999995</v>
      </c>
      <c r="AIO71" s="203">
        <v>2.9999999995311555E-6</v>
      </c>
      <c r="AIP71" s="203">
        <v>0</v>
      </c>
      <c r="AIQ71" s="203">
        <v>-1.03799</v>
      </c>
      <c r="AIR71" s="203">
        <v>0</v>
      </c>
      <c r="AIS71" s="203">
        <v>9.7890409999999992</v>
      </c>
    </row>
    <row r="72" spans="1:929" x14ac:dyDescent="0.35">
      <c r="A72" s="1">
        <v>2010</v>
      </c>
      <c r="B72" s="203">
        <v>222.59800000000001</v>
      </c>
      <c r="C72" s="203">
        <v>-197.95934099999999</v>
      </c>
      <c r="D72" s="203">
        <v>41.595480999999999</v>
      </c>
      <c r="E72" s="203">
        <v>0.64597499999999286</v>
      </c>
      <c r="F72" s="203">
        <v>2023.3183389999999</v>
      </c>
      <c r="G72" s="203">
        <v>-4.8180000000000005</v>
      </c>
      <c r="H72" s="203">
        <v>0</v>
      </c>
      <c r="I72" s="203">
        <v>11.32376</v>
      </c>
      <c r="J72" s="203">
        <v>0.66523999999999983</v>
      </c>
      <c r="K72" s="203">
        <v>322.87099999999998</v>
      </c>
      <c r="L72" s="203">
        <v>0</v>
      </c>
      <c r="M72" s="203">
        <v>0</v>
      </c>
      <c r="N72" s="203">
        <v>0</v>
      </c>
      <c r="O72" s="203">
        <f t="shared" si="6"/>
        <v>3.1566713955398145</v>
      </c>
      <c r="P72" s="203">
        <f t="shared" si="4"/>
        <v>1.070568833865994</v>
      </c>
      <c r="Q72" s="203">
        <v>0</v>
      </c>
      <c r="R72" s="203">
        <v>0</v>
      </c>
      <c r="S72" s="203">
        <v>-1.0219999999999998</v>
      </c>
      <c r="T72" s="203">
        <v>0</v>
      </c>
      <c r="U72" s="203">
        <v>165.29281599999999</v>
      </c>
      <c r="V72" s="203">
        <v>37.387608999999998</v>
      </c>
      <c r="W72" s="203">
        <v>1663.2219399999999</v>
      </c>
      <c r="X72" s="203">
        <v>13.013999999999999</v>
      </c>
      <c r="Y72" s="203">
        <v>-12.371286</v>
      </c>
      <c r="Z72" s="203">
        <v>2.2549329999999999</v>
      </c>
      <c r="AA72" s="203">
        <v>2.1000000000000796E-2</v>
      </c>
      <c r="AB72" s="203">
        <v>112.997096</v>
      </c>
      <c r="AC72" s="203">
        <v>0</v>
      </c>
      <c r="AD72" s="203">
        <v>0</v>
      </c>
      <c r="AE72" s="203">
        <v>0</v>
      </c>
      <c r="AF72" s="203">
        <v>0</v>
      </c>
      <c r="AG72" s="203">
        <v>0</v>
      </c>
      <c r="AH72" s="203">
        <v>0</v>
      </c>
      <c r="AI72" s="203">
        <v>0</v>
      </c>
      <c r="AJ72" s="203">
        <v>0</v>
      </c>
      <c r="AK72" s="203">
        <v>0</v>
      </c>
      <c r="AL72" s="203">
        <v>0</v>
      </c>
      <c r="AM72" s="203">
        <v>0.20199999999999999</v>
      </c>
      <c r="AN72" s="203">
        <v>0</v>
      </c>
      <c r="AO72" s="203">
        <v>11.611619000000001</v>
      </c>
      <c r="AP72" s="203">
        <v>5.9567189999999997</v>
      </c>
      <c r="AQ72" s="203">
        <v>124.632659</v>
      </c>
      <c r="AR72" s="203">
        <v>82.845000000000013</v>
      </c>
      <c r="AS72" s="203">
        <v>-68.006283999999994</v>
      </c>
      <c r="AT72" s="203">
        <v>31.445494999999998</v>
      </c>
      <c r="AU72" s="203">
        <v>9.0999999999993975E-2</v>
      </c>
      <c r="AV72" s="203">
        <v>1097.4971810000002</v>
      </c>
      <c r="AW72" s="203">
        <v>0.23300000000000001</v>
      </c>
      <c r="AX72" s="203">
        <v>0</v>
      </c>
      <c r="AY72" s="203">
        <v>0.89798299999999998</v>
      </c>
      <c r="AZ72" s="203">
        <v>7.4760000000000021E-2</v>
      </c>
      <c r="BA72" s="203">
        <v>15.91267</v>
      </c>
      <c r="BB72" s="203">
        <v>0</v>
      </c>
      <c r="BC72" s="203">
        <v>0</v>
      </c>
      <c r="BD72" s="203">
        <v>0</v>
      </c>
      <c r="BE72" s="203">
        <v>0</v>
      </c>
      <c r="BF72" s="203">
        <v>0</v>
      </c>
      <c r="BG72" s="203">
        <v>2.7919999999999998</v>
      </c>
      <c r="BH72" s="203">
        <v>0</v>
      </c>
      <c r="BI72" s="203">
        <v>90.797031000000004</v>
      </c>
      <c r="BJ72" s="203">
        <v>9.4664300000000008</v>
      </c>
      <c r="BK72" s="203">
        <v>793.95734900000002</v>
      </c>
      <c r="BL72" s="203">
        <v>117.878015</v>
      </c>
      <c r="BM72" s="203">
        <v>-72.520046000000008</v>
      </c>
      <c r="BN72" s="203">
        <v>75.723073999999997</v>
      </c>
      <c r="BO72" s="203">
        <v>0</v>
      </c>
      <c r="BP72" s="203">
        <v>3276.4723450000001</v>
      </c>
      <c r="BQ72" s="203">
        <v>-1.0999999999999999E-2</v>
      </c>
      <c r="BR72" s="203">
        <v>0</v>
      </c>
      <c r="BS72" s="203">
        <v>3.0088E-2</v>
      </c>
      <c r="BT72" s="203">
        <v>0</v>
      </c>
      <c r="BU72" s="203">
        <v>14.029946000000001</v>
      </c>
      <c r="BV72" s="203">
        <v>0.68100000000000005</v>
      </c>
      <c r="BW72" s="203">
        <v>0</v>
      </c>
      <c r="BX72" s="203">
        <v>19.013150000000003</v>
      </c>
      <c r="BY72" s="203">
        <v>0</v>
      </c>
      <c r="BZ72" s="203">
        <v>133.10129999999998</v>
      </c>
      <c r="CA72" s="203">
        <v>-1.9709839999999998</v>
      </c>
      <c r="CB72" s="203">
        <v>0</v>
      </c>
      <c r="CC72" s="203">
        <v>409.74425199999996</v>
      </c>
      <c r="CD72" s="203">
        <v>9.4478099999999987</v>
      </c>
      <c r="CE72" s="203">
        <v>3552.1069429999998</v>
      </c>
      <c r="CF72" s="203">
        <v>441.06698999999998</v>
      </c>
      <c r="CG72" s="203">
        <v>-354.09335800000002</v>
      </c>
      <c r="CH72" s="203">
        <v>151.54416599999999</v>
      </c>
      <c r="CI72" s="203">
        <v>0</v>
      </c>
      <c r="CJ72" s="203">
        <v>6538.7722910000002</v>
      </c>
      <c r="CK72" s="203">
        <v>-3.8559999999999999</v>
      </c>
      <c r="CL72" s="203">
        <v>0</v>
      </c>
      <c r="CM72" s="203">
        <v>12.251830999999999</v>
      </c>
      <c r="CN72" s="203">
        <v>0</v>
      </c>
      <c r="CO72" s="203">
        <v>352.81361599999997</v>
      </c>
      <c r="CP72" s="203">
        <v>0.68100000000000005</v>
      </c>
      <c r="CQ72" s="203">
        <v>0</v>
      </c>
      <c r="CR72" s="203">
        <v>19.013150000000003</v>
      </c>
      <c r="CS72" s="203">
        <v>0</v>
      </c>
      <c r="CT72" s="203">
        <v>133.10129999999998</v>
      </c>
      <c r="CU72" s="203">
        <v>1.2026E-2</v>
      </c>
      <c r="CV72" s="203">
        <v>0</v>
      </c>
      <c r="CW72" s="203">
        <v>680.70610999999997</v>
      </c>
      <c r="CX72" s="203">
        <v>63.410025999999995</v>
      </c>
      <c r="CY72" s="203">
        <v>6163.0558710000005</v>
      </c>
      <c r="CZ72" s="203">
        <v>121.815</v>
      </c>
      <c r="DA72" s="203">
        <v>-75.756447000000037</v>
      </c>
      <c r="DB72" s="203">
        <v>76.248256999999995</v>
      </c>
      <c r="DC72" s="203">
        <v>3.7014999999954057E-2</v>
      </c>
      <c r="DD72" s="203">
        <v>3304.9596749999996</v>
      </c>
      <c r="DE72" s="203">
        <f t="shared" si="7"/>
        <v>3.1280968568024283</v>
      </c>
      <c r="DF72" s="203">
        <f t="shared" si="5"/>
        <v>0.94657014377169724</v>
      </c>
      <c r="DG72" s="203">
        <v>-1.0999999999999982E-2</v>
      </c>
      <c r="DH72" s="203">
        <v>0</v>
      </c>
      <c r="DI72" s="203">
        <v>3.0087999999999226E-2</v>
      </c>
      <c r="DJ72" s="203">
        <v>7.4940054162198066E-16</v>
      </c>
      <c r="DK72" s="203">
        <v>14.029945999999986</v>
      </c>
      <c r="DL72" s="203">
        <v>0.68100000000000005</v>
      </c>
      <c r="DM72" s="203">
        <v>0</v>
      </c>
      <c r="DN72" s="203">
        <v>19.013150000000003</v>
      </c>
      <c r="DO72" s="203">
        <v>0</v>
      </c>
      <c r="DP72" s="203">
        <v>133.10129999999998</v>
      </c>
      <c r="DQ72" s="203">
        <v>-1.9709999999999999</v>
      </c>
      <c r="DR72" s="203">
        <v>0</v>
      </c>
      <c r="DS72" s="203">
        <v>413.00464399999993</v>
      </c>
      <c r="DT72" s="203">
        <v>10.610293999999996</v>
      </c>
      <c r="DU72" s="203">
        <v>3581.2439230000009</v>
      </c>
      <c r="DV72" s="203">
        <v>5151.3184850000007</v>
      </c>
      <c r="DW72" s="241">
        <f>IFERROR(HLOOKUP("fa_21_s_s11",acc!$B$10:$AIR$83,$A72-1947,FALSE)+HLOOKUP("fa_2_s_s11",acc!$B$10:$AIR$83,$A72-1947,FALSE)+HLOOKUP("fa_3e_s_s11",acc!$B$10:$AIR$83,$A72-1947,FALSE)+HLOOKUP("fa_3d_s_s11",acc!$B$10:$AIR$83,$A72-1947,FALSE)+HLOOKUP("fa_4_s_s11",acc!$B$10:$AIR$83,$A72-1947,FALSE)+HLOOKUP("fa_5e_s_s11",acc!$B$10:$AIR$83,$A72-1947,FALSE)+HLOOKUP("fa_5d_s_s11",acc!$B$10:$AIR$83,$A72-1947,FALSE)+HLOOKUP("fa_6_s_s11",acc!$B$10:$AIR$83,$A72-1947,FALSE)+HLOOKUP("fa_7_s_s11",acc!$B$10:$AIR$83,$A72-1947,FALSE)+HLOOKUP("fa_8_s_s11",acc!$B$10:$AIR$83,$A72-1947,FALSE),"")</f>
        <v>4349.1019900000001</v>
      </c>
      <c r="DX72" s="203">
        <v>0</v>
      </c>
      <c r="DY72" s="203">
        <v>323.19325600000002</v>
      </c>
      <c r="DZ72" s="203">
        <v>9.1210000000000004</v>
      </c>
      <c r="EA72" s="203">
        <v>64.069017000000002</v>
      </c>
      <c r="EB72" s="203">
        <v>46.384311000000004</v>
      </c>
      <c r="EC72" s="203">
        <v>17.684707999999997</v>
      </c>
      <c r="ED72" s="203">
        <v>984.27371800000003</v>
      </c>
      <c r="EE72" s="203">
        <v>2701.3085699999997</v>
      </c>
      <c r="EF72" s="203">
        <v>1974.0475419999998</v>
      </c>
      <c r="EG72" s="203">
        <v>727.26102700000001</v>
      </c>
      <c r="EH72" s="203">
        <v>50.484139999999996</v>
      </c>
      <c r="EI72" s="203">
        <v>-7.980000000000001E-2</v>
      </c>
      <c r="EJ72" s="203">
        <v>255.32624499999997</v>
      </c>
      <c r="EK72" s="203">
        <v>11047.322295000002</v>
      </c>
      <c r="EL72" s="241">
        <f>IFERROR(HLOOKUP("fa_21_s_s12",acc!$B$10:$AMP$83,$A72-1947,FALSE)+HLOOKUP("res_s",acc!$B$10:$AMP$83,$A72-1947,FALSE)+HLOOKUP("fa_2_s_s12",acc!$B$10:$AMP$83,$A72-1947,FALSE)+HLOOKUP("fa_3e_s_s12",acc!$B$10:$AMP$83,$A72-1947,FALSE)+HLOOKUP("fa_3d_s_s12",acc!$B$10:$AMP$83,$A72-1947,FALSE)+HLOOKUP("fa_3g_s_s12",acc!$B$10:$AMP$83,$A72-1947,FALSE)+HLOOKUP("fa_4_s_s12",acc!$B$10:$AMP$83,$A72-1947,FALSE)+HLOOKUP("fa_5e_s_s12",acc!$B$10:$AMP$83,$A72-1947,FALSE)+HLOOKUP("fa_5d_s_s12",acc!$B$10:$AMP$83,$A72-1947,FALSE)+HLOOKUP("fa_8_s_s12",acc!$B$10:$AMP$83,$A72-1947,FALSE),"")</f>
        <v>9293.3910370000012</v>
      </c>
      <c r="EM72" s="203">
        <v>0</v>
      </c>
      <c r="EN72" s="203">
        <v>2293.0215499999999</v>
      </c>
      <c r="EO72" s="203">
        <v>8.5039999999999996</v>
      </c>
      <c r="EP72" s="203">
        <v>0</v>
      </c>
      <c r="EQ72" s="203">
        <v>2723.6699829999998</v>
      </c>
      <c r="ER72" s="203">
        <v>1292.709026</v>
      </c>
      <c r="ES72" s="203">
        <v>1430.960955</v>
      </c>
      <c r="ET72" s="203">
        <v>2167.4883000000004</v>
      </c>
      <c r="EU72" s="203">
        <v>2109.3905599999998</v>
      </c>
      <c r="EV72" s="203">
        <v>1508.434162</v>
      </c>
      <c r="EW72" s="203">
        <v>600.95640500000002</v>
      </c>
      <c r="EX72" s="203">
        <v>0</v>
      </c>
      <c r="EY72" s="203">
        <v>0</v>
      </c>
      <c r="EZ72" s="203">
        <v>-62.732360999999855</v>
      </c>
      <c r="FA72" s="203">
        <v>487.37579999999997</v>
      </c>
      <c r="FB72" s="241">
        <f>IFERROR(HLOOKUP("fa_1_s_s121",acc!$B$10:$AMH$83,$A72-1947,FALSE)+HLOOKUP("fa_295_s_s121",acc!$B$10:$AMH$83,$A72-1947,FALSE)+HLOOKUP("tgt2_s",acc!$B$10:$AMH$83,$A72-1947,FALSE)+HLOOKUP("fa_2_s_s121",acc!$B$10:$AMH$83,$A72-1947,FALSE)+HLOOKUP("fa_3e_s_s121",acc!$B$10:$AMH$83,$A72-1947,FALSE)+HLOOKUP("fa_3d_s_s121",acc!$B$10:$AMH$83,$A72-1947,FALSE)+HLOOKUP("fa_3g_s_s121",acc!$B$10:$AMH$83,$A72-1947,FALSE)+HLOOKUP("fa_4_s_s121",acc!$B$10:$AMH$83,$A72-1947,FALSE)+HLOOKUP("fa_5e_s_s121",acc!$B$10:$AMH$83,$A72-1947,FALSE)+HLOOKUP("fa_5d_s_s121",acc!$B$10:$AMH$83,$A72-1947,FALSE)+HLOOKUP("fa_7_s_s121",acc!$B$10:$AMH$83,$A72-1947,FALSE)+HLOOKUP("fa_8_s_s121",acc!$B$10:$AMH$83,$A72-1947,FALSE),"")</f>
        <v>474.6004979999999</v>
      </c>
      <c r="FC72" s="203">
        <v>82.141699000000003</v>
      </c>
      <c r="FD72" s="203">
        <v>153.14788249999998</v>
      </c>
      <c r="FE72" s="203">
        <v>0</v>
      </c>
      <c r="FF72" s="203">
        <v>76.993800000000007</v>
      </c>
      <c r="FG72" s="203">
        <v>179.3723</v>
      </c>
      <c r="FH72" s="203">
        <v>49.905260999999996</v>
      </c>
      <c r="FI72" s="203">
        <v>129.467038</v>
      </c>
      <c r="FJ72" s="203">
        <v>8.4209999999999994</v>
      </c>
      <c r="FK72" s="203">
        <v>10.1027</v>
      </c>
      <c r="FL72" s="203">
        <v>8.5242999999999984</v>
      </c>
      <c r="FM72" s="203">
        <v>1.5784</v>
      </c>
      <c r="FN72" s="203">
        <v>0</v>
      </c>
      <c r="FO72" s="203">
        <v>0</v>
      </c>
      <c r="FP72" s="203">
        <v>0.64999999999999991</v>
      </c>
      <c r="FQ72" s="203">
        <v>1125.0578289999999</v>
      </c>
      <c r="FR72" s="241">
        <f>IFERROR(HLOOKUP("gcb_s",acc!$B$10:$ALZ$83,$A72-1947,FALSE)+HLOOKUP("fa_2_s_s13",acc!$B$10:$ALZ$83,$A72-1947,FALSE)+HLOOKUP("fa_3d_s_s13",acc!$B$10:$ALZ$83,$A72-1947,FALSE)+HLOOKUP("fa_3g_s_s13",acc!$B$10:$ALZ$83,$A72-1947,FALSE)+HLOOKUP("fa_5e_s_s13",acc!$B$10:$ALZ$83,$A72-1947,FALSE)+HLOOKUP("fa_5d_s_s13",acc!$B$10:$ALZ$83,$A72-1947,FALSE)+HLOOKUP("fa_6_s_s13",acc!$B$10:$ALZ$83,$A72-1947,FALSE)+HLOOKUP("fa_7_s_s13",acc!$B$10:$ALZ$83,$A72-1947,FALSE)+HLOOKUP("fa_8_s_s13",acc!$B$10:$ALZ$83,$A72-1947,FALSE),"")</f>
        <v>620.1745820000001</v>
      </c>
      <c r="FS72" s="203">
        <v>0</v>
      </c>
      <c r="FT72" s="203">
        <v>103.952133</v>
      </c>
      <c r="FU72" s="203">
        <v>0</v>
      </c>
      <c r="FV72" s="203">
        <v>77.024478000000002</v>
      </c>
      <c r="FW72" s="203">
        <v>50.590103000000006</v>
      </c>
      <c r="FX72" s="203">
        <v>26.434376</v>
      </c>
      <c r="FY72" s="203">
        <v>0</v>
      </c>
      <c r="FZ72" s="203">
        <v>447.22671600000001</v>
      </c>
      <c r="GA72" s="203">
        <v>420.51690200000002</v>
      </c>
      <c r="GB72" s="203">
        <v>26.709813999999998</v>
      </c>
      <c r="GC72" s="203">
        <v>4.6355959999999996</v>
      </c>
      <c r="GD72" s="203">
        <v>1.2363</v>
      </c>
      <c r="GE72" s="203">
        <v>21.106294999999989</v>
      </c>
      <c r="GF72" s="203">
        <v>4136.4000649999998</v>
      </c>
      <c r="GG72" s="241">
        <f>IFERROR(HLOOKUP("fa_21_s_s14",acc!$B$10:$ALR$83,$A72-1947,FALSE)+HLOOKUP("fa_2_s_s14",acc!$B$10:$ALR$83,$A72-1947,FALSE)+HLOOKUP("fa_3d_s_s14",acc!$B$10:$ALR$83,$A72-1947,FALSE)+HLOOKUP("fa_3g_s_s14",acc!$B$10:$ALR$83,$A72-1947,FALSE)+HLOOKUP("fa_5e_s_s14",acc!$B$10:$ALR$83,$A72-1947,FALSE)+HLOOKUP("fa_5d_s_s14",acc!$B$10:$ALR$83,$A72-1947,FALSE)+HLOOKUP("fa_6_s_s14",acc!$B$10:$ALR$83,$A72-1947,FALSE)+HLOOKUP("fa_7_s_s14",acc!$B$10:$ALR$83,$A72-1947,FALSE)+HLOOKUP("fa_8_s_s14",acc!$B$10:$ALR$83,$A72-1947,FALSE),"")</f>
        <v>3783.4458369999998</v>
      </c>
      <c r="GH72" s="203">
        <v>0</v>
      </c>
      <c r="GI72" s="203">
        <v>1094.5998729999999</v>
      </c>
      <c r="GJ72" s="203">
        <v>50.47</v>
      </c>
      <c r="GK72" s="203">
        <v>84.460144999999997</v>
      </c>
      <c r="GL72" s="203">
        <v>70.125185999999999</v>
      </c>
      <c r="GM72" s="203">
        <v>14.334958</v>
      </c>
      <c r="GN72" s="203">
        <v>0</v>
      </c>
      <c r="GO72" s="203">
        <v>1084.9796060000001</v>
      </c>
      <c r="GP72" s="203">
        <v>1054.3040070000002</v>
      </c>
      <c r="GQ72" s="203">
        <v>30.675598999999998</v>
      </c>
      <c r="GR72" s="203">
        <v>1499.6379999999999</v>
      </c>
      <c r="GS72" s="203">
        <v>0</v>
      </c>
      <c r="GT72" s="203">
        <v>-30.701786000000027</v>
      </c>
      <c r="GU72" s="203">
        <v>22027.828945999998</v>
      </c>
      <c r="GV72" s="241">
        <f>IFERROR(HLOOKUP("fa_21_s_s2",acc!$B$10:$ALJ$83,$A72-1947,FALSE)+HLOOKUP("fa_2_s_s2",acc!$B$10:$ALJ$83,$A72-1947,FALSE)+HLOOKUP("fa_3e_s_s2",acc!$B$10:$ALJ$83,$A72-1947,FALSE)+HLOOKUP("fa_3g_s_s2",acc!$B$10:$ALJ$83,$A72-1947,FALSE)+HLOOKUP("fa_4_s_s2",acc!$B$10:$ALJ$83,$A72-1947,FALSE)+HLOOKUP("fa_5e_s_s2",acc!$B$10:$ALJ$83,$A72-1947,FALSE)+HLOOKUP("fa_6_s_s2",acc!$B$10:$ALJ$83,$A72-1947,FALSE)+HLOOKUP("fa_8_s_s2",acc!$B$10:$ALJ$83,$A72-1947,FALSE),"")</f>
        <v>3647.0145950000006</v>
      </c>
      <c r="GW72" s="203">
        <v>0</v>
      </c>
      <c r="GX72" s="203">
        <v>110.3756999999996</v>
      </c>
      <c r="GY72" s="203">
        <v>91.952966000000004</v>
      </c>
      <c r="GZ72" s="203">
        <v>0</v>
      </c>
      <c r="HA72" s="203">
        <v>3351.3264720000002</v>
      </c>
      <c r="HB72" s="203">
        <v>1509.7138870000001</v>
      </c>
      <c r="HC72" s="203">
        <v>1841.6125870000001</v>
      </c>
      <c r="HD72" s="203">
        <v>671.07781400000022</v>
      </c>
      <c r="HE72" s="203">
        <f t="shared" si="0"/>
        <v>1092.9409210000003</v>
      </c>
      <c r="HF72" s="203">
        <v>1092.9409210000003</v>
      </c>
      <c r="HG72" s="203">
        <v>0</v>
      </c>
      <c r="HH72" s="203">
        <v>22.702999999999975</v>
      </c>
      <c r="HI72" s="203">
        <v>0</v>
      </c>
      <c r="HJ72" s="203">
        <v>-183.64839299999994</v>
      </c>
      <c r="HK72" s="203">
        <v>7004.0581739999998</v>
      </c>
      <c r="HL72" s="241">
        <f>IFERROR(HLOOKUP("fl_3g_s_s11",acc!$B$10:$AIQ$83,$A72-1947,FALSE)+HLOOKUP("fl_4_s_s11",acc!$B$10:$AIQ$83,$A72-1947,FALSE)+HLOOKUP("fl_5e_s_s11",acc!$B$10:$AIQ$83,$A72-1947,FALSE),"")</f>
        <v>6201.8416809999999</v>
      </c>
      <c r="HM72" s="203">
        <v>0</v>
      </c>
      <c r="HN72" s="203">
        <v>0</v>
      </c>
      <c r="HO72" s="203">
        <v>385.54399999999998</v>
      </c>
      <c r="HP72" s="203">
        <v>166.93869000000001</v>
      </c>
      <c r="HQ72" s="203">
        <v>218.605313</v>
      </c>
      <c r="HR72" s="203">
        <v>1847.0695020000001</v>
      </c>
      <c r="HS72" s="203">
        <v>4007.8223330000001</v>
      </c>
      <c r="HT72" s="203">
        <v>4007.8223330000001</v>
      </c>
      <c r="HU72" s="203">
        <v>0</v>
      </c>
      <c r="HV72" s="203">
        <v>0</v>
      </c>
      <c r="HW72" s="203">
        <v>0</v>
      </c>
      <c r="HX72" s="203">
        <v>0</v>
      </c>
      <c r="HY72" s="203">
        <v>10915.756418999999</v>
      </c>
      <c r="HZ72" s="241">
        <f>IFERROR(HLOOKUP("fl_295_s_s12",acc!$B$10:$AMO$83,$A72-1947,FALSE)+HLOOKUP("fl_2_s_s12",acc!$B$10:$AMO$83,$A72-1947,FALSE)+HLOOKUP("fl_3g_s_s12",acc!$B$10:$AMO$83,$A72-1947,FALSE)+HLOOKUP("fl_5e_s_s12",acc!$B$10:$AMO$83,$A72-1947,FALSE)+HLOOKUP("fl_6_s_s12",acc!$B$10:$AMO$83,$A72-1947,FALSE)+HLOOKUP("fl_7_s_s12",acc!$B$10:$AMO$83,$A72-1947,FALSE),"")</f>
        <v>9161.8251550000004</v>
      </c>
      <c r="IA72" s="203">
        <v>0</v>
      </c>
      <c r="IB72" s="203">
        <v>4173.4590680000001</v>
      </c>
      <c r="IC72" s="203">
        <v>0</v>
      </c>
      <c r="ID72" s="203">
        <v>42.280699999999911</v>
      </c>
      <c r="IE72" s="203">
        <v>1403.1285330000001</v>
      </c>
      <c r="IF72" s="203">
        <v>814.35916500000008</v>
      </c>
      <c r="IG72" s="203">
        <v>588.76936699999999</v>
      </c>
      <c r="IH72" s="203">
        <v>0</v>
      </c>
      <c r="II72" s="203">
        <v>1959.4445010000002</v>
      </c>
      <c r="IJ72" s="203">
        <v>1959.4445010000002</v>
      </c>
      <c r="IK72" s="203">
        <v>0</v>
      </c>
      <c r="IL72" s="203">
        <v>1577.4607360000002</v>
      </c>
      <c r="IM72" s="203">
        <v>6.0516179999999622</v>
      </c>
      <c r="IN72" s="203">
        <v>0</v>
      </c>
      <c r="IO72" s="203">
        <v>472.82049000000001</v>
      </c>
      <c r="IP72" s="241">
        <f>IFERROR(HLOOKUP("fl_21_s_s121",acc!$B$10:$AMG$83,$A72-1947,FALSE)+HLOOKUP("res_s",acc!$B$10:$AMG$83,$A72-1947,FALSE)+HLOOKUP("gcb_s",acc!$B$10:$AMG$83,$A72-1947,FALSE)+HLOOKUP("fl_2_s_s121",acc!$B$10:$AMG$83,$A72-1947,FALSE)+HLOOKUP("fl_5e_s_s121",acc!$B$10:$AMG$83,$A72-1947,FALSE),"")</f>
        <v>460.04518900000005</v>
      </c>
      <c r="IQ72" s="203">
        <v>0</v>
      </c>
      <c r="IR72" s="203">
        <v>155.275318</v>
      </c>
      <c r="IS72" s="203">
        <v>160.047966</v>
      </c>
      <c r="IT72" s="203">
        <v>0</v>
      </c>
      <c r="IU72" s="203">
        <v>0</v>
      </c>
      <c r="IV72" s="203">
        <v>0</v>
      </c>
      <c r="IW72" s="203">
        <v>0</v>
      </c>
      <c r="IX72" s="203">
        <v>0</v>
      </c>
      <c r="IY72" s="203">
        <v>91.501000000000005</v>
      </c>
      <c r="IZ72" s="203">
        <v>91.501000000000005</v>
      </c>
      <c r="JA72" s="203">
        <v>0</v>
      </c>
      <c r="JB72" s="203">
        <v>0</v>
      </c>
      <c r="JC72" s="203">
        <v>0</v>
      </c>
      <c r="JD72" s="203">
        <v>0</v>
      </c>
      <c r="JE72" s="203">
        <v>2236.691202</v>
      </c>
      <c r="JF72" s="241">
        <f>IFERROR(HLOOKUP("fl_2_s_s13",acc!$B$10:$ALY$83,$A72-1947,FALSE)+HLOOKUP("fl_3e_s_s13",acc!$B$10:$ALY$83,$A72-1947,FALSE)+HLOOKUP("fl_4_s_s13",acc!$B$10:$ALY$83,$A72-1947,FALSE),"")</f>
        <v>1731.807953</v>
      </c>
      <c r="JG72" s="203">
        <v>0</v>
      </c>
      <c r="JH72" s="203">
        <v>88.961797000000004</v>
      </c>
      <c r="JI72" s="203">
        <v>0</v>
      </c>
      <c r="JJ72" s="203">
        <v>1562.653939</v>
      </c>
      <c r="JK72" s="203">
        <v>528.41603199999997</v>
      </c>
      <c r="JL72" s="203">
        <v>1034.2379060000001</v>
      </c>
      <c r="JM72" s="203">
        <v>114.37105999999997</v>
      </c>
      <c r="JN72" s="203">
        <v>0</v>
      </c>
      <c r="JO72" s="203">
        <v>0</v>
      </c>
      <c r="JP72" s="203">
        <v>0</v>
      </c>
      <c r="JQ72" s="203">
        <v>0</v>
      </c>
      <c r="JR72" s="203">
        <v>0</v>
      </c>
      <c r="JS72" s="203">
        <v>0</v>
      </c>
      <c r="JT72" s="203">
        <v>1398.502661</v>
      </c>
      <c r="JU72" s="241">
        <f>IFERROR(HLOOKUP("fl_4_s_s14",acc!$B$10:$ALQ$83,$A72-1947,FALSE),"")</f>
        <v>1045.548434</v>
      </c>
      <c r="JV72" s="203">
        <v>0</v>
      </c>
      <c r="JW72" s="203">
        <v>0</v>
      </c>
      <c r="JX72" s="203">
        <v>0</v>
      </c>
      <c r="JY72" s="203">
        <v>0</v>
      </c>
      <c r="JZ72" s="203">
        <v>0</v>
      </c>
      <c r="KA72" s="203">
        <v>1045.548434</v>
      </c>
      <c r="KB72" s="203">
        <v>0</v>
      </c>
      <c r="KC72" s="203">
        <v>0</v>
      </c>
      <c r="KD72" s="203">
        <v>0</v>
      </c>
      <c r="KE72" s="203">
        <v>0</v>
      </c>
      <c r="KF72" s="203">
        <v>0</v>
      </c>
      <c r="KG72" s="203">
        <v>0</v>
      </c>
      <c r="KH72" s="203">
        <v>21947.474473999999</v>
      </c>
      <c r="KI72" s="241">
        <f>IFERROR(HLOOKUP("fl_1_s_s2",acc!$B$10:$ALI$83,$A72-1947,FALSE)+HLOOKUP("fl_295_s_s2",acc!$B$10:$ALI$83,$A72-1947,FALSE)+HLOOKUP("tgt2_s",acc!$B$10:$ALI$83,$A72-1947,FALSE)+HLOOKUP("fl_2_s_s2",acc!$B$10:$ALI$83,$A72-1947,FALSE)+HLOOKUP("fl_3d_s_s2",acc!$B$10:$ALI$83,$A72-1947,FALSE)+HLOOKUP("fl_4_s_s2",acc!$B$10:$ALI$83,$A72-1947,FALSE)+HLOOKUP("fl_5d_s_s2",acc!$B$10:$ALI$83,$A72-1947,FALSE)+HLOOKUP("fl_7_s_s2",acc!$B$10:$ALI$83,$A72-1947,FALSE),"")</f>
        <v>3566.6601250000003</v>
      </c>
      <c r="KJ72" s="203">
        <v>82.141699000000003</v>
      </c>
      <c r="KK72" s="203">
        <v>-339.40578850000014</v>
      </c>
      <c r="KL72" s="203">
        <v>0</v>
      </c>
      <c r="KM72" s="203">
        <v>34.713100000000054</v>
      </c>
      <c r="KN72" s="203">
        <v>3128.5959229999999</v>
      </c>
      <c r="KO72" s="203">
        <v>1509.7138870000001</v>
      </c>
      <c r="KP72" s="203">
        <v>1618.8820370000001</v>
      </c>
      <c r="KQ72" s="203">
        <v>824.27183599999989</v>
      </c>
      <c r="KR72" s="203">
        <v>1387.1812420000001</v>
      </c>
      <c r="KS72" s="203">
        <v>0</v>
      </c>
      <c r="KT72" s="203">
        <v>1387.1812420000001</v>
      </c>
      <c r="KU72" s="203">
        <v>0</v>
      </c>
      <c r="KV72" s="203">
        <v>-4.8951180000000249</v>
      </c>
      <c r="KW72" s="203">
        <v>0</v>
      </c>
      <c r="KX72" s="203">
        <v>184.221371</v>
      </c>
      <c r="KY72" s="241">
        <f>IFERROR(HLOOKUP("fa_21_flow_s11",acc!$B$10:$AIP$83,$A72-1947,FALSE)+HLOOKUP("fa_2_flow_s11",acc!$B$10:$AIP$83,$A72-1947,FALSE)+HLOOKUP("fa_3e_flow_s11",acc!$B$10:$AIP$83,$A72-1947,FALSE)+HLOOKUP("fa_3d_flow_s11",acc!$B$10:$AIP$83,$A72-1947,FALSE)+HLOOKUP("fa_4_flow_s11",acc!$B$10:$AIP$83,$A72-1947,FALSE)+HLOOKUP("fa_5e_flow_s11",acc!$B$10:$AIP$83,$A72-1947,FALSE)+HLOOKUP("fa_5d_flow_s11",acc!$B$10:$AIP$83,$A72-1947,FALSE)+HLOOKUP("fa_6_flow_s11",acc!$B$10:$AIP$83,$A72-1947,FALSE)+HLOOKUP("fa_7_flow_s11",acc!$B$10:$AIP$83,$A72-1947,FALSE)+HLOOKUP("fa_8_flow_s11",acc!$B$10:$AIP$83,$A72-1947,FALSE),"")</f>
        <v>142.52947200000003</v>
      </c>
      <c r="KZ72" s="203">
        <v>0</v>
      </c>
      <c r="LA72" s="203">
        <v>41.845296999999995</v>
      </c>
      <c r="LB72" s="203">
        <v>0.53600000000000003</v>
      </c>
      <c r="LC72" s="203">
        <v>1.458432</v>
      </c>
      <c r="LD72" s="203">
        <v>3.0317179999999997</v>
      </c>
      <c r="LE72" s="203">
        <v>-1.573285</v>
      </c>
      <c r="LF72" s="203">
        <v>6.7690739999999998</v>
      </c>
      <c r="LG72" s="203">
        <v>77.405557999999999</v>
      </c>
      <c r="LH72" s="203">
        <v>42.920135000000002</v>
      </c>
      <c r="LI72" s="203">
        <v>34.485424000000002</v>
      </c>
      <c r="LJ72" s="203">
        <v>-0.23039699999999999</v>
      </c>
      <c r="LK72" s="203">
        <v>-0.48598099999999977</v>
      </c>
      <c r="LL72" s="203">
        <v>18.393594</v>
      </c>
      <c r="LM72" s="203">
        <v>1146.7612430000001</v>
      </c>
      <c r="LN72" s="241">
        <f>IFERROR(HLOOKUP("fa_21_flow_s12",acc!$B$10:$AMM$83,$A72-1947,FALSE)+HLOOKUP("res_flow",acc!$B$10:$AMM$83,$A72-1947,FALSE)+HLOOKUP("fa_2_flow_s12",acc!$B$10:$AMM$83,$A72-1947,FALSE)+HLOOKUP("fa_3e_flow_s12",acc!$B$10:$AMM$83,$A72-1947,FALSE)+HLOOKUP("fa_3d_flow_s12",acc!$B$10:$AMM$83,$A72-1947,FALSE)+HLOOKUP("fa_3g_flow_s12",acc!$B$10:$AMM$83,$A72-1947,FALSE)+HLOOKUP("fa_4_flow_s12",acc!$B$10:$AMM$83,$A72-1947,FALSE)+HLOOKUP("fa_5e_flow_s12",acc!$B$10:$AMM$83,$A72-1947,FALSE)+HLOOKUP("fa_5d_flow_s12",acc!$B$10:$AMM$83,$A72-1947,FALSE)+HLOOKUP("fa_8_flow_s12",acc!$B$10:$AMM$83,$A72-1947,FALSE),"")</f>
        <v>273.86067800000001</v>
      </c>
      <c r="LO72" s="203">
        <v>4.5315000000000001E-2</v>
      </c>
      <c r="LP72" s="203">
        <v>134.043755</v>
      </c>
      <c r="LQ72" s="203">
        <v>-1.2050000000000001</v>
      </c>
      <c r="LR72" s="203">
        <v>0</v>
      </c>
      <c r="LS72" s="203">
        <v>56.159894000000001</v>
      </c>
      <c r="LT72" s="203">
        <v>82.534447999999998</v>
      </c>
      <c r="LU72" s="203">
        <v>-26.373857000000001</v>
      </c>
      <c r="LV72" s="203">
        <v>104.27598800000001</v>
      </c>
      <c r="LW72" s="203">
        <v>36.827461999999997</v>
      </c>
      <c r="LX72" s="203">
        <v>12.375876</v>
      </c>
      <c r="LY72" s="203">
        <v>24.451575999999999</v>
      </c>
      <c r="LZ72" s="203">
        <v>0</v>
      </c>
      <c r="MA72" s="203">
        <v>0</v>
      </c>
      <c r="MB72" s="203">
        <v>-41.280108000000013</v>
      </c>
      <c r="MC72" s="203">
        <v>-69.994797000000005</v>
      </c>
      <c r="MD72" s="330">
        <f>IFERROR(HLOOKUP("fa_1_flow_s121",acc!$B$10:$AMF$83,$A72-1947,FALSE)+HLOOKUP("fa_295_flow_s121",acc!$B$10:$AMF$83,$A72-1947,FALSE)+HLOOKUP("tgt2_flow",acc!$B$10:$AMF$83,$A72-1947,FALSE)+HLOOKUP("fa_2_flow_s121",acc!$B$10:$AMF$83,$A72-1947,FALSE)+HLOOKUP("fa_3e_flow_s121",acc!$B$10:$AMF$83,$A72-1947,FALSE)+HLOOKUP("fa_3d_flow_s121",acc!$B$10:$AMF$83,$A72-1947,FALSE)+HLOOKUP("fa_3g_flow_s121",acc!$B$10:$AMF$83,$A72-1947,FALSE)+HLOOKUP("fa_4_flow_s121",acc!$B$10:$AMF$83,$A72-1947,FALSE)+HLOOKUP("fa_5e_flow_s121",acc!$B$10:$AMF$83,$A72-1947,FALSE)+HLOOKUP("fa_5d_flow_s121",acc!$B$10:$AMF$83,$A72-1947,FALSE)+HLOOKUP("fa_7_flow_s121",acc!$B$10:$AMF$83,$A72-1947,FALSE)+HLOOKUP("fa_8_flow_s121",acc!$B$10:$AMF$83,$A72-1947,FALSE),"")</f>
        <v>-70.058113000000006</v>
      </c>
      <c r="ME72" s="203">
        <v>2.6849999999999999E-3</v>
      </c>
      <c r="MF72" s="203">
        <v>-55.049854999999994</v>
      </c>
      <c r="MG72" s="203">
        <v>0</v>
      </c>
      <c r="MH72" s="203">
        <v>-64.962000000000003</v>
      </c>
      <c r="MI72" s="203">
        <v>6.5644</v>
      </c>
      <c r="MJ72" s="203">
        <v>14.437232</v>
      </c>
      <c r="MK72" s="203">
        <v>-7.8728360000000004</v>
      </c>
      <c r="ML72" s="203">
        <v>2.8490000000000002</v>
      </c>
      <c r="MM72" s="203">
        <v>0.64370300000000003</v>
      </c>
      <c r="MN72" s="203">
        <v>0.27050599999999997</v>
      </c>
      <c r="MO72" s="203">
        <v>0.37319999999999998</v>
      </c>
      <c r="MP72" s="203">
        <v>0</v>
      </c>
      <c r="MQ72" s="241">
        <v>0</v>
      </c>
      <c r="MR72" s="203">
        <v>-1.2789999999999999</v>
      </c>
      <c r="MS72" s="203">
        <v>35.895111</v>
      </c>
      <c r="MT72" s="241">
        <f>IFERROR(HLOOKUP("gcb_flow",acc!$B$10:$ALX$83,$A72-1947,FALSE)+HLOOKUP("fa_2_flow_s13",acc!$B$10:$ALX$83,$A72-1947,FALSE)+HLOOKUP("fa_3d_flow_s13",acc!$B$10:$ALX$83,$A72-1947,FALSE)+HLOOKUP("fa_3g_flow_s13",acc!$B$10:$ALX$83,$A72-1947,FALSE)+HLOOKUP("fa_5e_flow_s13",acc!$B$10:$ALX$83,$A72-1947,FALSE)+HLOOKUP("fa_5d_flow_s13",acc!$B$10:$ALX$83,$A72-1947,FALSE)+HLOOKUP("fa_6_flow_s13",acc!$B$10:$ALX$83,$A72-1947,FALSE)+HLOOKUP("fa_7_flow_s13",acc!$B$10:$ALX$83,$A72-1947,FALSE)+HLOOKUP("fa_8_flow_s13",acc!$B$10:$ALX$83,$A72-1947,FALSE),"")</f>
        <v>-10.383925000000001</v>
      </c>
      <c r="MU72" s="203">
        <v>0</v>
      </c>
      <c r="MV72" s="203">
        <v>16.298034000000001</v>
      </c>
      <c r="MW72" s="203">
        <v>0</v>
      </c>
      <c r="MX72" s="203">
        <v>14.219423000000001</v>
      </c>
      <c r="MY72" s="203">
        <v>14.643974</v>
      </c>
      <c r="MZ72" s="203">
        <v>-0.423954</v>
      </c>
      <c r="NA72" s="203">
        <v>0</v>
      </c>
      <c r="NB72" s="203">
        <v>-8.2599289999999996</v>
      </c>
      <c r="NC72" s="203">
        <v>-7.1579800000000002</v>
      </c>
      <c r="ND72" s="203">
        <v>-1.10195</v>
      </c>
      <c r="NE72" s="203">
        <v>0.178735</v>
      </c>
      <c r="NF72" s="203">
        <v>0.16042000000000001</v>
      </c>
      <c r="NG72" s="203">
        <v>-3.1446710000000024</v>
      </c>
      <c r="NH72" s="203">
        <v>162.98246799999998</v>
      </c>
      <c r="NI72" s="241">
        <f>IFERROR(HLOOKUP("fa_21_flow_s14",acc!$B$10:$ALP$83,$A72-1947,FALSE)+HLOOKUP("fa_2_flow_s14",acc!$B$10:$ALP$83,$A72-1947,FALSE)+HLOOKUP("fa_3d_flow_s14",acc!$B$10:$ALP$83,$A72-1947,FALSE)+HLOOKUP("fa_3g_flow_s14",acc!$B$10:$ALP$83,$A72-1947,FALSE)+HLOOKUP("fa_5e_flow_s14",acc!$B$10:$ALP$83,$A72-1947,FALSE)+HLOOKUP("fa_5d_flow_s14",acc!$B$10:$ALP$83,$A72-1947,FALSE)+HLOOKUP("fa_6_flow_s14",acc!$B$10:$ALP$83,$A72-1947,FALSE)+HLOOKUP("fa_7_flow_s14",acc!$B$10:$ALP$83,$A72-1947,FALSE)+HLOOKUP("fa_8_flow_s14",acc!$B$10:$ALP$83,$A72-1947,FALSE),"")</f>
        <v>137.55128399999998</v>
      </c>
      <c r="NJ72" s="203">
        <v>0</v>
      </c>
      <c r="NK72" s="203">
        <v>32.722453999999999</v>
      </c>
      <c r="NL72" s="203">
        <v>2.9630000000000001</v>
      </c>
      <c r="NM72" s="203">
        <v>-7.4992420000000006</v>
      </c>
      <c r="NN72" s="203">
        <v>-3.028578</v>
      </c>
      <c r="NO72" s="203">
        <v>-4.470669</v>
      </c>
      <c r="NP72" s="203">
        <v>0</v>
      </c>
      <c r="NQ72" s="203">
        <v>-10.305515999999999</v>
      </c>
      <c r="NR72" s="203">
        <v>-12.003986999999999</v>
      </c>
      <c r="NS72" s="203">
        <v>1.6984699999999999</v>
      </c>
      <c r="NT72" s="203">
        <v>87.610998999999993</v>
      </c>
      <c r="NU72" s="203">
        <v>0</v>
      </c>
      <c r="NV72" s="203">
        <v>32.059594999999995</v>
      </c>
      <c r="NW72" s="203">
        <v>1480.7196920000001</v>
      </c>
      <c r="NX72" s="241">
        <f>IFERROR(HLOOKUP("fa_21_flow_s2",acc!$B$10:$ALH$83,$A72-1947,FALSE)+HLOOKUP("fa_2_flow_s2",acc!$B$10:$ALH$83,$A72-1947,FALSE)+HLOOKUP("fa_3e_flow_s2",acc!$B$10:$ALH$83,$A72-1947,FALSE)+HLOOKUP("fa_3g_flow_s2",acc!$B$10:$ALH$83,$A72-1947,FALSE)+HLOOKUP("fa_4_flow_s2",acc!$B$10:$ALH$83,$A72-1947,FALSE)+HLOOKUP("fa_5e_flow_s2",acc!$B$10:$ALH$83,$A72-1947,FALSE)+HLOOKUP("fa_6_flow_s2",acc!$B$10:$ALH$83,$A72-1947,FALSE)+HLOOKUP("fa_8_flow_s2",acc!$B$10:$ALH$83,$A72-1947,FALSE),"")</f>
        <v>30.879010999999984</v>
      </c>
      <c r="NY72" s="203">
        <v>0</v>
      </c>
      <c r="NZ72" s="203">
        <v>-84.430300000000003</v>
      </c>
      <c r="OA72" s="203">
        <v>4.0720159999999996</v>
      </c>
      <c r="OB72" s="203">
        <v>0</v>
      </c>
      <c r="OC72" s="203">
        <v>111.61879399999999</v>
      </c>
      <c r="OD72" s="203">
        <v>111.61879399999999</v>
      </c>
      <c r="OE72" s="203">
        <v>90.543537999999998</v>
      </c>
      <c r="OF72" s="203">
        <v>15.766773999999998</v>
      </c>
      <c r="OG72" s="203">
        <v>8.1073929999999947</v>
      </c>
      <c r="OH72" s="203">
        <v>8.1073929999999947</v>
      </c>
      <c r="OI72" s="203">
        <v>0</v>
      </c>
      <c r="OJ72" s="203">
        <v>1.5690000000000026</v>
      </c>
      <c r="OK72" s="203">
        <v>0</v>
      </c>
      <c r="OL72" s="203">
        <v>-4.7494100000000117</v>
      </c>
      <c r="OM72" s="203">
        <v>179.437579</v>
      </c>
      <c r="ON72" s="241">
        <f>IFERROR(HLOOKUP("fl_3g_flow_s11",acc!$B$10:$AIO$83,$A72-1947,FALSE)+HLOOKUP("fl_4_flow_s11",acc!$B$10:$AIO$83,$A72-1947,FALSE)+HLOOKUP("fl_5e_flow_s11",acc!$B$10:$AIO$83,$A72-1947,FALSE),"")</f>
        <v>137.745676</v>
      </c>
      <c r="OO72" s="203">
        <v>0</v>
      </c>
      <c r="OP72" s="203">
        <v>0</v>
      </c>
      <c r="OQ72" s="203">
        <v>22.907</v>
      </c>
      <c r="OR72" s="203">
        <v>11.399507</v>
      </c>
      <c r="OS72" s="203">
        <v>11.507491</v>
      </c>
      <c r="OT72" s="203">
        <v>11.16769</v>
      </c>
      <c r="OU72" s="203">
        <v>106.833095</v>
      </c>
      <c r="OV72" s="203">
        <v>106.833095</v>
      </c>
      <c r="OW72" s="203">
        <v>0</v>
      </c>
      <c r="OX72" s="203">
        <v>0</v>
      </c>
      <c r="OY72" s="203">
        <v>0</v>
      </c>
      <c r="OZ72" s="203">
        <v>0</v>
      </c>
      <c r="PA72" s="203">
        <v>1098.1301800000001</v>
      </c>
      <c r="PB72" s="241">
        <f>IFERROR(HLOOKUP("fl_295_flow_s12",acc!$B$10:$AMM$83,$A72-1947,FALSE)+HLOOKUP("fl_2_flow_s12",acc!$B$10:$AMM$83,$A72-1947,FALSE)+HLOOKUP("fl_3g_flow_s12",acc!$B$10:$AMM$83,$A72-1947,FALSE)+HLOOKUP("fl_5e_flow_s12",acc!$B$10:$AMM$83,$A72-1947,FALSE)+HLOOKUP("fl_6_flow_s12",acc!$B$10:$AMM$83,$A72-1947,FALSE)+HLOOKUP("fl_7_flow_s12",acc!$B$10:$AMM$83,$A72-1947,FALSE),"")</f>
        <v>225.22892600000006</v>
      </c>
      <c r="PC72" s="203">
        <v>4.5315000000000001E-2</v>
      </c>
      <c r="PD72" s="203">
        <v>199.35590500000001</v>
      </c>
      <c r="PE72" s="203">
        <v>0</v>
      </c>
      <c r="PF72" s="203">
        <v>-86.724300000000014</v>
      </c>
      <c r="PG72" s="203">
        <v>83.015000000000001</v>
      </c>
      <c r="PH72" s="203">
        <v>40.343879999999999</v>
      </c>
      <c r="PI72" s="203">
        <v>42.671118</v>
      </c>
      <c r="PJ72" s="203">
        <v>0</v>
      </c>
      <c r="PK72" s="203">
        <v>-62.321146999999996</v>
      </c>
      <c r="PL72" s="203">
        <v>-62.321146999999996</v>
      </c>
      <c r="PM72" s="203">
        <v>0</v>
      </c>
      <c r="PN72" s="203">
        <v>89.128337000000002</v>
      </c>
      <c r="PO72" s="203">
        <v>2.7751330000000962</v>
      </c>
      <c r="PP72" s="203">
        <v>0</v>
      </c>
      <c r="PQ72" s="203">
        <v>-54.279351999999996</v>
      </c>
      <c r="PR72" s="241">
        <f>IFERROR(HLOOKUP("fl_21_flow_s121",acc!$B$10:$AME$83,$A72-1947,FALSE)+HLOOKUP("res_flow",acc!$B$10:$AME$83,$A72-1947,FALSE)+HLOOKUP("gcb_flow",acc!$B$10:$AME$83,$A72-1947,FALSE)+HLOOKUP("fl_2_flow_s121",acc!$B$10:$AME$83,$A72-1947,FALSE)+HLOOKUP("fl_5e_flow_s121",acc!$B$10:$AME$83,$A72-1947,FALSE),"")</f>
        <v>-54.342667000000006</v>
      </c>
      <c r="PS72" s="203">
        <v>0</v>
      </c>
      <c r="PT72" s="203">
        <v>-28.463020000000004</v>
      </c>
      <c r="PU72" s="203">
        <v>6.3660160000000001</v>
      </c>
      <c r="PV72" s="203">
        <v>0</v>
      </c>
      <c r="PW72" s="203">
        <v>0</v>
      </c>
      <c r="PX72" s="203">
        <v>0</v>
      </c>
      <c r="PY72" s="203">
        <v>0</v>
      </c>
      <c r="PZ72" s="203">
        <v>0</v>
      </c>
      <c r="QA72" s="203">
        <v>0</v>
      </c>
      <c r="QB72" s="203">
        <v>0</v>
      </c>
      <c r="QC72" s="203">
        <v>0</v>
      </c>
      <c r="QD72" s="203">
        <v>0</v>
      </c>
      <c r="QE72" s="203">
        <v>0</v>
      </c>
      <c r="QF72" s="203">
        <v>0</v>
      </c>
      <c r="QG72" s="203">
        <v>176.503962</v>
      </c>
      <c r="QH72" s="241">
        <f>IFERROR(HLOOKUP("fl_2_flow_s13",acc!$B$10:$ALW$83,$A72-1947,FALSE)+HLOOKUP("fl_3e_flow_s13",acc!$B$10:$ALW$83,$A72-1947,FALSE)+HLOOKUP("fl_4_flow_s13",acc!$B$10:$ALW$83,$A72-1947,FALSE),"")</f>
        <v>130.226451</v>
      </c>
      <c r="QI72" s="203">
        <v>0</v>
      </c>
      <c r="QJ72" s="203">
        <v>19.22448</v>
      </c>
      <c r="QK72" s="203">
        <v>0</v>
      </c>
      <c r="QL72" s="203">
        <v>96.238319000000004</v>
      </c>
      <c r="QM72" s="203">
        <v>59.875407000000003</v>
      </c>
      <c r="QN72" s="203">
        <v>36.365033000000004</v>
      </c>
      <c r="QO72" s="203">
        <v>27.314401</v>
      </c>
      <c r="QP72" s="203">
        <v>0</v>
      </c>
      <c r="QQ72" s="203">
        <v>0</v>
      </c>
      <c r="QR72" s="203">
        <v>0</v>
      </c>
      <c r="QS72" s="203">
        <v>0</v>
      </c>
      <c r="QT72" s="203">
        <v>0</v>
      </c>
      <c r="QU72" s="203">
        <v>0</v>
      </c>
      <c r="QV72" s="203">
        <v>80.927323000000001</v>
      </c>
      <c r="QW72" s="241">
        <f>IFERROR(HLOOKUP("fl_4_flow_s14",acc!$B$10:$ALO$83,$A72-1947,FALSE),"")</f>
        <v>55.494145000000003</v>
      </c>
      <c r="QX72" s="203">
        <v>0</v>
      </c>
      <c r="QY72" s="203">
        <v>0</v>
      </c>
      <c r="QZ72" s="203">
        <v>0</v>
      </c>
      <c r="RA72" s="203">
        <v>0</v>
      </c>
      <c r="RB72" s="203">
        <v>0</v>
      </c>
      <c r="RC72" s="203">
        <v>55.494145000000003</v>
      </c>
      <c r="RD72" s="203">
        <v>0</v>
      </c>
      <c r="RE72" s="203">
        <v>0</v>
      </c>
      <c r="RF72" s="203">
        <v>0</v>
      </c>
      <c r="RG72" s="203">
        <v>0</v>
      </c>
      <c r="RH72" s="203">
        <v>0</v>
      </c>
      <c r="RI72" s="203">
        <v>0</v>
      </c>
      <c r="RJ72" s="203">
        <v>1459.8653959999999</v>
      </c>
      <c r="RK72" s="241">
        <f>IFERROR(HLOOKUP("fl_1_flow_s2",acc!$B$10:$ALG$83,$A72-1947,FALSE)+HLOOKUP("fl_295_flow_s2",acc!$B$10:$ALG$83,$A72-1947,FALSE)+HLOOKUP("tgt2_flow",acc!$B$10:$ALG$83,$A72-1947,FALSE)+HLOOKUP("fl_2_flow_s2",acc!$B$10:$ALG$83,$A72-1947,FALSE)+HLOOKUP("fl_3d_flow_s2",acc!$B$10:$ALG$83,$A72-1947,FALSE)+HLOOKUP("fl_4_flow_s2",acc!$B$10:$ALG$83,$A72-1947,FALSE)+HLOOKUP("fl_5d_flow_s2",acc!$B$10:$ALG$83,$A72-1947,FALSE)+HLOOKUP("fl_7_flow_s2",acc!$B$10:$ALG$83,$A72-1947,FALSE),"")</f>
        <v>10.024710000000042</v>
      </c>
      <c r="RL72" s="203">
        <v>2.6849999999999999E-3</v>
      </c>
      <c r="RM72" s="203">
        <v>-104.68798000000001</v>
      </c>
      <c r="RN72" s="203">
        <v>0</v>
      </c>
      <c r="RO72" s="203">
        <v>21.762300000000003</v>
      </c>
      <c r="RP72" s="203">
        <v>70.902907000000013</v>
      </c>
      <c r="RQ72" s="203">
        <v>111.61879399999999</v>
      </c>
      <c r="RR72" s="203">
        <v>-40.713875000000002</v>
      </c>
      <c r="RS72" s="203">
        <v>35.684599999999989</v>
      </c>
      <c r="RT72" s="203">
        <v>59.906718999999995</v>
      </c>
      <c r="RU72" s="203">
        <v>0</v>
      </c>
      <c r="RV72" s="203">
        <v>59.906718999999995</v>
      </c>
      <c r="RW72" s="203">
        <v>0</v>
      </c>
      <c r="RX72" s="203">
        <v>-3.1026939999999286</v>
      </c>
      <c r="RY72" s="203">
        <v>0</v>
      </c>
      <c r="RZ72" s="203">
        <v>69.946107999999995</v>
      </c>
      <c r="SA72" s="241">
        <f>IFERROR(HLOOKUP("fa_21_v_s11",acc!$B$10:$AIR$83,$A72-1947,FALSE)+HLOOKUP("fa_2_v_s11",acc!$B$10:$AIR$83,$A72-1947,FALSE)+HLOOKUP("fa_3e_v_s11",acc!$B$10:$AIR$83,$A72-1947,FALSE)+HLOOKUP("fa_3d_v_s11",acc!$B$10:$AIR$83,$A72-1947,FALSE)+HLOOKUP("fa_4_v_s11",acc!$B$10:$AIR$83,$A72-1947,FALSE)
+HLOOKUP("fa_5e_v_s11",acc!$B$10:$AIR$83,$A72-1947,FALSE)
+HLOOKUP("fa_5d_v_s11",acc!$B$10:$AIR$83,$A72-1947,FALSE)
+HLOOKUP("fa_6_v_s11",acc!$B$10:$AIR$83,$A72-1947,FALSE)
+HLOOKUP("fa_7_v_s11",acc!$B$10:$AIR$83,$A72-1947,FALSE)
+HLOOKUP("fa_8_v_s11",acc!$B$10:$AIR$83,$A72-1947,FALSE),"")</f>
        <v>61.287246000000003</v>
      </c>
      <c r="SB72" s="203">
        <v>0</v>
      </c>
      <c r="SC72" s="203">
        <v>1.126609</v>
      </c>
      <c r="SD72" s="203">
        <v>0</v>
      </c>
      <c r="SE72" s="203">
        <v>0.33620100000000003</v>
      </c>
      <c r="SF72" s="203">
        <v>-9.692000000000001E-3</v>
      </c>
      <c r="SG72" s="203">
        <v>0.34589299999999995</v>
      </c>
      <c r="SH72" s="203">
        <v>7.1702520000000005</v>
      </c>
      <c r="SI72" s="203">
        <v>52.591930999999995</v>
      </c>
      <c r="SJ72" s="203">
        <v>64.511857000000006</v>
      </c>
      <c r="SK72" s="203">
        <v>-11.919924999999999</v>
      </c>
      <c r="SL72" s="203">
        <v>0</v>
      </c>
      <c r="SM72" s="203">
        <v>0.96658099999999969</v>
      </c>
      <c r="SN72" s="203">
        <v>-0.86185400000000012</v>
      </c>
      <c r="SO72" s="203">
        <v>-575.12624199999993</v>
      </c>
      <c r="SP72" s="241">
        <f>IFERROR(HLOOKUP("fa_21_v_s12",acc!$B$10:$AML$83,$A72-1947,FALSE)+HLOOKUP("res_v",acc!$B$10:$AML$83,$A72-1947,FALSE)+HLOOKUP("fa_2_v_s12",acc!$B$10:$AML$83,$A72-1947,FALSE)+HLOOKUP("fa_3e_v_s12",acc!$B$10:$AML$83,$A72-1947,FALSE)+HLOOKUP("fa_3d_v_s12",acc!$B$10:$AML$83,$A72-1947,FALSE)+HLOOKUP("fa_3g_v_s12",acc!$B$10:$AML$83,$A72-1947,FALSE)+HLOOKUP("fa_4_v_s12",acc!$B$10:$AML$83,$A72-1947,FALSE)+HLOOKUP("fa_5e_v_s12",acc!$B$10:$AML$83,$A72-1947,FALSE)+HLOOKUP("fa_5d_v_s12",acc!$B$10:$AML$83,$A72-1947,FALSE)+HLOOKUP("fa_8_v_s12",acc!$B$10:$AML$83,$A72-1947,FALSE),"")</f>
        <v>121.79433399999999</v>
      </c>
      <c r="SQ72" s="203">
        <v>0.64989100000000022</v>
      </c>
      <c r="SR72" s="203">
        <v>32.111559999999997</v>
      </c>
      <c r="SS72" s="203">
        <v>0</v>
      </c>
      <c r="ST72" s="203">
        <v>0</v>
      </c>
      <c r="SU72" s="203">
        <v>-7.0598640000000001</v>
      </c>
      <c r="SV72" s="203">
        <v>-15.659803999999999</v>
      </c>
      <c r="SW72" s="203">
        <v>8.599952</v>
      </c>
      <c r="SX72" s="203">
        <v>9.8892140000000008</v>
      </c>
      <c r="SY72" s="203">
        <v>86.853400000000008</v>
      </c>
      <c r="SZ72" s="203">
        <v>46.483408999999995</v>
      </c>
      <c r="TA72" s="203">
        <v>40.370003000000004</v>
      </c>
      <c r="TB72" s="203">
        <v>0</v>
      </c>
      <c r="TC72" s="203">
        <v>0</v>
      </c>
      <c r="TD72" s="203">
        <v>0</v>
      </c>
      <c r="TE72" s="203">
        <v>44.034896999999994</v>
      </c>
      <c r="TF72" s="241">
        <f>IFERROR(HLOOKUP("fa_1_v_s121",acc!$B$10:$AMD$83,$A72-1947,FALSE)+HLOOKUP("fa_295_v_s121",acc!$B$10:$AMD$83,$A72-1947,FALSE)+HLOOKUP("tgt2_v",acc!$B$10:$AMD$83,$A72-1947,FALSE)+HLOOKUP("fa_2_v_s121",acc!$B$10:$AMD$83,$A72-1947,FALSE)+HLOOKUP("fa_3e_v_s121",acc!$B$10:$AMD$83,$A72-1947,FALSE)+HLOOKUP("fa_3d_v_s121",acc!$B$10:$AMD$83,$A72-1947,FALSE)+HLOOKUP("fa_3g_v_s121",acc!$B$10:$AMD$83,$A72-1947,FALSE)+HLOOKUP("fa_4_v_s121",acc!$B$10:$AMD$83,$A72-1947,FALSE)+HLOOKUP("fa_5e_v_s121",acc!$B$10:$AMD$83,$A72-1947,FALSE)+HLOOKUP("fa_5d_v_s121",acc!$B$10:$AMD$83,$A72-1947,FALSE)+HLOOKUP("fa_7_v_s121",acc!$B$10:$AMD$83,$A72-1947,FALSE)+HLOOKUP("fa_8_v_s121",acc!$B$10:$AMD$83,$A72-1947,FALSE),"")</f>
        <v>43.385007000000002</v>
      </c>
      <c r="TG72" s="203">
        <v>22.617108999999999</v>
      </c>
      <c r="TH72" s="203">
        <v>5.2830000000000004</v>
      </c>
      <c r="TI72" s="203">
        <v>0</v>
      </c>
      <c r="TJ72" s="203">
        <v>2.048</v>
      </c>
      <c r="TK72" s="203">
        <v>11.4391</v>
      </c>
      <c r="TL72" s="203">
        <v>2.1899140000000004</v>
      </c>
      <c r="TM72" s="203">
        <v>9.2491900000000005</v>
      </c>
      <c r="TN72" s="203">
        <v>1.71</v>
      </c>
      <c r="TO72" s="203">
        <v>0.28779700000000003</v>
      </c>
      <c r="TP72" s="203">
        <v>0.42159399999999997</v>
      </c>
      <c r="TQ72" s="203">
        <v>-0.1338</v>
      </c>
      <c r="TR72" s="203">
        <v>0</v>
      </c>
      <c r="TS72" s="241">
        <v>0</v>
      </c>
      <c r="TT72" s="203">
        <v>0</v>
      </c>
      <c r="TU72" s="203">
        <v>17.208178</v>
      </c>
      <c r="TV72" s="241">
        <f>IFERROR(HLOOKUP("gcb_v",acc!$B$10:$ALV$83,$A72-1947,FALSE)+HLOOKUP("fa_2_v_s13",acc!$B$10:$ALV$83,$A72-1947,FALSE)+HLOOKUP("fa_3d_v_s13",acc!$B$10:$ALV$83,$A72-1947,FALSE)+HLOOKUP("fa_3g_v_s13",acc!$B$10:$ALV$83,$A72-1947,FALSE)+HLOOKUP("fa_5e_v_s13",acc!$B$10:$ALV$83,$A72-1947,FALSE)+HLOOKUP("fa_5d_v_s13",acc!$B$10:$ALV$83,$A72-1947,FALSE)+HLOOKUP("fa_6_v_s13",acc!$B$10:$ALV$83,$A72-1947,FALSE)+HLOOKUP("fa_7_v_s13",acc!$B$10:$ALV$83,$A72-1947,FALSE)+HLOOKUP("fa_8_v_s13",acc!$B$10:$ALV$83,$A72-1947,FALSE),"")</f>
        <v>17.390074000000002</v>
      </c>
      <c r="TW72" s="203">
        <v>0</v>
      </c>
      <c r="TX72" s="203">
        <v>-3.4639999999999997E-2</v>
      </c>
      <c r="TY72" s="203">
        <v>0</v>
      </c>
      <c r="TZ72" s="203">
        <v>-5.9112000000000005E-2</v>
      </c>
      <c r="UA72" s="203">
        <v>-0.260407</v>
      </c>
      <c r="UB72" s="203">
        <v>0.20128699999999999</v>
      </c>
      <c r="UC72" s="203">
        <v>0</v>
      </c>
      <c r="UD72" s="203">
        <v>15.543543</v>
      </c>
      <c r="UE72" s="203">
        <v>12.635469000000001</v>
      </c>
      <c r="UF72" s="203">
        <v>2.908077</v>
      </c>
      <c r="UG72" s="203">
        <v>0</v>
      </c>
      <c r="UH72" s="203">
        <v>1.7125800000000002</v>
      </c>
      <c r="UI72" s="203">
        <v>0</v>
      </c>
      <c r="UJ72" s="203">
        <v>80.434649000000007</v>
      </c>
      <c r="UK72" s="241">
        <f>IFERROR(HLOOKUP("fa_21_v_s14",acc!$B$10:$ALN$83,$A72-1947,FALSE)+HLOOKUP("fa_2_v_s14",acc!$B$10:$ALN$83,$A72-1947,FALSE)+HLOOKUP("fa_3d_v_s14",acc!$B$10:$ALN$83,$A72-1947,FALSE)+HLOOKUP("fa_3g_v_s14",acc!$B$10:$ALN$83,$A72-1947,FALSE)+HLOOKUP("fa_5e_v_s14",acc!$B$10:$ALN$83,$A72-1947,FALSE)+HLOOKUP("fa_5d_v_s14",acc!$B$10:$ALN$83,$A72-1947,FALSE)+HLOOKUP("fa_6_v_s14",acc!$B$10:$ALN$83,$A72-1947,FALSE)+HLOOKUP("fa_7_v_s14",acc!$B$10:$ALN$83,$A72-1947,FALSE)+HLOOKUP("fa_8_v_s14",acc!$B$10:$ALN$83,$A72-1947,FALSE),"")</f>
        <v>80.159650999999997</v>
      </c>
      <c r="UL72" s="203">
        <v>0</v>
      </c>
      <c r="UM72" s="203">
        <v>-0.58050000000000002</v>
      </c>
      <c r="UN72" s="203">
        <v>0</v>
      </c>
      <c r="UO72" s="203">
        <v>-0.20064099999999999</v>
      </c>
      <c r="UP72" s="203">
        <v>-0.40593299999999999</v>
      </c>
      <c r="UQ72" s="203">
        <v>0.205289</v>
      </c>
      <c r="UR72" s="203">
        <v>0</v>
      </c>
      <c r="US72" s="203">
        <v>67.717790999999991</v>
      </c>
      <c r="UT72" s="203">
        <v>63.164309999999993</v>
      </c>
      <c r="UU72" s="203">
        <v>4.5534859999999995</v>
      </c>
      <c r="UV72" s="203">
        <v>13.222999</v>
      </c>
      <c r="UW72" s="203">
        <v>0</v>
      </c>
      <c r="UX72" s="203">
        <v>0</v>
      </c>
      <c r="UY72" s="203">
        <v>-326.05717599999997</v>
      </c>
      <c r="UZ72" s="241">
        <f>IFERROR(HLOOKUP("fa_21_v_s2",acc!$B$10:$ALF$83,$A72-1947,FALSE)+HLOOKUP("fa_2_v_s2",acc!$B$10:$ALF$83,$A72-1947,FALSE)+HLOOKUP("fa_3e_v_s2",acc!$B$10:$ALF$83,$A72-1947,FALSE)+HLOOKUP("fa_3g_v_s2",acc!$B$10:$ALF$83,$A72-1947,FALSE)+HLOOKUP("fa_4_v_s2",acc!$B$10:$ALF$83,$A72-1947,FALSE)+HLOOKUP("fa_5e_v_s2",acc!$B$10:$ALF$83,$A72-1947,FALSE)+HLOOKUP("fa_6_v_s2",acc!$B$10:$ALF$83,$A72-1947,FALSE)+HLOOKUP("fa_8_v_s2",acc!$B$10:$ALF$83,$A72-1947,FALSE),"")</f>
        <v>122.63271400000002</v>
      </c>
      <c r="VA72" s="203">
        <v>0</v>
      </c>
      <c r="VB72" s="203">
        <v>2.0067000000000039</v>
      </c>
      <c r="VC72" s="203">
        <v>0</v>
      </c>
      <c r="VD72" s="203">
        <v>0</v>
      </c>
      <c r="VE72" s="203">
        <v>30.445094000000001</v>
      </c>
      <c r="VF72" s="203">
        <v>-14.145922000000001</v>
      </c>
      <c r="VG72" s="203">
        <v>44.591020999999998</v>
      </c>
      <c r="VH72" s="203">
        <v>5.2422179999999985</v>
      </c>
      <c r="VI72" s="203">
        <v>69.929921000000007</v>
      </c>
      <c r="VJ72" s="203">
        <v>69.929921000000007</v>
      </c>
      <c r="VK72" s="203">
        <v>0</v>
      </c>
      <c r="VL72" s="203">
        <v>9.9999999999944578E-4</v>
      </c>
      <c r="VM72" s="203">
        <v>0</v>
      </c>
      <c r="VN72" s="203">
        <v>0.86185400000000012</v>
      </c>
      <c r="VO72" s="203">
        <v>232.66847899999999</v>
      </c>
      <c r="VP72" s="241">
        <f>IFERROR(HLOOKUP("fl_3g_v_s11",acc!$B$10:$AIM$83,$A72-1947,FALSE)+HLOOKUP("fl_4_v_s11",acc!$B$10:$AIM$83,$A72-1947,FALSE)+HLOOKUP("fl_5e_v_s11",acc!$B$10:$AIM$83,$A72-1947,FALSE),"")</f>
        <v>224.009614</v>
      </c>
      <c r="VQ72" s="203">
        <v>0</v>
      </c>
      <c r="VR72" s="203">
        <v>0</v>
      </c>
      <c r="VS72" s="203">
        <v>7.8159999999999998</v>
      </c>
      <c r="VT72" s="203">
        <v>-0.40831200000000001</v>
      </c>
      <c r="VU72" s="203">
        <v>8.2243099999999991</v>
      </c>
      <c r="VV72" s="203">
        <v>9.8577540000000017</v>
      </c>
      <c r="VW72" s="203">
        <v>206.37833699999999</v>
      </c>
      <c r="VX72" s="203">
        <v>206.37833699999999</v>
      </c>
      <c r="VY72" s="203">
        <v>0</v>
      </c>
      <c r="VZ72" s="203">
        <v>0</v>
      </c>
      <c r="WA72" s="203">
        <v>0</v>
      </c>
      <c r="WB72" s="203">
        <v>0</v>
      </c>
      <c r="WC72" s="203">
        <v>-598.36392600000011</v>
      </c>
      <c r="WD72" s="241">
        <f>IFERROR(HLOOKUP("fl_295_v_s12",acc!$B$10:$AMK$83,$A72-1947,FALSE)+HLOOKUP("fl_2_v_s12",acc!$B$10:$AMK$83,$A72-1947,FALSE)+HLOOKUP("fl_3g_v_s12",acc!$B$10:$AMK$83,$A72-1947,FALSE)+HLOOKUP("fl_5e_v_s12",acc!$B$10:$AMK$83,$A72-1947,FALSE)+HLOOKUP("fl_6_v_s12",acc!$B$10:$AMK$83,$A72-1947,FALSE)+HLOOKUP("fl_7_v_s12",acc!$B$10:$AMK$83,$A72-1947,FALSE),"")</f>
        <v>98.5566290000001</v>
      </c>
      <c r="WE72" s="203">
        <v>0.649891</v>
      </c>
      <c r="WF72" s="203">
        <v>53.295975999999996</v>
      </c>
      <c r="WG72" s="203">
        <v>0</v>
      </c>
      <c r="WH72" s="203">
        <v>2.0067000000000004</v>
      </c>
      <c r="WI72" s="203">
        <v>8.2305329999999994</v>
      </c>
      <c r="WJ72" s="203">
        <v>-5.3984100000000002</v>
      </c>
      <c r="WK72" s="203">
        <v>13.628945999999999</v>
      </c>
      <c r="WL72" s="203">
        <v>0</v>
      </c>
      <c r="WM72" s="203">
        <v>24.998217999999998</v>
      </c>
      <c r="WN72" s="203">
        <v>24.998217999999998</v>
      </c>
      <c r="WO72" s="203">
        <v>0</v>
      </c>
      <c r="WP72" s="203">
        <v>13.223998999999999</v>
      </c>
      <c r="WQ72" s="203">
        <v>-3.198799999999892</v>
      </c>
      <c r="WR72" s="203">
        <v>0</v>
      </c>
      <c r="WS72" s="203">
        <v>27.336891000000001</v>
      </c>
      <c r="WT72" s="241">
        <f>IFERROR(HLOOKUP("fl_21_v_s121",acc!$B$10:$AMC$83,$A72-1947,FALSE)+HLOOKUP("res_v",acc!$B$10:$AMC$83,$A72-1947,FALSE)+HLOOKUP("gcb_v",acc!$B$10:$AMC$83,$A72-1947,FALSE)+HLOOKUP("fl_2_v_s121",acc!$B$10:$AMC$83,$A72-1947,FALSE)+HLOOKUP("fl_5e_v_s121",acc!$B$10:$AMC$83,$A72-1947,FALSE),"")</f>
        <v>26.687000000000001</v>
      </c>
      <c r="WU72" s="203">
        <v>0</v>
      </c>
      <c r="WV72" s="203">
        <v>0.91700000000000004</v>
      </c>
      <c r="WW72" s="203">
        <v>0</v>
      </c>
      <c r="WX72" s="203">
        <v>0</v>
      </c>
      <c r="WY72" s="203">
        <v>0</v>
      </c>
      <c r="WZ72" s="203">
        <v>0</v>
      </c>
      <c r="XA72" s="203">
        <v>0</v>
      </c>
      <c r="XB72" s="203">
        <v>0</v>
      </c>
      <c r="XC72" s="203">
        <v>25.77</v>
      </c>
      <c r="XD72" s="203">
        <v>25.77</v>
      </c>
      <c r="XE72" s="203">
        <v>0</v>
      </c>
      <c r="XF72" s="203">
        <v>0</v>
      </c>
      <c r="XG72" s="203">
        <v>0</v>
      </c>
      <c r="XH72" s="203">
        <v>0</v>
      </c>
      <c r="XI72" s="203">
        <v>12.02638</v>
      </c>
      <c r="XJ72" s="241">
        <f>IFERROR(HLOOKUP("fl_2_v_s13",acc!$B$10:$ALU$83,$A72-1947,FALSE)+HLOOKUP("fl_3e_v_s13",acc!$B$10:$ALU$83,$A72-1947,FALSE)+HLOOKUP("fl_4_v_s13",acc!$B$10:$ALU$83,$A72-1947,FALSE),"")</f>
        <v>12.208282999999998</v>
      </c>
      <c r="XK72" s="203">
        <v>0</v>
      </c>
      <c r="XL72" s="203">
        <v>0</v>
      </c>
      <c r="XM72" s="203">
        <v>0</v>
      </c>
      <c r="XN72" s="203">
        <v>14.398560999999999</v>
      </c>
      <c r="XO72" s="203">
        <v>-8.3391999999999999</v>
      </c>
      <c r="XP72" s="203">
        <v>22.737762999999998</v>
      </c>
      <c r="XQ72" s="203">
        <v>-2.4179880000000002</v>
      </c>
      <c r="XR72" s="203">
        <v>0</v>
      </c>
      <c r="XS72" s="203">
        <v>0</v>
      </c>
      <c r="XT72" s="203">
        <v>0</v>
      </c>
      <c r="XU72" s="203">
        <v>0</v>
      </c>
      <c r="XV72" s="203">
        <v>0</v>
      </c>
      <c r="XW72" s="203">
        <v>0</v>
      </c>
      <c r="XX72" s="203">
        <v>0.27500000000000002</v>
      </c>
      <c r="XY72" s="241">
        <f>IFERROR(HLOOKUP("fl_4_v_s14",acc!$B$10:$ALM$83,$A72-1947,FALSE),"")</f>
        <v>0</v>
      </c>
      <c r="XZ72" s="203">
        <v>0</v>
      </c>
      <c r="YA72" s="203">
        <v>0</v>
      </c>
      <c r="YB72" s="203">
        <v>0</v>
      </c>
      <c r="YC72" s="203">
        <v>0</v>
      </c>
      <c r="YD72" s="203">
        <v>0</v>
      </c>
      <c r="YE72" s="203">
        <v>0</v>
      </c>
      <c r="YF72" s="203">
        <v>0</v>
      </c>
      <c r="YG72" s="203">
        <v>0</v>
      </c>
      <c r="YH72" s="203">
        <v>0</v>
      </c>
      <c r="YI72" s="203">
        <v>0</v>
      </c>
      <c r="YJ72" s="203">
        <v>0</v>
      </c>
      <c r="YK72" s="203">
        <v>0</v>
      </c>
      <c r="YL72" s="203">
        <v>-363.50241</v>
      </c>
      <c r="YM72" s="241">
        <f>IFERROR(HLOOKUP("fl_1_v_s2",acc!$B$10:$ALE$83,$A72-1947,FALSE)+HLOOKUP("fl_295_v_s2",acc!$B$10:$ALE$83,$A72-1947,FALSE)+HLOOKUP("tgt2_v",acc!$B$10:$ALE$83,$A72-1947,FALSE)+HLOOKUP("fl_2_v_s2",acc!$B$10:$ALE$83,$A72-1947,FALSE)+HLOOKUP("fl_3d_v_s2",acc!$B$10:$ALE$83,$A72-1947,FALSE)+HLOOKUP("fl_4_v_s2",acc!$B$10:$ALE$83,$A72-1947,FALSE)+HLOOKUP("fl_5d_v_s2",acc!$B$10:$ALE$83,$A72-1947,FALSE)+HLOOKUP("fl_7_v_s2",acc!$B$10:$ALE$83,$A72-1947,FALSE),"")</f>
        <v>85.187493000000032</v>
      </c>
      <c r="YN72" s="203">
        <v>22.617108999999999</v>
      </c>
      <c r="YO72" s="203">
        <v>-14.30024699999999</v>
      </c>
      <c r="YP72" s="203">
        <v>0</v>
      </c>
      <c r="YQ72" s="203">
        <v>4.129999999999967E-2</v>
      </c>
      <c r="YR72" s="203">
        <v>4.4556839999999998</v>
      </c>
      <c r="YS72" s="203">
        <v>-14.145922000000001</v>
      </c>
      <c r="YT72" s="203">
        <v>18.601616999999997</v>
      </c>
      <c r="YU72" s="203">
        <v>16.571918</v>
      </c>
      <c r="YV72" s="203">
        <v>35.777834999999996</v>
      </c>
      <c r="YW72" s="203">
        <v>0</v>
      </c>
      <c r="YX72" s="203">
        <v>35.777834999999996</v>
      </c>
      <c r="YY72" s="203">
        <v>0</v>
      </c>
      <c r="YZ72" s="203">
        <v>5.8779610000000275</v>
      </c>
      <c r="ZA72" s="203">
        <v>0</v>
      </c>
      <c r="ZB72" s="203">
        <v>28.072700000000001</v>
      </c>
      <c r="ZC72" s="241">
        <f>IFERROR(HLOOKUP("fa_21_c_s11",acc!$B$10:$AIL$83,$A72-1947,FALSE)+HLOOKUP("fa_2_c_s11",acc!$B$10:$AIL$83,$A72-1947,FALSE)+HLOOKUP("fa_3e_c_s11",acc!$B$10:$AIL$83,$A72-1947,FALSE)+HLOOKUP("fa_3d_c_s11",acc!$B$10:$AIL$83,$A72-1947,FALSE)+HLOOKUP("fa_4_c_s11",acc!$B$10:$AIL$83,$A72-1947,FALSE)+HLOOKUP("fa_5e_c_s11",acc!$B$10:$AIL$83,$A72-1947,FALSE)+HLOOKUP("fa_5d_c_s11",acc!$B$10:$AIL$83,$A72-1947,FALSE)+HLOOKUP("fa_6_c_s11",acc!$B$10:$AIL$83,$A72-1947,FALSE)+HLOOKUP("fa_7_c_s11",acc!$B$10:$AIL$83,$A72-1947,FALSE)+HLOOKUP("fa_8_c_s11",acc!$B$10:$AIL$83,$A72-1947,FALSE),"")</f>
        <v>28.102675999999999</v>
      </c>
      <c r="ZD72" s="203">
        <v>0</v>
      </c>
      <c r="ZE72" s="203">
        <v>9.6379000000000006E-2</v>
      </c>
      <c r="ZF72" s="203">
        <v>0</v>
      </c>
      <c r="ZG72" s="203">
        <v>0</v>
      </c>
      <c r="ZH72" s="203">
        <v>1.9999999999999999E-6</v>
      </c>
      <c r="ZI72" s="203">
        <v>-9.9999999999999995E-7</v>
      </c>
      <c r="ZJ72" s="203">
        <v>-0.73143100000000005</v>
      </c>
      <c r="ZK72" s="203">
        <v>28.578951</v>
      </c>
      <c r="ZL72" s="203">
        <v>3.561369</v>
      </c>
      <c r="ZM72" s="203">
        <v>25.017581999999997</v>
      </c>
      <c r="ZN72" s="203">
        <v>1.5876669999999999</v>
      </c>
      <c r="ZO72" s="203">
        <v>0</v>
      </c>
      <c r="ZP72" s="203">
        <v>-1.4288909999999999</v>
      </c>
      <c r="ZQ72" s="203">
        <v>-89.632576999999998</v>
      </c>
      <c r="ZR72" s="241">
        <f>IFERROR(HLOOKUP("fa_21_c_s12",acc!$B$10:$AMJ$83,$A72-1947,FALSE)+HLOOKUP("res_c",acc!$B$10:$AMJ$83,$A72-1947,FALSE)+HLOOKUP("fa_2_c_s12",acc!$B$10:$AMJ$83,$A72-1947,FALSE)+HLOOKUP("fa_3e_c_s12",acc!$B$10:$AMJ$83,$A72-1947,FALSE)+HLOOKUP("fa_3d_c_s12",acc!$B$10:$AMJ$83,$A72-1947,FALSE)+HLOOKUP("fa_3g_c_s12",acc!$B$10:$AMJ$83,$A72-1947,FALSE)+HLOOKUP("fa_4_c_s12",acc!$B$10:$AMJ$83,$A72-1947,FALSE)+HLOOKUP("fa_5e_c_s12",acc!$B$10:$AMJ$83,$A72-1947,FALSE)+HLOOKUP("fa_5d_c_s12",acc!$B$10:$AMJ$83,$A72-1947,FALSE)+HLOOKUP("fa_8_c_s12",acc!$B$10:$AMJ$83,$A72-1947,FALSE),"")</f>
        <v>-103.28381399999999</v>
      </c>
      <c r="ZS72" s="203">
        <v>0</v>
      </c>
      <c r="ZT72" s="203">
        <v>-102.64998799999999</v>
      </c>
      <c r="ZU72" s="203">
        <v>0</v>
      </c>
      <c r="ZV72" s="203">
        <v>0</v>
      </c>
      <c r="ZW72" s="203">
        <v>11.639727000000001</v>
      </c>
      <c r="ZX72" s="203">
        <v>10.448888999999999</v>
      </c>
      <c r="ZY72" s="203">
        <v>1.1901249999999999</v>
      </c>
      <c r="ZZ72" s="203">
        <v>-5.3500439999999987</v>
      </c>
      <c r="AAA72" s="203">
        <v>-6.9657969999999994</v>
      </c>
      <c r="AAB72" s="203">
        <v>-13.192216</v>
      </c>
      <c r="AAC72" s="203">
        <v>6.2264200000000001</v>
      </c>
      <c r="AAD72" s="203">
        <v>0</v>
      </c>
      <c r="AAE72" s="203">
        <v>0</v>
      </c>
      <c r="AAF72" s="203">
        <v>4.2999999999999997E-2</v>
      </c>
      <c r="AAG72" s="203">
        <v>0</v>
      </c>
      <c r="AAH72" s="241">
        <f>IFERROR(HLOOKUP("fa_1_c_s121",acc!$B$10:$AMB$83,$A72-1947,FALSE)+HLOOKUP("fa_295_c_s121",acc!$B$10:$AMB$83,$A72-1947,FALSE)+HLOOKUP("tgt2_c",acc!$B$10:$AMB$83,$A72-1947,FALSE)+HLOOKUP("fa_2_c_s121",acc!$B$10:$AMB$83,$A72-1947,FALSE)+HLOOKUP("fa_3e_c_s121",acc!$B$10:$AMB$83,$A72-1947,FALSE)+HLOOKUP("fa_3d_c_s121",acc!$B$10:$AMB$83,$A72-1947,FALSE)+HLOOKUP("fa_3g_c_s121",acc!$B$10:$AMB$83,$A72-1947,FALSE)+HLOOKUP("fa_4_c_s121",acc!$B$10:$AMB$83,$A72-1947,FALSE)+HLOOKUP("fa_5e_c_s121",acc!$B$10:$AMB$83,$A72-1947,FALSE)+HLOOKUP("fa_5d_c_s121",acc!$B$10:$AMB$83,$A72-1947,FALSE)+HLOOKUP("fa_7_c_s121",acc!$B$10:$AMB$83,$A72-1947,FALSE)+HLOOKUP("fa_8_c_s121",acc!$B$10:$AMB$83,$A72-1947,FALSE),"")</f>
        <v>9.9999999999999995E-7</v>
      </c>
      <c r="AAI72" s="203">
        <v>0</v>
      </c>
      <c r="AAJ72" s="203">
        <v>0</v>
      </c>
      <c r="AAK72" s="203">
        <v>0</v>
      </c>
      <c r="AAL72" s="203">
        <v>0</v>
      </c>
      <c r="AAM72" s="203">
        <v>0</v>
      </c>
      <c r="AAN72" s="203">
        <v>1.9999999999999999E-6</v>
      </c>
      <c r="AAO72" s="203">
        <v>-9.9999999999999995E-7</v>
      </c>
      <c r="AAP72" s="203">
        <v>0</v>
      </c>
      <c r="AAQ72" s="203">
        <v>0</v>
      </c>
      <c r="AAR72" s="203">
        <v>0</v>
      </c>
      <c r="AAS72" s="203">
        <v>0</v>
      </c>
      <c r="AAT72" s="203">
        <v>0</v>
      </c>
      <c r="AAU72" s="203">
        <v>0</v>
      </c>
      <c r="AAV72" s="203">
        <v>0</v>
      </c>
      <c r="AAW72" s="203">
        <v>1.706712</v>
      </c>
      <c r="AAX72" s="241">
        <f>IFERROR(HLOOKUP("gcb_c",acc!$B$10:$ALT$83,$A72-1947,FALSE)+HLOOKUP("fa_2_c_s13",acc!$B$10:$ALT$83,$A72-1947,FALSE)+HLOOKUP("fa_3d_c_s13",acc!$B$10:$ALT$83,$A72-1947,FALSE)+HLOOKUP("fa_3g_c_s13",acc!$B$10:$ALT$83,$A72-1947,FALSE)+HLOOKUP("fa_5e_c_s13",acc!$B$10:$ALT$83,$A72-1947,FALSE)+HLOOKUP("fa_5d_c_s13",acc!$B$10:$ALT$83,$A72-1947,FALSE)+HLOOKUP("fa_6_c_s13",acc!$B$10:$ALT$83,$A72-1947,FALSE)+HLOOKUP("fa_7_c_s13",acc!$B$10:$ALT$83,$A72-1947,FALSE)+HLOOKUP("fa_8_c_s13",acc!$B$10:$ALT$83,$A72-1947,FALSE),"")</f>
        <v>3.0612400000000006</v>
      </c>
      <c r="AAY72" s="203">
        <v>0</v>
      </c>
      <c r="AAZ72" s="203">
        <v>0.71599999999999997</v>
      </c>
      <c r="ABA72" s="203">
        <v>0</v>
      </c>
      <c r="ABB72" s="203">
        <v>-5.0999999999999997E-2</v>
      </c>
      <c r="ABC72" s="203">
        <v>-0.17319499999999999</v>
      </c>
      <c r="ABD72" s="203">
        <v>0.12160599999999999</v>
      </c>
      <c r="ABE72" s="203">
        <v>0</v>
      </c>
      <c r="ABF72" s="203">
        <v>0.40679599999999999</v>
      </c>
      <c r="ABG72" s="203">
        <v>4.0805740000000004</v>
      </c>
      <c r="ABH72" s="203">
        <v>-3.673778</v>
      </c>
      <c r="ABI72" s="203">
        <v>0</v>
      </c>
      <c r="ABJ72" s="203">
        <v>-0.18619999999999998</v>
      </c>
      <c r="ABK72" s="203">
        <v>2.0009079999999999</v>
      </c>
      <c r="ABL72" s="203">
        <v>7.4676800000000005</v>
      </c>
      <c r="ABM72" s="241">
        <f>IFERROR(HLOOKUP("fa_21_c_s14",acc!$B$10:$ALL$83,$A72-1947,FALSE)+HLOOKUP("fa_2_c_s14",acc!$B$10:$ALL$83,$A72-1947,FALSE)+HLOOKUP("fa_3d_c_s14",acc!$B$10:$ALL$83,$A72-1947,FALSE)+HLOOKUP("fa_3g_c_s14",acc!$B$10:$ALL$83,$A72-1947,FALSE)+HLOOKUP("fa_5e_c_s14",acc!$B$10:$ALL$83,$A72-1947,FALSE)+HLOOKUP("fa_5d_c_s14",acc!$B$10:$ALL$83,$A72-1947,FALSE)+HLOOKUP("fa_6_c_s14",acc!$B$10:$ALL$83,$A72-1947,FALSE)+HLOOKUP("fa_7_c_s14",acc!$B$10:$ALL$83,$A72-1947,FALSE)+HLOOKUP("fa_8_c_s14",acc!$B$10:$ALL$83,$A72-1947,FALSE),"")</f>
        <v>7.0065439999999999</v>
      </c>
      <c r="ABN72" s="203">
        <v>0</v>
      </c>
      <c r="ABO72" s="203">
        <v>0.83223000000000003</v>
      </c>
      <c r="ABP72" s="203">
        <v>0</v>
      </c>
      <c r="ABQ72" s="203">
        <v>0</v>
      </c>
      <c r="ABR72" s="203">
        <v>3.9999999999999998E-6</v>
      </c>
      <c r="ABS72" s="203">
        <v>-1.9999999999999999E-6</v>
      </c>
      <c r="ABT72" s="203">
        <v>0</v>
      </c>
      <c r="ABU72" s="203">
        <v>5.6108649999999995</v>
      </c>
      <c r="ABV72" s="203">
        <v>6.395022</v>
      </c>
      <c r="ABW72" s="203">
        <v>-0.78415699999999999</v>
      </c>
      <c r="ABX72" s="203">
        <v>1.1399999999999999</v>
      </c>
      <c r="ABY72" s="203">
        <v>0</v>
      </c>
      <c r="ABZ72" s="203">
        <v>-0.57655299999999998</v>
      </c>
      <c r="ACA72" s="203">
        <v>-88.994365999999999</v>
      </c>
      <c r="ACB72" s="241">
        <f>IFERROR(HLOOKUP("fa_21_c_s2",acc!$B$10:$ALD$83,$A72-1947,FALSE)+HLOOKUP("fa_2_c_s2",acc!$B$10:$ALD$83,$A72-1947,FALSE)+HLOOKUP("fa_3e_c_s2",acc!$B$10:$ALD$83,$A72-1947,FALSE)+HLOOKUP("fa_3g_c_s2",acc!$B$10:$ALD$83,$A72-1947,FALSE)+HLOOKUP("fa_4_c_s2",acc!$B$10:$ALD$83,$A72-1947,FALSE)+HLOOKUP("fa_5e_c_s2",acc!$B$10:$ALD$83,$A72-1947,FALSE)+HLOOKUP("fa_6_c_s2",acc!$B$10:$ALD$83,$A72-1947,FALSE)+HLOOKUP("fa_8_c_s2",acc!$B$10:$ALD$83,$A72-1947,FALSE),"")</f>
        <v>7.4080640000000004</v>
      </c>
      <c r="ACC72" s="203">
        <v>0</v>
      </c>
      <c r="ACD72" s="203">
        <v>0</v>
      </c>
      <c r="ACE72" s="203">
        <v>0</v>
      </c>
      <c r="ACF72" s="203">
        <v>0</v>
      </c>
      <c r="ACG72" s="203">
        <v>-1.7998999999999998E-2</v>
      </c>
      <c r="ACH72" s="203">
        <v>10.275701999999999</v>
      </c>
      <c r="ACI72" s="203">
        <v>-10.295722</v>
      </c>
      <c r="ACJ72" s="203">
        <v>16.428999000000001</v>
      </c>
      <c r="ACK72" s="203">
        <v>-0.84474899999999997</v>
      </c>
      <c r="ACL72" s="203">
        <v>-0.84474899999999997</v>
      </c>
      <c r="ACM72" s="203">
        <v>0</v>
      </c>
      <c r="ACN72" s="203">
        <v>2.1579999999999999</v>
      </c>
      <c r="ACO72" s="203">
        <v>0</v>
      </c>
      <c r="ACP72" s="203">
        <v>-3.8464000000000165E-2</v>
      </c>
      <c r="ACQ72" s="203">
        <v>-3.1430940000000001</v>
      </c>
      <c r="ACR72" s="241">
        <f>IFERROR(HLOOKUP("fl_3g_c_s11",acc!$B$10:$AMQ$83,$A72-1947,FALSE)+HLOOKUP("fl_4_c_s11",acc!$B$10:$AMQ$83,$A72-1947,FALSE)+HLOOKUP("fl_5e_c_s11",acc!$B$10:$AMQ$83,$A72-1947,FALSE),"")</f>
        <v>-3.1131170000000004</v>
      </c>
      <c r="ACS72" s="203">
        <v>0</v>
      </c>
      <c r="ACT72" s="203">
        <v>0</v>
      </c>
      <c r="ACU72" s="203">
        <v>0</v>
      </c>
      <c r="ACV72" s="203">
        <v>1.9999999999999999E-6</v>
      </c>
      <c r="ACW72" s="203">
        <v>0</v>
      </c>
      <c r="ACX72" s="203">
        <v>-3.1131190000000002</v>
      </c>
      <c r="ACY72" s="203">
        <v>0</v>
      </c>
      <c r="ACZ72" s="203">
        <v>0</v>
      </c>
      <c r="ADA72" s="203">
        <v>0</v>
      </c>
      <c r="ADB72" s="203">
        <v>0</v>
      </c>
      <c r="ADC72" s="203">
        <v>0</v>
      </c>
      <c r="ADD72" s="203">
        <v>0</v>
      </c>
      <c r="ADE72" s="203">
        <v>-83.134208000000001</v>
      </c>
      <c r="ADF72" s="241">
        <f>IFERROR(HLOOKUP("fl_295_c_s12",acc!$B$10:$AMI$83,$A72-1947,FALSE)+HLOOKUP("fl_2_c_s12",acc!$B$10:$AMI$83,$A72-1947,FALSE)+HLOOKUP("fl_3g_c_s12",acc!$B$10:$AMI$83,$A72-1947,FALSE)+HLOOKUP("fl_5e_c_s12",acc!$B$10:$AMI$83,$A72-1947,FALSE)+HLOOKUP("fl_6_c_s12",acc!$B$10:$AMI$83,$A72-1947,FALSE)+HLOOKUP("fl_7_c_s12",acc!$B$10:$AMI$83,$A72-1947,FALSE),"")</f>
        <v>-96.784725000000009</v>
      </c>
      <c r="ADG72" s="203">
        <v>0</v>
      </c>
      <c r="ADH72" s="203">
        <v>-101.4842</v>
      </c>
      <c r="ADI72" s="203">
        <v>0</v>
      </c>
      <c r="ADJ72" s="203">
        <v>0</v>
      </c>
      <c r="ADK72" s="203">
        <v>0</v>
      </c>
      <c r="ADL72" s="203">
        <v>3.3311679999999999</v>
      </c>
      <c r="ADM72" s="203">
        <v>-3.3311599999999997</v>
      </c>
      <c r="ADN72" s="203">
        <v>0</v>
      </c>
      <c r="ADO72" s="203">
        <v>0</v>
      </c>
      <c r="ADP72" s="203">
        <v>0</v>
      </c>
      <c r="ADQ72" s="203">
        <v>0</v>
      </c>
      <c r="ADR72" s="203">
        <v>4.8856669999999998</v>
      </c>
      <c r="ADS72" s="203">
        <v>-0.18619999999999998</v>
      </c>
      <c r="ADT72" s="203">
        <v>0</v>
      </c>
      <c r="ADU72" s="203">
        <v>0</v>
      </c>
      <c r="ADV72" s="241">
        <f>IFERROR(HLOOKUP("fl_21_c_s121",acc!$B$10:$AMA$83,$A72-1947,FALSE)+HLOOKUP("res_c",acc!$B$10:$AMA$83,$A72-1947,FALSE)+HLOOKUP("gcb_c",acc!$B$10:$AMA$83,$A72-1947,FALSE)+HLOOKUP("fl_2_c_s121",acc!$B$10:$AMA$83,$A72-1947,FALSE)+HLOOKUP("fl_5e_c_s121",acc!$B$10:$AMA$83,$A72-1947,FALSE),"")</f>
        <v>0</v>
      </c>
      <c r="ADW72" s="203">
        <v>0</v>
      </c>
      <c r="ADX72" s="203">
        <v>0</v>
      </c>
      <c r="ADY72" s="203">
        <v>0</v>
      </c>
      <c r="ADZ72" s="203">
        <v>0</v>
      </c>
      <c r="AEA72" s="203">
        <v>0</v>
      </c>
      <c r="AEB72" s="203">
        <v>0</v>
      </c>
      <c r="AEC72" s="203">
        <v>0</v>
      </c>
      <c r="AED72" s="203">
        <v>0</v>
      </c>
      <c r="AEE72" s="203">
        <v>0</v>
      </c>
      <c r="AEF72" s="203">
        <v>0</v>
      </c>
      <c r="AEG72" s="203">
        <v>0</v>
      </c>
      <c r="AEH72" s="203">
        <v>0</v>
      </c>
      <c r="AEI72" s="203">
        <v>0</v>
      </c>
      <c r="AEJ72" s="203">
        <v>0</v>
      </c>
      <c r="AEK72" s="203">
        <v>-1.4047909999999999</v>
      </c>
      <c r="AEL72" s="241">
        <f>IFERROR(HLOOKUP("fl_2_c_s13",acc!$B$10:$ALS$83,$A72-1947,FALSE)+HLOOKUP("fl_3e_c_s13",acc!$B$10:$ALS$83,$A72-1947,FALSE)+HLOOKUP("fl_4_c_s13",acc!$B$10:$ALS$83,$A72-1947,FALSE),"")</f>
        <v>-5.1803000000000016E-2</v>
      </c>
      <c r="AEM72" s="203">
        <v>0</v>
      </c>
      <c r="AEN72" s="203">
        <v>0</v>
      </c>
      <c r="AEO72" s="203">
        <v>0</v>
      </c>
      <c r="AEP72" s="203">
        <v>-1.7998999999999998E-2</v>
      </c>
      <c r="AEQ72" s="203">
        <v>6.9445320000000006</v>
      </c>
      <c r="AER72" s="203">
        <v>-6.9646600000000003</v>
      </c>
      <c r="AES72" s="203">
        <v>-0.20700000000000002</v>
      </c>
      <c r="AET72" s="203">
        <v>0</v>
      </c>
      <c r="AEU72" s="203">
        <v>0</v>
      </c>
      <c r="AEV72" s="203">
        <v>0</v>
      </c>
      <c r="AEW72" s="203">
        <v>0</v>
      </c>
      <c r="AEX72" s="203">
        <v>0</v>
      </c>
      <c r="AEY72" s="203">
        <v>0</v>
      </c>
      <c r="AEZ72" s="203">
        <v>-1.3122729999999998</v>
      </c>
      <c r="AFA72" s="241">
        <f>IFERROR(HLOOKUP("fl_4_c_s14",acc!$B$10:$ALK$83,$A72-1947,FALSE),"")</f>
        <v>-1.7734110000000001</v>
      </c>
      <c r="AFB72" s="203">
        <v>0</v>
      </c>
      <c r="AFC72" s="203">
        <v>0</v>
      </c>
      <c r="AFD72" s="203">
        <v>0</v>
      </c>
      <c r="AFE72" s="203">
        <v>0</v>
      </c>
      <c r="AFF72" s="203">
        <v>0</v>
      </c>
      <c r="AFG72" s="203">
        <v>-1.7734110000000001</v>
      </c>
      <c r="AFH72" s="203">
        <v>0</v>
      </c>
      <c r="AFI72" s="203">
        <v>0</v>
      </c>
      <c r="AFJ72" s="203">
        <v>0</v>
      </c>
      <c r="AFK72" s="203">
        <v>0</v>
      </c>
      <c r="AFL72" s="203">
        <v>0</v>
      </c>
      <c r="AFM72" s="203">
        <v>0</v>
      </c>
      <c r="AFN72" s="203">
        <v>-52.385485000000003</v>
      </c>
      <c r="AFO72" s="241">
        <f>IFERROR(HLOOKUP("fl_1_c_s2",acc!$B$10:$ALC$83,$A72-1947,FALSE)+HLOOKUP("fl_295_c_s2",acc!$B$10:$ALC$83,$A72-1947,FALSE)+HLOOKUP("tgt2_c",acc!$B$10:$ALC$83,$A72-1947,FALSE)+HLOOKUP("fl_2_c_s2",acc!$B$10:$ALC$83,$A72-1947,FALSE)+HLOOKUP("fl_3d_c_s2",acc!$B$10:$ALC$83,$A72-1947,FALSE)+HLOOKUP("fl_4_c_s2",acc!$B$10:$ALC$83,$A72-1947,FALSE)+HLOOKUP("fl_5d_c_s2",acc!$B$10:$ALC$83,$A72-1947,FALSE)+HLOOKUP("fl_7_c_s2",acc!$B$10:$ALC$83,$A72-1947,FALSE),"")</f>
        <v>44.016947999999999</v>
      </c>
      <c r="AFP72" s="203">
        <v>0</v>
      </c>
      <c r="AFQ72" s="203">
        <v>0.47882099999999639</v>
      </c>
      <c r="AFR72" s="203">
        <v>0</v>
      </c>
      <c r="AFS72" s="203">
        <v>0</v>
      </c>
      <c r="AFT72" s="203">
        <v>11.588727</v>
      </c>
      <c r="AFU72" s="203">
        <v>10.275701999999999</v>
      </c>
      <c r="AFV72" s="203">
        <v>1.3110060000000001</v>
      </c>
      <c r="AFW72" s="203">
        <v>15.441054000000001</v>
      </c>
      <c r="AFX72" s="203">
        <v>26.786066999999999</v>
      </c>
      <c r="AFY72" s="203">
        <v>0</v>
      </c>
      <c r="AFZ72" s="203">
        <v>26.786066999999999</v>
      </c>
      <c r="AGA72" s="203">
        <v>0</v>
      </c>
      <c r="AGB72" s="203">
        <v>0</v>
      </c>
      <c r="AGC72" s="203">
        <v>0</v>
      </c>
      <c r="AGD72" s="203">
        <v>1993.94</v>
      </c>
      <c r="AGE72" s="203">
        <v>1993.5649999999998</v>
      </c>
      <c r="AGF72" s="203">
        <v>0</v>
      </c>
      <c r="AGG72" s="203">
        <v>0</v>
      </c>
      <c r="AGH72" s="203">
        <v>41.172955000000002</v>
      </c>
      <c r="AGI72" s="203">
        <v>-36.228882499999997</v>
      </c>
      <c r="AGJ72" s="203">
        <v>-0.82809499999999991</v>
      </c>
      <c r="AGK72" s="203">
        <v>-17.283663000000001</v>
      </c>
      <c r="AGL72" s="203">
        <v>0</v>
      </c>
      <c r="AGM72" s="203">
        <v>0</v>
      </c>
      <c r="AGN72" s="203">
        <v>54.048999999999999</v>
      </c>
      <c r="AGO72" s="203">
        <v>-14.962</v>
      </c>
      <c r="AGP72" s="203">
        <v>0</v>
      </c>
      <c r="AGQ72" s="203">
        <v>0</v>
      </c>
      <c r="AGR72" s="203">
        <v>-0.130389</v>
      </c>
      <c r="AGS72" s="203">
        <v>38.111221999999998</v>
      </c>
      <c r="AGT72" s="203">
        <v>9.3438250000000007</v>
      </c>
      <c r="AGU72" s="203">
        <v>0</v>
      </c>
      <c r="AGV72" s="203">
        <v>36.365033000000004</v>
      </c>
      <c r="AGW72" s="203">
        <v>83.687570000000008</v>
      </c>
      <c r="AGX72" s="203">
        <v>19.744891000000003</v>
      </c>
      <c r="AGY72" s="203">
        <v>44.423226</v>
      </c>
      <c r="AGZ72" s="203">
        <v>83.014997999999991</v>
      </c>
      <c r="AHA72" s="203">
        <v>5.0934069999999991</v>
      </c>
      <c r="AHB72" s="203">
        <v>2.0911040000000014</v>
      </c>
      <c r="AHC72" s="203">
        <v>-3.028578</v>
      </c>
      <c r="AHD72" s="203">
        <v>54.178504999999994</v>
      </c>
      <c r="AHE72" s="203">
        <v>7.7901540000000002</v>
      </c>
      <c r="AHF72" s="203">
        <v>456.49927699999995</v>
      </c>
      <c r="AHG72" s="203">
        <v>29.947758</v>
      </c>
      <c r="AHH72" s="203">
        <v>0</v>
      </c>
      <c r="AHI72" s="203">
        <v>1034.2379060000001</v>
      </c>
      <c r="AHJ72" s="203">
        <v>1528.4750960000001</v>
      </c>
      <c r="AHK72" s="203">
        <v>346.94984599999998</v>
      </c>
      <c r="AHL72" s="203">
        <v>836.2097490000001</v>
      </c>
      <c r="AHM72" s="203">
        <v>1403.1285320000002</v>
      </c>
      <c r="AHN72" s="203">
        <f t="shared" si="3"/>
        <v>1.5430395971200443</v>
      </c>
      <c r="AHO72" s="203">
        <f t="shared" si="2"/>
        <v>0.93499004067205382</v>
      </c>
      <c r="AHP72" s="203">
        <v>19.957502999999996</v>
      </c>
      <c r="AHQ72" s="203">
        <v>16.411260999999968</v>
      </c>
      <c r="AHR72" s="203">
        <v>70.125185999999999</v>
      </c>
      <c r="AHS72" s="203">
        <v>807.37468100000001</v>
      </c>
      <c r="AHT72" s="203">
        <v>-5.2167000000000005E-2</v>
      </c>
      <c r="AHU72" s="203">
        <v>-9.3473160000000011</v>
      </c>
      <c r="AHV72" s="203">
        <v>1.2879929999999999</v>
      </c>
      <c r="AHW72" s="203">
        <v>0</v>
      </c>
      <c r="AHX72" s="203">
        <v>22.737762999999998</v>
      </c>
      <c r="AHY72" s="203">
        <v>14.626270999999999</v>
      </c>
      <c r="AHZ72" s="203">
        <v>7.7735229999999991</v>
      </c>
      <c r="AIA72" s="203">
        <v>-6.3124879999999983</v>
      </c>
      <c r="AIB72" s="203">
        <v>8.230535999999999</v>
      </c>
      <c r="AIC72" s="203">
        <v>0.90192100000000042</v>
      </c>
      <c r="AID72" s="203">
        <v>-3.2698999999997369E-2</v>
      </c>
      <c r="AIE72" s="203">
        <v>-0.40593299999999999</v>
      </c>
      <c r="AIF72" s="203">
        <v>21.853258</v>
      </c>
      <c r="AIG72" s="203">
        <v>1.9999999999999999E-6</v>
      </c>
      <c r="AIH72" s="203">
        <v>7.1177239999999991</v>
      </c>
      <c r="AII72" s="203">
        <v>1.9999999999999999E-6</v>
      </c>
      <c r="AIJ72" s="203">
        <v>0</v>
      </c>
      <c r="AIK72" s="203">
        <v>-6.9646600000000003</v>
      </c>
      <c r="AIL72" s="203">
        <v>0.155197</v>
      </c>
      <c r="AIM72" s="203">
        <v>1.9999999999999999E-6</v>
      </c>
      <c r="AIN72" s="203">
        <v>3.3311650000000004</v>
      </c>
      <c r="AIO72" s="203">
        <v>8.0000000002300453E-6</v>
      </c>
      <c r="AIP72" s="203">
        <v>0</v>
      </c>
      <c r="AIQ72" s="203">
        <v>2.1300000000001873E-3</v>
      </c>
      <c r="AIR72" s="203">
        <v>3.9999999999999998E-6</v>
      </c>
      <c r="AIS72" s="203">
        <v>-3.3310619999999993</v>
      </c>
    </row>
    <row r="73" spans="1:929" x14ac:dyDescent="0.35">
      <c r="A73" s="1">
        <v>2011</v>
      </c>
      <c r="B73" s="203">
        <v>237.78299999999999</v>
      </c>
      <c r="C73" s="203">
        <v>-205.050003</v>
      </c>
      <c r="D73" s="203">
        <v>51.338320000000003</v>
      </c>
      <c r="E73" s="203">
        <v>0.31501199999999585</v>
      </c>
      <c r="F73" s="203">
        <v>2107.7046690000002</v>
      </c>
      <c r="G73" s="203">
        <v>15.719000000000001</v>
      </c>
      <c r="H73" s="203">
        <v>0</v>
      </c>
      <c r="I73" s="203">
        <v>7.8451199999999996</v>
      </c>
      <c r="J73" s="203">
        <v>-0.27312000000000047</v>
      </c>
      <c r="K73" s="203">
        <v>346.16199999999998</v>
      </c>
      <c r="L73" s="203">
        <v>0</v>
      </c>
      <c r="M73" s="203">
        <v>0</v>
      </c>
      <c r="N73" s="203">
        <v>0</v>
      </c>
      <c r="O73" s="203">
        <f t="shared" si="6"/>
        <v>3.2333722014300221</v>
      </c>
      <c r="P73" s="203">
        <f t="shared" si="4"/>
        <v>1.096581516856844</v>
      </c>
      <c r="Q73" s="203">
        <v>0</v>
      </c>
      <c r="R73" s="203">
        <v>0</v>
      </c>
      <c r="S73" s="203">
        <v>-1.7000000000000008E-2</v>
      </c>
      <c r="T73" s="203">
        <v>0</v>
      </c>
      <c r="U73" s="203">
        <v>53.702053999999997</v>
      </c>
      <c r="V73" s="203">
        <v>42.828273000000003</v>
      </c>
      <c r="W73" s="203">
        <v>1759.7352900000001</v>
      </c>
      <c r="X73" s="203">
        <v>15.608999999999998</v>
      </c>
      <c r="Y73" s="203">
        <v>-12.954716000000001</v>
      </c>
      <c r="Z73" s="203">
        <v>2.7822420000000001</v>
      </c>
      <c r="AA73" s="203">
        <v>1.7000000000001236E-2</v>
      </c>
      <c r="AB73" s="203">
        <v>118.45062300000001</v>
      </c>
      <c r="AC73" s="203">
        <v>0</v>
      </c>
      <c r="AD73" s="203">
        <v>0</v>
      </c>
      <c r="AE73" s="203">
        <v>0</v>
      </c>
      <c r="AF73" s="203">
        <v>0</v>
      </c>
      <c r="AG73" s="203">
        <v>0</v>
      </c>
      <c r="AH73" s="203">
        <v>0</v>
      </c>
      <c r="AI73" s="203">
        <v>0</v>
      </c>
      <c r="AJ73" s="203">
        <v>0</v>
      </c>
      <c r="AK73" s="203">
        <v>0</v>
      </c>
      <c r="AL73" s="203">
        <v>0</v>
      </c>
      <c r="AM73" s="203">
        <v>0.17299999999999999</v>
      </c>
      <c r="AN73" s="203">
        <v>0</v>
      </c>
      <c r="AO73" s="203">
        <v>2.6955619999999998</v>
      </c>
      <c r="AP73" s="203">
        <v>3.7980149999999999</v>
      </c>
      <c r="AQ73" s="203">
        <v>131.29923499999998</v>
      </c>
      <c r="AR73" s="203">
        <v>81.569000000000003</v>
      </c>
      <c r="AS73" s="203">
        <v>-70.925497000000007</v>
      </c>
      <c r="AT73" s="203">
        <v>33.135066000000002</v>
      </c>
      <c r="AU73" s="203">
        <v>2.199999999999136E-2</v>
      </c>
      <c r="AV73" s="203">
        <v>1141.2977509999998</v>
      </c>
      <c r="AW73" s="203">
        <v>-0.43300000000000005</v>
      </c>
      <c r="AX73" s="203">
        <v>0</v>
      </c>
      <c r="AY73" s="203">
        <v>0.81123400000000001</v>
      </c>
      <c r="AZ73" s="203">
        <v>0.10212000000000004</v>
      </c>
      <c r="BA73" s="203">
        <v>16.393026000000003</v>
      </c>
      <c r="BB73" s="203">
        <v>0</v>
      </c>
      <c r="BC73" s="203">
        <v>0</v>
      </c>
      <c r="BD73" s="203">
        <v>0</v>
      </c>
      <c r="BE73" s="203">
        <v>0</v>
      </c>
      <c r="BF73" s="203">
        <v>0</v>
      </c>
      <c r="BG73" s="203">
        <v>3.085</v>
      </c>
      <c r="BH73" s="203">
        <v>0</v>
      </c>
      <c r="BI73" s="203">
        <v>24.192761999999998</v>
      </c>
      <c r="BJ73" s="203">
        <v>7.6619409999999997</v>
      </c>
      <c r="BK73" s="203">
        <v>828.89702399999999</v>
      </c>
      <c r="BL73" s="203">
        <v>122.103995</v>
      </c>
      <c r="BM73" s="203">
        <v>-74.824581999999992</v>
      </c>
      <c r="BN73" s="203">
        <v>91.979506999999998</v>
      </c>
      <c r="BO73" s="203">
        <v>0</v>
      </c>
      <c r="BP73" s="203">
        <v>3415.7312650000003</v>
      </c>
      <c r="BQ73" s="203">
        <v>0.61399999999999999</v>
      </c>
      <c r="BR73" s="203">
        <v>0</v>
      </c>
      <c r="BS73" s="203">
        <v>-1.0863900000000002</v>
      </c>
      <c r="BT73" s="203">
        <v>0</v>
      </c>
      <c r="BU73" s="203">
        <v>13.557557000000001</v>
      </c>
      <c r="BV73" s="203">
        <v>0.67700000000000005</v>
      </c>
      <c r="BW73" s="203">
        <v>0</v>
      </c>
      <c r="BX73" s="203">
        <v>4.4374269999999996</v>
      </c>
      <c r="BY73" s="203">
        <v>0</v>
      </c>
      <c r="BZ73" s="203">
        <v>138.2157</v>
      </c>
      <c r="CA73" s="203">
        <v>-3.241984</v>
      </c>
      <c r="CB73" s="203">
        <v>0</v>
      </c>
      <c r="CC73" s="203">
        <v>105.81827699999999</v>
      </c>
      <c r="CD73" s="203">
        <v>39.416332000000004</v>
      </c>
      <c r="CE73" s="203">
        <v>3694.1003780000001</v>
      </c>
      <c r="CF73" s="203">
        <v>461.56600699999996</v>
      </c>
      <c r="CG73" s="203">
        <v>-367.14151099999998</v>
      </c>
      <c r="CH73" s="203">
        <v>179.95369600000001</v>
      </c>
      <c r="CI73" s="203">
        <v>0</v>
      </c>
      <c r="CJ73" s="203">
        <v>6813.1504830000003</v>
      </c>
      <c r="CK73" s="203">
        <v>15.728999999999999</v>
      </c>
      <c r="CL73" s="203">
        <v>0</v>
      </c>
      <c r="CM73" s="203">
        <v>7.5699639999999997</v>
      </c>
      <c r="CN73" s="203">
        <v>0</v>
      </c>
      <c r="CO73" s="203">
        <v>376.11258299999997</v>
      </c>
      <c r="CP73" s="203">
        <v>0.67700000000000005</v>
      </c>
      <c r="CQ73" s="203">
        <v>0</v>
      </c>
      <c r="CR73" s="203">
        <v>4.4374269999999996</v>
      </c>
      <c r="CS73" s="203">
        <v>0</v>
      </c>
      <c r="CT73" s="203">
        <v>138.2157</v>
      </c>
      <c r="CU73" s="203">
        <v>4.0260000000000001E-3</v>
      </c>
      <c r="CV73" s="203">
        <v>0</v>
      </c>
      <c r="CW73" s="203">
        <v>187.197926</v>
      </c>
      <c r="CX73" s="203">
        <v>94.609384999999989</v>
      </c>
      <c r="CY73" s="203">
        <v>6444.8680169999998</v>
      </c>
      <c r="CZ73" s="203">
        <v>126.23399999999999</v>
      </c>
      <c r="DA73" s="203">
        <v>-78.211294999999978</v>
      </c>
      <c r="DB73" s="203">
        <v>92.698068000000006</v>
      </c>
      <c r="DC73" s="203">
        <v>1.6994999999980109E-2</v>
      </c>
      <c r="DD73" s="203">
        <v>3445.6974400000008</v>
      </c>
      <c r="DE73" s="203">
        <f t="shared" si="7"/>
        <v>3.215834246561188</v>
      </c>
      <c r="DF73" s="203">
        <f t="shared" si="5"/>
        <v>0.97311970327702424</v>
      </c>
      <c r="DG73" s="203">
        <v>0.61399999999999999</v>
      </c>
      <c r="DH73" s="203">
        <v>0</v>
      </c>
      <c r="DI73" s="203">
        <v>-1.08639</v>
      </c>
      <c r="DJ73" s="203">
        <v>-1.4432899320127035E-15</v>
      </c>
      <c r="DK73" s="203">
        <v>13.557556999999992</v>
      </c>
      <c r="DL73" s="203">
        <v>0.67800000000000005</v>
      </c>
      <c r="DM73" s="203">
        <v>0</v>
      </c>
      <c r="DN73" s="203">
        <v>4.4374269999999996</v>
      </c>
      <c r="DO73" s="203">
        <v>-1.0000000000000009E-3</v>
      </c>
      <c r="DP73" s="203">
        <v>138.2157</v>
      </c>
      <c r="DQ73" s="203">
        <v>-3.242</v>
      </c>
      <c r="DR73" s="203">
        <v>0</v>
      </c>
      <c r="DS73" s="203">
        <v>106.60754799999999</v>
      </c>
      <c r="DT73" s="203">
        <v>40.326181999999982</v>
      </c>
      <c r="DU73" s="203">
        <v>3724.9364679999999</v>
      </c>
      <c r="DV73" s="203">
        <v>5053.5509749999992</v>
      </c>
      <c r="DW73" s="241">
        <f>IFERROR(HLOOKUP("fa_21_s_s11",acc!$B$10:$AIR$83,$A73-1947,FALSE)+HLOOKUP("fa_2_s_s11",acc!$B$10:$AIR$83,$A73-1947,FALSE)+HLOOKUP("fa_3e_s_s11",acc!$B$10:$AIR$83,$A73-1947,FALSE)+HLOOKUP("fa_3d_s_s11",acc!$B$10:$AIR$83,$A73-1947,FALSE)+HLOOKUP("fa_4_s_s11",acc!$B$10:$AIR$83,$A73-1947,FALSE)+HLOOKUP("fa_5e_s_s11",acc!$B$10:$AIR$83,$A73-1947,FALSE)+HLOOKUP("fa_5d_s_s11",acc!$B$10:$AIR$83,$A73-1947,FALSE)+HLOOKUP("fa_6_s_s11",acc!$B$10:$AIR$83,$A73-1947,FALSE)+HLOOKUP("fa_7_s_s11",acc!$B$10:$AIR$83,$A73-1947,FALSE)+HLOOKUP("fa_8_s_s11",acc!$B$10:$AIR$83,$A73-1947,FALSE),"")</f>
        <v>4216.0811379999996</v>
      </c>
      <c r="DX73" s="203">
        <v>0</v>
      </c>
      <c r="DY73" s="203">
        <v>368.38923199999999</v>
      </c>
      <c r="DZ73" s="203">
        <v>10.202</v>
      </c>
      <c r="EA73" s="203">
        <v>78.283960000000008</v>
      </c>
      <c r="EB73" s="203">
        <v>50.331783999999999</v>
      </c>
      <c r="EC73" s="203">
        <v>27.952176999999999</v>
      </c>
      <c r="ED73" s="203">
        <v>1066.83545</v>
      </c>
      <c r="EE73" s="203">
        <v>2408.4607579999997</v>
      </c>
      <c r="EF73" s="203">
        <v>1801.9829</v>
      </c>
      <c r="EG73" s="203">
        <v>606.47785699999997</v>
      </c>
      <c r="EH73" s="203">
        <v>47.065429999999999</v>
      </c>
      <c r="EI73" s="203">
        <v>5.0000000000000044E-3</v>
      </c>
      <c r="EJ73" s="203">
        <v>279.11779999999987</v>
      </c>
      <c r="EK73" s="203">
        <v>11723.382941000002</v>
      </c>
      <c r="EL73" s="241">
        <f>IFERROR(HLOOKUP("fa_21_s_s12",acc!$B$10:$AMP$83,$A73-1947,FALSE)+HLOOKUP("res_s",acc!$B$10:$AMP$83,$A73-1947,FALSE)+HLOOKUP("fa_2_s_s12",acc!$B$10:$AMP$83,$A73-1947,FALSE)+HLOOKUP("fa_3e_s_s12",acc!$B$10:$AMP$83,$A73-1947,FALSE)+HLOOKUP("fa_3d_s_s12",acc!$B$10:$AMP$83,$A73-1947,FALSE)+HLOOKUP("fa_3g_s_s12",acc!$B$10:$AMP$83,$A73-1947,FALSE)+HLOOKUP("fa_4_s_s12",acc!$B$10:$AMP$83,$A73-1947,FALSE)+HLOOKUP("fa_5e_s_s12",acc!$B$10:$AMP$83,$A73-1947,FALSE)+HLOOKUP("fa_5d_s_s12",acc!$B$10:$AMP$83,$A73-1947,FALSE)+HLOOKUP("fa_8_s_s12",acc!$B$10:$AMP$83,$A73-1947,FALSE),"")</f>
        <v>9592.2708989999992</v>
      </c>
      <c r="EM73" s="203">
        <v>0</v>
      </c>
      <c r="EN73" s="203">
        <v>2598.241035</v>
      </c>
      <c r="EO73" s="203">
        <v>9.2970000000000006</v>
      </c>
      <c r="EP73" s="203">
        <v>0</v>
      </c>
      <c r="EQ73" s="203">
        <v>2735.6065249999997</v>
      </c>
      <c r="ER73" s="203">
        <v>1501.6783270000001</v>
      </c>
      <c r="ES73" s="203">
        <v>1233.9281990000002</v>
      </c>
      <c r="ET73" s="203">
        <v>2278.4845639999994</v>
      </c>
      <c r="EU73" s="203">
        <v>1834.4075909999999</v>
      </c>
      <c r="EV73" s="203">
        <v>1344.3770790000001</v>
      </c>
      <c r="EW73" s="203">
        <v>490.03051300000004</v>
      </c>
      <c r="EX73" s="203">
        <v>0</v>
      </c>
      <c r="EY73" s="203">
        <v>0</v>
      </c>
      <c r="EZ73" s="203">
        <v>-46.729818000000137</v>
      </c>
      <c r="FA73" s="203">
        <v>715.47490000000005</v>
      </c>
      <c r="FB73" s="241">
        <f>IFERROR(HLOOKUP("fa_1_s_s121",acc!$B$10:$AMH$83,$A73-1947,FALSE)+HLOOKUP("fa_295_s_s121",acc!$B$10:$AMH$83,$A73-1947,FALSE)+HLOOKUP("tgt2_s",acc!$B$10:$AMH$83,$A73-1947,FALSE)+HLOOKUP("fa_2_s_s121",acc!$B$10:$AMH$83,$A73-1947,FALSE)+HLOOKUP("fa_3e_s_s121",acc!$B$10:$AMH$83,$A73-1947,FALSE)+HLOOKUP("fa_3d_s_s121",acc!$B$10:$AMH$83,$A73-1947,FALSE)+HLOOKUP("fa_3g_s_s121",acc!$B$10:$AMH$83,$A73-1947,FALSE)+HLOOKUP("fa_4_s_s121",acc!$B$10:$AMH$83,$A73-1947,FALSE)+HLOOKUP("fa_5e_s_s121",acc!$B$10:$AMH$83,$A73-1947,FALSE)+HLOOKUP("fa_5d_s_s121",acc!$B$10:$AMH$83,$A73-1947,FALSE)+HLOOKUP("fa_7_s_s121",acc!$B$10:$AMH$83,$A73-1947,FALSE)+HLOOKUP("fa_8_s_s121",acc!$B$10:$AMH$83,$A73-1947,FALSE),"")</f>
        <v>702.53063799999995</v>
      </c>
      <c r="FC73" s="203">
        <v>94.780740000000009</v>
      </c>
      <c r="FD73" s="203">
        <v>220.69001</v>
      </c>
      <c r="FE73" s="203">
        <v>0</v>
      </c>
      <c r="FF73" s="203">
        <v>178.31870000000001</v>
      </c>
      <c r="FG73" s="203">
        <v>233.21340000000001</v>
      </c>
      <c r="FH73" s="203">
        <v>75.996841000000003</v>
      </c>
      <c r="FI73" s="203">
        <v>157.21655699999999</v>
      </c>
      <c r="FJ73" s="203">
        <v>0.42500000000000004</v>
      </c>
      <c r="FK73" s="203">
        <v>18.416700000000002</v>
      </c>
      <c r="FL73" s="203">
        <v>16.599400000000003</v>
      </c>
      <c r="FM73" s="203">
        <v>1.8172999999999999</v>
      </c>
      <c r="FN73" s="203">
        <v>0</v>
      </c>
      <c r="FO73" s="203">
        <v>0</v>
      </c>
      <c r="FP73" s="203">
        <v>1.667</v>
      </c>
      <c r="FQ73" s="203">
        <v>1066.478161</v>
      </c>
      <c r="FR73" s="241">
        <f>IFERROR(HLOOKUP("gcb_s",acc!$B$10:$ALZ$83,$A73-1947,FALSE)+HLOOKUP("fa_2_s_s13",acc!$B$10:$ALZ$83,$A73-1947,FALSE)+HLOOKUP("fa_3d_s_s13",acc!$B$10:$ALZ$83,$A73-1947,FALSE)+HLOOKUP("fa_3g_s_s13",acc!$B$10:$ALZ$83,$A73-1947,FALSE)+HLOOKUP("fa_5e_s_s13",acc!$B$10:$ALZ$83,$A73-1947,FALSE)+HLOOKUP("fa_5d_s_s13",acc!$B$10:$ALZ$83,$A73-1947,FALSE)+HLOOKUP("fa_6_s_s13",acc!$B$10:$ALZ$83,$A73-1947,FALSE)+HLOOKUP("fa_7_s_s13",acc!$B$10:$ALZ$83,$A73-1947,FALSE)+HLOOKUP("fa_8_s_s13",acc!$B$10:$ALZ$83,$A73-1947,FALSE),"")</f>
        <v>621.05398600000001</v>
      </c>
      <c r="FS73" s="203">
        <v>0</v>
      </c>
      <c r="FT73" s="203">
        <v>118.27247700000001</v>
      </c>
      <c r="FU73" s="203">
        <v>0</v>
      </c>
      <c r="FV73" s="203">
        <v>61.524527999999997</v>
      </c>
      <c r="FW73" s="203">
        <v>34.844161999999997</v>
      </c>
      <c r="FX73" s="203">
        <v>26.680366999999997</v>
      </c>
      <c r="FY73" s="203">
        <v>0</v>
      </c>
      <c r="FZ73" s="203">
        <v>420.69976199999996</v>
      </c>
      <c r="GA73" s="203">
        <v>396.89334100000002</v>
      </c>
      <c r="GB73" s="203">
        <v>23.806420999999997</v>
      </c>
      <c r="GC73" s="203">
        <v>4.563358</v>
      </c>
      <c r="GD73" s="203">
        <v>3.4673039999999999</v>
      </c>
      <c r="GE73" s="203">
        <v>28.269264000000021</v>
      </c>
      <c r="GF73" s="203">
        <v>4174.3707349999995</v>
      </c>
      <c r="GG73" s="241">
        <f>IFERROR(HLOOKUP("fa_21_s_s14",acc!$B$10:$ALR$83,$A73-1947,FALSE)+HLOOKUP("fa_2_s_s14",acc!$B$10:$ALR$83,$A73-1947,FALSE)+HLOOKUP("fa_3d_s_s14",acc!$B$10:$ALR$83,$A73-1947,FALSE)+HLOOKUP("fa_3g_s_s14",acc!$B$10:$ALR$83,$A73-1947,FALSE)+HLOOKUP("fa_5e_s_s14",acc!$B$10:$ALR$83,$A73-1947,FALSE)+HLOOKUP("fa_5d_s_s14",acc!$B$10:$ALR$83,$A73-1947,FALSE)+HLOOKUP("fa_6_s_s14",acc!$B$10:$ALR$83,$A73-1947,FALSE)+HLOOKUP("fa_7_s_s14",acc!$B$10:$ALR$83,$A73-1947,FALSE)+HLOOKUP("fa_8_s_s14",acc!$B$10:$ALR$83,$A73-1947,FALSE),"")</f>
        <v>3840.3056099999999</v>
      </c>
      <c r="GH73" s="203">
        <v>0</v>
      </c>
      <c r="GI73" s="203">
        <v>1158.2993689999998</v>
      </c>
      <c r="GJ73" s="203">
        <v>56.448999999999998</v>
      </c>
      <c r="GK73" s="203">
        <v>84.059094999999999</v>
      </c>
      <c r="GL73" s="203">
        <v>48.639617999999999</v>
      </c>
      <c r="GM73" s="203">
        <v>35.419477000000001</v>
      </c>
      <c r="GN73" s="203">
        <v>0</v>
      </c>
      <c r="GO73" s="203">
        <v>1026.372433</v>
      </c>
      <c r="GP73" s="203">
        <v>997.46532499999989</v>
      </c>
      <c r="GQ73" s="203">
        <v>28.907108000000001</v>
      </c>
      <c r="GR73" s="203">
        <v>1520.9770000000001</v>
      </c>
      <c r="GS73" s="203">
        <v>0</v>
      </c>
      <c r="GT73" s="203">
        <v>-5.8512870000000134</v>
      </c>
      <c r="GU73" s="203">
        <v>22848.228067</v>
      </c>
      <c r="GV73" s="241">
        <f>IFERROR(HLOOKUP("fa_21_s_s2",acc!$B$10:$ALJ$83,$A73-1947,FALSE)+HLOOKUP("fa_2_s_s2",acc!$B$10:$ALJ$83,$A73-1947,FALSE)+HLOOKUP("fa_3e_s_s2",acc!$B$10:$ALJ$83,$A73-1947,FALSE)+HLOOKUP("fa_3g_s_s2",acc!$B$10:$ALJ$83,$A73-1947,FALSE)+HLOOKUP("fa_4_s_s2",acc!$B$10:$ALJ$83,$A73-1947,FALSE)+HLOOKUP("fa_5e_s_s2",acc!$B$10:$ALJ$83,$A73-1947,FALSE)+HLOOKUP("fa_6_s_s2",acc!$B$10:$ALJ$83,$A73-1947,FALSE)+HLOOKUP("fa_8_s_s2",acc!$B$10:$ALJ$83,$A73-1947,FALSE),"")</f>
        <v>3657.1335559999998</v>
      </c>
      <c r="GW73" s="203">
        <v>0</v>
      </c>
      <c r="GX73" s="203">
        <v>250.23990000000009</v>
      </c>
      <c r="GY73" s="203">
        <v>92.947958000000014</v>
      </c>
      <c r="GZ73" s="203">
        <v>0</v>
      </c>
      <c r="HA73" s="203">
        <v>3623.0602130000002</v>
      </c>
      <c r="HB73" s="203">
        <v>1711.490732</v>
      </c>
      <c r="HC73" s="203">
        <v>1911.5694820000001</v>
      </c>
      <c r="HD73" s="203">
        <v>686.89125100000024</v>
      </c>
      <c r="HE73" s="203">
        <f t="shared" si="0"/>
        <v>953.42192399999931</v>
      </c>
      <c r="HF73" s="203">
        <v>953.42192399999931</v>
      </c>
      <c r="HG73" s="203">
        <v>0</v>
      </c>
      <c r="HH73" s="203">
        <v>18.536000000000058</v>
      </c>
      <c r="HI73" s="203">
        <v>0</v>
      </c>
      <c r="HJ73" s="203">
        <v>-256.47295899999995</v>
      </c>
      <c r="HK73" s="203">
        <v>6923.7034749999993</v>
      </c>
      <c r="HL73" s="241">
        <f>IFERROR(HLOOKUP("fl_3g_s_s11",acc!$B$10:$AIQ$83,$A73-1947,FALSE)+HLOOKUP("fl_4_s_s11",acc!$B$10:$AIQ$83,$A73-1947,FALSE)+HLOOKUP("fl_5e_s_s11",acc!$B$10:$AIQ$83,$A73-1947,FALSE),"")</f>
        <v>6086.2336410000007</v>
      </c>
      <c r="HM73" s="203">
        <v>0</v>
      </c>
      <c r="HN73" s="203">
        <v>0</v>
      </c>
      <c r="HO73" s="203">
        <v>411.48099999999999</v>
      </c>
      <c r="HP73" s="203">
        <v>165.112933</v>
      </c>
      <c r="HQ73" s="203">
        <v>246.36807000000002</v>
      </c>
      <c r="HR73" s="203">
        <v>1993.532226</v>
      </c>
      <c r="HS73" s="203">
        <v>3723.498904</v>
      </c>
      <c r="HT73" s="203">
        <v>3723.498904</v>
      </c>
      <c r="HU73" s="203">
        <v>0</v>
      </c>
      <c r="HV73" s="203">
        <v>0</v>
      </c>
      <c r="HW73" s="203">
        <v>0</v>
      </c>
      <c r="HX73" s="203">
        <v>0</v>
      </c>
      <c r="HY73" s="203">
        <v>11477.027795000002</v>
      </c>
      <c r="HZ73" s="241">
        <f>IFERROR(HLOOKUP("fl_295_s_s12",acc!$B$10:$AMO$83,$A73-1947,FALSE)+HLOOKUP("fl_2_s_s12",acc!$B$10:$AMO$83,$A73-1947,FALSE)+HLOOKUP("fl_3g_s_s12",acc!$B$10:$AMO$83,$A73-1947,FALSE)+HLOOKUP("fl_5e_s_s12",acc!$B$10:$AMO$83,$A73-1947,FALSE)+HLOOKUP("fl_6_s_s12",acc!$B$10:$AMO$83,$A73-1947,FALSE)+HLOOKUP("fl_7_s_s12",acc!$B$10:$AMO$83,$A73-1947,FALSE),"")</f>
        <v>9345.9157520000008</v>
      </c>
      <c r="IA73" s="203">
        <v>0</v>
      </c>
      <c r="IB73" s="203">
        <v>4362.7080649999998</v>
      </c>
      <c r="IC73" s="203">
        <v>0</v>
      </c>
      <c r="ID73" s="203">
        <v>174.29190000000006</v>
      </c>
      <c r="IE73" s="203">
        <v>1540.295437</v>
      </c>
      <c r="IF73" s="203">
        <v>915.79595099999995</v>
      </c>
      <c r="IG73" s="203">
        <v>624.49948699999993</v>
      </c>
      <c r="IH73" s="203">
        <v>0</v>
      </c>
      <c r="II73" s="203">
        <v>1681.268065</v>
      </c>
      <c r="IJ73" s="203">
        <v>1681.268065</v>
      </c>
      <c r="IK73" s="203">
        <v>0</v>
      </c>
      <c r="IL73" s="203">
        <v>1591.1417879999999</v>
      </c>
      <c r="IM73" s="203">
        <v>-3.7895039999999653</v>
      </c>
      <c r="IN73" s="203">
        <v>0</v>
      </c>
      <c r="IO73" s="203">
        <v>702.10499399999992</v>
      </c>
      <c r="IP73" s="241">
        <f>IFERROR(HLOOKUP("fl_21_s_s121",acc!$B$10:$AMG$83,$A73-1947,FALSE)+HLOOKUP("res_s",acc!$B$10:$AMG$83,$A73-1947,FALSE)+HLOOKUP("gcb_s",acc!$B$10:$AMG$83,$A73-1947,FALSE)+HLOOKUP("fl_2_s_s121",acc!$B$10:$AMG$83,$A73-1947,FALSE)+HLOOKUP("fl_5e_s_s121",acc!$B$10:$AMG$83,$A73-1947,FALSE),"")</f>
        <v>689.16073400000005</v>
      </c>
      <c r="IQ73" s="203">
        <v>0</v>
      </c>
      <c r="IR73" s="203">
        <v>224.94760400000007</v>
      </c>
      <c r="IS73" s="203">
        <v>168.89595800000001</v>
      </c>
      <c r="IT73" s="203">
        <v>0</v>
      </c>
      <c r="IU73" s="203">
        <v>0</v>
      </c>
      <c r="IV73" s="203">
        <v>0</v>
      </c>
      <c r="IW73" s="203">
        <v>0</v>
      </c>
      <c r="IX73" s="203">
        <v>0</v>
      </c>
      <c r="IY73" s="203">
        <v>105.973</v>
      </c>
      <c r="IZ73" s="203">
        <v>105.973</v>
      </c>
      <c r="JA73" s="203">
        <v>0</v>
      </c>
      <c r="JB73" s="203">
        <v>0</v>
      </c>
      <c r="JC73" s="203">
        <v>0</v>
      </c>
      <c r="JD73" s="203">
        <v>0</v>
      </c>
      <c r="JE73" s="203">
        <v>2312.1393640000001</v>
      </c>
      <c r="JF73" s="241">
        <f>IFERROR(HLOOKUP("fl_2_s_s13",acc!$B$10:$ALY$83,$A73-1947,FALSE)+HLOOKUP("fl_3e_s_s13",acc!$B$10:$ALY$83,$A73-1947,FALSE)+HLOOKUP("fl_4_s_s13",acc!$B$10:$ALY$83,$A73-1947,FALSE),"")</f>
        <v>1866.7151880000001</v>
      </c>
      <c r="JG73" s="203">
        <v>0</v>
      </c>
      <c r="JH73" s="203">
        <v>102.078946</v>
      </c>
      <c r="JI73" s="203">
        <v>0</v>
      </c>
      <c r="JJ73" s="203">
        <v>1671.283776</v>
      </c>
      <c r="JK73" s="203">
        <v>630.58184800000004</v>
      </c>
      <c r="JL73" s="203">
        <v>1040.701928</v>
      </c>
      <c r="JM73" s="203">
        <v>115.47534599999997</v>
      </c>
      <c r="JN73" s="203">
        <v>0</v>
      </c>
      <c r="JO73" s="203">
        <v>0</v>
      </c>
      <c r="JP73" s="203">
        <v>0</v>
      </c>
      <c r="JQ73" s="203">
        <v>0</v>
      </c>
      <c r="JR73" s="203">
        <v>0</v>
      </c>
      <c r="JS73" s="203">
        <v>0</v>
      </c>
      <c r="JT73" s="203">
        <v>1433.2524390000001</v>
      </c>
      <c r="JU73" s="241">
        <f>IFERROR(HLOOKUP("fl_4_s_s14",acc!$B$10:$ALQ$83,$A73-1947,FALSE),"")</f>
        <v>1099.187314</v>
      </c>
      <c r="JV73" s="203">
        <v>0</v>
      </c>
      <c r="JW73" s="203">
        <v>0</v>
      </c>
      <c r="JX73" s="203">
        <v>0</v>
      </c>
      <c r="JY73" s="203">
        <v>0</v>
      </c>
      <c r="JZ73" s="203">
        <v>0</v>
      </c>
      <c r="KA73" s="203">
        <v>1099.187314</v>
      </c>
      <c r="KB73" s="203">
        <v>0</v>
      </c>
      <c r="KC73" s="203">
        <v>0</v>
      </c>
      <c r="KD73" s="203">
        <v>0</v>
      </c>
      <c r="KE73" s="203">
        <v>0</v>
      </c>
      <c r="KF73" s="203">
        <v>0</v>
      </c>
      <c r="KG73" s="203">
        <v>0</v>
      </c>
      <c r="KH73" s="203">
        <v>22733.257712000002</v>
      </c>
      <c r="KI73" s="241">
        <f>IFERROR(HLOOKUP("fl_1_s_s2",acc!$B$10:$ALI$83,$A73-1947,FALSE)+HLOOKUP("fl_295_s_s2",acc!$B$10:$ALI$83,$A73-1947,FALSE)+HLOOKUP("tgt2_s",acc!$B$10:$ALI$83,$A73-1947,FALSE)+HLOOKUP("fl_2_s_s2",acc!$B$10:$ALI$83,$A73-1947,FALSE)+HLOOKUP("fl_3d_s_s2",acc!$B$10:$ALI$83,$A73-1947,FALSE)+HLOOKUP("fl_4_s_s2",acc!$B$10:$ALI$83,$A73-1947,FALSE)+HLOOKUP("fl_5d_s_s2",acc!$B$10:$ALI$83,$A73-1947,FALSE)+HLOOKUP("fl_7_s_s2",acc!$B$10:$ALI$83,$A73-1947,FALSE),"")</f>
        <v>3542.1632020000006</v>
      </c>
      <c r="KJ73" s="203">
        <v>94.780740000000009</v>
      </c>
      <c r="KK73" s="203">
        <v>24.397408000000326</v>
      </c>
      <c r="KL73" s="203">
        <v>0</v>
      </c>
      <c r="KM73" s="203">
        <v>4.0267999999999802</v>
      </c>
      <c r="KN73" s="203">
        <v>3192.687508</v>
      </c>
      <c r="KO73" s="203">
        <v>1711.490732</v>
      </c>
      <c r="KP73" s="203">
        <v>1481.196778</v>
      </c>
      <c r="KQ73" s="203">
        <v>824.4413790000001</v>
      </c>
      <c r="KR73" s="203">
        <v>1151.0391990000001</v>
      </c>
      <c r="KS73" s="203">
        <v>0</v>
      </c>
      <c r="KT73" s="203">
        <v>1151.0391990000001</v>
      </c>
      <c r="KU73" s="203">
        <v>0</v>
      </c>
      <c r="KV73" s="203">
        <v>7.2618079999999736</v>
      </c>
      <c r="KW73" s="203">
        <v>0</v>
      </c>
      <c r="KX73" s="203">
        <v>196.17568400000002</v>
      </c>
      <c r="KY73" s="241">
        <f>IFERROR(HLOOKUP("fa_21_flow_s11",acc!$B$10:$AIP$83,$A73-1947,FALSE)+HLOOKUP("fa_2_flow_s11",acc!$B$10:$AIP$83,$A73-1947,FALSE)+HLOOKUP("fa_3e_flow_s11",acc!$B$10:$AIP$83,$A73-1947,FALSE)+HLOOKUP("fa_3d_flow_s11",acc!$B$10:$AIP$83,$A73-1947,FALSE)+HLOOKUP("fa_4_flow_s11",acc!$B$10:$AIP$83,$A73-1947,FALSE)+HLOOKUP("fa_5e_flow_s11",acc!$B$10:$AIP$83,$A73-1947,FALSE)+HLOOKUP("fa_5d_flow_s11",acc!$B$10:$AIP$83,$A73-1947,FALSE)+HLOOKUP("fa_6_flow_s11",acc!$B$10:$AIP$83,$A73-1947,FALSE)+HLOOKUP("fa_7_flow_s11",acc!$B$10:$AIP$83,$A73-1947,FALSE)+HLOOKUP("fa_8_flow_s11",acc!$B$10:$AIP$83,$A73-1947,FALSE),"")</f>
        <v>209.95720799999998</v>
      </c>
      <c r="KZ73" s="203">
        <v>0</v>
      </c>
      <c r="LA73" s="203">
        <v>40.385497999999998</v>
      </c>
      <c r="LB73" s="203">
        <v>1.081</v>
      </c>
      <c r="LC73" s="203">
        <v>14.220325000000001</v>
      </c>
      <c r="LD73" s="203">
        <v>3.9230939999999999</v>
      </c>
      <c r="LE73" s="203">
        <v>10.297235000000001</v>
      </c>
      <c r="LF73" s="203">
        <v>81.188070999999994</v>
      </c>
      <c r="LG73" s="203">
        <v>57.212743000000003</v>
      </c>
      <c r="LH73" s="203">
        <v>13.953744</v>
      </c>
      <c r="LI73" s="203">
        <v>43.258997999999998</v>
      </c>
      <c r="LJ73" s="203">
        <v>0.199292</v>
      </c>
      <c r="LK73" s="203">
        <v>-0.6827949999999996</v>
      </c>
      <c r="LL73" s="203">
        <v>20.101949999999999</v>
      </c>
      <c r="LM73" s="203">
        <v>1250.5874030000002</v>
      </c>
      <c r="LN73" s="241">
        <f>IFERROR(HLOOKUP("fa_21_flow_s12",acc!$B$10:$AMM$83,$A73-1947,FALSE)+HLOOKUP("res_flow",acc!$B$10:$AMM$83,$A73-1947,FALSE)+HLOOKUP("fa_2_flow_s12",acc!$B$10:$AMM$83,$A73-1947,FALSE)+HLOOKUP("fa_3e_flow_s12",acc!$B$10:$AMM$83,$A73-1947,FALSE)+HLOOKUP("fa_3d_flow_s12",acc!$B$10:$AMM$83,$A73-1947,FALSE)+HLOOKUP("fa_3g_flow_s12",acc!$B$10:$AMM$83,$A73-1947,FALSE)+HLOOKUP("fa_4_flow_s12",acc!$B$10:$AMM$83,$A73-1947,FALSE)+HLOOKUP("fa_5e_flow_s12",acc!$B$10:$AMM$83,$A73-1947,FALSE)+HLOOKUP("fa_5d_flow_s12",acc!$B$10:$AMM$83,$A73-1947,FALSE)+HLOOKUP("fa_8_flow_s12",acc!$B$10:$AMM$83,$A73-1947,FALSE),"")</f>
        <v>408.67486700000006</v>
      </c>
      <c r="LO73" s="203">
        <v>2.0165999999999989E-2</v>
      </c>
      <c r="LP73" s="203">
        <v>200.53103299999998</v>
      </c>
      <c r="LQ73" s="203">
        <v>0.79300000000000004</v>
      </c>
      <c r="LR73" s="203">
        <v>0</v>
      </c>
      <c r="LS73" s="203">
        <v>22.478271000000014</v>
      </c>
      <c r="LT73" s="203">
        <v>205.69827800000002</v>
      </c>
      <c r="LU73" s="203">
        <v>-183.21993399999999</v>
      </c>
      <c r="LV73" s="203">
        <v>121.02363200000001</v>
      </c>
      <c r="LW73" s="203">
        <v>-80.945684</v>
      </c>
      <c r="LX73" s="203">
        <v>-34.609541</v>
      </c>
      <c r="LY73" s="203">
        <v>-46.336145000000002</v>
      </c>
      <c r="LZ73" s="203">
        <v>0</v>
      </c>
      <c r="MA73" s="203">
        <v>0</v>
      </c>
      <c r="MB73" s="203">
        <v>15.991544000000005</v>
      </c>
      <c r="MC73" s="203">
        <v>206.98399799999999</v>
      </c>
      <c r="MD73" s="330">
        <f>IFERROR(HLOOKUP("fa_1_flow_s121",acc!$B$10:$AMF$83,$A73-1947,FALSE)+HLOOKUP("fa_295_flow_s121",acc!$B$10:$AMF$83,$A73-1947,FALSE)+HLOOKUP("tgt2_flow",acc!$B$10:$AMF$83,$A73-1947,FALSE)+HLOOKUP("fa_2_flow_s121",acc!$B$10:$AMF$83,$A73-1947,FALSE)+HLOOKUP("fa_3e_flow_s121",acc!$B$10:$AMF$83,$A73-1947,FALSE)+HLOOKUP("fa_3d_flow_s121",acc!$B$10:$AMF$83,$A73-1947,FALSE)+HLOOKUP("fa_3g_flow_s121",acc!$B$10:$AMF$83,$A73-1947,FALSE)+HLOOKUP("fa_4_flow_s121",acc!$B$10:$AMF$83,$A73-1947,FALSE)+HLOOKUP("fa_5e_flow_s121",acc!$B$10:$AMF$83,$A73-1947,FALSE)+HLOOKUP("fa_5d_flow_s121",acc!$B$10:$AMF$83,$A73-1947,FALSE)+HLOOKUP("fa_7_flow_s121",acc!$B$10:$AMF$83,$A73-1947,FALSE)+HLOOKUP("fa_8_flow_s121",acc!$B$10:$AMF$83,$A73-1947,FALSE),"")</f>
        <v>207.09382799999997</v>
      </c>
      <c r="ME73" s="203">
        <v>0.19783400000000001</v>
      </c>
      <c r="MF73" s="203">
        <v>66.007127500000024</v>
      </c>
      <c r="MG73" s="203">
        <v>0</v>
      </c>
      <c r="MH73" s="203">
        <v>100.85189999999999</v>
      </c>
      <c r="MI73" s="203">
        <v>46.749199999999995</v>
      </c>
      <c r="MJ73" s="203">
        <v>23.243362000000001</v>
      </c>
      <c r="MK73" s="203">
        <v>23.505834</v>
      </c>
      <c r="ML73" s="203">
        <v>-7.6109999999999998</v>
      </c>
      <c r="MM73" s="203">
        <v>8.6337980000000005</v>
      </c>
      <c r="MN73" s="203">
        <v>8.3968979999999984</v>
      </c>
      <c r="MO73" s="203">
        <v>0.2369</v>
      </c>
      <c r="MP73" s="203">
        <v>0</v>
      </c>
      <c r="MQ73" s="241">
        <v>0</v>
      </c>
      <c r="MR73" s="203">
        <v>1.0169999999999999</v>
      </c>
      <c r="MS73" s="203">
        <v>-35.262646999999994</v>
      </c>
      <c r="MT73" s="241">
        <f>IFERROR(HLOOKUP("gcb_flow",acc!$B$10:$ALX$83,$A73-1947,FALSE)+HLOOKUP("fa_2_flow_s13",acc!$B$10:$ALX$83,$A73-1947,FALSE)+HLOOKUP("fa_3d_flow_s13",acc!$B$10:$ALX$83,$A73-1947,FALSE)+HLOOKUP("fa_3g_flow_s13",acc!$B$10:$ALX$83,$A73-1947,FALSE)+HLOOKUP("fa_5e_flow_s13",acc!$B$10:$ALX$83,$A73-1947,FALSE)+HLOOKUP("fa_5d_flow_s13",acc!$B$10:$ALX$83,$A73-1947,FALSE)+HLOOKUP("fa_6_flow_s13",acc!$B$10:$ALX$83,$A73-1947,FALSE)+HLOOKUP("fa_7_flow_s13",acc!$B$10:$ALX$83,$A73-1947,FALSE)+HLOOKUP("fa_8_flow_s13",acc!$B$10:$ALX$83,$A73-1947,FALSE),"")</f>
        <v>22.587711999999996</v>
      </c>
      <c r="MU73" s="203">
        <v>0</v>
      </c>
      <c r="MV73" s="203">
        <v>15.290364999999998</v>
      </c>
      <c r="MW73" s="203">
        <v>0</v>
      </c>
      <c r="MX73" s="203">
        <v>-15.513669999999999</v>
      </c>
      <c r="MY73" s="203">
        <v>-16.217427999999998</v>
      </c>
      <c r="MZ73" s="203">
        <v>0.70377299999999998</v>
      </c>
      <c r="NA73" s="203">
        <v>0</v>
      </c>
      <c r="NB73" s="203">
        <v>-4.2272790000000002</v>
      </c>
      <c r="NC73" s="203">
        <v>-4.5625990000000005</v>
      </c>
      <c r="ND73" s="203">
        <v>0.33532200000000001</v>
      </c>
      <c r="NE73" s="203">
        <v>-7.2237999999999997E-2</v>
      </c>
      <c r="NF73" s="203">
        <v>-0.50664300000000007</v>
      </c>
      <c r="NG73" s="203">
        <v>7.9100419999999971</v>
      </c>
      <c r="NH73" s="203">
        <v>101.262733</v>
      </c>
      <c r="NI73" s="241">
        <f>IFERROR(HLOOKUP("fa_21_flow_s14",acc!$B$10:$ALP$83,$A73-1947,FALSE)+HLOOKUP("fa_2_flow_s14",acc!$B$10:$ALP$83,$A73-1947,FALSE)+HLOOKUP("fa_3d_flow_s14",acc!$B$10:$ALP$83,$A73-1947,FALSE)+HLOOKUP("fa_3g_flow_s14",acc!$B$10:$ALP$83,$A73-1947,FALSE)+HLOOKUP("fa_5e_flow_s14",acc!$B$10:$ALP$83,$A73-1947,FALSE)+HLOOKUP("fa_5d_flow_s14",acc!$B$10:$ALP$83,$A73-1947,FALSE)+HLOOKUP("fa_6_flow_s14",acc!$B$10:$ALP$83,$A73-1947,FALSE)+HLOOKUP("fa_7_flow_s14",acc!$B$10:$ALP$83,$A73-1947,FALSE)+HLOOKUP("fa_8_flow_s14",acc!$B$10:$ALP$83,$A73-1947,FALSE),"")</f>
        <v>120.130664</v>
      </c>
      <c r="NJ73" s="203">
        <v>0</v>
      </c>
      <c r="NK73" s="203">
        <v>53.735976000000001</v>
      </c>
      <c r="NL73" s="203">
        <v>5.9790000000000001</v>
      </c>
      <c r="NM73" s="203">
        <v>2.510507</v>
      </c>
      <c r="NN73" s="203">
        <v>-19.730309000000002</v>
      </c>
      <c r="NO73" s="203">
        <v>22.240813999999997</v>
      </c>
      <c r="NP73" s="203">
        <v>0</v>
      </c>
      <c r="NQ73" s="203">
        <v>6.9459700000000009</v>
      </c>
      <c r="NR73" s="203">
        <v>6.3333250000000003</v>
      </c>
      <c r="NS73" s="203">
        <v>0.61264599999999991</v>
      </c>
      <c r="NT73" s="203">
        <v>27.962</v>
      </c>
      <c r="NU73" s="203">
        <v>0</v>
      </c>
      <c r="NV73" s="203">
        <v>22.997212000000001</v>
      </c>
      <c r="NW73" s="203">
        <v>1748.9463759999999</v>
      </c>
      <c r="NX73" s="241">
        <f>IFERROR(HLOOKUP("fa_21_flow_s2",acc!$B$10:$ALH$83,$A73-1947,FALSE)+HLOOKUP("fa_2_flow_s2",acc!$B$10:$ALH$83,$A73-1947,FALSE)+HLOOKUP("fa_3e_flow_s2",acc!$B$10:$ALH$83,$A73-1947,FALSE)+HLOOKUP("fa_3g_flow_s2",acc!$B$10:$ALH$83,$A73-1947,FALSE)+HLOOKUP("fa_4_flow_s2",acc!$B$10:$ALH$83,$A73-1947,FALSE)+HLOOKUP("fa_5e_flow_s2",acc!$B$10:$ALH$83,$A73-1947,FALSE)+HLOOKUP("fa_6_flow_s2",acc!$B$10:$ALH$83,$A73-1947,FALSE)+HLOOKUP("fa_8_flow_s2",acc!$B$10:$ALH$83,$A73-1947,FALSE),"")</f>
        <v>154.33111400000001</v>
      </c>
      <c r="NY73" s="203">
        <v>0</v>
      </c>
      <c r="NZ73" s="203">
        <v>142.13380000000001</v>
      </c>
      <c r="OA73" s="203">
        <v>0.99499200000000076</v>
      </c>
      <c r="OB73" s="203">
        <v>0</v>
      </c>
      <c r="OC73" s="203">
        <v>196.91699700000001</v>
      </c>
      <c r="OD73" s="203">
        <v>196.91699700000001</v>
      </c>
      <c r="OE73" s="203">
        <v>67.110592999999994</v>
      </c>
      <c r="OF73" s="203">
        <v>-11.584014000000003</v>
      </c>
      <c r="OG73" s="203">
        <v>28.221491</v>
      </c>
      <c r="OH73" s="203">
        <v>28.221491</v>
      </c>
      <c r="OI73" s="203">
        <v>0</v>
      </c>
      <c r="OJ73" s="203">
        <v>-4.5279999999999987</v>
      </c>
      <c r="OK73" s="203">
        <v>0</v>
      </c>
      <c r="OL73" s="203">
        <v>-68.017747999999997</v>
      </c>
      <c r="OM73" s="203">
        <v>221.47530900000001</v>
      </c>
      <c r="ON73" s="241">
        <f>IFERROR(HLOOKUP("fl_3g_flow_s11",acc!$B$10:$AIO$83,$A73-1947,FALSE)+HLOOKUP("fl_4_flow_s11",acc!$B$10:$AIO$83,$A73-1947,FALSE)+HLOOKUP("fl_5e_flow_s11",acc!$B$10:$AIO$83,$A73-1947,FALSE),"")</f>
        <v>235.25682900000001</v>
      </c>
      <c r="OO73" s="203">
        <v>0</v>
      </c>
      <c r="OP73" s="203">
        <v>0</v>
      </c>
      <c r="OQ73" s="203">
        <v>27.13</v>
      </c>
      <c r="OR73" s="203">
        <v>-1.8695360000000001</v>
      </c>
      <c r="OS73" s="203">
        <v>28.999535000000002</v>
      </c>
      <c r="OT73" s="203">
        <v>129.608732</v>
      </c>
      <c r="OU73" s="203">
        <v>82.266976999999997</v>
      </c>
      <c r="OV73" s="203">
        <v>82.266976999999997</v>
      </c>
      <c r="OW73" s="203">
        <v>0</v>
      </c>
      <c r="OX73" s="203">
        <v>0</v>
      </c>
      <c r="OY73" s="203">
        <v>0</v>
      </c>
      <c r="OZ73" s="203">
        <v>0</v>
      </c>
      <c r="PA73" s="203">
        <v>1215.756044</v>
      </c>
      <c r="PB73" s="241">
        <f>IFERROR(HLOOKUP("fl_295_flow_s12",acc!$B$10:$AMM$83,$A73-1947,FALSE)+HLOOKUP("fl_2_flow_s12",acc!$B$10:$AMM$83,$A73-1947,FALSE)+HLOOKUP("fl_3g_flow_s12",acc!$B$10:$AMM$83,$A73-1947,FALSE)+HLOOKUP("fl_5e_flow_s12",acc!$B$10:$AMM$83,$A73-1947,FALSE)+HLOOKUP("fl_6_flow_s12",acc!$B$10:$AMM$83,$A73-1947,FALSE)+HLOOKUP("fl_7_flow_s12",acc!$B$10:$AMM$83,$A73-1947,FALSE),"")</f>
        <v>373.84346099999993</v>
      </c>
      <c r="PC73" s="203">
        <v>2.0166E-2</v>
      </c>
      <c r="PD73" s="203">
        <v>128.773642</v>
      </c>
      <c r="PE73" s="203">
        <v>0</v>
      </c>
      <c r="PF73" s="203">
        <v>134.2808</v>
      </c>
      <c r="PG73" s="203">
        <v>139.55767600000001</v>
      </c>
      <c r="PH73" s="203">
        <v>107.08963199999999</v>
      </c>
      <c r="PI73" s="203">
        <v>32.468068000000002</v>
      </c>
      <c r="PJ73" s="203">
        <v>0</v>
      </c>
      <c r="PK73" s="203">
        <v>-65.076659000000006</v>
      </c>
      <c r="PL73" s="203">
        <v>-65.076659000000006</v>
      </c>
      <c r="PM73" s="203">
        <v>0</v>
      </c>
      <c r="PN73" s="203">
        <v>23.561053999999999</v>
      </c>
      <c r="PO73" s="203">
        <v>12.746923999999922</v>
      </c>
      <c r="PP73" s="203">
        <v>0</v>
      </c>
      <c r="PQ73" s="203">
        <v>214.692711</v>
      </c>
      <c r="PR73" s="241">
        <f>IFERROR(HLOOKUP("fl_21_flow_s121",acc!$B$10:$AME$83,$A73-1947,FALSE)+HLOOKUP("res_flow",acc!$B$10:$AME$83,$A73-1947,FALSE)+HLOOKUP("gcb_flow",acc!$B$10:$AME$83,$A73-1947,FALSE)+HLOOKUP("fl_2_flow_s121",acc!$B$10:$AME$83,$A73-1947,FALSE)+HLOOKUP("fl_5e_flow_s121",acc!$B$10:$AME$83,$A73-1947,FALSE),"")</f>
        <v>214.80254500000001</v>
      </c>
      <c r="PS73" s="203">
        <v>0</v>
      </c>
      <c r="PT73" s="203">
        <v>69.294185999999996</v>
      </c>
      <c r="PU73" s="203">
        <v>8.8479920000000014</v>
      </c>
      <c r="PV73" s="203">
        <v>0</v>
      </c>
      <c r="PW73" s="203">
        <v>0</v>
      </c>
      <c r="PX73" s="203">
        <v>0</v>
      </c>
      <c r="PY73" s="203">
        <v>0</v>
      </c>
      <c r="PZ73" s="203">
        <v>0</v>
      </c>
      <c r="QA73" s="203">
        <v>0.54300000000000004</v>
      </c>
      <c r="QB73" s="203">
        <v>0.54300000000000004</v>
      </c>
      <c r="QC73" s="203">
        <v>0</v>
      </c>
      <c r="QD73" s="203">
        <v>0</v>
      </c>
      <c r="QE73" s="203">
        <v>0</v>
      </c>
      <c r="QF73" s="203">
        <v>0</v>
      </c>
      <c r="QG73" s="203">
        <v>67.738163</v>
      </c>
      <c r="QH73" s="241">
        <f>IFERROR(HLOOKUP("fl_2_flow_s13",acc!$B$10:$ALW$83,$A73-1947,FALSE)+HLOOKUP("fl_3e_flow_s13",acc!$B$10:$ALW$83,$A73-1947,FALSE)+HLOOKUP("fl_4_flow_s13",acc!$B$10:$ALW$83,$A73-1947,FALSE),"")</f>
        <v>125.588514</v>
      </c>
      <c r="QI73" s="203">
        <v>0</v>
      </c>
      <c r="QJ73" s="203">
        <v>12.993148999999999</v>
      </c>
      <c r="QK73" s="203">
        <v>0</v>
      </c>
      <c r="QL73" s="203">
        <v>97.339837000000003</v>
      </c>
      <c r="QM73" s="203">
        <v>91.696900999999997</v>
      </c>
      <c r="QN73" s="203">
        <v>5.6429450000000001</v>
      </c>
      <c r="QO73" s="203">
        <v>2.8627680000000009</v>
      </c>
      <c r="QP73" s="203">
        <v>0</v>
      </c>
      <c r="QQ73" s="203">
        <v>0</v>
      </c>
      <c r="QR73" s="203">
        <v>0</v>
      </c>
      <c r="QS73" s="203">
        <v>0</v>
      </c>
      <c r="QT73" s="203">
        <v>0</v>
      </c>
      <c r="QU73" s="203">
        <v>0</v>
      </c>
      <c r="QV73" s="203">
        <v>29.284149000000003</v>
      </c>
      <c r="QW73" s="241">
        <f>IFERROR(HLOOKUP("fl_4_flow_s14",acc!$B$10:$ALO$83,$A73-1947,FALSE),"")</f>
        <v>48.152081000000003</v>
      </c>
      <c r="QX73" s="203">
        <v>0</v>
      </c>
      <c r="QY73" s="203">
        <v>0</v>
      </c>
      <c r="QZ73" s="203">
        <v>0</v>
      </c>
      <c r="RA73" s="203">
        <v>0</v>
      </c>
      <c r="RB73" s="203">
        <v>0</v>
      </c>
      <c r="RC73" s="203">
        <v>48.152081000000003</v>
      </c>
      <c r="RD73" s="203">
        <v>0</v>
      </c>
      <c r="RE73" s="203">
        <v>0</v>
      </c>
      <c r="RF73" s="203">
        <v>0</v>
      </c>
      <c r="RG73" s="203">
        <v>0</v>
      </c>
      <c r="RH73" s="203">
        <v>0</v>
      </c>
      <c r="RI73" s="203">
        <v>0</v>
      </c>
      <c r="RJ73" s="203">
        <v>1719.747171</v>
      </c>
      <c r="RK73" s="241">
        <f>IFERROR(HLOOKUP("fl_1_flow_s2",acc!$B$10:$ALG$83,$A73-1947,FALSE)+HLOOKUP("fl_295_flow_s2",acc!$B$10:$ALG$83,$A73-1947,FALSE)+HLOOKUP("tgt2_flow",acc!$B$10:$ALG$83,$A73-1947,FALSE)+HLOOKUP("fl_2_flow_s2",acc!$B$10:$ALG$83,$A73-1947,FALSE)+HLOOKUP("fl_3d_flow_s2",acc!$B$10:$ALG$83,$A73-1947,FALSE)+HLOOKUP("fl_4_flow_s2",acc!$B$10:$ALG$83,$A73-1947,FALSE)+HLOOKUP("fl_5d_flow_s2",acc!$B$10:$ALG$83,$A73-1947,FALSE)+HLOOKUP("fl_7_flow_s2",acc!$B$10:$ALG$83,$A73-1947,FALSE),"")</f>
        <v>125.13189400000002</v>
      </c>
      <c r="RL73" s="203">
        <v>0.19783400000000001</v>
      </c>
      <c r="RM73" s="203">
        <v>307.02282250000002</v>
      </c>
      <c r="RN73" s="203">
        <v>0</v>
      </c>
      <c r="RO73" s="203">
        <v>-33.428899999999992</v>
      </c>
      <c r="RP73" s="203">
        <v>70.444632999999996</v>
      </c>
      <c r="RQ73" s="203">
        <v>196.91699700000001</v>
      </c>
      <c r="RR73" s="203">
        <v>-126.47228999999999</v>
      </c>
      <c r="RS73" s="203">
        <v>2.3931080000000051</v>
      </c>
      <c r="RT73" s="203">
        <v>-1.8922909999999999</v>
      </c>
      <c r="RU73" s="203">
        <v>0</v>
      </c>
      <c r="RV73" s="203">
        <v>-1.8922909999999999</v>
      </c>
      <c r="RW73" s="203">
        <v>0</v>
      </c>
      <c r="RX73" s="203">
        <v>-13.936362000000031</v>
      </c>
      <c r="RY73" s="203">
        <v>0</v>
      </c>
      <c r="RZ73" s="203">
        <v>-327.47970899999996</v>
      </c>
      <c r="SA73" s="241">
        <f>IFERROR(HLOOKUP("fa_21_v_s11",acc!$B$10:$AIR$83,$A73-1947,FALSE)+HLOOKUP("fa_2_v_s11",acc!$B$10:$AIR$83,$A73-1947,FALSE)+HLOOKUP("fa_3e_v_s11",acc!$B$10:$AIR$83,$A73-1947,FALSE)+HLOOKUP("fa_3d_v_s11",acc!$B$10:$AIR$83,$A73-1947,FALSE)+HLOOKUP("fa_4_v_s11",acc!$B$10:$AIR$83,$A73-1947,FALSE)
+HLOOKUP("fa_5e_v_s11",acc!$B$10:$AIR$83,$A73-1947,FALSE)
+HLOOKUP("fa_5d_v_s11",acc!$B$10:$AIR$83,$A73-1947,FALSE)
+HLOOKUP("fa_6_v_s11",acc!$B$10:$AIR$83,$A73-1947,FALSE)
+HLOOKUP("fa_7_v_s11",acc!$B$10:$AIR$83,$A73-1947,FALSE)
+HLOOKUP("fa_8_v_s11",acc!$B$10:$AIR$83,$A73-1947,FALSE),"")</f>
        <v>-345.98392699999994</v>
      </c>
      <c r="SB73" s="203">
        <v>0</v>
      </c>
      <c r="SC73" s="203">
        <v>1.6865060000000001</v>
      </c>
      <c r="SD73" s="203">
        <v>0</v>
      </c>
      <c r="SE73" s="203">
        <v>-5.3829999999999998E-3</v>
      </c>
      <c r="SF73" s="203">
        <v>2.4378E-2</v>
      </c>
      <c r="SG73" s="203">
        <v>-2.9763999999999999E-2</v>
      </c>
      <c r="SH73" s="203">
        <v>-3.7087629999999998</v>
      </c>
      <c r="SI73" s="203">
        <v>-342.73458199999999</v>
      </c>
      <c r="SJ73" s="203">
        <v>-185.941664</v>
      </c>
      <c r="SK73" s="203">
        <v>-156.79291800000001</v>
      </c>
      <c r="SL73" s="203">
        <v>0</v>
      </c>
      <c r="SM73" s="203">
        <v>0.76759500000000003</v>
      </c>
      <c r="SN73" s="203">
        <v>-2.053840000000001</v>
      </c>
      <c r="SO73" s="203">
        <v>-706.38305100000002</v>
      </c>
      <c r="SP73" s="241">
        <f>IFERROR(HLOOKUP("fa_21_v_s12",acc!$B$10:$AML$83,$A73-1947,FALSE)+HLOOKUP("res_v",acc!$B$10:$AML$83,$A73-1947,FALSE)+HLOOKUP("fa_2_v_s12",acc!$B$10:$AML$83,$A73-1947,FALSE)+HLOOKUP("fa_3e_v_s12",acc!$B$10:$AML$83,$A73-1947,FALSE)+HLOOKUP("fa_3d_v_s12",acc!$B$10:$AML$83,$A73-1947,FALSE)+HLOOKUP("fa_3g_v_s12",acc!$B$10:$AML$83,$A73-1947,FALSE)+HLOOKUP("fa_4_v_s12",acc!$B$10:$AML$83,$A73-1947,FALSE)+HLOOKUP("fa_5e_v_s12",acc!$B$10:$AML$83,$A73-1947,FALSE)+HLOOKUP("fa_5d_v_s12",acc!$B$10:$AML$83,$A73-1947,FALSE)+HLOOKUP("fa_8_v_s12",acc!$B$10:$AML$83,$A73-1947,FALSE),"")</f>
        <v>-216.17614399999999</v>
      </c>
      <c r="SQ73" s="203">
        <v>0.27879300000000029</v>
      </c>
      <c r="SR73" s="203">
        <v>32.101886999999998</v>
      </c>
      <c r="SS73" s="203">
        <v>0</v>
      </c>
      <c r="ST73" s="203">
        <v>0</v>
      </c>
      <c r="SU73" s="203">
        <v>-13.866237999999999</v>
      </c>
      <c r="SV73" s="203">
        <v>5.9015340000000016</v>
      </c>
      <c r="SW73" s="203">
        <v>-19.767775</v>
      </c>
      <c r="SX73" s="203">
        <v>-16.140006</v>
      </c>
      <c r="SY73" s="203">
        <v>-218.38378399999999</v>
      </c>
      <c r="SZ73" s="203">
        <v>-151.530967</v>
      </c>
      <c r="TA73" s="203">
        <v>-66.852816999999988</v>
      </c>
      <c r="TB73" s="203">
        <v>0</v>
      </c>
      <c r="TC73" s="203">
        <v>0</v>
      </c>
      <c r="TD73" s="203">
        <v>0</v>
      </c>
      <c r="TE73" s="203">
        <v>21.115102</v>
      </c>
      <c r="TF73" s="241">
        <f>IFERROR(HLOOKUP("fa_1_v_s121",acc!$B$10:$AMD$83,$A73-1947,FALSE)+HLOOKUP("fa_295_v_s121",acc!$B$10:$AMD$83,$A73-1947,FALSE)+HLOOKUP("tgt2_v",acc!$B$10:$AMD$83,$A73-1947,FALSE)+HLOOKUP("fa_2_v_s121",acc!$B$10:$AMD$83,$A73-1947,FALSE)+HLOOKUP("fa_3e_v_s121",acc!$B$10:$AMD$83,$A73-1947,FALSE)+HLOOKUP("fa_3d_v_s121",acc!$B$10:$AMD$83,$A73-1947,FALSE)+HLOOKUP("fa_3g_v_s121",acc!$B$10:$AMD$83,$A73-1947,FALSE)+HLOOKUP("fa_4_v_s121",acc!$B$10:$AMD$83,$A73-1947,FALSE)+HLOOKUP("fa_5e_v_s121",acc!$B$10:$AMD$83,$A73-1947,FALSE)+HLOOKUP("fa_5d_v_s121",acc!$B$10:$AMD$83,$A73-1947,FALSE)+HLOOKUP("fa_7_v_s121",acc!$B$10:$AMD$83,$A73-1947,FALSE)+HLOOKUP("fa_8_v_s121",acc!$B$10:$AMD$83,$A73-1947,FALSE),"")</f>
        <v>20.836313999999998</v>
      </c>
      <c r="TG73" s="203">
        <v>12.441207</v>
      </c>
      <c r="TH73" s="203">
        <v>1.5350000000000001</v>
      </c>
      <c r="TI73" s="203">
        <v>0</v>
      </c>
      <c r="TJ73" s="203">
        <v>0.47299999999999998</v>
      </c>
      <c r="TK73" s="203">
        <v>7.0918999999999999</v>
      </c>
      <c r="TL73" s="203">
        <v>2.8482179999999997</v>
      </c>
      <c r="TM73" s="203">
        <v>4.2436869999999995</v>
      </c>
      <c r="TN73" s="203">
        <v>-0.38500000000000001</v>
      </c>
      <c r="TO73" s="203">
        <v>-0.31979800000000003</v>
      </c>
      <c r="TP73" s="203">
        <v>-0.32179800000000003</v>
      </c>
      <c r="TQ73" s="203">
        <v>2E-3</v>
      </c>
      <c r="TR73" s="203">
        <v>0</v>
      </c>
      <c r="TS73" s="241">
        <v>0</v>
      </c>
      <c r="TT73" s="203">
        <v>0</v>
      </c>
      <c r="TU73" s="203">
        <v>-20.372487</v>
      </c>
      <c r="TV73" s="241">
        <f>IFERROR(HLOOKUP("gcb_v",acc!$B$10:$ALV$83,$A73-1947,FALSE)+HLOOKUP("fa_2_v_s13",acc!$B$10:$ALV$83,$A73-1947,FALSE)+HLOOKUP("fa_3d_v_s13",acc!$B$10:$ALV$83,$A73-1947,FALSE)+HLOOKUP("fa_3g_v_s13",acc!$B$10:$ALV$83,$A73-1947,FALSE)+HLOOKUP("fa_5e_v_s13",acc!$B$10:$ALV$83,$A73-1947,FALSE)+HLOOKUP("fa_5d_v_s13",acc!$B$10:$ALV$83,$A73-1947,FALSE)+HLOOKUP("fa_6_v_s13",acc!$B$10:$ALV$83,$A73-1947,FALSE)+HLOOKUP("fa_7_v_s13",acc!$B$10:$ALV$83,$A73-1947,FALSE)+HLOOKUP("fa_8_v_s13",acc!$B$10:$ALV$83,$A73-1947,FALSE),"")</f>
        <v>-19.984813000000003</v>
      </c>
      <c r="TW73" s="203">
        <v>0</v>
      </c>
      <c r="TX73" s="203">
        <v>0.12787899999999999</v>
      </c>
      <c r="TY73" s="203">
        <v>0</v>
      </c>
      <c r="TZ73" s="203">
        <v>-1.328E-2</v>
      </c>
      <c r="UA73" s="203">
        <v>0.34085100000000002</v>
      </c>
      <c r="UB73" s="203">
        <v>-0.35413099999999997</v>
      </c>
      <c r="UC73" s="203">
        <v>0</v>
      </c>
      <c r="UD73" s="203">
        <v>-22.630893</v>
      </c>
      <c r="UE73" s="203">
        <v>-19.494323999999999</v>
      </c>
      <c r="UF73" s="203">
        <v>-3.1365720000000001</v>
      </c>
      <c r="UG73" s="203">
        <v>0</v>
      </c>
      <c r="UH73" s="203">
        <v>2.7376469999999999</v>
      </c>
      <c r="UI73" s="203">
        <v>0</v>
      </c>
      <c r="UJ73" s="203">
        <v>-73.373460999999992</v>
      </c>
      <c r="UK73" s="241">
        <f>IFERROR(HLOOKUP("fa_21_v_s14",acc!$B$10:$ALN$83,$A73-1947,FALSE)+HLOOKUP("fa_2_v_s14",acc!$B$10:$ALN$83,$A73-1947,FALSE)+HLOOKUP("fa_3d_v_s14",acc!$B$10:$ALN$83,$A73-1947,FALSE)+HLOOKUP("fa_3g_v_s14",acc!$B$10:$ALN$83,$A73-1947,FALSE)+HLOOKUP("fa_5e_v_s14",acc!$B$10:$ALN$83,$A73-1947,FALSE)+HLOOKUP("fa_5d_v_s14",acc!$B$10:$ALN$83,$A73-1947,FALSE)+HLOOKUP("fa_6_v_s14",acc!$B$10:$ALN$83,$A73-1947,FALSE)+HLOOKUP("fa_7_v_s14",acc!$B$10:$ALN$83,$A73-1947,FALSE)+HLOOKUP("fa_8_v_s14",acc!$B$10:$ALN$83,$A73-1947,FALSE),"")</f>
        <v>-73.656459000000012</v>
      </c>
      <c r="UL73" s="203">
        <v>0</v>
      </c>
      <c r="UM73" s="203">
        <v>0.75620000000000009</v>
      </c>
      <c r="UN73" s="203">
        <v>0</v>
      </c>
      <c r="UO73" s="203">
        <v>-2.911556</v>
      </c>
      <c r="UP73" s="203">
        <v>-1.7552570000000001</v>
      </c>
      <c r="UQ73" s="203">
        <v>-1.156296</v>
      </c>
      <c r="UR73" s="203">
        <v>0</v>
      </c>
      <c r="US73" s="203">
        <v>-61.791103999999997</v>
      </c>
      <c r="UT73" s="203">
        <v>-60.061946000000006</v>
      </c>
      <c r="UU73" s="203">
        <v>-1.7291590000000001</v>
      </c>
      <c r="UV73" s="203">
        <v>-9.7100010000000001</v>
      </c>
      <c r="UW73" s="203">
        <v>0</v>
      </c>
      <c r="UX73" s="203">
        <v>0</v>
      </c>
      <c r="UY73" s="203">
        <v>-1094.890727</v>
      </c>
      <c r="UZ73" s="241">
        <f>IFERROR(HLOOKUP("fa_21_v_s2",acc!$B$10:$ALF$83,$A73-1947,FALSE)+HLOOKUP("fa_2_v_s2",acc!$B$10:$ALF$83,$A73-1947,FALSE)+HLOOKUP("fa_3e_v_s2",acc!$B$10:$ALF$83,$A73-1947,FALSE)+HLOOKUP("fa_3g_v_s2",acc!$B$10:$ALF$83,$A73-1947,FALSE)+HLOOKUP("fa_4_v_s2",acc!$B$10:$ALF$83,$A73-1947,FALSE)+HLOOKUP("fa_5e_v_s2",acc!$B$10:$ALF$83,$A73-1947,FALSE)+HLOOKUP("fa_6_v_s2",acc!$B$10:$ALF$83,$A73-1947,FALSE)+HLOOKUP("fa_8_v_s2",acc!$B$10:$ALF$83,$A73-1947,FALSE),"")</f>
        <v>-149.24169600000005</v>
      </c>
      <c r="VA73" s="203">
        <v>0</v>
      </c>
      <c r="VB73" s="203">
        <v>-2.2696000000000005</v>
      </c>
      <c r="VC73" s="203">
        <v>0</v>
      </c>
      <c r="VD73" s="203">
        <v>0</v>
      </c>
      <c r="VE73" s="203">
        <v>7.6922280000000001</v>
      </c>
      <c r="VF73" s="203">
        <v>7.3597239999999999</v>
      </c>
      <c r="VG73" s="203">
        <v>0.332509</v>
      </c>
      <c r="VH73" s="203">
        <v>-0.92896400000000035</v>
      </c>
      <c r="VI73" s="203">
        <v>-148.41048100000006</v>
      </c>
      <c r="VJ73" s="203">
        <v>-148.41048100000006</v>
      </c>
      <c r="VK73" s="203">
        <v>0</v>
      </c>
      <c r="VL73" s="203">
        <v>-1.9000000000000128E-2</v>
      </c>
      <c r="VM73" s="203">
        <v>0</v>
      </c>
      <c r="VN73" s="203">
        <v>2.053840000000001</v>
      </c>
      <c r="VO73" s="203">
        <v>-354.36933600000003</v>
      </c>
      <c r="VP73" s="241">
        <f>IFERROR(HLOOKUP("fl_3g_v_s11",acc!$B$10:$AIM$83,$A73-1947,FALSE)+HLOOKUP("fl_4_v_s11",acc!$B$10:$AIM$83,$A73-1947,FALSE)+HLOOKUP("fl_5e_v_s11",acc!$B$10:$AIM$83,$A73-1947,FALSE),"")</f>
        <v>-372.87354700000003</v>
      </c>
      <c r="VQ73" s="203">
        <v>0</v>
      </c>
      <c r="VR73" s="203">
        <v>0</v>
      </c>
      <c r="VS73" s="203">
        <v>-1.1930000000000001</v>
      </c>
      <c r="VT73" s="203">
        <v>4.3781E-2</v>
      </c>
      <c r="VU73" s="203">
        <v>-1.236777</v>
      </c>
      <c r="VV73" s="203">
        <v>-5.1546880000000002</v>
      </c>
      <c r="VW73" s="203">
        <v>-366.59040600000003</v>
      </c>
      <c r="VX73" s="203">
        <v>-366.59040600000003</v>
      </c>
      <c r="VY73" s="203">
        <v>0</v>
      </c>
      <c r="VZ73" s="203">
        <v>0</v>
      </c>
      <c r="WA73" s="203">
        <v>0</v>
      </c>
      <c r="WB73" s="203">
        <v>0</v>
      </c>
      <c r="WC73" s="203">
        <v>-765.33534800000007</v>
      </c>
      <c r="WD73" s="241">
        <f>IFERROR(HLOOKUP("fl_295_v_s12",acc!$B$10:$AMK$83,$A73-1947,FALSE)+HLOOKUP("fl_2_v_s12",acc!$B$10:$AMK$83,$A73-1947,FALSE)+HLOOKUP("fl_3g_v_s12",acc!$B$10:$AMK$83,$A73-1947,FALSE)+HLOOKUP("fl_5e_v_s12",acc!$B$10:$AMK$83,$A73-1947,FALSE)+HLOOKUP("fl_6_v_s12",acc!$B$10:$AMK$83,$A73-1947,FALSE)+HLOOKUP("fl_7_v_s12",acc!$B$10:$AMK$83,$A73-1947,FALSE),"")</f>
        <v>-275.12843700000002</v>
      </c>
      <c r="WE73" s="203">
        <v>0.27879300000000001</v>
      </c>
      <c r="WF73" s="203">
        <v>-25.051245000000002</v>
      </c>
      <c r="WG73" s="203">
        <v>0</v>
      </c>
      <c r="WH73" s="203">
        <v>-2.2696000000000005</v>
      </c>
      <c r="WI73" s="203">
        <v>-2.3907720000000001</v>
      </c>
      <c r="WJ73" s="203">
        <v>0.26188499999999998</v>
      </c>
      <c r="WK73" s="203">
        <v>-2.6526559999999999</v>
      </c>
      <c r="WL73" s="203">
        <v>0</v>
      </c>
      <c r="WM73" s="203">
        <v>-213.099774</v>
      </c>
      <c r="WN73" s="203">
        <v>-213.099774</v>
      </c>
      <c r="WO73" s="203">
        <v>0</v>
      </c>
      <c r="WP73" s="203">
        <v>-9.7290010000000002</v>
      </c>
      <c r="WQ73" s="203">
        <v>-22.58804600000002</v>
      </c>
      <c r="WR73" s="203">
        <v>0</v>
      </c>
      <c r="WS73" s="203">
        <v>14.591792999999999</v>
      </c>
      <c r="WT73" s="241">
        <f>IFERROR(HLOOKUP("fl_21_v_s121",acc!$B$10:$AMC$83,$A73-1947,FALSE)+HLOOKUP("res_v",acc!$B$10:$AMC$83,$A73-1947,FALSE)+HLOOKUP("gcb_v",acc!$B$10:$AMC$83,$A73-1947,FALSE)+HLOOKUP("fl_2_v_s121",acc!$B$10:$AMC$83,$A73-1947,FALSE)+HLOOKUP("fl_5e_v_s121",acc!$B$10:$AMC$83,$A73-1947,FALSE),"")</f>
        <v>14.313000000000001</v>
      </c>
      <c r="WU73" s="203">
        <v>0</v>
      </c>
      <c r="WV73" s="203">
        <v>0.27200000000000002</v>
      </c>
      <c r="WW73" s="203">
        <v>0</v>
      </c>
      <c r="WX73" s="203">
        <v>0</v>
      </c>
      <c r="WY73" s="203">
        <v>0</v>
      </c>
      <c r="WZ73" s="203">
        <v>0</v>
      </c>
      <c r="XA73" s="203">
        <v>0</v>
      </c>
      <c r="XB73" s="203">
        <v>0</v>
      </c>
      <c r="XC73" s="203">
        <v>13.929</v>
      </c>
      <c r="XD73" s="203">
        <v>13.929</v>
      </c>
      <c r="XE73" s="203">
        <v>0</v>
      </c>
      <c r="XF73" s="203">
        <v>0</v>
      </c>
      <c r="XG73" s="203">
        <v>0</v>
      </c>
      <c r="XH73" s="203">
        <v>0</v>
      </c>
      <c r="XI73" s="203">
        <v>9.9391639999999999</v>
      </c>
      <c r="XJ73" s="241">
        <f>IFERROR(HLOOKUP("fl_2_v_s13",acc!$B$10:$ALU$83,$A73-1947,FALSE)+HLOOKUP("fl_3e_v_s13",acc!$B$10:$ALU$83,$A73-1947,FALSE)+HLOOKUP("fl_4_v_s13",acc!$B$10:$ALU$83,$A73-1947,FALSE),"")</f>
        <v>10.326843999999999</v>
      </c>
      <c r="XK73" s="203">
        <v>0</v>
      </c>
      <c r="XL73" s="203">
        <v>0</v>
      </c>
      <c r="XM73" s="203">
        <v>0</v>
      </c>
      <c r="XN73" s="203">
        <v>11.276</v>
      </c>
      <c r="XO73" s="203">
        <v>7.0540580000000004</v>
      </c>
      <c r="XP73" s="203">
        <v>4.2219449999999998</v>
      </c>
      <c r="XQ73" s="203">
        <v>-0.74299599999999999</v>
      </c>
      <c r="XR73" s="203">
        <v>0</v>
      </c>
      <c r="XS73" s="203">
        <v>0</v>
      </c>
      <c r="XT73" s="203">
        <v>0</v>
      </c>
      <c r="XU73" s="203">
        <v>0</v>
      </c>
      <c r="XV73" s="203">
        <v>0</v>
      </c>
      <c r="XW73" s="203">
        <v>0</v>
      </c>
      <c r="XX73" s="203">
        <v>0.28299999999999997</v>
      </c>
      <c r="XY73" s="241">
        <f>IFERROR(HLOOKUP("fl_4_v_s14",acc!$B$10:$ALM$83,$A73-1947,FALSE),"")</f>
        <v>0</v>
      </c>
      <c r="XZ73" s="203">
        <v>0</v>
      </c>
      <c r="YA73" s="203">
        <v>0</v>
      </c>
      <c r="YB73" s="203">
        <v>0</v>
      </c>
      <c r="YC73" s="203">
        <v>0</v>
      </c>
      <c r="YD73" s="203">
        <v>0</v>
      </c>
      <c r="YE73" s="203">
        <v>0</v>
      </c>
      <c r="YF73" s="203">
        <v>0</v>
      </c>
      <c r="YG73" s="203">
        <v>0</v>
      </c>
      <c r="YH73" s="203">
        <v>0</v>
      </c>
      <c r="YI73" s="203">
        <v>0</v>
      </c>
      <c r="YJ73" s="203">
        <v>0</v>
      </c>
      <c r="YK73" s="203">
        <v>0</v>
      </c>
      <c r="YL73" s="203">
        <v>-1106.493606</v>
      </c>
      <c r="YM73" s="241">
        <f>IFERROR(HLOOKUP("fl_1_v_s2",acc!$B$10:$ALE$83,$A73-1947,FALSE)+HLOOKUP("fl_295_v_s2",acc!$B$10:$ALE$83,$A73-1947,FALSE)+HLOOKUP("tgt2_v",acc!$B$10:$ALE$83,$A73-1947,FALSE)+HLOOKUP("fl_2_v_s2",acc!$B$10:$ALE$83,$A73-1947,FALSE)+HLOOKUP("fl_3d_v_s2",acc!$B$10:$ALE$83,$A73-1947,FALSE)+HLOOKUP("fl_4_v_s2",acc!$B$10:$ALE$83,$A73-1947,FALSE)+HLOOKUP("fl_5d_v_s2",acc!$B$10:$ALE$83,$A73-1947,FALSE)+HLOOKUP("fl_7_v_s2",acc!$B$10:$ALE$83,$A73-1947,FALSE),"")</f>
        <v>-160.84458199999995</v>
      </c>
      <c r="YN73" s="203">
        <v>12.441207</v>
      </c>
      <c r="YO73" s="203">
        <v>58.717117000000002</v>
      </c>
      <c r="YP73" s="203">
        <v>0</v>
      </c>
      <c r="YQ73" s="203">
        <v>2.7426000000000004</v>
      </c>
      <c r="YR73" s="203">
        <v>-9.7045570000000012</v>
      </c>
      <c r="YS73" s="203">
        <v>7.3597239999999999</v>
      </c>
      <c r="YT73" s="203">
        <v>-17.064276999999997</v>
      </c>
      <c r="YU73" s="203">
        <v>-15.265048999999999</v>
      </c>
      <c r="YV73" s="203">
        <v>-228.509468</v>
      </c>
      <c r="YW73" s="203">
        <v>0</v>
      </c>
      <c r="YX73" s="203">
        <v>-228.509468</v>
      </c>
      <c r="YY73" s="203">
        <v>0</v>
      </c>
      <c r="YZ73" s="203">
        <v>26.09328800000003</v>
      </c>
      <c r="ZA73" s="203">
        <v>0</v>
      </c>
      <c r="ZB73" s="203">
        <v>33.536512000000002</v>
      </c>
      <c r="ZC73" s="241">
        <f>IFERROR(HLOOKUP("fa_21_c_s11",acc!$B$10:$AIL$83,$A73-1947,FALSE)+HLOOKUP("fa_2_c_s11",acc!$B$10:$AIL$83,$A73-1947,FALSE)+HLOOKUP("fa_3e_c_s11",acc!$B$10:$AIL$83,$A73-1947,FALSE)+HLOOKUP("fa_3d_c_s11",acc!$B$10:$AIL$83,$A73-1947,FALSE)+HLOOKUP("fa_4_c_s11",acc!$B$10:$AIL$83,$A73-1947,FALSE)+HLOOKUP("fa_5e_c_s11",acc!$B$10:$AIL$83,$A73-1947,FALSE)+HLOOKUP("fa_5d_c_s11",acc!$B$10:$AIL$83,$A73-1947,FALSE)+HLOOKUP("fa_6_c_s11",acc!$B$10:$AIL$83,$A73-1947,FALSE)+HLOOKUP("fa_7_c_s11",acc!$B$10:$AIL$83,$A73-1947,FALSE)+HLOOKUP("fa_8_c_s11",acc!$B$10:$AIL$83,$A73-1947,FALSE),"")</f>
        <v>3.005861999999992</v>
      </c>
      <c r="ZD73" s="203">
        <v>0</v>
      </c>
      <c r="ZE73" s="203">
        <v>3.123974</v>
      </c>
      <c r="ZF73" s="203">
        <v>0</v>
      </c>
      <c r="ZG73" s="203">
        <v>0</v>
      </c>
      <c r="ZH73" s="203">
        <v>0</v>
      </c>
      <c r="ZI73" s="203">
        <v>0</v>
      </c>
      <c r="ZJ73" s="203">
        <v>5.0824239999999996</v>
      </c>
      <c r="ZK73" s="203">
        <v>-7.3259740000000004</v>
      </c>
      <c r="ZL73" s="203">
        <v>-7.6724000000000001E-2</v>
      </c>
      <c r="ZM73" s="203">
        <v>-7.24925</v>
      </c>
      <c r="ZN73" s="203">
        <v>-3.6180020000000002</v>
      </c>
      <c r="ZO73" s="203">
        <v>0</v>
      </c>
      <c r="ZP73" s="203">
        <v>5.7434399999999926</v>
      </c>
      <c r="ZQ73" s="203">
        <v>131.85632199999998</v>
      </c>
      <c r="ZR73" s="241">
        <f>IFERROR(HLOOKUP("fa_21_c_s12",acc!$B$10:$AMJ$83,$A73-1947,FALSE)+HLOOKUP("res_c",acc!$B$10:$AMJ$83,$A73-1947,FALSE)+HLOOKUP("fa_2_c_s12",acc!$B$10:$AMJ$83,$A73-1947,FALSE)+HLOOKUP("fa_3e_c_s12",acc!$B$10:$AMJ$83,$A73-1947,FALSE)+HLOOKUP("fa_3d_c_s12",acc!$B$10:$AMJ$83,$A73-1947,FALSE)+HLOOKUP("fa_3g_c_s12",acc!$B$10:$AMJ$83,$A73-1947,FALSE)+HLOOKUP("fa_4_c_s12",acc!$B$10:$AMJ$83,$A73-1947,FALSE)+HLOOKUP("fa_5e_c_s12",acc!$B$10:$AMJ$83,$A73-1947,FALSE)+HLOOKUP("fa_5d_c_s12",acc!$B$10:$AMJ$83,$A73-1947,FALSE)+HLOOKUP("fa_8_c_s12",acc!$B$10:$AMJ$83,$A73-1947,FALSE),"")</f>
        <v>106.38116600000001</v>
      </c>
      <c r="ZS73" s="203">
        <v>0</v>
      </c>
      <c r="ZT73" s="203">
        <v>72.586568</v>
      </c>
      <c r="ZU73" s="203">
        <v>0</v>
      </c>
      <c r="ZV73" s="203">
        <v>0</v>
      </c>
      <c r="ZW73" s="203">
        <v>3.324516</v>
      </c>
      <c r="ZX73" s="203">
        <v>-2.6305050000000003</v>
      </c>
      <c r="ZY73" s="203">
        <v>5.9549459999999996</v>
      </c>
      <c r="ZZ73" s="203">
        <v>6.1126439999999995</v>
      </c>
      <c r="AAA73" s="203">
        <v>24.346512999999998</v>
      </c>
      <c r="AAB73" s="203">
        <v>22.083437</v>
      </c>
      <c r="AAC73" s="203">
        <v>2.2630759999999999</v>
      </c>
      <c r="AAD73" s="203">
        <v>0</v>
      </c>
      <c r="AAE73" s="203">
        <v>0</v>
      </c>
      <c r="AAF73" s="203">
        <v>1.0999999999999999E-2</v>
      </c>
      <c r="AAG73" s="203">
        <v>0</v>
      </c>
      <c r="AAH73" s="241">
        <f>IFERROR(HLOOKUP("fa_1_c_s121",acc!$B$10:$AMB$83,$A73-1947,FALSE)+HLOOKUP("fa_295_c_s121",acc!$B$10:$AMB$83,$A73-1947,FALSE)+HLOOKUP("tgt2_c",acc!$B$10:$AMB$83,$A73-1947,FALSE)+HLOOKUP("fa_2_c_s121",acc!$B$10:$AMB$83,$A73-1947,FALSE)+HLOOKUP("fa_3e_c_s121",acc!$B$10:$AMB$83,$A73-1947,FALSE)+HLOOKUP("fa_3d_c_s121",acc!$B$10:$AMB$83,$A73-1947,FALSE)+HLOOKUP("fa_3g_c_s121",acc!$B$10:$AMB$83,$A73-1947,FALSE)+HLOOKUP("fa_4_c_s121",acc!$B$10:$AMB$83,$A73-1947,FALSE)+HLOOKUP("fa_5e_c_s121",acc!$B$10:$AMB$83,$A73-1947,FALSE)+HLOOKUP("fa_5d_c_s121",acc!$B$10:$AMB$83,$A73-1947,FALSE)+HLOOKUP("fa_7_c_s121",acc!$B$10:$AMB$83,$A73-1947,FALSE)+HLOOKUP("fa_8_c_s121",acc!$B$10:$AMB$83,$A73-1947,FALSE),"")</f>
        <v>0</v>
      </c>
      <c r="AAI73" s="203">
        <v>0</v>
      </c>
      <c r="AAJ73" s="203">
        <v>0</v>
      </c>
      <c r="AAK73" s="203">
        <v>0</v>
      </c>
      <c r="AAL73" s="203">
        <v>0</v>
      </c>
      <c r="AAM73" s="203">
        <v>0</v>
      </c>
      <c r="AAN73" s="203">
        <v>0</v>
      </c>
      <c r="AAO73" s="203">
        <v>0</v>
      </c>
      <c r="AAP73" s="203">
        <v>0</v>
      </c>
      <c r="AAQ73" s="203">
        <v>0</v>
      </c>
      <c r="AAR73" s="203">
        <v>0</v>
      </c>
      <c r="AAS73" s="203">
        <v>0</v>
      </c>
      <c r="AAT73" s="203">
        <v>0</v>
      </c>
      <c r="AAU73" s="203">
        <v>0</v>
      </c>
      <c r="AAV73" s="203">
        <v>0</v>
      </c>
      <c r="AAW73" s="203">
        <v>-2.9445259999999998</v>
      </c>
      <c r="AAX73" s="241">
        <f>IFERROR(HLOOKUP("gcb_c",acc!$B$10:$ALT$83,$A73-1947,FALSE)+HLOOKUP("fa_2_c_s13",acc!$B$10:$ALT$83,$A73-1947,FALSE)+HLOOKUP("fa_3d_c_s13",acc!$B$10:$ALT$83,$A73-1947,FALSE)+HLOOKUP("fa_3g_c_s13",acc!$B$10:$ALT$83,$A73-1947,FALSE)+HLOOKUP("fa_5e_c_s13",acc!$B$10:$ALT$83,$A73-1947,FALSE)+HLOOKUP("fa_5d_c_s13",acc!$B$10:$ALT$83,$A73-1947,FALSE)+HLOOKUP("fa_6_c_s13",acc!$B$10:$ALT$83,$A73-1947,FALSE)+HLOOKUP("fa_7_c_s13",acc!$B$10:$ALT$83,$A73-1947,FALSE)+HLOOKUP("fa_8_c_s13",acc!$B$10:$ALT$83,$A73-1947,FALSE),"")</f>
        <v>-1.7234839999999996</v>
      </c>
      <c r="AAY73" s="203">
        <v>0</v>
      </c>
      <c r="AAZ73" s="203">
        <v>-1.204</v>
      </c>
      <c r="ABA73" s="203">
        <v>0</v>
      </c>
      <c r="ABB73" s="203">
        <v>2.7E-2</v>
      </c>
      <c r="ABC73" s="203">
        <v>0.130637</v>
      </c>
      <c r="ABD73" s="203">
        <v>-0.10365199999999999</v>
      </c>
      <c r="ABE73" s="203">
        <v>0</v>
      </c>
      <c r="ABF73" s="203">
        <v>0.33122600000000002</v>
      </c>
      <c r="ABG73" s="203">
        <v>0.433369</v>
      </c>
      <c r="ABH73" s="203">
        <v>-0.102143</v>
      </c>
      <c r="ABI73" s="203">
        <v>0</v>
      </c>
      <c r="ABJ73" s="203">
        <v>0</v>
      </c>
      <c r="ABK73" s="203">
        <v>-0.7470699999999999</v>
      </c>
      <c r="ABL73" s="203">
        <v>10.081394</v>
      </c>
      <c r="ABM73" s="241">
        <f>IFERROR(HLOOKUP("fa_21_c_s14",acc!$B$10:$ALL$83,$A73-1947,FALSE)+HLOOKUP("fa_2_c_s14",acc!$B$10:$ALL$83,$A73-1947,FALSE)+HLOOKUP("fa_3d_c_s14",acc!$B$10:$ALL$83,$A73-1947,FALSE)+HLOOKUP("fa_3g_c_s14",acc!$B$10:$ALL$83,$A73-1947,FALSE)+HLOOKUP("fa_5e_c_s14",acc!$B$10:$ALL$83,$A73-1947,FALSE)+HLOOKUP("fa_5d_c_s14",acc!$B$10:$ALL$83,$A73-1947,FALSE)+HLOOKUP("fa_6_c_s14",acc!$B$10:$ALL$83,$A73-1947,FALSE)+HLOOKUP("fa_7_c_s14",acc!$B$10:$ALL$83,$A73-1947,FALSE)+HLOOKUP("fa_8_c_s14",acc!$B$10:$ALL$83,$A73-1947,FALSE),"")</f>
        <v>10.385565</v>
      </c>
      <c r="ABN73" s="203">
        <v>0</v>
      </c>
      <c r="ABO73" s="203">
        <v>9.2073199999999993</v>
      </c>
      <c r="ABP73" s="203">
        <v>0</v>
      </c>
      <c r="ABQ73" s="203">
        <v>0</v>
      </c>
      <c r="ABR73" s="203">
        <v>0</v>
      </c>
      <c r="ABS73" s="203">
        <v>0</v>
      </c>
      <c r="ABT73" s="203">
        <v>0</v>
      </c>
      <c r="ABU73" s="203">
        <v>-3.7620420000000001</v>
      </c>
      <c r="ABV73" s="203">
        <v>-3.1100669999999999</v>
      </c>
      <c r="ABW73" s="203">
        <v>-0.65197400000000005</v>
      </c>
      <c r="ABX73" s="203">
        <v>3.0870000000000002</v>
      </c>
      <c r="ABY73" s="203">
        <v>0</v>
      </c>
      <c r="ABZ73" s="203">
        <v>1.8532860000000002</v>
      </c>
      <c r="ACA73" s="203">
        <v>166.34347500000001</v>
      </c>
      <c r="ACB73" s="241">
        <f>IFERROR(HLOOKUP("fa_21_c_s2",acc!$B$10:$ALD$83,$A73-1947,FALSE)+HLOOKUP("fa_2_c_s2",acc!$B$10:$ALD$83,$A73-1947,FALSE)+HLOOKUP("fa_3e_c_s2",acc!$B$10:$ALD$83,$A73-1947,FALSE)+HLOOKUP("fa_3g_c_s2",acc!$B$10:$ALD$83,$A73-1947,FALSE)+HLOOKUP("fa_4_c_s2",acc!$B$10:$ALD$83,$A73-1947,FALSE)+HLOOKUP("fa_5e_c_s2",acc!$B$10:$ALD$83,$A73-1947,FALSE)+HLOOKUP("fa_6_c_s2",acc!$B$10:$ALD$83,$A73-1947,FALSE)+HLOOKUP("fa_8_c_s2",acc!$B$10:$ALD$83,$A73-1947,FALSE),"")</f>
        <v>5.0295330000000149</v>
      </c>
      <c r="ACC73" s="203">
        <v>0</v>
      </c>
      <c r="ACD73" s="203">
        <v>9.4368957093138306E-15</v>
      </c>
      <c r="ACE73" s="203">
        <v>0</v>
      </c>
      <c r="ACF73" s="203">
        <v>0</v>
      </c>
      <c r="ACG73" s="203">
        <v>1.4E-2</v>
      </c>
      <c r="ACH73" s="203">
        <v>-2.4998679999999998</v>
      </c>
      <c r="ACI73" s="203">
        <v>2.5137930000000002</v>
      </c>
      <c r="ACJ73" s="203">
        <v>28.326411000000007</v>
      </c>
      <c r="ACK73" s="203">
        <v>-19.330015</v>
      </c>
      <c r="ACL73" s="203">
        <v>-19.330015</v>
      </c>
      <c r="ACM73" s="203">
        <v>0</v>
      </c>
      <c r="ACN73" s="203">
        <v>0.37999999999999989</v>
      </c>
      <c r="ACO73" s="203">
        <v>0</v>
      </c>
      <c r="ACP73" s="203">
        <v>-6.8606560000000023</v>
      </c>
      <c r="ACQ73" s="203">
        <v>52.539330999999997</v>
      </c>
      <c r="ACR73" s="241">
        <f>IFERROR(HLOOKUP("fl_3g_c_s11",acc!$B$10:$AMQ$83,$A73-1947,FALSE)+HLOOKUP("fl_4_c_s11",acc!$B$10:$AMQ$83,$A73-1947,FALSE)+HLOOKUP("fl_5e_c_s11",acc!$B$10:$AMQ$83,$A73-1947,FALSE),"")</f>
        <v>22.008680999999999</v>
      </c>
      <c r="ACS73" s="203">
        <v>0</v>
      </c>
      <c r="ACT73" s="203">
        <v>0</v>
      </c>
      <c r="ACU73" s="203">
        <v>0</v>
      </c>
      <c r="ACV73" s="203">
        <v>0</v>
      </c>
      <c r="ACW73" s="203">
        <v>0</v>
      </c>
      <c r="ACX73" s="203">
        <v>22.008680999999999</v>
      </c>
      <c r="ACY73" s="203">
        <v>0</v>
      </c>
      <c r="ACZ73" s="203">
        <v>0</v>
      </c>
      <c r="ADA73" s="203">
        <v>0</v>
      </c>
      <c r="ADB73" s="203">
        <v>0</v>
      </c>
      <c r="ADC73" s="203">
        <v>0</v>
      </c>
      <c r="ADD73" s="203">
        <v>0</v>
      </c>
      <c r="ADE73" s="203">
        <v>110.850679</v>
      </c>
      <c r="ADF73" s="241">
        <f>IFERROR(HLOOKUP("fl_295_c_s12",acc!$B$10:$AMI$83,$A73-1947,FALSE)+HLOOKUP("fl_2_c_s12",acc!$B$10:$AMI$83,$A73-1947,FALSE)+HLOOKUP("fl_3g_c_s12",acc!$B$10:$AMI$83,$A73-1947,FALSE)+HLOOKUP("fl_5e_c_s12",acc!$B$10:$AMI$83,$A73-1947,FALSE)+HLOOKUP("fl_6_c_s12",acc!$B$10:$AMI$83,$A73-1947,FALSE)+HLOOKUP("fl_7_c_s12",acc!$B$10:$AMI$83,$A73-1947,FALSE),"")</f>
        <v>85.375574999999998</v>
      </c>
      <c r="ADG73" s="203">
        <v>0</v>
      </c>
      <c r="ADH73" s="203">
        <v>85.526600000000002</v>
      </c>
      <c r="ADI73" s="203">
        <v>0</v>
      </c>
      <c r="ADJ73" s="203">
        <v>0</v>
      </c>
      <c r="ADK73" s="203">
        <v>0</v>
      </c>
      <c r="ADL73" s="203">
        <v>-5.9147270000000001</v>
      </c>
      <c r="ADM73" s="203">
        <v>5.9147039999999995</v>
      </c>
      <c r="ADN73" s="203">
        <v>0</v>
      </c>
      <c r="ADO73" s="203">
        <v>0</v>
      </c>
      <c r="ADP73" s="203">
        <v>0</v>
      </c>
      <c r="ADQ73" s="203">
        <v>0</v>
      </c>
      <c r="ADR73" s="203">
        <v>-0.15100200000000008</v>
      </c>
      <c r="ADS73" s="203">
        <v>0</v>
      </c>
      <c r="ADT73" s="203">
        <v>0</v>
      </c>
      <c r="ADU73" s="203">
        <v>0</v>
      </c>
      <c r="ADV73" s="241">
        <f>IFERROR(HLOOKUP("fl_21_c_s121",acc!$B$10:$AMA$83,$A73-1947,FALSE)+HLOOKUP("res_c",acc!$B$10:$AMA$83,$A73-1947,FALSE)+HLOOKUP("gcb_c",acc!$B$10:$AMA$83,$A73-1947,FALSE)+HLOOKUP("fl_2_c_s121",acc!$B$10:$AMA$83,$A73-1947,FALSE)+HLOOKUP("fl_5e_c_s121",acc!$B$10:$AMA$83,$A73-1947,FALSE),"")</f>
        <v>0</v>
      </c>
      <c r="ADW73" s="203">
        <v>0</v>
      </c>
      <c r="ADX73" s="203">
        <v>0</v>
      </c>
      <c r="ADY73" s="203">
        <v>0</v>
      </c>
      <c r="ADZ73" s="203">
        <v>0</v>
      </c>
      <c r="AEA73" s="203">
        <v>0</v>
      </c>
      <c r="AEB73" s="203">
        <v>0</v>
      </c>
      <c r="AEC73" s="203">
        <v>0</v>
      </c>
      <c r="AED73" s="203">
        <v>0</v>
      </c>
      <c r="AEE73" s="203">
        <v>0</v>
      </c>
      <c r="AEF73" s="203">
        <v>0</v>
      </c>
      <c r="AEG73" s="203">
        <v>0</v>
      </c>
      <c r="AEH73" s="203">
        <v>0</v>
      </c>
      <c r="AEI73" s="203">
        <v>0</v>
      </c>
      <c r="AEJ73" s="203">
        <v>0</v>
      </c>
      <c r="AEK73" s="203">
        <v>-2.229168</v>
      </c>
      <c r="AEL73" s="241">
        <f>IFERROR(HLOOKUP("fl_2_c_s13",acc!$B$10:$ALS$83,$A73-1947,FALSE)+HLOOKUP("fl_3e_c_s13",acc!$B$10:$ALS$83,$A73-1947,FALSE)+HLOOKUP("fl_4_c_s13",acc!$B$10:$ALS$83,$A73-1947,FALSE),"")</f>
        <v>-1.0081230000000001</v>
      </c>
      <c r="AEM73" s="203">
        <v>0</v>
      </c>
      <c r="AEN73" s="203">
        <v>0.124</v>
      </c>
      <c r="AEO73" s="203">
        <v>0</v>
      </c>
      <c r="AEP73" s="203">
        <v>1.4E-2</v>
      </c>
      <c r="AEQ73" s="203">
        <v>3.4148589999999999</v>
      </c>
      <c r="AER73" s="203">
        <v>-3.400871</v>
      </c>
      <c r="AES73" s="203">
        <v>-1.0154860000000001</v>
      </c>
      <c r="AET73" s="203">
        <v>0</v>
      </c>
      <c r="AEU73" s="203">
        <v>0</v>
      </c>
      <c r="AEV73" s="203">
        <v>0</v>
      </c>
      <c r="AEW73" s="203">
        <v>0</v>
      </c>
      <c r="AEX73" s="203">
        <v>0</v>
      </c>
      <c r="AEY73" s="203">
        <v>0</v>
      </c>
      <c r="AEZ73" s="203">
        <v>5.182633</v>
      </c>
      <c r="AFA73" s="241">
        <f>IFERROR(HLOOKUP("fl_4_c_s14",acc!$B$10:$ALK$83,$A73-1947,FALSE),"")</f>
        <v>5.4868030000000001</v>
      </c>
      <c r="AFB73" s="203">
        <v>0</v>
      </c>
      <c r="AFC73" s="203">
        <v>0</v>
      </c>
      <c r="AFD73" s="203">
        <v>0</v>
      </c>
      <c r="AFE73" s="203">
        <v>0</v>
      </c>
      <c r="AFF73" s="203">
        <v>0</v>
      </c>
      <c r="AFG73" s="203">
        <v>5.4868030000000001</v>
      </c>
      <c r="AFH73" s="203">
        <v>0</v>
      </c>
      <c r="AFI73" s="203">
        <v>0</v>
      </c>
      <c r="AFJ73" s="203">
        <v>0</v>
      </c>
      <c r="AFK73" s="203">
        <v>0</v>
      </c>
      <c r="AFL73" s="203">
        <v>0</v>
      </c>
      <c r="AFM73" s="203">
        <v>0</v>
      </c>
      <c r="AFN73" s="203">
        <v>172.52970199999999</v>
      </c>
      <c r="AFO73" s="241">
        <f>IFERROR(HLOOKUP("fl_1_c_s2",acc!$B$10:$ALC$83,$A73-1947,FALSE)+HLOOKUP("fl_295_c_s2",acc!$B$10:$ALC$83,$A73-1947,FALSE)+HLOOKUP("tgt2_c",acc!$B$10:$ALC$83,$A73-1947,FALSE)+HLOOKUP("fl_2_c_s2",acc!$B$10:$ALC$83,$A73-1947,FALSE)+HLOOKUP("fl_3d_c_s2",acc!$B$10:$ALC$83,$A73-1947,FALSE)+HLOOKUP("fl_4_c_s2",acc!$B$10:$ALC$83,$A73-1947,FALSE)+HLOOKUP("fl_5d_c_s2",acc!$B$10:$ALC$83,$A73-1947,FALSE)+HLOOKUP("fl_7_c_s2",acc!$B$10:$ALC$83,$A73-1947,FALSE),"")</f>
        <v>11.21576799999999</v>
      </c>
      <c r="AFP73" s="203">
        <v>0</v>
      </c>
      <c r="AFQ73" s="203">
        <v>-1.9367380000000103</v>
      </c>
      <c r="AFR73" s="203">
        <v>0</v>
      </c>
      <c r="AFS73" s="203">
        <v>0</v>
      </c>
      <c r="AFT73" s="203">
        <v>3.3515160000000002</v>
      </c>
      <c r="AFU73" s="203">
        <v>-2.4998679999999998</v>
      </c>
      <c r="AFV73" s="203">
        <v>5.8513090000000005</v>
      </c>
      <c r="AFW73" s="203">
        <v>13.041480999999999</v>
      </c>
      <c r="AFX73" s="203">
        <v>-5.7402839999999999</v>
      </c>
      <c r="AFY73" s="203">
        <v>0</v>
      </c>
      <c r="AFZ73" s="203">
        <v>-5.7402839999999999</v>
      </c>
      <c r="AGA73" s="203">
        <v>0</v>
      </c>
      <c r="AGB73" s="203">
        <v>0</v>
      </c>
      <c r="AGC73" s="203">
        <v>0</v>
      </c>
      <c r="AGD73" s="203">
        <v>2057.2689999999998</v>
      </c>
      <c r="AGE73" s="203">
        <v>2057.42</v>
      </c>
      <c r="AGF73" s="203">
        <v>0</v>
      </c>
      <c r="AGG73" s="203">
        <v>0</v>
      </c>
      <c r="AGH73" s="203">
        <v>-8.7520275000000041</v>
      </c>
      <c r="AGI73" s="203">
        <v>-44.980910000000002</v>
      </c>
      <c r="AGJ73" s="203">
        <v>6.380172</v>
      </c>
      <c r="AGK73" s="203">
        <v>7.3143669999999998</v>
      </c>
      <c r="AGL73" s="203">
        <v>0</v>
      </c>
      <c r="AGM73" s="203">
        <v>0</v>
      </c>
      <c r="AGN73" s="203">
        <v>182.964</v>
      </c>
      <c r="AGO73" s="203">
        <v>128.803</v>
      </c>
      <c r="AGP73" s="203">
        <v>0.112</v>
      </c>
      <c r="AGQ73" s="203">
        <v>0</v>
      </c>
      <c r="AGR73" s="203">
        <v>0.17421500000000001</v>
      </c>
      <c r="AGS73" s="203">
        <v>81.633912000000009</v>
      </c>
      <c r="AGT73" s="203">
        <v>22.281534000000001</v>
      </c>
      <c r="AGU73" s="203">
        <v>0</v>
      </c>
      <c r="AGV73" s="203">
        <v>5.6429450000000001</v>
      </c>
      <c r="AGW73" s="203">
        <v>109.732597</v>
      </c>
      <c r="AGX73" s="203">
        <v>23.381120000000003</v>
      </c>
      <c r="AGY73" s="203">
        <v>124.06436600000001</v>
      </c>
      <c r="AGZ73" s="203">
        <v>139.55770000000001</v>
      </c>
      <c r="AHA73" s="203">
        <v>0.96182800000000057</v>
      </c>
      <c r="AHB73" s="203">
        <v>-3.8246769999999968</v>
      </c>
      <c r="AHC73" s="203">
        <v>-19.730309000000002</v>
      </c>
      <c r="AHD73" s="203">
        <v>61.467647999999997</v>
      </c>
      <c r="AHE73" s="203">
        <v>8.0532920000000008</v>
      </c>
      <c r="AHF73" s="203">
        <v>546.12910299999999</v>
      </c>
      <c r="AHG73" s="203">
        <v>54.276572999999999</v>
      </c>
      <c r="AHH73" s="203">
        <v>0</v>
      </c>
      <c r="AHI73" s="203">
        <v>1040.701928</v>
      </c>
      <c r="AHJ73" s="203">
        <v>1649.1608960000001</v>
      </c>
      <c r="AHK73" s="203">
        <v>369.20251100000002</v>
      </c>
      <c r="AHL73" s="203">
        <v>955.54922400000009</v>
      </c>
      <c r="AHM73" s="203">
        <v>1540.2954379999999</v>
      </c>
      <c r="AHN73" s="203">
        <f t="shared" si="3"/>
        <v>1.5404104336211111</v>
      </c>
      <c r="AHO73" s="203">
        <f t="shared" si="2"/>
        <v>0.9333969242728446</v>
      </c>
      <c r="AHP73" s="203">
        <v>21.720268000000004</v>
      </c>
      <c r="AHQ73" s="203">
        <v>12.721281999999974</v>
      </c>
      <c r="AHR73" s="203">
        <v>48.639617999999999</v>
      </c>
      <c r="AHS73" s="203">
        <v>870.86755400000015</v>
      </c>
      <c r="AHT73" s="203">
        <v>8.8921E-2</v>
      </c>
      <c r="AHU73" s="203">
        <v>4.7116959999999999</v>
      </c>
      <c r="AHV73" s="203">
        <v>2.0472809999999999</v>
      </c>
      <c r="AHW73" s="203">
        <v>0</v>
      </c>
      <c r="AHX73" s="203">
        <v>4.2219449999999998</v>
      </c>
      <c r="AHY73" s="203">
        <v>11.069839999999999</v>
      </c>
      <c r="AHZ73" s="203">
        <v>-1.1284529999999999</v>
      </c>
      <c r="AIA73" s="203">
        <v>1.1898380000000017</v>
      </c>
      <c r="AIB73" s="203">
        <v>-2.390771</v>
      </c>
      <c r="AIC73" s="203">
        <v>0.80093699999999979</v>
      </c>
      <c r="AID73" s="203">
        <v>0.13468799999999881</v>
      </c>
      <c r="AIE73" s="203">
        <v>-1.7552570000000001</v>
      </c>
      <c r="AIF73" s="203">
        <v>-3.8894359999999999</v>
      </c>
      <c r="AIG73" s="203">
        <v>0</v>
      </c>
      <c r="AIH73" s="203">
        <v>3.2842220000000002</v>
      </c>
      <c r="AII73" s="203">
        <v>0</v>
      </c>
      <c r="AIJ73" s="203">
        <v>0</v>
      </c>
      <c r="AIK73" s="203">
        <v>-3.400871</v>
      </c>
      <c r="AIL73" s="203">
        <v>-0.116637</v>
      </c>
      <c r="AIM73" s="203">
        <v>0</v>
      </c>
      <c r="AIN73" s="203">
        <v>-5.914727000000001</v>
      </c>
      <c r="AIO73" s="203">
        <v>-2.3000000000550358E-5</v>
      </c>
      <c r="AIP73" s="203">
        <v>0</v>
      </c>
      <c r="AIQ73" s="203">
        <v>1.2000000000345068E-5</v>
      </c>
      <c r="AIR73" s="203">
        <v>0</v>
      </c>
      <c r="AIS73" s="203">
        <v>5.9146640000000001</v>
      </c>
    </row>
    <row r="74" spans="1:929" x14ac:dyDescent="0.35">
      <c r="A74" s="1">
        <v>2012</v>
      </c>
      <c r="B74" s="203">
        <v>241.029</v>
      </c>
      <c r="C74" s="203">
        <v>-210.59571400000002</v>
      </c>
      <c r="D74" s="203">
        <v>23.906376999999999</v>
      </c>
      <c r="E74" s="203">
        <v>-0.16100800000000959</v>
      </c>
      <c r="F74" s="203">
        <v>2161.883323</v>
      </c>
      <c r="G74" s="203">
        <v>3.0659999999999998</v>
      </c>
      <c r="H74" s="203">
        <v>0</v>
      </c>
      <c r="I74" s="203">
        <v>-0.63529999999999998</v>
      </c>
      <c r="J74" s="203">
        <v>-3.7536899999999997</v>
      </c>
      <c r="K74" s="203">
        <v>344.839</v>
      </c>
      <c r="L74" s="203">
        <v>0</v>
      </c>
      <c r="M74" s="203">
        <v>0</v>
      </c>
      <c r="N74" s="203">
        <v>0</v>
      </c>
      <c r="O74" s="203">
        <f t="shared" si="6"/>
        <v>3.2274380972834997</v>
      </c>
      <c r="P74" s="203">
        <f t="shared" si="4"/>
        <v>1.0945689960207641</v>
      </c>
      <c r="Q74" s="203">
        <v>0</v>
      </c>
      <c r="R74" s="203">
        <v>0</v>
      </c>
      <c r="S74" s="203">
        <v>9.5999999999999988E-2</v>
      </c>
      <c r="T74" s="203">
        <v>0</v>
      </c>
      <c r="U74" s="203">
        <v>-51.817749999999997</v>
      </c>
      <c r="V74" s="203">
        <v>38.282283000000007</v>
      </c>
      <c r="W74" s="203">
        <v>1746.2958799999999</v>
      </c>
      <c r="X74" s="203">
        <v>18.116999999999997</v>
      </c>
      <c r="Y74" s="203">
        <v>-13.664812</v>
      </c>
      <c r="Z74" s="203">
        <v>1.1354310000000001</v>
      </c>
      <c r="AA74" s="203">
        <v>-1.099999999999568E-2</v>
      </c>
      <c r="AB74" s="203">
        <v>124.027242</v>
      </c>
      <c r="AC74" s="203">
        <v>0</v>
      </c>
      <c r="AD74" s="203">
        <v>0</v>
      </c>
      <c r="AE74" s="203">
        <v>0</v>
      </c>
      <c r="AF74" s="203">
        <v>0</v>
      </c>
      <c r="AG74" s="203">
        <v>0</v>
      </c>
      <c r="AH74" s="203">
        <v>0</v>
      </c>
      <c r="AI74" s="203">
        <v>0</v>
      </c>
      <c r="AJ74" s="203">
        <v>0</v>
      </c>
      <c r="AK74" s="203">
        <v>0</v>
      </c>
      <c r="AL74" s="203">
        <v>0</v>
      </c>
      <c r="AM74" s="203">
        <v>0.185</v>
      </c>
      <c r="AN74" s="203">
        <v>0</v>
      </c>
      <c r="AO74" s="203">
        <v>-5.6933800000000003</v>
      </c>
      <c r="AP74" s="203">
        <v>4.6802389999999994</v>
      </c>
      <c r="AQ74" s="203">
        <v>130.471058</v>
      </c>
      <c r="AR74" s="203">
        <v>84.552999999999997</v>
      </c>
      <c r="AS74" s="203">
        <v>-73.099580000000003</v>
      </c>
      <c r="AT74" s="203">
        <v>16.325420999999999</v>
      </c>
      <c r="AU74" s="203">
        <v>-1.5999999999991132E-2</v>
      </c>
      <c r="AV74" s="203">
        <v>1169.060592</v>
      </c>
      <c r="AW74" s="203">
        <v>0.879</v>
      </c>
      <c r="AX74" s="203">
        <v>0</v>
      </c>
      <c r="AY74" s="203">
        <v>-0.23074500000000001</v>
      </c>
      <c r="AZ74" s="203">
        <v>3.06569</v>
      </c>
      <c r="BA74" s="203">
        <v>20.106947999999999</v>
      </c>
      <c r="BB74" s="203">
        <v>0</v>
      </c>
      <c r="BC74" s="203">
        <v>0</v>
      </c>
      <c r="BD74" s="203">
        <v>0</v>
      </c>
      <c r="BE74" s="203">
        <v>0</v>
      </c>
      <c r="BF74" s="203">
        <v>0</v>
      </c>
      <c r="BG74" s="203">
        <v>3.2030000000000003</v>
      </c>
      <c r="BH74" s="203">
        <v>0</v>
      </c>
      <c r="BI74" s="203">
        <v>-38.156655000000001</v>
      </c>
      <c r="BJ74" s="203">
        <v>9.5174539999999972</v>
      </c>
      <c r="BK74" s="203">
        <v>803.46071800000004</v>
      </c>
      <c r="BL74" s="203">
        <v>121.385003</v>
      </c>
      <c r="BM74" s="203">
        <v>-75.604388</v>
      </c>
      <c r="BN74" s="203">
        <v>38.415303999999999</v>
      </c>
      <c r="BO74" s="203">
        <v>0</v>
      </c>
      <c r="BP74" s="203">
        <v>3499.9271839999997</v>
      </c>
      <c r="BQ74" s="203">
        <v>-0.45300000000000001</v>
      </c>
      <c r="BR74" s="203">
        <v>0</v>
      </c>
      <c r="BS74" s="203">
        <v>-6.412000000000001E-2</v>
      </c>
      <c r="BT74" s="203">
        <v>0</v>
      </c>
      <c r="BU74" s="203">
        <v>13.040433</v>
      </c>
      <c r="BV74" s="203">
        <v>0.71599999999999997</v>
      </c>
      <c r="BW74" s="203">
        <v>0</v>
      </c>
      <c r="BX74" s="203">
        <v>-4.38957</v>
      </c>
      <c r="BY74" s="203">
        <v>0</v>
      </c>
      <c r="BZ74" s="203">
        <v>134.5421</v>
      </c>
      <c r="CA74" s="203">
        <v>-3.4849800000000002</v>
      </c>
      <c r="CB74" s="203">
        <v>0</v>
      </c>
      <c r="CC74" s="203">
        <v>-172.61378400000001</v>
      </c>
      <c r="CD74" s="203">
        <v>40.454940999999998</v>
      </c>
      <c r="CE74" s="203">
        <v>3558.454643</v>
      </c>
      <c r="CF74" s="203">
        <v>469.10599500000001</v>
      </c>
      <c r="CG74" s="203">
        <v>-376.52141600000004</v>
      </c>
      <c r="CH74" s="203">
        <v>80.162009000000012</v>
      </c>
      <c r="CI74" s="203">
        <v>0</v>
      </c>
      <c r="CJ74" s="203">
        <v>6985.8970719999998</v>
      </c>
      <c r="CK74" s="203">
        <v>2.8039999999999998</v>
      </c>
      <c r="CL74" s="203">
        <v>0</v>
      </c>
      <c r="CM74" s="203">
        <v>-0.93016499999999991</v>
      </c>
      <c r="CN74" s="203">
        <v>0</v>
      </c>
      <c r="CO74" s="203">
        <v>377.98638099999999</v>
      </c>
      <c r="CP74" s="203">
        <v>0.71599999999999997</v>
      </c>
      <c r="CQ74" s="203">
        <v>0</v>
      </c>
      <c r="CR74" s="203">
        <v>-4.38957</v>
      </c>
      <c r="CS74" s="203">
        <v>0</v>
      </c>
      <c r="CT74" s="203">
        <v>134.5421</v>
      </c>
      <c r="CU74" s="203">
        <v>0.230019</v>
      </c>
      <c r="CV74" s="203">
        <v>0</v>
      </c>
      <c r="CW74" s="203">
        <v>-269.873379</v>
      </c>
      <c r="CX74" s="203">
        <v>93.514855999999995</v>
      </c>
      <c r="CY74" s="203">
        <v>6268.7375089999996</v>
      </c>
      <c r="CZ74" s="203">
        <v>125.59799999999998</v>
      </c>
      <c r="DA74" s="203">
        <v>-79.161310000000014</v>
      </c>
      <c r="DB74" s="203">
        <v>38.794780000000017</v>
      </c>
      <c r="DC74" s="203">
        <v>-2.9969999999650554E-3</v>
      </c>
      <c r="DD74" s="203">
        <v>3530.9259149999998</v>
      </c>
      <c r="DE74" s="203">
        <f t="shared" si="7"/>
        <v>3.2520410187123168</v>
      </c>
      <c r="DF74" s="203">
        <f t="shared" si="5"/>
        <v>0.98407596553152377</v>
      </c>
      <c r="DG74" s="203">
        <v>-0.45300000000000007</v>
      </c>
      <c r="DH74" s="203">
        <v>0</v>
      </c>
      <c r="DI74" s="203">
        <v>-6.4119999999999927E-2</v>
      </c>
      <c r="DJ74" s="203">
        <v>0</v>
      </c>
      <c r="DK74" s="203">
        <v>13.040432999999997</v>
      </c>
      <c r="DL74" s="203">
        <v>0.71599999999999997</v>
      </c>
      <c r="DM74" s="203">
        <v>0</v>
      </c>
      <c r="DN74" s="203">
        <v>-4.38957</v>
      </c>
      <c r="DO74" s="203">
        <v>0</v>
      </c>
      <c r="DP74" s="203">
        <v>134.5421</v>
      </c>
      <c r="DQ74" s="203">
        <v>-3.484</v>
      </c>
      <c r="DR74" s="203">
        <v>0</v>
      </c>
      <c r="DS74" s="203">
        <v>-174.20559400000002</v>
      </c>
      <c r="DT74" s="203">
        <v>41.264898999999986</v>
      </c>
      <c r="DU74" s="203">
        <v>3588.5098529999996</v>
      </c>
      <c r="DV74" s="203">
        <v>5510.3379809999997</v>
      </c>
      <c r="DW74" s="241">
        <f>IFERROR(HLOOKUP("fa_21_s_s11",acc!$B$10:$AIR$83,$A74-1947,FALSE)+HLOOKUP("fa_2_s_s11",acc!$B$10:$AIR$83,$A74-1947,FALSE)+HLOOKUP("fa_3e_s_s11",acc!$B$10:$AIR$83,$A74-1947,FALSE)+HLOOKUP("fa_3d_s_s11",acc!$B$10:$AIR$83,$A74-1947,FALSE)+HLOOKUP("fa_4_s_s11",acc!$B$10:$AIR$83,$A74-1947,FALSE)+HLOOKUP("fa_5e_s_s11",acc!$B$10:$AIR$83,$A74-1947,FALSE)+HLOOKUP("fa_5d_s_s11",acc!$B$10:$AIR$83,$A74-1947,FALSE)+HLOOKUP("fa_6_s_s11",acc!$B$10:$AIR$83,$A74-1947,FALSE)+HLOOKUP("fa_7_s_s11",acc!$B$10:$AIR$83,$A74-1947,FALSE)+HLOOKUP("fa_8_s_s11",acc!$B$10:$AIR$83,$A74-1947,FALSE),"")</f>
        <v>4751.0510000000004</v>
      </c>
      <c r="DX74" s="203">
        <v>0</v>
      </c>
      <c r="DY74" s="203">
        <v>398.40832799999998</v>
      </c>
      <c r="DZ74" s="203">
        <v>9.9359999999999999</v>
      </c>
      <c r="EA74" s="203">
        <v>68.787306000000001</v>
      </c>
      <c r="EB74" s="203">
        <v>43.568205999999996</v>
      </c>
      <c r="EC74" s="203">
        <v>25.219100999999998</v>
      </c>
      <c r="ED74" s="203">
        <v>1094.8584860000001</v>
      </c>
      <c r="EE74" s="203">
        <v>2867.61031</v>
      </c>
      <c r="EF74" s="203">
        <v>2067.0899410000002</v>
      </c>
      <c r="EG74" s="203">
        <v>800.52036899999996</v>
      </c>
      <c r="EH74" s="203">
        <v>47.6</v>
      </c>
      <c r="EI74" s="203">
        <v>-1.9299999999999998E-2</v>
      </c>
      <c r="EJ74" s="203">
        <v>301.44576699999993</v>
      </c>
      <c r="EK74" s="203">
        <v>11845.866862000001</v>
      </c>
      <c r="EL74" s="241">
        <f>IFERROR(HLOOKUP("fa_21_s_s12",acc!$B$10:$AMP$83,$A74-1947,FALSE)+HLOOKUP("res_s",acc!$B$10:$AMP$83,$A74-1947,FALSE)+HLOOKUP("fa_2_s_s12",acc!$B$10:$AMP$83,$A74-1947,FALSE)+HLOOKUP("fa_3e_s_s12",acc!$B$10:$AMP$83,$A74-1947,FALSE)+HLOOKUP("fa_3d_s_s12",acc!$B$10:$AMP$83,$A74-1947,FALSE)+HLOOKUP("fa_3g_s_s12",acc!$B$10:$AMP$83,$A74-1947,FALSE)+HLOOKUP("fa_4_s_s12",acc!$B$10:$AMP$83,$A74-1947,FALSE)+HLOOKUP("fa_5e_s_s12",acc!$B$10:$AMP$83,$A74-1947,FALSE)+HLOOKUP("fa_5d_s_s12",acc!$B$10:$AMP$83,$A74-1947,FALSE)+HLOOKUP("fa_8_s_s12",acc!$B$10:$AMP$83,$A74-1947,FALSE),"")</f>
        <v>9839.2237219999988</v>
      </c>
      <c r="EM74" s="203">
        <v>0</v>
      </c>
      <c r="EN74" s="203">
        <v>2415.968014</v>
      </c>
      <c r="EO74" s="203">
        <v>9.7639999999999993</v>
      </c>
      <c r="EP74" s="203">
        <v>0</v>
      </c>
      <c r="EQ74" s="203">
        <v>2902.791647</v>
      </c>
      <c r="ER74" s="203">
        <v>1615.0862910000001</v>
      </c>
      <c r="ES74" s="203">
        <v>1287.7053579999999</v>
      </c>
      <c r="ET74" s="203">
        <v>2319.7597099999998</v>
      </c>
      <c r="EU74" s="203">
        <v>2009.57716</v>
      </c>
      <c r="EV74" s="203">
        <v>1433.889985</v>
      </c>
      <c r="EW74" s="203">
        <v>575.68717600000002</v>
      </c>
      <c r="EX74" s="203">
        <v>0</v>
      </c>
      <c r="EY74" s="203">
        <v>0</v>
      </c>
      <c r="EZ74" s="203">
        <v>-20.535811999999964</v>
      </c>
      <c r="FA74" s="203">
        <v>747.79584299999999</v>
      </c>
      <c r="FB74" s="241">
        <f>IFERROR(HLOOKUP("fa_1_s_s121",acc!$B$10:$AMH$83,$A74-1947,FALSE)+HLOOKUP("fa_295_s_s121",acc!$B$10:$AMH$83,$A74-1947,FALSE)+HLOOKUP("tgt2_s",acc!$B$10:$AMH$83,$A74-1947,FALSE)+HLOOKUP("fa_2_s_s121",acc!$B$10:$AMH$83,$A74-1947,FALSE)+HLOOKUP("fa_3e_s_s121",acc!$B$10:$AMH$83,$A74-1947,FALSE)+HLOOKUP("fa_3d_s_s121",acc!$B$10:$AMH$83,$A74-1947,FALSE)+HLOOKUP("fa_3g_s_s121",acc!$B$10:$AMH$83,$A74-1947,FALSE)+HLOOKUP("fa_4_s_s121",acc!$B$10:$AMH$83,$A74-1947,FALSE)+HLOOKUP("fa_5e_s_s121",acc!$B$10:$AMH$83,$A74-1947,FALSE)+HLOOKUP("fa_5d_s_s121",acc!$B$10:$AMH$83,$A74-1947,FALSE)+HLOOKUP("fa_7_s_s121",acc!$B$10:$AMH$83,$A74-1947,FALSE)+HLOOKUP("fa_8_s_s121",acc!$B$10:$AMH$83,$A74-1947,FALSE),"")</f>
        <v>733.39740199999983</v>
      </c>
      <c r="FC74" s="203">
        <v>98.572558999999998</v>
      </c>
      <c r="FD74" s="203">
        <v>203.30153749999997</v>
      </c>
      <c r="FE74" s="203">
        <v>0</v>
      </c>
      <c r="FF74" s="203">
        <v>230.88579999999999</v>
      </c>
      <c r="FG74" s="203">
        <v>232.75354300000001</v>
      </c>
      <c r="FH74" s="203">
        <v>92.634932000000006</v>
      </c>
      <c r="FI74" s="203">
        <v>140.11861100000002</v>
      </c>
      <c r="FJ74" s="203">
        <v>1.81</v>
      </c>
      <c r="FK74" s="203">
        <v>18.1572</v>
      </c>
      <c r="FL74" s="203">
        <v>16.104195000000001</v>
      </c>
      <c r="FM74" s="203">
        <v>2.0530050000000002</v>
      </c>
      <c r="FN74" s="203">
        <v>0</v>
      </c>
      <c r="FO74" s="203">
        <v>0</v>
      </c>
      <c r="FP74" s="203">
        <v>4.0220000000000002</v>
      </c>
      <c r="FQ74" s="203">
        <v>1127.0952379999999</v>
      </c>
      <c r="FR74" s="241">
        <f>IFERROR(HLOOKUP("gcb_s",acc!$B$10:$ALZ$83,$A74-1947,FALSE)+HLOOKUP("fa_2_s_s13",acc!$B$10:$ALZ$83,$A74-1947,FALSE)+HLOOKUP("fa_3d_s_s13",acc!$B$10:$ALZ$83,$A74-1947,FALSE)+HLOOKUP("fa_3g_s_s13",acc!$B$10:$ALZ$83,$A74-1947,FALSE)+HLOOKUP("fa_5e_s_s13",acc!$B$10:$ALZ$83,$A74-1947,FALSE)+HLOOKUP("fa_5d_s_s13",acc!$B$10:$ALZ$83,$A74-1947,FALSE)+HLOOKUP("fa_6_s_s13",acc!$B$10:$ALZ$83,$A74-1947,FALSE)+HLOOKUP("fa_7_s_s13",acc!$B$10:$ALZ$83,$A74-1947,FALSE)+HLOOKUP("fa_8_s_s13",acc!$B$10:$ALZ$83,$A74-1947,FALSE),"")</f>
        <v>631.02503700000011</v>
      </c>
      <c r="FS74" s="203">
        <v>0</v>
      </c>
      <c r="FT74" s="203">
        <v>126.67441000000001</v>
      </c>
      <c r="FU74" s="203">
        <v>0</v>
      </c>
      <c r="FV74" s="203">
        <v>61.014057999999999</v>
      </c>
      <c r="FW74" s="203">
        <v>35.836159000000002</v>
      </c>
      <c r="FX74" s="203">
        <v>25.177899</v>
      </c>
      <c r="FY74" s="203">
        <v>0</v>
      </c>
      <c r="FZ74" s="203">
        <v>443.99416500000001</v>
      </c>
      <c r="GA74" s="203">
        <v>398.20824599999997</v>
      </c>
      <c r="GB74" s="203">
        <v>45.785919</v>
      </c>
      <c r="GC74" s="203">
        <v>4.3006989999999998</v>
      </c>
      <c r="GD74" s="203">
        <v>1.0825740000000001</v>
      </c>
      <c r="GE74" s="203">
        <v>18.504770000000065</v>
      </c>
      <c r="GF74" s="203">
        <v>4332.8402920000008</v>
      </c>
      <c r="GG74" s="241">
        <f>IFERROR(HLOOKUP("fa_21_s_s14",acc!$B$10:$ALR$83,$A74-1947,FALSE)+HLOOKUP("fa_2_s_s14",acc!$B$10:$ALR$83,$A74-1947,FALSE)+HLOOKUP("fa_3d_s_s14",acc!$B$10:$ALR$83,$A74-1947,FALSE)+HLOOKUP("fa_3g_s_s14",acc!$B$10:$ALR$83,$A74-1947,FALSE)+HLOOKUP("fa_5e_s_s14",acc!$B$10:$ALR$83,$A74-1947,FALSE)+HLOOKUP("fa_5d_s_s14",acc!$B$10:$ALR$83,$A74-1947,FALSE)+HLOOKUP("fa_6_s_s14",acc!$B$10:$ALR$83,$A74-1947,FALSE)+HLOOKUP("fa_7_s_s14",acc!$B$10:$ALR$83,$A74-1947,FALSE)+HLOOKUP("fa_8_s_s14",acc!$B$10:$ALR$83,$A74-1947,FALSE),"")</f>
        <v>4073.2249640000005</v>
      </c>
      <c r="GH74" s="203">
        <v>0</v>
      </c>
      <c r="GI74" s="203">
        <v>1209.4022399999999</v>
      </c>
      <c r="GJ74" s="203">
        <v>54.978000000000002</v>
      </c>
      <c r="GK74" s="203">
        <v>93.083506</v>
      </c>
      <c r="GL74" s="203">
        <v>54.893817999999996</v>
      </c>
      <c r="GM74" s="203">
        <v>38.189688000000004</v>
      </c>
      <c r="GN74" s="203">
        <v>0</v>
      </c>
      <c r="GO74" s="203">
        <v>1138.6556890000002</v>
      </c>
      <c r="GP74" s="203">
        <v>1101.2158700000002</v>
      </c>
      <c r="GQ74" s="203">
        <v>37.439819</v>
      </c>
      <c r="GR74" s="203">
        <v>1571.5039999999999</v>
      </c>
      <c r="GS74" s="203">
        <v>0</v>
      </c>
      <c r="GT74" s="203">
        <v>5.6015290000000277</v>
      </c>
      <c r="GU74" s="203">
        <v>23662.697341999999</v>
      </c>
      <c r="GV74" s="241">
        <f>IFERROR(HLOOKUP("fa_21_s_s2",acc!$B$10:$ALJ$83,$A74-1947,FALSE)+HLOOKUP("fa_2_s_s2",acc!$B$10:$ALJ$83,$A74-1947,FALSE)+HLOOKUP("fa_3e_s_s2",acc!$B$10:$ALJ$83,$A74-1947,FALSE)+HLOOKUP("fa_3g_s_s2",acc!$B$10:$ALJ$83,$A74-1947,FALSE)+HLOOKUP("fa_4_s_s2",acc!$B$10:$ALJ$83,$A74-1947,FALSE)+HLOOKUP("fa_5e_s_s2",acc!$B$10:$ALJ$83,$A74-1947,FALSE)+HLOOKUP("fa_6_s_s2",acc!$B$10:$ALJ$83,$A74-1947,FALSE)+HLOOKUP("fa_8_s_s2",acc!$B$10:$ALJ$83,$A74-1947,FALSE),"")</f>
        <v>3891.8409390000006</v>
      </c>
      <c r="GW74" s="203">
        <v>0</v>
      </c>
      <c r="GX74" s="203">
        <v>292.74410000000086</v>
      </c>
      <c r="GY74" s="203">
        <v>98.803976000000006</v>
      </c>
      <c r="GZ74" s="203">
        <v>0</v>
      </c>
      <c r="HA74" s="203">
        <v>3866.6238870000002</v>
      </c>
      <c r="HB74" s="203">
        <v>1842.0194059999999</v>
      </c>
      <c r="HC74" s="203">
        <v>2024.604484</v>
      </c>
      <c r="HD74" s="203">
        <v>688.07476900000029</v>
      </c>
      <c r="HE74" s="203">
        <f t="shared" si="0"/>
        <v>1080.3118640000002</v>
      </c>
      <c r="HF74" s="203">
        <v>1080.3118640000002</v>
      </c>
      <c r="HG74" s="203">
        <v>0</v>
      </c>
      <c r="HH74" s="203">
        <v>16.339999999999918</v>
      </c>
      <c r="HI74" s="203">
        <v>0</v>
      </c>
      <c r="HJ74" s="203">
        <v>-309.03825400000005</v>
      </c>
      <c r="HK74" s="203">
        <v>7367.6245230000004</v>
      </c>
      <c r="HL74" s="241">
        <f>IFERROR(HLOOKUP("fl_3g_s_s11",acc!$B$10:$AIQ$83,$A74-1947,FALSE)+HLOOKUP("fl_4_s_s11",acc!$B$10:$AIQ$83,$A74-1947,FALSE)+HLOOKUP("fl_5e_s_s11",acc!$B$10:$AIQ$83,$A74-1947,FALSE),"")</f>
        <v>6608.3375409999999</v>
      </c>
      <c r="HM74" s="203">
        <v>0</v>
      </c>
      <c r="HN74" s="203">
        <v>0</v>
      </c>
      <c r="HO74" s="203">
        <v>488.97500000000002</v>
      </c>
      <c r="HP74" s="203">
        <v>205.33026199999998</v>
      </c>
      <c r="HQ74" s="203">
        <v>283.64473800000002</v>
      </c>
      <c r="HR74" s="203">
        <v>2028.6227469999999</v>
      </c>
      <c r="HS74" s="203">
        <v>4128.3156920000001</v>
      </c>
      <c r="HT74" s="203">
        <v>4128.3156920000001</v>
      </c>
      <c r="HU74" s="203">
        <v>0</v>
      </c>
      <c r="HV74" s="203">
        <v>0</v>
      </c>
      <c r="HW74" s="203">
        <v>0</v>
      </c>
      <c r="HX74" s="203">
        <v>0</v>
      </c>
      <c r="HY74" s="203">
        <v>11631.636053999999</v>
      </c>
      <c r="HZ74" s="241">
        <f>IFERROR(HLOOKUP("fl_295_s_s12",acc!$B$10:$AMO$83,$A74-1947,FALSE)+HLOOKUP("fl_2_s_s12",acc!$B$10:$AMO$83,$A74-1947,FALSE)+HLOOKUP("fl_3g_s_s12",acc!$B$10:$AMO$83,$A74-1947,FALSE)+HLOOKUP("fl_5e_s_s12",acc!$B$10:$AMO$83,$A74-1947,FALSE)+HLOOKUP("fl_6_s_s12",acc!$B$10:$AMO$83,$A74-1947,FALSE)+HLOOKUP("fl_7_s_s12",acc!$B$10:$AMO$83,$A74-1947,FALSE),"")</f>
        <v>9624.992913</v>
      </c>
      <c r="IA74" s="203">
        <v>0</v>
      </c>
      <c r="IB74" s="203">
        <v>4304.9817759999996</v>
      </c>
      <c r="IC74" s="203">
        <v>0</v>
      </c>
      <c r="ID74" s="203">
        <v>218.06610000000001</v>
      </c>
      <c r="IE74" s="203">
        <v>1558.1811950000001</v>
      </c>
      <c r="IF74" s="203">
        <v>914.31259499999999</v>
      </c>
      <c r="IG74" s="203">
        <v>643.86860200000001</v>
      </c>
      <c r="IH74" s="203">
        <v>0</v>
      </c>
      <c r="II74" s="203">
        <v>1860.136409</v>
      </c>
      <c r="IJ74" s="203">
        <v>1860.136409</v>
      </c>
      <c r="IK74" s="203">
        <v>0</v>
      </c>
      <c r="IL74" s="203">
        <v>1639.7446990000001</v>
      </c>
      <c r="IM74" s="203">
        <v>43.882731999999919</v>
      </c>
      <c r="IN74" s="203">
        <v>0</v>
      </c>
      <c r="IO74" s="203">
        <v>721.88184199999989</v>
      </c>
      <c r="IP74" s="241">
        <f>IFERROR(HLOOKUP("fl_21_s_s121",acc!$B$10:$AMG$83,$A74-1947,FALSE)+HLOOKUP("res_s",acc!$B$10:$AMG$83,$A74-1947,FALSE)+HLOOKUP("gcb_s",acc!$B$10:$AMG$83,$A74-1947,FALSE)+HLOOKUP("fl_2_s_s121",acc!$B$10:$AMG$83,$A74-1947,FALSE)+HLOOKUP("fl_5e_s_s121",acc!$B$10:$AMG$83,$A74-1947,FALSE),"")</f>
        <v>707.48340099999996</v>
      </c>
      <c r="IQ74" s="203">
        <v>0</v>
      </c>
      <c r="IR74" s="203">
        <v>221.66394899999989</v>
      </c>
      <c r="IS74" s="203">
        <v>173.481976</v>
      </c>
      <c r="IT74" s="203">
        <v>0</v>
      </c>
      <c r="IU74" s="203">
        <v>0</v>
      </c>
      <c r="IV74" s="203">
        <v>0</v>
      </c>
      <c r="IW74" s="203">
        <v>0</v>
      </c>
      <c r="IX74" s="203">
        <v>0</v>
      </c>
      <c r="IY74" s="203">
        <v>108.36799999999999</v>
      </c>
      <c r="IZ74" s="203">
        <v>108.36799999999999</v>
      </c>
      <c r="JA74" s="203">
        <v>0</v>
      </c>
      <c r="JB74" s="203">
        <v>0</v>
      </c>
      <c r="JC74" s="203">
        <v>0</v>
      </c>
      <c r="JD74" s="203">
        <v>0</v>
      </c>
      <c r="JE74" s="203">
        <v>2558.8694500000001</v>
      </c>
      <c r="JF74" s="241">
        <f>IFERROR(HLOOKUP("fl_2_s_s13",acc!$B$10:$ALY$83,$A74-1947,FALSE)+HLOOKUP("fl_3e_s_s13",acc!$B$10:$ALY$83,$A74-1947,FALSE)+HLOOKUP("fl_4_s_s13",acc!$B$10:$ALY$83,$A74-1947,FALSE),"")</f>
        <v>2062.7992489999997</v>
      </c>
      <c r="JG74" s="203">
        <v>0</v>
      </c>
      <c r="JH74" s="203">
        <v>114.765469</v>
      </c>
      <c r="JI74" s="203">
        <v>0</v>
      </c>
      <c r="JJ74" s="203">
        <v>1819.4676919999999</v>
      </c>
      <c r="JK74" s="203">
        <v>722.37654899999995</v>
      </c>
      <c r="JL74" s="203">
        <v>1097.0911429999999</v>
      </c>
      <c r="JM74" s="203">
        <v>155.18220300000002</v>
      </c>
      <c r="JN74" s="203">
        <v>0</v>
      </c>
      <c r="JO74" s="203">
        <v>0</v>
      </c>
      <c r="JP74" s="203">
        <v>0</v>
      </c>
      <c r="JQ74" s="203">
        <v>0</v>
      </c>
      <c r="JR74" s="203">
        <v>0</v>
      </c>
      <c r="JS74" s="203">
        <v>0</v>
      </c>
      <c r="JT74" s="203">
        <v>1382.685473</v>
      </c>
      <c r="JU74" s="241">
        <f>IFERROR(HLOOKUP("fl_4_s_s14",acc!$B$10:$ALQ$83,$A74-1947,FALSE),"")</f>
        <v>1123.0701449999999</v>
      </c>
      <c r="JV74" s="203">
        <v>0</v>
      </c>
      <c r="JW74" s="203">
        <v>0</v>
      </c>
      <c r="JX74" s="203">
        <v>0</v>
      </c>
      <c r="JY74" s="203">
        <v>0</v>
      </c>
      <c r="JZ74" s="203">
        <v>0</v>
      </c>
      <c r="KA74" s="203">
        <v>1123.0701449999999</v>
      </c>
      <c r="KB74" s="203">
        <v>0</v>
      </c>
      <c r="KC74" s="203">
        <v>0</v>
      </c>
      <c r="KD74" s="203">
        <v>0</v>
      </c>
      <c r="KE74" s="203">
        <v>0</v>
      </c>
      <c r="KF74" s="203">
        <v>0</v>
      </c>
      <c r="KG74" s="203">
        <v>0</v>
      </c>
      <c r="KH74" s="203">
        <v>23563.936215999998</v>
      </c>
      <c r="KI74" s="241">
        <f>IFERROR(HLOOKUP("fl_1_s_s2",acc!$B$10:$ALI$83,$A74-1947,FALSE)+HLOOKUP("fl_295_s_s2",acc!$B$10:$ALI$83,$A74-1947,FALSE)+HLOOKUP("tgt2_s",acc!$B$10:$ALI$83,$A74-1947,FALSE)+HLOOKUP("fl_2_s_s2",acc!$B$10:$ALI$83,$A74-1947,FALSE)+HLOOKUP("fl_3d_s_s2",acc!$B$10:$ALI$83,$A74-1947,FALSE)+HLOOKUP("fl_4_s_s2",acc!$B$10:$ALI$83,$A74-1947,FALSE)+HLOOKUP("fl_5d_s_s2",acc!$B$10:$ALI$83,$A74-1947,FALSE)+HLOOKUP("fl_7_s_s2",acc!$B$10:$ALI$83,$A74-1947,FALSE),"")</f>
        <v>3793.0798160000004</v>
      </c>
      <c r="KJ74" s="203">
        <v>98.572558999999998</v>
      </c>
      <c r="KK74" s="203">
        <v>5.0874355000005664</v>
      </c>
      <c r="KL74" s="203">
        <v>0</v>
      </c>
      <c r="KM74" s="203">
        <v>12.819700000000012</v>
      </c>
      <c r="KN74" s="203">
        <v>3358.4300600000001</v>
      </c>
      <c r="KO74" s="203">
        <v>1842.0194059999999</v>
      </c>
      <c r="KP74" s="203">
        <v>1516.4106569999999</v>
      </c>
      <c r="KQ74" s="203">
        <v>797.6278699999998</v>
      </c>
      <c r="KR74" s="203">
        <v>1461.4862900000001</v>
      </c>
      <c r="KS74" s="203">
        <v>0</v>
      </c>
      <c r="KT74" s="203">
        <v>1461.4862900000001</v>
      </c>
      <c r="KU74" s="203">
        <v>0</v>
      </c>
      <c r="KV74" s="203">
        <v>-42.819458000000168</v>
      </c>
      <c r="KW74" s="203">
        <v>0</v>
      </c>
      <c r="KX74" s="203">
        <v>112.06690300000001</v>
      </c>
      <c r="KY74" s="241">
        <f>IFERROR(HLOOKUP("fa_21_flow_s11",acc!$B$10:$AIP$83,$A74-1947,FALSE)+HLOOKUP("fa_2_flow_s11",acc!$B$10:$AIP$83,$A74-1947,FALSE)+HLOOKUP("fa_3e_flow_s11",acc!$B$10:$AIP$83,$A74-1947,FALSE)+HLOOKUP("fa_3d_flow_s11",acc!$B$10:$AIP$83,$A74-1947,FALSE)+HLOOKUP("fa_4_flow_s11",acc!$B$10:$AIP$83,$A74-1947,FALSE)+HLOOKUP("fa_5e_flow_s11",acc!$B$10:$AIP$83,$A74-1947,FALSE)+HLOOKUP("fa_5d_flow_s11",acc!$B$10:$AIP$83,$A74-1947,FALSE)+HLOOKUP("fa_6_flow_s11",acc!$B$10:$AIP$83,$A74-1947,FALSE)+HLOOKUP("fa_7_flow_s11",acc!$B$10:$AIP$83,$A74-1947,FALSE)+HLOOKUP("fa_8_flow_s11",acc!$B$10:$AIP$83,$A74-1947,FALSE),"")</f>
        <v>152.68478200000001</v>
      </c>
      <c r="KZ74" s="203">
        <v>0</v>
      </c>
      <c r="LA74" s="203">
        <v>33.439222999999998</v>
      </c>
      <c r="LB74" s="203">
        <v>0.39500000000000002</v>
      </c>
      <c r="LC74" s="203">
        <v>-12.080609000000001</v>
      </c>
      <c r="LD74" s="203">
        <v>-8.068486</v>
      </c>
      <c r="LE74" s="203">
        <v>-4.0121269999999996</v>
      </c>
      <c r="LF74" s="203">
        <v>30.065639000000001</v>
      </c>
      <c r="LG74" s="203">
        <v>75.080807000000007</v>
      </c>
      <c r="LH74" s="203">
        <v>42.946065000000004</v>
      </c>
      <c r="LI74" s="203">
        <v>32.134741000000005</v>
      </c>
      <c r="LJ74" s="203">
        <v>0.66600000000000004</v>
      </c>
      <c r="LK74" s="203">
        <v>-0.69260599999999961</v>
      </c>
      <c r="LL74" s="203">
        <v>20.002914000000001</v>
      </c>
      <c r="LM74" s="203">
        <v>694.7449499999999</v>
      </c>
      <c r="LN74" s="241">
        <f>IFERROR(HLOOKUP("fa_21_flow_s12",acc!$B$10:$AMM$83,$A74-1947,FALSE)+HLOOKUP("res_flow",acc!$B$10:$AMM$83,$A74-1947,FALSE)+HLOOKUP("fa_2_flow_s12",acc!$B$10:$AMM$83,$A74-1947,FALSE)+HLOOKUP("fa_3e_flow_s12",acc!$B$10:$AMM$83,$A74-1947,FALSE)+HLOOKUP("fa_3d_flow_s12",acc!$B$10:$AMM$83,$A74-1947,FALSE)+HLOOKUP("fa_3g_flow_s12",acc!$B$10:$AMM$83,$A74-1947,FALSE)+HLOOKUP("fa_4_flow_s12",acc!$B$10:$AMM$83,$A74-1947,FALSE)+HLOOKUP("fa_5e_flow_s12",acc!$B$10:$AMM$83,$A74-1947,FALSE)+HLOOKUP("fa_5d_flow_s12",acc!$B$10:$AMM$83,$A74-1947,FALSE)+HLOOKUP("fa_8_flow_s12",acc!$B$10:$AMM$83,$A74-1947,FALSE),"")</f>
        <v>13.105032999999978</v>
      </c>
      <c r="LO74" s="203">
        <v>2.4959999999999982E-3</v>
      </c>
      <c r="LP74" s="203">
        <v>-174.62805299999999</v>
      </c>
      <c r="LQ74" s="203">
        <v>0.53600000000000003</v>
      </c>
      <c r="LR74" s="203">
        <v>0</v>
      </c>
      <c r="LS74" s="203">
        <v>25.839247</v>
      </c>
      <c r="LT74" s="203">
        <v>62.895500999999996</v>
      </c>
      <c r="LU74" s="203">
        <v>-37.056279000000004</v>
      </c>
      <c r="LV74" s="203">
        <v>54.067233000000002</v>
      </c>
      <c r="LW74" s="203">
        <v>61.689112999999999</v>
      </c>
      <c r="LX74" s="203">
        <v>9.0208089999999999</v>
      </c>
      <c r="LY74" s="203">
        <v>52.668298</v>
      </c>
      <c r="LZ74" s="203">
        <v>0</v>
      </c>
      <c r="MA74" s="203">
        <v>0</v>
      </c>
      <c r="MB74" s="203">
        <v>26.657524000000002</v>
      </c>
      <c r="MC74" s="203">
        <v>32.775196999999999</v>
      </c>
      <c r="MD74" s="330">
        <f>IFERROR(HLOOKUP("fa_1_flow_s121",acc!$B$10:$AMF$83,$A74-1947,FALSE)+HLOOKUP("fa_295_flow_s121",acc!$B$10:$AMF$83,$A74-1947,FALSE)+HLOOKUP("tgt2_flow",acc!$B$10:$AMF$83,$A74-1947,FALSE)+HLOOKUP("fa_2_flow_s121",acc!$B$10:$AMF$83,$A74-1947,FALSE)+HLOOKUP("fa_3e_flow_s121",acc!$B$10:$AMF$83,$A74-1947,FALSE)+HLOOKUP("fa_3d_flow_s121",acc!$B$10:$AMF$83,$A74-1947,FALSE)+HLOOKUP("fa_3g_flow_s121",acc!$B$10:$AMF$83,$A74-1947,FALSE)+HLOOKUP("fa_4_flow_s121",acc!$B$10:$AMF$83,$A74-1947,FALSE)+HLOOKUP("fa_5e_flow_s121",acc!$B$10:$AMF$83,$A74-1947,FALSE)+HLOOKUP("fa_5d_flow_s121",acc!$B$10:$AMF$83,$A74-1947,FALSE)+HLOOKUP("fa_7_flow_s121",acc!$B$10:$AMF$83,$A74-1947,FALSE)+HLOOKUP("fa_8_flow_s121",acc!$B$10:$AMF$83,$A74-1947,FALSE),"")</f>
        <v>31.105700999999996</v>
      </c>
      <c r="ME74" s="203">
        <v>0.31550400000000001</v>
      </c>
      <c r="MF74" s="203">
        <v>-17.044472500000005</v>
      </c>
      <c r="MG74" s="203">
        <v>0</v>
      </c>
      <c r="MH74" s="203">
        <v>52.917099999999998</v>
      </c>
      <c r="MI74" s="203">
        <v>3.5020250000000002</v>
      </c>
      <c r="MJ74" s="203">
        <v>18.540324000000002</v>
      </c>
      <c r="MK74" s="203">
        <v>-15.038300999999999</v>
      </c>
      <c r="ML74" s="203">
        <v>1.4850000000000001</v>
      </c>
      <c r="MM74" s="203">
        <v>-1.300128</v>
      </c>
      <c r="MN74" s="203">
        <v>-1.537126</v>
      </c>
      <c r="MO74" s="203">
        <v>0.23699999999999999</v>
      </c>
      <c r="MP74" s="203">
        <v>0</v>
      </c>
      <c r="MQ74" s="241">
        <v>0</v>
      </c>
      <c r="MR74" s="203">
        <v>2.355</v>
      </c>
      <c r="MS74" s="203">
        <v>43.942875000000001</v>
      </c>
      <c r="MT74" s="241">
        <f>IFERROR(HLOOKUP("gcb_flow",acc!$B$10:$ALX$83,$A74-1947,FALSE)+HLOOKUP("fa_2_flow_s13",acc!$B$10:$ALX$83,$A74-1947,FALSE)+HLOOKUP("fa_3d_flow_s13",acc!$B$10:$ALX$83,$A74-1947,FALSE)+HLOOKUP("fa_3g_flow_s13",acc!$B$10:$ALX$83,$A74-1947,FALSE)+HLOOKUP("fa_5e_flow_s13",acc!$B$10:$ALX$83,$A74-1947,FALSE)+HLOOKUP("fa_5d_flow_s13",acc!$B$10:$ALX$83,$A74-1947,FALSE)+HLOOKUP("fa_6_flow_s13",acc!$B$10:$ALX$83,$A74-1947,FALSE)+HLOOKUP("fa_7_flow_s13",acc!$B$10:$ALX$83,$A74-1947,FALSE)+HLOOKUP("fa_8_flow_s13",acc!$B$10:$ALX$83,$A74-1947,FALSE),"")</f>
        <v>2.9224840000000043</v>
      </c>
      <c r="MU74" s="203">
        <v>0</v>
      </c>
      <c r="MV74" s="203">
        <v>7.9546530000000004</v>
      </c>
      <c r="MW74" s="203">
        <v>0</v>
      </c>
      <c r="MX74" s="203">
        <v>-2.5681019999999997</v>
      </c>
      <c r="MY74" s="203">
        <v>0.56718400000000002</v>
      </c>
      <c r="MZ74" s="203">
        <v>-3.1352720000000001</v>
      </c>
      <c r="NA74" s="203">
        <v>0</v>
      </c>
      <c r="NB74" s="203">
        <v>19.016826999999999</v>
      </c>
      <c r="NC74" s="203">
        <v>-1.8472899999999999</v>
      </c>
      <c r="ND74" s="203">
        <v>20.864122999999999</v>
      </c>
      <c r="NE74" s="203">
        <v>-0.26265899999999998</v>
      </c>
      <c r="NF74" s="203">
        <v>-9.7623999999999933E-2</v>
      </c>
      <c r="NG74" s="203">
        <v>-12.732652999999996</v>
      </c>
      <c r="NH74" s="203">
        <v>25.121183000000002</v>
      </c>
      <c r="NI74" s="241">
        <f>IFERROR(HLOOKUP("fa_21_flow_s14",acc!$B$10:$ALP$83,$A74-1947,FALSE)+HLOOKUP("fa_2_flow_s14",acc!$B$10:$ALP$83,$A74-1947,FALSE)+HLOOKUP("fa_3d_flow_s14",acc!$B$10:$ALP$83,$A74-1947,FALSE)+HLOOKUP("fa_3g_flow_s14",acc!$B$10:$ALP$83,$A74-1947,FALSE)+HLOOKUP("fa_5e_flow_s14",acc!$B$10:$ALP$83,$A74-1947,FALSE)+HLOOKUP("fa_5d_flow_s14",acc!$B$10:$ALP$83,$A74-1947,FALSE)+HLOOKUP("fa_6_flow_s14",acc!$B$10:$ALP$83,$A74-1947,FALSE)+HLOOKUP("fa_7_flow_s14",acc!$B$10:$ALP$83,$A74-1947,FALSE)+HLOOKUP("fa_8_flow_s14",acc!$B$10:$ALP$83,$A74-1947,FALSE),"")</f>
        <v>102.107581</v>
      </c>
      <c r="NJ74" s="203">
        <v>0</v>
      </c>
      <c r="NK74" s="203">
        <v>51.306587999999998</v>
      </c>
      <c r="NL74" s="203">
        <v>2.1850000000000001</v>
      </c>
      <c r="NM74" s="203">
        <v>4.2738280000000008</v>
      </c>
      <c r="NN74" s="203">
        <v>3.333752</v>
      </c>
      <c r="NO74" s="203">
        <v>0.94007700000000005</v>
      </c>
      <c r="NP74" s="203">
        <v>0</v>
      </c>
      <c r="NQ74" s="203">
        <v>4.914104</v>
      </c>
      <c r="NR74" s="203">
        <v>1.5075180000000001</v>
      </c>
      <c r="NS74" s="203">
        <v>3.4065889999999999</v>
      </c>
      <c r="NT74" s="203">
        <v>23.094999999999999</v>
      </c>
      <c r="NU74" s="203">
        <v>0</v>
      </c>
      <c r="NV74" s="203">
        <v>16.333057000000011</v>
      </c>
      <c r="NW74" s="203">
        <v>941.14810499999999</v>
      </c>
      <c r="NX74" s="241">
        <f>IFERROR(HLOOKUP("fa_21_flow_s2",acc!$B$10:$ALH$83,$A74-1947,FALSE)+HLOOKUP("fa_2_flow_s2",acc!$B$10:$ALH$83,$A74-1947,FALSE)+HLOOKUP("fa_3e_flow_s2",acc!$B$10:$ALH$83,$A74-1947,FALSE)+HLOOKUP("fa_3g_flow_s2",acc!$B$10:$ALH$83,$A74-1947,FALSE)+HLOOKUP("fa_4_flow_s2",acc!$B$10:$ALH$83,$A74-1947,FALSE)+HLOOKUP("fa_5e_flow_s2",acc!$B$10:$ALH$83,$A74-1947,FALSE)+HLOOKUP("fa_6_flow_s2",acc!$B$10:$ALH$83,$A74-1947,FALSE)+HLOOKUP("fa_8_flow_s2",acc!$B$10:$ALH$83,$A74-1947,FALSE),"")</f>
        <v>26.891891999999999</v>
      </c>
      <c r="NY74" s="203">
        <v>0</v>
      </c>
      <c r="NZ74" s="203">
        <v>46.580399999999997</v>
      </c>
      <c r="OA74" s="203">
        <v>1.4680179999999989</v>
      </c>
      <c r="OB74" s="203">
        <v>0</v>
      </c>
      <c r="OC74" s="203">
        <v>77.268274999999988</v>
      </c>
      <c r="OD74" s="203">
        <v>77.268274999999988</v>
      </c>
      <c r="OE74" s="203">
        <v>-7.7538900000000002</v>
      </c>
      <c r="OF74" s="203">
        <v>-1.5029350000000008</v>
      </c>
      <c r="OG74" s="203">
        <v>43.786141000000001</v>
      </c>
      <c r="OH74" s="203">
        <v>43.786141000000001</v>
      </c>
      <c r="OI74" s="203">
        <v>0</v>
      </c>
      <c r="OJ74" s="203">
        <v>-3.0700000000000003</v>
      </c>
      <c r="OK74" s="203">
        <v>0</v>
      </c>
      <c r="OL74" s="203">
        <v>-52.615842000000001</v>
      </c>
      <c r="OM74" s="203">
        <v>140.96478400000001</v>
      </c>
      <c r="ON74" s="241">
        <f>IFERROR(HLOOKUP("fl_3g_flow_s11",acc!$B$10:$AIO$83,$A74-1947,FALSE)+HLOOKUP("fl_4_flow_s11",acc!$B$10:$AIO$83,$A74-1947,FALSE)+HLOOKUP("fl_5e_flow_s11",acc!$B$10:$AIO$83,$A74-1947,FALSE),"")</f>
        <v>181.58266500000002</v>
      </c>
      <c r="OO74" s="203">
        <v>0</v>
      </c>
      <c r="OP74" s="203">
        <v>0</v>
      </c>
      <c r="OQ74" s="203">
        <v>51.491999999999997</v>
      </c>
      <c r="OR74" s="203">
        <v>30.844064999999997</v>
      </c>
      <c r="OS74" s="203">
        <v>20.647932000000001</v>
      </c>
      <c r="OT74" s="203">
        <v>43.525377999999996</v>
      </c>
      <c r="OU74" s="203">
        <v>80.756871000000004</v>
      </c>
      <c r="OV74" s="203">
        <v>80.756871000000004</v>
      </c>
      <c r="OW74" s="203">
        <v>0</v>
      </c>
      <c r="OX74" s="203">
        <v>0</v>
      </c>
      <c r="OY74" s="203">
        <v>0</v>
      </c>
      <c r="OZ74" s="203">
        <v>0</v>
      </c>
      <c r="PA74" s="203">
        <v>688.21651799999995</v>
      </c>
      <c r="PB74" s="241">
        <f>IFERROR(HLOOKUP("fl_295_flow_s12",acc!$B$10:$AMM$83,$A74-1947,FALSE)+HLOOKUP("fl_2_flow_s12",acc!$B$10:$AMM$83,$A74-1947,FALSE)+HLOOKUP("fl_3g_flow_s12",acc!$B$10:$AMM$83,$A74-1947,FALSE)+HLOOKUP("fl_5e_flow_s12",acc!$B$10:$AMM$83,$A74-1947,FALSE)+HLOOKUP("fl_6_flow_s12",acc!$B$10:$AMM$83,$A74-1947,FALSE)+HLOOKUP("fl_7_flow_s12",acc!$B$10:$AMM$83,$A74-1947,FALSE),"")</f>
        <v>6.576628000000099</v>
      </c>
      <c r="PC74" s="203">
        <v>2.496E-3</v>
      </c>
      <c r="PD74" s="203">
        <v>-44.468519000000001</v>
      </c>
      <c r="PE74" s="203">
        <v>0</v>
      </c>
      <c r="PF74" s="203">
        <v>43.464399999999998</v>
      </c>
      <c r="PG74" s="203">
        <v>-39.485347999999995</v>
      </c>
      <c r="PH74" s="203">
        <v>-22.204322999999999</v>
      </c>
      <c r="PI74" s="203">
        <v>-17.281029</v>
      </c>
      <c r="PJ74" s="203">
        <v>0</v>
      </c>
      <c r="PK74" s="203">
        <v>13.119245000000001</v>
      </c>
      <c r="PL74" s="203">
        <v>13.119245000000001</v>
      </c>
      <c r="PM74" s="203">
        <v>0</v>
      </c>
      <c r="PN74" s="203">
        <v>20.428341000000003</v>
      </c>
      <c r="PO74" s="203">
        <v>13.518513000000098</v>
      </c>
      <c r="PP74" s="203">
        <v>0</v>
      </c>
      <c r="PQ74" s="203">
        <v>17.606163000000002</v>
      </c>
      <c r="PR74" s="241">
        <f>IFERROR(HLOOKUP("fl_21_flow_s121",acc!$B$10:$AME$83,$A74-1947,FALSE)+HLOOKUP("res_flow",acc!$B$10:$AME$83,$A74-1947,FALSE)+HLOOKUP("gcb_flow",acc!$B$10:$AME$83,$A74-1947,FALSE)+HLOOKUP("fl_2_flow_s121",acc!$B$10:$AME$83,$A74-1947,FALSE)+HLOOKUP("fl_5e_flow_s121",acc!$B$10:$AME$83,$A74-1947,FALSE),"")</f>
        <v>15.936667</v>
      </c>
      <c r="PS74" s="203">
        <v>0</v>
      </c>
      <c r="PT74" s="203">
        <v>-3.3828549999999993</v>
      </c>
      <c r="PU74" s="203">
        <v>4.5840179999999995</v>
      </c>
      <c r="PV74" s="203">
        <v>0</v>
      </c>
      <c r="PW74" s="203">
        <v>0</v>
      </c>
      <c r="PX74" s="203">
        <v>0</v>
      </c>
      <c r="PY74" s="203">
        <v>0</v>
      </c>
      <c r="PZ74" s="203">
        <v>0</v>
      </c>
      <c r="QA74" s="203">
        <v>0</v>
      </c>
      <c r="QB74" s="203">
        <v>0</v>
      </c>
      <c r="QC74" s="203">
        <v>0</v>
      </c>
      <c r="QD74" s="203">
        <v>0</v>
      </c>
      <c r="QE74" s="203">
        <v>0</v>
      </c>
      <c r="QF74" s="203">
        <v>0</v>
      </c>
      <c r="QG74" s="203">
        <v>145.11920600000002</v>
      </c>
      <c r="QH74" s="241">
        <f>IFERROR(HLOOKUP("fl_2_flow_s13",acc!$B$10:$ALW$83,$A74-1947,FALSE)+HLOOKUP("fl_3e_flow_s13",acc!$B$10:$ALW$83,$A74-1947,FALSE)+HLOOKUP("fl_4_flow_s13",acc!$B$10:$ALW$83,$A74-1947,FALSE),"")</f>
        <v>104.09879699999999</v>
      </c>
      <c r="QI74" s="203">
        <v>0</v>
      </c>
      <c r="QJ74" s="203">
        <v>12.081282999999999</v>
      </c>
      <c r="QK74" s="203">
        <v>0</v>
      </c>
      <c r="QL74" s="203">
        <v>57.507743999999995</v>
      </c>
      <c r="QM74" s="203">
        <v>68.62853299999999</v>
      </c>
      <c r="QN74" s="203">
        <v>-11.120787</v>
      </c>
      <c r="QO74" s="203">
        <v>38.689250000000001</v>
      </c>
      <c r="QP74" s="203">
        <v>0</v>
      </c>
      <c r="QQ74" s="203">
        <v>0</v>
      </c>
      <c r="QR74" s="203">
        <v>0</v>
      </c>
      <c r="QS74" s="203">
        <v>0</v>
      </c>
      <c r="QT74" s="203">
        <v>0</v>
      </c>
      <c r="QU74" s="203">
        <v>0</v>
      </c>
      <c r="QV74" s="203">
        <v>-50.758566000000002</v>
      </c>
      <c r="QW74" s="241">
        <f>IFERROR(HLOOKUP("fl_4_flow_s14",acc!$B$10:$ALO$83,$A74-1947,FALSE),"")</f>
        <v>26.227828000000002</v>
      </c>
      <c r="QX74" s="203">
        <v>0</v>
      </c>
      <c r="QY74" s="203">
        <v>0</v>
      </c>
      <c r="QZ74" s="203">
        <v>0</v>
      </c>
      <c r="RA74" s="203">
        <v>0</v>
      </c>
      <c r="RB74" s="203">
        <v>0</v>
      </c>
      <c r="RC74" s="203">
        <v>26.227828000000002</v>
      </c>
      <c r="RD74" s="203">
        <v>0</v>
      </c>
      <c r="RE74" s="203">
        <v>0</v>
      </c>
      <c r="RF74" s="203">
        <v>0</v>
      </c>
      <c r="RG74" s="203">
        <v>0</v>
      </c>
      <c r="RH74" s="203">
        <v>0</v>
      </c>
      <c r="RI74" s="203">
        <v>0</v>
      </c>
      <c r="RJ74" s="203">
        <v>908.65110800000002</v>
      </c>
      <c r="RK74" s="241">
        <f>IFERROR(HLOOKUP("fl_1_flow_s2",acc!$B$10:$ALG$83,$A74-1947,FALSE)+HLOOKUP("fl_295_flow_s2",acc!$B$10:$ALG$83,$A74-1947,FALSE)+HLOOKUP("tgt2_flow",acc!$B$10:$ALG$83,$A74-1947,FALSE)+HLOOKUP("fl_2_flow_s2",acc!$B$10:$ALG$83,$A74-1947,FALSE)+HLOOKUP("fl_3d_flow_s2",acc!$B$10:$ALG$83,$A74-1947,FALSE)+HLOOKUP("fl_4_flow_s2",acc!$B$10:$ALG$83,$A74-1947,FALSE)+HLOOKUP("fl_5d_flow_s2",acc!$B$10:$ALG$83,$A74-1947,FALSE)+HLOOKUP("fl_7_flow_s2",acc!$B$10:$ALG$83,$A74-1947,FALSE),"")</f>
        <v>-5.6051060000000348</v>
      </c>
      <c r="RL74" s="203">
        <v>0.31550400000000001</v>
      </c>
      <c r="RM74" s="203">
        <v>-16.621570500000011</v>
      </c>
      <c r="RN74" s="203">
        <v>0</v>
      </c>
      <c r="RO74" s="203">
        <v>9.4527000000000001</v>
      </c>
      <c r="RP74" s="203">
        <v>18.966388999999999</v>
      </c>
      <c r="RQ74" s="203">
        <v>77.268274999999988</v>
      </c>
      <c r="RR74" s="203">
        <v>-58.301901000000001</v>
      </c>
      <c r="RS74" s="203">
        <v>-24.327518999999988</v>
      </c>
      <c r="RT74" s="203">
        <v>109.31075100000001</v>
      </c>
      <c r="RU74" s="203">
        <v>0</v>
      </c>
      <c r="RV74" s="203">
        <v>109.31075100000001</v>
      </c>
      <c r="RW74" s="203">
        <v>0</v>
      </c>
      <c r="RX74" s="203">
        <v>-14.30874300000005</v>
      </c>
      <c r="RY74" s="203">
        <v>0</v>
      </c>
      <c r="RZ74" s="203">
        <v>357.19258399999995</v>
      </c>
      <c r="SA74" s="241">
        <f>IFERROR(HLOOKUP("fa_21_v_s11",acc!$B$10:$AIR$83,$A74-1947,FALSE)+HLOOKUP("fa_2_v_s11",acc!$B$10:$AIR$83,$A74-1947,FALSE)+HLOOKUP("fa_3e_v_s11",acc!$B$10:$AIR$83,$A74-1947,FALSE)+HLOOKUP("fa_3d_v_s11",acc!$B$10:$AIR$83,$A74-1947,FALSE)+HLOOKUP("fa_4_v_s11",acc!$B$10:$AIR$83,$A74-1947,FALSE)
+HLOOKUP("fa_5e_v_s11",acc!$B$10:$AIR$83,$A74-1947,FALSE)
+HLOOKUP("fa_5d_v_s11",acc!$B$10:$AIR$83,$A74-1947,FALSE)
+HLOOKUP("fa_6_v_s11",acc!$B$10:$AIR$83,$A74-1947,FALSE)
+HLOOKUP("fa_7_v_s11",acc!$B$10:$AIR$83,$A74-1947,FALSE)
+HLOOKUP("fa_8_v_s11",acc!$B$10:$AIR$83,$A74-1947,FALSE),"")</f>
        <v>357.335241</v>
      </c>
      <c r="SB74" s="203">
        <v>0</v>
      </c>
      <c r="SC74" s="203">
        <v>-0.37363400000000002</v>
      </c>
      <c r="SD74" s="203">
        <v>0</v>
      </c>
      <c r="SE74" s="203">
        <v>2.583955</v>
      </c>
      <c r="SF74" s="203">
        <v>1.3049069999999998</v>
      </c>
      <c r="SG74" s="203">
        <v>1.2790489999999999</v>
      </c>
      <c r="SH74" s="203">
        <v>-1.2674960000000002</v>
      </c>
      <c r="SI74" s="203">
        <v>354.74972200000002</v>
      </c>
      <c r="SJ74" s="203">
        <v>210.257927</v>
      </c>
      <c r="SK74" s="203">
        <v>144.49179699999999</v>
      </c>
      <c r="SL74" s="203">
        <v>0</v>
      </c>
      <c r="SM74" s="203">
        <v>0.66830600000000029</v>
      </c>
      <c r="SN74" s="203">
        <v>2.080209</v>
      </c>
      <c r="SO74" s="203">
        <v>-548.61245599999995</v>
      </c>
      <c r="SP74" s="241">
        <f>IFERROR(HLOOKUP("fa_21_v_s12",acc!$B$10:$AML$83,$A74-1947,FALSE)+HLOOKUP("res_v",acc!$B$10:$AML$83,$A74-1947,FALSE)+HLOOKUP("fa_2_v_s12",acc!$B$10:$AML$83,$A74-1947,FALSE)+HLOOKUP("fa_3e_v_s12",acc!$B$10:$AML$83,$A74-1947,FALSE)+HLOOKUP("fa_3d_v_s12",acc!$B$10:$AML$83,$A74-1947,FALSE)+HLOOKUP("fa_3g_v_s12",acc!$B$10:$AML$83,$A74-1947,FALSE)+HLOOKUP("fa_4_v_s12",acc!$B$10:$AML$83,$A74-1947,FALSE)+HLOOKUP("fa_5e_v_s12",acc!$B$10:$AML$83,$A74-1947,FALSE)+HLOOKUP("fa_5d_v_s12",acc!$B$10:$AML$83,$A74-1947,FALSE)+HLOOKUP("fa_8_v_s12",acc!$B$10:$AML$83,$A74-1947,FALSE),"")</f>
        <v>258.09405399999997</v>
      </c>
      <c r="SQ74" s="203">
        <v>-0.21531600000000006</v>
      </c>
      <c r="SR74" s="203">
        <v>-5.6496000000000004</v>
      </c>
      <c r="SS74" s="203">
        <v>0</v>
      </c>
      <c r="ST74" s="203">
        <v>0</v>
      </c>
      <c r="SU74" s="203">
        <v>134.444759</v>
      </c>
      <c r="SV74" s="203">
        <v>51.131540000000001</v>
      </c>
      <c r="SW74" s="203">
        <v>83.313232999999997</v>
      </c>
      <c r="SX74" s="203">
        <v>-0.28585700000000003</v>
      </c>
      <c r="SY74" s="203">
        <v>129.59372999999999</v>
      </c>
      <c r="SZ74" s="203">
        <v>77.870885999999999</v>
      </c>
      <c r="TA74" s="203">
        <v>51.722851999999996</v>
      </c>
      <c r="TB74" s="203">
        <v>0</v>
      </c>
      <c r="TC74" s="203">
        <v>0</v>
      </c>
      <c r="TD74" s="203">
        <v>0</v>
      </c>
      <c r="TE74" s="203">
        <v>-0.43741800000000003</v>
      </c>
      <c r="TF74" s="241">
        <f>IFERROR(HLOOKUP("fa_1_v_s121",acc!$B$10:$AMD$83,$A74-1947,FALSE)+HLOOKUP("fa_295_v_s121",acc!$B$10:$AMD$83,$A74-1947,FALSE)+HLOOKUP("tgt2_v",acc!$B$10:$AMD$83,$A74-1947,FALSE)+HLOOKUP("fa_2_v_s121",acc!$B$10:$AMD$83,$A74-1947,FALSE)+HLOOKUP("fa_3e_v_s121",acc!$B$10:$AMD$83,$A74-1947,FALSE)+HLOOKUP("fa_3d_v_s121",acc!$B$10:$AMD$83,$A74-1947,FALSE)+HLOOKUP("fa_3g_v_s121",acc!$B$10:$AMD$83,$A74-1947,FALSE)+HLOOKUP("fa_4_v_s121",acc!$B$10:$AMD$83,$A74-1947,FALSE)+HLOOKUP("fa_5e_v_s121",acc!$B$10:$AMD$83,$A74-1947,FALSE)+HLOOKUP("fa_5d_v_s121",acc!$B$10:$AMD$83,$A74-1947,FALSE)+HLOOKUP("fa_7_v_s121",acc!$B$10:$AMD$83,$A74-1947,FALSE)+HLOOKUP("fa_8_v_s121",acc!$B$10:$AMD$83,$A74-1947,FALSE),"")</f>
        <v>-0.22210399999999991</v>
      </c>
      <c r="TG74" s="203">
        <v>3.4763160000000002</v>
      </c>
      <c r="TH74" s="203">
        <v>-0.34399999999999997</v>
      </c>
      <c r="TI74" s="203">
        <v>0</v>
      </c>
      <c r="TJ74" s="203">
        <v>-0.35</v>
      </c>
      <c r="TK74" s="203">
        <v>-3.9618820000000001</v>
      </c>
      <c r="TL74" s="203">
        <v>-1.9022349999999999</v>
      </c>
      <c r="TM74" s="203">
        <v>-2.059647</v>
      </c>
      <c r="TN74" s="203">
        <v>-0.1</v>
      </c>
      <c r="TO74" s="203">
        <v>1.057464</v>
      </c>
      <c r="TP74" s="203">
        <v>1.0421669999999998</v>
      </c>
      <c r="TQ74" s="203">
        <v>1.5295E-2</v>
      </c>
      <c r="TR74" s="203">
        <v>0</v>
      </c>
      <c r="TS74" s="241">
        <v>0</v>
      </c>
      <c r="TT74" s="203">
        <v>0</v>
      </c>
      <c r="TU74" s="203">
        <v>1.307396</v>
      </c>
      <c r="TV74" s="241">
        <f>IFERROR(HLOOKUP("gcb_v",acc!$B$10:$ALV$83,$A74-1947,FALSE)+HLOOKUP("fa_2_v_s13",acc!$B$10:$ALV$83,$A74-1947,FALSE)+HLOOKUP("fa_3d_v_s13",acc!$B$10:$ALV$83,$A74-1947,FALSE)+HLOOKUP("fa_3g_v_s13",acc!$B$10:$ALV$83,$A74-1947,FALSE)+HLOOKUP("fa_5e_v_s13",acc!$B$10:$ALV$83,$A74-1947,FALSE)+HLOOKUP("fa_5d_v_s13",acc!$B$10:$ALV$83,$A74-1947,FALSE)+HLOOKUP("fa_6_v_s13",acc!$B$10:$ALV$83,$A74-1947,FALSE)+HLOOKUP("fa_7_v_s13",acc!$B$10:$ALV$83,$A74-1947,FALSE)+HLOOKUP("fa_8_v_s13",acc!$B$10:$ALV$83,$A74-1947,FALSE),"")</f>
        <v>2.5587439999999848</v>
      </c>
      <c r="TW74" s="203">
        <v>0</v>
      </c>
      <c r="TX74" s="203">
        <v>-1.5518000000000001E-2</v>
      </c>
      <c r="TY74" s="203">
        <v>0</v>
      </c>
      <c r="TZ74" s="203">
        <v>2.207093</v>
      </c>
      <c r="UA74" s="203">
        <v>0.66371799999999992</v>
      </c>
      <c r="UB74" s="203">
        <v>1.5433399999999999</v>
      </c>
      <c r="UC74" s="203">
        <v>0</v>
      </c>
      <c r="UD74" s="203">
        <v>3.364862</v>
      </c>
      <c r="UE74" s="203">
        <v>2.2873739999999998</v>
      </c>
      <c r="UF74" s="203">
        <v>1.0774820000000001</v>
      </c>
      <c r="UG74" s="203">
        <v>0</v>
      </c>
      <c r="UH74" s="203">
        <v>-2.444998</v>
      </c>
      <c r="UI74" s="203">
        <v>0</v>
      </c>
      <c r="UJ74" s="203">
        <v>133.577032</v>
      </c>
      <c r="UK74" s="241">
        <f>IFERROR(HLOOKUP("fa_21_v_s14",acc!$B$10:$ALN$83,$A74-1947,FALSE)+HLOOKUP("fa_2_v_s14",acc!$B$10:$ALN$83,$A74-1947,FALSE)+HLOOKUP("fa_3d_v_s14",acc!$B$10:$ALN$83,$A74-1947,FALSE)+HLOOKUP("fa_3g_v_s14",acc!$B$10:$ALN$83,$A74-1947,FALSE)+HLOOKUP("fa_5e_v_s14",acc!$B$10:$ALN$83,$A74-1947,FALSE)+HLOOKUP("fa_5d_v_s14",acc!$B$10:$ALN$83,$A74-1947,FALSE)+HLOOKUP("fa_6_v_s14",acc!$B$10:$ALN$83,$A74-1947,FALSE)+HLOOKUP("fa_7_v_s14",acc!$B$10:$ALN$83,$A74-1947,FALSE)+HLOOKUP("fa_8_v_s14",acc!$B$10:$ALN$83,$A74-1947,FALSE),"")</f>
        <v>133.19303199999999</v>
      </c>
      <c r="UL74" s="203">
        <v>0</v>
      </c>
      <c r="UM74" s="203">
        <v>-0.26580000000000004</v>
      </c>
      <c r="UN74" s="203">
        <v>0</v>
      </c>
      <c r="UO74" s="203">
        <v>4.7505850000000001</v>
      </c>
      <c r="UP74" s="203">
        <v>2.920452</v>
      </c>
      <c r="UQ74" s="203">
        <v>1.830136</v>
      </c>
      <c r="UR74" s="203">
        <v>0</v>
      </c>
      <c r="US74" s="203">
        <v>103.985246</v>
      </c>
      <c r="UT74" s="203">
        <v>98.656573999999992</v>
      </c>
      <c r="UU74" s="203">
        <v>5.3286689999999997</v>
      </c>
      <c r="UV74" s="203">
        <v>24.723001</v>
      </c>
      <c r="UW74" s="203">
        <v>0</v>
      </c>
      <c r="UX74" s="203">
        <v>0</v>
      </c>
      <c r="UY74" s="203">
        <v>-92.083199999999991</v>
      </c>
      <c r="UZ74" s="241">
        <f>IFERROR(HLOOKUP("fa_21_v_s2",acc!$B$10:$ALF$83,$A74-1947,FALSE)+HLOOKUP("fa_2_v_s2",acc!$B$10:$ALF$83,$A74-1947,FALSE)+HLOOKUP("fa_3e_v_s2",acc!$B$10:$ALF$83,$A74-1947,FALSE)+HLOOKUP("fa_3g_v_s2",acc!$B$10:$ALF$83,$A74-1947,FALSE)+HLOOKUP("fa_4_v_s2",acc!$B$10:$ALF$83,$A74-1947,FALSE)+HLOOKUP("fa_5e_v_s2",acc!$B$10:$ALF$83,$A74-1947,FALSE)+HLOOKUP("fa_6_v_s2",acc!$B$10:$ALF$83,$A74-1947,FALSE)+HLOOKUP("fa_8_v_s2",acc!$B$10:$ALF$83,$A74-1947,FALSE),"")</f>
        <v>222.09845800000005</v>
      </c>
      <c r="VA74" s="203">
        <v>0</v>
      </c>
      <c r="VB74" s="203">
        <v>0.30979999999999996</v>
      </c>
      <c r="VC74" s="203">
        <v>0</v>
      </c>
      <c r="VD74" s="203">
        <v>0</v>
      </c>
      <c r="VE74" s="203">
        <v>174.13410500000001</v>
      </c>
      <c r="VF74" s="203">
        <v>54.118381999999997</v>
      </c>
      <c r="VG74" s="203">
        <v>120.015714</v>
      </c>
      <c r="VH74" s="203">
        <v>1.7580599999999997</v>
      </c>
      <c r="VI74" s="203">
        <v>102.08909300000005</v>
      </c>
      <c r="VJ74" s="203">
        <v>102.08909300000005</v>
      </c>
      <c r="VK74" s="203">
        <v>0</v>
      </c>
      <c r="VL74" s="203">
        <v>6.0000000000002274E-3</v>
      </c>
      <c r="VM74" s="203">
        <v>0</v>
      </c>
      <c r="VN74" s="203">
        <v>-2.080209</v>
      </c>
      <c r="VO74" s="203">
        <v>348.643598</v>
      </c>
      <c r="VP74" s="241">
        <f>IFERROR(HLOOKUP("fl_3g_v_s11",acc!$B$10:$AIM$83,$A74-1947,FALSE)+HLOOKUP("fl_4_v_s11",acc!$B$10:$AIM$83,$A74-1947,FALSE)+HLOOKUP("fl_5e_v_s11",acc!$B$10:$AIM$83,$A74-1947,FALSE),"")</f>
        <v>348.78625499999998</v>
      </c>
      <c r="VQ74" s="203">
        <v>0</v>
      </c>
      <c r="VR74" s="203">
        <v>0</v>
      </c>
      <c r="VS74" s="203">
        <v>26.001999999999999</v>
      </c>
      <c r="VT74" s="203">
        <v>9.3732690000000005</v>
      </c>
      <c r="VU74" s="203">
        <v>16.628734000000001</v>
      </c>
      <c r="VV74" s="203">
        <v>-0.169845</v>
      </c>
      <c r="VW74" s="203">
        <v>324.05992099999997</v>
      </c>
      <c r="VX74" s="203">
        <v>324.05992099999997</v>
      </c>
      <c r="VY74" s="203">
        <v>0</v>
      </c>
      <c r="VZ74" s="203">
        <v>0</v>
      </c>
      <c r="WA74" s="203">
        <v>0</v>
      </c>
      <c r="WB74" s="203">
        <v>0</v>
      </c>
      <c r="WC74" s="203">
        <v>-533.04514500000005</v>
      </c>
      <c r="WD74" s="241">
        <f>IFERROR(HLOOKUP("fl_295_v_s12",acc!$B$10:$AMK$83,$A74-1947,FALSE)+HLOOKUP("fl_2_v_s12",acc!$B$10:$AMK$83,$A74-1947,FALSE)+HLOOKUP("fl_3g_v_s12",acc!$B$10:$AMK$83,$A74-1947,FALSE)+HLOOKUP("fl_5e_v_s12",acc!$B$10:$AMK$83,$A74-1947,FALSE)+HLOOKUP("fl_6_v_s12",acc!$B$10:$AMK$83,$A74-1947,FALSE)+HLOOKUP("fl_7_v_s12",acc!$B$10:$AMK$83,$A74-1947,FALSE),"")</f>
        <v>273.66134099999999</v>
      </c>
      <c r="WE74" s="203">
        <v>-0.21531600000000001</v>
      </c>
      <c r="WF74" s="203">
        <v>-8.4934949999999994</v>
      </c>
      <c r="WG74" s="203">
        <v>0</v>
      </c>
      <c r="WH74" s="203">
        <v>0.30980000000000008</v>
      </c>
      <c r="WI74" s="203">
        <v>57.371105</v>
      </c>
      <c r="WJ74" s="203">
        <v>20.600802999999999</v>
      </c>
      <c r="WK74" s="203">
        <v>36.770300000000006</v>
      </c>
      <c r="WL74" s="203">
        <v>0</v>
      </c>
      <c r="WM74" s="203">
        <v>165.749101</v>
      </c>
      <c r="WN74" s="203">
        <v>165.749101</v>
      </c>
      <c r="WO74" s="203">
        <v>0</v>
      </c>
      <c r="WP74" s="203">
        <v>24.729001</v>
      </c>
      <c r="WQ74" s="203">
        <v>33.995830999999953</v>
      </c>
      <c r="WR74" s="203">
        <v>0</v>
      </c>
      <c r="WS74" s="203">
        <v>2.1686840000000003</v>
      </c>
      <c r="WT74" s="241">
        <f>IFERROR(HLOOKUP("fl_21_v_s121",acc!$B$10:$AMC$83,$A74-1947,FALSE)+HLOOKUP("res_v",acc!$B$10:$AMC$83,$A74-1947,FALSE)+HLOOKUP("gcb_v",acc!$B$10:$AMC$83,$A74-1947,FALSE)+HLOOKUP("fl_2_v_s121",acc!$B$10:$AMC$83,$A74-1947,FALSE)+HLOOKUP("fl_5e_v_s121",acc!$B$10:$AMC$83,$A74-1947,FALSE),"")</f>
        <v>2.3839999999999999</v>
      </c>
      <c r="WU74" s="203">
        <v>0</v>
      </c>
      <c r="WV74" s="203">
        <v>-2E-3</v>
      </c>
      <c r="WW74" s="203">
        <v>0</v>
      </c>
      <c r="WX74" s="203">
        <v>0</v>
      </c>
      <c r="WY74" s="203">
        <v>0</v>
      </c>
      <c r="WZ74" s="203">
        <v>0</v>
      </c>
      <c r="XA74" s="203">
        <v>0</v>
      </c>
      <c r="XB74" s="203">
        <v>0</v>
      </c>
      <c r="XC74" s="203">
        <v>2.395</v>
      </c>
      <c r="XD74" s="203">
        <v>2.395</v>
      </c>
      <c r="XE74" s="203">
        <v>0</v>
      </c>
      <c r="XF74" s="203">
        <v>0</v>
      </c>
      <c r="XG74" s="203">
        <v>0</v>
      </c>
      <c r="XH74" s="203">
        <v>0</v>
      </c>
      <c r="XI74" s="203">
        <v>89.756163000000001</v>
      </c>
      <c r="XJ74" s="241">
        <f>IFERROR(HLOOKUP("fl_2_v_s13",acc!$B$10:$ALU$83,$A74-1947,FALSE)+HLOOKUP("fl_3e_v_s13",acc!$B$10:$ALU$83,$A74-1947,FALSE)+HLOOKUP("fl_4_v_s13",acc!$B$10:$ALU$83,$A74-1947,FALSE),"")</f>
        <v>91.007542999999984</v>
      </c>
      <c r="XK74" s="203">
        <v>0</v>
      </c>
      <c r="XL74" s="203">
        <v>0</v>
      </c>
      <c r="XM74" s="203">
        <v>0</v>
      </c>
      <c r="XN74" s="203">
        <v>90.760999999999996</v>
      </c>
      <c r="XO74" s="203">
        <v>24.144310000000001</v>
      </c>
      <c r="XP74" s="203">
        <v>66.616681</v>
      </c>
      <c r="XQ74" s="203">
        <v>0.79920600000000008</v>
      </c>
      <c r="XR74" s="203">
        <v>0</v>
      </c>
      <c r="XS74" s="203">
        <v>0</v>
      </c>
      <c r="XT74" s="203">
        <v>0</v>
      </c>
      <c r="XU74" s="203">
        <v>0</v>
      </c>
      <c r="XV74" s="203">
        <v>0</v>
      </c>
      <c r="XW74" s="203">
        <v>0</v>
      </c>
      <c r="XX74" s="203">
        <v>0.39350000000000002</v>
      </c>
      <c r="XY74" s="241">
        <f>IFERROR(HLOOKUP("fl_4_v_s14",acc!$B$10:$ALM$83,$A74-1947,FALSE),"")</f>
        <v>9.4999999999999998E-3</v>
      </c>
      <c r="XZ74" s="203">
        <v>0</v>
      </c>
      <c r="YA74" s="203">
        <v>0</v>
      </c>
      <c r="YB74" s="203">
        <v>0</v>
      </c>
      <c r="YC74" s="203">
        <v>0</v>
      </c>
      <c r="YD74" s="203">
        <v>0</v>
      </c>
      <c r="YE74" s="203">
        <v>9.4999999999999998E-3</v>
      </c>
      <c r="YF74" s="203">
        <v>0</v>
      </c>
      <c r="YG74" s="203">
        <v>0</v>
      </c>
      <c r="YH74" s="203">
        <v>0</v>
      </c>
      <c r="YI74" s="203">
        <v>0</v>
      </c>
      <c r="YJ74" s="203">
        <v>0</v>
      </c>
      <c r="YK74" s="203">
        <v>0</v>
      </c>
      <c r="YL74" s="203">
        <v>-56.972861999999999</v>
      </c>
      <c r="YM74" s="241">
        <f>IFERROR(HLOOKUP("fl_1_v_s2",acc!$B$10:$ALE$83,$A74-1947,FALSE)+HLOOKUP("fl_295_v_s2",acc!$B$10:$ALE$83,$A74-1947,FALSE)+HLOOKUP("tgt2_v",acc!$B$10:$ALE$83,$A74-1947,FALSE)+HLOOKUP("fl_2_v_s2",acc!$B$10:$ALE$83,$A74-1947,FALSE)+HLOOKUP("fl_3d_v_s2",acc!$B$10:$ALE$83,$A74-1947,FALSE)+HLOOKUP("fl_4_v_s2",acc!$B$10:$ALE$83,$A74-1947,FALSE)+HLOOKUP("fl_5d_v_s2",acc!$B$10:$ALE$83,$A74-1947,FALSE)+HLOOKUP("fl_7_v_s2",acc!$B$10:$ALE$83,$A74-1947,FALSE),"")</f>
        <v>257.20879100000013</v>
      </c>
      <c r="YN74" s="203">
        <v>3.4763160000000002</v>
      </c>
      <c r="YO74" s="203">
        <v>2.1567429999999992</v>
      </c>
      <c r="YP74" s="203">
        <v>0</v>
      </c>
      <c r="YQ74" s="203">
        <v>-0.65980000000000016</v>
      </c>
      <c r="YR74" s="203">
        <v>140.02451000000002</v>
      </c>
      <c r="YS74" s="203">
        <v>54.118381999999997</v>
      </c>
      <c r="YT74" s="203">
        <v>85.906119000000004</v>
      </c>
      <c r="YU74" s="203">
        <v>-0.53415400000000002</v>
      </c>
      <c r="YV74" s="203">
        <v>202.63609</v>
      </c>
      <c r="YW74" s="203">
        <v>0</v>
      </c>
      <c r="YX74" s="203">
        <v>202.63609</v>
      </c>
      <c r="YY74" s="203">
        <v>0</v>
      </c>
      <c r="YZ74" s="203">
        <v>-35.772522999999865</v>
      </c>
      <c r="ZA74" s="203">
        <v>0</v>
      </c>
      <c r="ZB74" s="203">
        <v>-12.472481</v>
      </c>
      <c r="ZC74" s="241">
        <f>IFERROR(HLOOKUP("fa_21_c_s11",acc!$B$10:$AIL$83,$A74-1947,FALSE)+HLOOKUP("fa_2_c_s11",acc!$B$10:$AIL$83,$A74-1947,FALSE)+HLOOKUP("fa_3e_c_s11",acc!$B$10:$AIL$83,$A74-1947,FALSE)+HLOOKUP("fa_3d_c_s11",acc!$B$10:$AIL$83,$A74-1947,FALSE)+HLOOKUP("fa_4_c_s11",acc!$B$10:$AIL$83,$A74-1947,FALSE)+HLOOKUP("fa_5e_c_s11",acc!$B$10:$AIL$83,$A74-1947,FALSE)+HLOOKUP("fa_5d_c_s11",acc!$B$10:$AIL$83,$A74-1947,FALSE)+HLOOKUP("fa_6_c_s11",acc!$B$10:$AIL$83,$A74-1947,FALSE)+HLOOKUP("fa_7_c_s11",acc!$B$10:$AIL$83,$A74-1947,FALSE)+HLOOKUP("fa_8_c_s11",acc!$B$10:$AIL$83,$A74-1947,FALSE),"")</f>
        <v>24.949835</v>
      </c>
      <c r="ZD74" s="203">
        <v>0</v>
      </c>
      <c r="ZE74" s="203">
        <v>-3.0464920000000002</v>
      </c>
      <c r="ZF74" s="203">
        <v>-0.66100000000000003</v>
      </c>
      <c r="ZG74" s="203">
        <v>0</v>
      </c>
      <c r="ZH74" s="203">
        <v>0</v>
      </c>
      <c r="ZI74" s="203">
        <v>0</v>
      </c>
      <c r="ZJ74" s="203">
        <v>-0.77510699999999999</v>
      </c>
      <c r="ZK74" s="203">
        <v>29.319019000000001</v>
      </c>
      <c r="ZL74" s="203">
        <v>11.903041999999999</v>
      </c>
      <c r="ZM74" s="203">
        <v>17.415976999999998</v>
      </c>
      <c r="ZN74" s="203">
        <v>-0.13143000000000002</v>
      </c>
      <c r="ZO74" s="203">
        <v>0</v>
      </c>
      <c r="ZP74" s="203">
        <v>0.24484500000000509</v>
      </c>
      <c r="ZQ74" s="203">
        <v>-23.648577</v>
      </c>
      <c r="ZR74" s="241">
        <f>IFERROR(HLOOKUP("fa_21_c_s12",acc!$B$10:$AMJ$83,$A74-1947,FALSE)+HLOOKUP("res_c",acc!$B$10:$AMJ$83,$A74-1947,FALSE)+HLOOKUP("fa_2_c_s12",acc!$B$10:$AMJ$83,$A74-1947,FALSE)+HLOOKUP("fa_3e_c_s12",acc!$B$10:$AMJ$83,$A74-1947,FALSE)+HLOOKUP("fa_3d_c_s12",acc!$B$10:$AMJ$83,$A74-1947,FALSE)+HLOOKUP("fa_3g_c_s12",acc!$B$10:$AMJ$83,$A74-1947,FALSE)+HLOOKUP("fa_4_c_s12",acc!$B$10:$AMJ$83,$A74-1947,FALSE)+HLOOKUP("fa_5e_c_s12",acc!$B$10:$AMJ$83,$A74-1947,FALSE)+HLOOKUP("fa_5d_c_s12",acc!$B$10:$AMJ$83,$A74-1947,FALSE)+HLOOKUP("fa_8_c_s12",acc!$B$10:$AMJ$83,$A74-1947,FALSE),"")</f>
        <v>-24.246276000000002</v>
      </c>
      <c r="ZS74" s="203">
        <v>0</v>
      </c>
      <c r="ZT74" s="203">
        <v>-1.9953690000000002</v>
      </c>
      <c r="ZU74" s="203">
        <v>-6.9000000000000006E-2</v>
      </c>
      <c r="ZV74" s="203">
        <v>0</v>
      </c>
      <c r="ZW74" s="203">
        <v>6.901116</v>
      </c>
      <c r="ZX74" s="203">
        <v>-0.61908699999999994</v>
      </c>
      <c r="ZY74" s="203">
        <v>7.5202010000000001</v>
      </c>
      <c r="ZZ74" s="203">
        <v>-12.506225000000001</v>
      </c>
      <c r="AAA74" s="203">
        <v>-16.113276999999997</v>
      </c>
      <c r="AAB74" s="203">
        <v>2.6212080000000002</v>
      </c>
      <c r="AAC74" s="203">
        <v>-18.734484999999999</v>
      </c>
      <c r="AAD74" s="203">
        <v>0</v>
      </c>
      <c r="AAE74" s="203">
        <v>0</v>
      </c>
      <c r="AAF74" s="203">
        <v>-0.46351900000000001</v>
      </c>
      <c r="AAG74" s="203">
        <v>-1.6835999999999997E-2</v>
      </c>
      <c r="AAH74" s="241">
        <f>IFERROR(HLOOKUP("fa_1_c_s121",acc!$B$10:$AMB$83,$A74-1947,FALSE)+HLOOKUP("fa_295_c_s121",acc!$B$10:$AMB$83,$A74-1947,FALSE)+HLOOKUP("tgt2_c",acc!$B$10:$AMB$83,$A74-1947,FALSE)+HLOOKUP("fa_2_c_s121",acc!$B$10:$AMB$83,$A74-1947,FALSE)+HLOOKUP("fa_3e_c_s121",acc!$B$10:$AMB$83,$A74-1947,FALSE)+HLOOKUP("fa_3d_c_s121",acc!$B$10:$AMB$83,$A74-1947,FALSE)+HLOOKUP("fa_3g_c_s121",acc!$B$10:$AMB$83,$A74-1947,FALSE)+HLOOKUP("fa_4_c_s121",acc!$B$10:$AMB$83,$A74-1947,FALSE)+HLOOKUP("fa_5e_c_s121",acc!$B$10:$AMB$83,$A74-1947,FALSE)+HLOOKUP("fa_5d_c_s121",acc!$B$10:$AMB$83,$A74-1947,FALSE)+HLOOKUP("fa_7_c_s121",acc!$B$10:$AMB$83,$A74-1947,FALSE)+HLOOKUP("fa_8_c_s121",acc!$B$10:$AMB$83,$A74-1947,FALSE),"")</f>
        <v>-1.6836E-2</v>
      </c>
      <c r="AAI74" s="203">
        <v>0</v>
      </c>
      <c r="AAJ74" s="203">
        <v>0</v>
      </c>
      <c r="AAK74" s="203">
        <v>0</v>
      </c>
      <c r="AAL74" s="203">
        <v>0</v>
      </c>
      <c r="AAM74" s="203">
        <v>0</v>
      </c>
      <c r="AAN74" s="203">
        <v>0</v>
      </c>
      <c r="AAO74" s="203">
        <v>0</v>
      </c>
      <c r="AAP74" s="203">
        <v>0</v>
      </c>
      <c r="AAQ74" s="203">
        <v>-1.6835999999999997E-2</v>
      </c>
      <c r="AAR74" s="203">
        <v>-2.4600000000000002E-4</v>
      </c>
      <c r="AAS74" s="203">
        <v>-1.6590000000000001E-2</v>
      </c>
      <c r="AAT74" s="203">
        <v>0</v>
      </c>
      <c r="AAU74" s="203">
        <v>0</v>
      </c>
      <c r="AAV74" s="203">
        <v>0</v>
      </c>
      <c r="AAW74" s="203">
        <v>15.366813</v>
      </c>
      <c r="AAX74" s="241">
        <f>IFERROR(HLOOKUP("gcb_c",acc!$B$10:$ALT$83,$A74-1947,FALSE)+HLOOKUP("fa_2_c_s13",acc!$B$10:$ALT$83,$A74-1947,FALSE)+HLOOKUP("fa_3d_c_s13",acc!$B$10:$ALT$83,$A74-1947,FALSE)+HLOOKUP("fa_3g_c_s13",acc!$B$10:$ALT$83,$A74-1947,FALSE)+HLOOKUP("fa_5e_c_s13",acc!$B$10:$ALT$83,$A74-1947,FALSE)+HLOOKUP("fa_5d_c_s13",acc!$B$10:$ALT$83,$A74-1947,FALSE)+HLOOKUP("fa_6_c_s13",acc!$B$10:$ALT$83,$A74-1947,FALSE)+HLOOKUP("fa_7_c_s13",acc!$B$10:$ALT$83,$A74-1947,FALSE)+HLOOKUP("fa_8_c_s13",acc!$B$10:$ALT$83,$A74-1947,FALSE),"")</f>
        <v>4.4898250000000024</v>
      </c>
      <c r="AAY74" s="203">
        <v>0</v>
      </c>
      <c r="AAZ74" s="203">
        <v>0.36159800000000003</v>
      </c>
      <c r="ABA74" s="203">
        <v>0</v>
      </c>
      <c r="ABB74" s="203">
        <v>-0.14946100000000001</v>
      </c>
      <c r="ABC74" s="203">
        <v>-0.23890600000000001</v>
      </c>
      <c r="ABD74" s="203">
        <v>8.9459999999999998E-2</v>
      </c>
      <c r="ABE74" s="203">
        <v>0</v>
      </c>
      <c r="ABF74" s="203">
        <v>0.912721</v>
      </c>
      <c r="ABG74" s="203">
        <v>0.87482700000000002</v>
      </c>
      <c r="ABH74" s="203">
        <v>3.7893999999999997E-2</v>
      </c>
      <c r="ABI74" s="203">
        <v>0</v>
      </c>
      <c r="ABJ74" s="203">
        <v>0.157892</v>
      </c>
      <c r="ABK74" s="203">
        <v>2.9681580000000025</v>
      </c>
      <c r="ABL74" s="203">
        <v>-0.228655</v>
      </c>
      <c r="ABM74" s="241">
        <f>IFERROR(HLOOKUP("fa_21_c_s14",acc!$B$10:$ALL$83,$A74-1947,FALSE)+HLOOKUP("fa_2_c_s14",acc!$B$10:$ALL$83,$A74-1947,FALSE)+HLOOKUP("fa_3d_c_s14",acc!$B$10:$ALL$83,$A74-1947,FALSE)+HLOOKUP("fa_3g_c_s14",acc!$B$10:$ALL$83,$A74-1947,FALSE)+HLOOKUP("fa_5e_c_s14",acc!$B$10:$ALL$83,$A74-1947,FALSE)+HLOOKUP("fa_5d_c_s14",acc!$B$10:$ALL$83,$A74-1947,FALSE)+HLOOKUP("fa_6_c_s14",acc!$B$10:$ALL$83,$A74-1947,FALSE)+HLOOKUP("fa_7_c_s14",acc!$B$10:$ALL$83,$A74-1947,FALSE)+HLOOKUP("fa_8_c_s14",acc!$B$10:$ALL$83,$A74-1947,FALSE),"")</f>
        <v>-2.3812519999999995</v>
      </c>
      <c r="ABN74" s="203">
        <v>0</v>
      </c>
      <c r="ABO74" s="203">
        <v>6.2083000000000332E-2</v>
      </c>
      <c r="ABP74" s="203">
        <v>-3.6560000000000001</v>
      </c>
      <c r="ABQ74" s="203">
        <v>0</v>
      </c>
      <c r="ABR74" s="203">
        <v>0</v>
      </c>
      <c r="ABS74" s="203">
        <v>0</v>
      </c>
      <c r="ABT74" s="203">
        <v>0</v>
      </c>
      <c r="ABU74" s="203">
        <v>3.3839029999999997</v>
      </c>
      <c r="ABV74" s="203">
        <v>3.5864530000000001</v>
      </c>
      <c r="ABW74" s="203">
        <v>-0.20255000000000001</v>
      </c>
      <c r="ABX74" s="203">
        <v>2.709003</v>
      </c>
      <c r="ABY74" s="203">
        <v>0</v>
      </c>
      <c r="ABZ74" s="203">
        <v>-4.8802409999999998</v>
      </c>
      <c r="ACA74" s="203">
        <v>-34.595622000000006</v>
      </c>
      <c r="ACB74" s="241">
        <f>IFERROR(HLOOKUP("fa_21_c_s2",acc!$B$10:$ALD$83,$A74-1947,FALSE)+HLOOKUP("fa_2_c_s2",acc!$B$10:$ALD$83,$A74-1947,FALSE)+HLOOKUP("fa_3e_c_s2",acc!$B$10:$ALD$83,$A74-1947,FALSE)+HLOOKUP("fa_3g_c_s2",acc!$B$10:$ALD$83,$A74-1947,FALSE)+HLOOKUP("fa_4_c_s2",acc!$B$10:$ALD$83,$A74-1947,FALSE)+HLOOKUP("fa_5e_c_s2",acc!$B$10:$ALD$83,$A74-1947,FALSE)+HLOOKUP("fa_6_c_s2",acc!$B$10:$ALD$83,$A74-1947,FALSE)+HLOOKUP("fa_8_c_s2",acc!$B$10:$ALD$83,$A74-1947,FALSE),"")</f>
        <v>-14.282961999999998</v>
      </c>
      <c r="ACC74" s="203">
        <v>0</v>
      </c>
      <c r="ACD74" s="203">
        <v>-4.3859999999999992</v>
      </c>
      <c r="ACE74" s="203">
        <v>4.3879999999999999</v>
      </c>
      <c r="ACF74" s="203">
        <v>0</v>
      </c>
      <c r="ACG74" s="203">
        <v>-8.4828000000000001E-2</v>
      </c>
      <c r="ACH74" s="203">
        <v>-0.85799300000000001</v>
      </c>
      <c r="ACI74" s="203">
        <v>0.77317800000000003</v>
      </c>
      <c r="ACJ74" s="203">
        <v>0.92838700000000252</v>
      </c>
      <c r="ACK74" s="203">
        <v>-18.985284</v>
      </c>
      <c r="ACL74" s="203">
        <v>-18.985284</v>
      </c>
      <c r="ACM74" s="203">
        <v>0</v>
      </c>
      <c r="ACN74" s="203">
        <v>0.8680000000000001</v>
      </c>
      <c r="ACO74" s="203">
        <v>0</v>
      </c>
      <c r="ACP74" s="203">
        <v>2.1307569999999991</v>
      </c>
      <c r="ACQ74" s="203">
        <v>-45.687328999999998</v>
      </c>
      <c r="ACR74" s="241">
        <f>IFERROR(HLOOKUP("fl_3g_c_s11",acc!$B$10:$AMQ$83,$A74-1947,FALSE)+HLOOKUP("fl_4_c_s11",acc!$B$10:$AMQ$83,$A74-1947,FALSE)+HLOOKUP("fl_5e_c_s11",acc!$B$10:$AMQ$83,$A74-1947,FALSE),"")</f>
        <v>-8.2650130000000015</v>
      </c>
      <c r="ACS74" s="203">
        <v>0</v>
      </c>
      <c r="ACT74" s="203">
        <v>0</v>
      </c>
      <c r="ACU74" s="203">
        <v>0</v>
      </c>
      <c r="ACV74" s="203">
        <v>0</v>
      </c>
      <c r="ACW74" s="203">
        <v>0</v>
      </c>
      <c r="ACX74" s="203">
        <v>-8.2650130000000015</v>
      </c>
      <c r="ACY74" s="203">
        <v>0</v>
      </c>
      <c r="ACZ74" s="203">
        <v>0</v>
      </c>
      <c r="ADA74" s="203">
        <v>0</v>
      </c>
      <c r="ADB74" s="203">
        <v>0</v>
      </c>
      <c r="ADC74" s="203">
        <v>0</v>
      </c>
      <c r="ADD74" s="203">
        <v>0</v>
      </c>
      <c r="ADE74" s="203">
        <v>-0.56311300000000009</v>
      </c>
      <c r="ADF74" s="241">
        <f>IFERROR(HLOOKUP("fl_295_c_s12",acc!$B$10:$AMI$83,$A74-1947,FALSE)+HLOOKUP("fl_2_c_s12",acc!$B$10:$AMI$83,$A74-1947,FALSE)+HLOOKUP("fl_3g_c_s12",acc!$B$10:$AMI$83,$A74-1947,FALSE)+HLOOKUP("fl_5e_c_s12",acc!$B$10:$AMI$83,$A74-1947,FALSE)+HLOOKUP("fl_6_c_s12",acc!$B$10:$AMI$83,$A74-1947,FALSE)+HLOOKUP("fl_7_c_s12",acc!$B$10:$AMI$83,$A74-1947,FALSE),"")</f>
        <v>-1.1608099999999997</v>
      </c>
      <c r="ADG74" s="203">
        <v>0</v>
      </c>
      <c r="ADH74" s="203">
        <v>-4.7642749999999996</v>
      </c>
      <c r="ADI74" s="203">
        <v>0</v>
      </c>
      <c r="ADJ74" s="203">
        <v>0</v>
      </c>
      <c r="ADK74" s="203">
        <v>0</v>
      </c>
      <c r="ADL74" s="203">
        <v>0.120154</v>
      </c>
      <c r="ADM74" s="203">
        <v>-0.120154</v>
      </c>
      <c r="ADN74" s="203">
        <v>0</v>
      </c>
      <c r="ADO74" s="203">
        <v>0</v>
      </c>
      <c r="ADP74" s="203">
        <v>0</v>
      </c>
      <c r="ADQ74" s="203">
        <v>0</v>
      </c>
      <c r="ADR74" s="203">
        <v>3.445573</v>
      </c>
      <c r="ADS74" s="203">
        <v>0.157892</v>
      </c>
      <c r="ADT74" s="203">
        <v>0</v>
      </c>
      <c r="ADU74" s="203">
        <v>2E-3</v>
      </c>
      <c r="ADV74" s="241">
        <f>IFERROR(HLOOKUP("fl_21_c_s121",acc!$B$10:$AMA$83,$A74-1947,FALSE)+HLOOKUP("res_c",acc!$B$10:$AMA$83,$A74-1947,FALSE)+HLOOKUP("gcb_c",acc!$B$10:$AMA$83,$A74-1947,FALSE)+HLOOKUP("fl_2_c_s121",acc!$B$10:$AMA$83,$A74-1947,FALSE)+HLOOKUP("fl_5e_c_s121",acc!$B$10:$AMA$83,$A74-1947,FALSE),"")</f>
        <v>2E-3</v>
      </c>
      <c r="ADW74" s="203">
        <v>0</v>
      </c>
      <c r="ADX74" s="203">
        <v>0</v>
      </c>
      <c r="ADY74" s="203">
        <v>2E-3</v>
      </c>
      <c r="ADZ74" s="203">
        <v>0</v>
      </c>
      <c r="AEA74" s="203">
        <v>0</v>
      </c>
      <c r="AEB74" s="203">
        <v>0</v>
      </c>
      <c r="AEC74" s="203">
        <v>0</v>
      </c>
      <c r="AED74" s="203">
        <v>0</v>
      </c>
      <c r="AEE74" s="203">
        <v>0</v>
      </c>
      <c r="AEF74" s="203">
        <v>0</v>
      </c>
      <c r="AEG74" s="203">
        <v>0</v>
      </c>
      <c r="AEH74" s="203">
        <v>0</v>
      </c>
      <c r="AEI74" s="203">
        <v>0</v>
      </c>
      <c r="AEJ74" s="203">
        <v>0</v>
      </c>
      <c r="AEK74" s="203">
        <v>11.854718</v>
      </c>
      <c r="AEL74" s="241">
        <f>IFERROR(HLOOKUP("fl_2_c_s13",acc!$B$10:$ALS$83,$A74-1947,FALSE)+HLOOKUP("fl_3e_c_s13",acc!$B$10:$ALS$83,$A74-1947,FALSE)+HLOOKUP("fl_4_c_s13",acc!$B$10:$ALS$83,$A74-1947,FALSE),"")</f>
        <v>0.977719</v>
      </c>
      <c r="AEM74" s="203">
        <v>0</v>
      </c>
      <c r="AEN74" s="203">
        <v>0.60524</v>
      </c>
      <c r="AEO74" s="203">
        <v>0</v>
      </c>
      <c r="AEP74" s="203">
        <v>-8.4828000000000001E-2</v>
      </c>
      <c r="AEQ74" s="203">
        <v>-0.9781470000000001</v>
      </c>
      <c r="AER74" s="203">
        <v>0.89332299999999998</v>
      </c>
      <c r="AES74" s="203">
        <v>0.21840100000000001</v>
      </c>
      <c r="AET74" s="203">
        <v>0</v>
      </c>
      <c r="AEU74" s="203">
        <v>0</v>
      </c>
      <c r="AEV74" s="203">
        <v>0</v>
      </c>
      <c r="AEW74" s="203">
        <v>0</v>
      </c>
      <c r="AEX74" s="203">
        <v>0</v>
      </c>
      <c r="AEY74" s="203">
        <v>0</v>
      </c>
      <c r="AEZ74" s="203">
        <v>-0.20189799999999999</v>
      </c>
      <c r="AFA74" s="241">
        <f>IFERROR(HLOOKUP("fl_4_c_s14",acc!$B$10:$ALK$83,$A74-1947,FALSE),"")</f>
        <v>-2.354495</v>
      </c>
      <c r="AFB74" s="203">
        <v>0</v>
      </c>
      <c r="AFC74" s="203">
        <v>0</v>
      </c>
      <c r="AFD74" s="203">
        <v>0</v>
      </c>
      <c r="AFE74" s="203">
        <v>0</v>
      </c>
      <c r="AFF74" s="203">
        <v>0</v>
      </c>
      <c r="AFG74" s="203">
        <v>-2.354495</v>
      </c>
      <c r="AFH74" s="203">
        <v>0</v>
      </c>
      <c r="AFI74" s="203">
        <v>0</v>
      </c>
      <c r="AFJ74" s="203">
        <v>0</v>
      </c>
      <c r="AFK74" s="203">
        <v>0</v>
      </c>
      <c r="AFL74" s="203">
        <v>0</v>
      </c>
      <c r="AFM74" s="203">
        <v>0</v>
      </c>
      <c r="AFN74" s="203">
        <v>-20.999736000000002</v>
      </c>
      <c r="AFO74" s="241">
        <f>IFERROR(HLOOKUP("fl_1_c_s2",acc!$B$10:$ALC$83,$A74-1947,FALSE)+HLOOKUP("fl_295_c_s2",acc!$B$10:$ALC$83,$A74-1947,FALSE)+HLOOKUP("tgt2_c",acc!$B$10:$ALC$83,$A74-1947,FALSE)+HLOOKUP("fl_2_c_s2",acc!$B$10:$ALC$83,$A74-1947,FALSE)+HLOOKUP("fl_3d_c_s2",acc!$B$10:$ALC$83,$A74-1947,FALSE)+HLOOKUP("fl_4_c_s2",acc!$B$10:$ALC$83,$A74-1947,FALSE)+HLOOKUP("fl_5d_c_s2",acc!$B$10:$ALC$83,$A74-1947,FALSE)+HLOOKUP("fl_7_c_s2",acc!$B$10:$ALC$83,$A74-1947,FALSE),"")</f>
        <v>-0.68707299999999916</v>
      </c>
      <c r="AFP74" s="203">
        <v>0</v>
      </c>
      <c r="AFQ74" s="203">
        <v>-4.8451450000000005</v>
      </c>
      <c r="AFR74" s="203">
        <v>0</v>
      </c>
      <c r="AFS74" s="203">
        <v>0</v>
      </c>
      <c r="AFT74" s="203">
        <v>6.7516549999999995</v>
      </c>
      <c r="AFU74" s="203">
        <v>-0.85799300000000001</v>
      </c>
      <c r="AFV74" s="203">
        <v>7.609661</v>
      </c>
      <c r="AFW74" s="203">
        <v>-1.9518379999999986</v>
      </c>
      <c r="AFX74" s="203">
        <v>-1.4997510000000001</v>
      </c>
      <c r="AFY74" s="203">
        <v>0</v>
      </c>
      <c r="AFZ74" s="203">
        <v>-1.4997510000000001</v>
      </c>
      <c r="AGA74" s="203">
        <v>0</v>
      </c>
      <c r="AGB74" s="203">
        <v>0</v>
      </c>
      <c r="AGC74" s="203">
        <v>0</v>
      </c>
      <c r="AGD74" s="203">
        <v>2088.6260000000002</v>
      </c>
      <c r="AGE74" s="203">
        <v>2089.0499999999997</v>
      </c>
      <c r="AGF74" s="203">
        <v>0</v>
      </c>
      <c r="AGG74" s="203">
        <v>0</v>
      </c>
      <c r="AGH74" s="203">
        <v>-11.124327499999993</v>
      </c>
      <c r="AGI74" s="203">
        <v>-56.105237499999994</v>
      </c>
      <c r="AGJ74" s="203">
        <v>2.0704760000000002</v>
      </c>
      <c r="AGK74" s="203">
        <v>-4.2084960000000002</v>
      </c>
      <c r="AGL74" s="203">
        <v>0</v>
      </c>
      <c r="AGM74" s="203">
        <v>0</v>
      </c>
      <c r="AGN74" s="203">
        <v>201.899</v>
      </c>
      <c r="AGO74" s="203">
        <v>18.943999999999999</v>
      </c>
      <c r="AGP74" s="203">
        <v>-8.9999999999999993E-3</v>
      </c>
      <c r="AGQ74" s="203">
        <v>0</v>
      </c>
      <c r="AGR74" s="203">
        <v>-2.2600669999999998</v>
      </c>
      <c r="AGS74" s="203">
        <v>49.261259999999993</v>
      </c>
      <c r="AGT74" s="203">
        <v>17.447860000000002</v>
      </c>
      <c r="AGU74" s="203">
        <v>0</v>
      </c>
      <c r="AGV74" s="203">
        <v>-11.120787</v>
      </c>
      <c r="AGW74" s="203">
        <v>53.32826399999999</v>
      </c>
      <c r="AGX74" s="203">
        <v>57.300415999999998</v>
      </c>
      <c r="AGY74" s="203">
        <v>13.634241000000003</v>
      </c>
      <c r="AGZ74" s="203">
        <v>-39.485351999999999</v>
      </c>
      <c r="AHA74" s="203">
        <v>1.0924639999999997</v>
      </c>
      <c r="AHB74" s="203">
        <v>-3.6122980000000027</v>
      </c>
      <c r="AHC74" s="203">
        <v>3.333752</v>
      </c>
      <c r="AHD74" s="203">
        <v>3.3668969999999998</v>
      </c>
      <c r="AHE74" s="203">
        <v>5.9923080000000004</v>
      </c>
      <c r="AHF74" s="203">
        <v>619.55350900000008</v>
      </c>
      <c r="AHG74" s="203">
        <v>70.214617000000004</v>
      </c>
      <c r="AHH74" s="203">
        <v>0</v>
      </c>
      <c r="AHI74" s="203">
        <v>1097.0911429999999</v>
      </c>
      <c r="AHJ74" s="203">
        <v>1792.8515769999999</v>
      </c>
      <c r="AHK74" s="203">
        <v>451.39910199999997</v>
      </c>
      <c r="AHL74" s="203">
        <v>995.532782</v>
      </c>
      <c r="AHM74" s="203">
        <v>1558.1811969999999</v>
      </c>
      <c r="AHN74" s="203">
        <f t="shared" si="3"/>
        <v>1.5977858198420185</v>
      </c>
      <c r="AHO74" s="203">
        <f t="shared" si="2"/>
        <v>0.9681629891206851</v>
      </c>
      <c r="AHP74" s="203">
        <v>22.420315000000002</v>
      </c>
      <c r="AHQ74" s="203">
        <v>9.2200439999999162</v>
      </c>
      <c r="AHR74" s="203">
        <v>54.893817999999996</v>
      </c>
      <c r="AHS74" s="203">
        <v>927.51334100000008</v>
      </c>
      <c r="AHT74" s="203">
        <v>0.19908300000000001</v>
      </c>
      <c r="AHU74" s="203">
        <v>24.902380000000001</v>
      </c>
      <c r="AHV74" s="203">
        <v>-1.509816</v>
      </c>
      <c r="AHW74" s="203">
        <v>0</v>
      </c>
      <c r="AHX74" s="203">
        <v>66.616681</v>
      </c>
      <c r="AHY74" s="203">
        <v>90.208336999999986</v>
      </c>
      <c r="AHZ74" s="203">
        <v>24.896179000000004</v>
      </c>
      <c r="AIA74" s="203">
        <v>26.22916</v>
      </c>
      <c r="AIB74" s="203">
        <v>57.371103000000005</v>
      </c>
      <c r="AIC74" s="203">
        <v>-0.39241899999999985</v>
      </c>
      <c r="AID74" s="203">
        <v>0.11106399999998473</v>
      </c>
      <c r="AIE74" s="203">
        <v>2.920452</v>
      </c>
      <c r="AIF74" s="203">
        <v>53.399033000000003</v>
      </c>
      <c r="AIG74" s="203">
        <v>0</v>
      </c>
      <c r="AIH74" s="203">
        <v>-0.73924100000000004</v>
      </c>
      <c r="AII74" s="203">
        <v>0</v>
      </c>
      <c r="AIJ74" s="203">
        <v>0</v>
      </c>
      <c r="AIK74" s="203">
        <v>0.89332299999999998</v>
      </c>
      <c r="AIL74" s="203">
        <v>0.15407799999999999</v>
      </c>
      <c r="AIM74" s="203">
        <v>0</v>
      </c>
      <c r="AIN74" s="203">
        <v>0.12015400000000009</v>
      </c>
      <c r="AIO74" s="203">
        <v>0</v>
      </c>
      <c r="AIP74" s="203">
        <v>0</v>
      </c>
      <c r="AIQ74" s="203">
        <v>-4.0000000000040004E-6</v>
      </c>
      <c r="AIR74" s="203">
        <v>0</v>
      </c>
      <c r="AIS74" s="203">
        <v>-0.12014499999999995</v>
      </c>
    </row>
    <row r="75" spans="1:929" x14ac:dyDescent="0.35">
      <c r="A75" s="1">
        <v>2013</v>
      </c>
      <c r="B75" s="203">
        <v>243.55500000000001</v>
      </c>
      <c r="C75" s="203">
        <v>-214.40601100000001</v>
      </c>
      <c r="D75" s="203">
        <v>4.0090870000000001</v>
      </c>
      <c r="E75" s="203">
        <v>-0.47600500000001489</v>
      </c>
      <c r="F75" s="203">
        <v>2194.5653939999997</v>
      </c>
      <c r="G75" s="203">
        <v>4.2360000000000007</v>
      </c>
      <c r="H75" s="203">
        <v>0</v>
      </c>
      <c r="I75" s="203">
        <v>-3.1076599999999996</v>
      </c>
      <c r="J75" s="203">
        <v>1.5659999999999563E-2</v>
      </c>
      <c r="K75" s="203">
        <v>345.983</v>
      </c>
      <c r="L75" s="203">
        <v>0</v>
      </c>
      <c r="M75" s="203">
        <v>0</v>
      </c>
      <c r="N75" s="203">
        <v>0</v>
      </c>
      <c r="O75" s="203">
        <f t="shared" si="6"/>
        <v>3.1983526972057708</v>
      </c>
      <c r="P75" s="203">
        <f t="shared" si="4"/>
        <v>1.0847048324946724</v>
      </c>
      <c r="Q75" s="203">
        <v>0</v>
      </c>
      <c r="R75" s="203">
        <v>0</v>
      </c>
      <c r="S75" s="203">
        <v>-0.60199999999999998</v>
      </c>
      <c r="T75" s="203">
        <v>0</v>
      </c>
      <c r="U75" s="203">
        <v>-48.501213</v>
      </c>
      <c r="V75" s="203">
        <v>56.860776000000001</v>
      </c>
      <c r="W75" s="203">
        <v>1754.05332</v>
      </c>
      <c r="X75" s="203">
        <v>14.850999999999999</v>
      </c>
      <c r="Y75" s="203">
        <v>-13.92249</v>
      </c>
      <c r="Z75" s="203">
        <v>-1.14341</v>
      </c>
      <c r="AA75" s="203">
        <v>-2.8999999999999915E-2</v>
      </c>
      <c r="AB75" s="203">
        <v>123.783342</v>
      </c>
      <c r="AC75" s="203">
        <v>0</v>
      </c>
      <c r="AD75" s="203">
        <v>0</v>
      </c>
      <c r="AE75" s="203">
        <v>0</v>
      </c>
      <c r="AF75" s="203">
        <v>0</v>
      </c>
      <c r="AG75" s="203">
        <v>0</v>
      </c>
      <c r="AH75" s="203">
        <v>0</v>
      </c>
      <c r="AI75" s="203">
        <v>0</v>
      </c>
      <c r="AJ75" s="203">
        <v>0</v>
      </c>
      <c r="AK75" s="203">
        <v>0</v>
      </c>
      <c r="AL75" s="203">
        <v>0</v>
      </c>
      <c r="AM75" s="203">
        <v>7.8E-2</v>
      </c>
      <c r="AN75" s="203">
        <v>0</v>
      </c>
      <c r="AO75" s="203">
        <v>-4.9836299999999998</v>
      </c>
      <c r="AP75" s="203">
        <v>2.2691019999999997</v>
      </c>
      <c r="AQ75" s="203">
        <v>127.83449499999999</v>
      </c>
      <c r="AR75" s="203">
        <v>84.352999999999994</v>
      </c>
      <c r="AS75" s="203">
        <v>-74.244022000000001</v>
      </c>
      <c r="AT75" s="203">
        <v>1.18052</v>
      </c>
      <c r="AU75" s="203">
        <v>-5.7999999999992724E-2</v>
      </c>
      <c r="AV75" s="203">
        <v>1180.2920900000001</v>
      </c>
      <c r="AW75" s="203">
        <v>0.437</v>
      </c>
      <c r="AX75" s="203">
        <v>0</v>
      </c>
      <c r="AY75" s="203">
        <v>1.310737</v>
      </c>
      <c r="AZ75" s="203">
        <v>0.10476000000000002</v>
      </c>
      <c r="BA75" s="203">
        <v>21.959453</v>
      </c>
      <c r="BB75" s="203">
        <v>0</v>
      </c>
      <c r="BC75" s="203">
        <v>0</v>
      </c>
      <c r="BD75" s="203">
        <v>0</v>
      </c>
      <c r="BE75" s="203">
        <v>0</v>
      </c>
      <c r="BF75" s="203">
        <v>0</v>
      </c>
      <c r="BG75" s="203">
        <v>3.0459999999999998</v>
      </c>
      <c r="BH75" s="203">
        <v>0</v>
      </c>
      <c r="BI75" s="203">
        <v>-35.638677000000001</v>
      </c>
      <c r="BJ75" s="203">
        <v>4.4732660000000006</v>
      </c>
      <c r="BK75" s="203">
        <v>775.34115599999996</v>
      </c>
      <c r="BL75" s="203">
        <v>120.116989</v>
      </c>
      <c r="BM75" s="203">
        <v>-75.296846000000002</v>
      </c>
      <c r="BN75" s="203">
        <v>32.133251000000001</v>
      </c>
      <c r="BO75" s="203">
        <v>0</v>
      </c>
      <c r="BP75" s="203">
        <v>3576.8805790000001</v>
      </c>
      <c r="BQ75" s="203">
        <v>-0.25642000000000004</v>
      </c>
      <c r="BR75" s="203">
        <v>0</v>
      </c>
      <c r="BS75" s="203">
        <v>0.85946299999999998</v>
      </c>
      <c r="BT75" s="203">
        <v>0</v>
      </c>
      <c r="BU75" s="203">
        <v>13.643476</v>
      </c>
      <c r="BV75" s="203">
        <v>0.65700000000000003</v>
      </c>
      <c r="BW75" s="203">
        <v>0</v>
      </c>
      <c r="BX75" s="203">
        <v>-3.4405999999999999</v>
      </c>
      <c r="BY75" s="203">
        <v>0</v>
      </c>
      <c r="BZ75" s="203">
        <v>131.7585</v>
      </c>
      <c r="CA75" s="203">
        <v>-2.5219839999999998</v>
      </c>
      <c r="CB75" s="203">
        <v>0</v>
      </c>
      <c r="CC75" s="203">
        <v>-160.63798</v>
      </c>
      <c r="CD75" s="203">
        <v>52.866039999999998</v>
      </c>
      <c r="CE75" s="203">
        <v>3448.1605839999997</v>
      </c>
      <c r="CF75" s="203">
        <v>466.66798399999999</v>
      </c>
      <c r="CG75" s="203">
        <v>-381.53012899999999</v>
      </c>
      <c r="CH75" s="203">
        <v>36.274079</v>
      </c>
      <c r="CI75" s="203">
        <v>0</v>
      </c>
      <c r="CJ75" s="203">
        <v>7107.3090060000004</v>
      </c>
      <c r="CK75" s="203">
        <v>4.5369999999999999</v>
      </c>
      <c r="CL75" s="203">
        <v>0</v>
      </c>
      <c r="CM75" s="203">
        <v>-0.93746000000000007</v>
      </c>
      <c r="CN75" s="203">
        <v>0</v>
      </c>
      <c r="CO75" s="203">
        <v>381.58592900000002</v>
      </c>
      <c r="CP75" s="203">
        <v>0.65700000000000003</v>
      </c>
      <c r="CQ75" s="203">
        <v>0</v>
      </c>
      <c r="CR75" s="203">
        <v>-3.4405999999999999</v>
      </c>
      <c r="CS75" s="203">
        <v>0</v>
      </c>
      <c r="CT75" s="203">
        <v>131.7585</v>
      </c>
      <c r="CU75" s="203">
        <v>0.25802600000000003</v>
      </c>
      <c r="CV75" s="203">
        <v>0</v>
      </c>
      <c r="CW75" s="203">
        <v>-251.18628000000001</v>
      </c>
      <c r="CX75" s="203">
        <v>116.989822</v>
      </c>
      <c r="CY75" s="203">
        <v>6134.7986350000001</v>
      </c>
      <c r="CZ75" s="203">
        <v>124.50200000000001</v>
      </c>
      <c r="DA75" s="203">
        <v>-78.95760599999997</v>
      </c>
      <c r="DB75" s="203">
        <v>32.227882000000001</v>
      </c>
      <c r="DC75" s="203">
        <v>-3.0011000000015997E-2</v>
      </c>
      <c r="DD75" s="203">
        <v>3608.6681800000006</v>
      </c>
      <c r="DE75" s="203">
        <f t="shared" si="7"/>
        <v>3.2817234297096656</v>
      </c>
      <c r="DF75" s="203">
        <f t="shared" si="5"/>
        <v>0.99305793934226172</v>
      </c>
      <c r="DG75" s="203">
        <v>-0.25700000000000001</v>
      </c>
      <c r="DH75" s="203">
        <v>0</v>
      </c>
      <c r="DI75" s="203">
        <v>0.85946299999999942</v>
      </c>
      <c r="DJ75" s="203">
        <v>5.7999999999969187E-4</v>
      </c>
      <c r="DK75" s="203">
        <v>13.643476000000017</v>
      </c>
      <c r="DL75" s="203">
        <v>0.65600000000000003</v>
      </c>
      <c r="DM75" s="203">
        <v>0</v>
      </c>
      <c r="DN75" s="203">
        <v>-3.4405999999999999</v>
      </c>
      <c r="DO75" s="203">
        <v>1.0000000000000009E-3</v>
      </c>
      <c r="DP75" s="203">
        <v>131.7585</v>
      </c>
      <c r="DQ75" s="203">
        <v>-2.5219999999999998</v>
      </c>
      <c r="DR75" s="203">
        <v>0</v>
      </c>
      <c r="DS75" s="203">
        <v>-162.06276</v>
      </c>
      <c r="DT75" s="203">
        <v>53.644704000000004</v>
      </c>
      <c r="DU75" s="203">
        <v>3477.5696640000001</v>
      </c>
      <c r="DV75" s="203">
        <v>5915.3853010000003</v>
      </c>
      <c r="DW75" s="241">
        <f>IFERROR(HLOOKUP("fa_21_s_s11",acc!$B$10:$AIR$83,$A75-1947,FALSE)+HLOOKUP("fa_2_s_s11",acc!$B$10:$AIR$83,$A75-1947,FALSE)+HLOOKUP("fa_3e_s_s11",acc!$B$10:$AIR$83,$A75-1947,FALSE)+HLOOKUP("fa_3d_s_s11",acc!$B$10:$AIR$83,$A75-1947,FALSE)+HLOOKUP("fa_4_s_s11",acc!$B$10:$AIR$83,$A75-1947,FALSE)+HLOOKUP("fa_5e_s_s11",acc!$B$10:$AIR$83,$A75-1947,FALSE)+HLOOKUP("fa_5d_s_s11",acc!$B$10:$AIR$83,$A75-1947,FALSE)+HLOOKUP("fa_6_s_s11",acc!$B$10:$AIR$83,$A75-1947,FALSE)+HLOOKUP("fa_7_s_s11",acc!$B$10:$AIR$83,$A75-1947,FALSE)+HLOOKUP("fa_8_s_s11",acc!$B$10:$AIR$83,$A75-1947,FALSE),"")</f>
        <v>5169.519276</v>
      </c>
      <c r="DX75" s="203">
        <v>0</v>
      </c>
      <c r="DY75" s="203">
        <v>440.76906000000002</v>
      </c>
      <c r="DZ75" s="203">
        <v>10.148999999999999</v>
      </c>
      <c r="EA75" s="203">
        <v>58.312966000000003</v>
      </c>
      <c r="EB75" s="203">
        <v>34.327989000000002</v>
      </c>
      <c r="EC75" s="203">
        <v>23.984974999999999</v>
      </c>
      <c r="ED75" s="203">
        <v>1090.585448</v>
      </c>
      <c r="EE75" s="203">
        <v>3221.1410540000002</v>
      </c>
      <c r="EF75" s="203">
        <v>2330.325918</v>
      </c>
      <c r="EG75" s="203">
        <v>890.81513600000005</v>
      </c>
      <c r="EH75" s="203">
        <v>47.975999999999999</v>
      </c>
      <c r="EI75" s="203">
        <v>-1.5399999999999999E-2</v>
      </c>
      <c r="EJ75" s="203">
        <v>330.0090459999999</v>
      </c>
      <c r="EK75" s="203">
        <v>12191.105471999999</v>
      </c>
      <c r="EL75" s="241">
        <f>IFERROR(HLOOKUP("fa_21_s_s12",acc!$B$10:$AMP$83,$A75-1947,FALSE)+HLOOKUP("res_s",acc!$B$10:$AMP$83,$A75-1947,FALSE)+HLOOKUP("fa_2_s_s12",acc!$B$10:$AMP$83,$A75-1947,FALSE)+HLOOKUP("fa_3e_s_s12",acc!$B$10:$AMP$83,$A75-1947,FALSE)+HLOOKUP("fa_3d_s_s12",acc!$B$10:$AMP$83,$A75-1947,FALSE)+HLOOKUP("fa_3g_s_s12",acc!$B$10:$AMP$83,$A75-1947,FALSE)+HLOOKUP("fa_4_s_s12",acc!$B$10:$AMP$83,$A75-1947,FALSE)+HLOOKUP("fa_5e_s_s12",acc!$B$10:$AMP$83,$A75-1947,FALSE)+HLOOKUP("fa_5d_s_s12",acc!$B$10:$AMP$83,$A75-1947,FALSE)+HLOOKUP("fa_8_s_s12",acc!$B$10:$AMP$83,$A75-1947,FALSE),"")</f>
        <v>10099.459952000001</v>
      </c>
      <c r="EM75" s="203">
        <v>0</v>
      </c>
      <c r="EN75" s="203">
        <v>2621.7006500000002</v>
      </c>
      <c r="EO75" s="203">
        <v>10.196</v>
      </c>
      <c r="EP75" s="203">
        <v>0</v>
      </c>
      <c r="EQ75" s="203">
        <v>2836.991966</v>
      </c>
      <c r="ER75" s="203">
        <v>1557.3740139999998</v>
      </c>
      <c r="ES75" s="203">
        <v>1279.617904</v>
      </c>
      <c r="ET75" s="203">
        <v>2343.8799560000002</v>
      </c>
      <c r="EU75" s="203">
        <v>2264.4613899999995</v>
      </c>
      <c r="EV75" s="203">
        <v>1537.0073140000002</v>
      </c>
      <c r="EW75" s="203">
        <v>727.45407699999998</v>
      </c>
      <c r="EX75" s="203">
        <v>0</v>
      </c>
      <c r="EY75" s="203">
        <v>0</v>
      </c>
      <c r="EZ75" s="203">
        <v>-94.502046999999948</v>
      </c>
      <c r="FA75" s="203">
        <v>556.285481</v>
      </c>
      <c r="FB75" s="241">
        <f>IFERROR(HLOOKUP("fa_1_s_s121",acc!$B$10:$AMH$83,$A75-1947,FALSE)+HLOOKUP("fa_295_s_s121",acc!$B$10:$AMH$83,$A75-1947,FALSE)+HLOOKUP("tgt2_s",acc!$B$10:$AMH$83,$A75-1947,FALSE)+HLOOKUP("fa_2_s_s121",acc!$B$10:$AMH$83,$A75-1947,FALSE)+HLOOKUP("fa_3e_s_s121",acc!$B$10:$AMH$83,$A75-1947,FALSE)+HLOOKUP("fa_3d_s_s121",acc!$B$10:$AMH$83,$A75-1947,FALSE)+HLOOKUP("fa_3g_s_s121",acc!$B$10:$AMH$83,$A75-1947,FALSE)+HLOOKUP("fa_4_s_s121",acc!$B$10:$AMH$83,$A75-1947,FALSE)+HLOOKUP("fa_5e_s_s121",acc!$B$10:$AMH$83,$A75-1947,FALSE)+HLOOKUP("fa_5d_s_s121",acc!$B$10:$AMH$83,$A75-1947,FALSE)+HLOOKUP("fa_7_s_s121",acc!$B$10:$AMH$83,$A75-1947,FALSE)+HLOOKUP("fa_8_s_s121",acc!$B$10:$AMH$83,$A75-1947,FALSE),"")</f>
        <v>544.6442310000001</v>
      </c>
      <c r="FC75" s="203">
        <v>68.085538000000014</v>
      </c>
      <c r="FD75" s="203">
        <v>160.48059799999999</v>
      </c>
      <c r="FE75" s="203">
        <v>0</v>
      </c>
      <c r="FF75" s="203">
        <v>121.306044</v>
      </c>
      <c r="FG75" s="203">
        <v>220.17602100000002</v>
      </c>
      <c r="FH75" s="203">
        <v>73.326835000000003</v>
      </c>
      <c r="FI75" s="203">
        <v>146.84917800000002</v>
      </c>
      <c r="FJ75" s="203">
        <v>0.26849100000000004</v>
      </c>
      <c r="FK75" s="203">
        <v>12.984757</v>
      </c>
      <c r="FL75" s="203">
        <v>10.931807000000001</v>
      </c>
      <c r="FM75" s="203">
        <v>2.0529499999999996</v>
      </c>
      <c r="FN75" s="203">
        <v>0</v>
      </c>
      <c r="FO75" s="203">
        <v>0</v>
      </c>
      <c r="FP75" s="203">
        <v>4.3700399999999995</v>
      </c>
      <c r="FQ75" s="203">
        <v>1216.2148540000001</v>
      </c>
      <c r="FR75" s="241">
        <f>IFERROR(HLOOKUP("gcb_s",acc!$B$10:$ALZ$83,$A75-1947,FALSE)+HLOOKUP("fa_2_s_s13",acc!$B$10:$ALZ$83,$A75-1947,FALSE)+HLOOKUP("fa_3d_s_s13",acc!$B$10:$ALZ$83,$A75-1947,FALSE)+HLOOKUP("fa_3g_s_s13",acc!$B$10:$ALZ$83,$A75-1947,FALSE)+HLOOKUP("fa_5e_s_s13",acc!$B$10:$ALZ$83,$A75-1947,FALSE)+HLOOKUP("fa_5d_s_s13",acc!$B$10:$ALZ$83,$A75-1947,FALSE)+HLOOKUP("fa_6_s_s13",acc!$B$10:$ALZ$83,$A75-1947,FALSE)+HLOOKUP("fa_7_s_s13",acc!$B$10:$ALZ$83,$A75-1947,FALSE)+HLOOKUP("fa_8_s_s13",acc!$B$10:$ALZ$83,$A75-1947,FALSE),"")</f>
        <v>647.66299500000002</v>
      </c>
      <c r="FS75" s="203">
        <v>0</v>
      </c>
      <c r="FT75" s="203">
        <v>115.955428</v>
      </c>
      <c r="FU75" s="203">
        <v>0</v>
      </c>
      <c r="FV75" s="203">
        <v>66.326453999999998</v>
      </c>
      <c r="FW75" s="203">
        <v>39.321656000000004</v>
      </c>
      <c r="FX75" s="203">
        <v>27.004901999999998</v>
      </c>
      <c r="FY75" s="203">
        <v>0</v>
      </c>
      <c r="FZ75" s="203">
        <v>474.56593899999996</v>
      </c>
      <c r="GA75" s="203">
        <v>426.01696100000004</v>
      </c>
      <c r="GB75" s="203">
        <v>48.548978000000005</v>
      </c>
      <c r="GC75" s="203">
        <v>3.8218639999999997</v>
      </c>
      <c r="GD75" s="203">
        <v>1.0825740000000001</v>
      </c>
      <c r="GE75" s="203">
        <v>15.694704999999999</v>
      </c>
      <c r="GF75" s="203">
        <v>4481.7573949999996</v>
      </c>
      <c r="GG75" s="241">
        <f>IFERROR(HLOOKUP("fa_21_s_s14",acc!$B$10:$ALR$83,$A75-1947,FALSE)+HLOOKUP("fa_2_s_s14",acc!$B$10:$ALR$83,$A75-1947,FALSE)+HLOOKUP("fa_3d_s_s14",acc!$B$10:$ALR$83,$A75-1947,FALSE)+HLOOKUP("fa_3g_s_s14",acc!$B$10:$ALR$83,$A75-1947,FALSE)+HLOOKUP("fa_5e_s_s14",acc!$B$10:$ALR$83,$A75-1947,FALSE)+HLOOKUP("fa_5d_s_s14",acc!$B$10:$ALR$83,$A75-1947,FALSE)+HLOOKUP("fa_6_s_s14",acc!$B$10:$ALR$83,$A75-1947,FALSE)+HLOOKUP("fa_7_s_s14",acc!$B$10:$ALR$83,$A75-1947,FALSE)+HLOOKUP("fa_8_s_s14",acc!$B$10:$ALR$83,$A75-1947,FALSE),"")</f>
        <v>4225.2700850000001</v>
      </c>
      <c r="GH75" s="203">
        <v>0</v>
      </c>
      <c r="GI75" s="203">
        <v>1241.3644490000001</v>
      </c>
      <c r="GJ75" s="203">
        <v>56.158000000000001</v>
      </c>
      <c r="GK75" s="203">
        <v>88.170017999999999</v>
      </c>
      <c r="GL75" s="203">
        <v>52.193221999999999</v>
      </c>
      <c r="GM75" s="203">
        <v>35.976794999999996</v>
      </c>
      <c r="GN75" s="203">
        <v>0</v>
      </c>
      <c r="GO75" s="203">
        <v>1187.948496</v>
      </c>
      <c r="GP75" s="203">
        <v>1137.767161</v>
      </c>
      <c r="GQ75" s="203">
        <v>50.181334999999997</v>
      </c>
      <c r="GR75" s="203">
        <v>1635.817</v>
      </c>
      <c r="GS75" s="203">
        <v>0</v>
      </c>
      <c r="GT75" s="203">
        <v>15.812122999999985</v>
      </c>
      <c r="GU75" s="203">
        <v>24322.284084999999</v>
      </c>
      <c r="GV75" s="241">
        <f>IFERROR(HLOOKUP("fa_21_s_s2",acc!$B$10:$ALJ$83,$A75-1947,FALSE)+HLOOKUP("fa_2_s_s2",acc!$B$10:$ALJ$83,$A75-1947,FALSE)+HLOOKUP("fa_3e_s_s2",acc!$B$10:$ALJ$83,$A75-1947,FALSE)+HLOOKUP("fa_3g_s_s2",acc!$B$10:$ALJ$83,$A75-1947,FALSE)+HLOOKUP("fa_4_s_s2",acc!$B$10:$ALJ$83,$A75-1947,FALSE)+HLOOKUP("fa_5e_s_s2",acc!$B$10:$ALJ$83,$A75-1947,FALSE)+HLOOKUP("fa_6_s_s2",acc!$B$10:$ALJ$83,$A75-1947,FALSE)+HLOOKUP("fa_8_s_s2",acc!$B$10:$ALJ$83,$A75-1947,FALSE),"")</f>
        <v>3997.4875870000001</v>
      </c>
      <c r="GW75" s="203">
        <v>0</v>
      </c>
      <c r="GX75" s="203">
        <v>123.83264800000022</v>
      </c>
      <c r="GY75" s="203">
        <v>105.17944800000002</v>
      </c>
      <c r="GZ75" s="203">
        <v>0</v>
      </c>
      <c r="HA75" s="203">
        <v>3825.3068760000001</v>
      </c>
      <c r="HB75" s="203">
        <v>1756.5437159999999</v>
      </c>
      <c r="HC75" s="203">
        <v>2068.763207</v>
      </c>
      <c r="HD75" s="203">
        <v>673.02982899999984</v>
      </c>
      <c r="HE75" s="203">
        <f t="shared" si="0"/>
        <v>1289.5603219999994</v>
      </c>
      <c r="HF75" s="203">
        <v>1289.5603219999994</v>
      </c>
      <c r="HG75" s="203">
        <v>0</v>
      </c>
      <c r="HH75" s="203">
        <v>8.5060000000000855</v>
      </c>
      <c r="HI75" s="203">
        <v>0</v>
      </c>
      <c r="HJ75" s="203">
        <v>-271.38386700000001</v>
      </c>
      <c r="HK75" s="203">
        <v>7856.939644</v>
      </c>
      <c r="HL75" s="241">
        <f>IFERROR(HLOOKUP("fl_3g_s_s11",acc!$B$10:$AIQ$83,$A75-1947,FALSE)+HLOOKUP("fl_4_s_s11",acc!$B$10:$AIQ$83,$A75-1947,FALSE)+HLOOKUP("fl_5e_s_s11",acc!$B$10:$AIQ$83,$A75-1947,FALSE),"")</f>
        <v>7111.0736240000006</v>
      </c>
      <c r="HM75" s="203">
        <v>0</v>
      </c>
      <c r="HN75" s="203">
        <v>0</v>
      </c>
      <c r="HO75" s="203">
        <v>494.72500000000002</v>
      </c>
      <c r="HP75" s="203">
        <v>215.46890599999998</v>
      </c>
      <c r="HQ75" s="203">
        <v>279.25609700000001</v>
      </c>
      <c r="HR75" s="203">
        <v>2015.89013</v>
      </c>
      <c r="HS75" s="203">
        <v>4629.866387</v>
      </c>
      <c r="HT75" s="203">
        <v>4629.866387</v>
      </c>
      <c r="HU75" s="203">
        <v>0</v>
      </c>
      <c r="HV75" s="203">
        <v>0</v>
      </c>
      <c r="HW75" s="203">
        <v>0</v>
      </c>
      <c r="HX75" s="203">
        <v>0</v>
      </c>
      <c r="HY75" s="203">
        <v>11876.696018000001</v>
      </c>
      <c r="HZ75" s="241">
        <f>IFERROR(HLOOKUP("fl_295_s_s12",acc!$B$10:$AMO$83,$A75-1947,FALSE)+HLOOKUP("fl_2_s_s12",acc!$B$10:$AMO$83,$A75-1947,FALSE)+HLOOKUP("fl_3g_s_s12",acc!$B$10:$AMO$83,$A75-1947,FALSE)+HLOOKUP("fl_5e_s_s12",acc!$B$10:$AMO$83,$A75-1947,FALSE)+HLOOKUP("fl_6_s_s12",acc!$B$10:$AMO$83,$A75-1947,FALSE)+HLOOKUP("fl_7_s_s12",acc!$B$10:$AMO$83,$A75-1947,FALSE),"")</f>
        <v>9785.0505489999996</v>
      </c>
      <c r="IA75" s="203">
        <v>0</v>
      </c>
      <c r="IB75" s="203">
        <v>4492.8260230000005</v>
      </c>
      <c r="IC75" s="203">
        <v>0</v>
      </c>
      <c r="ID75" s="203">
        <v>47.32964800000002</v>
      </c>
      <c r="IE75" s="203">
        <v>1493.6367379999999</v>
      </c>
      <c r="IF75" s="203">
        <v>838.74296600000002</v>
      </c>
      <c r="IG75" s="203">
        <v>654.893776</v>
      </c>
      <c r="IH75" s="203">
        <v>0</v>
      </c>
      <c r="II75" s="203">
        <v>2026.6550959999997</v>
      </c>
      <c r="IJ75" s="203">
        <v>2026.6550959999997</v>
      </c>
      <c r="IK75" s="203">
        <v>0</v>
      </c>
      <c r="IL75" s="203">
        <v>1696.120864</v>
      </c>
      <c r="IM75" s="203">
        <v>28.482176000000095</v>
      </c>
      <c r="IN75" s="203">
        <v>0</v>
      </c>
      <c r="IO75" s="203">
        <v>537.01117899999997</v>
      </c>
      <c r="IP75" s="241">
        <f>IFERROR(HLOOKUP("fl_21_s_s121",acc!$B$10:$AMG$83,$A75-1947,FALSE)+HLOOKUP("res_s",acc!$B$10:$AMG$83,$A75-1947,FALSE)+HLOOKUP("gcb_s",acc!$B$10:$AMG$83,$A75-1947,FALSE)+HLOOKUP("fl_2_s_s121",acc!$B$10:$AMG$83,$A75-1947,FALSE)+HLOOKUP("fl_5e_s_s121",acc!$B$10:$AMG$83,$A75-1947,FALSE),"")</f>
        <v>525.36993699999994</v>
      </c>
      <c r="IQ75" s="203">
        <v>0</v>
      </c>
      <c r="IR75" s="203">
        <v>151.28272699999997</v>
      </c>
      <c r="IS75" s="203">
        <v>181.68244800000002</v>
      </c>
      <c r="IT75" s="203">
        <v>0</v>
      </c>
      <c r="IU75" s="203">
        <v>0</v>
      </c>
      <c r="IV75" s="203">
        <v>0</v>
      </c>
      <c r="IW75" s="203">
        <v>0</v>
      </c>
      <c r="IX75" s="203">
        <v>0</v>
      </c>
      <c r="IY75" s="203">
        <v>75.087999999999994</v>
      </c>
      <c r="IZ75" s="203">
        <v>75.087999999999994</v>
      </c>
      <c r="JA75" s="203">
        <v>0</v>
      </c>
      <c r="JB75" s="203">
        <v>0</v>
      </c>
      <c r="JC75" s="203">
        <v>0</v>
      </c>
      <c r="JD75" s="203">
        <v>0</v>
      </c>
      <c r="JE75" s="203">
        <v>2648.2639819999999</v>
      </c>
      <c r="JF75" s="241">
        <f>IFERROR(HLOOKUP("fl_2_s_s13",acc!$B$10:$ALY$83,$A75-1947,FALSE)+HLOOKUP("fl_3e_s_s13",acc!$B$10:$ALY$83,$A75-1947,FALSE)+HLOOKUP("fl_4_s_s13",acc!$B$10:$ALY$83,$A75-1947,FALSE),"")</f>
        <v>2079.7120180000002</v>
      </c>
      <c r="JG75" s="203">
        <v>0</v>
      </c>
      <c r="JH75" s="203">
        <v>109.686303</v>
      </c>
      <c r="JI75" s="203">
        <v>0</v>
      </c>
      <c r="JJ75" s="203">
        <v>1836.945138</v>
      </c>
      <c r="JK75" s="203">
        <v>702.33184400000005</v>
      </c>
      <c r="JL75" s="203">
        <v>1134.6132930000001</v>
      </c>
      <c r="JM75" s="203">
        <v>163.44932900000003</v>
      </c>
      <c r="JN75" s="203">
        <v>0</v>
      </c>
      <c r="JO75" s="203">
        <v>0</v>
      </c>
      <c r="JP75" s="203">
        <v>0</v>
      </c>
      <c r="JQ75" s="203">
        <v>0</v>
      </c>
      <c r="JR75" s="203">
        <v>0</v>
      </c>
      <c r="JS75" s="203">
        <v>0</v>
      </c>
      <c r="JT75" s="203">
        <v>1403.3732620000001</v>
      </c>
      <c r="JU75" s="241">
        <f>IFERROR(HLOOKUP("fl_4_s_s14",acc!$B$10:$ALQ$83,$A75-1947,FALSE),"")</f>
        <v>1146.885953</v>
      </c>
      <c r="JV75" s="203">
        <v>0</v>
      </c>
      <c r="JW75" s="203">
        <v>0</v>
      </c>
      <c r="JX75" s="203">
        <v>0</v>
      </c>
      <c r="JY75" s="203">
        <v>0</v>
      </c>
      <c r="JZ75" s="203">
        <v>0</v>
      </c>
      <c r="KA75" s="203">
        <v>1146.885953</v>
      </c>
      <c r="KB75" s="203">
        <v>0</v>
      </c>
      <c r="KC75" s="203">
        <v>0</v>
      </c>
      <c r="KD75" s="203">
        <v>0</v>
      </c>
      <c r="KE75" s="203">
        <v>0</v>
      </c>
      <c r="KF75" s="203">
        <v>0</v>
      </c>
      <c r="KG75" s="203">
        <v>0</v>
      </c>
      <c r="KH75" s="203">
        <v>24360.748502999999</v>
      </c>
      <c r="KI75" s="241">
        <f>IFERROR(HLOOKUP("fl_1_s_s2",acc!$B$10:$ALI$83,$A75-1947,FALSE)+HLOOKUP("fl_295_s_s2",acc!$B$10:$ALI$83,$A75-1947,FALSE)+HLOOKUP("tgt2_s",acc!$B$10:$ALI$83,$A75-1947,FALSE)+HLOOKUP("fl_2_s_s2",acc!$B$10:$ALI$83,$A75-1947,FALSE)+HLOOKUP("fl_3d_s_s2",acc!$B$10:$ALI$83,$A75-1947,FALSE)+HLOOKUP("fl_4_s_s2",acc!$B$10:$ALI$83,$A75-1947,FALSE)+HLOOKUP("fl_5d_s_s2",acc!$B$10:$ALI$83,$A75-1947,FALSE)+HLOOKUP("fl_7_s_s2",acc!$B$10:$ALI$83,$A75-1947,FALSE),"")</f>
        <v>4035.9520070000008</v>
      </c>
      <c r="KJ75" s="203">
        <v>68.085538000000014</v>
      </c>
      <c r="KK75" s="203">
        <v>-49.692220000000191</v>
      </c>
      <c r="KL75" s="203">
        <v>0</v>
      </c>
      <c r="KM75" s="203">
        <v>73.976396000000022</v>
      </c>
      <c r="KN75" s="203">
        <v>3269.977425</v>
      </c>
      <c r="KO75" s="203">
        <v>1756.5437159999999</v>
      </c>
      <c r="KP75" s="203">
        <v>1513.4337560000001</v>
      </c>
      <c r="KQ75" s="203">
        <v>781.53831200000059</v>
      </c>
      <c r="KR75" s="203">
        <v>1719.052477</v>
      </c>
      <c r="KS75" s="203">
        <v>0</v>
      </c>
      <c r="KT75" s="203">
        <v>1719.052477</v>
      </c>
      <c r="KU75" s="203">
        <v>0</v>
      </c>
      <c r="KV75" s="203">
        <v>-27.415001999999959</v>
      </c>
      <c r="KW75" s="203">
        <v>0</v>
      </c>
      <c r="KX75" s="203">
        <v>79.08883999999999</v>
      </c>
      <c r="KY75" s="241">
        <f>IFERROR(HLOOKUP("fa_21_flow_s11",acc!$B$10:$AIP$83,$A75-1947,FALSE)+HLOOKUP("fa_2_flow_s11",acc!$B$10:$AIP$83,$A75-1947,FALSE)+HLOOKUP("fa_3e_flow_s11",acc!$B$10:$AIP$83,$A75-1947,FALSE)+HLOOKUP("fa_3d_flow_s11",acc!$B$10:$AIP$83,$A75-1947,FALSE)+HLOOKUP("fa_4_flow_s11",acc!$B$10:$AIP$83,$A75-1947,FALSE)+HLOOKUP("fa_5e_flow_s11",acc!$B$10:$AIP$83,$A75-1947,FALSE)+HLOOKUP("fa_5d_flow_s11",acc!$B$10:$AIP$83,$A75-1947,FALSE)+HLOOKUP("fa_6_flow_s11",acc!$B$10:$AIP$83,$A75-1947,FALSE)+HLOOKUP("fa_7_flow_s11",acc!$B$10:$AIP$83,$A75-1947,FALSE)+HLOOKUP("fa_8_flow_s11",acc!$B$10:$AIP$83,$A75-1947,FALSE),"")</f>
        <v>99.240380999999999</v>
      </c>
      <c r="KZ75" s="203">
        <v>0</v>
      </c>
      <c r="LA75" s="203">
        <v>40.816086999999996</v>
      </c>
      <c r="LB75" s="203">
        <v>0.21299999999999999</v>
      </c>
      <c r="LC75" s="203">
        <v>-10.296494000000001</v>
      </c>
      <c r="LD75" s="203">
        <v>-8.7713150000000013</v>
      </c>
      <c r="LE75" s="203">
        <v>-1.5251859999999999</v>
      </c>
      <c r="LF75" s="203">
        <v>-1.3182020000000001</v>
      </c>
      <c r="LG75" s="203">
        <v>35.984258000000004</v>
      </c>
      <c r="LH75" s="203">
        <v>35.646433999999999</v>
      </c>
      <c r="LI75" s="203">
        <v>0.33782299999999998</v>
      </c>
      <c r="LJ75" s="203">
        <v>0.17</v>
      </c>
      <c r="LK75" s="203">
        <v>-0.6912919999999998</v>
      </c>
      <c r="LL75" s="203">
        <v>26.527947000000001</v>
      </c>
      <c r="LM75" s="203">
        <v>452.09415899999999</v>
      </c>
      <c r="LN75" s="241">
        <f>IFERROR(HLOOKUP("fa_21_flow_s12",acc!$B$10:$AMM$83,$A75-1947,FALSE)+HLOOKUP("res_flow",acc!$B$10:$AMM$83,$A75-1947,FALSE)+HLOOKUP("fa_2_flow_s12",acc!$B$10:$AMM$83,$A75-1947,FALSE)+HLOOKUP("fa_3e_flow_s12",acc!$B$10:$AMM$83,$A75-1947,FALSE)+HLOOKUP("fa_3d_flow_s12",acc!$B$10:$AMM$83,$A75-1947,FALSE)+HLOOKUP("fa_3g_flow_s12",acc!$B$10:$AMM$83,$A75-1947,FALSE)+HLOOKUP("fa_4_flow_s12",acc!$B$10:$AMM$83,$A75-1947,FALSE)+HLOOKUP("fa_5e_flow_s12",acc!$B$10:$AMM$83,$A75-1947,FALSE)+HLOOKUP("fa_5d_flow_s12",acc!$B$10:$AMM$83,$A75-1947,FALSE)+HLOOKUP("fa_8_flow_s12",acc!$B$10:$AMM$83,$A75-1947,FALSE),"")</f>
        <v>-116.000159</v>
      </c>
      <c r="LO75" s="203">
        <v>5.2770000000000039E-3</v>
      </c>
      <c r="LP75" s="203">
        <v>42.798233999999994</v>
      </c>
      <c r="LQ75" s="203">
        <v>0.432</v>
      </c>
      <c r="LR75" s="203">
        <v>0</v>
      </c>
      <c r="LS75" s="203">
        <v>-9.5385500000000008</v>
      </c>
      <c r="LT75" s="203">
        <v>-4.1554849999999988</v>
      </c>
      <c r="LU75" s="203">
        <v>-5.3840480000000017</v>
      </c>
      <c r="LV75" s="203">
        <v>13.488713000000001</v>
      </c>
      <c r="LW75" s="203">
        <v>-3.9191070000000003</v>
      </c>
      <c r="LX75" s="203">
        <v>-42.275230999999998</v>
      </c>
      <c r="LY75" s="203">
        <v>38.356125999999996</v>
      </c>
      <c r="LZ75" s="203">
        <v>0</v>
      </c>
      <c r="MA75" s="203">
        <v>0</v>
      </c>
      <c r="MB75" s="203">
        <v>-74.031234999999995</v>
      </c>
      <c r="MC75" s="203">
        <v>-142.684786</v>
      </c>
      <c r="MD75" s="330">
        <f>IFERROR(HLOOKUP("fa_1_flow_s121",acc!$B$10:$AMF$83,$A75-1947,FALSE)+HLOOKUP("fa_295_flow_s121",acc!$B$10:$AMF$83,$A75-1947,FALSE)+HLOOKUP("tgt2_flow",acc!$B$10:$AMF$83,$A75-1947,FALSE)+HLOOKUP("fa_2_flow_s121",acc!$B$10:$AMF$83,$A75-1947,FALSE)+HLOOKUP("fa_3e_flow_s121",acc!$B$10:$AMF$83,$A75-1947,FALSE)+HLOOKUP("fa_3d_flow_s121",acc!$B$10:$AMF$83,$A75-1947,FALSE)+HLOOKUP("fa_3g_flow_s121",acc!$B$10:$AMF$83,$A75-1947,FALSE)+HLOOKUP("fa_4_flow_s121",acc!$B$10:$AMF$83,$A75-1947,FALSE)+HLOOKUP("fa_5e_flow_s121",acc!$B$10:$AMF$83,$A75-1947,FALSE)+HLOOKUP("fa_5d_flow_s121",acc!$B$10:$AMF$83,$A75-1947,FALSE)+HLOOKUP("fa_7_flow_s121",acc!$B$10:$AMF$83,$A75-1947,FALSE)+HLOOKUP("fa_8_flow_s121",acc!$B$10:$AMF$83,$A75-1947,FALSE),"")</f>
        <v>-140.41322699999998</v>
      </c>
      <c r="ME75" s="203">
        <v>6.7039999999999988E-2</v>
      </c>
      <c r="MF75" s="203">
        <v>-43.912673499999983</v>
      </c>
      <c r="MG75" s="203">
        <v>0</v>
      </c>
      <c r="MH75" s="203">
        <v>-108.25461900000001</v>
      </c>
      <c r="MI75" s="203">
        <v>5.1675000000000004</v>
      </c>
      <c r="MJ75" s="203">
        <v>-13.008527000000001</v>
      </c>
      <c r="MK75" s="203">
        <v>18.176024000000002</v>
      </c>
      <c r="ML75" s="203">
        <v>-1.2825260000000001</v>
      </c>
      <c r="MM75" s="203">
        <v>-5.6239740000000005</v>
      </c>
      <c r="MN75" s="203">
        <v>-5.6239610000000004</v>
      </c>
      <c r="MO75" s="203">
        <v>-1.2E-5</v>
      </c>
      <c r="MP75" s="203">
        <v>0</v>
      </c>
      <c r="MQ75" s="241">
        <v>0</v>
      </c>
      <c r="MR75" s="203">
        <v>0.34804000000000013</v>
      </c>
      <c r="MS75" s="203">
        <v>39.841440999999996</v>
      </c>
      <c r="MT75" s="241">
        <f>IFERROR(HLOOKUP("gcb_flow",acc!$B$10:$ALX$83,$A75-1947,FALSE)+HLOOKUP("fa_2_flow_s13",acc!$B$10:$ALX$83,$A75-1947,FALSE)+HLOOKUP("fa_3d_flow_s13",acc!$B$10:$ALX$83,$A75-1947,FALSE)+HLOOKUP("fa_3g_flow_s13",acc!$B$10:$ALX$83,$A75-1947,FALSE)+HLOOKUP("fa_5e_flow_s13",acc!$B$10:$ALX$83,$A75-1947,FALSE)+HLOOKUP("fa_5d_flow_s13",acc!$B$10:$ALX$83,$A75-1947,FALSE)+HLOOKUP("fa_6_flow_s13",acc!$B$10:$ALX$83,$A75-1947,FALSE)+HLOOKUP("fa_7_flow_s13",acc!$B$10:$ALX$83,$A75-1947,FALSE)+HLOOKUP("fa_8_flow_s13",acc!$B$10:$ALX$83,$A75-1947,FALSE),"")</f>
        <v>-15.806466</v>
      </c>
      <c r="MU75" s="203">
        <v>0</v>
      </c>
      <c r="MV75" s="203">
        <v>-10.861210999999999</v>
      </c>
      <c r="MW75" s="203">
        <v>0</v>
      </c>
      <c r="MX75" s="203">
        <v>6.3771570000000004</v>
      </c>
      <c r="MY75" s="203">
        <v>4.350123</v>
      </c>
      <c r="MZ75" s="203">
        <v>2.027657</v>
      </c>
      <c r="NA75" s="203">
        <v>0</v>
      </c>
      <c r="NB75" s="203">
        <v>-6.8484860000000012</v>
      </c>
      <c r="NC75" s="203">
        <v>-7.9899500000000003</v>
      </c>
      <c r="ND75" s="203">
        <v>1.141467</v>
      </c>
      <c r="NE75" s="203">
        <v>-0.47883499999999996</v>
      </c>
      <c r="NF75" s="203">
        <v>-1.3031300000000001</v>
      </c>
      <c r="NG75" s="203">
        <v>2.119923</v>
      </c>
      <c r="NH75" s="203">
        <v>71.609476000000001</v>
      </c>
      <c r="NI75" s="241">
        <f>IFERROR(HLOOKUP("fa_21_flow_s14",acc!$B$10:$ALP$83,$A75-1947,FALSE)+HLOOKUP("fa_2_flow_s14",acc!$B$10:$ALP$83,$A75-1947,FALSE)+HLOOKUP("fa_3d_flow_s14",acc!$B$10:$ALP$83,$A75-1947,FALSE)+HLOOKUP("fa_3g_flow_s14",acc!$B$10:$ALP$83,$A75-1947,FALSE)+HLOOKUP("fa_5e_flow_s14",acc!$B$10:$ALP$83,$A75-1947,FALSE)+HLOOKUP("fa_5d_flow_s14",acc!$B$10:$ALP$83,$A75-1947,FALSE)+HLOOKUP("fa_6_flow_s14",acc!$B$10:$ALP$83,$A75-1947,FALSE)+HLOOKUP("fa_7_flow_s14",acc!$B$10:$ALP$83,$A75-1947,FALSE)+HLOOKUP("fa_8_flow_s14",acc!$B$10:$ALP$83,$A75-1947,FALSE),"")</f>
        <v>77.767894000000013</v>
      </c>
      <c r="NJ75" s="203">
        <v>0</v>
      </c>
      <c r="NK75" s="203">
        <v>28.394381000000003</v>
      </c>
      <c r="NL75" s="203">
        <v>1.18</v>
      </c>
      <c r="NM75" s="203">
        <v>-12.254970999999999</v>
      </c>
      <c r="NN75" s="203">
        <v>-12.277683000000001</v>
      </c>
      <c r="NO75" s="203">
        <v>2.2739000000000002E-2</v>
      </c>
      <c r="NP75" s="203">
        <v>0</v>
      </c>
      <c r="NQ75" s="203">
        <v>8.2722800000000003</v>
      </c>
      <c r="NR75" s="203">
        <v>2.2653119999999998</v>
      </c>
      <c r="NS75" s="203">
        <v>6.0069669999999995</v>
      </c>
      <c r="NT75" s="203">
        <v>40.546998000000002</v>
      </c>
      <c r="NU75" s="203">
        <v>0</v>
      </c>
      <c r="NV75" s="203">
        <v>11.629179999999998</v>
      </c>
      <c r="NW75" s="203">
        <v>517.08019899999999</v>
      </c>
      <c r="NX75" s="241">
        <f>IFERROR(HLOOKUP("fa_21_flow_s2",acc!$B$10:$ALH$83,$A75-1947,FALSE)+HLOOKUP("fa_2_flow_s2",acc!$B$10:$ALH$83,$A75-1947,FALSE)+HLOOKUP("fa_3e_flow_s2",acc!$B$10:$ALH$83,$A75-1947,FALSE)+HLOOKUP("fa_3g_flow_s2",acc!$B$10:$ALH$83,$A75-1947,FALSE)+HLOOKUP("fa_4_flow_s2",acc!$B$10:$ALH$83,$A75-1947,FALSE)+HLOOKUP("fa_5e_flow_s2",acc!$B$10:$ALH$83,$A75-1947,FALSE)+HLOOKUP("fa_6_flow_s2",acc!$B$10:$ALH$83,$A75-1947,FALSE)+HLOOKUP("fa_8_flow_s2",acc!$B$10:$ALH$83,$A75-1947,FALSE),"")</f>
        <v>149.17284299999994</v>
      </c>
      <c r="NY75" s="203">
        <v>0</v>
      </c>
      <c r="NZ75" s="203">
        <v>-20.971363000000068</v>
      </c>
      <c r="OA75" s="203">
        <v>6.3848469999999997</v>
      </c>
      <c r="OB75" s="203">
        <v>0</v>
      </c>
      <c r="OC75" s="203">
        <v>-33.862887000000001</v>
      </c>
      <c r="OD75" s="203">
        <v>-33.862887000000001</v>
      </c>
      <c r="OE75" s="203">
        <v>77.582091000000005</v>
      </c>
      <c r="OF75" s="203">
        <v>10.490492000000003</v>
      </c>
      <c r="OG75" s="203">
        <v>53.277631</v>
      </c>
      <c r="OH75" s="203">
        <v>53.277631</v>
      </c>
      <c r="OI75" s="203">
        <v>0</v>
      </c>
      <c r="OJ75" s="203">
        <v>-10.997</v>
      </c>
      <c r="OK75" s="203">
        <v>0</v>
      </c>
      <c r="OL75" s="203">
        <v>33.406144999999995</v>
      </c>
      <c r="OM75" s="203">
        <v>79.031591000000006</v>
      </c>
      <c r="ON75" s="241">
        <f>IFERROR(HLOOKUP("fl_3g_flow_s11",acc!$B$10:$AIO$83,$A75-1947,FALSE)+HLOOKUP("fl_4_flow_s11",acc!$B$10:$AIO$83,$A75-1947,FALSE)+HLOOKUP("fl_5e_flow_s11",acc!$B$10:$AIO$83,$A75-1947,FALSE),"")</f>
        <v>99.18313599999999</v>
      </c>
      <c r="OO75" s="203">
        <v>0</v>
      </c>
      <c r="OP75" s="203">
        <v>0</v>
      </c>
      <c r="OQ75" s="203">
        <v>19.209</v>
      </c>
      <c r="OR75" s="203">
        <v>15.602131999999999</v>
      </c>
      <c r="OS75" s="203">
        <v>3.6068639999999998</v>
      </c>
      <c r="OT75" s="203">
        <v>2.5403319999999998</v>
      </c>
      <c r="OU75" s="203">
        <v>69.598722999999993</v>
      </c>
      <c r="OV75" s="203">
        <v>69.598722999999993</v>
      </c>
      <c r="OW75" s="203">
        <v>0</v>
      </c>
      <c r="OX75" s="203">
        <v>0</v>
      </c>
      <c r="OY75" s="203">
        <v>0</v>
      </c>
      <c r="OZ75" s="203">
        <v>0</v>
      </c>
      <c r="PA75" s="203">
        <v>446.41091900000004</v>
      </c>
      <c r="PB75" s="241">
        <f>IFERROR(HLOOKUP("fl_295_flow_s12",acc!$B$10:$AMM$83,$A75-1947,FALSE)+HLOOKUP("fl_2_flow_s12",acc!$B$10:$AMM$83,$A75-1947,FALSE)+HLOOKUP("fl_3g_flow_s12",acc!$B$10:$AMM$83,$A75-1947,FALSE)+HLOOKUP("fl_5e_flow_s12",acc!$B$10:$AMM$83,$A75-1947,FALSE)+HLOOKUP("fl_6_flow_s12",acc!$B$10:$AMM$83,$A75-1947,FALSE)+HLOOKUP("fl_7_flow_s12",acc!$B$10:$AMM$83,$A75-1947,FALSE),"")</f>
        <v>-121.68229299999999</v>
      </c>
      <c r="PC75" s="203">
        <v>5.2770000000000004E-3</v>
      </c>
      <c r="PD75" s="203">
        <v>-56.13006199999996</v>
      </c>
      <c r="PE75" s="203">
        <v>0</v>
      </c>
      <c r="PF75" s="203">
        <v>-22.796363000000007</v>
      </c>
      <c r="PG75" s="203">
        <v>-52.488064000000001</v>
      </c>
      <c r="PH75" s="203">
        <v>-77.182782000000003</v>
      </c>
      <c r="PI75" s="203">
        <v>24.694843000000002</v>
      </c>
      <c r="PJ75" s="203">
        <v>0</v>
      </c>
      <c r="PK75" s="203">
        <v>-34.298490000000001</v>
      </c>
      <c r="PL75" s="203">
        <v>-34.298490000000001</v>
      </c>
      <c r="PM75" s="203">
        <v>0</v>
      </c>
      <c r="PN75" s="203">
        <v>29.241163</v>
      </c>
      <c r="PO75" s="203">
        <v>14.789398000000006</v>
      </c>
      <c r="PP75" s="203">
        <v>0</v>
      </c>
      <c r="PQ75" s="203">
        <v>-149.55185200000003</v>
      </c>
      <c r="PR75" s="241">
        <f>IFERROR(HLOOKUP("fl_21_flow_s121",acc!$B$10:$AME$83,$A75-1947,FALSE)+HLOOKUP("res_flow",acc!$B$10:$AME$83,$A75-1947,FALSE)+HLOOKUP("gcb_flow",acc!$B$10:$AME$83,$A75-1947,FALSE)+HLOOKUP("fl_2_flow_s121",acc!$B$10:$AME$83,$A75-1947,FALSE)+HLOOKUP("fl_5e_flow_s121",acc!$B$10:$AME$83,$A75-1947,FALSE),"")</f>
        <v>-147.28029100000001</v>
      </c>
      <c r="PS75" s="203">
        <v>0</v>
      </c>
      <c r="PT75" s="203">
        <v>-68.624107000000009</v>
      </c>
      <c r="PU75" s="203">
        <v>8.2098469999999999</v>
      </c>
      <c r="PV75" s="203">
        <v>0</v>
      </c>
      <c r="PW75" s="203">
        <v>0</v>
      </c>
      <c r="PX75" s="203">
        <v>0</v>
      </c>
      <c r="PY75" s="203">
        <v>0</v>
      </c>
      <c r="PZ75" s="203">
        <v>0</v>
      </c>
      <c r="QA75" s="203">
        <v>0</v>
      </c>
      <c r="QB75" s="203">
        <v>0</v>
      </c>
      <c r="QC75" s="203">
        <v>0</v>
      </c>
      <c r="QD75" s="203">
        <v>0</v>
      </c>
      <c r="QE75" s="203">
        <v>0</v>
      </c>
      <c r="QF75" s="203">
        <v>0</v>
      </c>
      <c r="QG75" s="203">
        <v>128.47054199999999</v>
      </c>
      <c r="QH75" s="241">
        <f>IFERROR(HLOOKUP("fl_2_flow_s13",acc!$B$10:$ALW$83,$A75-1947,FALSE)+HLOOKUP("fl_3e_flow_s13",acc!$B$10:$ALW$83,$A75-1947,FALSE)+HLOOKUP("fl_4_flow_s13",acc!$B$10:$ALW$83,$A75-1947,FALSE),"")</f>
        <v>72.821363999999988</v>
      </c>
      <c r="QI75" s="203">
        <v>0</v>
      </c>
      <c r="QJ75" s="203">
        <v>-5.0381660000000004</v>
      </c>
      <c r="QK75" s="203">
        <v>0</v>
      </c>
      <c r="QL75" s="203">
        <v>76.999445999999992</v>
      </c>
      <c r="QM75" s="203">
        <v>27.717762999999998</v>
      </c>
      <c r="QN75" s="203">
        <v>49.281038000000002</v>
      </c>
      <c r="QO75" s="203">
        <v>4.0364409999999999</v>
      </c>
      <c r="QP75" s="203">
        <v>0</v>
      </c>
      <c r="QQ75" s="203">
        <v>0</v>
      </c>
      <c r="QR75" s="203">
        <v>0</v>
      </c>
      <c r="QS75" s="203">
        <v>0</v>
      </c>
      <c r="QT75" s="203">
        <v>0</v>
      </c>
      <c r="QU75" s="203">
        <v>0</v>
      </c>
      <c r="QV75" s="203">
        <v>12.718999</v>
      </c>
      <c r="QW75" s="241">
        <f>IFERROR(HLOOKUP("fl_4_flow_s14",acc!$B$10:$ALO$83,$A75-1947,FALSE),"")</f>
        <v>18.877390999999999</v>
      </c>
      <c r="QX75" s="203">
        <v>0</v>
      </c>
      <c r="QY75" s="203">
        <v>0</v>
      </c>
      <c r="QZ75" s="203">
        <v>0</v>
      </c>
      <c r="RA75" s="203">
        <v>0</v>
      </c>
      <c r="RB75" s="203">
        <v>0</v>
      </c>
      <c r="RC75" s="203">
        <v>18.877390999999999</v>
      </c>
      <c r="RD75" s="203">
        <v>0</v>
      </c>
      <c r="RE75" s="203">
        <v>0</v>
      </c>
      <c r="RF75" s="203">
        <v>0</v>
      </c>
      <c r="RG75" s="203">
        <v>0</v>
      </c>
      <c r="RH75" s="203">
        <v>0</v>
      </c>
      <c r="RI75" s="203">
        <v>0</v>
      </c>
      <c r="RJ75" s="203">
        <v>499.94913000000003</v>
      </c>
      <c r="RK75" s="241">
        <f>IFERROR(HLOOKUP("fl_1_flow_s2",acc!$B$10:$ALG$83,$A75-1947,FALSE)+HLOOKUP("fl_295_flow_s2",acc!$B$10:$ALG$83,$A75-1947,FALSE)+HLOOKUP("tgt2_flow",acc!$B$10:$ALG$83,$A75-1947,FALSE)+HLOOKUP("fl_2_flow_s2",acc!$B$10:$ALG$83,$A75-1947,FALSE)+HLOOKUP("fl_3d_flow_s2",acc!$B$10:$ALG$83,$A75-1947,FALSE)+HLOOKUP("fl_4_flow_s2",acc!$B$10:$ALG$83,$A75-1947,FALSE)+HLOOKUP("fl_5d_flow_s2",acc!$B$10:$ALG$83,$A75-1947,FALSE)+HLOOKUP("fl_7_flow_s2",acc!$B$10:$ALG$83,$A75-1947,FALSE),"")</f>
        <v>132.04177799999999</v>
      </c>
      <c r="RL75" s="203">
        <v>6.7039999999999988E-2</v>
      </c>
      <c r="RM75" s="203">
        <v>166.0557895</v>
      </c>
      <c r="RN75" s="203">
        <v>0</v>
      </c>
      <c r="RO75" s="203">
        <v>-85.458256000000006</v>
      </c>
      <c r="RP75" s="203">
        <v>-20.545358</v>
      </c>
      <c r="RQ75" s="203">
        <v>-33.862887000000001</v>
      </c>
      <c r="RR75" s="203">
        <v>13.316352</v>
      </c>
      <c r="RS75" s="203">
        <v>-4.0756869999999985</v>
      </c>
      <c r="RT75" s="203">
        <v>45.842372000000005</v>
      </c>
      <c r="RU75" s="203">
        <v>0</v>
      </c>
      <c r="RV75" s="203">
        <v>45.842372000000005</v>
      </c>
      <c r="RW75" s="203">
        <v>0</v>
      </c>
      <c r="RX75" s="203">
        <v>-16.783819999999992</v>
      </c>
      <c r="RY75" s="203">
        <v>0</v>
      </c>
      <c r="RZ75" s="203">
        <v>317.50485600000002</v>
      </c>
      <c r="SA75" s="241">
        <f>IFERROR(HLOOKUP("fa_21_v_s11",acc!$B$10:$AIR$83,$A75-1947,FALSE)+HLOOKUP("fa_2_v_s11",acc!$B$10:$AIR$83,$A75-1947,FALSE)+HLOOKUP("fa_3e_v_s11",acc!$B$10:$AIR$83,$A75-1947,FALSE)+HLOOKUP("fa_3d_v_s11",acc!$B$10:$AIR$83,$A75-1947,FALSE)+HLOOKUP("fa_4_v_s11",acc!$B$10:$AIR$83,$A75-1947,FALSE)
+HLOOKUP("fa_5e_v_s11",acc!$B$10:$AIR$83,$A75-1947,FALSE)
+HLOOKUP("fa_5d_v_s11",acc!$B$10:$AIR$83,$A75-1947,FALSE)
+HLOOKUP("fa_6_v_s11",acc!$B$10:$AIR$83,$A75-1947,FALSE)
+HLOOKUP("fa_7_v_s11",acc!$B$10:$AIR$83,$A75-1947,FALSE)
+HLOOKUP("fa_8_v_s11",acc!$B$10:$AIR$83,$A75-1947,FALSE),"")</f>
        <v>314.18318600000009</v>
      </c>
      <c r="SB75" s="203">
        <v>0</v>
      </c>
      <c r="SC75" s="203">
        <v>-0.88382899999999998</v>
      </c>
      <c r="SD75" s="203">
        <v>0</v>
      </c>
      <c r="SE75" s="203">
        <v>-0.177846</v>
      </c>
      <c r="SF75" s="203">
        <v>-0.46890399999999999</v>
      </c>
      <c r="SG75" s="203">
        <v>0.29105700000000001</v>
      </c>
      <c r="SH75" s="203">
        <v>-5.1356999999999999</v>
      </c>
      <c r="SI75" s="203">
        <v>318.85845</v>
      </c>
      <c r="SJ75" s="203">
        <v>217.167293</v>
      </c>
      <c r="SK75" s="203">
        <v>101.69115600000001</v>
      </c>
      <c r="SL75" s="203">
        <v>0</v>
      </c>
      <c r="SM75" s="203">
        <v>0.69519199999999959</v>
      </c>
      <c r="SN75" s="203">
        <v>0.49399999999999999</v>
      </c>
      <c r="SO75" s="203">
        <v>-285.39044799999999</v>
      </c>
      <c r="SP75" s="241">
        <f>IFERROR(HLOOKUP("fa_21_v_s12",acc!$B$10:$AML$83,$A75-1947,FALSE)+HLOOKUP("res_v",acc!$B$10:$AML$83,$A75-1947,FALSE)+HLOOKUP("fa_2_v_s12",acc!$B$10:$AML$83,$A75-1947,FALSE)+HLOOKUP("fa_3e_v_s12",acc!$B$10:$AML$83,$A75-1947,FALSE)+HLOOKUP("fa_3d_v_s12",acc!$B$10:$AML$83,$A75-1947,FALSE)+HLOOKUP("fa_3g_v_s12",acc!$B$10:$AML$83,$A75-1947,FALSE)+HLOOKUP("fa_4_v_s12",acc!$B$10:$AML$83,$A75-1947,FALSE)+HLOOKUP("fa_5e_v_s12",acc!$B$10:$AML$83,$A75-1947,FALSE)+HLOOKUP("fa_5d_v_s12",acc!$B$10:$AML$83,$A75-1947,FALSE)+HLOOKUP("fa_8_v_s12",acc!$B$10:$AML$83,$A75-1947,FALSE),"")</f>
        <v>202.823779</v>
      </c>
      <c r="SQ75" s="203">
        <v>-0.48563800000000157</v>
      </c>
      <c r="SR75" s="203">
        <v>-11.608666999999999</v>
      </c>
      <c r="SS75" s="203">
        <v>0</v>
      </c>
      <c r="ST75" s="203">
        <v>0</v>
      </c>
      <c r="SU75" s="203">
        <v>-43.620496999999993</v>
      </c>
      <c r="SV75" s="203">
        <v>-38.131878000000007</v>
      </c>
      <c r="SW75" s="203">
        <v>-5.4885969999999986</v>
      </c>
      <c r="SX75" s="203">
        <v>-4.481287</v>
      </c>
      <c r="SY75" s="203">
        <v>262.59989099999996</v>
      </c>
      <c r="SZ75" s="203">
        <v>158.23259400000001</v>
      </c>
      <c r="TA75" s="203">
        <v>104.367296</v>
      </c>
      <c r="TB75" s="203">
        <v>0</v>
      </c>
      <c r="TC75" s="203">
        <v>0</v>
      </c>
      <c r="TD75" s="203">
        <v>0</v>
      </c>
      <c r="TE75" s="203">
        <v>-50.606811999999998</v>
      </c>
      <c r="TF75" s="241">
        <f>IFERROR(HLOOKUP("fa_1_v_s121",acc!$B$10:$AMD$83,$A75-1947,FALSE)+HLOOKUP("fa_295_v_s121",acc!$B$10:$AMD$83,$A75-1947,FALSE)+HLOOKUP("tgt2_v",acc!$B$10:$AMD$83,$A75-1947,FALSE)+HLOOKUP("fa_2_v_s121",acc!$B$10:$AMD$83,$A75-1947,FALSE)+HLOOKUP("fa_3e_v_s121",acc!$B$10:$AMD$83,$A75-1947,FALSE)+HLOOKUP("fa_3d_v_s121",acc!$B$10:$AMD$83,$A75-1947,FALSE)+HLOOKUP("fa_3g_v_s121",acc!$B$10:$AMD$83,$A75-1947,FALSE)+HLOOKUP("fa_4_v_s121",acc!$B$10:$AMD$83,$A75-1947,FALSE)+HLOOKUP("fa_5e_v_s121",acc!$B$10:$AMD$83,$A75-1947,FALSE)+HLOOKUP("fa_5d_v_s121",acc!$B$10:$AMD$83,$A75-1947,FALSE)+HLOOKUP("fa_7_v_s121",acc!$B$10:$AMD$83,$A75-1947,FALSE)+HLOOKUP("fa_8_v_s121",acc!$B$10:$AMD$83,$A75-1947,FALSE),"")</f>
        <v>-50.121174999999994</v>
      </c>
      <c r="TG75" s="203">
        <v>-30.554060999999997</v>
      </c>
      <c r="TH75" s="203">
        <v>-0.68963700000000006</v>
      </c>
      <c r="TI75" s="203">
        <v>0</v>
      </c>
      <c r="TJ75" s="203">
        <v>-1.3251359999999999</v>
      </c>
      <c r="TK75" s="203">
        <v>-17.745021000000001</v>
      </c>
      <c r="TL75" s="203">
        <v>-6.2995659999999996</v>
      </c>
      <c r="TM75" s="203">
        <v>-11.445456</v>
      </c>
      <c r="TN75" s="203">
        <v>-0.25900000000000001</v>
      </c>
      <c r="TO75" s="203">
        <v>0.451681</v>
      </c>
      <c r="TP75" s="203">
        <v>0.45159500000000002</v>
      </c>
      <c r="TQ75" s="203">
        <v>8.599999999999999E-5</v>
      </c>
      <c r="TR75" s="203">
        <v>0</v>
      </c>
      <c r="TS75" s="241">
        <v>0</v>
      </c>
      <c r="TT75" s="203">
        <v>0</v>
      </c>
      <c r="TU75" s="203">
        <v>35.202777000000005</v>
      </c>
      <c r="TV75" s="241">
        <f>IFERROR(HLOOKUP("gcb_v",acc!$B$10:$ALV$83,$A75-1947,FALSE)+HLOOKUP("fa_2_v_s13",acc!$B$10:$ALV$83,$A75-1947,FALSE)+HLOOKUP("fa_3d_v_s13",acc!$B$10:$ALV$83,$A75-1947,FALSE)+HLOOKUP("fa_3g_v_s13",acc!$B$10:$ALV$83,$A75-1947,FALSE)+HLOOKUP("fa_5e_v_s13",acc!$B$10:$ALV$83,$A75-1947,FALSE)+HLOOKUP("fa_5d_v_s13",acc!$B$10:$ALV$83,$A75-1947,FALSE)+HLOOKUP("fa_6_v_s13",acc!$B$10:$ALV$83,$A75-1947,FALSE)+HLOOKUP("fa_7_v_s13",acc!$B$10:$ALV$83,$A75-1947,FALSE)+HLOOKUP("fa_8_v_s13",acc!$B$10:$ALV$83,$A75-1947,FALSE),"")</f>
        <v>36.114981999999991</v>
      </c>
      <c r="TW75" s="203">
        <v>0</v>
      </c>
      <c r="TX75" s="203">
        <v>2.5728000000000001E-2</v>
      </c>
      <c r="TY75" s="203">
        <v>0</v>
      </c>
      <c r="TZ75" s="203">
        <v>-1.028761</v>
      </c>
      <c r="UA75" s="203">
        <v>-0.87158900000000006</v>
      </c>
      <c r="UB75" s="203">
        <v>-0.157163</v>
      </c>
      <c r="UC75" s="203">
        <v>0</v>
      </c>
      <c r="UD75" s="203">
        <v>36.384205999999999</v>
      </c>
      <c r="UE75" s="203">
        <v>34.894205999999997</v>
      </c>
      <c r="UF75" s="203">
        <v>1.4899960000000001</v>
      </c>
      <c r="UG75" s="203">
        <v>0</v>
      </c>
      <c r="UH75" s="203">
        <v>1.3031300000000001</v>
      </c>
      <c r="UI75" s="203">
        <v>0</v>
      </c>
      <c r="UJ75" s="203">
        <v>65.399395999999996</v>
      </c>
      <c r="UK75" s="241">
        <f>IFERROR(HLOOKUP("fa_21_v_s14",acc!$B$10:$ALN$83,$A75-1947,FALSE)+HLOOKUP("fa_2_v_s14",acc!$B$10:$ALN$83,$A75-1947,FALSE)+HLOOKUP("fa_3d_v_s14",acc!$B$10:$ALN$83,$A75-1947,FALSE)+HLOOKUP("fa_3g_v_s14",acc!$B$10:$ALN$83,$A75-1947,FALSE)+HLOOKUP("fa_5e_v_s14",acc!$B$10:$ALN$83,$A75-1947,FALSE)+HLOOKUP("fa_5d_v_s14",acc!$B$10:$ALN$83,$A75-1947,FALSE)+HLOOKUP("fa_6_v_s14",acc!$B$10:$ALN$83,$A75-1947,FALSE)+HLOOKUP("fa_7_v_s14",acc!$B$10:$ALN$83,$A75-1947,FALSE)+HLOOKUP("fa_8_v_s14",acc!$B$10:$ALN$83,$A75-1947,FALSE),"")</f>
        <v>65.01636400000001</v>
      </c>
      <c r="UL75" s="203">
        <v>0</v>
      </c>
      <c r="UM75" s="203">
        <v>-0.20505299999999999</v>
      </c>
      <c r="UN75" s="203">
        <v>0</v>
      </c>
      <c r="UO75" s="203">
        <v>7.3414830000000002</v>
      </c>
      <c r="UP75" s="203">
        <v>9.5770849999999985</v>
      </c>
      <c r="UQ75" s="203">
        <v>-2.235633</v>
      </c>
      <c r="UR75" s="203">
        <v>0</v>
      </c>
      <c r="US75" s="203">
        <v>37.093966999999992</v>
      </c>
      <c r="UT75" s="203">
        <v>31.902572000000003</v>
      </c>
      <c r="UU75" s="203">
        <v>5.1913939999999998</v>
      </c>
      <c r="UV75" s="203">
        <v>20.785999</v>
      </c>
      <c r="UW75" s="203">
        <v>0</v>
      </c>
      <c r="UX75" s="203">
        <v>0</v>
      </c>
      <c r="UY75" s="203">
        <v>33.670777999999999</v>
      </c>
      <c r="UZ75" s="241">
        <f>IFERROR(HLOOKUP("fa_21_v_s2",acc!$B$10:$ALF$83,$A75-1947,FALSE)+HLOOKUP("fa_2_v_s2",acc!$B$10:$ALF$83,$A75-1947,FALSE)+HLOOKUP("fa_3e_v_s2",acc!$B$10:$ALF$83,$A75-1947,FALSE)+HLOOKUP("fa_3g_v_s2",acc!$B$10:$ALF$83,$A75-1947,FALSE)+HLOOKUP("fa_4_v_s2",acc!$B$10:$ALF$83,$A75-1947,FALSE)+HLOOKUP("fa_5e_v_s2",acc!$B$10:$ALF$83,$A75-1947,FALSE)+HLOOKUP("fa_6_v_s2",acc!$B$10:$ALF$83,$A75-1947,FALSE)+HLOOKUP("fa_8_v_s2",acc!$B$10:$ALF$83,$A75-1947,FALSE),"")</f>
        <v>110.2840870000001</v>
      </c>
      <c r="VA75" s="203">
        <v>0</v>
      </c>
      <c r="VB75" s="203">
        <v>-0.75516699999999881</v>
      </c>
      <c r="VC75" s="203">
        <v>0</v>
      </c>
      <c r="VD75" s="203">
        <v>0</v>
      </c>
      <c r="VE75" s="203">
        <v>-85.090394000000003</v>
      </c>
      <c r="VF75" s="203">
        <v>-36.194851999999997</v>
      </c>
      <c r="VG75" s="203">
        <v>-48.895542999999996</v>
      </c>
      <c r="VH75" s="203">
        <v>-2.1260909999999997</v>
      </c>
      <c r="VI75" s="203">
        <v>162.54088800000011</v>
      </c>
      <c r="VJ75" s="203">
        <v>162.54088800000011</v>
      </c>
      <c r="VK75" s="203">
        <v>0</v>
      </c>
      <c r="VL75" s="203">
        <v>1.3999999999999346E-2</v>
      </c>
      <c r="VM75" s="203">
        <v>0</v>
      </c>
      <c r="VN75" s="203">
        <v>-0.49399999999999999</v>
      </c>
      <c r="VO75" s="203">
        <v>417.87555300000002</v>
      </c>
      <c r="VP75" s="241">
        <f>IFERROR(HLOOKUP("fl_3g_v_s11",acc!$B$10:$AIM$83,$A75-1947,FALSE)+HLOOKUP("fl_4_v_s11",acc!$B$10:$AIM$83,$A75-1947,FALSE)+HLOOKUP("fl_5e_v_s11",acc!$B$10:$AIM$83,$A75-1947,FALSE),"")</f>
        <v>414.55388399999998</v>
      </c>
      <c r="VQ75" s="203">
        <v>0</v>
      </c>
      <c r="VR75" s="203">
        <v>0</v>
      </c>
      <c r="VS75" s="203">
        <v>-13.459</v>
      </c>
      <c r="VT75" s="203">
        <v>-5.463495</v>
      </c>
      <c r="VU75" s="203">
        <v>-7.9955060000000007</v>
      </c>
      <c r="VV75" s="203">
        <v>-4.2720060000000002</v>
      </c>
      <c r="VW75" s="203">
        <v>431.95196999999996</v>
      </c>
      <c r="VX75" s="203">
        <v>431.95196999999996</v>
      </c>
      <c r="VY75" s="203">
        <v>0</v>
      </c>
      <c r="VZ75" s="203">
        <v>0</v>
      </c>
      <c r="WA75" s="203">
        <v>0</v>
      </c>
      <c r="WB75" s="203">
        <v>0</v>
      </c>
      <c r="WC75" s="203">
        <v>-287.54239700000005</v>
      </c>
      <c r="WD75" s="241">
        <f>IFERROR(HLOOKUP("fl_295_v_s12",acc!$B$10:$AMK$83,$A75-1947,FALSE)+HLOOKUP("fl_2_v_s12",acc!$B$10:$AMK$83,$A75-1947,FALSE)+HLOOKUP("fl_3g_v_s12",acc!$B$10:$AMK$83,$A75-1947,FALSE)+HLOOKUP("fl_5e_v_s12",acc!$B$10:$AMK$83,$A75-1947,FALSE)+HLOOKUP("fl_6_v_s12",acc!$B$10:$AMK$83,$A75-1947,FALSE)+HLOOKUP("fl_7_v_s12",acc!$B$10:$AMK$83,$A75-1947,FALSE),"")</f>
        <v>200.67180899999994</v>
      </c>
      <c r="WE75" s="203">
        <v>-0.48563799999999996</v>
      </c>
      <c r="WF75" s="203">
        <v>-15.643855000000002</v>
      </c>
      <c r="WG75" s="203">
        <v>0</v>
      </c>
      <c r="WH75" s="203">
        <v>-0.75516700000000003</v>
      </c>
      <c r="WI75" s="203">
        <v>-12.056394000000001</v>
      </c>
      <c r="WJ75" s="203">
        <v>-2.9705360000000001</v>
      </c>
      <c r="WK75" s="203">
        <v>-9.085858</v>
      </c>
      <c r="WL75" s="203">
        <v>0</v>
      </c>
      <c r="WM75" s="203">
        <v>206.51718</v>
      </c>
      <c r="WN75" s="203">
        <v>206.51718</v>
      </c>
      <c r="WO75" s="203">
        <v>0</v>
      </c>
      <c r="WP75" s="203">
        <v>20.799999</v>
      </c>
      <c r="WQ75" s="203">
        <v>1.810045999999943</v>
      </c>
      <c r="WR75" s="203">
        <v>0</v>
      </c>
      <c r="WS75" s="203">
        <v>-35.689809999999994</v>
      </c>
      <c r="WT75" s="241">
        <f>IFERROR(HLOOKUP("fl_21_v_s121",acc!$B$10:$AMC$83,$A75-1947,FALSE)+HLOOKUP("res_v",acc!$B$10:$AMC$83,$A75-1947,FALSE)+HLOOKUP("gcb_v",acc!$B$10:$AMC$83,$A75-1947,FALSE)+HLOOKUP("fl_2_v_s121",acc!$B$10:$AMC$83,$A75-1947,FALSE)+HLOOKUP("fl_5e_v_s121",acc!$B$10:$AMC$83,$A75-1947,FALSE),"")</f>
        <v>-35.204172</v>
      </c>
      <c r="WU75" s="203">
        <v>0</v>
      </c>
      <c r="WV75" s="203">
        <v>-1.85849</v>
      </c>
      <c r="WW75" s="203">
        <v>0</v>
      </c>
      <c r="WX75" s="203">
        <v>0</v>
      </c>
      <c r="WY75" s="203">
        <v>0</v>
      </c>
      <c r="WZ75" s="203">
        <v>0</v>
      </c>
      <c r="XA75" s="203">
        <v>0</v>
      </c>
      <c r="XB75" s="203">
        <v>0</v>
      </c>
      <c r="XC75" s="203">
        <v>-33.28</v>
      </c>
      <c r="XD75" s="203">
        <v>-33.28</v>
      </c>
      <c r="XE75" s="203">
        <v>0</v>
      </c>
      <c r="XF75" s="203">
        <v>0</v>
      </c>
      <c r="XG75" s="203">
        <v>0</v>
      </c>
      <c r="XH75" s="203">
        <v>0</v>
      </c>
      <c r="XI75" s="203">
        <v>-60.688836000000002</v>
      </c>
      <c r="XJ75" s="241">
        <f>IFERROR(HLOOKUP("fl_2_v_s13",acc!$B$10:$ALU$83,$A75-1947,FALSE)+HLOOKUP("fl_3e_v_s13",acc!$B$10:$ALU$83,$A75-1947,FALSE)+HLOOKUP("fl_4_v_s13",acc!$B$10:$ALU$83,$A75-1947,FALSE),"")</f>
        <v>-59.776637000000001</v>
      </c>
      <c r="XK75" s="203">
        <v>0</v>
      </c>
      <c r="XL75" s="203">
        <v>0</v>
      </c>
      <c r="XM75" s="203">
        <v>0</v>
      </c>
      <c r="XN75" s="203">
        <v>-59.575000000000003</v>
      </c>
      <c r="XO75" s="203">
        <v>-27.760821</v>
      </c>
      <c r="XP75" s="203">
        <v>-31.81418</v>
      </c>
      <c r="XQ75" s="203">
        <v>0.36769000000000002</v>
      </c>
      <c r="XR75" s="203">
        <v>0</v>
      </c>
      <c r="XS75" s="203">
        <v>0</v>
      </c>
      <c r="XT75" s="203">
        <v>0</v>
      </c>
      <c r="XU75" s="203">
        <v>0</v>
      </c>
      <c r="XV75" s="203">
        <v>0</v>
      </c>
      <c r="XW75" s="203">
        <v>0</v>
      </c>
      <c r="XX75" s="203">
        <v>-0.28373200000000004</v>
      </c>
      <c r="XY75" s="241">
        <f>IFERROR(HLOOKUP("fl_4_v_s14",acc!$B$10:$ALM$83,$A75-1947,FALSE),"")</f>
        <v>-0.66673199999999999</v>
      </c>
      <c r="XZ75" s="203">
        <v>0</v>
      </c>
      <c r="YA75" s="203">
        <v>0</v>
      </c>
      <c r="YB75" s="203">
        <v>0</v>
      </c>
      <c r="YC75" s="203">
        <v>0</v>
      </c>
      <c r="YD75" s="203">
        <v>0</v>
      </c>
      <c r="YE75" s="203">
        <v>-0.66673199999999999</v>
      </c>
      <c r="YF75" s="203">
        <v>0</v>
      </c>
      <c r="YG75" s="203">
        <v>0</v>
      </c>
      <c r="YH75" s="203">
        <v>0</v>
      </c>
      <c r="YI75" s="203">
        <v>0</v>
      </c>
      <c r="YJ75" s="203">
        <v>0</v>
      </c>
      <c r="YK75" s="203">
        <v>0</v>
      </c>
      <c r="YL75" s="203">
        <v>82.109769</v>
      </c>
      <c r="YM75" s="241">
        <f>IFERROR(HLOOKUP("fl_1_v_s2",acc!$B$10:$ALE$83,$A75-1947,FALSE)+HLOOKUP("fl_295_v_s2",acc!$B$10:$ALE$83,$A75-1947,FALSE)+HLOOKUP("tgt2_v",acc!$B$10:$ALE$83,$A75-1947,FALSE)+HLOOKUP("fl_2_v_s2",acc!$B$10:$ALE$83,$A75-1947,FALSE)+HLOOKUP("fl_3d_v_s2",acc!$B$10:$ALE$83,$A75-1947,FALSE)+HLOOKUP("fl_4_v_s2",acc!$B$10:$ALE$83,$A75-1947,FALSE)+HLOOKUP("fl_5d_v_s2",acc!$B$10:$ALE$83,$A75-1947,FALSE)+HLOOKUP("fl_7_v_s2",acc!$B$10:$ALE$83,$A75-1947,FALSE),"")</f>
        <v>158.72307500000005</v>
      </c>
      <c r="YN75" s="203">
        <v>-30.554060999999997</v>
      </c>
      <c r="YO75" s="203">
        <v>3.3857200000000018</v>
      </c>
      <c r="YP75" s="203">
        <v>0</v>
      </c>
      <c r="YQ75" s="203">
        <v>-0.56996899999999984</v>
      </c>
      <c r="YR75" s="203">
        <v>-55.230642000000003</v>
      </c>
      <c r="YS75" s="203">
        <v>-36.194851999999997</v>
      </c>
      <c r="YT75" s="203">
        <v>-19.035792000000001</v>
      </c>
      <c r="YU75" s="203">
        <v>-7.4310299999999998</v>
      </c>
      <c r="YV75" s="203">
        <v>212.73993100000001</v>
      </c>
      <c r="YW75" s="203">
        <v>0</v>
      </c>
      <c r="YX75" s="203">
        <v>212.73993100000001</v>
      </c>
      <c r="YY75" s="203">
        <v>0</v>
      </c>
      <c r="YZ75" s="203">
        <v>0.18827600000003031</v>
      </c>
      <c r="ZA75" s="203">
        <v>0</v>
      </c>
      <c r="ZB75" s="203">
        <v>8.4536250000000006</v>
      </c>
      <c r="ZC75" s="241">
        <f>IFERROR(HLOOKUP("fa_21_c_s11",acc!$B$10:$AIL$83,$A75-1947,FALSE)+HLOOKUP("fa_2_c_s11",acc!$B$10:$AIL$83,$A75-1947,FALSE)+HLOOKUP("fa_3e_c_s11",acc!$B$10:$AIL$83,$A75-1947,FALSE)+HLOOKUP("fa_3d_c_s11",acc!$B$10:$AIL$83,$A75-1947,FALSE)+HLOOKUP("fa_4_c_s11",acc!$B$10:$AIL$83,$A75-1947,FALSE)+HLOOKUP("fa_5e_c_s11",acc!$B$10:$AIL$83,$A75-1947,FALSE)+HLOOKUP("fa_5d_c_s11",acc!$B$10:$AIL$83,$A75-1947,FALSE)+HLOOKUP("fa_6_c_s11",acc!$B$10:$AIL$83,$A75-1947,FALSE)+HLOOKUP("fa_7_c_s11",acc!$B$10:$AIL$83,$A75-1947,FALSE)+HLOOKUP("fa_8_c_s11",acc!$B$10:$AIL$83,$A75-1947,FALSE),"")</f>
        <v>5.0447059999999997</v>
      </c>
      <c r="ZD75" s="203">
        <v>0</v>
      </c>
      <c r="ZE75" s="203">
        <v>2.4284729999999999</v>
      </c>
      <c r="ZF75" s="203">
        <v>0</v>
      </c>
      <c r="ZG75" s="203">
        <v>0</v>
      </c>
      <c r="ZH75" s="203">
        <v>-9.9999999999999995E-7</v>
      </c>
      <c r="ZI75" s="203">
        <v>9.9999999999999995E-7</v>
      </c>
      <c r="ZJ75" s="203">
        <v>2.1808620000000003</v>
      </c>
      <c r="ZK75" s="203">
        <v>-1.3119609999999999</v>
      </c>
      <c r="ZL75" s="203">
        <v>10.42225</v>
      </c>
      <c r="ZM75" s="203">
        <v>-11.734211</v>
      </c>
      <c r="ZN75" s="203">
        <v>0.20599999999999999</v>
      </c>
      <c r="ZO75" s="203">
        <v>0</v>
      </c>
      <c r="ZP75" s="203">
        <v>1.5413320000000006</v>
      </c>
      <c r="ZQ75" s="203">
        <v>178.534909</v>
      </c>
      <c r="ZR75" s="241">
        <f>IFERROR(HLOOKUP("fa_21_c_s12",acc!$B$10:$AMJ$83,$A75-1947,FALSE)+HLOOKUP("res_c",acc!$B$10:$AMJ$83,$A75-1947,FALSE)+HLOOKUP("fa_2_c_s12",acc!$B$10:$AMJ$83,$A75-1947,FALSE)+HLOOKUP("fa_3e_c_s12",acc!$B$10:$AMJ$83,$A75-1947,FALSE)+HLOOKUP("fa_3d_c_s12",acc!$B$10:$AMJ$83,$A75-1947,FALSE)+HLOOKUP("fa_3g_c_s12",acc!$B$10:$AMJ$83,$A75-1947,FALSE)+HLOOKUP("fa_4_c_s12",acc!$B$10:$AMJ$83,$A75-1947,FALSE)+HLOOKUP("fa_5e_c_s12",acc!$B$10:$AMJ$83,$A75-1947,FALSE)+HLOOKUP("fa_5d_c_s12",acc!$B$10:$AMJ$83,$A75-1947,FALSE)+HLOOKUP("fa_8_c_s12",acc!$B$10:$AMJ$83,$A75-1947,FALSE),"")</f>
        <v>173.41261499999999</v>
      </c>
      <c r="ZS75" s="203">
        <v>0</v>
      </c>
      <c r="ZT75" s="203">
        <v>174.54307100000003</v>
      </c>
      <c r="ZU75" s="203">
        <v>0</v>
      </c>
      <c r="ZV75" s="203">
        <v>0</v>
      </c>
      <c r="ZW75" s="203">
        <v>-12.640636000000001</v>
      </c>
      <c r="ZX75" s="203">
        <v>-15.42492</v>
      </c>
      <c r="ZY75" s="203">
        <v>2.7851899999999996</v>
      </c>
      <c r="ZZ75" s="203">
        <v>15.112828</v>
      </c>
      <c r="AAA75" s="203">
        <v>-3.796554</v>
      </c>
      <c r="AAB75" s="203">
        <v>-12.840032000000001</v>
      </c>
      <c r="AAC75" s="203">
        <v>9.0434780000000003</v>
      </c>
      <c r="AAD75" s="203">
        <v>0</v>
      </c>
      <c r="AAE75" s="203">
        <v>0</v>
      </c>
      <c r="AAF75" s="203">
        <v>6.5000000000000002E-2</v>
      </c>
      <c r="AAG75" s="203">
        <v>1.7812399999999999</v>
      </c>
      <c r="AAH75" s="241">
        <f>IFERROR(HLOOKUP("fa_1_c_s121",acc!$B$10:$AMB$83,$A75-1947,FALSE)+HLOOKUP("fa_295_c_s121",acc!$B$10:$AMB$83,$A75-1947,FALSE)+HLOOKUP("tgt2_c",acc!$B$10:$AMB$83,$A75-1947,FALSE)+HLOOKUP("fa_2_c_s121",acc!$B$10:$AMB$83,$A75-1947,FALSE)+HLOOKUP("fa_3e_c_s121",acc!$B$10:$AMB$83,$A75-1947,FALSE)+HLOOKUP("fa_3d_c_s121",acc!$B$10:$AMB$83,$A75-1947,FALSE)+HLOOKUP("fa_3g_c_s121",acc!$B$10:$AMB$83,$A75-1947,FALSE)+HLOOKUP("fa_4_c_s121",acc!$B$10:$AMB$83,$A75-1947,FALSE)+HLOOKUP("fa_5e_c_s121",acc!$B$10:$AMB$83,$A75-1947,FALSE)+HLOOKUP("fa_5d_c_s121",acc!$B$10:$AMB$83,$A75-1947,FALSE)+HLOOKUP("fa_7_c_s121",acc!$B$10:$AMB$83,$A75-1947,FALSE)+HLOOKUP("fa_8_c_s121",acc!$B$10:$AMB$83,$A75-1947,FALSE),"")</f>
        <v>1.7812400000000002</v>
      </c>
      <c r="AAI75" s="203">
        <v>0</v>
      </c>
      <c r="AAJ75" s="203">
        <v>1.781374</v>
      </c>
      <c r="AAK75" s="203">
        <v>0</v>
      </c>
      <c r="AAL75" s="203">
        <v>0</v>
      </c>
      <c r="AAM75" s="203">
        <v>0</v>
      </c>
      <c r="AAN75" s="203">
        <v>-9.9999999999999995E-7</v>
      </c>
      <c r="AAO75" s="203">
        <v>9.9999999999999995E-7</v>
      </c>
      <c r="AAP75" s="203">
        <v>1.5999999999999999E-5</v>
      </c>
      <c r="AAQ75" s="203">
        <v>-1.4999999999999999E-4</v>
      </c>
      <c r="AAR75" s="203">
        <v>-2.1999999999999999E-5</v>
      </c>
      <c r="AAS75" s="203">
        <v>-1.2799999999999999E-4</v>
      </c>
      <c r="AAT75" s="203">
        <v>0</v>
      </c>
      <c r="AAU75" s="203">
        <v>0</v>
      </c>
      <c r="AAV75" s="203">
        <v>0</v>
      </c>
      <c r="AAW75" s="203">
        <v>14.075395</v>
      </c>
      <c r="AAX75" s="241">
        <f>IFERROR(HLOOKUP("gcb_c",acc!$B$10:$ALT$83,$A75-1947,FALSE)+HLOOKUP("fa_2_c_s13",acc!$B$10:$ALT$83,$A75-1947,FALSE)+HLOOKUP("fa_3d_c_s13",acc!$B$10:$ALT$83,$A75-1947,FALSE)+HLOOKUP("fa_3g_c_s13",acc!$B$10:$ALT$83,$A75-1947,FALSE)+HLOOKUP("fa_5e_c_s13",acc!$B$10:$ALT$83,$A75-1947,FALSE)+HLOOKUP("fa_5d_c_s13",acc!$B$10:$ALT$83,$A75-1947,FALSE)+HLOOKUP("fa_6_c_s13",acc!$B$10:$ALT$83,$A75-1947,FALSE)+HLOOKUP("fa_7_c_s13",acc!$B$10:$ALT$83,$A75-1947,FALSE)+HLOOKUP("fa_8_c_s13",acc!$B$10:$ALT$83,$A75-1947,FALSE),"")</f>
        <v>-3.6705600000000009</v>
      </c>
      <c r="AAY75" s="203">
        <v>0</v>
      </c>
      <c r="AAZ75" s="203">
        <v>2.4500999999999995E-2</v>
      </c>
      <c r="ABA75" s="203">
        <v>0</v>
      </c>
      <c r="ABB75" s="203">
        <v>-3.5999999999999997E-2</v>
      </c>
      <c r="ABC75" s="203">
        <v>6.9619999999999994E-3</v>
      </c>
      <c r="ABD75" s="203">
        <v>-4.3487999999999999E-2</v>
      </c>
      <c r="ABE75" s="203">
        <v>0</v>
      </c>
      <c r="ABF75" s="203">
        <v>1.0360510000000005</v>
      </c>
      <c r="ABG75" s="203">
        <v>0.90445899999999924</v>
      </c>
      <c r="ABH75" s="203">
        <v>0.13159200000000001</v>
      </c>
      <c r="ABI75" s="203">
        <v>0</v>
      </c>
      <c r="ABJ75" s="203">
        <v>0</v>
      </c>
      <c r="ABK75" s="203">
        <v>-4.9299879999999998</v>
      </c>
      <c r="ABL75" s="203">
        <v>11.908227</v>
      </c>
      <c r="ABM75" s="241">
        <f>IFERROR(HLOOKUP("fa_21_c_s14",acc!$B$10:$ALL$83,$A75-1947,FALSE)+HLOOKUP("fa_2_c_s14",acc!$B$10:$ALL$83,$A75-1947,FALSE)+HLOOKUP("fa_3d_c_s14",acc!$B$10:$ALL$83,$A75-1947,FALSE)+HLOOKUP("fa_3g_c_s14",acc!$B$10:$ALL$83,$A75-1947,FALSE)+HLOOKUP("fa_5e_c_s14",acc!$B$10:$ALL$83,$A75-1947,FALSE)+HLOOKUP("fa_5d_c_s14",acc!$B$10:$ALL$83,$A75-1947,FALSE)+HLOOKUP("fa_6_c_s14",acc!$B$10:$ALL$83,$A75-1947,FALSE)+HLOOKUP("fa_7_c_s14",acc!$B$10:$ALL$83,$A75-1947,FALSE)+HLOOKUP("fa_8_c_s14",acc!$B$10:$ALL$83,$A75-1947,FALSE),"")</f>
        <v>9.2608530000000009</v>
      </c>
      <c r="ABN75" s="203">
        <v>0</v>
      </c>
      <c r="ABO75" s="203">
        <v>3.7728809999999999</v>
      </c>
      <c r="ABP75" s="203">
        <v>0</v>
      </c>
      <c r="ABQ75" s="203">
        <v>0</v>
      </c>
      <c r="ABR75" s="203">
        <v>-1.9999999999999999E-6</v>
      </c>
      <c r="ABS75" s="203">
        <v>1.9999999999999999E-6</v>
      </c>
      <c r="ABT75" s="203">
        <v>0</v>
      </c>
      <c r="ABU75" s="203">
        <v>3.926558</v>
      </c>
      <c r="ABV75" s="203">
        <v>2.3834059999999999</v>
      </c>
      <c r="ABW75" s="203">
        <v>1.5431520000000001</v>
      </c>
      <c r="ABX75" s="203">
        <v>2.98</v>
      </c>
      <c r="ABY75" s="203">
        <v>0</v>
      </c>
      <c r="ABZ75" s="203">
        <v>-1.4185860000000001</v>
      </c>
      <c r="ACA75" s="203">
        <v>108.83578200000001</v>
      </c>
      <c r="ACB75" s="241">
        <f>IFERROR(HLOOKUP("fa_21_c_s2",acc!$B$10:$ALD$83,$A75-1947,FALSE)+HLOOKUP("fa_2_c_s2",acc!$B$10:$ALD$83,$A75-1947,FALSE)+HLOOKUP("fa_3e_c_s2",acc!$B$10:$ALD$83,$A75-1947,FALSE)+HLOOKUP("fa_3g_c_s2",acc!$B$10:$ALD$83,$A75-1947,FALSE)+HLOOKUP("fa_4_c_s2",acc!$B$10:$ALD$83,$A75-1947,FALSE)+HLOOKUP("fa_5e_c_s2",acc!$B$10:$ALD$83,$A75-1947,FALSE)+HLOOKUP("fa_6_c_s2",acc!$B$10:$ALD$83,$A75-1947,FALSE)+HLOOKUP("fa_8_c_s2",acc!$B$10:$ALD$83,$A75-1947,FALSE),"")</f>
        <v>-153.81027800000001</v>
      </c>
      <c r="ACC75" s="203">
        <v>0</v>
      </c>
      <c r="ACD75" s="203">
        <v>-147.18492000000001</v>
      </c>
      <c r="ACE75" s="203">
        <v>-9.3740000000000004E-3</v>
      </c>
      <c r="ACF75" s="203">
        <v>0</v>
      </c>
      <c r="ACG75" s="203">
        <v>5.2999999999999999E-2</v>
      </c>
      <c r="ACH75" s="203">
        <v>-15.417961999999999</v>
      </c>
      <c r="ACI75" s="203">
        <v>15.472175</v>
      </c>
      <c r="ACJ75" s="203">
        <v>-23.40934</v>
      </c>
      <c r="ACK75" s="203">
        <v>-6.5700610000000026</v>
      </c>
      <c r="ACL75" s="203">
        <v>-6.5700610000000026</v>
      </c>
      <c r="ACM75" s="203">
        <v>0</v>
      </c>
      <c r="ACN75" s="203">
        <v>3.149</v>
      </c>
      <c r="ACO75" s="203">
        <v>0</v>
      </c>
      <c r="ACP75" s="203">
        <v>4.7422420000000001</v>
      </c>
      <c r="ACQ75" s="203">
        <v>-7.5920249999999996</v>
      </c>
      <c r="ACR75" s="241">
        <f>IFERROR(HLOOKUP("fl_3g_c_s11",acc!$B$10:$AMQ$83,$A75-1947,FALSE)+HLOOKUP("fl_4_c_s11",acc!$B$10:$AMQ$83,$A75-1947,FALSE)+HLOOKUP("fl_5e_c_s11",acc!$B$10:$AMQ$83,$A75-1947,FALSE),"")</f>
        <v>-11.000942999999999</v>
      </c>
      <c r="ACS75" s="203">
        <v>0</v>
      </c>
      <c r="ACT75" s="203">
        <v>0</v>
      </c>
      <c r="ACU75" s="203">
        <v>0</v>
      </c>
      <c r="ACV75" s="203">
        <v>0</v>
      </c>
      <c r="ACW75" s="203">
        <v>9.9999999999999995E-7</v>
      </c>
      <c r="ACX75" s="203">
        <v>-11.000943999999999</v>
      </c>
      <c r="ACY75" s="203">
        <v>0</v>
      </c>
      <c r="ACZ75" s="203">
        <v>0</v>
      </c>
      <c r="ADA75" s="203">
        <v>0</v>
      </c>
      <c r="ADB75" s="203">
        <v>0</v>
      </c>
      <c r="ADC75" s="203">
        <v>0</v>
      </c>
      <c r="ADD75" s="203">
        <v>0</v>
      </c>
      <c r="ADE75" s="203">
        <v>86.191452999999996</v>
      </c>
      <c r="ADF75" s="241">
        <f>IFERROR(HLOOKUP("fl_295_c_s12",acc!$B$10:$AMI$83,$A75-1947,FALSE)+HLOOKUP("fl_2_c_s12",acc!$B$10:$AMI$83,$A75-1947,FALSE)+HLOOKUP("fl_3g_c_s12",acc!$B$10:$AMI$83,$A75-1947,FALSE)+HLOOKUP("fl_5e_c_s12",acc!$B$10:$AMI$83,$A75-1947,FALSE)+HLOOKUP("fl_6_c_s12",acc!$B$10:$AMI$83,$A75-1947,FALSE)+HLOOKUP("fl_7_c_s12",acc!$B$10:$AMI$83,$A75-1947,FALSE),"")</f>
        <v>81.068128000000002</v>
      </c>
      <c r="ADG75" s="203">
        <v>0</v>
      </c>
      <c r="ADH75" s="203">
        <v>259.61817300000001</v>
      </c>
      <c r="ADI75" s="203">
        <v>0</v>
      </c>
      <c r="ADJ75" s="203">
        <v>-147.18492000000001</v>
      </c>
      <c r="ADK75" s="203">
        <v>0</v>
      </c>
      <c r="ADL75" s="203">
        <v>4.5836819999999996</v>
      </c>
      <c r="ADM75" s="203">
        <v>-4.5838070000000002</v>
      </c>
      <c r="ADN75" s="203">
        <v>0</v>
      </c>
      <c r="ADO75" s="203">
        <v>-5.7</v>
      </c>
      <c r="ADP75" s="203">
        <v>-5.7</v>
      </c>
      <c r="ADQ75" s="203">
        <v>0</v>
      </c>
      <c r="ADR75" s="203">
        <v>6.335</v>
      </c>
      <c r="ADS75" s="203">
        <v>-32</v>
      </c>
      <c r="ADT75" s="203">
        <v>0</v>
      </c>
      <c r="ADU75" s="203">
        <v>0.371</v>
      </c>
      <c r="ADV75" s="241">
        <f>IFERROR(HLOOKUP("fl_21_c_s121",acc!$B$10:$AMA$83,$A75-1947,FALSE)+HLOOKUP("res_c",acc!$B$10:$AMA$83,$A75-1947,FALSE)+HLOOKUP("gcb_c",acc!$B$10:$AMA$83,$A75-1947,FALSE)+HLOOKUP("fl_2_c_s121",acc!$B$10:$AMA$83,$A75-1947,FALSE)+HLOOKUP("fl_5e_c_s121",acc!$B$10:$AMA$83,$A75-1947,FALSE),"")</f>
        <v>0.371</v>
      </c>
      <c r="ADW75" s="203">
        <v>0</v>
      </c>
      <c r="ADX75" s="203">
        <v>9.3739999999999934E-3</v>
      </c>
      <c r="ADY75" s="203">
        <v>-9.3740000000000004E-3</v>
      </c>
      <c r="ADZ75" s="203">
        <v>0</v>
      </c>
      <c r="AEA75" s="203">
        <v>0</v>
      </c>
      <c r="AEB75" s="203">
        <v>0</v>
      </c>
      <c r="AEC75" s="203">
        <v>0</v>
      </c>
      <c r="AED75" s="203">
        <v>0</v>
      </c>
      <c r="AEE75" s="203">
        <v>0</v>
      </c>
      <c r="AEF75" s="203">
        <v>0</v>
      </c>
      <c r="AEG75" s="203">
        <v>0</v>
      </c>
      <c r="AEH75" s="203">
        <v>0</v>
      </c>
      <c r="AEI75" s="203">
        <v>0</v>
      </c>
      <c r="AEJ75" s="203">
        <v>0</v>
      </c>
      <c r="AEK75" s="203">
        <v>21.612827000000003</v>
      </c>
      <c r="AEL75" s="241">
        <f>IFERROR(HLOOKUP("fl_2_c_s13",acc!$B$10:$ALS$83,$A75-1947,FALSE)+HLOOKUP("fl_3e_c_s13",acc!$B$10:$ALS$83,$A75-1947,FALSE)+HLOOKUP("fl_4_c_s13",acc!$B$10:$ALS$83,$A75-1947,FALSE),"")</f>
        <v>3.8680409999999998</v>
      </c>
      <c r="AEM75" s="203">
        <v>0</v>
      </c>
      <c r="AEN75" s="203">
        <v>-4.1000000000000002E-2</v>
      </c>
      <c r="AEO75" s="203">
        <v>0</v>
      </c>
      <c r="AEP75" s="203">
        <v>5.2999999999999999E-2</v>
      </c>
      <c r="AEQ75" s="203">
        <v>-20.001643999999999</v>
      </c>
      <c r="AER75" s="203">
        <v>20.055287</v>
      </c>
      <c r="AES75" s="203">
        <v>3.8629959999999999</v>
      </c>
      <c r="AET75" s="203">
        <v>0</v>
      </c>
      <c r="AEU75" s="203">
        <v>0</v>
      </c>
      <c r="AEV75" s="203">
        <v>0</v>
      </c>
      <c r="AEW75" s="203">
        <v>0</v>
      </c>
      <c r="AEX75" s="203">
        <v>0</v>
      </c>
      <c r="AEY75" s="203">
        <v>0</v>
      </c>
      <c r="AEZ75" s="203">
        <v>8.2525270000000006</v>
      </c>
      <c r="AFA75" s="241">
        <f>IFERROR(HLOOKUP("fl_4_c_s14",acc!$B$10:$ALK$83,$A75-1947,FALSE),"")</f>
        <v>5.6051529999999996</v>
      </c>
      <c r="AFB75" s="203">
        <v>0</v>
      </c>
      <c r="AFC75" s="203">
        <v>0</v>
      </c>
      <c r="AFD75" s="203">
        <v>0</v>
      </c>
      <c r="AFE75" s="203">
        <v>0</v>
      </c>
      <c r="AFF75" s="203">
        <v>0</v>
      </c>
      <c r="AFG75" s="203">
        <v>5.6051529999999996</v>
      </c>
      <c r="AFH75" s="203">
        <v>0</v>
      </c>
      <c r="AFI75" s="203">
        <v>0</v>
      </c>
      <c r="AFJ75" s="203">
        <v>0</v>
      </c>
      <c r="AFK75" s="203">
        <v>0</v>
      </c>
      <c r="AFL75" s="203">
        <v>0</v>
      </c>
      <c r="AFM75" s="203">
        <v>0</v>
      </c>
      <c r="AFN75" s="203">
        <v>214.75339600000001</v>
      </c>
      <c r="AFO75" s="241">
        <f>IFERROR(HLOOKUP("fl_1_c_s2",acc!$B$10:$ALC$83,$A75-1947,FALSE)+HLOOKUP("fl_295_c_s2",acc!$B$10:$ALC$83,$A75-1947,FALSE)+HLOOKUP("tgt2_c",acc!$B$10:$ALC$83,$A75-1947,FALSE)+HLOOKUP("fl_2_c_s2",acc!$B$10:$ALC$83,$A75-1947,FALSE)+HLOOKUP("fl_3d_c_s2",acc!$B$10:$ALC$83,$A75-1947,FALSE)+HLOOKUP("fl_4_c_s2",acc!$B$10:$ALC$83,$A75-1947,FALSE)+HLOOKUP("fl_5d_c_s2",acc!$B$10:$ALC$83,$A75-1947,FALSE)+HLOOKUP("fl_7_c_s2",acc!$B$10:$ALC$83,$A75-1947,FALSE),"")</f>
        <v>-47.892659000000023</v>
      </c>
      <c r="AFP75" s="203">
        <v>0</v>
      </c>
      <c r="AFQ75" s="203">
        <v>-224.22116700000001</v>
      </c>
      <c r="AFR75" s="203">
        <v>0</v>
      </c>
      <c r="AFS75" s="203">
        <v>147.18492000000001</v>
      </c>
      <c r="AFT75" s="203">
        <v>-12.676636</v>
      </c>
      <c r="AFU75" s="203">
        <v>-15.417961999999999</v>
      </c>
      <c r="AFV75" s="203">
        <v>2.7425390000000003</v>
      </c>
      <c r="AFW75" s="203">
        <v>-4.5828390000000008</v>
      </c>
      <c r="AFX75" s="203">
        <v>-1.0161119999999999</v>
      </c>
      <c r="AFY75" s="203">
        <v>0</v>
      </c>
      <c r="AFZ75" s="203">
        <v>-1.0161119999999999</v>
      </c>
      <c r="AGA75" s="203">
        <v>0</v>
      </c>
      <c r="AGB75" s="203">
        <v>32</v>
      </c>
      <c r="AGC75" s="203">
        <v>0</v>
      </c>
      <c r="AGD75" s="203">
        <v>2119.4070000000002</v>
      </c>
      <c r="AGE75" s="203">
        <v>2118.2080000000001</v>
      </c>
      <c r="AGF75" s="203">
        <v>0</v>
      </c>
      <c r="AGG75" s="203">
        <v>0</v>
      </c>
      <c r="AGH75" s="203">
        <v>13.077987499999992</v>
      </c>
      <c r="AGI75" s="203">
        <v>-43.027250000000002</v>
      </c>
      <c r="AGJ75" s="203">
        <v>0.58467799999999992</v>
      </c>
      <c r="AGK75" s="203">
        <v>-1.6367980000000002</v>
      </c>
      <c r="AGL75" s="203">
        <v>0</v>
      </c>
      <c r="AGM75" s="203">
        <v>0.24299999999999999</v>
      </c>
      <c r="AGN75" s="203">
        <v>116.732084</v>
      </c>
      <c r="AGO75" s="203">
        <v>-85.229232999999994</v>
      </c>
      <c r="AGP75" s="203">
        <v>-6.5682000000000004E-2</v>
      </c>
      <c r="AGQ75" s="203">
        <v>0.128</v>
      </c>
      <c r="AGR75" s="203">
        <v>-0.93623000000000001</v>
      </c>
      <c r="AGS75" s="203">
        <v>35.473417999999995</v>
      </c>
      <c r="AGT75" s="203">
        <v>-9.9957819999999984</v>
      </c>
      <c r="AGU75" s="203">
        <v>0</v>
      </c>
      <c r="AGV75" s="203">
        <v>49.281038000000002</v>
      </c>
      <c r="AGW75" s="203">
        <v>73.823088999999996</v>
      </c>
      <c r="AGX75" s="203">
        <v>27.044080999999998</v>
      </c>
      <c r="AGY75" s="203">
        <v>-39.628902999999994</v>
      </c>
      <c r="AGZ75" s="203">
        <v>-52.487938999999997</v>
      </c>
      <c r="AHA75" s="203">
        <v>-3.0127450000000024</v>
      </c>
      <c r="AHB75" s="203">
        <v>1.1744109999999992</v>
      </c>
      <c r="AHC75" s="203">
        <v>-12.277683000000001</v>
      </c>
      <c r="AHD75" s="203">
        <v>28.301053000000003</v>
      </c>
      <c r="AHE75" s="203">
        <v>4.9200929999999996</v>
      </c>
      <c r="AHF75" s="203">
        <v>611.96032600000001</v>
      </c>
      <c r="AHG75" s="203">
        <v>55.082673</v>
      </c>
      <c r="AHH75" s="203">
        <v>0</v>
      </c>
      <c r="AHI75" s="203">
        <v>1134.6132930000001</v>
      </c>
      <c r="AHJ75" s="203">
        <v>1806.576386</v>
      </c>
      <c r="AHK75" s="203">
        <v>465.31710699999996</v>
      </c>
      <c r="AHL75" s="203">
        <v>945.41368799999975</v>
      </c>
      <c r="AHM75" s="203">
        <v>1493.6367420000001</v>
      </c>
      <c r="AHN75" s="203">
        <f t="shared" si="3"/>
        <v>1.585422985911846</v>
      </c>
      <c r="AHO75" s="203">
        <f t="shared" si="2"/>
        <v>0.9606718485039647</v>
      </c>
      <c r="AHP75" s="203">
        <v>18.244162000000003</v>
      </c>
      <c r="AHQ75" s="203">
        <v>8.9529049999998733</v>
      </c>
      <c r="AHR75" s="203">
        <v>52.193221999999999</v>
      </c>
      <c r="AHS75" s="203">
        <v>934.14991399999985</v>
      </c>
      <c r="AHT75" s="203">
        <v>-0.13598299999999999</v>
      </c>
      <c r="AHU75" s="203">
        <v>-23.058006000000002</v>
      </c>
      <c r="AHV75" s="203">
        <v>-5.1361589999999993</v>
      </c>
      <c r="AHW75" s="203">
        <v>0</v>
      </c>
      <c r="AHX75" s="203">
        <v>-31.81418</v>
      </c>
      <c r="AHY75" s="203">
        <v>-60.144327000000004</v>
      </c>
      <c r="AHZ75" s="203">
        <v>-13.126080000000002</v>
      </c>
      <c r="AIA75" s="203">
        <v>-15.073872000000005</v>
      </c>
      <c r="AIB75" s="203">
        <v>-12.056394000000001</v>
      </c>
      <c r="AIC75" s="203">
        <v>-1.1634070000000003</v>
      </c>
      <c r="AID75" s="203">
        <v>-1.4409150000000039</v>
      </c>
      <c r="AIE75" s="203">
        <v>9.5770849999999985</v>
      </c>
      <c r="AIF75" s="203">
        <v>-17.081362999999996</v>
      </c>
      <c r="AIG75" s="203">
        <v>-9.9999999999999995E-7</v>
      </c>
      <c r="AIH75" s="203">
        <v>-20.008597000000002</v>
      </c>
      <c r="AII75" s="203">
        <v>-9.9999999999999995E-7</v>
      </c>
      <c r="AIJ75" s="203">
        <v>0</v>
      </c>
      <c r="AIK75" s="203">
        <v>20.055287</v>
      </c>
      <c r="AIL75" s="203">
        <v>4.6045000000000003E-2</v>
      </c>
      <c r="AIM75" s="203">
        <v>9.9999999999999995E-7</v>
      </c>
      <c r="AIN75" s="203">
        <v>4.5836770000000016</v>
      </c>
      <c r="AIO75" s="203">
        <v>-1.2500000000059686E-4</v>
      </c>
      <c r="AIP75" s="203">
        <v>0</v>
      </c>
      <c r="AIQ75" s="203">
        <v>-6.3600000000008095E-4</v>
      </c>
      <c r="AIR75" s="203">
        <v>-1.9999999999999999E-6</v>
      </c>
      <c r="AIS75" s="203">
        <v>-4.5831119999999999</v>
      </c>
    </row>
    <row r="76" spans="1:929" x14ac:dyDescent="0.35">
      <c r="A76" s="1">
        <v>2014</v>
      </c>
      <c r="B76" s="203">
        <v>248.536</v>
      </c>
      <c r="C76" s="203">
        <v>-217.920717</v>
      </c>
      <c r="D76" s="203">
        <v>-10.770629000000001</v>
      </c>
      <c r="E76" s="203">
        <v>-0.32801999999998088</v>
      </c>
      <c r="F76" s="203">
        <v>2214.0820279999998</v>
      </c>
      <c r="G76" s="203">
        <v>17.881999999999998</v>
      </c>
      <c r="H76" s="203">
        <v>0</v>
      </c>
      <c r="I76" s="203">
        <v>-15.102600000000001</v>
      </c>
      <c r="J76" s="203">
        <v>-0.20636999999999972</v>
      </c>
      <c r="K76" s="203">
        <v>348.55599999999998</v>
      </c>
      <c r="L76" s="203">
        <v>0</v>
      </c>
      <c r="M76" s="203">
        <v>0</v>
      </c>
      <c r="N76" s="203">
        <v>0</v>
      </c>
      <c r="O76" s="203">
        <f t="shared" si="6"/>
        <v>3.0587405155528575</v>
      </c>
      <c r="P76" s="203">
        <f t="shared" si="4"/>
        <v>1.0373560806680393</v>
      </c>
      <c r="Q76" s="203">
        <v>0</v>
      </c>
      <c r="R76" s="203">
        <v>0</v>
      </c>
      <c r="S76" s="203">
        <v>0.29500000000000004</v>
      </c>
      <c r="T76" s="203">
        <v>0</v>
      </c>
      <c r="U76" s="203">
        <v>-66.535866999999996</v>
      </c>
      <c r="V76" s="203">
        <v>37.117547000000002</v>
      </c>
      <c r="W76" s="203">
        <v>1724.9299599999999</v>
      </c>
      <c r="X76" s="203">
        <v>17.804000000000002</v>
      </c>
      <c r="Y76" s="203">
        <v>-14.208534999999999</v>
      </c>
      <c r="Z76" s="203">
        <v>-1.6491910000000001</v>
      </c>
      <c r="AA76" s="203">
        <v>-4.0000000000013358E-3</v>
      </c>
      <c r="AB76" s="203">
        <v>125.725617</v>
      </c>
      <c r="AC76" s="203">
        <v>0</v>
      </c>
      <c r="AD76" s="203">
        <v>0</v>
      </c>
      <c r="AE76" s="203">
        <v>0</v>
      </c>
      <c r="AF76" s="203">
        <v>0</v>
      </c>
      <c r="AG76" s="203">
        <v>0</v>
      </c>
      <c r="AH76" s="203">
        <v>0</v>
      </c>
      <c r="AI76" s="203">
        <v>0</v>
      </c>
      <c r="AJ76" s="203">
        <v>0</v>
      </c>
      <c r="AK76" s="203">
        <v>0</v>
      </c>
      <c r="AL76" s="203">
        <v>0</v>
      </c>
      <c r="AM76" s="203">
        <v>0.22399999999999998</v>
      </c>
      <c r="AN76" s="203">
        <v>0</v>
      </c>
      <c r="AO76" s="203">
        <v>-5.9891800000000002</v>
      </c>
      <c r="AP76" s="203">
        <v>1.8897869999999999</v>
      </c>
      <c r="AQ76" s="203">
        <v>123.959057</v>
      </c>
      <c r="AR76" s="203">
        <v>79.654000000000011</v>
      </c>
      <c r="AS76" s="203">
        <v>-74.843595000000008</v>
      </c>
      <c r="AT76" s="203">
        <v>-16.583849999999998</v>
      </c>
      <c r="AU76" s="203">
        <v>-1.6000000000005343E-2</v>
      </c>
      <c r="AV76" s="203">
        <v>1168.5026459999999</v>
      </c>
      <c r="AW76" s="203">
        <v>0.33500000000000002</v>
      </c>
      <c r="AX76" s="203">
        <v>0</v>
      </c>
      <c r="AY76" s="203">
        <v>1.344465</v>
      </c>
      <c r="AZ76" s="203">
        <v>0.14332</v>
      </c>
      <c r="BA76" s="203">
        <v>23.782237000000002</v>
      </c>
      <c r="BB76" s="203">
        <v>0</v>
      </c>
      <c r="BC76" s="203">
        <v>0</v>
      </c>
      <c r="BD76" s="203">
        <v>0</v>
      </c>
      <c r="BE76" s="203">
        <v>0</v>
      </c>
      <c r="BF76" s="203">
        <v>0</v>
      </c>
      <c r="BG76" s="203">
        <v>2.58</v>
      </c>
      <c r="BH76" s="203">
        <v>0</v>
      </c>
      <c r="BI76" s="203">
        <v>-45.061360000000001</v>
      </c>
      <c r="BJ76" s="203">
        <v>7.9604719999999993</v>
      </c>
      <c r="BK76" s="203">
        <v>740.82016099999998</v>
      </c>
      <c r="BL76" s="203">
        <v>118.95300599999999</v>
      </c>
      <c r="BM76" s="203">
        <v>-76.818839000000011</v>
      </c>
      <c r="BN76" s="203">
        <v>24.352746</v>
      </c>
      <c r="BO76" s="203">
        <v>0</v>
      </c>
      <c r="BP76" s="203">
        <v>3643.3674920000003</v>
      </c>
      <c r="BQ76" s="203">
        <v>7.1050000000000002E-2</v>
      </c>
      <c r="BR76" s="203">
        <v>0</v>
      </c>
      <c r="BS76" s="203">
        <v>1.1870780000000001</v>
      </c>
      <c r="BT76" s="203">
        <v>0</v>
      </c>
      <c r="BU76" s="203">
        <v>14.901605</v>
      </c>
      <c r="BV76" s="203">
        <v>0.58599999999999997</v>
      </c>
      <c r="BW76" s="203">
        <v>0</v>
      </c>
      <c r="BX76" s="203">
        <v>0.88115399999999999</v>
      </c>
      <c r="BY76" s="203">
        <v>0</v>
      </c>
      <c r="BZ76" s="203">
        <v>133.22570000000002</v>
      </c>
      <c r="CA76" s="203">
        <v>-3.09998</v>
      </c>
      <c r="CB76" s="203">
        <v>0</v>
      </c>
      <c r="CC76" s="203">
        <v>-195.06981200000001</v>
      </c>
      <c r="CD76" s="203">
        <v>33.820423999999996</v>
      </c>
      <c r="CE76" s="203">
        <v>3283.8107669999999</v>
      </c>
      <c r="CF76" s="203">
        <v>469.07198599999998</v>
      </c>
      <c r="CG76" s="203">
        <v>-387.558989</v>
      </c>
      <c r="CH76" s="203">
        <v>-4.6628340000000001</v>
      </c>
      <c r="CI76" s="203">
        <v>0</v>
      </c>
      <c r="CJ76" s="203">
        <v>7184.1591689999996</v>
      </c>
      <c r="CK76" s="203">
        <v>18.225000000000001</v>
      </c>
      <c r="CL76" s="203">
        <v>0</v>
      </c>
      <c r="CM76" s="203">
        <v>-12.571057000000001</v>
      </c>
      <c r="CN76" s="203">
        <v>0</v>
      </c>
      <c r="CO76" s="203">
        <v>387.23984200000001</v>
      </c>
      <c r="CP76" s="203">
        <v>0.58599999999999997</v>
      </c>
      <c r="CQ76" s="203">
        <v>0</v>
      </c>
      <c r="CR76" s="203">
        <v>0.88115399999999999</v>
      </c>
      <c r="CS76" s="203">
        <v>0</v>
      </c>
      <c r="CT76" s="203">
        <v>133.22570000000002</v>
      </c>
      <c r="CU76" s="203">
        <v>-3.1981000000000002E-2</v>
      </c>
      <c r="CV76" s="203">
        <v>0</v>
      </c>
      <c r="CW76" s="203">
        <v>-314.42334899999997</v>
      </c>
      <c r="CX76" s="203">
        <v>81.668751</v>
      </c>
      <c r="CY76" s="203">
        <v>5902.0114149999999</v>
      </c>
      <c r="CZ76" s="203">
        <v>123.449</v>
      </c>
      <c r="DA76" s="203">
        <v>-80.586141999999981</v>
      </c>
      <c r="DB76" s="203">
        <v>24.340835999999999</v>
      </c>
      <c r="DC76" s="203">
        <v>-2.2994000000039705E-2</v>
      </c>
      <c r="DD76" s="203">
        <v>3675.8488779999998</v>
      </c>
      <c r="DE76" s="203">
        <f t="shared" si="7"/>
        <v>3.3038589899262107</v>
      </c>
      <c r="DF76" s="203">
        <f t="shared" si="5"/>
        <v>0.99975621672170978</v>
      </c>
      <c r="DG76" s="203">
        <v>7.0999999999999994E-2</v>
      </c>
      <c r="DH76" s="203">
        <v>0</v>
      </c>
      <c r="DI76" s="203">
        <v>1.1870779999999992</v>
      </c>
      <c r="DJ76" s="203">
        <v>5.0000000003228018E-5</v>
      </c>
      <c r="DK76" s="203">
        <v>14.901605000000025</v>
      </c>
      <c r="DL76" s="203">
        <v>0.91</v>
      </c>
      <c r="DM76" s="203">
        <v>0</v>
      </c>
      <c r="DN76" s="203">
        <v>0.88115399999999999</v>
      </c>
      <c r="DO76" s="203">
        <v>-0.32400000000000007</v>
      </c>
      <c r="DP76" s="203">
        <v>133.22570000000002</v>
      </c>
      <c r="DQ76" s="203">
        <v>-3.101</v>
      </c>
      <c r="DR76" s="203">
        <v>0</v>
      </c>
      <c r="DS76" s="203">
        <v>-196.83694199999996</v>
      </c>
      <c r="DT76" s="203">
        <v>34.670964000000005</v>
      </c>
      <c r="DU76" s="203">
        <v>3312.3022369999994</v>
      </c>
      <c r="DV76" s="203">
        <v>6771.8536630999997</v>
      </c>
      <c r="DW76" s="241">
        <f>IFERROR(HLOOKUP("fa_21_s_s11",acc!$B$10:$AIR$83,$A76-1947,FALSE)+HLOOKUP("fa_2_s_s11",acc!$B$10:$AIR$83,$A76-1947,FALSE)+HLOOKUP("fa_3e_s_s11",acc!$B$10:$AIR$83,$A76-1947,FALSE)+HLOOKUP("fa_3d_s_s11",acc!$B$10:$AIR$83,$A76-1947,FALSE)+HLOOKUP("fa_4_s_s11",acc!$B$10:$AIR$83,$A76-1947,FALSE)+HLOOKUP("fa_5e_s_s11",acc!$B$10:$AIR$83,$A76-1947,FALSE)+HLOOKUP("fa_5d_s_s11",acc!$B$10:$AIR$83,$A76-1947,FALSE)+HLOOKUP("fa_6_s_s11",acc!$B$10:$AIR$83,$A76-1947,FALSE)+HLOOKUP("fa_7_s_s11",acc!$B$10:$AIR$83,$A76-1947,FALSE)+HLOOKUP("fa_8_s_s11",acc!$B$10:$AIR$83,$A76-1947,FALSE),"")</f>
        <v>5848.9982564000011</v>
      </c>
      <c r="DX76" s="203">
        <v>0</v>
      </c>
      <c r="DY76" s="203">
        <v>464.20107590000003</v>
      </c>
      <c r="DZ76" s="203">
        <v>10.489000000000001</v>
      </c>
      <c r="EA76" s="203">
        <v>55.751769099999997</v>
      </c>
      <c r="EB76" s="203">
        <v>30.625487</v>
      </c>
      <c r="EC76" s="203">
        <v>25.126272</v>
      </c>
      <c r="ED76" s="203">
        <v>1326.6919686000001</v>
      </c>
      <c r="EE76" s="203">
        <v>3782.2963588000002</v>
      </c>
      <c r="EF76" s="203">
        <v>2696.7490520000001</v>
      </c>
      <c r="EG76" s="203">
        <v>1085.5473060000002</v>
      </c>
      <c r="EH76" s="203">
        <v>48.736042999999995</v>
      </c>
      <c r="EI76" s="203">
        <v>0</v>
      </c>
      <c r="EJ76" s="203">
        <v>187.65532089999999</v>
      </c>
      <c r="EK76" s="203">
        <v>12986.776939000001</v>
      </c>
      <c r="EL76" s="241">
        <f>IFERROR(HLOOKUP("fa_21_s_s12",acc!$B$10:$AMP$83,$A76-1947,FALSE)+HLOOKUP("res_s",acc!$B$10:$AMP$83,$A76-1947,FALSE)+HLOOKUP("fa_2_s_s12",acc!$B$10:$AMP$83,$A76-1947,FALSE)+HLOOKUP("fa_3e_s_s12",acc!$B$10:$AMP$83,$A76-1947,FALSE)+HLOOKUP("fa_3d_s_s12",acc!$B$10:$AMP$83,$A76-1947,FALSE)+HLOOKUP("fa_3g_s_s12",acc!$B$10:$AMP$83,$A76-1947,FALSE)+HLOOKUP("fa_4_s_s12",acc!$B$10:$AMP$83,$A76-1947,FALSE)+HLOOKUP("fa_5e_s_s12",acc!$B$10:$AMP$83,$A76-1947,FALSE)+HLOOKUP("fa_5d_s_s12",acc!$B$10:$AMP$83,$A76-1947,FALSE)+HLOOKUP("fa_8_s_s12",acc!$B$10:$AMP$83,$A76-1947,FALSE),"")</f>
        <v>10656.6430925</v>
      </c>
      <c r="EM76" s="203">
        <v>0</v>
      </c>
      <c r="EN76" s="203">
        <v>2800.3535878999996</v>
      </c>
      <c r="EO76" s="203">
        <v>11.349</v>
      </c>
      <c r="EP76" s="203">
        <v>0</v>
      </c>
      <c r="EQ76" s="203">
        <v>3104.6010541000001</v>
      </c>
      <c r="ER76" s="203">
        <v>1684.4571020000001</v>
      </c>
      <c r="ES76" s="203">
        <v>1420.143726</v>
      </c>
      <c r="ET76" s="203">
        <v>2437.1278584000002</v>
      </c>
      <c r="EU76" s="203">
        <v>2183.3786868000002</v>
      </c>
      <c r="EV76" s="203">
        <v>1519.018</v>
      </c>
      <c r="EW76" s="203">
        <v>664.36068799999998</v>
      </c>
      <c r="EX76" s="203">
        <v>0</v>
      </c>
      <c r="EY76" s="203">
        <v>0</v>
      </c>
      <c r="EZ76" s="203">
        <v>2.1893941999999242</v>
      </c>
      <c r="FA76" s="203">
        <v>585.08456000000001</v>
      </c>
      <c r="FB76" s="241">
        <f>IFERROR(HLOOKUP("fa_1_s_s121",acc!$B$10:$AMH$83,$A76-1947,FALSE)+HLOOKUP("fa_295_s_s121",acc!$B$10:$AMH$83,$A76-1947,FALSE)+HLOOKUP("tgt2_s",acc!$B$10:$AMH$83,$A76-1947,FALSE)+HLOOKUP("fa_2_s_s121",acc!$B$10:$AMH$83,$A76-1947,FALSE)+HLOOKUP("fa_3e_s_s121",acc!$B$10:$AMH$83,$A76-1947,FALSE)+HLOOKUP("fa_3d_s_s121",acc!$B$10:$AMH$83,$A76-1947,FALSE)+HLOOKUP("fa_3g_s_s121",acc!$B$10:$AMH$83,$A76-1947,FALSE)+HLOOKUP("fa_4_s_s121",acc!$B$10:$AMH$83,$A76-1947,FALSE)+HLOOKUP("fa_5e_s_s121",acc!$B$10:$AMH$83,$A76-1947,FALSE)+HLOOKUP("fa_5d_s_s121",acc!$B$10:$AMH$83,$A76-1947,FALSE)+HLOOKUP("fa_7_s_s121",acc!$B$10:$AMH$83,$A76-1947,FALSE)+HLOOKUP("fa_8_s_s121",acc!$B$10:$AMH$83,$A76-1947,FALSE),"")</f>
        <v>572.51878299999998</v>
      </c>
      <c r="FC76" s="203">
        <v>77.638846000000001</v>
      </c>
      <c r="FD76" s="203">
        <v>150.18315616666663</v>
      </c>
      <c r="FE76" s="203">
        <v>0</v>
      </c>
      <c r="FF76" s="203">
        <v>133.787858</v>
      </c>
      <c r="FG76" s="203">
        <v>219.232124</v>
      </c>
      <c r="FH76" s="203">
        <v>75.848687000000012</v>
      </c>
      <c r="FI76" s="203">
        <v>143.38341399999999</v>
      </c>
      <c r="FJ76" s="203">
        <v>0.16339900000000002</v>
      </c>
      <c r="FK76" s="203">
        <v>18.300626999999999</v>
      </c>
      <c r="FL76" s="203">
        <v>16.340281000000001</v>
      </c>
      <c r="FM76" s="203">
        <v>1.9603459999999999</v>
      </c>
      <c r="FN76" s="203">
        <v>0</v>
      </c>
      <c r="FO76" s="203">
        <v>0</v>
      </c>
      <c r="FP76" s="203">
        <v>6.8549450000000007</v>
      </c>
      <c r="FQ76" s="203">
        <v>1249.0607479999999</v>
      </c>
      <c r="FR76" s="241">
        <f>IFERROR(HLOOKUP("gcb_s",acc!$B$10:$ALZ$83,$A76-1947,FALSE)+HLOOKUP("fa_2_s_s13",acc!$B$10:$ALZ$83,$A76-1947,FALSE)+HLOOKUP("fa_3d_s_s13",acc!$B$10:$ALZ$83,$A76-1947,FALSE)+HLOOKUP("fa_3g_s_s13",acc!$B$10:$ALZ$83,$A76-1947,FALSE)+HLOOKUP("fa_5e_s_s13",acc!$B$10:$ALZ$83,$A76-1947,FALSE)+HLOOKUP("fa_5d_s_s13",acc!$B$10:$ALZ$83,$A76-1947,FALSE)+HLOOKUP("fa_6_s_s13",acc!$B$10:$ALZ$83,$A76-1947,FALSE)+HLOOKUP("fa_7_s_s13",acc!$B$10:$ALZ$83,$A76-1947,FALSE)+HLOOKUP("fa_8_s_s13",acc!$B$10:$ALZ$83,$A76-1947,FALSE),"")</f>
        <v>685.35410100000001</v>
      </c>
      <c r="FS76" s="203">
        <v>0</v>
      </c>
      <c r="FT76" s="203">
        <v>116.22199999999999</v>
      </c>
      <c r="FU76" s="203">
        <v>0</v>
      </c>
      <c r="FV76" s="203">
        <v>75.063999999999993</v>
      </c>
      <c r="FW76" s="203">
        <v>43.76258</v>
      </c>
      <c r="FX76" s="203">
        <v>31.301861000000002</v>
      </c>
      <c r="FY76" s="203">
        <v>0</v>
      </c>
      <c r="FZ76" s="203">
        <v>500.51374800000008</v>
      </c>
      <c r="GA76" s="203">
        <v>453.35344400000002</v>
      </c>
      <c r="GB76" s="203">
        <v>47.161178999999997</v>
      </c>
      <c r="GC76" s="203">
        <v>3.5489999999999999</v>
      </c>
      <c r="GD76" s="203">
        <v>0.80800000000000005</v>
      </c>
      <c r="GE76" s="203">
        <v>18.519000000000005</v>
      </c>
      <c r="GF76" s="203">
        <v>4636.1640236000003</v>
      </c>
      <c r="GG76" s="241">
        <f>IFERROR(HLOOKUP("fa_21_s_s14",acc!$B$10:$ALR$83,$A76-1947,FALSE)+HLOOKUP("fa_2_s_s14",acc!$B$10:$ALR$83,$A76-1947,FALSE)+HLOOKUP("fa_3d_s_s14",acc!$B$10:$ALR$83,$A76-1947,FALSE)+HLOOKUP("fa_3g_s_s14",acc!$B$10:$ALR$83,$A76-1947,FALSE)+HLOOKUP("fa_5e_s_s14",acc!$B$10:$ALR$83,$A76-1947,FALSE)+HLOOKUP("fa_5d_s_s14",acc!$B$10:$ALR$83,$A76-1947,FALSE)+HLOOKUP("fa_6_s_s14",acc!$B$10:$ALR$83,$A76-1947,FALSE)+HLOOKUP("fa_7_s_s14",acc!$B$10:$ALR$83,$A76-1947,FALSE)+HLOOKUP("fa_8_s_s14",acc!$B$10:$ALR$83,$A76-1947,FALSE),"")</f>
        <v>4369.0911134000007</v>
      </c>
      <c r="GH76" s="203">
        <v>0</v>
      </c>
      <c r="GI76" s="203">
        <v>1264.9379991999999</v>
      </c>
      <c r="GJ76" s="203">
        <v>58.039000000000001</v>
      </c>
      <c r="GK76" s="203">
        <v>80.248308999999992</v>
      </c>
      <c r="GL76" s="203">
        <v>45.666795</v>
      </c>
      <c r="GM76" s="203">
        <v>34.581510999999999</v>
      </c>
      <c r="GN76" s="203">
        <v>0</v>
      </c>
      <c r="GO76" s="203">
        <v>1222.8919143000001</v>
      </c>
      <c r="GP76" s="203">
        <v>1165.946999</v>
      </c>
      <c r="GQ76" s="203">
        <v>56.944915000000002</v>
      </c>
      <c r="GR76" s="203">
        <v>1711.9924169999999</v>
      </c>
      <c r="GS76" s="203">
        <v>0</v>
      </c>
      <c r="GT76" s="203">
        <v>30.981477199999972</v>
      </c>
      <c r="GU76" s="203">
        <v>26197.423558999999</v>
      </c>
      <c r="GV76" s="241">
        <f>IFERROR(HLOOKUP("fa_21_s_s2",acc!$B$10:$ALJ$83,$A76-1947,FALSE)+HLOOKUP("fa_2_s_s2",acc!$B$10:$ALJ$83,$A76-1947,FALSE)+HLOOKUP("fa_3e_s_s2",acc!$B$10:$ALJ$83,$A76-1947,FALSE)+HLOOKUP("fa_3g_s_s2",acc!$B$10:$ALJ$83,$A76-1947,FALSE)+HLOOKUP("fa_4_s_s2",acc!$B$10:$ALJ$83,$A76-1947,FALSE)+HLOOKUP("fa_5e_s_s2",acc!$B$10:$ALJ$83,$A76-1947,FALSE)+HLOOKUP("fa_6_s_s2",acc!$B$10:$ALJ$83,$A76-1947,FALSE)+HLOOKUP("fa_8_s_s2",acc!$B$10:$ALJ$83,$A76-1947,FALSE),"")</f>
        <v>4234.2684122999999</v>
      </c>
      <c r="GW76" s="203">
        <v>0</v>
      </c>
      <c r="GX76" s="203">
        <v>97.923268199999384</v>
      </c>
      <c r="GY76" s="203">
        <v>112.674452</v>
      </c>
      <c r="GZ76" s="203">
        <v>0</v>
      </c>
      <c r="HA76" s="203">
        <v>4189.9765802000002</v>
      </c>
      <c r="HB76" s="203">
        <v>1880.360651</v>
      </c>
      <c r="HC76" s="203">
        <v>2309.6161059999999</v>
      </c>
      <c r="HD76" s="203">
        <v>597.92747380000014</v>
      </c>
      <c r="HE76" s="203">
        <f t="shared" si="0"/>
        <v>1348.2829965999999</v>
      </c>
      <c r="HF76" s="203">
        <v>1348.2829965999999</v>
      </c>
      <c r="HG76" s="203">
        <v>0</v>
      </c>
      <c r="HH76" s="203">
        <v>14.044253000000026</v>
      </c>
      <c r="HI76" s="203">
        <v>0</v>
      </c>
      <c r="HJ76" s="203">
        <v>-246.20013729999982</v>
      </c>
      <c r="HK76" s="203">
        <v>8793.0908679000004</v>
      </c>
      <c r="HL76" s="241">
        <f>IFERROR(HLOOKUP("fl_3g_s_s11",acc!$B$10:$AIQ$83,$A76-1947,FALSE)+HLOOKUP("fl_4_s_s11",acc!$B$10:$AIQ$83,$A76-1947,FALSE)+HLOOKUP("fl_5e_s_s11",acc!$B$10:$AIQ$83,$A76-1947,FALSE),"")</f>
        <v>7870.2354719999994</v>
      </c>
      <c r="HM76" s="203">
        <v>0</v>
      </c>
      <c r="HN76" s="203">
        <v>0</v>
      </c>
      <c r="HO76" s="203">
        <v>583.12800000000004</v>
      </c>
      <c r="HP76" s="203">
        <v>232.183402</v>
      </c>
      <c r="HQ76" s="203">
        <v>350.94459799999998</v>
      </c>
      <c r="HR76" s="203">
        <v>2240.3165707999997</v>
      </c>
      <c r="HS76" s="203">
        <v>5073.6141701999995</v>
      </c>
      <c r="HT76" s="203">
        <v>5073.6141701999995</v>
      </c>
      <c r="HU76" s="203">
        <v>0</v>
      </c>
      <c r="HV76" s="203">
        <v>0</v>
      </c>
      <c r="HW76" s="203">
        <v>0</v>
      </c>
      <c r="HX76" s="203">
        <v>0</v>
      </c>
      <c r="HY76" s="203">
        <v>12540.036114999999</v>
      </c>
      <c r="HZ76" s="241">
        <f>IFERROR(HLOOKUP("fl_295_s_s12",acc!$B$10:$AMO$83,$A76-1947,FALSE)+HLOOKUP("fl_2_s_s12",acc!$B$10:$AMO$83,$A76-1947,FALSE)+HLOOKUP("fl_3g_s_s12",acc!$B$10:$AMO$83,$A76-1947,FALSE)+HLOOKUP("fl_5e_s_s12",acc!$B$10:$AMO$83,$A76-1947,FALSE)+HLOOKUP("fl_6_s_s12",acc!$B$10:$AMO$83,$A76-1947,FALSE)+HLOOKUP("fl_7_s_s12",acc!$B$10:$AMO$83,$A76-1947,FALSE),"")</f>
        <v>10209.902494600001</v>
      </c>
      <c r="IA76" s="203">
        <v>0</v>
      </c>
      <c r="IB76" s="203">
        <v>4727.6579598000008</v>
      </c>
      <c r="IC76" s="203">
        <v>0</v>
      </c>
      <c r="ID76" s="203">
        <v>18.0462682000001</v>
      </c>
      <c r="IE76" s="203">
        <v>1586.7425802</v>
      </c>
      <c r="IF76" s="203">
        <v>887.85563500000001</v>
      </c>
      <c r="IG76" s="203">
        <v>698.88694599999997</v>
      </c>
      <c r="IH76" s="203">
        <v>0</v>
      </c>
      <c r="II76" s="203">
        <v>2038.1460084000003</v>
      </c>
      <c r="IJ76" s="203">
        <v>2038.1460084000003</v>
      </c>
      <c r="IK76" s="203">
        <v>0</v>
      </c>
      <c r="IL76" s="203">
        <v>1778.3217129999998</v>
      </c>
      <c r="IM76" s="203">
        <v>60.987964200000079</v>
      </c>
      <c r="IN76" s="203">
        <v>0</v>
      </c>
      <c r="IO76" s="203">
        <v>563.526341</v>
      </c>
      <c r="IP76" s="241">
        <f>IFERROR(HLOOKUP("fl_21_s_s121",acc!$B$10:$AMG$83,$A76-1947,FALSE)+HLOOKUP("res_s",acc!$B$10:$AMG$83,$A76-1947,FALSE)+HLOOKUP("gcb_s",acc!$B$10:$AMG$83,$A76-1947,FALSE)+HLOOKUP("fl_2_s_s121",acc!$B$10:$AMG$83,$A76-1947,FALSE)+HLOOKUP("fl_5e_s_s121",acc!$B$10:$AMG$83,$A76-1947,FALSE),"")</f>
        <v>550.96058700000003</v>
      </c>
      <c r="IQ76" s="203">
        <v>0</v>
      </c>
      <c r="IR76" s="203">
        <v>153.33168000000001</v>
      </c>
      <c r="IS76" s="203">
        <v>192.55145200000001</v>
      </c>
      <c r="IT76" s="203">
        <v>0</v>
      </c>
      <c r="IU76" s="203">
        <v>0</v>
      </c>
      <c r="IV76" s="203">
        <v>0</v>
      </c>
      <c r="IW76" s="203">
        <v>0</v>
      </c>
      <c r="IX76" s="203">
        <v>0</v>
      </c>
      <c r="IY76" s="203">
        <v>87.929718999999992</v>
      </c>
      <c r="IZ76" s="203">
        <v>87.929718999999992</v>
      </c>
      <c r="JA76" s="203">
        <v>0</v>
      </c>
      <c r="JB76" s="203">
        <v>0</v>
      </c>
      <c r="JC76" s="203">
        <v>0</v>
      </c>
      <c r="JD76" s="203">
        <v>0</v>
      </c>
      <c r="JE76" s="203">
        <v>2867.982</v>
      </c>
      <c r="JF76" s="241">
        <f>IFERROR(HLOOKUP("fl_2_s_s13",acc!$B$10:$ALY$83,$A76-1947,FALSE)+HLOOKUP("fl_3e_s_s13",acc!$B$10:$ALY$83,$A76-1947,FALSE)+HLOOKUP("fl_4_s_s13",acc!$B$10:$ALY$83,$A76-1947,FALSE),"")</f>
        <v>2304.2740349999999</v>
      </c>
      <c r="JG76" s="203">
        <v>0</v>
      </c>
      <c r="JH76" s="203">
        <v>114.30800000000001</v>
      </c>
      <c r="JI76" s="203">
        <v>0</v>
      </c>
      <c r="JJ76" s="203">
        <v>2020.106</v>
      </c>
      <c r="JK76" s="203">
        <v>760.32161399999995</v>
      </c>
      <c r="JL76" s="203">
        <v>1259.784384</v>
      </c>
      <c r="JM76" s="203">
        <v>198.68699999999998</v>
      </c>
      <c r="JN76" s="203">
        <v>0</v>
      </c>
      <c r="JO76" s="203">
        <v>0</v>
      </c>
      <c r="JP76" s="203">
        <v>0</v>
      </c>
      <c r="JQ76" s="203">
        <v>0</v>
      </c>
      <c r="JR76" s="203">
        <v>0</v>
      </c>
      <c r="JS76" s="203">
        <v>0</v>
      </c>
      <c r="JT76" s="203">
        <v>1432.7882351999999</v>
      </c>
      <c r="JU76" s="241">
        <f>IFERROR(HLOOKUP("fl_4_s_s14",acc!$B$10:$ALQ$83,$A76-1947,FALSE),"")</f>
        <v>1165.7153283999999</v>
      </c>
      <c r="JV76" s="203">
        <v>0</v>
      </c>
      <c r="JW76" s="203">
        <v>0</v>
      </c>
      <c r="JX76" s="203">
        <v>0</v>
      </c>
      <c r="JY76" s="203">
        <v>0</v>
      </c>
      <c r="JZ76" s="203">
        <v>0</v>
      </c>
      <c r="KA76" s="203">
        <v>1165.7153283999999</v>
      </c>
      <c r="KB76" s="203">
        <v>0</v>
      </c>
      <c r="KC76" s="203">
        <v>0</v>
      </c>
      <c r="KD76" s="203">
        <v>0</v>
      </c>
      <c r="KE76" s="203">
        <v>0</v>
      </c>
      <c r="KF76" s="203">
        <v>0</v>
      </c>
      <c r="KG76" s="203">
        <v>0</v>
      </c>
      <c r="KH76" s="203">
        <v>26228.939934000002</v>
      </c>
      <c r="KI76" s="241">
        <f>IFERROR(HLOOKUP("fl_1_s_s2",acc!$B$10:$ALI$83,$A76-1947,FALSE)+HLOOKUP("fl_295_s_s2",acc!$B$10:$ALI$83,$A76-1947,FALSE)+HLOOKUP("tgt2_s",acc!$B$10:$ALI$83,$A76-1947,FALSE)+HLOOKUP("fl_2_s_s2",acc!$B$10:$ALI$83,$A76-1947,FALSE)+HLOOKUP("fl_3d_s_s2",acc!$B$10:$ALI$83,$A76-1947,FALSE)+HLOOKUP("fl_4_s_s2",acc!$B$10:$ALI$83,$A76-1947,FALSE)+HLOOKUP("fl_5d_s_s2",acc!$B$10:$ALI$83,$A76-1947,FALSE)+HLOOKUP("fl_7_s_s2",acc!$B$10:$ALI$83,$A76-1947,FALSE),"")</f>
        <v>4265.7847855999989</v>
      </c>
      <c r="KJ76" s="203">
        <v>77.638846000000001</v>
      </c>
      <c r="KK76" s="203">
        <v>-101.47655233333343</v>
      </c>
      <c r="KL76" s="203">
        <v>0</v>
      </c>
      <c r="KM76" s="203">
        <v>115.74158979999993</v>
      </c>
      <c r="KN76" s="203">
        <v>3534.8972562000004</v>
      </c>
      <c r="KO76" s="203">
        <v>1880.360651</v>
      </c>
      <c r="KP76" s="203">
        <v>1654.5367819999999</v>
      </c>
      <c r="KQ76" s="203">
        <v>757.19180060000031</v>
      </c>
      <c r="KR76" s="203">
        <v>1855.9744329</v>
      </c>
      <c r="KS76" s="203">
        <v>0</v>
      </c>
      <c r="KT76" s="203">
        <v>1855.9744329</v>
      </c>
      <c r="KU76" s="203">
        <v>0</v>
      </c>
      <c r="KV76" s="203">
        <v>-60.179964200000086</v>
      </c>
      <c r="KW76" s="203">
        <v>0</v>
      </c>
      <c r="KX76" s="203">
        <v>147.3008404</v>
      </c>
      <c r="KY76" s="241">
        <f>IFERROR(HLOOKUP("fa_21_flow_s11",acc!$B$10:$AIP$83,$A76-1947,FALSE)+HLOOKUP("fa_2_flow_s11",acc!$B$10:$AIP$83,$A76-1947,FALSE)+HLOOKUP("fa_3e_flow_s11",acc!$B$10:$AIP$83,$A76-1947,FALSE)+HLOOKUP("fa_3d_flow_s11",acc!$B$10:$AIP$83,$A76-1947,FALSE)+HLOOKUP("fa_4_flow_s11",acc!$B$10:$AIP$83,$A76-1947,FALSE)+HLOOKUP("fa_5e_flow_s11",acc!$B$10:$AIP$83,$A76-1947,FALSE)+HLOOKUP("fa_5d_flow_s11",acc!$B$10:$AIP$83,$A76-1947,FALSE)+HLOOKUP("fa_6_flow_s11",acc!$B$10:$AIP$83,$A76-1947,FALSE)+HLOOKUP("fa_7_flow_s11",acc!$B$10:$AIP$83,$A76-1947,FALSE)+HLOOKUP("fa_8_flow_s11",acc!$B$10:$AIP$83,$A76-1947,FALSE),"")</f>
        <v>134.3462638</v>
      </c>
      <c r="KZ76" s="203">
        <v>0</v>
      </c>
      <c r="LA76" s="203">
        <v>21.171756300000002</v>
      </c>
      <c r="LB76" s="203">
        <v>0.33900000000000002</v>
      </c>
      <c r="LC76" s="203">
        <v>-0.45200060000000003</v>
      </c>
      <c r="LD76" s="203">
        <v>-1.2625360000000001</v>
      </c>
      <c r="LE76" s="203">
        <v>0.81052599999999997</v>
      </c>
      <c r="LF76" s="203">
        <v>58.334627999999995</v>
      </c>
      <c r="LG76" s="203">
        <v>42.331727800000003</v>
      </c>
      <c r="LH76" s="203">
        <v>8.3887350000000005</v>
      </c>
      <c r="LI76" s="203">
        <v>33.942993000000001</v>
      </c>
      <c r="LJ76" s="203">
        <v>0.22051200000000001</v>
      </c>
      <c r="LK76" s="203">
        <v>0</v>
      </c>
      <c r="LL76" s="203">
        <v>11.881288499999998</v>
      </c>
      <c r="LM76" s="203">
        <v>1084.1867598000001</v>
      </c>
      <c r="LN76" s="241">
        <f>IFERROR(HLOOKUP("fa_21_flow_s12",acc!$B$10:$AMM$83,$A76-1947,FALSE)+HLOOKUP("res_flow",acc!$B$10:$AMM$83,$A76-1947,FALSE)+HLOOKUP("fa_2_flow_s12",acc!$B$10:$AMM$83,$A76-1947,FALSE)+HLOOKUP("fa_3e_flow_s12",acc!$B$10:$AMM$83,$A76-1947,FALSE)+HLOOKUP("fa_3d_flow_s12",acc!$B$10:$AMM$83,$A76-1947,FALSE)+HLOOKUP("fa_3g_flow_s12",acc!$B$10:$AMM$83,$A76-1947,FALSE)+HLOOKUP("fa_4_flow_s12",acc!$B$10:$AMM$83,$A76-1947,FALSE)+HLOOKUP("fa_5e_flow_s12",acc!$B$10:$AMM$83,$A76-1947,FALSE)+HLOOKUP("fa_5d_flow_s12",acc!$B$10:$AMM$83,$A76-1947,FALSE)+HLOOKUP("fa_8_flow_s12",acc!$B$10:$AMM$83,$A76-1947,FALSE),"")</f>
        <v>264.66821190000002</v>
      </c>
      <c r="LO76" s="203">
        <v>0</v>
      </c>
      <c r="LP76" s="203">
        <v>126.22083300000003</v>
      </c>
      <c r="LQ76" s="203">
        <v>1.1509999999999998</v>
      </c>
      <c r="LR76" s="203">
        <v>0</v>
      </c>
      <c r="LS76" s="203">
        <v>97.738303299999998</v>
      </c>
      <c r="LT76" s="203">
        <v>31.809426999999999</v>
      </c>
      <c r="LU76" s="203">
        <v>65.926202000000004</v>
      </c>
      <c r="LV76" s="203">
        <v>82.444925299999994</v>
      </c>
      <c r="LW76" s="203">
        <v>7.8074793000000007</v>
      </c>
      <c r="LX76" s="203">
        <v>4.9956650000000007</v>
      </c>
      <c r="LY76" s="203">
        <v>2.8118040000000004</v>
      </c>
      <c r="LZ76" s="203">
        <v>0</v>
      </c>
      <c r="MA76" s="203">
        <v>0</v>
      </c>
      <c r="MB76" s="203">
        <v>-51.601727400000001</v>
      </c>
      <c r="MC76" s="203">
        <v>3.7769700000000003E-2</v>
      </c>
      <c r="MD76" s="330">
        <f>IFERROR(HLOOKUP("fa_1_flow_s121",acc!$B$10:$AMF$83,$A76-1947,FALSE)+HLOOKUP("fa_295_flow_s121",acc!$B$10:$AMF$83,$A76-1947,FALSE)+HLOOKUP("tgt2_flow",acc!$B$10:$AMF$83,$A76-1947,FALSE)+HLOOKUP("fa_2_flow_s121",acc!$B$10:$AMF$83,$A76-1947,FALSE)+HLOOKUP("fa_3e_flow_s121",acc!$B$10:$AMF$83,$A76-1947,FALSE)+HLOOKUP("fa_3d_flow_s121",acc!$B$10:$AMF$83,$A76-1947,FALSE)+HLOOKUP("fa_3g_flow_s121",acc!$B$10:$AMF$83,$A76-1947,FALSE)+HLOOKUP("fa_4_flow_s121",acc!$B$10:$AMF$83,$A76-1947,FALSE)+HLOOKUP("fa_5e_flow_s121",acc!$B$10:$AMF$83,$A76-1947,FALSE)+HLOOKUP("fa_5d_flow_s121",acc!$B$10:$AMF$83,$A76-1947,FALSE)+HLOOKUP("fa_7_flow_s121",acc!$B$10:$AMF$83,$A76-1947,FALSE)+HLOOKUP("fa_8_flow_s121",acc!$B$10:$AMF$83,$A76-1947,FALSE),"")</f>
        <v>-0.13483199999999984</v>
      </c>
      <c r="ME76" s="203">
        <v>0.41924400000000001</v>
      </c>
      <c r="MF76" s="203">
        <v>-20.01125883333334</v>
      </c>
      <c r="MG76" s="203">
        <v>0</v>
      </c>
      <c r="MH76" s="203">
        <v>11.744565</v>
      </c>
      <c r="MI76" s="203">
        <v>-8.8022733000000013</v>
      </c>
      <c r="MJ76" s="203">
        <v>-1.5545740000000001</v>
      </c>
      <c r="MK76" s="203">
        <v>-7.2477079999999994</v>
      </c>
      <c r="ML76" s="203">
        <v>-0.10508999999999999</v>
      </c>
      <c r="MM76" s="203">
        <v>4.7489849999999993</v>
      </c>
      <c r="MN76" s="203">
        <v>4.7389849999999996</v>
      </c>
      <c r="MO76" s="203">
        <v>0.01</v>
      </c>
      <c r="MP76" s="203">
        <v>0</v>
      </c>
      <c r="MQ76" s="241">
        <v>0</v>
      </c>
      <c r="MR76" s="203">
        <v>2.4859040000000001</v>
      </c>
      <c r="MS76" s="203">
        <v>16.696793000000003</v>
      </c>
      <c r="MT76" s="241">
        <f>IFERROR(HLOOKUP("gcb_flow",acc!$B$10:$ALX$83,$A76-1947,FALSE)+HLOOKUP("fa_2_flow_s13",acc!$B$10:$ALX$83,$A76-1947,FALSE)+HLOOKUP("fa_3d_flow_s13",acc!$B$10:$ALX$83,$A76-1947,FALSE)+HLOOKUP("fa_3g_flow_s13",acc!$B$10:$ALX$83,$A76-1947,FALSE)+HLOOKUP("fa_5e_flow_s13",acc!$B$10:$ALX$83,$A76-1947,FALSE)+HLOOKUP("fa_5d_flow_s13",acc!$B$10:$ALX$83,$A76-1947,FALSE)+HLOOKUP("fa_6_flow_s13",acc!$B$10:$ALX$83,$A76-1947,FALSE)+HLOOKUP("fa_7_flow_s13",acc!$B$10:$ALX$83,$A76-1947,FALSE)+HLOOKUP("fa_8_flow_s13",acc!$B$10:$ALX$83,$A76-1947,FALSE),"")</f>
        <v>12.801738</v>
      </c>
      <c r="MU76" s="203">
        <v>0</v>
      </c>
      <c r="MV76" s="203">
        <v>4.1610000000000005</v>
      </c>
      <c r="MW76" s="203">
        <v>0</v>
      </c>
      <c r="MX76" s="203">
        <v>5.2729999999999997</v>
      </c>
      <c r="MY76" s="203">
        <v>3.351925</v>
      </c>
      <c r="MZ76" s="203">
        <v>1.9202349999999999</v>
      </c>
      <c r="NA76" s="203">
        <v>0</v>
      </c>
      <c r="NB76" s="203">
        <v>-3.8652069999999998</v>
      </c>
      <c r="NC76" s="203">
        <v>-3.4539310000000003</v>
      </c>
      <c r="ND76" s="203">
        <v>-0.41039600000000004</v>
      </c>
      <c r="NE76" s="203">
        <v>-0.27300000000000002</v>
      </c>
      <c r="NF76" s="203">
        <v>-0.29199999999999993</v>
      </c>
      <c r="NG76" s="203">
        <v>6.8279999999999994</v>
      </c>
      <c r="NH76" s="203">
        <v>92.018455599999996</v>
      </c>
      <c r="NI76" s="241">
        <f>IFERROR(HLOOKUP("fa_21_flow_s14",acc!$B$10:$ALP$83,$A76-1947,FALSE)+HLOOKUP("fa_2_flow_s14",acc!$B$10:$ALP$83,$A76-1947,FALSE)+HLOOKUP("fa_3d_flow_s14",acc!$B$10:$ALP$83,$A76-1947,FALSE)+HLOOKUP("fa_3g_flow_s14",acc!$B$10:$ALP$83,$A76-1947,FALSE)+HLOOKUP("fa_5e_flow_s14",acc!$B$10:$ALP$83,$A76-1947,FALSE)+HLOOKUP("fa_5d_flow_s14",acc!$B$10:$ALP$83,$A76-1947,FALSE)+HLOOKUP("fa_6_flow_s14",acc!$B$10:$ALP$83,$A76-1947,FALSE)+HLOOKUP("fa_7_flow_s14",acc!$B$10:$ALP$83,$A76-1947,FALSE)+HLOOKUP("fa_8_flow_s14",acc!$B$10:$ALP$83,$A76-1947,FALSE),"")</f>
        <v>86.563833500000001</v>
      </c>
      <c r="NJ76" s="203">
        <v>0</v>
      </c>
      <c r="NK76" s="203">
        <v>23.136450700000001</v>
      </c>
      <c r="NL76" s="203">
        <v>1.877</v>
      </c>
      <c r="NM76" s="203">
        <v>-10.430727999999998</v>
      </c>
      <c r="NN76" s="203">
        <v>-8.1942059999999994</v>
      </c>
      <c r="NO76" s="203">
        <v>-2.2365300000000001</v>
      </c>
      <c r="NP76" s="203">
        <v>0</v>
      </c>
      <c r="NQ76" s="203">
        <v>0.40814630000000002</v>
      </c>
      <c r="NR76" s="203">
        <v>-3.6567989999999999</v>
      </c>
      <c r="NS76" s="203">
        <v>4.0649459999999999</v>
      </c>
      <c r="NT76" s="203">
        <v>53.595844</v>
      </c>
      <c r="NU76" s="203">
        <v>0</v>
      </c>
      <c r="NV76" s="203">
        <v>17.977127800000002</v>
      </c>
      <c r="NW76" s="203">
        <v>1363.131496</v>
      </c>
      <c r="NX76" s="241">
        <f>IFERROR(HLOOKUP("fa_21_flow_s2",acc!$B$10:$ALH$83,$A76-1947,FALSE)+HLOOKUP("fa_2_flow_s2",acc!$B$10:$ALH$83,$A76-1947,FALSE)+HLOOKUP("fa_3e_flow_s2",acc!$B$10:$ALH$83,$A76-1947,FALSE)+HLOOKUP("fa_3g_flow_s2",acc!$B$10:$ALH$83,$A76-1947,FALSE)+HLOOKUP("fa_4_flow_s2",acc!$B$10:$ALH$83,$A76-1947,FALSE)+HLOOKUP("fa_5e_flow_s2",acc!$B$10:$ALH$83,$A76-1947,FALSE)+HLOOKUP("fa_6_flow_s2",acc!$B$10:$ALH$83,$A76-1947,FALSE)+HLOOKUP("fa_8_flow_s2",acc!$B$10:$ALH$83,$A76-1947,FALSE),"")</f>
        <v>63.907036300000001</v>
      </c>
      <c r="NY76" s="203">
        <v>0</v>
      </c>
      <c r="NZ76" s="203">
        <v>-18.377325300000003</v>
      </c>
      <c r="OA76" s="203">
        <v>7.4949680000000001</v>
      </c>
      <c r="OB76" s="203">
        <v>0</v>
      </c>
      <c r="OC76" s="203">
        <v>24.150036</v>
      </c>
      <c r="OD76" s="203">
        <v>24.150036</v>
      </c>
      <c r="OE76" s="203">
        <v>79.729996</v>
      </c>
      <c r="OF76" s="203">
        <v>-46.692494600000003</v>
      </c>
      <c r="OG76" s="203">
        <v>23.640471000000002</v>
      </c>
      <c r="OH76" s="203">
        <v>23.640471000000002</v>
      </c>
      <c r="OI76" s="203">
        <v>0</v>
      </c>
      <c r="OJ76" s="203">
        <v>5.6820139999999952</v>
      </c>
      <c r="OK76" s="203">
        <v>0</v>
      </c>
      <c r="OL76" s="203">
        <v>12.4294072</v>
      </c>
      <c r="OM76" s="203">
        <v>163.5922137</v>
      </c>
      <c r="ON76" s="241">
        <f>IFERROR(HLOOKUP("fl_3g_flow_s11",acc!$B$10:$AIO$83,$A76-1947,FALSE)+HLOOKUP("fl_4_flow_s11",acc!$B$10:$AIO$83,$A76-1947,FALSE)+HLOOKUP("fl_5e_flow_s11",acc!$B$10:$AIO$83,$A76-1947,FALSE),"")</f>
        <v>150.63764550000002</v>
      </c>
      <c r="OO76" s="203">
        <v>0</v>
      </c>
      <c r="OP76" s="203">
        <v>0</v>
      </c>
      <c r="OQ76" s="203">
        <v>45.679600899999997</v>
      </c>
      <c r="OR76" s="203">
        <v>-2.3344430000000003</v>
      </c>
      <c r="OS76" s="203">
        <v>48.014043000000001</v>
      </c>
      <c r="OT76" s="203">
        <v>48.545453899999998</v>
      </c>
      <c r="OU76" s="203">
        <v>55.893230600000003</v>
      </c>
      <c r="OV76" s="203">
        <v>55.893230600000003</v>
      </c>
      <c r="OW76" s="203">
        <v>0</v>
      </c>
      <c r="OX76" s="203">
        <v>0</v>
      </c>
      <c r="OY76" s="203">
        <v>0</v>
      </c>
      <c r="OZ76" s="203">
        <v>0</v>
      </c>
      <c r="PA76" s="203">
        <v>1073.7870151</v>
      </c>
      <c r="PB76" s="241">
        <f>IFERROR(HLOOKUP("fl_295_flow_s12",acc!$B$10:$AMM$83,$A76-1947,FALSE)+HLOOKUP("fl_2_flow_s12",acc!$B$10:$AMM$83,$A76-1947,FALSE)+HLOOKUP("fl_3g_flow_s12",acc!$B$10:$AMM$83,$A76-1947,FALSE)+HLOOKUP("fl_5e_flow_s12",acc!$B$10:$AMM$83,$A76-1947,FALSE)+HLOOKUP("fl_6_flow_s12",acc!$B$10:$AMM$83,$A76-1947,FALSE)+HLOOKUP("fl_7_flow_s12",acc!$B$10:$AMM$83,$A76-1947,FALSE),"")</f>
        <v>254.27117419999993</v>
      </c>
      <c r="PC76" s="203">
        <v>0</v>
      </c>
      <c r="PD76" s="203">
        <v>209.64193609999998</v>
      </c>
      <c r="PE76" s="203">
        <v>0</v>
      </c>
      <c r="PF76" s="203">
        <v>-21.744325300000014</v>
      </c>
      <c r="PG76" s="203">
        <v>4.7602643999999996</v>
      </c>
      <c r="PH76" s="203">
        <v>1.9781220000000002</v>
      </c>
      <c r="PI76" s="203">
        <v>2.782165</v>
      </c>
      <c r="PJ76" s="203">
        <v>0</v>
      </c>
      <c r="PK76" s="203">
        <v>-21.240982599999999</v>
      </c>
      <c r="PL76" s="203">
        <v>-21.240982599999999</v>
      </c>
      <c r="PM76" s="203">
        <v>0</v>
      </c>
      <c r="PN76" s="203">
        <v>59.225369999999998</v>
      </c>
      <c r="PO76" s="203">
        <v>23.628888999999958</v>
      </c>
      <c r="PP76" s="203">
        <v>0</v>
      </c>
      <c r="PQ76" s="203">
        <v>1.13733</v>
      </c>
      <c r="PR76" s="241">
        <f>IFERROR(HLOOKUP("fl_21_flow_s121",acc!$B$10:$AME$83,$A76-1947,FALSE)+HLOOKUP("res_flow",acc!$B$10:$AME$83,$A76-1947,FALSE)+HLOOKUP("gcb_flow",acc!$B$10:$AME$83,$A76-1947,FALSE)+HLOOKUP("fl_2_flow_s121",acc!$B$10:$AME$83,$A76-1947,FALSE)+HLOOKUP("fl_5e_flow_s121",acc!$B$10:$AME$83,$A76-1947,FALSE),"")</f>
        <v>0.96473699999999951</v>
      </c>
      <c r="PS76" s="203">
        <v>0</v>
      </c>
      <c r="PT76" s="203">
        <v>-9.9273139999999991</v>
      </c>
      <c r="PU76" s="203">
        <v>10.861967999999999</v>
      </c>
      <c r="PV76" s="203">
        <v>0</v>
      </c>
      <c r="PW76" s="203">
        <v>0</v>
      </c>
      <c r="PX76" s="203">
        <v>0</v>
      </c>
      <c r="PY76" s="203">
        <v>0</v>
      </c>
      <c r="PZ76" s="203">
        <v>0</v>
      </c>
      <c r="QA76" s="203">
        <v>0</v>
      </c>
      <c r="QB76" s="203">
        <v>0</v>
      </c>
      <c r="QC76" s="203">
        <v>0</v>
      </c>
      <c r="QD76" s="203">
        <v>0</v>
      </c>
      <c r="QE76" s="203">
        <v>0</v>
      </c>
      <c r="QF76" s="203">
        <v>0</v>
      </c>
      <c r="QG76" s="203">
        <v>98.856999999999999</v>
      </c>
      <c r="QH76" s="241">
        <f>IFERROR(HLOOKUP("fl_2_flow_s13",acc!$B$10:$ALW$83,$A76-1947,FALSE)+HLOOKUP("fl_3e_flow_s13",acc!$B$10:$ALW$83,$A76-1947,FALSE)+HLOOKUP("fl_4_flow_s13",acc!$B$10:$ALW$83,$A76-1947,FALSE),"")</f>
        <v>94.959608000000003</v>
      </c>
      <c r="QI76" s="203">
        <v>0</v>
      </c>
      <c r="QJ76" s="203">
        <v>4.625</v>
      </c>
      <c r="QK76" s="203">
        <v>0</v>
      </c>
      <c r="QL76" s="203">
        <v>53.445</v>
      </c>
      <c r="QM76" s="203">
        <v>24.506357000000001</v>
      </c>
      <c r="QN76" s="203">
        <v>28.936346</v>
      </c>
      <c r="QO76" s="203">
        <v>35.042000000000002</v>
      </c>
      <c r="QP76" s="203">
        <v>0</v>
      </c>
      <c r="QQ76" s="203">
        <v>0</v>
      </c>
      <c r="QR76" s="203">
        <v>0</v>
      </c>
      <c r="QS76" s="203">
        <v>0</v>
      </c>
      <c r="QT76" s="203">
        <v>0</v>
      </c>
      <c r="QU76" s="203">
        <v>0</v>
      </c>
      <c r="QV76" s="203">
        <v>25.757937200000001</v>
      </c>
      <c r="QW76" s="241">
        <f>IFERROR(HLOOKUP("fl_4_flow_s14",acc!$B$10:$ALO$83,$A76-1947,FALSE),"")</f>
        <v>20.303322499999997</v>
      </c>
      <c r="QX76" s="203">
        <v>0</v>
      </c>
      <c r="QY76" s="203">
        <v>0</v>
      </c>
      <c r="QZ76" s="203">
        <v>0</v>
      </c>
      <c r="RA76" s="203">
        <v>0</v>
      </c>
      <c r="RB76" s="203">
        <v>0</v>
      </c>
      <c r="RC76" s="203">
        <v>20.303322499999997</v>
      </c>
      <c r="RD76" s="203">
        <v>0</v>
      </c>
      <c r="RE76" s="203">
        <v>0</v>
      </c>
      <c r="RF76" s="203">
        <v>0</v>
      </c>
      <c r="RG76" s="203">
        <v>0</v>
      </c>
      <c r="RH76" s="203">
        <v>0</v>
      </c>
      <c r="RI76" s="203">
        <v>0</v>
      </c>
      <c r="RJ76" s="203">
        <v>1340.2406185000002</v>
      </c>
      <c r="RK76" s="241">
        <f>IFERROR(HLOOKUP("fl_1_flow_s2",acc!$B$10:$ALG$83,$A76-1947,FALSE)+HLOOKUP("fl_295_flow_s2",acc!$B$10:$ALG$83,$A76-1947,FALSE)+HLOOKUP("tgt2_flow",acc!$B$10:$ALG$83,$A76-1947,FALSE)+HLOOKUP("fl_2_flow_s2",acc!$B$10:$ALG$83,$A76-1947,FALSE)+HLOOKUP("fl_3d_flow_s2",acc!$B$10:$ALG$83,$A76-1947,FALSE)+HLOOKUP("fl_4_flow_s2",acc!$B$10:$ALG$83,$A76-1947,FALSE)+HLOOKUP("fl_5d_flow_s2",acc!$B$10:$ALG$83,$A76-1947,FALSE)+HLOOKUP("fl_7_flow_s2",acc!$B$10:$ALG$83,$A76-1947,FALSE),"")</f>
        <v>41.016151400000027</v>
      </c>
      <c r="RL76" s="203">
        <v>0.41924400000000001</v>
      </c>
      <c r="RM76" s="203">
        <v>-68.038166133333348</v>
      </c>
      <c r="RN76" s="203">
        <v>0</v>
      </c>
      <c r="RO76" s="203">
        <v>33.488890300000008</v>
      </c>
      <c r="RP76" s="203">
        <v>83.326301399999991</v>
      </c>
      <c r="RQ76" s="203">
        <v>24.150036</v>
      </c>
      <c r="RR76" s="203">
        <v>59.171432000000003</v>
      </c>
      <c r="RS76" s="203">
        <v>-9.9088075999999923</v>
      </c>
      <c r="RT76" s="203">
        <v>40.419347000000002</v>
      </c>
      <c r="RU76" s="203">
        <v>0</v>
      </c>
      <c r="RV76" s="203">
        <v>40.419347000000002</v>
      </c>
      <c r="RW76" s="203">
        <v>0</v>
      </c>
      <c r="RX76" s="203">
        <v>-23.920888999999988</v>
      </c>
      <c r="RY76" s="203">
        <v>0</v>
      </c>
      <c r="RZ76" s="203">
        <v>132.15577249999998</v>
      </c>
      <c r="SA76" s="241">
        <f>IFERROR(HLOOKUP("fa_21_v_s11",acc!$B$10:$AIR$83,$A76-1947,FALSE)+HLOOKUP("fa_2_v_s11",acc!$B$10:$AIR$83,$A76-1947,FALSE)+HLOOKUP("fa_3e_v_s11",acc!$B$10:$AIR$83,$A76-1947,FALSE)+HLOOKUP("fa_3d_v_s11",acc!$B$10:$AIR$83,$A76-1947,FALSE)+HLOOKUP("fa_4_v_s11",acc!$B$10:$AIR$83,$A76-1947,FALSE)
+HLOOKUP("fa_5e_v_s11",acc!$B$10:$AIR$83,$A76-1947,FALSE)
+HLOOKUP("fa_5d_v_s11",acc!$B$10:$AIR$83,$A76-1947,FALSE)
+HLOOKUP("fa_6_v_s11",acc!$B$10:$AIR$83,$A76-1947,FALSE)
+HLOOKUP("fa_7_v_s11",acc!$B$10:$AIR$83,$A76-1947,FALSE)
+HLOOKUP("fa_8_v_s11",acc!$B$10:$AIR$83,$A76-1947,FALSE),"")</f>
        <v>126.46996360000001</v>
      </c>
      <c r="SB76" s="203">
        <v>0</v>
      </c>
      <c r="SC76" s="203">
        <v>2.1937609999999999</v>
      </c>
      <c r="SD76" s="203">
        <v>0</v>
      </c>
      <c r="SE76" s="203">
        <v>1.6165340000000001</v>
      </c>
      <c r="SF76" s="203">
        <v>1.100576</v>
      </c>
      <c r="SG76" s="203">
        <v>0.51596000000000009</v>
      </c>
      <c r="SH76" s="203">
        <v>9.0369700000000002</v>
      </c>
      <c r="SI76" s="203">
        <v>117.25330650000001</v>
      </c>
      <c r="SJ76" s="203">
        <v>70.571053000000006</v>
      </c>
      <c r="SK76" s="203">
        <v>46.682253599999996</v>
      </c>
      <c r="SL76" s="203">
        <v>0</v>
      </c>
      <c r="SM76" s="203">
        <v>0</v>
      </c>
      <c r="SN76" s="203">
        <v>-2.6105500000000004</v>
      </c>
      <c r="SO76" s="203">
        <v>-273.46627230000001</v>
      </c>
      <c r="SP76" s="241">
        <f>IFERROR(HLOOKUP("fa_21_v_s12",acc!$B$10:$AML$83,$A76-1947,FALSE)+HLOOKUP("res_v",acc!$B$10:$AML$83,$A76-1947,FALSE)+HLOOKUP("fa_2_v_s12",acc!$B$10:$AML$83,$A76-1947,FALSE)+HLOOKUP("fa_3e_v_s12",acc!$B$10:$AML$83,$A76-1947,FALSE)+HLOOKUP("fa_3d_v_s12",acc!$B$10:$AML$83,$A76-1947,FALSE)+HLOOKUP("fa_3g_v_s12",acc!$B$10:$AML$83,$A76-1947,FALSE)+HLOOKUP("fa_4_v_s12",acc!$B$10:$AML$83,$A76-1947,FALSE)+HLOOKUP("fa_5e_v_s12",acc!$B$10:$AML$83,$A76-1947,FALSE)+HLOOKUP("fa_5d_v_s12",acc!$B$10:$AML$83,$A76-1947,FALSE)+HLOOKUP("fa_8_v_s12",acc!$B$10:$AML$83,$A76-1947,FALSE),"")</f>
        <v>305.87914660000001</v>
      </c>
      <c r="SQ76" s="203">
        <v>0.75094999999999956</v>
      </c>
      <c r="SR76" s="203">
        <v>26.862997500000002</v>
      </c>
      <c r="SS76" s="203">
        <v>0</v>
      </c>
      <c r="ST76" s="203">
        <v>0</v>
      </c>
      <c r="SU76" s="203">
        <v>205.49494709999999</v>
      </c>
      <c r="SV76" s="203">
        <v>125.995451</v>
      </c>
      <c r="SW76" s="203">
        <v>79.499519000000006</v>
      </c>
      <c r="SX76" s="203">
        <v>9.925723099999999</v>
      </c>
      <c r="SY76" s="203">
        <v>63.593884099999997</v>
      </c>
      <c r="SZ76" s="203">
        <v>31.379161000000003</v>
      </c>
      <c r="TA76" s="203">
        <v>32.214725999999999</v>
      </c>
      <c r="TB76" s="203">
        <v>0</v>
      </c>
      <c r="TC76" s="203">
        <v>0</v>
      </c>
      <c r="TD76" s="203">
        <v>0</v>
      </c>
      <c r="TE76" s="203">
        <v>27.231606299999999</v>
      </c>
      <c r="TF76" s="241">
        <f>IFERROR(HLOOKUP("fa_1_v_s121",acc!$B$10:$AMD$83,$A76-1947,FALSE)+HLOOKUP("fa_295_v_s121",acc!$B$10:$AMD$83,$A76-1947,FALSE)+HLOOKUP("tgt2_v",acc!$B$10:$AMD$83,$A76-1947,FALSE)+HLOOKUP("fa_2_v_s121",acc!$B$10:$AMD$83,$A76-1947,FALSE)+HLOOKUP("fa_3e_v_s121",acc!$B$10:$AMD$83,$A76-1947,FALSE)+HLOOKUP("fa_3d_v_s121",acc!$B$10:$AMD$83,$A76-1947,FALSE)+HLOOKUP("fa_3g_v_s121",acc!$B$10:$AMD$83,$A76-1947,FALSE)+HLOOKUP("fa_4_v_s121",acc!$B$10:$AMD$83,$A76-1947,FALSE)+HLOOKUP("fa_5e_v_s121",acc!$B$10:$AMD$83,$A76-1947,FALSE)+HLOOKUP("fa_5d_v_s121",acc!$B$10:$AMD$83,$A76-1947,FALSE)+HLOOKUP("fa_7_v_s121",acc!$B$10:$AMD$83,$A76-1947,FALSE)+HLOOKUP("fa_8_v_s121",acc!$B$10:$AMD$83,$A76-1947,FALSE),"")</f>
        <v>26.480654000000005</v>
      </c>
      <c r="TG76" s="203">
        <v>9.134029</v>
      </c>
      <c r="TH76" s="203">
        <v>9.7141190000000002</v>
      </c>
      <c r="TI76" s="203">
        <v>0</v>
      </c>
      <c r="TJ76" s="203">
        <v>0.73724900000000004</v>
      </c>
      <c r="TK76" s="203">
        <v>6.3283752999999994</v>
      </c>
      <c r="TL76" s="203">
        <v>3.386469</v>
      </c>
      <c r="TM76" s="203">
        <v>2.9419040000000001</v>
      </c>
      <c r="TN76" s="203">
        <v>0</v>
      </c>
      <c r="TO76" s="203">
        <v>0.56688400000000005</v>
      </c>
      <c r="TP76" s="203">
        <v>0.66948800000000008</v>
      </c>
      <c r="TQ76" s="203">
        <v>-0.102604</v>
      </c>
      <c r="TR76" s="203">
        <v>0</v>
      </c>
      <c r="TS76" s="241">
        <v>0</v>
      </c>
      <c r="TT76" s="203">
        <v>0</v>
      </c>
      <c r="TU76" s="203">
        <v>26.978968999999999</v>
      </c>
      <c r="TV76" s="241">
        <f>IFERROR(HLOOKUP("gcb_v",acc!$B$10:$ALV$83,$A76-1947,FALSE)+HLOOKUP("fa_2_v_s13",acc!$B$10:$ALV$83,$A76-1947,FALSE)+HLOOKUP("fa_3d_v_s13",acc!$B$10:$ALV$83,$A76-1947,FALSE)+HLOOKUP("fa_3g_v_s13",acc!$B$10:$ALV$83,$A76-1947,FALSE)+HLOOKUP("fa_5e_v_s13",acc!$B$10:$ALV$83,$A76-1947,FALSE)+HLOOKUP("fa_5d_v_s13",acc!$B$10:$ALV$83,$A76-1947,FALSE)+HLOOKUP("fa_6_v_s13",acc!$B$10:$ALV$83,$A76-1947,FALSE)+HLOOKUP("fa_7_v_s13",acc!$B$10:$ALV$83,$A76-1947,FALSE)+HLOOKUP("fa_8_v_s13",acc!$B$10:$ALV$83,$A76-1947,FALSE),"")</f>
        <v>26.823155999999983</v>
      </c>
      <c r="TW76" s="203">
        <v>0</v>
      </c>
      <c r="TX76" s="203">
        <v>1.7999999999999999E-2</v>
      </c>
      <c r="TY76" s="203">
        <v>0</v>
      </c>
      <c r="TZ76" s="203">
        <v>3.3159999999999998</v>
      </c>
      <c r="UA76" s="203">
        <v>1.7525840000000001</v>
      </c>
      <c r="UB76" s="203">
        <v>1.5633969999999999</v>
      </c>
      <c r="UC76" s="203">
        <v>0</v>
      </c>
      <c r="UD76" s="203">
        <v>24.436969000000001</v>
      </c>
      <c r="UE76" s="203">
        <v>25.492187000000001</v>
      </c>
      <c r="UF76" s="203">
        <v>-1.05522</v>
      </c>
      <c r="UG76" s="203">
        <v>0</v>
      </c>
      <c r="UH76" s="203">
        <v>1.6999999999999904E-2</v>
      </c>
      <c r="UI76" s="203">
        <v>0</v>
      </c>
      <c r="UJ76" s="203">
        <v>57.388829200000004</v>
      </c>
      <c r="UK76" s="241">
        <f>IFERROR(HLOOKUP("fa_21_v_s14",acc!$B$10:$ALN$83,$A76-1947,FALSE)+HLOOKUP("fa_2_v_s14",acc!$B$10:$ALN$83,$A76-1947,FALSE)+HLOOKUP("fa_3d_v_s14",acc!$B$10:$ALN$83,$A76-1947,FALSE)+HLOOKUP("fa_3g_v_s14",acc!$B$10:$ALN$83,$A76-1947,FALSE)+HLOOKUP("fa_5e_v_s14",acc!$B$10:$ALN$83,$A76-1947,FALSE)+HLOOKUP("fa_5d_v_s14",acc!$B$10:$ALN$83,$A76-1947,FALSE)+HLOOKUP("fa_6_v_s14",acc!$B$10:$ALN$83,$A76-1947,FALSE)+HLOOKUP("fa_7_v_s14",acc!$B$10:$ALN$83,$A76-1947,FALSE)+HLOOKUP("fa_8_v_s14",acc!$B$10:$ALN$83,$A76-1947,FALSE),"")</f>
        <v>57.005837600000007</v>
      </c>
      <c r="UL76" s="203">
        <v>0</v>
      </c>
      <c r="UM76" s="203">
        <v>0.43709359999999997</v>
      </c>
      <c r="UN76" s="203">
        <v>0</v>
      </c>
      <c r="UO76" s="203">
        <v>2.508721</v>
      </c>
      <c r="UP76" s="203">
        <v>1.6115039999999998</v>
      </c>
      <c r="UQ76" s="203">
        <v>0.89722400000000002</v>
      </c>
      <c r="UR76" s="203">
        <v>0</v>
      </c>
      <c r="US76" s="203">
        <v>34.8995636</v>
      </c>
      <c r="UT76" s="203">
        <v>32.794148</v>
      </c>
      <c r="UU76" s="203">
        <v>2.1054170000000001</v>
      </c>
      <c r="UV76" s="203">
        <v>19.160451000000002</v>
      </c>
      <c r="UW76" s="203">
        <v>0</v>
      </c>
      <c r="UX76" s="203">
        <v>0</v>
      </c>
      <c r="UY76" s="203">
        <v>-31.5105562</v>
      </c>
      <c r="UZ76" s="241">
        <f>IFERROR(HLOOKUP("fa_21_v_s2",acc!$B$10:$ALF$83,$A76-1947,FALSE)+HLOOKUP("fa_2_v_s2",acc!$B$10:$ALF$83,$A76-1947,FALSE)+HLOOKUP("fa_3e_v_s2",acc!$B$10:$ALF$83,$A76-1947,FALSE)+HLOOKUP("fa_3g_v_s2",acc!$B$10:$ALF$83,$A76-1947,FALSE)+HLOOKUP("fa_4_v_s2",acc!$B$10:$ALF$83,$A76-1947,FALSE)+HLOOKUP("fa_5e_v_s2",acc!$B$10:$ALF$83,$A76-1947,FALSE)+HLOOKUP("fa_6_v_s2",acc!$B$10:$ALF$83,$A76-1947,FALSE)+HLOOKUP("fa_8_v_s2",acc!$B$10:$ALF$83,$A76-1947,FALSE),"")</f>
        <v>170.43810639999998</v>
      </c>
      <c r="VA76" s="203">
        <v>0</v>
      </c>
      <c r="VB76" s="203">
        <v>2.9892999999999434E-2</v>
      </c>
      <c r="VC76" s="203">
        <v>0</v>
      </c>
      <c r="VD76" s="203">
        <v>0</v>
      </c>
      <c r="VE76" s="203">
        <v>259.99097640000002</v>
      </c>
      <c r="VF76" s="203">
        <v>133.84658400000001</v>
      </c>
      <c r="VG76" s="203">
        <v>126.144398</v>
      </c>
      <c r="VH76" s="203">
        <v>2.1063665</v>
      </c>
      <c r="VI76" s="203">
        <v>39.531583900000015</v>
      </c>
      <c r="VJ76" s="203">
        <v>39.531583900000015</v>
      </c>
      <c r="VK76" s="203">
        <v>0</v>
      </c>
      <c r="VL76" s="203">
        <v>1.5314999999997525E-2</v>
      </c>
      <c r="VM76" s="203">
        <v>0</v>
      </c>
      <c r="VN76" s="203">
        <v>2.6105500000000004</v>
      </c>
      <c r="VO76" s="203">
        <v>254.73206520000002</v>
      </c>
      <c r="VP76" s="241">
        <f>IFERROR(HLOOKUP("fl_3g_v_s11",acc!$B$10:$AIM$83,$A76-1947,FALSE)+HLOOKUP("fl_4_v_s11",acc!$B$10:$AIM$83,$A76-1947,FALSE)+HLOOKUP("fl_5e_v_s11",acc!$B$10:$AIM$83,$A76-1947,FALSE),"")</f>
        <v>249.04624720000001</v>
      </c>
      <c r="VQ76" s="203">
        <v>0</v>
      </c>
      <c r="VR76" s="203">
        <v>0</v>
      </c>
      <c r="VS76" s="203">
        <v>43.430399100000002</v>
      </c>
      <c r="VT76" s="203">
        <v>19.108601</v>
      </c>
      <c r="VU76" s="203">
        <v>24.321791000000001</v>
      </c>
      <c r="VV76" s="203">
        <v>8.6400406000000007</v>
      </c>
      <c r="VW76" s="203">
        <v>197.99587460000001</v>
      </c>
      <c r="VX76" s="203">
        <v>197.99587460000001</v>
      </c>
      <c r="VY76" s="203">
        <v>0</v>
      </c>
      <c r="VZ76" s="203">
        <v>0</v>
      </c>
      <c r="WA76" s="203">
        <v>0</v>
      </c>
      <c r="WB76" s="203">
        <v>0</v>
      </c>
      <c r="WC76" s="203">
        <v>-442.27965569999998</v>
      </c>
      <c r="WD76" s="241">
        <f>IFERROR(HLOOKUP("fl_295_v_s12",acc!$B$10:$AMK$83,$A76-1947,FALSE)+HLOOKUP("fl_2_v_s12",acc!$B$10:$AMK$83,$A76-1947,FALSE)+HLOOKUP("fl_3g_v_s12",acc!$B$10:$AMK$83,$A76-1947,FALSE)+HLOOKUP("fl_5e_v_s12",acc!$B$10:$AMK$83,$A76-1947,FALSE)+HLOOKUP("fl_6_v_s12",acc!$B$10:$AMK$83,$A76-1947,FALSE)+HLOOKUP("fl_7_v_s12",acc!$B$10:$AMK$83,$A76-1947,FALSE),"")</f>
        <v>137.06574390000003</v>
      </c>
      <c r="WE76" s="203">
        <v>0.75095000000000001</v>
      </c>
      <c r="WF76" s="203">
        <v>31.190828799999998</v>
      </c>
      <c r="WG76" s="203">
        <v>0</v>
      </c>
      <c r="WH76" s="203">
        <v>2.9892999999999999E-2</v>
      </c>
      <c r="WI76" s="203">
        <v>86.823577300000011</v>
      </c>
      <c r="WJ76" s="203">
        <v>54.432417000000001</v>
      </c>
      <c r="WK76" s="203">
        <v>32.391167000000003</v>
      </c>
      <c r="WL76" s="203">
        <v>0</v>
      </c>
      <c r="WM76" s="203">
        <v>-10.399751699999999</v>
      </c>
      <c r="WN76" s="203">
        <v>-10.399751699999999</v>
      </c>
      <c r="WO76" s="203">
        <v>0</v>
      </c>
      <c r="WP76" s="203">
        <v>19.175765999999999</v>
      </c>
      <c r="WQ76" s="203">
        <v>10.245423800000026</v>
      </c>
      <c r="WR76" s="203">
        <v>0</v>
      </c>
      <c r="WS76" s="203">
        <v>25.373853</v>
      </c>
      <c r="WT76" s="241">
        <f>IFERROR(HLOOKUP("fl_21_v_s121",acc!$B$10:$AMC$83,$A76-1947,FALSE)+HLOOKUP("res_v",acc!$B$10:$AMC$83,$A76-1947,FALSE)+HLOOKUP("gcb_v",acc!$B$10:$AMC$83,$A76-1947,FALSE)+HLOOKUP("fl_2_v_s121",acc!$B$10:$AMC$83,$A76-1947,FALSE)+HLOOKUP("fl_5e_v_s121",acc!$B$10:$AMC$83,$A76-1947,FALSE),"")</f>
        <v>24.622903000000001</v>
      </c>
      <c r="WU76" s="203">
        <v>0</v>
      </c>
      <c r="WV76" s="203">
        <v>11.779836000000001</v>
      </c>
      <c r="WW76" s="203">
        <v>0</v>
      </c>
      <c r="WX76" s="203">
        <v>0</v>
      </c>
      <c r="WY76" s="203">
        <v>0</v>
      </c>
      <c r="WZ76" s="203">
        <v>0</v>
      </c>
      <c r="XA76" s="203">
        <v>0</v>
      </c>
      <c r="XB76" s="203">
        <v>0</v>
      </c>
      <c r="XC76" s="203">
        <v>12.841498</v>
      </c>
      <c r="XD76" s="203">
        <v>12.841498</v>
      </c>
      <c r="XE76" s="203">
        <v>0</v>
      </c>
      <c r="XF76" s="203">
        <v>0</v>
      </c>
      <c r="XG76" s="203">
        <v>0</v>
      </c>
      <c r="XH76" s="203">
        <v>0</v>
      </c>
      <c r="XI76" s="203">
        <v>128.923</v>
      </c>
      <c r="XJ76" s="241">
        <f>IFERROR(HLOOKUP("fl_2_v_s13",acc!$B$10:$ALU$83,$A76-1947,FALSE)+HLOOKUP("fl_3e_v_s13",acc!$B$10:$ALU$83,$A76-1947,FALSE)+HLOOKUP("fl_4_v_s13",acc!$B$10:$ALU$83,$A76-1947,FALSE),"")</f>
        <v>128.76720799999998</v>
      </c>
      <c r="XK76" s="203">
        <v>0</v>
      </c>
      <c r="XL76" s="203">
        <v>0</v>
      </c>
      <c r="XM76" s="203">
        <v>0</v>
      </c>
      <c r="XN76" s="203">
        <v>129.73699999999999</v>
      </c>
      <c r="XO76" s="203">
        <v>60.305565999999999</v>
      </c>
      <c r="XP76" s="203">
        <v>69.431433999999996</v>
      </c>
      <c r="XQ76" s="203">
        <v>-5.0000000000000001E-3</v>
      </c>
      <c r="XR76" s="203">
        <v>0</v>
      </c>
      <c r="XS76" s="203">
        <v>0</v>
      </c>
      <c r="XT76" s="203">
        <v>0</v>
      </c>
      <c r="XU76" s="203">
        <v>0</v>
      </c>
      <c r="XV76" s="203">
        <v>0</v>
      </c>
      <c r="XW76" s="203">
        <v>0</v>
      </c>
      <c r="XX76" s="203">
        <v>1.7401812999999999</v>
      </c>
      <c r="XY76" s="241">
        <f>IFERROR(HLOOKUP("fl_4_v_s14",acc!$B$10:$ALM$83,$A76-1947,FALSE),"")</f>
        <v>1.3571812999999999</v>
      </c>
      <c r="XZ76" s="203">
        <v>0</v>
      </c>
      <c r="YA76" s="203">
        <v>0</v>
      </c>
      <c r="YB76" s="203">
        <v>0</v>
      </c>
      <c r="YC76" s="203">
        <v>0</v>
      </c>
      <c r="YD76" s="203">
        <v>0</v>
      </c>
      <c r="YE76" s="203">
        <v>1.3571812999999999</v>
      </c>
      <c r="YF76" s="203">
        <v>0</v>
      </c>
      <c r="YG76" s="203">
        <v>0</v>
      </c>
      <c r="YH76" s="203">
        <v>0</v>
      </c>
      <c r="YI76" s="203">
        <v>0</v>
      </c>
      <c r="YJ76" s="203">
        <v>0</v>
      </c>
      <c r="YK76" s="203">
        <v>0</v>
      </c>
      <c r="YL76" s="203">
        <v>-29.7110953</v>
      </c>
      <c r="YM76" s="241">
        <f>IFERROR(HLOOKUP("fl_1_v_s2",acc!$B$10:$ALE$83,$A76-1947,FALSE)+HLOOKUP("fl_295_v_s2",acc!$B$10:$ALE$83,$A76-1947,FALSE)+HLOOKUP("tgt2_v",acc!$B$10:$ALE$83,$A76-1947,FALSE)+HLOOKUP("fl_2_v_s2",acc!$B$10:$ALE$83,$A76-1947,FALSE)+HLOOKUP("fl_3d_v_s2",acc!$B$10:$ALE$83,$A76-1947,FALSE)+HLOOKUP("fl_4_v_s2",acc!$B$10:$ALE$83,$A76-1947,FALSE)+HLOOKUP("fl_5d_v_s2",acc!$B$10:$ALE$83,$A76-1947,FALSE)+HLOOKUP("fl_7_v_s2",acc!$B$10:$ALE$83,$A76-1947,FALSE),"")</f>
        <v>172.23757180000001</v>
      </c>
      <c r="YN76" s="203">
        <v>9.134029</v>
      </c>
      <c r="YO76" s="203">
        <v>-3.7148006999999925</v>
      </c>
      <c r="YP76" s="203">
        <v>0</v>
      </c>
      <c r="YQ76" s="203">
        <v>0.7073560000000001</v>
      </c>
      <c r="YR76" s="203">
        <v>219.26457740000001</v>
      </c>
      <c r="YS76" s="203">
        <v>133.84658400000001</v>
      </c>
      <c r="YT76" s="203">
        <v>85.417998999999995</v>
      </c>
      <c r="YU76" s="203">
        <v>11.076837699999999</v>
      </c>
      <c r="YV76" s="203">
        <v>79.844574600000001</v>
      </c>
      <c r="YW76" s="203">
        <v>0</v>
      </c>
      <c r="YX76" s="203">
        <v>79.844574600000001</v>
      </c>
      <c r="YY76" s="203">
        <v>0</v>
      </c>
      <c r="YZ76" s="203">
        <v>-10.228423799999973</v>
      </c>
      <c r="ZA76" s="203">
        <v>0</v>
      </c>
      <c r="ZB76" s="203">
        <v>577.01235329999997</v>
      </c>
      <c r="ZC76" s="241">
        <f>IFERROR(HLOOKUP("fa_21_c_s11",acc!$B$10:$AIL$83,$A76-1947,FALSE)+HLOOKUP("fa_2_c_s11",acc!$B$10:$AIL$83,$A76-1947,FALSE)+HLOOKUP("fa_3e_c_s11",acc!$B$10:$AIL$83,$A76-1947,FALSE)+HLOOKUP("fa_3d_c_s11",acc!$B$10:$AIL$83,$A76-1947,FALSE)+HLOOKUP("fa_4_c_s11",acc!$B$10:$AIL$83,$A76-1947,FALSE)+HLOOKUP("fa_5e_c_s11",acc!$B$10:$AIL$83,$A76-1947,FALSE)+HLOOKUP("fa_5d_c_s11",acc!$B$10:$AIL$83,$A76-1947,FALSE)+HLOOKUP("fa_6_c_s11",acc!$B$10:$AIL$83,$A76-1947,FALSE)+HLOOKUP("fa_7_c_s11",acc!$B$10:$AIL$83,$A76-1947,FALSE)+HLOOKUP("fa_8_c_s11",acc!$B$10:$AIL$83,$A76-1947,FALSE),"")</f>
        <v>418.66335570000012</v>
      </c>
      <c r="ZD76" s="203">
        <v>0</v>
      </c>
      <c r="ZE76" s="203">
        <v>6.6499600000000006E-2</v>
      </c>
      <c r="ZF76" s="203">
        <v>1E-3</v>
      </c>
      <c r="ZG76" s="203">
        <v>-3.7257303000000004</v>
      </c>
      <c r="ZH76" s="203">
        <v>-3.54054</v>
      </c>
      <c r="ZI76" s="203">
        <v>-0.18518999999999999</v>
      </c>
      <c r="ZJ76" s="203">
        <v>168.7355225</v>
      </c>
      <c r="ZK76" s="203">
        <v>401.57027149999999</v>
      </c>
      <c r="ZL76" s="203">
        <v>287.463347</v>
      </c>
      <c r="ZM76" s="203">
        <v>114.10692230000001</v>
      </c>
      <c r="ZN76" s="203">
        <v>0.53953099999999998</v>
      </c>
      <c r="ZO76" s="203">
        <v>1.5399999999999999E-2</v>
      </c>
      <c r="ZP76" s="203">
        <v>-151.62445970000002</v>
      </c>
      <c r="ZQ76" s="203">
        <v>-15.049034600000001</v>
      </c>
      <c r="ZR76" s="241">
        <f>IFERROR(HLOOKUP("fa_21_c_s12",acc!$B$10:$AMJ$83,$A76-1947,FALSE)+HLOOKUP("res_c",acc!$B$10:$AMJ$83,$A76-1947,FALSE)+HLOOKUP("fa_2_c_s12",acc!$B$10:$AMJ$83,$A76-1947,FALSE)+HLOOKUP("fa_3e_c_s12",acc!$B$10:$AMJ$83,$A76-1947,FALSE)+HLOOKUP("fa_3d_c_s12",acc!$B$10:$AMJ$83,$A76-1947,FALSE)+HLOOKUP("fa_3g_c_s12",acc!$B$10:$AMJ$83,$A76-1947,FALSE)+HLOOKUP("fa_4_c_s12",acc!$B$10:$AMJ$83,$A76-1947,FALSE)+HLOOKUP("fa_5e_c_s12",acc!$B$10:$AMJ$83,$A76-1947,FALSE)+HLOOKUP("fa_5d_c_s12",acc!$B$10:$AMJ$83,$A76-1947,FALSE)+HLOOKUP("fa_8_c_s12",acc!$B$10:$AMJ$83,$A76-1947,FALSE),"")</f>
        <v>-13.364809899999983</v>
      </c>
      <c r="ZS76" s="203">
        <v>-4.0000000000000002E-4</v>
      </c>
      <c r="ZT76" s="203">
        <v>25.569106400000003</v>
      </c>
      <c r="ZU76" s="203">
        <v>2E-3</v>
      </c>
      <c r="ZV76" s="203">
        <v>0</v>
      </c>
      <c r="ZW76" s="203">
        <v>-35.624162300000002</v>
      </c>
      <c r="ZX76" s="203">
        <v>-30.721765999999999</v>
      </c>
      <c r="ZY76" s="203">
        <v>-4.899902</v>
      </c>
      <c r="ZZ76" s="203">
        <v>0.8766551999999983</v>
      </c>
      <c r="AAA76" s="203">
        <v>-152.48407559999998</v>
      </c>
      <c r="AAB76" s="203">
        <v>-54.364151</v>
      </c>
      <c r="AAC76" s="203">
        <v>-98.119921100000013</v>
      </c>
      <c r="AAD76" s="203">
        <v>0</v>
      </c>
      <c r="AAE76" s="203">
        <v>0</v>
      </c>
      <c r="AAF76" s="203">
        <v>148.29316760000003</v>
      </c>
      <c r="AAG76" s="203">
        <v>1.5296990000000001</v>
      </c>
      <c r="AAH76" s="241">
        <f>IFERROR(HLOOKUP("fa_1_c_s121",acc!$B$10:$AMB$83,$A76-1947,FALSE)+HLOOKUP("fa_295_c_s121",acc!$B$10:$AMB$83,$A76-1947,FALSE)+HLOOKUP("tgt2_c",acc!$B$10:$AMB$83,$A76-1947,FALSE)+HLOOKUP("fa_2_c_s121",acc!$B$10:$AMB$83,$A76-1947,FALSE)+HLOOKUP("fa_3e_c_s121",acc!$B$10:$AMB$83,$A76-1947,FALSE)+HLOOKUP("fa_3d_c_s121",acc!$B$10:$AMB$83,$A76-1947,FALSE)+HLOOKUP("fa_3g_c_s121",acc!$B$10:$AMB$83,$A76-1947,FALSE)+HLOOKUP("fa_4_c_s121",acc!$B$10:$AMB$83,$A76-1947,FALSE)+HLOOKUP("fa_5e_c_s121",acc!$B$10:$AMB$83,$A76-1947,FALSE)+HLOOKUP("fa_5d_c_s121",acc!$B$10:$AMB$83,$A76-1947,FALSE)+HLOOKUP("fa_7_c_s121",acc!$B$10:$AMB$83,$A76-1947,FALSE)+HLOOKUP("fa_8_c_s121",acc!$B$10:$AMB$83,$A76-1947,FALSE),"")</f>
        <v>1.5290930000000003</v>
      </c>
      <c r="AAI76" s="203">
        <v>3.9899999999999999E-4</v>
      </c>
      <c r="AAJ76" s="203">
        <v>-3.0199999999999997E-4</v>
      </c>
      <c r="AAK76" s="203">
        <v>0</v>
      </c>
      <c r="AAL76" s="203">
        <v>0</v>
      </c>
      <c r="AAM76" s="203">
        <v>1.5300009999999999</v>
      </c>
      <c r="AAN76" s="203">
        <v>0.68995600000000001</v>
      </c>
      <c r="AAO76" s="203">
        <v>0.84003899999999998</v>
      </c>
      <c r="AAP76" s="203">
        <v>0</v>
      </c>
      <c r="AAQ76" s="203">
        <v>9.9999999999999995E-7</v>
      </c>
      <c r="AAR76" s="203">
        <v>0</v>
      </c>
      <c r="AAS76" s="203">
        <v>0</v>
      </c>
      <c r="AAT76" s="203">
        <v>0</v>
      </c>
      <c r="AAU76" s="203">
        <v>0</v>
      </c>
      <c r="AAV76" s="203">
        <v>-9.990000000000001E-4</v>
      </c>
      <c r="AAW76" s="203">
        <v>-10.829863</v>
      </c>
      <c r="AAX76" s="241">
        <f>IFERROR(HLOOKUP("gcb_c",acc!$B$10:$ALT$83,$A76-1947,FALSE)+HLOOKUP("fa_2_c_s13",acc!$B$10:$ALT$83,$A76-1947,FALSE)+HLOOKUP("fa_3d_c_s13",acc!$B$10:$ALT$83,$A76-1947,FALSE)+HLOOKUP("fa_3g_c_s13",acc!$B$10:$ALT$83,$A76-1947,FALSE)+HLOOKUP("fa_5e_c_s13",acc!$B$10:$ALT$83,$A76-1947,FALSE)+HLOOKUP("fa_5d_c_s13",acc!$B$10:$ALT$83,$A76-1947,FALSE)+HLOOKUP("fa_6_c_s13",acc!$B$10:$ALT$83,$A76-1947,FALSE)+HLOOKUP("fa_7_c_s13",acc!$B$10:$ALT$83,$A76-1947,FALSE)+HLOOKUP("fa_8_c_s13",acc!$B$10:$ALT$83,$A76-1947,FALSE),"")</f>
        <v>-1.933791000000002</v>
      </c>
      <c r="AAY76" s="203">
        <v>0</v>
      </c>
      <c r="AAZ76" s="203">
        <v>-4.1094280000000003</v>
      </c>
      <c r="ABA76" s="203">
        <v>0</v>
      </c>
      <c r="ABB76" s="203">
        <v>0.14854599999999998</v>
      </c>
      <c r="ABC76" s="203">
        <v>-0.66358500000000009</v>
      </c>
      <c r="ABD76" s="203">
        <v>0.81332599999999999</v>
      </c>
      <c r="ABE76" s="203">
        <v>0</v>
      </c>
      <c r="ABF76" s="203">
        <v>5.3760519999999996</v>
      </c>
      <c r="ABG76" s="203">
        <v>5.2982310000000004</v>
      </c>
      <c r="ABH76" s="203">
        <v>7.7816999999999997E-2</v>
      </c>
      <c r="ABI76" s="203">
        <v>1.3599999999999984E-4</v>
      </c>
      <c r="ABJ76" s="203">
        <v>4.26E-4</v>
      </c>
      <c r="ABK76" s="203">
        <v>-4.0037050000000018</v>
      </c>
      <c r="ABL76" s="203">
        <v>4.9993448000000003</v>
      </c>
      <c r="ABM76" s="241">
        <f>IFERROR(HLOOKUP("fa_21_c_s14",acc!$B$10:$ALL$83,$A76-1947,FALSE)+HLOOKUP("fa_2_c_s14",acc!$B$10:$ALL$83,$A76-1947,FALSE)+HLOOKUP("fa_3d_c_s14",acc!$B$10:$ALL$83,$A76-1947,FALSE)+HLOOKUP("fa_3g_c_s14",acc!$B$10:$ALL$83,$A76-1947,FALSE)+HLOOKUP("fa_5e_c_s14",acc!$B$10:$ALL$83,$A76-1947,FALSE)+HLOOKUP("fa_5d_c_s14",acc!$B$10:$ALL$83,$A76-1947,FALSE)+HLOOKUP("fa_6_c_s14",acc!$B$10:$ALL$83,$A76-1947,FALSE)+HLOOKUP("fa_7_c_s14",acc!$B$10:$ALL$83,$A76-1947,FALSE)+HLOOKUP("fa_8_c_s14",acc!$B$10:$ALL$83,$A76-1947,FALSE),"")</f>
        <v>0.25135749999999923</v>
      </c>
      <c r="ABN76" s="203">
        <v>0</v>
      </c>
      <c r="ABO76" s="203">
        <v>5.8999999999996555E-6</v>
      </c>
      <c r="ABP76" s="203">
        <v>4.0000000000000001E-3</v>
      </c>
      <c r="ABQ76" s="203">
        <v>2.9799999999999998E-4</v>
      </c>
      <c r="ABR76" s="203">
        <v>5.6273000000000004E-2</v>
      </c>
      <c r="ABS76" s="203">
        <v>-5.5979000000000001E-2</v>
      </c>
      <c r="ABT76" s="203">
        <v>0</v>
      </c>
      <c r="ABU76" s="203">
        <v>-0.36429059999999996</v>
      </c>
      <c r="ABV76" s="203">
        <v>-0.957507</v>
      </c>
      <c r="ABW76" s="203">
        <v>0.59321699999999999</v>
      </c>
      <c r="ABX76" s="203">
        <v>3.4191219999999998</v>
      </c>
      <c r="ABY76" s="203">
        <v>0</v>
      </c>
      <c r="ABZ76" s="203">
        <v>-2.8077744000000004</v>
      </c>
      <c r="ACA76" s="203">
        <v>543.51875560000008</v>
      </c>
      <c r="ACB76" s="241">
        <f>IFERROR(HLOOKUP("fa_21_c_s2",acc!$B$10:$ALD$83,$A76-1947,FALSE)+HLOOKUP("fa_2_c_s2",acc!$B$10:$ALD$83,$A76-1947,FALSE)+HLOOKUP("fa_3e_c_s2",acc!$B$10:$ALD$83,$A76-1947,FALSE)+HLOOKUP("fa_3g_c_s2",acc!$B$10:$ALD$83,$A76-1947,FALSE)+HLOOKUP("fa_4_c_s2",acc!$B$10:$ALD$83,$A76-1947,FALSE)+HLOOKUP("fa_5e_c_s2",acc!$B$10:$ALD$83,$A76-1947,FALSE)+HLOOKUP("fa_6_c_s2",acc!$B$10:$ALD$83,$A76-1947,FALSE)+HLOOKUP("fa_8_c_s2",acc!$B$10:$ALD$83,$A76-1947,FALSE),"")</f>
        <v>2.4362784999999851</v>
      </c>
      <c r="ACC76" s="203">
        <v>0</v>
      </c>
      <c r="ACD76" s="203">
        <v>-7.5619484999999989</v>
      </c>
      <c r="ACE76" s="203">
        <v>3.5000000000000309E-5</v>
      </c>
      <c r="ACF76" s="203">
        <v>0</v>
      </c>
      <c r="ACG76" s="203">
        <v>0.79386239999999997</v>
      </c>
      <c r="ACH76" s="203">
        <v>-34.179661999999993</v>
      </c>
      <c r="ACI76" s="203">
        <v>34.978504999999998</v>
      </c>
      <c r="ACJ76" s="203">
        <v>-30.515631200000019</v>
      </c>
      <c r="ACK76" s="203">
        <v>-4.4493762999999831</v>
      </c>
      <c r="ACL76" s="203">
        <v>-4.4493762999999831</v>
      </c>
      <c r="ACM76" s="203">
        <v>0</v>
      </c>
      <c r="ACN76" s="203">
        <v>-0.15907599999999977</v>
      </c>
      <c r="ACO76" s="203">
        <v>0</v>
      </c>
      <c r="ACP76" s="203">
        <v>10.143770499999988</v>
      </c>
      <c r="ACQ76" s="203">
        <v>517.82694100000003</v>
      </c>
      <c r="ACR76" s="241">
        <f>IFERROR(HLOOKUP("fl_3g_c_s11",acc!$B$10:$AMQ$83,$A76-1947,FALSE)+HLOOKUP("fl_4_c_s11",acc!$B$10:$AMQ$83,$A76-1947,FALSE)+HLOOKUP("fl_5e_c_s11",acc!$B$10:$AMQ$83,$A76-1947,FALSE),"")</f>
        <v>359.47794550000003</v>
      </c>
      <c r="ACS76" s="203">
        <v>0</v>
      </c>
      <c r="ACT76" s="203">
        <v>0</v>
      </c>
      <c r="ACU76" s="203">
        <v>-0.70699999999999996</v>
      </c>
      <c r="ACV76" s="203">
        <v>-5.9667999999999999E-2</v>
      </c>
      <c r="ACW76" s="203">
        <v>-0.64733200000000002</v>
      </c>
      <c r="ACX76" s="203">
        <v>167.24094440000002</v>
      </c>
      <c r="ACY76" s="203">
        <v>189.85867809999999</v>
      </c>
      <c r="ACZ76" s="203">
        <v>189.85867809999999</v>
      </c>
      <c r="ADA76" s="203">
        <v>0</v>
      </c>
      <c r="ADB76" s="203">
        <v>0</v>
      </c>
      <c r="ADC76" s="203">
        <v>0</v>
      </c>
      <c r="ADD76" s="203">
        <v>0</v>
      </c>
      <c r="ADE76" s="203">
        <v>31.8333309</v>
      </c>
      <c r="ADF76" s="241">
        <f>IFERROR(HLOOKUP("fl_295_c_s12",acc!$B$10:$AMI$83,$A76-1947,FALSE)+HLOOKUP("fl_2_c_s12",acc!$B$10:$AMI$83,$A76-1947,FALSE)+HLOOKUP("fl_3g_c_s12",acc!$B$10:$AMI$83,$A76-1947,FALSE)+HLOOKUP("fl_5e_c_s12",acc!$B$10:$AMI$83,$A76-1947,FALSE)+HLOOKUP("fl_6_c_s12",acc!$B$10:$AMI$83,$A76-1947,FALSE)+HLOOKUP("fl_7_c_s12",acc!$B$10:$AMI$83,$A76-1947,FALSE),"")</f>
        <v>33.515046199999986</v>
      </c>
      <c r="ADG76" s="203">
        <v>-4.0000000000000002E-4</v>
      </c>
      <c r="ADH76" s="203">
        <v>-6.0008291000000025</v>
      </c>
      <c r="ADI76" s="203">
        <v>0</v>
      </c>
      <c r="ADJ76" s="203">
        <v>-7.5689484999999994</v>
      </c>
      <c r="ADK76" s="203">
        <v>1.5220003999999998</v>
      </c>
      <c r="ADL76" s="203">
        <v>-7.2978500000000004</v>
      </c>
      <c r="ADM76" s="203">
        <v>8.819839</v>
      </c>
      <c r="ADN76" s="203">
        <v>0</v>
      </c>
      <c r="ADO76" s="203">
        <v>43.131646599999996</v>
      </c>
      <c r="ADP76" s="203">
        <v>43.131646599999996</v>
      </c>
      <c r="ADQ76" s="203">
        <v>0</v>
      </c>
      <c r="ADR76" s="203">
        <v>3.7997129999999997</v>
      </c>
      <c r="ADS76" s="203">
        <v>-1.3685247999999994</v>
      </c>
      <c r="ADT76" s="203">
        <v>0</v>
      </c>
      <c r="ADU76" s="203">
        <v>3.6080000000000001E-3</v>
      </c>
      <c r="ADV76" s="241">
        <f>IFERROR(HLOOKUP("fl_21_c_s121",acc!$B$10:$AMA$83,$A76-1947,FALSE)+HLOOKUP("res_c",acc!$B$10:$AMA$83,$A76-1947,FALSE)+HLOOKUP("gcb_c",acc!$B$10:$AMA$83,$A76-1947,FALSE)+HLOOKUP("fl_2_c_s121",acc!$B$10:$AMA$83,$A76-1947,FALSE)+HLOOKUP("fl_5e_c_s121",acc!$B$10:$AMA$83,$A76-1947,FALSE),"")</f>
        <v>3.0089999999999995E-3</v>
      </c>
      <c r="ADW76" s="203">
        <v>0</v>
      </c>
      <c r="ADX76" s="203">
        <v>-5.7000000000000095E-4</v>
      </c>
      <c r="ADY76" s="203">
        <v>7.0350000000000005E-3</v>
      </c>
      <c r="ADZ76" s="203">
        <v>0</v>
      </c>
      <c r="AEA76" s="203">
        <v>0</v>
      </c>
      <c r="AEB76" s="203">
        <v>0</v>
      </c>
      <c r="AEC76" s="203">
        <v>0</v>
      </c>
      <c r="AED76" s="203">
        <v>0</v>
      </c>
      <c r="AEE76" s="203">
        <v>2.2100000000000001E-4</v>
      </c>
      <c r="AEF76" s="203">
        <v>2.2100000000000001E-4</v>
      </c>
      <c r="AEG76" s="203">
        <v>0</v>
      </c>
      <c r="AEH76" s="203">
        <v>0</v>
      </c>
      <c r="AEI76" s="203">
        <v>0</v>
      </c>
      <c r="AEJ76" s="203">
        <v>0</v>
      </c>
      <c r="AEK76" s="203">
        <v>-8.0619820000000004</v>
      </c>
      <c r="AEL76" s="241">
        <f>IFERROR(HLOOKUP("fl_2_c_s13",acc!$B$10:$ALS$83,$A76-1947,FALSE)+HLOOKUP("fl_3e_c_s13",acc!$B$10:$ALS$83,$A76-1947,FALSE)+HLOOKUP("fl_4_c_s13",acc!$B$10:$ALS$83,$A76-1947,FALSE),"")</f>
        <v>0.83520400000000006</v>
      </c>
      <c r="AEM76" s="203">
        <v>0</v>
      </c>
      <c r="AEN76" s="203">
        <v>-3.3029999999999999E-3</v>
      </c>
      <c r="AEO76" s="203">
        <v>0</v>
      </c>
      <c r="AEP76" s="203">
        <v>-2.1138000000000001E-2</v>
      </c>
      <c r="AEQ76" s="203">
        <v>-26.822144000000002</v>
      </c>
      <c r="AER76" s="203">
        <v>26.803311000000001</v>
      </c>
      <c r="AES76" s="203">
        <v>0.20067099999999999</v>
      </c>
      <c r="AET76" s="203">
        <v>0</v>
      </c>
      <c r="AEU76" s="203">
        <v>0</v>
      </c>
      <c r="AEV76" s="203">
        <v>0</v>
      </c>
      <c r="AEW76" s="203">
        <v>0</v>
      </c>
      <c r="AEX76" s="203">
        <v>0</v>
      </c>
      <c r="AEY76" s="203">
        <v>0</v>
      </c>
      <c r="AEZ76" s="203">
        <v>1.9168577</v>
      </c>
      <c r="AFA76" s="241">
        <f>IFERROR(HLOOKUP("fl_4_c_s14",acc!$B$10:$ALK$83,$A76-1947,FALSE),"")</f>
        <v>-2.8311264</v>
      </c>
      <c r="AFB76" s="203">
        <v>0</v>
      </c>
      <c r="AFC76" s="203">
        <v>0</v>
      </c>
      <c r="AFD76" s="203">
        <v>0</v>
      </c>
      <c r="AFE76" s="203">
        <v>0</v>
      </c>
      <c r="AFF76" s="203">
        <v>0</v>
      </c>
      <c r="AFG76" s="203">
        <v>-2.8311264</v>
      </c>
      <c r="AFH76" s="203">
        <v>0</v>
      </c>
      <c r="AFI76" s="203">
        <v>0</v>
      </c>
      <c r="AFJ76" s="203">
        <v>0</v>
      </c>
      <c r="AFK76" s="203">
        <v>0</v>
      </c>
      <c r="AFL76" s="203">
        <v>0</v>
      </c>
      <c r="AFM76" s="203">
        <v>0</v>
      </c>
      <c r="AFN76" s="203">
        <v>557.66249950000008</v>
      </c>
      <c r="AFO76" s="241">
        <f>IFERROR(HLOOKUP("fl_1_c_s2",acc!$B$10:$ALC$83,$A76-1947,FALSE)+HLOOKUP("fl_295_c_s2",acc!$B$10:$ALC$83,$A76-1947,FALSE)+HLOOKUP("tgt2_c",acc!$B$10:$ALC$83,$A76-1947,FALSE)+HLOOKUP("fl_2_c_s2",acc!$B$10:$ALC$83,$A76-1947,FALSE)+HLOOKUP("fl_3d_c_s2",acc!$B$10:$ALC$83,$A76-1947,FALSE)+HLOOKUP("fl_4_c_s2",acc!$B$10:$ALC$83,$A76-1947,FALSE)+HLOOKUP("fl_5d_c_s2",acc!$B$10:$ALC$83,$A76-1947,FALSE)+HLOOKUP("fl_7_c_s2",acc!$B$10:$ALC$83,$A76-1947,FALSE),"")</f>
        <v>16.580020499999968</v>
      </c>
      <c r="AFP76" s="203">
        <v>3.9899999999999999E-4</v>
      </c>
      <c r="AFQ76" s="203">
        <v>19.9686354</v>
      </c>
      <c r="AFR76" s="203">
        <v>0</v>
      </c>
      <c r="AFS76" s="203">
        <v>7.5689484999999994</v>
      </c>
      <c r="AFT76" s="203">
        <v>-37.671047600000001</v>
      </c>
      <c r="AFU76" s="203">
        <v>-34.179661999999993</v>
      </c>
      <c r="AFV76" s="203">
        <v>-3.4864050000000004</v>
      </c>
      <c r="AFW76" s="203">
        <v>-25.513942500000031</v>
      </c>
      <c r="AFX76" s="203">
        <v>16.658034300000001</v>
      </c>
      <c r="AFY76" s="203">
        <v>0</v>
      </c>
      <c r="AFZ76" s="203">
        <v>16.658034300000001</v>
      </c>
      <c r="AGA76" s="203">
        <v>0</v>
      </c>
      <c r="AGB76" s="203">
        <v>1.3843508</v>
      </c>
      <c r="AGC76" s="203">
        <v>0</v>
      </c>
      <c r="AGD76" s="203">
        <v>2151.9880000000003</v>
      </c>
      <c r="AGE76" s="203">
        <v>2151.1859999999997</v>
      </c>
      <c r="AGF76" s="203">
        <v>0</v>
      </c>
      <c r="AGG76" s="203">
        <v>0</v>
      </c>
      <c r="AGH76" s="203">
        <v>9.3851008333333397</v>
      </c>
      <c r="AGI76" s="203">
        <v>-33.642149166666663</v>
      </c>
      <c r="AGJ76" s="203">
        <v>-0.49600000000000005</v>
      </c>
      <c r="AGK76" s="203">
        <v>-0.88</v>
      </c>
      <c r="AGL76" s="203">
        <v>0</v>
      </c>
      <c r="AGM76" s="203">
        <v>-3.6779999999999998E-3</v>
      </c>
      <c r="AGN76" s="203">
        <v>117.643736</v>
      </c>
      <c r="AGO76" s="203">
        <v>0.91008299999999998</v>
      </c>
      <c r="AGP76" s="203">
        <v>1.5689999999999999E-3</v>
      </c>
      <c r="AGQ76" s="203">
        <v>9.9999999999999995E-7</v>
      </c>
      <c r="AGR76" s="203">
        <v>-0.74317499999999992</v>
      </c>
      <c r="AGS76" s="203">
        <v>32.927579000000001</v>
      </c>
      <c r="AGT76" s="203">
        <v>-5.8304390000000001</v>
      </c>
      <c r="AGU76" s="203">
        <v>0</v>
      </c>
      <c r="AGV76" s="203">
        <v>28.936346</v>
      </c>
      <c r="AGW76" s="203">
        <v>55.292608000000001</v>
      </c>
      <c r="AGX76" s="203">
        <v>46.198961000000004</v>
      </c>
      <c r="AGY76" s="203">
        <v>-1.118152000000002</v>
      </c>
      <c r="AGZ76" s="203">
        <v>4.7602869999999999</v>
      </c>
      <c r="AHA76" s="203">
        <v>4.2758649999999996</v>
      </c>
      <c r="AHB76" s="203">
        <v>5.2018300000000011</v>
      </c>
      <c r="AHC76" s="203">
        <v>-8.1942059999999994</v>
      </c>
      <c r="AHD76" s="203">
        <v>50.79365</v>
      </c>
      <c r="AHE76" s="203">
        <v>3.8022179999999999</v>
      </c>
      <c r="AHF76" s="203">
        <v>675.05151699999999</v>
      </c>
      <c r="AHG76" s="203">
        <v>52.640913999999995</v>
      </c>
      <c r="AHH76" s="203">
        <v>0</v>
      </c>
      <c r="AHI76" s="203">
        <v>1259.784384</v>
      </c>
      <c r="AHJ76" s="203">
        <v>1991.279035</v>
      </c>
      <c r="AHK76" s="203">
        <v>556.30473099999995</v>
      </c>
      <c r="AHL76" s="203">
        <v>1009.4055850000001</v>
      </c>
      <c r="AHM76" s="203">
        <v>1586.742581</v>
      </c>
      <c r="AHN76" s="203">
        <f t="shared" si="3"/>
        <v>1.6775820108756603</v>
      </c>
      <c r="AHO76" s="203">
        <f t="shared" si="2"/>
        <v>1.0165147255500486</v>
      </c>
      <c r="AHP76" s="203">
        <v>23.207773000000017</v>
      </c>
      <c r="AHQ76" s="203">
        <v>14.935617000000093</v>
      </c>
      <c r="AHR76" s="203">
        <v>45.666795</v>
      </c>
      <c r="AHS76" s="203">
        <v>1049.8317219999999</v>
      </c>
      <c r="AHT76" s="203">
        <v>8.0516000000000004E-2</v>
      </c>
      <c r="AHU76" s="203">
        <v>56.386585000000004</v>
      </c>
      <c r="AHV76" s="203">
        <v>2.8736729999999997</v>
      </c>
      <c r="AHW76" s="203">
        <v>0</v>
      </c>
      <c r="AHX76" s="203">
        <v>69.431433999999996</v>
      </c>
      <c r="AHY76" s="203">
        <v>128.77220799999998</v>
      </c>
      <c r="AHZ76" s="203">
        <v>42.410331999999997</v>
      </c>
      <c r="AIA76" s="203">
        <v>69.608866000000006</v>
      </c>
      <c r="AIB76" s="203">
        <v>86.823584000000011</v>
      </c>
      <c r="AIC76" s="203">
        <v>0.51279600000000025</v>
      </c>
      <c r="AID76" s="203">
        <v>0.78779199999998184</v>
      </c>
      <c r="AIE76" s="203">
        <v>1.6115039999999998</v>
      </c>
      <c r="AIF76" s="203">
        <v>56.712963999999999</v>
      </c>
      <c r="AIG76" s="203">
        <v>-0.45521699999999998</v>
      </c>
      <c r="AIH76" s="203">
        <v>-26.222957999999998</v>
      </c>
      <c r="AII76" s="203">
        <v>0.51500500000000005</v>
      </c>
      <c r="AIJ76" s="203">
        <v>0</v>
      </c>
      <c r="AIK76" s="203">
        <v>26.803311000000001</v>
      </c>
      <c r="AIL76" s="203">
        <v>0.63783600000000007</v>
      </c>
      <c r="AIM76" s="203">
        <v>2.3783230000000004</v>
      </c>
      <c r="AIN76" s="203">
        <v>-4.4988080000000004</v>
      </c>
      <c r="AIO76" s="203">
        <v>1.5219889999999996</v>
      </c>
      <c r="AIP76" s="203">
        <v>0.17495099999999997</v>
      </c>
      <c r="AIQ76" s="203">
        <v>-6.9160000000003663E-3</v>
      </c>
      <c r="AIR76" s="203">
        <v>5.6273000000000004E-2</v>
      </c>
      <c r="AIS76" s="203">
        <v>8.1751939999999976</v>
      </c>
    </row>
    <row r="77" spans="1:929" x14ac:dyDescent="0.35">
      <c r="A77" s="1">
        <v>2015</v>
      </c>
      <c r="B77" s="203">
        <v>256.06799999999998</v>
      </c>
      <c r="C77" s="203">
        <v>-221.73836</v>
      </c>
      <c r="D77" s="203">
        <v>-8.0908499999999997</v>
      </c>
      <c r="E77" s="203">
        <v>5.8024999999986449E-2</v>
      </c>
      <c r="F77" s="203">
        <v>2240.378843</v>
      </c>
      <c r="G77" s="203">
        <v>25.065999999999999</v>
      </c>
      <c r="H77" s="203">
        <v>0</v>
      </c>
      <c r="I77" s="203">
        <v>-12.5518</v>
      </c>
      <c r="J77" s="203">
        <v>-2.2129999999997096E-2</v>
      </c>
      <c r="K77" s="203">
        <v>361.048</v>
      </c>
      <c r="L77" s="203">
        <v>0</v>
      </c>
      <c r="M77" s="203">
        <v>0</v>
      </c>
      <c r="N77" s="203">
        <v>0</v>
      </c>
      <c r="O77" s="203">
        <f t="shared" si="6"/>
        <v>2.948592650638421</v>
      </c>
      <c r="P77" s="203">
        <f t="shared" si="4"/>
        <v>1</v>
      </c>
      <c r="Q77" s="203">
        <v>0</v>
      </c>
      <c r="R77" s="203">
        <v>0</v>
      </c>
      <c r="S77" s="203">
        <v>-2.1000000000000001E-2</v>
      </c>
      <c r="T77" s="203">
        <v>0</v>
      </c>
      <c r="U77" s="203">
        <v>9.4022009999999998</v>
      </c>
      <c r="V77" s="203">
        <v>33.859048999999999</v>
      </c>
      <c r="W77" s="203">
        <v>1768.1701599999999</v>
      </c>
      <c r="X77" s="203">
        <v>19.321000000000002</v>
      </c>
      <c r="Y77" s="203">
        <v>-14.806409</v>
      </c>
      <c r="Z77" s="203">
        <v>-0.24249999999999999</v>
      </c>
      <c r="AA77" s="203">
        <v>-2.0000000000024443E-3</v>
      </c>
      <c r="AB77" s="203">
        <v>129.99570800000001</v>
      </c>
      <c r="AC77" s="203">
        <v>0</v>
      </c>
      <c r="AD77" s="203">
        <v>0</v>
      </c>
      <c r="AE77" s="203">
        <v>0</v>
      </c>
      <c r="AF77" s="203">
        <v>0</v>
      </c>
      <c r="AG77" s="203">
        <v>0</v>
      </c>
      <c r="AH77" s="203">
        <v>0</v>
      </c>
      <c r="AI77" s="203">
        <v>0</v>
      </c>
      <c r="AJ77" s="203">
        <v>0</v>
      </c>
      <c r="AK77" s="203">
        <v>0</v>
      </c>
      <c r="AL77" s="203">
        <v>0</v>
      </c>
      <c r="AM77" s="203">
        <v>0.13300000000000001</v>
      </c>
      <c r="AN77" s="203">
        <v>0</v>
      </c>
      <c r="AO77" s="203">
        <v>-0.61216999999999999</v>
      </c>
      <c r="AP77" s="203">
        <v>4.6429910000000003</v>
      </c>
      <c r="AQ77" s="203">
        <v>128.12286500000002</v>
      </c>
      <c r="AR77" s="203">
        <v>74.86399999999999</v>
      </c>
      <c r="AS77" s="203">
        <v>-74.117562000000007</v>
      </c>
      <c r="AT77" s="203">
        <v>-15.633208</v>
      </c>
      <c r="AU77" s="203">
        <v>1.5000000000014779E-2</v>
      </c>
      <c r="AV77" s="203">
        <v>1153.6308759999999</v>
      </c>
      <c r="AW77" s="203">
        <v>-2.5999999999999999E-2</v>
      </c>
      <c r="AX77" s="203">
        <v>0</v>
      </c>
      <c r="AY77" s="203">
        <v>0.16596100000000003</v>
      </c>
      <c r="AZ77" s="203">
        <v>0.18575999999999998</v>
      </c>
      <c r="BA77" s="203">
        <v>24.107939999999999</v>
      </c>
      <c r="BB77" s="203">
        <v>0</v>
      </c>
      <c r="BC77" s="203">
        <v>0</v>
      </c>
      <c r="BD77" s="203">
        <v>0</v>
      </c>
      <c r="BE77" s="203">
        <v>0</v>
      </c>
      <c r="BF77" s="203">
        <v>0</v>
      </c>
      <c r="BG77" s="203">
        <v>2.4569999999999999</v>
      </c>
      <c r="BH77" s="203">
        <v>0</v>
      </c>
      <c r="BI77" s="203">
        <v>-1.7395809999999998</v>
      </c>
      <c r="BJ77" s="203">
        <v>4.5177730000000009</v>
      </c>
      <c r="BK77" s="203">
        <v>746.055295</v>
      </c>
      <c r="BL77" s="203">
        <v>117.752982</v>
      </c>
      <c r="BM77" s="203">
        <v>-77.306031000000004</v>
      </c>
      <c r="BN77" s="203">
        <v>0.69491499999999995</v>
      </c>
      <c r="BO77" s="203">
        <v>0</v>
      </c>
      <c r="BP77" s="203">
        <v>3684.5093569999999</v>
      </c>
      <c r="BQ77" s="203">
        <v>0.84736999999999996</v>
      </c>
      <c r="BR77" s="203">
        <v>0</v>
      </c>
      <c r="BS77" s="203">
        <v>-0.90110000000000001</v>
      </c>
      <c r="BT77" s="203">
        <v>0</v>
      </c>
      <c r="BU77" s="203">
        <v>14.847867000000001</v>
      </c>
      <c r="BV77" s="203">
        <v>0.61699999999999999</v>
      </c>
      <c r="BW77" s="203">
        <v>0</v>
      </c>
      <c r="BX77" s="203">
        <v>-2.1876599999999997</v>
      </c>
      <c r="BY77" s="203">
        <v>0</v>
      </c>
      <c r="BZ77" s="203">
        <v>131.655</v>
      </c>
      <c r="CA77" s="203">
        <v>-2.5689869999999999</v>
      </c>
      <c r="CB77" s="203">
        <v>0</v>
      </c>
      <c r="CC77" s="203">
        <v>-7.9023120000000002</v>
      </c>
      <c r="CD77" s="203">
        <v>33.482404000000002</v>
      </c>
      <c r="CE77" s="203">
        <v>3306.8211759999999</v>
      </c>
      <c r="CF77" s="203">
        <v>472.64700699999997</v>
      </c>
      <c r="CG77" s="203">
        <v>-391.92626899999999</v>
      </c>
      <c r="CH77" s="203">
        <v>-23.070228999999998</v>
      </c>
      <c r="CI77" s="203">
        <v>0</v>
      </c>
      <c r="CJ77" s="203">
        <v>7241.809679</v>
      </c>
      <c r="CK77" s="203">
        <v>26.050999999999998</v>
      </c>
      <c r="CL77" s="203">
        <v>0</v>
      </c>
      <c r="CM77" s="203">
        <v>-13.286939</v>
      </c>
      <c r="CN77" s="203">
        <v>0</v>
      </c>
      <c r="CO77" s="203">
        <v>400.00380699999999</v>
      </c>
      <c r="CP77" s="203">
        <v>0.61699999999999999</v>
      </c>
      <c r="CQ77" s="203">
        <v>0</v>
      </c>
      <c r="CR77" s="203">
        <v>-2.1876599999999997</v>
      </c>
      <c r="CS77" s="203">
        <v>0</v>
      </c>
      <c r="CT77" s="203">
        <v>131.655</v>
      </c>
      <c r="CU77" s="203">
        <v>-3.1976999999999998E-2</v>
      </c>
      <c r="CV77" s="203">
        <v>0</v>
      </c>
      <c r="CW77" s="203">
        <v>-1.010732</v>
      </c>
      <c r="CX77" s="203">
        <v>77.498834000000002</v>
      </c>
      <c r="CY77" s="203">
        <v>5978.4667159999999</v>
      </c>
      <c r="CZ77" s="203">
        <v>122.321</v>
      </c>
      <c r="DA77" s="203">
        <v>-81.263937999999982</v>
      </c>
      <c r="DB77" s="203">
        <v>0.89632900000000149</v>
      </c>
      <c r="DC77" s="203">
        <v>1.9819999999981519E-3</v>
      </c>
      <c r="DD77" s="203">
        <v>3717.804251999999</v>
      </c>
      <c r="DE77" s="203">
        <f t="shared" si="7"/>
        <v>3.3046646118989491</v>
      </c>
      <c r="DF77" s="203">
        <f t="shared" si="5"/>
        <v>1</v>
      </c>
      <c r="DG77" s="203">
        <v>0.84699999999999998</v>
      </c>
      <c r="DH77" s="203">
        <v>0</v>
      </c>
      <c r="DI77" s="203">
        <v>-0.90110000000000023</v>
      </c>
      <c r="DJ77" s="203">
        <v>3.6999999999665079E-4</v>
      </c>
      <c r="DK77" s="203">
        <v>14.847866999999994</v>
      </c>
      <c r="DL77" s="203">
        <v>0.61699999999999999</v>
      </c>
      <c r="DM77" s="203">
        <v>0</v>
      </c>
      <c r="DN77" s="203">
        <v>-2.1876599999999997</v>
      </c>
      <c r="DO77" s="203">
        <v>0</v>
      </c>
      <c r="DP77" s="203">
        <v>131.655</v>
      </c>
      <c r="DQ77" s="203">
        <v>-2.57</v>
      </c>
      <c r="DR77" s="203">
        <v>0</v>
      </c>
      <c r="DS77" s="203">
        <v>-8.0611819999999987</v>
      </c>
      <c r="DT77" s="203">
        <v>34.448044000000003</v>
      </c>
      <c r="DU77" s="203">
        <v>3336.1183960000003</v>
      </c>
      <c r="DV77" s="203">
        <v>7463.5458990999996</v>
      </c>
      <c r="DW77" s="241">
        <f>IFERROR(HLOOKUP("fa_21_s_s11",acc!$B$10:$AIR$83,$A77-1947,FALSE)+HLOOKUP("fa_2_s_s11",acc!$B$10:$AIR$83,$A77-1947,FALSE)+HLOOKUP("fa_3e_s_s11",acc!$B$10:$AIR$83,$A77-1947,FALSE)+HLOOKUP("fa_3d_s_s11",acc!$B$10:$AIR$83,$A77-1947,FALSE)+HLOOKUP("fa_4_s_s11",acc!$B$10:$AIR$83,$A77-1947,FALSE)+HLOOKUP("fa_5e_s_s11",acc!$B$10:$AIR$83,$A77-1947,FALSE)+HLOOKUP("fa_5d_s_s11",acc!$B$10:$AIR$83,$A77-1947,FALSE)+HLOOKUP("fa_6_s_s11",acc!$B$10:$AIR$83,$A77-1947,FALSE)+HLOOKUP("fa_7_s_s11",acc!$B$10:$AIR$83,$A77-1947,FALSE)+HLOOKUP("fa_8_s_s11",acc!$B$10:$AIR$83,$A77-1947,FALSE),"")</f>
        <v>6522.0897841000005</v>
      </c>
      <c r="DX77" s="203">
        <v>0</v>
      </c>
      <c r="DY77" s="203">
        <v>513.91705139999999</v>
      </c>
      <c r="DZ77" s="203">
        <v>10.978</v>
      </c>
      <c r="EA77" s="203">
        <v>52.221804400000003</v>
      </c>
      <c r="EB77" s="203">
        <v>24.719493999999997</v>
      </c>
      <c r="EC77" s="203">
        <v>27.502307999999999</v>
      </c>
      <c r="ED77" s="203">
        <v>1475.6015149999998</v>
      </c>
      <c r="EE77" s="203">
        <v>4179.0043979000002</v>
      </c>
      <c r="EF77" s="203">
        <v>3021.6788849999998</v>
      </c>
      <c r="EG77" s="203">
        <v>1157.3255127</v>
      </c>
      <c r="EH77" s="203">
        <v>49.264037999999999</v>
      </c>
      <c r="EI77" s="203">
        <v>2E-3</v>
      </c>
      <c r="EJ77" s="203">
        <v>262.78086299999995</v>
      </c>
      <c r="EK77" s="203">
        <v>13109.595138999999</v>
      </c>
      <c r="EL77" s="241">
        <f>IFERROR(HLOOKUP("fa_21_s_s12",acc!$B$10:$AMP$83,$A77-1947,FALSE)+HLOOKUP("res_s",acc!$B$10:$AMP$83,$A77-1947,FALSE)+HLOOKUP("fa_2_s_s12",acc!$B$10:$AMP$83,$A77-1947,FALSE)+HLOOKUP("fa_3e_s_s12",acc!$B$10:$AMP$83,$A77-1947,FALSE)+HLOOKUP("fa_3d_s_s12",acc!$B$10:$AMP$83,$A77-1947,FALSE)+HLOOKUP("fa_3g_s_s12",acc!$B$10:$AMP$83,$A77-1947,FALSE)+HLOOKUP("fa_4_s_s12",acc!$B$10:$AMP$83,$A77-1947,FALSE)+HLOOKUP("fa_5e_s_s12",acc!$B$10:$AMP$83,$A77-1947,FALSE)+HLOOKUP("fa_5d_s_s12",acc!$B$10:$AMP$83,$A77-1947,FALSE)+HLOOKUP("fa_8_s_s12",acc!$B$10:$AMP$83,$A77-1947,FALSE),"")</f>
        <v>10878.783905499999</v>
      </c>
      <c r="EM77" s="203">
        <v>0</v>
      </c>
      <c r="EN77" s="203">
        <v>2743.2576096999996</v>
      </c>
      <c r="EO77" s="203">
        <v>11.274116999999999</v>
      </c>
      <c r="EP77" s="203">
        <v>0</v>
      </c>
      <c r="EQ77" s="203">
        <v>3013.1790107000002</v>
      </c>
      <c r="ER77" s="203">
        <v>1560.0732349999998</v>
      </c>
      <c r="ES77" s="203">
        <v>1453.105718</v>
      </c>
      <c r="ET77" s="203">
        <v>2519.3988136000003</v>
      </c>
      <c r="EU77" s="203">
        <v>2363.3610684999999</v>
      </c>
      <c r="EV77" s="203">
        <v>1669.25407</v>
      </c>
      <c r="EW77" s="203">
        <v>694.10700150000014</v>
      </c>
      <c r="EX77" s="203">
        <v>0</v>
      </c>
      <c r="EY77" s="203">
        <v>0</v>
      </c>
      <c r="EZ77" s="203">
        <v>0.15281269999991309</v>
      </c>
      <c r="FA77" s="203">
        <v>717.89885800000002</v>
      </c>
      <c r="FB77" s="241">
        <f>IFERROR(HLOOKUP("fa_1_s_s121",acc!$B$10:$AMH$83,$A77-1947,FALSE)+HLOOKUP("fa_295_s_s121",acc!$B$10:$AMH$83,$A77-1947,FALSE)+HLOOKUP("tgt2_s",acc!$B$10:$AMH$83,$A77-1947,FALSE)+HLOOKUP("fa_2_s_s121",acc!$B$10:$AMH$83,$A77-1947,FALSE)+HLOOKUP("fa_3e_s_s121",acc!$B$10:$AMH$83,$A77-1947,FALSE)+HLOOKUP("fa_3d_s_s121",acc!$B$10:$AMH$83,$A77-1947,FALSE)+HLOOKUP("fa_3g_s_s121",acc!$B$10:$AMH$83,$A77-1947,FALSE)+HLOOKUP("fa_4_s_s121",acc!$B$10:$AMH$83,$A77-1947,FALSE)+HLOOKUP("fa_5e_s_s121",acc!$B$10:$AMH$83,$A77-1947,FALSE)+HLOOKUP("fa_5d_s_s121",acc!$B$10:$AMH$83,$A77-1947,FALSE)+HLOOKUP("fa_7_s_s121",acc!$B$10:$AMH$83,$A77-1947,FALSE)+HLOOKUP("fa_8_s_s121",acc!$B$10:$AMH$83,$A77-1947,FALSE),"")</f>
        <v>703.69557599999996</v>
      </c>
      <c r="FC77" s="203">
        <v>76.782160999999988</v>
      </c>
      <c r="FD77" s="203">
        <v>191.08387699999997</v>
      </c>
      <c r="FE77" s="203">
        <v>0</v>
      </c>
      <c r="FF77" s="203">
        <v>130.11459099999999</v>
      </c>
      <c r="FG77" s="203">
        <v>346.87960600000002</v>
      </c>
      <c r="FH77" s="203">
        <v>196.492817</v>
      </c>
      <c r="FI77" s="203">
        <v>150.38678400000001</v>
      </c>
      <c r="FJ77" s="203">
        <v>0.10487400000000002</v>
      </c>
      <c r="FK77" s="203">
        <v>19.121473999999999</v>
      </c>
      <c r="FL77" s="203">
        <v>17.165091</v>
      </c>
      <c r="FM77" s="203">
        <v>1.956383</v>
      </c>
      <c r="FN77" s="203">
        <v>0</v>
      </c>
      <c r="FO77" s="203">
        <v>0</v>
      </c>
      <c r="FP77" s="203">
        <v>0.32924799999999999</v>
      </c>
      <c r="FQ77" s="203">
        <v>1257.0448589999999</v>
      </c>
      <c r="FR77" s="241">
        <f>IFERROR(HLOOKUP("gcb_s",acc!$B$10:$ALZ$83,$A77-1947,FALSE)+HLOOKUP("fa_2_s_s13",acc!$B$10:$ALZ$83,$A77-1947,FALSE)+HLOOKUP("fa_3d_s_s13",acc!$B$10:$ALZ$83,$A77-1947,FALSE)+HLOOKUP("fa_3g_s_s13",acc!$B$10:$ALZ$83,$A77-1947,FALSE)+HLOOKUP("fa_5e_s_s13",acc!$B$10:$ALZ$83,$A77-1947,FALSE)+HLOOKUP("fa_5d_s_s13",acc!$B$10:$ALZ$83,$A77-1947,FALSE)+HLOOKUP("fa_6_s_s13",acc!$B$10:$ALZ$83,$A77-1947,FALSE)+HLOOKUP("fa_7_s_s13",acc!$B$10:$ALZ$83,$A77-1947,FALSE)+HLOOKUP("fa_8_s_s13",acc!$B$10:$ALZ$83,$A77-1947,FALSE),"")</f>
        <v>667.08570800000018</v>
      </c>
      <c r="FS77" s="203">
        <v>0</v>
      </c>
      <c r="FT77" s="203">
        <v>119.536</v>
      </c>
      <c r="FU77" s="203">
        <v>0</v>
      </c>
      <c r="FV77" s="203">
        <v>68.813999999999993</v>
      </c>
      <c r="FW77" s="203">
        <v>41.508372000000001</v>
      </c>
      <c r="FX77" s="203">
        <v>27.305736</v>
      </c>
      <c r="FY77" s="203">
        <v>0</v>
      </c>
      <c r="FZ77" s="203">
        <v>488.51385900000008</v>
      </c>
      <c r="GA77" s="203">
        <v>441.28763700000002</v>
      </c>
      <c r="GB77" s="203">
        <v>47.226627000000001</v>
      </c>
      <c r="GC77" s="203">
        <v>3.3530000000000002</v>
      </c>
      <c r="GD77" s="203">
        <v>0.874</v>
      </c>
      <c r="GE77" s="203">
        <v>5.2029999999999745</v>
      </c>
      <c r="GF77" s="203">
        <v>4913.6663536999995</v>
      </c>
      <c r="GG77" s="241">
        <f>IFERROR(HLOOKUP("fa_21_s_s14",acc!$B$10:$ALR$83,$A77-1947,FALSE)+HLOOKUP("fa_2_s_s14",acc!$B$10:$ALR$83,$A77-1947,FALSE)+HLOOKUP("fa_3d_s_s14",acc!$B$10:$ALR$83,$A77-1947,FALSE)+HLOOKUP("fa_3g_s_s14",acc!$B$10:$ALR$83,$A77-1947,FALSE)+HLOOKUP("fa_5e_s_s14",acc!$B$10:$ALR$83,$A77-1947,FALSE)+HLOOKUP("fa_5d_s_s14",acc!$B$10:$ALR$83,$A77-1947,FALSE)+HLOOKUP("fa_6_s_s14",acc!$B$10:$ALR$83,$A77-1947,FALSE)+HLOOKUP("fa_7_s_s14",acc!$B$10:$ALR$83,$A77-1947,FALSE)+HLOOKUP("fa_8_s_s14",acc!$B$10:$ALR$83,$A77-1947,FALSE),"")</f>
        <v>4609.1128881999994</v>
      </c>
      <c r="GH77" s="203">
        <v>0</v>
      </c>
      <c r="GI77" s="203">
        <v>1307.9104092999999</v>
      </c>
      <c r="GJ77" s="203">
        <v>60.746000000000002</v>
      </c>
      <c r="GK77" s="203">
        <v>68.987400999999991</v>
      </c>
      <c r="GL77" s="203">
        <v>40.025010000000002</v>
      </c>
      <c r="GM77" s="203">
        <v>28.962389999999999</v>
      </c>
      <c r="GN77" s="203">
        <v>0</v>
      </c>
      <c r="GO77" s="203">
        <v>1386.8048257999999</v>
      </c>
      <c r="GP77" s="203">
        <v>1282.6852239999998</v>
      </c>
      <c r="GQ77" s="203">
        <v>104.119602</v>
      </c>
      <c r="GR77" s="203">
        <v>1776.0840900000001</v>
      </c>
      <c r="GS77" s="203">
        <v>0</v>
      </c>
      <c r="GT77" s="203">
        <v>8.5801629000000048</v>
      </c>
      <c r="GU77" s="203">
        <v>27378.525464999999</v>
      </c>
      <c r="GV77" s="241">
        <f>IFERROR(HLOOKUP("fa_21_s_s2",acc!$B$10:$ALJ$83,$A77-1947,FALSE)+HLOOKUP("fa_2_s_s2",acc!$B$10:$ALJ$83,$A77-1947,FALSE)+HLOOKUP("fa_3e_s_s2",acc!$B$10:$ALJ$83,$A77-1947,FALSE)+HLOOKUP("fa_3g_s_s2",acc!$B$10:$ALJ$83,$A77-1947,FALSE)+HLOOKUP("fa_4_s_s2",acc!$B$10:$ALJ$83,$A77-1947,FALSE)+HLOOKUP("fa_5e_s_s2",acc!$B$10:$ALJ$83,$A77-1947,FALSE)+HLOOKUP("fa_6_s_s2",acc!$B$10:$ALJ$83,$A77-1947,FALSE)+HLOOKUP("fa_8_s_s2",acc!$B$10:$ALJ$83,$A77-1947,FALSE),"")</f>
        <v>4334.0698111000002</v>
      </c>
      <c r="GW77" s="203">
        <v>0</v>
      </c>
      <c r="GX77" s="203">
        <v>106.58839310000099</v>
      </c>
      <c r="GY77" s="203">
        <v>120.93120999999999</v>
      </c>
      <c r="GZ77" s="203">
        <v>0</v>
      </c>
      <c r="HA77" s="203">
        <v>4164.3811889999997</v>
      </c>
      <c r="HB77" s="203">
        <v>1862.8189280000001</v>
      </c>
      <c r="HC77" s="203">
        <v>2301.5623009999999</v>
      </c>
      <c r="HD77" s="203">
        <v>587.54706940000005</v>
      </c>
      <c r="HE77" s="203">
        <f t="shared" si="0"/>
        <v>1470.4291803999995</v>
      </c>
      <c r="HF77" s="203">
        <v>1470.4291803999995</v>
      </c>
      <c r="HG77" s="203">
        <v>0</v>
      </c>
      <c r="HH77" s="203">
        <v>24.057743999999957</v>
      </c>
      <c r="HI77" s="203">
        <v>0</v>
      </c>
      <c r="HJ77" s="203">
        <v>-277.04608680000047</v>
      </c>
      <c r="HK77" s="203">
        <v>9528.5752840000005</v>
      </c>
      <c r="HL77" s="241">
        <f>IFERROR(HLOOKUP("fl_3g_s_s11",acc!$B$10:$AIQ$83,$A77-1947,FALSE)+HLOOKUP("fl_4_s_s11",acc!$B$10:$AIQ$83,$A77-1947,FALSE)+HLOOKUP("fl_5e_s_s11",acc!$B$10:$AIQ$83,$A77-1947,FALSE),"")</f>
        <v>8587.119169499998</v>
      </c>
      <c r="HM77" s="203">
        <v>0</v>
      </c>
      <c r="HN77" s="203">
        <v>0</v>
      </c>
      <c r="HO77" s="203">
        <v>599.76900000000001</v>
      </c>
      <c r="HP77" s="203">
        <v>240.92809</v>
      </c>
      <c r="HQ77" s="203">
        <v>358.84090800000001</v>
      </c>
      <c r="HR77" s="203">
        <v>2400.3598738999999</v>
      </c>
      <c r="HS77" s="203">
        <v>5608.6701805999992</v>
      </c>
      <c r="HT77" s="203">
        <v>5608.6701805999992</v>
      </c>
      <c r="HU77" s="203">
        <v>0</v>
      </c>
      <c r="HV77" s="203">
        <v>0</v>
      </c>
      <c r="HW77" s="203">
        <v>0</v>
      </c>
      <c r="HX77" s="203">
        <v>0</v>
      </c>
      <c r="HY77" s="203">
        <v>12688.718079</v>
      </c>
      <c r="HZ77" s="241">
        <f>IFERROR(HLOOKUP("fl_295_s_s12",acc!$B$10:$AMO$83,$A77-1947,FALSE)+HLOOKUP("fl_2_s_s12",acc!$B$10:$AMO$83,$A77-1947,FALSE)+HLOOKUP("fl_3g_s_s12",acc!$B$10:$AMO$83,$A77-1947,FALSE)+HLOOKUP("fl_5e_s_s12",acc!$B$10:$AMO$83,$A77-1947,FALSE)+HLOOKUP("fl_6_s_s12",acc!$B$10:$AMO$83,$A77-1947,FALSE)+HLOOKUP("fl_7_s_s12",acc!$B$10:$AMO$83,$A77-1947,FALSE),"")</f>
        <v>10457.9069003</v>
      </c>
      <c r="IA77" s="203">
        <v>0</v>
      </c>
      <c r="IB77" s="203">
        <v>4856.2149179999997</v>
      </c>
      <c r="IC77" s="203">
        <v>0</v>
      </c>
      <c r="ID77" s="203">
        <v>23.590276099999983</v>
      </c>
      <c r="IE77" s="203">
        <v>1495.859189</v>
      </c>
      <c r="IF77" s="203">
        <v>807.89592400000004</v>
      </c>
      <c r="IG77" s="203">
        <v>687.96326499999998</v>
      </c>
      <c r="IH77" s="203">
        <v>0</v>
      </c>
      <c r="II77" s="203">
        <v>2196.6737928000002</v>
      </c>
      <c r="IJ77" s="203">
        <v>2196.6737928000002</v>
      </c>
      <c r="IK77" s="203">
        <v>0</v>
      </c>
      <c r="IL77" s="203">
        <v>1852.7588719999999</v>
      </c>
      <c r="IM77" s="203">
        <v>32.809852399999954</v>
      </c>
      <c r="IN77" s="203">
        <v>0</v>
      </c>
      <c r="IO77" s="203">
        <v>700.18899799999997</v>
      </c>
      <c r="IP77" s="241">
        <f>IFERROR(HLOOKUP("fl_21_s_s121",acc!$B$10:$AMG$83,$A77-1947,FALSE)+HLOOKUP("res_s",acc!$B$10:$AMG$83,$A77-1947,FALSE)+HLOOKUP("gcb_s",acc!$B$10:$AMG$83,$A77-1947,FALSE)+HLOOKUP("fl_2_s_s121",acc!$B$10:$AMG$83,$A77-1947,FALSE)+HLOOKUP("fl_5e_s_s121",acc!$B$10:$AMG$83,$A77-1947,FALSE),"")</f>
        <v>685.98572100000001</v>
      </c>
      <c r="IQ77" s="203">
        <v>0</v>
      </c>
      <c r="IR77" s="203">
        <v>145.96015700000004</v>
      </c>
      <c r="IS77" s="203">
        <v>203.929327</v>
      </c>
      <c r="IT77" s="203">
        <v>0</v>
      </c>
      <c r="IU77" s="203">
        <v>0</v>
      </c>
      <c r="IV77" s="203">
        <v>0</v>
      </c>
      <c r="IW77" s="203">
        <v>0</v>
      </c>
      <c r="IX77" s="203">
        <v>0</v>
      </c>
      <c r="IY77" s="203">
        <v>97.155709000000002</v>
      </c>
      <c r="IZ77" s="203">
        <v>97.155709000000002</v>
      </c>
      <c r="JA77" s="203">
        <v>0</v>
      </c>
      <c r="JB77" s="203">
        <v>0</v>
      </c>
      <c r="JC77" s="203">
        <v>0</v>
      </c>
      <c r="JD77" s="203">
        <v>0</v>
      </c>
      <c r="JE77" s="203">
        <v>2955.1779999999999</v>
      </c>
      <c r="JF77" s="241">
        <f>IFERROR(HLOOKUP("fl_2_s_s13",acc!$B$10:$ALY$83,$A77-1947,FALSE)+HLOOKUP("fl_3e_s_s13",acc!$B$10:$ALY$83,$A77-1947,FALSE)+HLOOKUP("fl_4_s_s13",acc!$B$10:$ALY$83,$A77-1947,FALSE),"")</f>
        <v>2365.2183370000002</v>
      </c>
      <c r="JG77" s="203">
        <v>0</v>
      </c>
      <c r="JH77" s="203">
        <v>119.021</v>
      </c>
      <c r="JI77" s="203">
        <v>0</v>
      </c>
      <c r="JJ77" s="203">
        <v>2068.7530000000002</v>
      </c>
      <c r="JK77" s="203">
        <v>813.99491399999999</v>
      </c>
      <c r="JL77" s="203">
        <v>1254.7580870000002</v>
      </c>
      <c r="JM77" s="203">
        <v>207.43299999999999</v>
      </c>
      <c r="JN77" s="203">
        <v>0</v>
      </c>
      <c r="JO77" s="203">
        <v>0</v>
      </c>
      <c r="JP77" s="203">
        <v>0</v>
      </c>
      <c r="JQ77" s="203">
        <v>0</v>
      </c>
      <c r="JR77" s="203">
        <v>0</v>
      </c>
      <c r="JS77" s="203">
        <v>0</v>
      </c>
      <c r="JT77" s="203">
        <v>1505.8651049</v>
      </c>
      <c r="JU77" s="241">
        <f>IFERROR(HLOOKUP("fl_4_s_s14",acc!$B$10:$ALQ$83,$A77-1947,FALSE),"")</f>
        <v>1201.3116402000001</v>
      </c>
      <c r="JV77" s="203">
        <v>0</v>
      </c>
      <c r="JW77" s="203">
        <v>0</v>
      </c>
      <c r="JX77" s="203">
        <v>0</v>
      </c>
      <c r="JY77" s="203">
        <v>0</v>
      </c>
      <c r="JZ77" s="203">
        <v>0</v>
      </c>
      <c r="KA77" s="203">
        <v>1201.3116402000001</v>
      </c>
      <c r="KB77" s="203">
        <v>0</v>
      </c>
      <c r="KC77" s="203">
        <v>0</v>
      </c>
      <c r="KD77" s="203">
        <v>0</v>
      </c>
      <c r="KE77" s="203">
        <v>0</v>
      </c>
      <c r="KF77" s="203">
        <v>0</v>
      </c>
      <c r="KG77" s="203">
        <v>0</v>
      </c>
      <c r="KH77" s="203">
        <v>27461.751108</v>
      </c>
      <c r="KI77" s="241">
        <f>IFERROR(HLOOKUP("fl_1_s_s2",acc!$B$10:$ALI$83,$A77-1947,FALSE)+HLOOKUP("fl_295_s_s2",acc!$B$10:$ALI$83,$A77-1947,FALSE)+HLOOKUP("tgt2_s",acc!$B$10:$ALI$83,$A77-1947,FALSE)+HLOOKUP("fl_2_s_s2",acc!$B$10:$ALI$83,$A77-1947,FALSE)+HLOOKUP("fl_3d_s_s2",acc!$B$10:$ALI$83,$A77-1947,FALSE)+HLOOKUP("fl_4_s_s2",acc!$B$10:$ALI$83,$A77-1947,FALSE)+HLOOKUP("fl_5d_s_s2",acc!$B$10:$ALI$83,$A77-1947,FALSE)+HLOOKUP("fl_7_s_s2",acc!$B$10:$ALI$83,$A77-1947,FALSE),"")</f>
        <v>4417.2954560000016</v>
      </c>
      <c r="KJ77" s="203">
        <v>76.782160999999988</v>
      </c>
      <c r="KK77" s="203">
        <v>-138.90273449999836</v>
      </c>
      <c r="KL77" s="203">
        <v>0</v>
      </c>
      <c r="KM77" s="203">
        <v>106.52431490000004</v>
      </c>
      <c r="KN77" s="203">
        <v>3550.0818220000001</v>
      </c>
      <c r="KO77" s="203">
        <v>1862.8189280000001</v>
      </c>
      <c r="KP77" s="203">
        <v>1687.2629339999999</v>
      </c>
      <c r="KQ77" s="203">
        <v>773.54775780000045</v>
      </c>
      <c r="KR77" s="203">
        <v>2004.7351251999999</v>
      </c>
      <c r="KS77" s="203">
        <v>0</v>
      </c>
      <c r="KT77" s="203">
        <v>2004.7351251999999</v>
      </c>
      <c r="KU77" s="203">
        <v>0</v>
      </c>
      <c r="KV77" s="203">
        <v>-31.933852399999978</v>
      </c>
      <c r="KW77" s="203">
        <v>0</v>
      </c>
      <c r="KX77" s="203">
        <v>323.55934120000001</v>
      </c>
      <c r="KY77" s="241">
        <f>IFERROR(HLOOKUP("fa_21_flow_s11",acc!$B$10:$AIP$83,$A77-1947,FALSE)+HLOOKUP("fa_2_flow_s11",acc!$B$10:$AIP$83,$A77-1947,FALSE)+HLOOKUP("fa_3e_flow_s11",acc!$B$10:$AIP$83,$A77-1947,FALSE)+HLOOKUP("fa_3d_flow_s11",acc!$B$10:$AIP$83,$A77-1947,FALSE)+HLOOKUP("fa_4_flow_s11",acc!$B$10:$AIP$83,$A77-1947,FALSE)+HLOOKUP("fa_5e_flow_s11",acc!$B$10:$AIP$83,$A77-1947,FALSE)+HLOOKUP("fa_5d_flow_s11",acc!$B$10:$AIP$83,$A77-1947,FALSE)+HLOOKUP("fa_6_flow_s11",acc!$B$10:$AIP$83,$A77-1947,FALSE)+HLOOKUP("fa_7_flow_s11",acc!$B$10:$AIP$83,$A77-1947,FALSE)+HLOOKUP("fa_8_flow_s11",acc!$B$10:$AIP$83,$A77-1947,FALSE),"")</f>
        <v>309.70136639999998</v>
      </c>
      <c r="KZ77" s="203">
        <v>0</v>
      </c>
      <c r="LA77" s="203">
        <v>46.960806900000001</v>
      </c>
      <c r="LB77" s="203">
        <v>0.49</v>
      </c>
      <c r="LC77" s="203">
        <v>-0.66526869999999994</v>
      </c>
      <c r="LD77" s="203">
        <v>-5.9365220000000001</v>
      </c>
      <c r="LE77" s="203">
        <v>5.2712399999999997</v>
      </c>
      <c r="LF77" s="203">
        <v>137.8738304</v>
      </c>
      <c r="LG77" s="203">
        <v>48.824511800000003</v>
      </c>
      <c r="LH77" s="203">
        <v>40.208983999999994</v>
      </c>
      <c r="LI77" s="203">
        <v>8.615551</v>
      </c>
      <c r="LJ77" s="203">
        <v>0.52799800000000008</v>
      </c>
      <c r="LK77" s="203">
        <v>0</v>
      </c>
      <c r="LL77" s="203">
        <v>70.614468099999996</v>
      </c>
      <c r="LM77" s="203">
        <v>1093.2177505999998</v>
      </c>
      <c r="LN77" s="241">
        <f>IFERROR(HLOOKUP("fa_21_flow_s12",acc!$B$10:$AMM$83,$A77-1947,FALSE)+HLOOKUP("res_flow",acc!$B$10:$AMM$83,$A77-1947,FALSE)+HLOOKUP("fa_2_flow_s12",acc!$B$10:$AMM$83,$A77-1947,FALSE)+HLOOKUP("fa_3e_flow_s12",acc!$B$10:$AMM$83,$A77-1947,FALSE)+HLOOKUP("fa_3d_flow_s12",acc!$B$10:$AMM$83,$A77-1947,FALSE)+HLOOKUP("fa_3g_flow_s12",acc!$B$10:$AMM$83,$A77-1947,FALSE)+HLOOKUP("fa_4_flow_s12",acc!$B$10:$AMM$83,$A77-1947,FALSE)+HLOOKUP("fa_5e_flow_s12",acc!$B$10:$AMM$83,$A77-1947,FALSE)+HLOOKUP("fa_5d_flow_s12",acc!$B$10:$AMM$83,$A77-1947,FALSE)+HLOOKUP("fa_8_flow_s12",acc!$B$10:$AMM$83,$A77-1947,FALSE),"")</f>
        <v>149.47228869999998</v>
      </c>
      <c r="LO77" s="203">
        <v>0</v>
      </c>
      <c r="LP77" s="203">
        <v>-100.07079269999998</v>
      </c>
      <c r="LQ77" s="203">
        <v>-7.3999999999999996E-2</v>
      </c>
      <c r="LR77" s="203">
        <v>0</v>
      </c>
      <c r="LS77" s="203">
        <v>-24.51019070000001</v>
      </c>
      <c r="LT77" s="203">
        <v>-72.976326</v>
      </c>
      <c r="LU77" s="203">
        <v>48.466335999999998</v>
      </c>
      <c r="LV77" s="203">
        <v>69.959645899999998</v>
      </c>
      <c r="LW77" s="203">
        <v>94.921242000000007</v>
      </c>
      <c r="LX77" s="203">
        <v>103.131574</v>
      </c>
      <c r="LY77" s="203">
        <v>-8.2101752000000001</v>
      </c>
      <c r="LZ77" s="203">
        <v>0</v>
      </c>
      <c r="MA77" s="203">
        <v>0</v>
      </c>
      <c r="MB77" s="203">
        <v>-1.2755813000000131</v>
      </c>
      <c r="MC77" s="203">
        <v>119.52172160000001</v>
      </c>
      <c r="MD77" s="330">
        <f>IFERROR(HLOOKUP("fa_1_flow_s121",acc!$B$10:$AMF$83,$A77-1947,FALSE)+HLOOKUP("fa_295_flow_s121",acc!$B$10:$AMF$83,$A77-1947,FALSE)+HLOOKUP("tgt2_flow",acc!$B$10:$AMF$83,$A77-1947,FALSE)+HLOOKUP("fa_2_flow_s121",acc!$B$10:$AMF$83,$A77-1947,FALSE)+HLOOKUP("fa_3e_flow_s121",acc!$B$10:$AMF$83,$A77-1947,FALSE)+HLOOKUP("fa_3d_flow_s121",acc!$B$10:$AMF$83,$A77-1947,FALSE)+HLOOKUP("fa_3g_flow_s121",acc!$B$10:$AMF$83,$A77-1947,FALSE)+HLOOKUP("fa_4_flow_s121",acc!$B$10:$AMF$83,$A77-1947,FALSE)+HLOOKUP("fa_5e_flow_s121",acc!$B$10:$AMF$83,$A77-1947,FALSE)+HLOOKUP("fa_5d_flow_s121",acc!$B$10:$AMF$83,$A77-1947,FALSE)+HLOOKUP("fa_7_flow_s121",acc!$B$10:$AMF$83,$A77-1947,FALSE)+HLOOKUP("fa_8_flow_s121",acc!$B$10:$AMF$83,$A77-1947,FALSE),"")</f>
        <v>118.69923999999999</v>
      </c>
      <c r="ME77" s="203">
        <v>0.25011099999999997</v>
      </c>
      <c r="MF77" s="203">
        <v>30.215296833333337</v>
      </c>
      <c r="MG77" s="203">
        <v>0</v>
      </c>
      <c r="MH77" s="203">
        <v>-4.9339840000000006</v>
      </c>
      <c r="MI77" s="203">
        <v>126.73314260000001</v>
      </c>
      <c r="MJ77" s="203">
        <v>123.632649</v>
      </c>
      <c r="MK77" s="203">
        <v>3.1005120000000002</v>
      </c>
      <c r="ML77" s="203">
        <v>-5.8527000000000003E-2</v>
      </c>
      <c r="MM77" s="203">
        <v>9.6959000000000004E-2</v>
      </c>
      <c r="MN77" s="203">
        <v>9.7004999999999994E-2</v>
      </c>
      <c r="MO77" s="203">
        <v>-2.4000000000000001E-5</v>
      </c>
      <c r="MP77" s="203">
        <v>0</v>
      </c>
      <c r="MQ77" s="241">
        <v>0</v>
      </c>
      <c r="MR77" s="203">
        <v>-6.5256980000000002</v>
      </c>
      <c r="MS77" s="203">
        <v>35.750173000000004</v>
      </c>
      <c r="MT77" s="241">
        <f>IFERROR(HLOOKUP("gcb_flow",acc!$B$10:$ALX$83,$A77-1947,FALSE)+HLOOKUP("fa_2_flow_s13",acc!$B$10:$ALX$83,$A77-1947,FALSE)+HLOOKUP("fa_3d_flow_s13",acc!$B$10:$ALX$83,$A77-1947,FALSE)+HLOOKUP("fa_3g_flow_s13",acc!$B$10:$ALX$83,$A77-1947,FALSE)+HLOOKUP("fa_5e_flow_s13",acc!$B$10:$ALX$83,$A77-1947,FALSE)+HLOOKUP("fa_5d_flow_s13",acc!$B$10:$ALX$83,$A77-1947,FALSE)+HLOOKUP("fa_6_flow_s13",acc!$B$10:$ALX$83,$A77-1947,FALSE)+HLOOKUP("fa_7_flow_s13",acc!$B$10:$ALX$83,$A77-1947,FALSE)+HLOOKUP("fa_8_flow_s13",acc!$B$10:$ALX$83,$A77-1947,FALSE),"")</f>
        <v>4.636018</v>
      </c>
      <c r="MU77" s="203">
        <v>0</v>
      </c>
      <c r="MV77" s="203">
        <v>3.2699999999999996</v>
      </c>
      <c r="MW77" s="203">
        <v>0</v>
      </c>
      <c r="MX77" s="203">
        <v>-5.3339999999999996</v>
      </c>
      <c r="MY77" s="203">
        <v>-1.534421</v>
      </c>
      <c r="MZ77" s="203">
        <v>-3.7999520000000002</v>
      </c>
      <c r="NA77" s="203">
        <v>0</v>
      </c>
      <c r="NB77" s="203">
        <v>2.494173</v>
      </c>
      <c r="NC77" s="203">
        <v>3.7517520000000002</v>
      </c>
      <c r="ND77" s="203">
        <v>-1.258367</v>
      </c>
      <c r="NE77" s="203">
        <v>-0.19600000000000001</v>
      </c>
      <c r="NF77" s="203">
        <v>1.349</v>
      </c>
      <c r="NG77" s="203">
        <v>-6.7910000000000004</v>
      </c>
      <c r="NH77" s="203">
        <v>139.72887100000003</v>
      </c>
      <c r="NI77" s="241">
        <f>IFERROR(HLOOKUP("fa_21_flow_s14",acc!$B$10:$ALP$83,$A77-1947,FALSE)+HLOOKUP("fa_2_flow_s14",acc!$B$10:$ALP$83,$A77-1947,FALSE)+HLOOKUP("fa_3d_flow_s14",acc!$B$10:$ALP$83,$A77-1947,FALSE)+HLOOKUP("fa_3g_flow_s14",acc!$B$10:$ALP$83,$A77-1947,FALSE)+HLOOKUP("fa_5e_flow_s14",acc!$B$10:$ALP$83,$A77-1947,FALSE)+HLOOKUP("fa_5d_flow_s14",acc!$B$10:$ALP$83,$A77-1947,FALSE)+HLOOKUP("fa_6_flow_s14",acc!$B$10:$ALP$83,$A77-1947,FALSE)+HLOOKUP("fa_7_flow_s14",acc!$B$10:$ALP$83,$A77-1947,FALSE)+HLOOKUP("fa_8_flow_s14",acc!$B$10:$ALP$83,$A77-1947,FALSE),"")</f>
        <v>102.20237089999999</v>
      </c>
      <c r="NJ77" s="203">
        <v>0</v>
      </c>
      <c r="NK77" s="203">
        <v>42.326408199999996</v>
      </c>
      <c r="NL77" s="203">
        <v>2.7090000000000001</v>
      </c>
      <c r="NM77" s="203">
        <v>-5.5268410000000001</v>
      </c>
      <c r="NN77" s="203">
        <v>-4.5958109999999994</v>
      </c>
      <c r="NO77" s="203">
        <v>-0.93102799999999997</v>
      </c>
      <c r="NP77" s="203">
        <v>0</v>
      </c>
      <c r="NQ77" s="203">
        <v>35.163876199999997</v>
      </c>
      <c r="NR77" s="203">
        <v>10.761049999999999</v>
      </c>
      <c r="NS77" s="203">
        <v>24.402871999999999</v>
      </c>
      <c r="NT77" s="203">
        <v>50.363193000000003</v>
      </c>
      <c r="NU77" s="203">
        <v>0</v>
      </c>
      <c r="NV77" s="203">
        <v>-22.8333133</v>
      </c>
      <c r="NW77" s="203">
        <v>1726.3751634</v>
      </c>
      <c r="NX77" s="241">
        <f>IFERROR(HLOOKUP("fa_21_flow_s2",acc!$B$10:$ALH$83,$A77-1947,FALSE)+HLOOKUP("fa_2_flow_s2",acc!$B$10:$ALH$83,$A77-1947,FALSE)+HLOOKUP("fa_3e_flow_s2",acc!$B$10:$ALH$83,$A77-1947,FALSE)+HLOOKUP("fa_3g_flow_s2",acc!$B$10:$ALH$83,$A77-1947,FALSE)+HLOOKUP("fa_4_flow_s2",acc!$B$10:$ALH$83,$A77-1947,FALSE)+HLOOKUP("fa_5e_flow_s2",acc!$B$10:$ALH$83,$A77-1947,FALSE)+HLOOKUP("fa_6_flow_s2",acc!$B$10:$ALH$83,$A77-1947,FALSE)+HLOOKUP("fa_8_flow_s2",acc!$B$10:$ALH$83,$A77-1947,FALSE),"")</f>
        <v>23.3948915</v>
      </c>
      <c r="NY77" s="203">
        <v>0</v>
      </c>
      <c r="NZ77" s="203">
        <v>10.3516659</v>
      </c>
      <c r="OA77" s="203">
        <v>8.2567570000000003</v>
      </c>
      <c r="OB77" s="203">
        <v>0</v>
      </c>
      <c r="OC77" s="203">
        <v>38.589569000000004</v>
      </c>
      <c r="OD77" s="203">
        <v>38.589569000000004</v>
      </c>
      <c r="OE77" s="203">
        <v>-5.4655940000000003</v>
      </c>
      <c r="OF77" s="203">
        <v>-13.63680699999999</v>
      </c>
      <c r="OG77" s="203">
        <v>46.073018000000019</v>
      </c>
      <c r="OH77" s="203">
        <v>46.073018000000019</v>
      </c>
      <c r="OI77" s="203">
        <v>0</v>
      </c>
      <c r="OJ77" s="203">
        <v>11.004727000000003</v>
      </c>
      <c r="OK77" s="203">
        <v>0</v>
      </c>
      <c r="OL77" s="203">
        <v>-33.188875400000029</v>
      </c>
      <c r="OM77" s="203">
        <v>340.12286990000001</v>
      </c>
      <c r="ON77" s="241">
        <f>IFERROR(HLOOKUP("fl_3g_flow_s11",acc!$B$10:$AIO$83,$A77-1947,FALSE)+HLOOKUP("fl_4_flow_s11",acc!$B$10:$AIO$83,$A77-1947,FALSE)+HLOOKUP("fl_5e_flow_s11",acc!$B$10:$AIO$83,$A77-1947,FALSE),"")</f>
        <v>326.26487569999995</v>
      </c>
      <c r="OO77" s="203">
        <v>0</v>
      </c>
      <c r="OP77" s="203">
        <v>0</v>
      </c>
      <c r="OQ77" s="203">
        <v>23.5936387</v>
      </c>
      <c r="OR77" s="203">
        <v>14.412307</v>
      </c>
      <c r="OS77" s="203">
        <v>9.1813219999999998</v>
      </c>
      <c r="OT77" s="203">
        <v>154.3333007</v>
      </c>
      <c r="OU77" s="203">
        <v>143.262936</v>
      </c>
      <c r="OV77" s="203">
        <v>143.262936</v>
      </c>
      <c r="OW77" s="203">
        <v>0</v>
      </c>
      <c r="OX77" s="203">
        <v>0</v>
      </c>
      <c r="OY77" s="203">
        <v>0</v>
      </c>
      <c r="OZ77" s="203">
        <v>0</v>
      </c>
      <c r="PA77" s="203">
        <v>1078.6058748000003</v>
      </c>
      <c r="PB77" s="241">
        <f>IFERROR(HLOOKUP("fl_295_flow_s12",acc!$B$10:$AMM$83,$A77-1947,FALSE)+HLOOKUP("fl_2_flow_s12",acc!$B$10:$AMM$83,$A77-1947,FALSE)+HLOOKUP("fl_3g_flow_s12",acc!$B$10:$AMM$83,$A77-1947,FALSE)+HLOOKUP("fl_5e_flow_s12",acc!$B$10:$AMM$83,$A77-1947,FALSE)+HLOOKUP("fl_6_flow_s12",acc!$B$10:$AMM$83,$A77-1947,FALSE)+HLOOKUP("fl_7_flow_s12",acc!$B$10:$AMM$83,$A77-1947,FALSE),"")</f>
        <v>134.86005180000001</v>
      </c>
      <c r="PC77" s="203">
        <v>0</v>
      </c>
      <c r="PD77" s="203">
        <v>81.981870699999988</v>
      </c>
      <c r="PE77" s="203">
        <v>0</v>
      </c>
      <c r="PF77" s="203">
        <v>7.2266659000000146</v>
      </c>
      <c r="PG77" s="203">
        <v>-65.104497600000002</v>
      </c>
      <c r="PH77" s="203">
        <v>-54.983381999999999</v>
      </c>
      <c r="PI77" s="203">
        <v>-10.121119</v>
      </c>
      <c r="PJ77" s="203">
        <v>0</v>
      </c>
      <c r="PK77" s="203">
        <v>60.760916999999999</v>
      </c>
      <c r="PL77" s="203">
        <v>60.760916999999999</v>
      </c>
      <c r="PM77" s="203">
        <v>0</v>
      </c>
      <c r="PN77" s="203">
        <v>61.699917999999997</v>
      </c>
      <c r="PO77" s="203">
        <v>-11.704818799999998</v>
      </c>
      <c r="PP77" s="203">
        <v>0</v>
      </c>
      <c r="PQ77" s="203">
        <v>117.159575</v>
      </c>
      <c r="PR77" s="241">
        <f>IFERROR(HLOOKUP("fl_21_flow_s121",acc!$B$10:$AME$83,$A77-1947,FALSE)+HLOOKUP("res_flow",acc!$B$10:$AME$83,$A77-1947,FALSE)+HLOOKUP("gcb_flow",acc!$B$10:$AME$83,$A77-1947,FALSE)+HLOOKUP("fl_2_flow_s121",acc!$B$10:$AME$83,$A77-1947,FALSE)+HLOOKUP("fl_5e_flow_s121",acc!$B$10:$AME$83,$A77-1947,FALSE),"")</f>
        <v>116.337053</v>
      </c>
      <c r="PS77" s="203">
        <v>0</v>
      </c>
      <c r="PT77" s="203">
        <v>-16.941311999999982</v>
      </c>
      <c r="PU77" s="203">
        <v>11.381756999999999</v>
      </c>
      <c r="PV77" s="203">
        <v>0</v>
      </c>
      <c r="PW77" s="203">
        <v>0</v>
      </c>
      <c r="PX77" s="203">
        <v>0</v>
      </c>
      <c r="PY77" s="203">
        <v>0</v>
      </c>
      <c r="PZ77" s="203">
        <v>0</v>
      </c>
      <c r="QA77" s="203">
        <v>0</v>
      </c>
      <c r="QB77" s="203">
        <v>0</v>
      </c>
      <c r="QC77" s="203">
        <v>0</v>
      </c>
      <c r="QD77" s="203">
        <v>0</v>
      </c>
      <c r="QE77" s="203">
        <v>0</v>
      </c>
      <c r="QF77" s="203">
        <v>0</v>
      </c>
      <c r="QG77" s="203">
        <v>115.499</v>
      </c>
      <c r="QH77" s="241">
        <f>IFERROR(HLOOKUP("fl_2_flow_s13",acc!$B$10:$ALW$83,$A77-1947,FALSE)+HLOOKUP("fl_3e_flow_s13",acc!$B$10:$ALW$83,$A77-1947,FALSE)+HLOOKUP("fl_4_flow_s13",acc!$B$10:$ALW$83,$A77-1947,FALSE),"")</f>
        <v>84.385995999999992</v>
      </c>
      <c r="QI77" s="203">
        <v>0</v>
      </c>
      <c r="QJ77" s="203">
        <v>4.71</v>
      </c>
      <c r="QK77" s="203">
        <v>0</v>
      </c>
      <c r="QL77" s="203">
        <v>74.635000000000005</v>
      </c>
      <c r="QM77" s="203">
        <v>79.160644000000005</v>
      </c>
      <c r="QN77" s="203">
        <v>-4.5256540000000003</v>
      </c>
      <c r="QO77" s="203">
        <v>6.5709999999999997</v>
      </c>
      <c r="QP77" s="203">
        <v>0</v>
      </c>
      <c r="QQ77" s="203">
        <v>0</v>
      </c>
      <c r="QR77" s="203">
        <v>0</v>
      </c>
      <c r="QS77" s="203">
        <v>0</v>
      </c>
      <c r="QT77" s="203">
        <v>0</v>
      </c>
      <c r="QU77" s="203">
        <v>0</v>
      </c>
      <c r="QV77" s="203">
        <v>74.987843699999999</v>
      </c>
      <c r="QW77" s="241">
        <f>IFERROR(HLOOKUP("fl_4_flow_s14",acc!$B$10:$ALO$83,$A77-1947,FALSE),"")</f>
        <v>37.461295800000002</v>
      </c>
      <c r="QX77" s="203">
        <v>0</v>
      </c>
      <c r="QY77" s="203">
        <v>0</v>
      </c>
      <c r="QZ77" s="203">
        <v>0</v>
      </c>
      <c r="RA77" s="203">
        <v>0</v>
      </c>
      <c r="RB77" s="203">
        <v>0</v>
      </c>
      <c r="RC77" s="203">
        <v>37.461295800000002</v>
      </c>
      <c r="RD77" s="203">
        <v>0</v>
      </c>
      <c r="RE77" s="203">
        <v>0</v>
      </c>
      <c r="RF77" s="203">
        <v>0</v>
      </c>
      <c r="RG77" s="203">
        <v>0</v>
      </c>
      <c r="RH77" s="203">
        <v>0</v>
      </c>
      <c r="RI77" s="203">
        <v>0</v>
      </c>
      <c r="RJ77" s="203">
        <v>1711.7778574000001</v>
      </c>
      <c r="RK77" s="241">
        <f>IFERROR(HLOOKUP("fl_1_flow_s2",acc!$B$10:$ALG$83,$A77-1947,FALSE)+HLOOKUP("fl_295_flow_s2",acc!$B$10:$ALG$83,$A77-1947,FALSE)+HLOOKUP("tgt2_flow",acc!$B$10:$ALG$83,$A77-1947,FALSE)+HLOOKUP("fl_2_flow_s2",acc!$B$10:$ALG$83,$A77-1947,FALSE)+HLOOKUP("fl_3d_flow_s2",acc!$B$10:$ALG$83,$A77-1947,FALSE)+HLOOKUP("fl_4_flow_s2",acc!$B$10:$ALG$83,$A77-1947,FALSE)+HLOOKUP("fl_5d_flow_s2",acc!$B$10:$ALG$83,$A77-1947,FALSE)+HLOOKUP("fl_7_flow_s2",acc!$B$10:$ALG$83,$A77-1947,FALSE),"")</f>
        <v>8.7975390999999874</v>
      </c>
      <c r="RL77" s="203">
        <v>0.25011099999999997</v>
      </c>
      <c r="RM77" s="203">
        <v>-36.697173566666635</v>
      </c>
      <c r="RN77" s="203">
        <v>0</v>
      </c>
      <c r="RO77" s="203">
        <v>-12.16064990000001</v>
      </c>
      <c r="RP77" s="203">
        <v>90.696842099999998</v>
      </c>
      <c r="RQ77" s="203">
        <v>38.589569000000004</v>
      </c>
      <c r="RR77" s="203">
        <v>52.107107000000006</v>
      </c>
      <c r="RS77" s="203">
        <v>-4.2274540999999743</v>
      </c>
      <c r="RT77" s="203">
        <v>23.549880700000003</v>
      </c>
      <c r="RU77" s="203">
        <v>0</v>
      </c>
      <c r="RV77" s="203">
        <v>23.549880700000003</v>
      </c>
      <c r="RW77" s="203">
        <v>0</v>
      </c>
      <c r="RX77" s="203">
        <v>13.053818799999931</v>
      </c>
      <c r="RY77" s="203">
        <v>0</v>
      </c>
      <c r="RZ77" s="203">
        <v>351.4391372</v>
      </c>
      <c r="SA77" s="241">
        <f>IFERROR(HLOOKUP("fa_21_v_s11",acc!$B$10:$AIR$83,$A77-1947,FALSE)+HLOOKUP("fa_2_v_s11",acc!$B$10:$AIR$83,$A77-1947,FALSE)+HLOOKUP("fa_3e_v_s11",acc!$B$10:$AIR$83,$A77-1947,FALSE)+HLOOKUP("fa_3d_v_s11",acc!$B$10:$AIR$83,$A77-1947,FALSE)+HLOOKUP("fa_4_v_s11",acc!$B$10:$AIR$83,$A77-1947,FALSE)
+HLOOKUP("fa_5e_v_s11",acc!$B$10:$AIR$83,$A77-1947,FALSE)
+HLOOKUP("fa_5d_v_s11",acc!$B$10:$AIR$83,$A77-1947,FALSE)
+HLOOKUP("fa_6_v_s11",acc!$B$10:$AIR$83,$A77-1947,FALSE)
+HLOOKUP("fa_7_v_s11",acc!$B$10:$AIR$83,$A77-1947,FALSE)
+HLOOKUP("fa_8_v_s11",acc!$B$10:$AIR$83,$A77-1947,FALSE),"")</f>
        <v>346.92605309999999</v>
      </c>
      <c r="SB77" s="203">
        <v>0</v>
      </c>
      <c r="SC77" s="203">
        <v>2.8187905999999998</v>
      </c>
      <c r="SD77" s="203">
        <v>0</v>
      </c>
      <c r="SE77" s="203">
        <v>0.535304</v>
      </c>
      <c r="SF77" s="203">
        <v>-5.5070000000000001E-2</v>
      </c>
      <c r="SG77" s="203">
        <v>0.59037099999999998</v>
      </c>
      <c r="SH77" s="203">
        <v>10.194297000000001</v>
      </c>
      <c r="SI77" s="203">
        <v>335.6194246</v>
      </c>
      <c r="SJ77" s="203">
        <v>270.62723199999999</v>
      </c>
      <c r="SK77" s="203">
        <v>64.992189499999995</v>
      </c>
      <c r="SL77" s="203">
        <v>0</v>
      </c>
      <c r="SM77" s="203">
        <v>2E-3</v>
      </c>
      <c r="SN77" s="203">
        <v>-2.3121340000000004</v>
      </c>
      <c r="SO77" s="203">
        <v>-972.39928309999993</v>
      </c>
      <c r="SP77" s="241">
        <f>IFERROR(HLOOKUP("fa_21_v_s12",acc!$B$10:$AML$83,$A77-1947,FALSE)+HLOOKUP("res_v",acc!$B$10:$AML$83,$A77-1947,FALSE)+HLOOKUP("fa_2_v_s12",acc!$B$10:$AML$83,$A77-1947,FALSE)+HLOOKUP("fa_3e_v_s12",acc!$B$10:$AML$83,$A77-1947,FALSE)+HLOOKUP("fa_3d_v_s12",acc!$B$10:$AML$83,$A77-1947,FALSE)+HLOOKUP("fa_3g_v_s12",acc!$B$10:$AML$83,$A77-1947,FALSE)+HLOOKUP("fa_4_v_s12",acc!$B$10:$AML$83,$A77-1947,FALSE)+HLOOKUP("fa_5e_v_s12",acc!$B$10:$AML$83,$A77-1947,FALSE)+HLOOKUP("fa_5d_v_s12",acc!$B$10:$AML$83,$A77-1947,FALSE)+HLOOKUP("fa_8_v_s12",acc!$B$10:$AML$83,$A77-1947,FALSE),"")</f>
        <v>75.320933300000007</v>
      </c>
      <c r="SQ77" s="203">
        <v>0.8147899999999999</v>
      </c>
      <c r="SR77" s="203">
        <v>35.409613399999998</v>
      </c>
      <c r="SS77" s="203">
        <v>0</v>
      </c>
      <c r="ST77" s="203">
        <v>0</v>
      </c>
      <c r="SU77" s="203">
        <v>-61.405929700000009</v>
      </c>
      <c r="SV77" s="203">
        <v>-50.996135000000002</v>
      </c>
      <c r="SW77" s="203">
        <v>-10.409818</v>
      </c>
      <c r="SX77" s="203">
        <v>14.996585100000001</v>
      </c>
      <c r="SY77" s="203">
        <v>86.325504699999996</v>
      </c>
      <c r="SZ77" s="203">
        <v>52.782364000000001</v>
      </c>
      <c r="TA77" s="203">
        <v>33.543138800000001</v>
      </c>
      <c r="TB77" s="203">
        <v>0</v>
      </c>
      <c r="TC77" s="203">
        <v>0</v>
      </c>
      <c r="TD77" s="203">
        <v>0</v>
      </c>
      <c r="TE77" s="203">
        <v>13.2926994</v>
      </c>
      <c r="TF77" s="241">
        <f>IFERROR(HLOOKUP("fa_1_v_s121",acc!$B$10:$AMD$83,$A77-1947,FALSE)+HLOOKUP("fa_295_v_s121",acc!$B$10:$AMD$83,$A77-1947,FALSE)+HLOOKUP("tgt2_v",acc!$B$10:$AMD$83,$A77-1947,FALSE)+HLOOKUP("fa_2_v_s121",acc!$B$10:$AMD$83,$A77-1947,FALSE)+HLOOKUP("fa_3e_v_s121",acc!$B$10:$AMD$83,$A77-1947,FALSE)+HLOOKUP("fa_3d_v_s121",acc!$B$10:$AMD$83,$A77-1947,FALSE)+HLOOKUP("fa_3g_v_s121",acc!$B$10:$AMD$83,$A77-1947,FALSE)+HLOOKUP("fa_4_v_s121",acc!$B$10:$AMD$83,$A77-1947,FALSE)+HLOOKUP("fa_5e_v_s121",acc!$B$10:$AMD$83,$A77-1947,FALSE)+HLOOKUP("fa_5d_v_s121",acc!$B$10:$AMD$83,$A77-1947,FALSE)+HLOOKUP("fa_7_v_s121",acc!$B$10:$AMD$83,$A77-1947,FALSE)+HLOOKUP("fa_8_v_s121",acc!$B$10:$AMD$83,$A77-1947,FALSE),"")</f>
        <v>12.477910999999999</v>
      </c>
      <c r="TG77" s="203">
        <v>-1.106587</v>
      </c>
      <c r="TH77" s="203">
        <v>10.685423</v>
      </c>
      <c r="TI77" s="203">
        <v>0</v>
      </c>
      <c r="TJ77" s="203">
        <v>1.2607170000000001</v>
      </c>
      <c r="TK77" s="203">
        <v>0.91433939999999991</v>
      </c>
      <c r="TL77" s="203">
        <v>-2.9885189999999997</v>
      </c>
      <c r="TM77" s="203">
        <v>3.9028589999999999</v>
      </c>
      <c r="TN77" s="203">
        <v>0</v>
      </c>
      <c r="TO77" s="203">
        <v>0.72401700000000002</v>
      </c>
      <c r="TP77" s="203">
        <v>0.72795699999999997</v>
      </c>
      <c r="TQ77" s="203">
        <v>-3.9389999999999998E-3</v>
      </c>
      <c r="TR77" s="203">
        <v>0</v>
      </c>
      <c r="TS77" s="241">
        <v>0</v>
      </c>
      <c r="TT77" s="203">
        <v>0</v>
      </c>
      <c r="TU77" s="203">
        <v>-16.410777999999997</v>
      </c>
      <c r="TV77" s="241">
        <f>IFERROR(HLOOKUP("gcb_v",acc!$B$10:$ALV$83,$A77-1947,FALSE)+HLOOKUP("fa_2_v_s13",acc!$B$10:$ALV$83,$A77-1947,FALSE)+HLOOKUP("fa_3d_v_s13",acc!$B$10:$ALV$83,$A77-1947,FALSE)+HLOOKUP("fa_3g_v_s13",acc!$B$10:$ALV$83,$A77-1947,FALSE)+HLOOKUP("fa_5e_v_s13",acc!$B$10:$ALV$83,$A77-1947,FALSE)+HLOOKUP("fa_5d_v_s13",acc!$B$10:$ALV$83,$A77-1947,FALSE)+HLOOKUP("fa_6_v_s13",acc!$B$10:$ALV$83,$A77-1947,FALSE)+HLOOKUP("fa_7_v_s13",acc!$B$10:$ALV$83,$A77-1947,FALSE)+HLOOKUP("fa_8_v_s13",acc!$B$10:$ALV$83,$A77-1947,FALSE),"")</f>
        <v>-17.138395000000003</v>
      </c>
      <c r="TW77" s="203">
        <v>0</v>
      </c>
      <c r="TX77" s="203">
        <v>1.4E-2</v>
      </c>
      <c r="TY77" s="203">
        <v>0</v>
      </c>
      <c r="TZ77" s="203">
        <v>-1.0329999999999999</v>
      </c>
      <c r="UA77" s="203">
        <v>-0.72382000000000002</v>
      </c>
      <c r="UB77" s="203">
        <v>-0.30912799999999996</v>
      </c>
      <c r="UC77" s="203">
        <v>0</v>
      </c>
      <c r="UD77" s="203">
        <v>-15.209778</v>
      </c>
      <c r="UE77" s="203">
        <v>-16.301707</v>
      </c>
      <c r="UF77" s="203">
        <v>1.091923</v>
      </c>
      <c r="UG77" s="203">
        <v>0</v>
      </c>
      <c r="UH77" s="203">
        <v>-1.282</v>
      </c>
      <c r="UI77" s="203">
        <v>0</v>
      </c>
      <c r="UJ77" s="203">
        <v>107.8124554</v>
      </c>
      <c r="UK77" s="241">
        <f>IFERROR(HLOOKUP("fa_21_v_s14",acc!$B$10:$ALN$83,$A77-1947,FALSE)+HLOOKUP("fa_2_v_s14",acc!$B$10:$ALN$83,$A77-1947,FALSE)+HLOOKUP("fa_3d_v_s14",acc!$B$10:$ALN$83,$A77-1947,FALSE)+HLOOKUP("fa_3g_v_s14",acc!$B$10:$ALN$83,$A77-1947,FALSE)+HLOOKUP("fa_5e_v_s14",acc!$B$10:$ALN$83,$A77-1947,FALSE)+HLOOKUP("fa_5d_v_s14",acc!$B$10:$ALN$83,$A77-1947,FALSE)+HLOOKUP("fa_6_v_s14",acc!$B$10:$ALN$83,$A77-1947,FALSE)+HLOOKUP("fa_7_v_s14",acc!$B$10:$ALN$83,$A77-1947,FALSE)+HLOOKUP("fa_8_v_s14",acc!$B$10:$ALN$83,$A77-1947,FALSE),"")</f>
        <v>107.42845080000001</v>
      </c>
      <c r="UL77" s="203">
        <v>0</v>
      </c>
      <c r="UM77" s="203">
        <v>0.64600179999999996</v>
      </c>
      <c r="UN77" s="203">
        <v>0</v>
      </c>
      <c r="UO77" s="203">
        <v>-1.2030670000000001</v>
      </c>
      <c r="UP77" s="203">
        <v>-1.0459780000000001</v>
      </c>
      <c r="UQ77" s="203">
        <v>-0.15709600000000001</v>
      </c>
      <c r="UR77" s="203">
        <v>0</v>
      </c>
      <c r="US77" s="203">
        <v>94.257040599999996</v>
      </c>
      <c r="UT77" s="203">
        <v>88.714151999999999</v>
      </c>
      <c r="UU77" s="203">
        <v>5.542891</v>
      </c>
      <c r="UV77" s="203">
        <v>13.728479999999999</v>
      </c>
      <c r="UW77" s="203">
        <v>0</v>
      </c>
      <c r="UX77" s="203">
        <v>0</v>
      </c>
      <c r="UY77" s="203">
        <v>-539.90742740000007</v>
      </c>
      <c r="UZ77" s="241">
        <f>IFERROR(HLOOKUP("fa_21_v_s2",acc!$B$10:$ALF$83,$A77-1947,FALSE)+HLOOKUP("fa_2_v_s2",acc!$B$10:$ALF$83,$A77-1947,FALSE)+HLOOKUP("fa_3e_v_s2",acc!$B$10:$ALF$83,$A77-1947,FALSE)+HLOOKUP("fa_3g_v_s2",acc!$B$10:$ALF$83,$A77-1947,FALSE)+HLOOKUP("fa_4_v_s2",acc!$B$10:$ALF$83,$A77-1947,FALSE)+HLOOKUP("fa_5e_v_s2",acc!$B$10:$ALF$83,$A77-1947,FALSE)+HLOOKUP("fa_6_v_s2",acc!$B$10:$ALF$83,$A77-1947,FALSE)+HLOOKUP("fa_8_v_s2",acc!$B$10:$ALF$83,$A77-1947,FALSE),"")</f>
        <v>104.54428639999996</v>
      </c>
      <c r="VA77" s="203">
        <v>0</v>
      </c>
      <c r="VB77" s="203">
        <v>0.74384200000000189</v>
      </c>
      <c r="VC77" s="203">
        <v>0</v>
      </c>
      <c r="VD77" s="203">
        <v>0</v>
      </c>
      <c r="VE77" s="203">
        <v>-58.832532299999997</v>
      </c>
      <c r="VF77" s="203">
        <v>-55.809521999999994</v>
      </c>
      <c r="VG77" s="203">
        <v>-3.0229940000000002</v>
      </c>
      <c r="VH77" s="203">
        <v>2.397694599999999</v>
      </c>
      <c r="VI77" s="203">
        <v>102.11297379999996</v>
      </c>
      <c r="VJ77" s="203">
        <v>102.11297379999996</v>
      </c>
      <c r="VK77" s="203">
        <v>0</v>
      </c>
      <c r="VL77" s="203">
        <v>6.3600000000008095E-4</v>
      </c>
      <c r="VM77" s="203">
        <v>0</v>
      </c>
      <c r="VN77" s="203">
        <v>2.3121340000000004</v>
      </c>
      <c r="VO77" s="203">
        <v>398.3501531</v>
      </c>
      <c r="VP77" s="241">
        <f>IFERROR(HLOOKUP("fl_3g_v_s11",acc!$B$10:$AIM$83,$A77-1947,FALSE)+HLOOKUP("fl_4_v_s11",acc!$B$10:$AIM$83,$A77-1947,FALSE)+HLOOKUP("fl_5e_v_s11",acc!$B$10:$AIM$83,$A77-1947,FALSE),"")</f>
        <v>393.83707880000003</v>
      </c>
      <c r="VQ77" s="203">
        <v>0</v>
      </c>
      <c r="VR77" s="203">
        <v>0</v>
      </c>
      <c r="VS77" s="203">
        <v>-6.9526387000000005</v>
      </c>
      <c r="VT77" s="203">
        <v>-5.6676220000000006</v>
      </c>
      <c r="VU77" s="203">
        <v>-1.285013</v>
      </c>
      <c r="VV77" s="203">
        <v>8.928222400000001</v>
      </c>
      <c r="VW77" s="203">
        <v>391.79311440000004</v>
      </c>
      <c r="VX77" s="203">
        <v>391.79311440000004</v>
      </c>
      <c r="VY77" s="203">
        <v>0</v>
      </c>
      <c r="VZ77" s="203">
        <v>0</v>
      </c>
      <c r="WA77" s="203">
        <v>0</v>
      </c>
      <c r="WB77" s="203">
        <v>0</v>
      </c>
      <c r="WC77" s="203">
        <v>-935.09235960000001</v>
      </c>
      <c r="WD77" s="241">
        <f>IFERROR(HLOOKUP("fl_295_v_s12",acc!$B$10:$AMK$83,$A77-1947,FALSE)+HLOOKUP("fl_2_v_s12",acc!$B$10:$AMK$83,$A77-1947,FALSE)+HLOOKUP("fl_3g_v_s12",acc!$B$10:$AMK$83,$A77-1947,FALSE)+HLOOKUP("fl_5e_v_s12",acc!$B$10:$AMK$83,$A77-1947,FALSE)+HLOOKUP("fl_6_v_s12",acc!$B$10:$AMK$83,$A77-1947,FALSE)+HLOOKUP("fl_7_v_s12",acc!$B$10:$AMK$83,$A77-1947,FALSE),"")</f>
        <v>112.62788879999994</v>
      </c>
      <c r="WE77" s="203">
        <v>0.81479000000000001</v>
      </c>
      <c r="WF77" s="203">
        <v>42.762243399999996</v>
      </c>
      <c r="WG77" s="203">
        <v>0</v>
      </c>
      <c r="WH77" s="203">
        <v>0.743842</v>
      </c>
      <c r="WI77" s="203">
        <v>-25.7788936</v>
      </c>
      <c r="WJ77" s="203">
        <v>-24.903985000000002</v>
      </c>
      <c r="WK77" s="203">
        <v>-0.87490200000000007</v>
      </c>
      <c r="WL77" s="203">
        <v>0</v>
      </c>
      <c r="WM77" s="203">
        <v>97.643867399999991</v>
      </c>
      <c r="WN77" s="203">
        <v>97.643867399999991</v>
      </c>
      <c r="WO77" s="203">
        <v>0</v>
      </c>
      <c r="WP77" s="203">
        <v>13.729115999999999</v>
      </c>
      <c r="WQ77" s="203">
        <v>-16.472293000000036</v>
      </c>
      <c r="WR77" s="203">
        <v>0</v>
      </c>
      <c r="WS77" s="203">
        <v>19.507756000000001</v>
      </c>
      <c r="WT77" s="241">
        <f>IFERROR(HLOOKUP("fl_21_v_s121",acc!$B$10:$AMC$83,$A77-1947,FALSE)+HLOOKUP("res_v",acc!$B$10:$AMC$83,$A77-1947,FALSE)+HLOOKUP("gcb_v",acc!$B$10:$AMC$83,$A77-1947,FALSE)+HLOOKUP("fl_2_v_s121",acc!$B$10:$AMC$83,$A77-1947,FALSE)+HLOOKUP("fl_5e_v_s121",acc!$B$10:$AMC$83,$A77-1947,FALSE),"")</f>
        <v>18.692965999999998</v>
      </c>
      <c r="WU77" s="203">
        <v>0</v>
      </c>
      <c r="WV77" s="203">
        <v>9.4717910000000014</v>
      </c>
      <c r="WW77" s="203">
        <v>0</v>
      </c>
      <c r="WX77" s="203">
        <v>0</v>
      </c>
      <c r="WY77" s="203">
        <v>0</v>
      </c>
      <c r="WZ77" s="203">
        <v>0</v>
      </c>
      <c r="XA77" s="203">
        <v>0</v>
      </c>
      <c r="XB77" s="203">
        <v>0</v>
      </c>
      <c r="XC77" s="203">
        <v>9.2259899999999995</v>
      </c>
      <c r="XD77" s="203">
        <v>9.2259899999999995</v>
      </c>
      <c r="XE77" s="203">
        <v>0</v>
      </c>
      <c r="XF77" s="203">
        <v>0</v>
      </c>
      <c r="XG77" s="203">
        <v>0</v>
      </c>
      <c r="XH77" s="203">
        <v>0</v>
      </c>
      <c r="XI77" s="203">
        <v>-25.013999999999999</v>
      </c>
      <c r="XJ77" s="241">
        <f>IFERROR(HLOOKUP("fl_2_v_s13",acc!$B$10:$ALU$83,$A77-1947,FALSE)+HLOOKUP("fl_3e_v_s13",acc!$B$10:$ALU$83,$A77-1947,FALSE)+HLOOKUP("fl_4_v_s13",acc!$B$10:$ALU$83,$A77-1947,FALSE),"")</f>
        <v>-25.741659000000002</v>
      </c>
      <c r="XK77" s="203">
        <v>0</v>
      </c>
      <c r="XL77" s="203">
        <v>0</v>
      </c>
      <c r="XM77" s="203">
        <v>0</v>
      </c>
      <c r="XN77" s="203">
        <v>-26.100999999999999</v>
      </c>
      <c r="XO77" s="203">
        <v>-25.237915000000001</v>
      </c>
      <c r="XP77" s="203">
        <v>-0.86308099999999999</v>
      </c>
      <c r="XQ77" s="203">
        <v>-1.2999999999999999E-2</v>
      </c>
      <c r="XR77" s="203">
        <v>0</v>
      </c>
      <c r="XS77" s="203">
        <v>0</v>
      </c>
      <c r="XT77" s="203">
        <v>0</v>
      </c>
      <c r="XU77" s="203">
        <v>0</v>
      </c>
      <c r="XV77" s="203">
        <v>0</v>
      </c>
      <c r="XW77" s="203">
        <v>0</v>
      </c>
      <c r="XX77" s="203">
        <v>2.3410230000000003</v>
      </c>
      <c r="XY77" s="241">
        <f>IFERROR(HLOOKUP("fl_4_v_s14",acc!$B$10:$ALM$83,$A77-1947,FALSE),"")</f>
        <v>1.957023</v>
      </c>
      <c r="XZ77" s="203">
        <v>0</v>
      </c>
      <c r="YA77" s="203">
        <v>0</v>
      </c>
      <c r="YB77" s="203">
        <v>0</v>
      </c>
      <c r="YC77" s="203">
        <v>0</v>
      </c>
      <c r="YD77" s="203">
        <v>0</v>
      </c>
      <c r="YE77" s="203">
        <v>1.957023</v>
      </c>
      <c r="YF77" s="203">
        <v>0</v>
      </c>
      <c r="YG77" s="203">
        <v>0</v>
      </c>
      <c r="YH77" s="203">
        <v>0</v>
      </c>
      <c r="YI77" s="203">
        <v>0</v>
      </c>
      <c r="YJ77" s="203">
        <v>0</v>
      </c>
      <c r="YK77" s="203">
        <v>0</v>
      </c>
      <c r="YL77" s="203">
        <v>-516.26576909999994</v>
      </c>
      <c r="YM77" s="241">
        <f>IFERROR(HLOOKUP("fl_1_v_s2",acc!$B$10:$ALE$83,$A77-1947,FALSE)+HLOOKUP("fl_295_v_s2",acc!$B$10:$ALE$83,$A77-1947,FALSE)+HLOOKUP("tgt2_v",acc!$B$10:$ALE$83,$A77-1947,FALSE)+HLOOKUP("fl_2_v_s2",acc!$B$10:$ALE$83,$A77-1947,FALSE)+HLOOKUP("fl_3d_v_s2",acc!$B$10:$ALE$83,$A77-1947,FALSE)+HLOOKUP("fl_4_v_s2",acc!$B$10:$ALE$83,$A77-1947,FALSE)+HLOOKUP("fl_5d_v_s2",acc!$B$10:$ALE$83,$A77-1947,FALSE)+HLOOKUP("fl_7_v_s2",acc!$B$10:$ALE$83,$A77-1947,FALSE),"")</f>
        <v>128.18593900000008</v>
      </c>
      <c r="YN77" s="203">
        <v>-1.106587</v>
      </c>
      <c r="YO77" s="203">
        <v>-1.9163635999999957</v>
      </c>
      <c r="YP77" s="203">
        <v>0</v>
      </c>
      <c r="YQ77" s="203">
        <v>0.51687500000000008</v>
      </c>
      <c r="YR77" s="203">
        <v>-62.192353300000001</v>
      </c>
      <c r="YS77" s="203">
        <v>-55.809521999999994</v>
      </c>
      <c r="YT77" s="203">
        <v>-6.3828149999999999</v>
      </c>
      <c r="YU77" s="203">
        <v>16.716331300000004</v>
      </c>
      <c r="YV77" s="203">
        <v>105.1662053</v>
      </c>
      <c r="YW77" s="203">
        <v>0</v>
      </c>
      <c r="YX77" s="203">
        <v>105.1662053</v>
      </c>
      <c r="YY77" s="203">
        <v>0</v>
      </c>
      <c r="YZ77" s="203">
        <v>15.192293000000063</v>
      </c>
      <c r="ZA77" s="203">
        <v>0</v>
      </c>
      <c r="ZB77" s="203">
        <v>16.693850600000001</v>
      </c>
      <c r="ZC77" s="241">
        <f>IFERROR(HLOOKUP("fa_21_c_s11",acc!$B$10:$AIL$83,$A77-1947,FALSE)+HLOOKUP("fa_2_c_s11",acc!$B$10:$AIL$83,$A77-1947,FALSE)+HLOOKUP("fa_3e_c_s11",acc!$B$10:$AIL$83,$A77-1947,FALSE)+HLOOKUP("fa_3d_c_s11",acc!$B$10:$AIL$83,$A77-1947,FALSE)+HLOOKUP("fa_4_c_s11",acc!$B$10:$AIL$83,$A77-1947,FALSE)+HLOOKUP("fa_5e_c_s11",acc!$B$10:$AIL$83,$A77-1947,FALSE)+HLOOKUP("fa_5d_c_s11",acc!$B$10:$AIL$83,$A77-1947,FALSE)+HLOOKUP("fa_6_c_s11",acc!$B$10:$AIL$83,$A77-1947,FALSE)+HLOOKUP("fa_7_c_s11",acc!$B$10:$AIL$83,$A77-1947,FALSE)+HLOOKUP("fa_8_c_s11",acc!$B$10:$AIL$83,$A77-1947,FALSE),"")</f>
        <v>16.464201299999999</v>
      </c>
      <c r="ZD77" s="203">
        <v>0</v>
      </c>
      <c r="ZE77" s="203">
        <v>-6.3621999999999998E-2</v>
      </c>
      <c r="ZF77" s="203">
        <v>-1E-3</v>
      </c>
      <c r="ZG77" s="203">
        <v>-3.4</v>
      </c>
      <c r="ZH77" s="203">
        <v>8.5596999999999993E-2</v>
      </c>
      <c r="ZI77" s="203">
        <v>-3.485573</v>
      </c>
      <c r="ZJ77" s="203">
        <v>0.84151599999999993</v>
      </c>
      <c r="ZK77" s="203">
        <v>12.2641036</v>
      </c>
      <c r="ZL77" s="203">
        <v>14.093613999999999</v>
      </c>
      <c r="ZM77" s="203">
        <v>-1.8295337</v>
      </c>
      <c r="ZN77" s="203">
        <v>-3.0000000000000001E-6</v>
      </c>
      <c r="ZO77" s="203">
        <v>0</v>
      </c>
      <c r="ZP77" s="203">
        <v>6.823205999999999</v>
      </c>
      <c r="ZQ77" s="203">
        <v>1.9997080999999999</v>
      </c>
      <c r="ZR77" s="241">
        <f>IFERROR(HLOOKUP("fa_21_c_s12",acc!$B$10:$AMJ$83,$A77-1947,FALSE)+HLOOKUP("res_c",acc!$B$10:$AMJ$83,$A77-1947,FALSE)+HLOOKUP("fa_2_c_s12",acc!$B$10:$AMJ$83,$A77-1947,FALSE)+HLOOKUP("fa_3e_c_s12",acc!$B$10:$AMJ$83,$A77-1947,FALSE)+HLOOKUP("fa_3d_c_s12",acc!$B$10:$AMJ$83,$A77-1947,FALSE)+HLOOKUP("fa_3g_c_s12",acc!$B$10:$AMJ$83,$A77-1947,FALSE)+HLOOKUP("fa_4_c_s12",acc!$B$10:$AMJ$83,$A77-1947,FALSE)+HLOOKUP("fa_5e_c_s12",acc!$B$10:$AMJ$83,$A77-1947,FALSE)+HLOOKUP("fa_5d_c_s12",acc!$B$10:$AMJ$83,$A77-1947,FALSE)+HLOOKUP("fa_8_c_s12",acc!$B$10:$AMJ$83,$A77-1947,FALSE),"")</f>
        <v>-2.6525349000000009</v>
      </c>
      <c r="ZS77" s="203">
        <v>0</v>
      </c>
      <c r="ZT77" s="203">
        <v>7.5652930999999999</v>
      </c>
      <c r="ZU77" s="203">
        <v>-1E-3</v>
      </c>
      <c r="ZV77" s="203">
        <v>0</v>
      </c>
      <c r="ZW77" s="203">
        <v>-5.5059230000000001</v>
      </c>
      <c r="ZX77" s="203">
        <v>-0.41141100000000003</v>
      </c>
      <c r="ZY77" s="203">
        <v>-5.0945200000000002</v>
      </c>
      <c r="ZZ77" s="203">
        <v>-2.6853750000000001</v>
      </c>
      <c r="AAA77" s="203">
        <v>-1.2643629999999999</v>
      </c>
      <c r="AAB77" s="203">
        <v>-5.6778680000000001</v>
      </c>
      <c r="AAC77" s="203">
        <v>4.4133459999999998</v>
      </c>
      <c r="AAD77" s="203">
        <v>0</v>
      </c>
      <c r="AAE77" s="203">
        <v>0</v>
      </c>
      <c r="AAF77" s="203">
        <v>-0.76100000000000001</v>
      </c>
      <c r="AAG77" s="203">
        <v>-1.2899999999999999E-4</v>
      </c>
      <c r="AAH77" s="241">
        <f>IFERROR(HLOOKUP("fa_1_c_s121",acc!$B$10:$AMB$83,$A77-1947,FALSE)+HLOOKUP("fa_295_c_s121",acc!$B$10:$AMB$83,$A77-1947,FALSE)+HLOOKUP("tgt2_c",acc!$B$10:$AMB$83,$A77-1947,FALSE)+HLOOKUP("fa_2_c_s121",acc!$B$10:$AMB$83,$A77-1947,FALSE)+HLOOKUP("fa_3e_c_s121",acc!$B$10:$AMB$83,$A77-1947,FALSE)+HLOOKUP("fa_3d_c_s121",acc!$B$10:$AMB$83,$A77-1947,FALSE)+HLOOKUP("fa_3g_c_s121",acc!$B$10:$AMB$83,$A77-1947,FALSE)+HLOOKUP("fa_4_c_s121",acc!$B$10:$AMB$83,$A77-1947,FALSE)+HLOOKUP("fa_5e_c_s121",acc!$B$10:$AMB$83,$A77-1947,FALSE)+HLOOKUP("fa_5d_c_s121",acc!$B$10:$AMB$83,$A77-1947,FALSE)+HLOOKUP("fa_7_c_s121",acc!$B$10:$AMB$83,$A77-1947,FALSE)+HLOOKUP("fa_8_c_s121",acc!$B$10:$AMB$83,$A77-1947,FALSE),"")</f>
        <v>-1.5200000000000001E-4</v>
      </c>
      <c r="AAI77" s="203">
        <v>0</v>
      </c>
      <c r="AAJ77" s="203">
        <v>0</v>
      </c>
      <c r="AAK77" s="203">
        <v>0</v>
      </c>
      <c r="AAL77" s="203">
        <v>0</v>
      </c>
      <c r="AAM77" s="203">
        <v>0</v>
      </c>
      <c r="AAN77" s="203">
        <v>0</v>
      </c>
      <c r="AAO77" s="203">
        <v>0</v>
      </c>
      <c r="AAP77" s="203">
        <v>0</v>
      </c>
      <c r="AAQ77" s="203">
        <v>-1.2899999999999999E-4</v>
      </c>
      <c r="AAR77" s="203">
        <v>-1.5200000000000001E-4</v>
      </c>
      <c r="AAS77" s="203">
        <v>0</v>
      </c>
      <c r="AAT77" s="203">
        <v>0</v>
      </c>
      <c r="AAU77" s="203">
        <v>0</v>
      </c>
      <c r="AAV77" s="203">
        <v>0</v>
      </c>
      <c r="AAW77" s="203">
        <v>-11.355281000000002</v>
      </c>
      <c r="AAX77" s="241">
        <f>IFERROR(HLOOKUP("gcb_c",acc!$B$10:$ALT$83,$A77-1947,FALSE)+HLOOKUP("fa_2_c_s13",acc!$B$10:$ALT$83,$A77-1947,FALSE)+HLOOKUP("fa_3d_c_s13",acc!$B$10:$ALT$83,$A77-1947,FALSE)+HLOOKUP("fa_3g_c_s13",acc!$B$10:$ALT$83,$A77-1947,FALSE)+HLOOKUP("fa_5e_c_s13",acc!$B$10:$ALT$83,$A77-1947,FALSE)+HLOOKUP("fa_5d_c_s13",acc!$B$10:$ALT$83,$A77-1947,FALSE)+HLOOKUP("fa_6_c_s13",acc!$B$10:$ALT$83,$A77-1947,FALSE)+HLOOKUP("fa_7_c_s13",acc!$B$10:$ALT$83,$A77-1947,FALSE)+HLOOKUP("fa_8_c_s13",acc!$B$10:$ALT$83,$A77-1947,FALSE),"")</f>
        <v>-5.7660090000000004</v>
      </c>
      <c r="AAY77" s="203">
        <v>0</v>
      </c>
      <c r="AAZ77" s="203">
        <v>-6.7000000000000004E-2</v>
      </c>
      <c r="ABA77" s="203">
        <v>0</v>
      </c>
      <c r="ABB77" s="203">
        <v>0.11700000000000001</v>
      </c>
      <c r="ABC77" s="203">
        <v>4.0350000000000004E-3</v>
      </c>
      <c r="ABD77" s="203">
        <v>0.112952</v>
      </c>
      <c r="ABE77" s="203">
        <v>0</v>
      </c>
      <c r="ABF77" s="203">
        <v>0.71571900000000011</v>
      </c>
      <c r="ABG77" s="203">
        <v>0.48415399999999997</v>
      </c>
      <c r="ABH77" s="203">
        <v>0.23188800000000001</v>
      </c>
      <c r="ABI77" s="203">
        <v>0</v>
      </c>
      <c r="ABJ77" s="203">
        <v>-1E-3</v>
      </c>
      <c r="ABK77" s="203">
        <v>-6.5250000000000004</v>
      </c>
      <c r="ABL77" s="203">
        <v>29.961001700000001</v>
      </c>
      <c r="ABM77" s="241">
        <f>IFERROR(HLOOKUP("fa_21_c_s14",acc!$B$10:$ALL$83,$A77-1947,FALSE)+HLOOKUP("fa_2_c_s14",acc!$B$10:$ALL$83,$A77-1947,FALSE)+HLOOKUP("fa_3d_c_s14",acc!$B$10:$ALL$83,$A77-1947,FALSE)+HLOOKUP("fa_3g_c_s14",acc!$B$10:$ALL$83,$A77-1947,FALSE)+HLOOKUP("fa_5e_c_s14",acc!$B$10:$ALL$83,$A77-1947,FALSE)+HLOOKUP("fa_5d_c_s14",acc!$B$10:$ALL$83,$A77-1947,FALSE)+HLOOKUP("fa_6_c_s14",acc!$B$10:$ALL$83,$A77-1947,FALSE)+HLOOKUP("fa_7_c_s14",acc!$B$10:$ALL$83,$A77-1947,FALSE)+HLOOKUP("fa_8_c_s14",acc!$B$10:$ALL$83,$A77-1947,FALSE),"")</f>
        <v>30.39095</v>
      </c>
      <c r="ABN77" s="203">
        <v>0</v>
      </c>
      <c r="ABO77" s="203">
        <v>0</v>
      </c>
      <c r="ABP77" s="203">
        <v>-2E-3</v>
      </c>
      <c r="ABQ77" s="203">
        <v>-4.5309999999999997</v>
      </c>
      <c r="ABR77" s="203">
        <v>0</v>
      </c>
      <c r="ABS77" s="203">
        <v>-4.530996</v>
      </c>
      <c r="ABT77" s="203">
        <v>0</v>
      </c>
      <c r="ABU77" s="203">
        <v>34.491992700000004</v>
      </c>
      <c r="ABV77" s="203">
        <v>17.263021000000002</v>
      </c>
      <c r="ABW77" s="203">
        <v>17.228925</v>
      </c>
      <c r="ABX77" s="203">
        <v>0</v>
      </c>
      <c r="ABY77" s="203">
        <v>0</v>
      </c>
      <c r="ABZ77" s="203">
        <v>0.432</v>
      </c>
      <c r="ACA77" s="203">
        <v>-5.3660658999999997</v>
      </c>
      <c r="ACB77" s="241">
        <f>IFERROR(HLOOKUP("fa_21_c_s2",acc!$B$10:$ALD$83,$A77-1947,FALSE)+HLOOKUP("fa_2_c_s2",acc!$B$10:$ALD$83,$A77-1947,FALSE)+HLOOKUP("fa_3e_c_s2",acc!$B$10:$ALD$83,$A77-1947,FALSE)+HLOOKUP("fa_3g_c_s2",acc!$B$10:$ALD$83,$A77-1947,FALSE)+HLOOKUP("fa_4_c_s2",acc!$B$10:$ALD$83,$A77-1947,FALSE)+HLOOKUP("fa_5e_c_s2",acc!$B$10:$ALD$83,$A77-1947,FALSE)+HLOOKUP("fa_6_c_s2",acc!$B$10:$ALD$83,$A77-1947,FALSE)+HLOOKUP("fa_8_c_s2",acc!$B$10:$ALD$83,$A77-1947,FALSE),"")</f>
        <v>-28.137799000000001</v>
      </c>
      <c r="ACC77" s="203">
        <v>0</v>
      </c>
      <c r="ACD77" s="203">
        <v>-2.4305000000000008</v>
      </c>
      <c r="ACE77" s="203">
        <v>0</v>
      </c>
      <c r="ACF77" s="203">
        <v>0</v>
      </c>
      <c r="ACG77" s="203">
        <v>0.113</v>
      </c>
      <c r="ACH77" s="203">
        <v>-0.32177899999999998</v>
      </c>
      <c r="ACI77" s="203">
        <v>0.43478300000000003</v>
      </c>
      <c r="ACJ77" s="203">
        <v>0.85880500000000026</v>
      </c>
      <c r="ACK77" s="203">
        <v>-26.039808999999998</v>
      </c>
      <c r="ACL77" s="203">
        <v>-26.039808999999998</v>
      </c>
      <c r="ACM77" s="203">
        <v>0</v>
      </c>
      <c r="ACN77" s="203">
        <v>-0.99187200000000009</v>
      </c>
      <c r="ACO77" s="203">
        <v>0</v>
      </c>
      <c r="ACP77" s="203">
        <v>3.0793999999999766E-2</v>
      </c>
      <c r="ACQ77" s="203">
        <v>-2.9886120000000003</v>
      </c>
      <c r="ACR77" s="241">
        <f>IFERROR(HLOOKUP("fl_3g_c_s11",acc!$B$10:$AMQ$83,$A77-1947,FALSE)+HLOOKUP("fl_4_c_s11",acc!$B$10:$AMQ$83,$A77-1947,FALSE)+HLOOKUP("fl_5e_c_s11",acc!$B$10:$AMQ$83,$A77-1947,FALSE),"")</f>
        <v>-3.2182620000000002</v>
      </c>
      <c r="ACS77" s="203">
        <v>0</v>
      </c>
      <c r="ACT77" s="203">
        <v>0</v>
      </c>
      <c r="ACU77" s="203">
        <v>0</v>
      </c>
      <c r="ACV77" s="203">
        <v>0</v>
      </c>
      <c r="ACW77" s="203">
        <v>0</v>
      </c>
      <c r="ACX77" s="203">
        <v>-3.2182220000000004</v>
      </c>
      <c r="ACY77" s="203">
        <v>-4.0000000000000003E-5</v>
      </c>
      <c r="ACZ77" s="203">
        <v>-4.0000000000000003E-5</v>
      </c>
      <c r="ADA77" s="203">
        <v>0</v>
      </c>
      <c r="ADB77" s="203">
        <v>0</v>
      </c>
      <c r="ADC77" s="203">
        <v>0</v>
      </c>
      <c r="ADD77" s="203">
        <v>0</v>
      </c>
      <c r="ADE77" s="203">
        <v>5.1685460999999995</v>
      </c>
      <c r="ADF77" s="241">
        <f>IFERROR(HLOOKUP("fl_295_c_s12",acc!$B$10:$AMI$83,$A77-1947,FALSE)+HLOOKUP("fl_2_c_s12",acc!$B$10:$AMI$83,$A77-1947,FALSE)+HLOOKUP("fl_3g_c_s12",acc!$B$10:$AMI$83,$A77-1947,FALSE)+HLOOKUP("fl_5e_c_s12",acc!$B$10:$AMI$83,$A77-1947,FALSE)+HLOOKUP("fl_6_c_s12",acc!$B$10:$AMI$83,$A77-1947,FALSE)+HLOOKUP("fl_7_c_s12",acc!$B$10:$AMI$83,$A77-1947,FALSE),"")</f>
        <v>0.51646610000000004</v>
      </c>
      <c r="ADG77" s="203">
        <v>0</v>
      </c>
      <c r="ADH77" s="203">
        <v>3.8128451000000005</v>
      </c>
      <c r="ADI77" s="203">
        <v>0</v>
      </c>
      <c r="ADJ77" s="203">
        <v>-2.4265000000000003</v>
      </c>
      <c r="ADK77" s="203">
        <v>0</v>
      </c>
      <c r="ADL77" s="203">
        <v>-7.2342000000000004E-2</v>
      </c>
      <c r="ADM77" s="203">
        <v>7.2338E-2</v>
      </c>
      <c r="ADN77" s="203">
        <v>0</v>
      </c>
      <c r="ADO77" s="203">
        <v>0.123</v>
      </c>
      <c r="ADP77" s="203">
        <v>0.123</v>
      </c>
      <c r="ADQ77" s="203">
        <v>0</v>
      </c>
      <c r="ADR77" s="203">
        <v>-0.99187500000000006</v>
      </c>
      <c r="ADS77" s="203">
        <v>-1E-3</v>
      </c>
      <c r="ADT77" s="203">
        <v>0</v>
      </c>
      <c r="ADU77" s="203">
        <v>-5.0000000000000001E-3</v>
      </c>
      <c r="ADV77" s="241">
        <f>IFERROR(HLOOKUP("fl_21_c_s121",acc!$B$10:$AMA$83,$A77-1947,FALSE)+HLOOKUP("res_c",acc!$B$10:$AMA$83,$A77-1947,FALSE)+HLOOKUP("gcb_c",acc!$B$10:$AMA$83,$A77-1947,FALSE)+HLOOKUP("fl_2_c_s121",acc!$B$10:$AMA$83,$A77-1947,FALSE)+HLOOKUP("fl_5e_c_s121",acc!$B$10:$AMA$83,$A77-1947,FALSE),"")</f>
        <v>-5.0000000000000001E-3</v>
      </c>
      <c r="ADW77" s="203">
        <v>0</v>
      </c>
      <c r="ADX77" s="203">
        <v>1E-3</v>
      </c>
      <c r="ADY77" s="203">
        <v>-4.0000000000000001E-3</v>
      </c>
      <c r="ADZ77" s="203">
        <v>0</v>
      </c>
      <c r="AEA77" s="203">
        <v>0</v>
      </c>
      <c r="AEB77" s="203">
        <v>0</v>
      </c>
      <c r="AEC77" s="203">
        <v>0</v>
      </c>
      <c r="AED77" s="203">
        <v>0</v>
      </c>
      <c r="AEE77" s="203">
        <v>0</v>
      </c>
      <c r="AEF77" s="203">
        <v>0</v>
      </c>
      <c r="AEG77" s="203">
        <v>0</v>
      </c>
      <c r="AEH77" s="203">
        <v>0</v>
      </c>
      <c r="AEI77" s="203">
        <v>0</v>
      </c>
      <c r="AEJ77" s="203">
        <v>0</v>
      </c>
      <c r="AEK77" s="203">
        <v>-3.2890000000000001</v>
      </c>
      <c r="AEL77" s="241">
        <f>IFERROR(HLOOKUP("fl_2_c_s13",acc!$B$10:$ALS$83,$A77-1947,FALSE)+HLOOKUP("fl_3e_c_s13",acc!$B$10:$ALS$83,$A77-1947,FALSE)+HLOOKUP("fl_4_c_s13",acc!$B$10:$ALS$83,$A77-1947,FALSE),"")</f>
        <v>2.2999650000000003</v>
      </c>
      <c r="AEM77" s="203">
        <v>0</v>
      </c>
      <c r="AEN77" s="203">
        <v>3.0000000000000001E-3</v>
      </c>
      <c r="AEO77" s="203">
        <v>0</v>
      </c>
      <c r="AEP77" s="203">
        <v>0.113</v>
      </c>
      <c r="AEQ77" s="203">
        <v>-0.24943700000000002</v>
      </c>
      <c r="AER77" s="203">
        <v>0.36243999999999998</v>
      </c>
      <c r="AES77" s="203">
        <v>2.1880000000000002</v>
      </c>
      <c r="AET77" s="203">
        <v>0</v>
      </c>
      <c r="AEU77" s="203">
        <v>0</v>
      </c>
      <c r="AEV77" s="203">
        <v>0</v>
      </c>
      <c r="AEW77" s="203">
        <v>0</v>
      </c>
      <c r="AEX77" s="203">
        <v>0</v>
      </c>
      <c r="AEY77" s="203">
        <v>0</v>
      </c>
      <c r="AEZ77" s="203">
        <v>-4.2519999999999998</v>
      </c>
      <c r="AFA77" s="241">
        <f>IFERROR(HLOOKUP("fl_4_c_s14",acc!$B$10:$ALK$83,$A77-1947,FALSE),"")</f>
        <v>-3.822009</v>
      </c>
      <c r="AFB77" s="203">
        <v>0</v>
      </c>
      <c r="AFC77" s="203">
        <v>0</v>
      </c>
      <c r="AFD77" s="203">
        <v>0</v>
      </c>
      <c r="AFE77" s="203">
        <v>0</v>
      </c>
      <c r="AFF77" s="203">
        <v>0</v>
      </c>
      <c r="AFG77" s="203">
        <v>-3.822009</v>
      </c>
      <c r="AFH77" s="203">
        <v>0</v>
      </c>
      <c r="AFI77" s="203">
        <v>0</v>
      </c>
      <c r="AFJ77" s="203">
        <v>0</v>
      </c>
      <c r="AFK77" s="203">
        <v>0</v>
      </c>
      <c r="AFL77" s="203">
        <v>0</v>
      </c>
      <c r="AFM77" s="203">
        <v>0</v>
      </c>
      <c r="AFN77" s="203">
        <v>37.299150400000002</v>
      </c>
      <c r="AFO77" s="241">
        <f>IFERROR(HLOOKUP("fl_1_c_s2",acc!$B$10:$ALC$83,$A77-1947,FALSE)+HLOOKUP("fl_295_c_s2",acc!$B$10:$ALC$83,$A77-1947,FALSE)+HLOOKUP("tgt2_c",acc!$B$10:$ALC$83,$A77-1947,FALSE)+HLOOKUP("fl_2_c_s2",acc!$B$10:$ALC$83,$A77-1947,FALSE)+HLOOKUP("fl_3d_c_s2",acc!$B$10:$ALC$83,$A77-1947,FALSE)+HLOOKUP("fl_4_c_s2",acc!$B$10:$ALC$83,$A77-1947,FALSE)+HLOOKUP("fl_5d_c_s2",acc!$B$10:$ALC$83,$A77-1947,FALSE)+HLOOKUP("fl_7_c_s2",acc!$B$10:$ALC$83,$A77-1947,FALSE),"")</f>
        <v>14.527469299999998</v>
      </c>
      <c r="AFP77" s="203">
        <v>0</v>
      </c>
      <c r="AFQ77" s="203">
        <v>1.1873259999999997</v>
      </c>
      <c r="AFR77" s="203">
        <v>0</v>
      </c>
      <c r="AFS77" s="203">
        <v>2.4265000000000003</v>
      </c>
      <c r="AFT77" s="203">
        <v>-13.319923000000001</v>
      </c>
      <c r="AFU77" s="203">
        <v>-0.32177899999999998</v>
      </c>
      <c r="AFV77" s="203">
        <v>-12.998139999999999</v>
      </c>
      <c r="AFW77" s="203">
        <v>3.8671770000000003</v>
      </c>
      <c r="AFX77" s="203">
        <v>20.044606299999998</v>
      </c>
      <c r="AFY77" s="203">
        <v>0</v>
      </c>
      <c r="AFZ77" s="203">
        <v>20.044606299999998</v>
      </c>
      <c r="AGA77" s="203">
        <v>0</v>
      </c>
      <c r="AGB77" s="203">
        <v>0</v>
      </c>
      <c r="AGC77" s="203">
        <v>0</v>
      </c>
      <c r="AGD77" s="203">
        <v>2199.625</v>
      </c>
      <c r="AGE77" s="203">
        <v>2198.3980000000001</v>
      </c>
      <c r="AGF77" s="203">
        <v>0</v>
      </c>
      <c r="AGG77" s="203">
        <v>0</v>
      </c>
      <c r="AGH77" s="203">
        <v>-27.078100833333338</v>
      </c>
      <c r="AGI77" s="203">
        <v>-60.72025</v>
      </c>
      <c r="AGJ77" s="203">
        <v>10.78</v>
      </c>
      <c r="AGK77" s="203">
        <v>11.375</v>
      </c>
      <c r="AGL77" s="203">
        <v>0</v>
      </c>
      <c r="AGM77" s="203">
        <v>-2E-3</v>
      </c>
      <c r="AGN77" s="203">
        <v>228.160528</v>
      </c>
      <c r="AGO77" s="203">
        <v>110.52160799999999</v>
      </c>
      <c r="AGP77" s="203">
        <v>-4.8150000000000007E-3</v>
      </c>
      <c r="AGQ77" s="203">
        <v>0</v>
      </c>
      <c r="AGR77" s="203">
        <v>-0.86151199999999994</v>
      </c>
      <c r="AGS77" s="203">
        <v>-21.541056999999995</v>
      </c>
      <c r="AGT77" s="203">
        <v>100.033209</v>
      </c>
      <c r="AGU77" s="203">
        <v>0</v>
      </c>
      <c r="AGV77" s="203">
        <v>-4.5256540000000003</v>
      </c>
      <c r="AGW77" s="203">
        <v>73.104996</v>
      </c>
      <c r="AGX77" s="203">
        <v>28.668638999999999</v>
      </c>
      <c r="AGY77" s="203">
        <v>-51.435269000000005</v>
      </c>
      <c r="AGZ77" s="203">
        <v>-65.104500999999999</v>
      </c>
      <c r="AHA77" s="203">
        <v>23.599440000000001</v>
      </c>
      <c r="AHB77" s="203">
        <v>-3.0644149999999994</v>
      </c>
      <c r="AHC77" s="203">
        <v>-4.5958109999999994</v>
      </c>
      <c r="AHD77" s="203">
        <v>-0.93994</v>
      </c>
      <c r="AHE77" s="203">
        <v>3.0396109999999998</v>
      </c>
      <c r="AHF77" s="203">
        <v>630.52122399999996</v>
      </c>
      <c r="AHG77" s="203">
        <v>150.44541599999999</v>
      </c>
      <c r="AHH77" s="203">
        <v>0</v>
      </c>
      <c r="AHI77" s="203">
        <v>1254.7580870000002</v>
      </c>
      <c r="AHJ77" s="203">
        <v>2038.7643370000003</v>
      </c>
      <c r="AHK77" s="203">
        <v>578.08911499999999</v>
      </c>
      <c r="AHL77" s="203">
        <v>929.55201099999988</v>
      </c>
      <c r="AHM77" s="203">
        <v>1495.859189</v>
      </c>
      <c r="AHN77" s="203">
        <f t="shared" si="3"/>
        <v>1.6503273083111512</v>
      </c>
      <c r="AHO77" s="203">
        <f t="shared" si="2"/>
        <v>1</v>
      </c>
      <c r="AHP77" s="203">
        <v>46.047401000000008</v>
      </c>
      <c r="AHQ77" s="203">
        <v>11.519708000000264</v>
      </c>
      <c r="AHR77" s="203">
        <v>40.025010000000002</v>
      </c>
      <c r="AHS77" s="203">
        <v>1046.8042139999998</v>
      </c>
      <c r="AHT77" s="203">
        <v>1.3307000000000001E-2</v>
      </c>
      <c r="AHU77" s="203">
        <v>-22.650174</v>
      </c>
      <c r="AHV77" s="203">
        <v>-2.228707</v>
      </c>
      <c r="AHW77" s="203">
        <v>0</v>
      </c>
      <c r="AHX77" s="203">
        <v>-0.86308099999999999</v>
      </c>
      <c r="AHY77" s="203">
        <v>-25.728659</v>
      </c>
      <c r="AHZ77" s="203">
        <v>-6.8842580000000009</v>
      </c>
      <c r="AIA77" s="203">
        <v>-28.345961000000003</v>
      </c>
      <c r="AIB77" s="203">
        <v>-25.778887000000001</v>
      </c>
      <c r="AIC77" s="203">
        <v>-0.75981199999999971</v>
      </c>
      <c r="AID77" s="203">
        <v>-0.35148299999999932</v>
      </c>
      <c r="AIE77" s="203">
        <v>-1.0459780000000001</v>
      </c>
      <c r="AIF77" s="203">
        <v>-2.1599130000000004</v>
      </c>
      <c r="AIG77" s="203">
        <v>8.5596999999999993E-2</v>
      </c>
      <c r="AIH77" s="203">
        <v>-0.33906900000000001</v>
      </c>
      <c r="AII77" s="203">
        <v>0</v>
      </c>
      <c r="AIJ77" s="203">
        <v>0</v>
      </c>
      <c r="AIK77" s="203">
        <v>0.36243999999999998</v>
      </c>
      <c r="AIL77" s="203">
        <v>0.10896500000000001</v>
      </c>
      <c r="AIM77" s="203">
        <v>0</v>
      </c>
      <c r="AIN77" s="203">
        <v>-7.2342000000000017E-2</v>
      </c>
      <c r="AIO77" s="203">
        <v>-4.0000000000040004E-6</v>
      </c>
      <c r="AIP77" s="203">
        <v>0</v>
      </c>
      <c r="AIQ77" s="203">
        <v>-2.9999999999752447E-6</v>
      </c>
      <c r="AIR77" s="203">
        <v>0</v>
      </c>
      <c r="AIS77" s="203">
        <v>7.2343000000000046E-2</v>
      </c>
    </row>
    <row r="78" spans="1:929" x14ac:dyDescent="0.35">
      <c r="A78" s="1">
        <v>2016</v>
      </c>
      <c r="B78" s="203">
        <v>264.86699999999996</v>
      </c>
      <c r="C78" s="203">
        <v>-228.098581</v>
      </c>
      <c r="D78" s="203">
        <v>20.552032000000001</v>
      </c>
      <c r="E78" s="203">
        <v>0.47239600000006021</v>
      </c>
      <c r="F78" s="203">
        <v>2298.1716889999998</v>
      </c>
      <c r="G78" s="203">
        <v>17.048000000000002</v>
      </c>
      <c r="H78" s="203">
        <v>0</v>
      </c>
      <c r="I78" s="203">
        <v>-7.8905600000000007</v>
      </c>
      <c r="J78" s="203">
        <v>-0.80844000000000094</v>
      </c>
      <c r="K78" s="203">
        <v>369.39699999999999</v>
      </c>
      <c r="L78" s="203">
        <v>0</v>
      </c>
      <c r="M78" s="203">
        <v>0</v>
      </c>
      <c r="N78" s="203">
        <v>0</v>
      </c>
      <c r="O78" s="203">
        <f t="shared" si="6"/>
        <v>2.884152334598943</v>
      </c>
      <c r="P78" s="203">
        <f t="shared" si="4"/>
        <v>0.97814539894972419</v>
      </c>
      <c r="Q78" s="203">
        <v>0</v>
      </c>
      <c r="R78" s="203">
        <v>0</v>
      </c>
      <c r="S78" s="203">
        <v>-2.0000000000000004E-2</v>
      </c>
      <c r="T78" s="203">
        <v>0</v>
      </c>
      <c r="U78" s="203">
        <v>54.291933999999998</v>
      </c>
      <c r="V78" s="203">
        <v>39.600101000000002</v>
      </c>
      <c r="W78" s="203">
        <v>1862.04225</v>
      </c>
      <c r="X78" s="203">
        <v>20.934999999999999</v>
      </c>
      <c r="Y78" s="203">
        <v>-15.572282</v>
      </c>
      <c r="Z78" s="203">
        <v>1.138315</v>
      </c>
      <c r="AA78" s="203">
        <v>2.2999999999999687E-2</v>
      </c>
      <c r="AB78" s="203">
        <v>136.51974100000001</v>
      </c>
      <c r="AC78" s="203">
        <v>0</v>
      </c>
      <c r="AD78" s="203">
        <v>0</v>
      </c>
      <c r="AE78" s="203">
        <v>0</v>
      </c>
      <c r="AF78" s="203">
        <v>0</v>
      </c>
      <c r="AG78" s="203">
        <v>0</v>
      </c>
      <c r="AH78" s="203">
        <v>0</v>
      </c>
      <c r="AI78" s="203">
        <v>0</v>
      </c>
      <c r="AJ78" s="203">
        <v>0</v>
      </c>
      <c r="AK78" s="203">
        <v>0</v>
      </c>
      <c r="AL78" s="203">
        <v>0</v>
      </c>
      <c r="AM78" s="203">
        <v>0.38700000000000001</v>
      </c>
      <c r="AN78" s="203">
        <v>0</v>
      </c>
      <c r="AO78" s="203">
        <v>3.125721</v>
      </c>
      <c r="AP78" s="203">
        <v>4.9345110000000005</v>
      </c>
      <c r="AQ78" s="203">
        <v>136.57008999999999</v>
      </c>
      <c r="AR78" s="203">
        <v>75.018000000000001</v>
      </c>
      <c r="AS78" s="203">
        <v>-74.686464999999998</v>
      </c>
      <c r="AT78" s="203">
        <v>14.404665999999999</v>
      </c>
      <c r="AU78" s="203">
        <v>5.8999999999997499E-2</v>
      </c>
      <c r="AV78" s="203">
        <v>1168.426078</v>
      </c>
      <c r="AW78" s="203">
        <v>0.185</v>
      </c>
      <c r="AX78" s="203">
        <v>0</v>
      </c>
      <c r="AY78" s="203">
        <v>-0.20311299999999999</v>
      </c>
      <c r="AZ78" s="203">
        <v>0.17312</v>
      </c>
      <c r="BA78" s="203">
        <v>24.262931000000002</v>
      </c>
      <c r="BB78" s="203">
        <v>0</v>
      </c>
      <c r="BC78" s="203">
        <v>0</v>
      </c>
      <c r="BD78" s="203">
        <v>0</v>
      </c>
      <c r="BE78" s="203">
        <v>0</v>
      </c>
      <c r="BF78" s="203">
        <v>0</v>
      </c>
      <c r="BG78" s="203">
        <v>2.302</v>
      </c>
      <c r="BH78" s="203">
        <v>0</v>
      </c>
      <c r="BI78" s="203">
        <v>25.905279</v>
      </c>
      <c r="BJ78" s="203">
        <v>3.1894079999999998</v>
      </c>
      <c r="BK78" s="203">
        <v>777.451999</v>
      </c>
      <c r="BL78" s="203">
        <v>121.328999</v>
      </c>
      <c r="BM78" s="203">
        <v>-77.899068</v>
      </c>
      <c r="BN78" s="203">
        <v>38.523379999999996</v>
      </c>
      <c r="BO78" s="203">
        <v>0</v>
      </c>
      <c r="BP78" s="203">
        <v>3766.4626680000001</v>
      </c>
      <c r="BQ78" s="203">
        <v>0.50331999999999999</v>
      </c>
      <c r="BR78" s="203">
        <v>0</v>
      </c>
      <c r="BS78" s="203">
        <v>-0.97201000000000004</v>
      </c>
      <c r="BT78" s="203">
        <v>0</v>
      </c>
      <c r="BU78" s="203">
        <v>14.379168</v>
      </c>
      <c r="BV78" s="203">
        <v>0.64</v>
      </c>
      <c r="BW78" s="203">
        <v>0</v>
      </c>
      <c r="BX78" s="203">
        <v>1.3950039999999999</v>
      </c>
      <c r="BY78" s="203">
        <v>0</v>
      </c>
      <c r="BZ78" s="203">
        <v>133.69</v>
      </c>
      <c r="CA78" s="203">
        <v>-2.6690010000000002</v>
      </c>
      <c r="CB78" s="203">
        <v>0</v>
      </c>
      <c r="CC78" s="203">
        <v>104.91919100000001</v>
      </c>
      <c r="CD78" s="203">
        <v>35.583593999999998</v>
      </c>
      <c r="CE78" s="203">
        <v>3444.6547149999997</v>
      </c>
      <c r="CF78" s="203">
        <v>487.38439500000004</v>
      </c>
      <c r="CG78" s="203">
        <v>-400.36175199999997</v>
      </c>
      <c r="CH78" s="203">
        <v>75.131698</v>
      </c>
      <c r="CI78" s="203">
        <v>0</v>
      </c>
      <c r="CJ78" s="203">
        <v>7403.964019</v>
      </c>
      <c r="CK78" s="203">
        <v>17.100999999999999</v>
      </c>
      <c r="CL78" s="203">
        <v>0</v>
      </c>
      <c r="CM78" s="203">
        <v>-9.0656830000000017</v>
      </c>
      <c r="CN78" s="203">
        <v>0</v>
      </c>
      <c r="CO78" s="203">
        <v>408.03909899999996</v>
      </c>
      <c r="CP78" s="203">
        <v>0.64</v>
      </c>
      <c r="CQ78" s="203">
        <v>0</v>
      </c>
      <c r="CR78" s="203">
        <v>1.3950039999999999</v>
      </c>
      <c r="CS78" s="203">
        <v>0</v>
      </c>
      <c r="CT78" s="203">
        <v>133.69</v>
      </c>
      <c r="CU78" s="203">
        <v>8.9999999999999985E-6</v>
      </c>
      <c r="CV78" s="203">
        <v>0</v>
      </c>
      <c r="CW78" s="203">
        <v>189.220213</v>
      </c>
      <c r="CX78" s="203">
        <v>84.178423999999993</v>
      </c>
      <c r="CY78" s="203">
        <v>6251.8651739999996</v>
      </c>
      <c r="CZ78" s="203">
        <v>125.97500000000001</v>
      </c>
      <c r="DA78" s="203">
        <v>-82.004423999999972</v>
      </c>
      <c r="DB78" s="203">
        <v>39.036685000000006</v>
      </c>
      <c r="DC78" s="203">
        <v>3.4999000000013325E-2</v>
      </c>
      <c r="DD78" s="203">
        <v>3800.8465110000002</v>
      </c>
      <c r="DE78" s="203">
        <f t="shared" si="7"/>
        <v>3.3393633595309553</v>
      </c>
      <c r="DF78" s="203">
        <f t="shared" si="5"/>
        <v>1.0104999301614657</v>
      </c>
      <c r="DG78" s="203">
        <v>0.504</v>
      </c>
      <c r="DH78" s="203">
        <v>0</v>
      </c>
      <c r="DI78" s="203">
        <v>-0.97201000000000104</v>
      </c>
      <c r="DJ78" s="203">
        <v>-6.8000000000179028E-4</v>
      </c>
      <c r="DK78" s="203">
        <v>14.379167999999972</v>
      </c>
      <c r="DL78" s="203">
        <v>0.64</v>
      </c>
      <c r="DM78" s="203">
        <v>0</v>
      </c>
      <c r="DN78" s="203">
        <v>1.3950039999999999</v>
      </c>
      <c r="DO78" s="203">
        <v>0</v>
      </c>
      <c r="DP78" s="203">
        <v>133.69</v>
      </c>
      <c r="DQ78" s="203">
        <v>-2.669</v>
      </c>
      <c r="DR78" s="203">
        <v>0</v>
      </c>
      <c r="DS78" s="203">
        <v>105.897279</v>
      </c>
      <c r="DT78" s="203">
        <v>36.454412999999988</v>
      </c>
      <c r="DU78" s="203">
        <v>3475.800835</v>
      </c>
      <c r="DV78" s="203">
        <v>8469.072148199999</v>
      </c>
      <c r="DW78" s="241">
        <f>IFERROR(HLOOKUP("fa_21_s_s11",acc!$B$10:$AIR$83,$A78-1947,FALSE)+HLOOKUP("fa_2_s_s11",acc!$B$10:$AIR$83,$A78-1947,FALSE)+HLOOKUP("fa_3e_s_s11",acc!$B$10:$AIR$83,$A78-1947,FALSE)+HLOOKUP("fa_3d_s_s11",acc!$B$10:$AIR$83,$A78-1947,FALSE)+HLOOKUP("fa_4_s_s11",acc!$B$10:$AIR$83,$A78-1947,FALSE)+HLOOKUP("fa_5e_s_s11",acc!$B$10:$AIR$83,$A78-1947,FALSE)+HLOOKUP("fa_5d_s_s11",acc!$B$10:$AIR$83,$A78-1947,FALSE)+HLOOKUP("fa_6_s_s11",acc!$B$10:$AIR$83,$A78-1947,FALSE)+HLOOKUP("fa_7_s_s11",acc!$B$10:$AIR$83,$A78-1947,FALSE)+HLOOKUP("fa_8_s_s11",acc!$B$10:$AIR$83,$A78-1947,FALSE),"")</f>
        <v>7489.6629848999992</v>
      </c>
      <c r="DX78" s="203">
        <v>0</v>
      </c>
      <c r="DY78" s="203">
        <v>551.41922439999996</v>
      </c>
      <c r="DZ78" s="203">
        <v>11.646000000000001</v>
      </c>
      <c r="EA78" s="203">
        <v>51.264476000000002</v>
      </c>
      <c r="EB78" s="203">
        <v>21.429701000000001</v>
      </c>
      <c r="EC78" s="203">
        <v>29.834773000000002</v>
      </c>
      <c r="ED78" s="203">
        <v>1647.3213145999998</v>
      </c>
      <c r="EE78" s="203">
        <v>4980.3059118000001</v>
      </c>
      <c r="EF78" s="203">
        <v>3650.428308</v>
      </c>
      <c r="EG78" s="203">
        <v>1329.8775108</v>
      </c>
      <c r="EH78" s="203">
        <v>39.386189999999999</v>
      </c>
      <c r="EI78" s="203">
        <v>-6.0000000000000001E-3</v>
      </c>
      <c r="EJ78" s="203">
        <v>227.56577709999999</v>
      </c>
      <c r="EK78" s="203">
        <v>13484.951336</v>
      </c>
      <c r="EL78" s="241">
        <f>IFERROR(HLOOKUP("fa_21_s_s12",acc!$B$10:$AMP$83,$A78-1947,FALSE)+HLOOKUP("res_s",acc!$B$10:$AMP$83,$A78-1947,FALSE)+HLOOKUP("fa_2_s_s12",acc!$B$10:$AMP$83,$A78-1947,FALSE)+HLOOKUP("fa_3e_s_s12",acc!$B$10:$AMP$83,$A78-1947,FALSE)+HLOOKUP("fa_3d_s_s12",acc!$B$10:$AMP$83,$A78-1947,FALSE)+HLOOKUP("fa_3g_s_s12",acc!$B$10:$AMP$83,$A78-1947,FALSE)+HLOOKUP("fa_4_s_s12",acc!$B$10:$AMP$83,$A78-1947,FALSE)+HLOOKUP("fa_5e_s_s12",acc!$B$10:$AMP$83,$A78-1947,FALSE)+HLOOKUP("fa_5d_s_s12",acc!$B$10:$AMP$83,$A78-1947,FALSE)+HLOOKUP("fa_8_s_s12",acc!$B$10:$AMP$83,$A78-1947,FALSE),"")</f>
        <v>11222.548421500003</v>
      </c>
      <c r="EM78" s="203">
        <v>0</v>
      </c>
      <c r="EN78" s="203">
        <v>2724.9308039999996</v>
      </c>
      <c r="EO78" s="203">
        <v>10.802</v>
      </c>
      <c r="EP78" s="203">
        <v>0</v>
      </c>
      <c r="EQ78" s="203">
        <v>3022.9972162000004</v>
      </c>
      <c r="ER78" s="203">
        <v>1561.0763079999999</v>
      </c>
      <c r="ES78" s="203">
        <v>1461.920834</v>
      </c>
      <c r="ET78" s="203">
        <v>2610.9697279000002</v>
      </c>
      <c r="EU78" s="203">
        <v>2501.0532656999999</v>
      </c>
      <c r="EV78" s="203">
        <v>1825.0622009999997</v>
      </c>
      <c r="EW78" s="203">
        <v>675.99102699999992</v>
      </c>
      <c r="EX78" s="203">
        <v>0</v>
      </c>
      <c r="EY78" s="203">
        <v>0</v>
      </c>
      <c r="EZ78" s="203">
        <v>6.4691586000000143</v>
      </c>
      <c r="FA78" s="203">
        <v>857.040888</v>
      </c>
      <c r="FB78" s="241">
        <f>IFERROR(HLOOKUP("fa_1_s_s121",acc!$B$10:$AMH$83,$A78-1947,FALSE)+HLOOKUP("fa_295_s_s121",acc!$B$10:$AMH$83,$A78-1947,FALSE)+HLOOKUP("tgt2_s",acc!$B$10:$AMH$83,$A78-1947,FALSE)+HLOOKUP("fa_2_s_s121",acc!$B$10:$AMH$83,$A78-1947,FALSE)+HLOOKUP("fa_3e_s_s121",acc!$B$10:$AMH$83,$A78-1947,FALSE)+HLOOKUP("fa_3d_s_s121",acc!$B$10:$AMH$83,$A78-1947,FALSE)+HLOOKUP("fa_3g_s_s121",acc!$B$10:$AMH$83,$A78-1947,FALSE)+HLOOKUP("fa_4_s_s121",acc!$B$10:$AMH$83,$A78-1947,FALSE)+HLOOKUP("fa_5e_s_s121",acc!$B$10:$AMH$83,$A78-1947,FALSE)+HLOOKUP("fa_5d_s_s121",acc!$B$10:$AMH$83,$A78-1947,FALSE)+HLOOKUP("fa_7_s_s121",acc!$B$10:$AMH$83,$A78-1947,FALSE)+HLOOKUP("fa_8_s_s121",acc!$B$10:$AMH$83,$A78-1947,FALSE),"")</f>
        <v>839.88127600000007</v>
      </c>
      <c r="FC78" s="203">
        <v>84.202740999999989</v>
      </c>
      <c r="FD78" s="203">
        <v>170.76209566666668</v>
      </c>
      <c r="FE78" s="203">
        <v>0</v>
      </c>
      <c r="FF78" s="203">
        <v>100.425633</v>
      </c>
      <c r="FG78" s="203">
        <v>504.41184399999997</v>
      </c>
      <c r="FH78" s="203">
        <v>340.10961800000001</v>
      </c>
      <c r="FI78" s="203">
        <v>164.30222000000001</v>
      </c>
      <c r="FJ78" s="203">
        <v>1.4134869999999999</v>
      </c>
      <c r="FK78" s="203">
        <v>17.211689</v>
      </c>
      <c r="FL78" s="203">
        <v>15.251398</v>
      </c>
      <c r="FM78" s="203">
        <v>1.9600419999999998</v>
      </c>
      <c r="FN78" s="203">
        <v>0</v>
      </c>
      <c r="FO78" s="203">
        <v>0</v>
      </c>
      <c r="FP78" s="203">
        <v>0.43595800000000029</v>
      </c>
      <c r="FQ78" s="203">
        <v>1276.8599999999999</v>
      </c>
      <c r="FR78" s="241">
        <f>IFERROR(HLOOKUP("gcb_s",acc!$B$10:$ALZ$83,$A78-1947,FALSE)+HLOOKUP("fa_2_s_s13",acc!$B$10:$ALZ$83,$A78-1947,FALSE)+HLOOKUP("fa_3d_s_s13",acc!$B$10:$ALZ$83,$A78-1947,FALSE)+HLOOKUP("fa_3g_s_s13",acc!$B$10:$ALZ$83,$A78-1947,FALSE)+HLOOKUP("fa_5e_s_s13",acc!$B$10:$ALZ$83,$A78-1947,FALSE)+HLOOKUP("fa_5d_s_s13",acc!$B$10:$ALZ$83,$A78-1947,FALSE)+HLOOKUP("fa_6_s_s13",acc!$B$10:$ALZ$83,$A78-1947,FALSE)+HLOOKUP("fa_7_s_s13",acc!$B$10:$ALZ$83,$A78-1947,FALSE)+HLOOKUP("fa_8_s_s13",acc!$B$10:$ALZ$83,$A78-1947,FALSE),"")</f>
        <v>733.95905199999993</v>
      </c>
      <c r="FS78" s="203">
        <v>0</v>
      </c>
      <c r="FT78" s="203">
        <v>119.238</v>
      </c>
      <c r="FU78" s="203">
        <v>0</v>
      </c>
      <c r="FV78" s="203">
        <v>67.953999999999994</v>
      </c>
      <c r="FW78" s="203">
        <v>34.828042000000003</v>
      </c>
      <c r="FX78" s="203">
        <v>33.126111999999999</v>
      </c>
      <c r="FY78" s="203">
        <v>0</v>
      </c>
      <c r="FZ78" s="203">
        <v>527.82199999999989</v>
      </c>
      <c r="GA78" s="203">
        <v>479.80994800000008</v>
      </c>
      <c r="GB78" s="203">
        <v>48.012406999999996</v>
      </c>
      <c r="GC78" s="203">
        <v>4.3260000000000005</v>
      </c>
      <c r="GD78" s="203">
        <v>-2.9290000000000012</v>
      </c>
      <c r="GE78" s="203">
        <v>25.949000000000012</v>
      </c>
      <c r="GF78" s="203">
        <v>5183.7419036000001</v>
      </c>
      <c r="GG78" s="241">
        <f>IFERROR(HLOOKUP("fa_21_s_s14",acc!$B$10:$ALR$83,$A78-1947,FALSE)+HLOOKUP("fa_2_s_s14",acc!$B$10:$ALR$83,$A78-1947,FALSE)+HLOOKUP("fa_3d_s_s14",acc!$B$10:$ALR$83,$A78-1947,FALSE)+HLOOKUP("fa_3g_s_s14",acc!$B$10:$ALR$83,$A78-1947,FALSE)+HLOOKUP("fa_5e_s_s14",acc!$B$10:$ALR$83,$A78-1947,FALSE)+HLOOKUP("fa_5d_s_s14",acc!$B$10:$ALR$83,$A78-1947,FALSE)+HLOOKUP("fa_6_s_s14",acc!$B$10:$ALR$83,$A78-1947,FALSE)+HLOOKUP("fa_7_s_s14",acc!$B$10:$ALR$83,$A78-1947,FALSE)+HLOOKUP("fa_8_s_s14",acc!$B$10:$ALR$83,$A78-1947,FALSE),"")</f>
        <v>4909.3331385999991</v>
      </c>
      <c r="GH78" s="203">
        <v>0</v>
      </c>
      <c r="GI78" s="203">
        <v>1361.0042672999998</v>
      </c>
      <c r="GJ78" s="203">
        <v>64.438999999999993</v>
      </c>
      <c r="GK78" s="203">
        <v>60.283096</v>
      </c>
      <c r="GL78" s="203">
        <v>36.524732</v>
      </c>
      <c r="GM78" s="203">
        <v>23.758363000000003</v>
      </c>
      <c r="GN78" s="203">
        <v>0</v>
      </c>
      <c r="GO78" s="203">
        <v>1396.5158223999999</v>
      </c>
      <c r="GP78" s="203">
        <v>1296.4248289999998</v>
      </c>
      <c r="GQ78" s="203">
        <v>100.090844</v>
      </c>
      <c r="GR78" s="203">
        <v>1993.9105569999999</v>
      </c>
      <c r="GS78" s="203">
        <v>0</v>
      </c>
      <c r="GT78" s="203">
        <v>33.180546299999975</v>
      </c>
      <c r="GU78" s="203">
        <v>29121.823887999999</v>
      </c>
      <c r="GV78" s="241">
        <f>IFERROR(HLOOKUP("fa_21_s_s2",acc!$B$10:$ALJ$83,$A78-1947,FALSE)+HLOOKUP("fa_2_s_s2",acc!$B$10:$ALJ$83,$A78-1947,FALSE)+HLOOKUP("fa_3e_s_s2",acc!$B$10:$ALJ$83,$A78-1947,FALSE)+HLOOKUP("fa_3g_s_s2",acc!$B$10:$ALJ$83,$A78-1947,FALSE)+HLOOKUP("fa_4_s_s2",acc!$B$10:$ALJ$83,$A78-1947,FALSE)+HLOOKUP("fa_5e_s_s2",acc!$B$10:$ALJ$83,$A78-1947,FALSE)+HLOOKUP("fa_6_s_s2",acc!$B$10:$ALJ$83,$A78-1947,FALSE)+HLOOKUP("fa_8_s_s2",acc!$B$10:$ALJ$83,$A78-1947,FALSE),"")</f>
        <v>4438.5757377999998</v>
      </c>
      <c r="GW78" s="203">
        <v>0</v>
      </c>
      <c r="GX78" s="203">
        <v>112.28669069999989</v>
      </c>
      <c r="GY78" s="203">
        <v>125.10321000000002</v>
      </c>
      <c r="GZ78" s="203">
        <v>0</v>
      </c>
      <c r="HA78" s="203">
        <v>4299.9260322</v>
      </c>
      <c r="HB78" s="203">
        <v>1993.9684010000001</v>
      </c>
      <c r="HC78" s="203">
        <v>2305.9577000000004</v>
      </c>
      <c r="HD78" s="203">
        <v>599.44086319999997</v>
      </c>
      <c r="HE78" s="203">
        <f t="shared" si="0"/>
        <v>1567.2037137999996</v>
      </c>
      <c r="HF78" s="203">
        <v>1567.2037137999996</v>
      </c>
      <c r="HG78" s="203">
        <v>0</v>
      </c>
      <c r="HH78" s="203">
        <v>22.184000000000196</v>
      </c>
      <c r="HI78" s="203">
        <v>0</v>
      </c>
      <c r="HJ78" s="203">
        <v>-293.60043990000031</v>
      </c>
      <c r="HK78" s="203">
        <v>10487.228067</v>
      </c>
      <c r="HL78" s="241">
        <f>IFERROR(HLOOKUP("fl_3g_s_s11",acc!$B$10:$AIQ$83,$A78-1947,FALSE)+HLOOKUP("fl_4_s_s11",acc!$B$10:$AIQ$83,$A78-1947,FALSE)+HLOOKUP("fl_5e_s_s11",acc!$B$10:$AIQ$83,$A78-1947,FALSE),"")</f>
        <v>9507.8189977000002</v>
      </c>
      <c r="HM78" s="203">
        <v>0</v>
      </c>
      <c r="HN78" s="203">
        <v>0</v>
      </c>
      <c r="HO78" s="203">
        <v>578.91399999999999</v>
      </c>
      <c r="HP78" s="203">
        <v>242.49508600000001</v>
      </c>
      <c r="HQ78" s="203">
        <v>336.41891299999997</v>
      </c>
      <c r="HR78" s="203">
        <v>2599.4543088999999</v>
      </c>
      <c r="HS78" s="203">
        <v>6348.6905038000004</v>
      </c>
      <c r="HT78" s="203">
        <v>6348.6905038000004</v>
      </c>
      <c r="HU78" s="203">
        <v>0</v>
      </c>
      <c r="HV78" s="203">
        <v>0</v>
      </c>
      <c r="HW78" s="203">
        <v>0</v>
      </c>
      <c r="HX78" s="203">
        <v>0</v>
      </c>
      <c r="HY78" s="203">
        <v>13197.672919999999</v>
      </c>
      <c r="HZ78" s="241">
        <f>IFERROR(HLOOKUP("fl_295_s_s12",acc!$B$10:$AMO$83,$A78-1947,FALSE)+HLOOKUP("fl_2_s_s12",acc!$B$10:$AMO$83,$A78-1947,FALSE)+HLOOKUP("fl_3g_s_s12",acc!$B$10:$AMO$83,$A78-1947,FALSE)+HLOOKUP("fl_5e_s_s12",acc!$B$10:$AMO$83,$A78-1947,FALSE)+HLOOKUP("fl_6_s_s12",acc!$B$10:$AMO$83,$A78-1947,FALSE)+HLOOKUP("fl_7_s_s12",acc!$B$10:$AMO$83,$A78-1947,FALSE),"")</f>
        <v>10935.270119299999</v>
      </c>
      <c r="IA78" s="203">
        <v>0</v>
      </c>
      <c r="IB78" s="203">
        <v>4941.5006876999996</v>
      </c>
      <c r="IC78" s="203">
        <v>0</v>
      </c>
      <c r="ID78" s="203">
        <v>25.399690699999951</v>
      </c>
      <c r="IE78" s="203">
        <v>1520.5520322</v>
      </c>
      <c r="IF78" s="203">
        <v>824.18518299999994</v>
      </c>
      <c r="IG78" s="203">
        <v>696.366851</v>
      </c>
      <c r="IH78" s="203">
        <v>0</v>
      </c>
      <c r="II78" s="203">
        <v>2361.3995</v>
      </c>
      <c r="IJ78" s="203">
        <v>2361.3995</v>
      </c>
      <c r="IK78" s="203">
        <v>0</v>
      </c>
      <c r="IL78" s="203">
        <v>2059.8067470000001</v>
      </c>
      <c r="IM78" s="203">
        <v>26.6114599</v>
      </c>
      <c r="IN78" s="203">
        <v>0</v>
      </c>
      <c r="IO78" s="203">
        <v>851.14534900000001</v>
      </c>
      <c r="IP78" s="241">
        <f>IFERROR(HLOOKUP("fl_21_s_s121",acc!$B$10:$AMG$83,$A78-1947,FALSE)+HLOOKUP("res_s",acc!$B$10:$AMG$83,$A78-1947,FALSE)+HLOOKUP("gcb_s",acc!$B$10:$AMG$83,$A78-1947,FALSE)+HLOOKUP("fl_2_s_s121",acc!$B$10:$AMG$83,$A78-1947,FALSE)+HLOOKUP("fl_5e_s_s121",acc!$B$10:$AMG$83,$A78-1947,FALSE),"")</f>
        <v>833.98599200000001</v>
      </c>
      <c r="IQ78" s="203">
        <v>0</v>
      </c>
      <c r="IR78" s="203">
        <v>141.76444200000003</v>
      </c>
      <c r="IS78" s="203">
        <v>211.99021000000002</v>
      </c>
      <c r="IT78" s="203">
        <v>0</v>
      </c>
      <c r="IU78" s="203">
        <v>0</v>
      </c>
      <c r="IV78" s="203">
        <v>0</v>
      </c>
      <c r="IW78" s="203">
        <v>0</v>
      </c>
      <c r="IX78" s="203">
        <v>0</v>
      </c>
      <c r="IY78" s="203">
        <v>124.089979</v>
      </c>
      <c r="IZ78" s="203">
        <v>124.089979</v>
      </c>
      <c r="JA78" s="203">
        <v>0</v>
      </c>
      <c r="JB78" s="203">
        <v>0</v>
      </c>
      <c r="JC78" s="203">
        <v>0</v>
      </c>
      <c r="JD78" s="203">
        <v>0</v>
      </c>
      <c r="JE78" s="203">
        <v>3046.9870000000001</v>
      </c>
      <c r="JF78" s="241">
        <f>IFERROR(HLOOKUP("fl_2_s_s13",acc!$B$10:$ALY$83,$A78-1947,FALSE)+HLOOKUP("fl_3e_s_s13",acc!$B$10:$ALY$83,$A78-1947,FALSE)+HLOOKUP("fl_4_s_s13",acc!$B$10:$ALY$83,$A78-1947,FALSE),"")</f>
        <v>2504.0855409999999</v>
      </c>
      <c r="JG78" s="203">
        <v>0</v>
      </c>
      <c r="JH78" s="203">
        <v>118.297</v>
      </c>
      <c r="JI78" s="203">
        <v>0</v>
      </c>
      <c r="JJ78" s="203">
        <v>2200.46</v>
      </c>
      <c r="JK78" s="203">
        <v>927.28813200000002</v>
      </c>
      <c r="JL78" s="203">
        <v>1273.1718659999999</v>
      </c>
      <c r="JM78" s="203">
        <v>204.54500000000002</v>
      </c>
      <c r="JN78" s="203">
        <v>0</v>
      </c>
      <c r="JO78" s="203">
        <v>0</v>
      </c>
      <c r="JP78" s="203">
        <v>0</v>
      </c>
      <c r="JQ78" s="203">
        <v>0</v>
      </c>
      <c r="JR78" s="203">
        <v>0</v>
      </c>
      <c r="JS78" s="203">
        <v>0</v>
      </c>
      <c r="JT78" s="203">
        <v>1538.7905525000001</v>
      </c>
      <c r="JU78" s="241">
        <f>IFERROR(HLOOKUP("fl_4_s_s14",acc!$B$10:$ALQ$83,$A78-1947,FALSE),"")</f>
        <v>1264.381938</v>
      </c>
      <c r="JV78" s="203">
        <v>0</v>
      </c>
      <c r="JW78" s="203">
        <v>0</v>
      </c>
      <c r="JX78" s="203">
        <v>0</v>
      </c>
      <c r="JY78" s="203">
        <v>0</v>
      </c>
      <c r="JZ78" s="203">
        <v>0</v>
      </c>
      <c r="KA78" s="203">
        <v>1264.381938</v>
      </c>
      <c r="KB78" s="203">
        <v>0</v>
      </c>
      <c r="KC78" s="203">
        <v>0</v>
      </c>
      <c r="KD78" s="203">
        <v>0</v>
      </c>
      <c r="KE78" s="203">
        <v>0</v>
      </c>
      <c r="KF78" s="203">
        <v>0</v>
      </c>
      <c r="KG78" s="203">
        <v>0</v>
      </c>
      <c r="KH78" s="203">
        <v>29271.666275</v>
      </c>
      <c r="KI78" s="241">
        <f>IFERROR(HLOOKUP("fl_1_s_s2",acc!$B$10:$ALI$83,$A78-1947,FALSE)+HLOOKUP("fl_295_s_s2",acc!$B$10:$ALI$83,$A78-1947,FALSE)+HLOOKUP("tgt2_s",acc!$B$10:$ALI$83,$A78-1947,FALSE)+HLOOKUP("fl_2_s_s2",acc!$B$10:$ALI$83,$A78-1947,FALSE)+HLOOKUP("fl_3d_s_s2",acc!$B$10:$ALI$83,$A78-1947,FALSE)+HLOOKUP("fl_4_s_s2",acc!$B$10:$ALI$83,$A78-1947,FALSE)+HLOOKUP("fl_5d_s_s2",acc!$B$10:$ALI$83,$A78-1947,FALSE)+HLOOKUP("fl_7_s_s2",acc!$B$10:$ALI$83,$A78-1947,FALSE),"")</f>
        <v>4588.4175337999995</v>
      </c>
      <c r="KJ78" s="203">
        <v>84.202740999999989</v>
      </c>
      <c r="KK78" s="203">
        <v>-161.92104763333268</v>
      </c>
      <c r="KL78" s="203">
        <v>0</v>
      </c>
      <c r="KM78" s="203">
        <v>75.025942299999997</v>
      </c>
      <c r="KN78" s="203">
        <v>3706.9106321999998</v>
      </c>
      <c r="KO78" s="203">
        <v>1993.9684010000001</v>
      </c>
      <c r="KP78" s="203">
        <v>1712.9423000000002</v>
      </c>
      <c r="KQ78" s="203">
        <v>790.76414589999922</v>
      </c>
      <c r="KR78" s="203">
        <v>2155.9318287999999</v>
      </c>
      <c r="KS78" s="203">
        <v>0</v>
      </c>
      <c r="KT78" s="203">
        <v>2155.9318287999999</v>
      </c>
      <c r="KU78" s="203">
        <v>0</v>
      </c>
      <c r="KV78" s="203">
        <v>-29.546459900000059</v>
      </c>
      <c r="KW78" s="203">
        <v>0</v>
      </c>
      <c r="KX78" s="203">
        <v>234.66888329999998</v>
      </c>
      <c r="KY78" s="241">
        <f>IFERROR(HLOOKUP("fa_21_flow_s11",acc!$B$10:$AIP$83,$A78-1947,FALSE)+HLOOKUP("fa_2_flow_s11",acc!$B$10:$AIP$83,$A78-1947,FALSE)+HLOOKUP("fa_3e_flow_s11",acc!$B$10:$AIP$83,$A78-1947,FALSE)+HLOOKUP("fa_3d_flow_s11",acc!$B$10:$AIP$83,$A78-1947,FALSE)+HLOOKUP("fa_4_flow_s11",acc!$B$10:$AIP$83,$A78-1947,FALSE)+HLOOKUP("fa_5e_flow_s11",acc!$B$10:$AIP$83,$A78-1947,FALSE)+HLOOKUP("fa_5d_flow_s11",acc!$B$10:$AIP$83,$A78-1947,FALSE)+HLOOKUP("fa_6_flow_s11",acc!$B$10:$AIP$83,$A78-1947,FALSE)+HLOOKUP("fa_7_flow_s11",acc!$B$10:$AIP$83,$A78-1947,FALSE)+HLOOKUP("fa_8_flow_s11",acc!$B$10:$AIP$83,$A78-1947,FALSE),"")</f>
        <v>216.66661070000001</v>
      </c>
      <c r="KZ78" s="203">
        <v>0</v>
      </c>
      <c r="LA78" s="203">
        <v>39.4670937</v>
      </c>
      <c r="LB78" s="203">
        <v>0.66700000000000004</v>
      </c>
      <c r="LC78" s="203">
        <v>4.345491</v>
      </c>
      <c r="LD78" s="203">
        <v>-3.0226540000000002</v>
      </c>
      <c r="LE78" s="203">
        <v>7.3681729999999996</v>
      </c>
      <c r="LF78" s="203">
        <v>74.908888600000012</v>
      </c>
      <c r="LG78" s="203">
        <v>91.740258100000005</v>
      </c>
      <c r="LH78" s="203">
        <v>29.882152999999999</v>
      </c>
      <c r="LI78" s="203">
        <v>61.858034500000002</v>
      </c>
      <c r="LJ78" s="203">
        <v>0.28555399999999997</v>
      </c>
      <c r="LK78" s="203">
        <v>0</v>
      </c>
      <c r="LL78" s="203">
        <v>3.1815779000000006</v>
      </c>
      <c r="LM78" s="203">
        <v>1120.2607608999999</v>
      </c>
      <c r="LN78" s="241">
        <f>IFERROR(HLOOKUP("fa_21_flow_s12",acc!$B$10:$AMM$83,$A78-1947,FALSE)+HLOOKUP("res_flow",acc!$B$10:$AMM$83,$A78-1947,FALSE)+HLOOKUP("fa_2_flow_s12",acc!$B$10:$AMM$83,$A78-1947,FALSE)+HLOOKUP("fa_3e_flow_s12",acc!$B$10:$AMM$83,$A78-1947,FALSE)+HLOOKUP("fa_3d_flow_s12",acc!$B$10:$AMM$83,$A78-1947,FALSE)+HLOOKUP("fa_3g_flow_s12",acc!$B$10:$AMM$83,$A78-1947,FALSE)+HLOOKUP("fa_4_flow_s12",acc!$B$10:$AMM$83,$A78-1947,FALSE)+HLOOKUP("fa_5e_flow_s12",acc!$B$10:$AMM$83,$A78-1947,FALSE)+HLOOKUP("fa_5d_flow_s12",acc!$B$10:$AMM$83,$A78-1947,FALSE)+HLOOKUP("fa_8_flow_s12",acc!$B$10:$AMM$83,$A78-1947,FALSE),"")</f>
        <v>341.57062050000002</v>
      </c>
      <c r="LO78" s="203">
        <v>0</v>
      </c>
      <c r="LP78" s="203">
        <v>96.825080200000031</v>
      </c>
      <c r="LQ78" s="203">
        <v>-0.47299999999999998</v>
      </c>
      <c r="LR78" s="203">
        <v>0</v>
      </c>
      <c r="LS78" s="203">
        <v>-23.80323599999997</v>
      </c>
      <c r="LT78" s="203">
        <v>-17.868139999999997</v>
      </c>
      <c r="LU78" s="203">
        <v>-5.9350400000000008</v>
      </c>
      <c r="LV78" s="203">
        <v>89.659970299999998</v>
      </c>
      <c r="LW78" s="203">
        <v>57.957947599999997</v>
      </c>
      <c r="LX78" s="203">
        <v>67.832272000000003</v>
      </c>
      <c r="LY78" s="203">
        <v>-9.874274800000002</v>
      </c>
      <c r="LZ78" s="203">
        <v>0</v>
      </c>
      <c r="MA78" s="203">
        <v>0</v>
      </c>
      <c r="MB78" s="203">
        <v>4.7751257999999996</v>
      </c>
      <c r="MC78" s="203">
        <v>132.64362599999998</v>
      </c>
      <c r="MD78" s="330">
        <f>IFERROR(HLOOKUP("fa_1_flow_s121",acc!$B$10:$AMF$83,$A78-1947,FALSE)+HLOOKUP("fa_295_flow_s121",acc!$B$10:$AMF$83,$A78-1947,FALSE)+HLOOKUP("tgt2_flow",acc!$B$10:$AMF$83,$A78-1947,FALSE)+HLOOKUP("fa_2_flow_s121",acc!$B$10:$AMF$83,$A78-1947,FALSE)+HLOOKUP("fa_3e_flow_s121",acc!$B$10:$AMF$83,$A78-1947,FALSE)+HLOOKUP("fa_3d_flow_s121",acc!$B$10:$AMF$83,$A78-1947,FALSE)+HLOOKUP("fa_3g_flow_s121",acc!$B$10:$AMF$83,$A78-1947,FALSE)+HLOOKUP("fa_4_flow_s121",acc!$B$10:$AMF$83,$A78-1947,FALSE)+HLOOKUP("fa_5e_flow_s121",acc!$B$10:$AMF$83,$A78-1947,FALSE)+HLOOKUP("fa_5d_flow_s121",acc!$B$10:$AMF$83,$A78-1947,FALSE)+HLOOKUP("fa_7_flow_s121",acc!$B$10:$AMF$83,$A78-1947,FALSE)+HLOOKUP("fa_8_flow_s121",acc!$B$10:$AMF$83,$A78-1947,FALSE),"")</f>
        <v>129.70620700000001</v>
      </c>
      <c r="ME78" s="203">
        <v>-2.3239040000000002</v>
      </c>
      <c r="MF78" s="203">
        <v>-14.522569333333326</v>
      </c>
      <c r="MG78" s="203">
        <v>0</v>
      </c>
      <c r="MH78" s="203">
        <v>-29.863345000000002</v>
      </c>
      <c r="MI78" s="203">
        <v>160.38936799999999</v>
      </c>
      <c r="MJ78" s="203">
        <v>143.701167</v>
      </c>
      <c r="MK78" s="203">
        <v>16.688230000000001</v>
      </c>
      <c r="ML78" s="203">
        <v>1.308613</v>
      </c>
      <c r="MM78" s="203">
        <v>-7.1279409999999999</v>
      </c>
      <c r="MN78" s="203">
        <v>-7.1285189999999998</v>
      </c>
      <c r="MO78" s="203">
        <v>5.1900000000000004E-4</v>
      </c>
      <c r="MP78" s="203">
        <v>0</v>
      </c>
      <c r="MQ78" s="241">
        <v>0</v>
      </c>
      <c r="MR78" s="203">
        <v>0.10768200000000006</v>
      </c>
      <c r="MS78" s="203">
        <v>4.5970000000000004</v>
      </c>
      <c r="MT78" s="241">
        <f>IFERROR(HLOOKUP("gcb_flow",acc!$B$10:$ALX$83,$A78-1947,FALSE)+HLOOKUP("fa_2_flow_s13",acc!$B$10:$ALX$83,$A78-1947,FALSE)+HLOOKUP("fa_3d_flow_s13",acc!$B$10:$ALX$83,$A78-1947,FALSE)+HLOOKUP("fa_3g_flow_s13",acc!$B$10:$ALX$83,$A78-1947,FALSE)+HLOOKUP("fa_5e_flow_s13",acc!$B$10:$ALX$83,$A78-1947,FALSE)+HLOOKUP("fa_5d_flow_s13",acc!$B$10:$ALX$83,$A78-1947,FALSE)+HLOOKUP("fa_6_flow_s13",acc!$B$10:$ALX$83,$A78-1947,FALSE)+HLOOKUP("fa_7_flow_s13",acc!$B$10:$ALX$83,$A78-1947,FALSE)+HLOOKUP("fa_8_flow_s13",acc!$B$10:$ALX$83,$A78-1947,FALSE),"")</f>
        <v>-9.8230229999999814</v>
      </c>
      <c r="MU78" s="203">
        <v>0</v>
      </c>
      <c r="MV78" s="203">
        <v>-3.4260000000000002</v>
      </c>
      <c r="MW78" s="203">
        <v>0</v>
      </c>
      <c r="MX78" s="203">
        <v>-5.3390000000000004</v>
      </c>
      <c r="MY78" s="203">
        <v>-9.3392720000000011</v>
      </c>
      <c r="MZ78" s="203">
        <v>4.0003209999999996</v>
      </c>
      <c r="NA78" s="203">
        <v>0</v>
      </c>
      <c r="NB78" s="203">
        <v>7.984</v>
      </c>
      <c r="NC78" s="203">
        <v>7.9857339999999999</v>
      </c>
      <c r="ND78" s="203">
        <v>-1.6670000000000001E-3</v>
      </c>
      <c r="NE78" s="203">
        <v>-0.214</v>
      </c>
      <c r="NF78" s="203">
        <v>2.0260000000000002</v>
      </c>
      <c r="NG78" s="203">
        <v>-23.953000000000003</v>
      </c>
      <c r="NH78" s="203">
        <v>107.30966190000001</v>
      </c>
      <c r="NI78" s="241">
        <f>IFERROR(HLOOKUP("fa_21_flow_s14",acc!$B$10:$ALP$83,$A78-1947,FALSE)+HLOOKUP("fa_2_flow_s14",acc!$B$10:$ALP$83,$A78-1947,FALSE)+HLOOKUP("fa_3d_flow_s14",acc!$B$10:$ALP$83,$A78-1947,FALSE)+HLOOKUP("fa_3g_flow_s14",acc!$B$10:$ALP$83,$A78-1947,FALSE)+HLOOKUP("fa_5e_flow_s14",acc!$B$10:$ALP$83,$A78-1947,FALSE)+HLOOKUP("fa_5d_flow_s14",acc!$B$10:$ALP$83,$A78-1947,FALSE)+HLOOKUP("fa_6_flow_s14",acc!$B$10:$ALP$83,$A78-1947,FALSE)+HLOOKUP("fa_7_flow_s14",acc!$B$10:$ALP$83,$A78-1947,FALSE)+HLOOKUP("fa_8_flow_s14",acc!$B$10:$ALP$83,$A78-1947,FALSE),"")</f>
        <v>110.13643380000002</v>
      </c>
      <c r="NJ78" s="203">
        <v>0</v>
      </c>
      <c r="NK78" s="203">
        <v>52.537630400000005</v>
      </c>
      <c r="NL78" s="203">
        <v>3.6930000000000001</v>
      </c>
      <c r="NM78" s="203">
        <v>-1.7019230000000001</v>
      </c>
      <c r="NN78" s="203">
        <v>-2.5074050000000003</v>
      </c>
      <c r="NO78" s="203">
        <v>0.80549300000000001</v>
      </c>
      <c r="NP78" s="203">
        <v>0</v>
      </c>
      <c r="NQ78" s="203">
        <v>-18.489952300000002</v>
      </c>
      <c r="NR78" s="203">
        <v>-30.856067999999997</v>
      </c>
      <c r="NS78" s="203">
        <v>12.366016999999999</v>
      </c>
      <c r="NT78" s="203">
        <v>40.651665000000001</v>
      </c>
      <c r="NU78" s="203">
        <v>0</v>
      </c>
      <c r="NV78" s="203">
        <v>33.446101399999996</v>
      </c>
      <c r="NW78" s="203">
        <v>1617.7498970000001</v>
      </c>
      <c r="NX78" s="241">
        <f>IFERROR(HLOOKUP("fa_21_flow_s2",acc!$B$10:$ALH$83,$A78-1947,FALSE)+HLOOKUP("fa_2_flow_s2",acc!$B$10:$ALH$83,$A78-1947,FALSE)+HLOOKUP("fa_3e_flow_s2",acc!$B$10:$ALH$83,$A78-1947,FALSE)+HLOOKUP("fa_3g_flow_s2",acc!$B$10:$ALH$83,$A78-1947,FALSE)+HLOOKUP("fa_4_flow_s2",acc!$B$10:$ALH$83,$A78-1947,FALSE)+HLOOKUP("fa_5e_flow_s2",acc!$B$10:$ALH$83,$A78-1947,FALSE)+HLOOKUP("fa_6_flow_s2",acc!$B$10:$ALH$83,$A78-1947,FALSE)+HLOOKUP("fa_8_flow_s2",acc!$B$10:$ALH$83,$A78-1947,FALSE),"")</f>
        <v>93.947436299999922</v>
      </c>
      <c r="NY78" s="203">
        <v>0</v>
      </c>
      <c r="NZ78" s="203">
        <v>-3.4783072000000459</v>
      </c>
      <c r="OA78" s="203">
        <v>4.173</v>
      </c>
      <c r="OB78" s="203">
        <v>0</v>
      </c>
      <c r="OC78" s="203">
        <v>110.963696</v>
      </c>
      <c r="OD78" s="203">
        <v>110.963696</v>
      </c>
      <c r="OE78" s="203">
        <v>7.7984999999999998</v>
      </c>
      <c r="OF78" s="203">
        <v>44.99416639999999</v>
      </c>
      <c r="OG78" s="203">
        <v>55.958675199999988</v>
      </c>
      <c r="OH78" s="203">
        <v>55.958675199999988</v>
      </c>
      <c r="OI78" s="203">
        <v>0</v>
      </c>
      <c r="OJ78" s="203">
        <v>2.0588889999999935</v>
      </c>
      <c r="OK78" s="203">
        <v>0</v>
      </c>
      <c r="OL78" s="203">
        <v>-17.557487100000003</v>
      </c>
      <c r="OM78" s="203">
        <v>242.94212590000001</v>
      </c>
      <c r="ON78" s="241">
        <f>IFERROR(HLOOKUP("fl_3g_flow_s11",acc!$B$10:$AIO$83,$A78-1947,FALSE)+HLOOKUP("fl_4_flow_s11",acc!$B$10:$AIO$83,$A78-1947,FALSE)+HLOOKUP("fl_5e_flow_s11",acc!$B$10:$AIO$83,$A78-1947,FALSE),"")</f>
        <v>224.93984789999999</v>
      </c>
      <c r="OO78" s="203">
        <v>0</v>
      </c>
      <c r="OP78" s="203">
        <v>0</v>
      </c>
      <c r="OQ78" s="203">
        <v>31.436</v>
      </c>
      <c r="OR78" s="203">
        <v>7.6942879999999994</v>
      </c>
      <c r="OS78" s="203">
        <v>23.741664</v>
      </c>
      <c r="OT78" s="203">
        <v>115.9168217</v>
      </c>
      <c r="OU78" s="203">
        <v>75.516284200000001</v>
      </c>
      <c r="OV78" s="203">
        <v>75.516284200000001</v>
      </c>
      <c r="OW78" s="203">
        <v>0</v>
      </c>
      <c r="OX78" s="203">
        <v>0</v>
      </c>
      <c r="OY78" s="203">
        <v>0</v>
      </c>
      <c r="OZ78" s="203">
        <v>0</v>
      </c>
      <c r="PA78" s="203">
        <v>1115.4815691999997</v>
      </c>
      <c r="PB78" s="241">
        <f>IFERROR(HLOOKUP("fl_295_flow_s12",acc!$B$10:$AMM$83,$A78-1947,FALSE)+HLOOKUP("fl_2_flow_s12",acc!$B$10:$AMM$83,$A78-1947,FALSE)+HLOOKUP("fl_3g_flow_s12",acc!$B$10:$AMM$83,$A78-1947,FALSE)+HLOOKUP("fl_5e_flow_s12",acc!$B$10:$AMM$83,$A78-1947,FALSE)+HLOOKUP("fl_6_flow_s12",acc!$B$10:$AMM$83,$A78-1947,FALSE)+HLOOKUP("fl_7_flow_s12",acc!$B$10:$AMM$83,$A78-1947,FALSE),"")</f>
        <v>336.7912561</v>
      </c>
      <c r="PC78" s="203">
        <v>0</v>
      </c>
      <c r="PD78" s="203">
        <v>209.29613750000004</v>
      </c>
      <c r="PE78" s="203">
        <v>0</v>
      </c>
      <c r="PF78" s="203">
        <v>-7.3653072000000037</v>
      </c>
      <c r="PG78" s="203">
        <v>26.006</v>
      </c>
      <c r="PH78" s="203">
        <v>11.107234</v>
      </c>
      <c r="PI78" s="203">
        <v>14.898699000000001</v>
      </c>
      <c r="PJ78" s="203">
        <v>0</v>
      </c>
      <c r="PK78" s="203">
        <v>48.157899999999998</v>
      </c>
      <c r="PL78" s="203">
        <v>48.157899999999998</v>
      </c>
      <c r="PM78" s="203">
        <v>0</v>
      </c>
      <c r="PN78" s="203">
        <v>42.782107999999994</v>
      </c>
      <c r="PO78" s="203">
        <v>17.914484799999968</v>
      </c>
      <c r="PP78" s="203">
        <v>0</v>
      </c>
      <c r="PQ78" s="203">
        <v>122.72415700000001</v>
      </c>
      <c r="PR78" s="241">
        <f>IFERROR(HLOOKUP("fl_21_flow_s121",acc!$B$10:$AME$83,$A78-1947,FALSE)+HLOOKUP("res_flow",acc!$B$10:$AME$83,$A78-1947,FALSE)+HLOOKUP("gcb_flow",acc!$B$10:$AME$83,$A78-1947,FALSE)+HLOOKUP("fl_2_flow_s121",acc!$B$10:$AME$83,$A78-1947,FALSE)+HLOOKUP("fl_5e_flow_s121",acc!$B$10:$AME$83,$A78-1947,FALSE),"")</f>
        <v>119.786768</v>
      </c>
      <c r="PS78" s="203">
        <v>0</v>
      </c>
      <c r="PT78" s="203">
        <v>-4.9218589999999978</v>
      </c>
      <c r="PU78" s="203">
        <v>8.06</v>
      </c>
      <c r="PV78" s="203">
        <v>0</v>
      </c>
      <c r="PW78" s="203">
        <v>0</v>
      </c>
      <c r="PX78" s="203">
        <v>0</v>
      </c>
      <c r="PY78" s="203">
        <v>0</v>
      </c>
      <c r="PZ78" s="203">
        <v>0</v>
      </c>
      <c r="QA78" s="203">
        <v>0</v>
      </c>
      <c r="QB78" s="203">
        <v>0</v>
      </c>
      <c r="QC78" s="203">
        <v>0</v>
      </c>
      <c r="QD78" s="203">
        <v>0</v>
      </c>
      <c r="QE78" s="203">
        <v>0</v>
      </c>
      <c r="QF78" s="203">
        <v>0</v>
      </c>
      <c r="QG78" s="203">
        <v>87.290999999999997</v>
      </c>
      <c r="QH78" s="241">
        <f>IFERROR(HLOOKUP("fl_2_flow_s13",acc!$B$10:$ALW$83,$A78-1947,FALSE)+HLOOKUP("fl_3e_flow_s13",acc!$B$10:$ALW$83,$A78-1947,FALSE)+HLOOKUP("fl_4_flow_s13",acc!$B$10:$ALW$83,$A78-1947,FALSE),"")</f>
        <v>72.871160000000017</v>
      </c>
      <c r="QI78" s="203">
        <v>0</v>
      </c>
      <c r="QJ78" s="203">
        <v>-0.55900000000000005</v>
      </c>
      <c r="QK78" s="203">
        <v>0</v>
      </c>
      <c r="QL78" s="203">
        <v>61.32</v>
      </c>
      <c r="QM78" s="203">
        <v>92.162173999999993</v>
      </c>
      <c r="QN78" s="203">
        <v>-30.841875000000002</v>
      </c>
      <c r="QO78" s="203">
        <v>-0.96899999999999997</v>
      </c>
      <c r="QP78" s="203">
        <v>0</v>
      </c>
      <c r="QQ78" s="203">
        <v>0</v>
      </c>
      <c r="QR78" s="203">
        <v>0</v>
      </c>
      <c r="QS78" s="203">
        <v>0</v>
      </c>
      <c r="QT78" s="203">
        <v>0</v>
      </c>
      <c r="QU78" s="203">
        <v>0</v>
      </c>
      <c r="QV78" s="203">
        <v>49.311044899999999</v>
      </c>
      <c r="QW78" s="241">
        <f>IFERROR(HLOOKUP("fl_4_flow_s14",acc!$B$10:$ALO$83,$A78-1947,FALSE),"")</f>
        <v>52.137904400000004</v>
      </c>
      <c r="QX78" s="203">
        <v>0</v>
      </c>
      <c r="QY78" s="203">
        <v>0</v>
      </c>
      <c r="QZ78" s="203">
        <v>0</v>
      </c>
      <c r="RA78" s="203">
        <v>0</v>
      </c>
      <c r="RB78" s="203">
        <v>0</v>
      </c>
      <c r="RC78" s="203">
        <v>52.137904400000004</v>
      </c>
      <c r="RD78" s="203">
        <v>0</v>
      </c>
      <c r="RE78" s="203">
        <v>0</v>
      </c>
      <c r="RF78" s="203">
        <v>0</v>
      </c>
      <c r="RG78" s="203">
        <v>0</v>
      </c>
      <c r="RH78" s="203">
        <v>0</v>
      </c>
      <c r="RI78" s="203">
        <v>0</v>
      </c>
      <c r="RJ78" s="203">
        <v>1599.4799321999999</v>
      </c>
      <c r="RK78" s="241">
        <f>IFERROR(HLOOKUP("fl_1_flow_s2",acc!$B$10:$ALG$83,$A78-1947,FALSE)+HLOOKUP("fl_295_flow_s2",acc!$B$10:$ALG$83,$A78-1947,FALSE)+HLOOKUP("tgt2_flow",acc!$B$10:$ALG$83,$A78-1947,FALSE)+HLOOKUP("fl_2_flow_s2",acc!$B$10:$ALG$83,$A78-1947,FALSE)+HLOOKUP("fl_3d_flow_s2",acc!$B$10:$ALG$83,$A78-1947,FALSE)+HLOOKUP("fl_4_flow_s2",acc!$B$10:$ALG$83,$A78-1947,FALSE)+HLOOKUP("fl_5d_flow_s2",acc!$B$10:$ALG$83,$A78-1947,FALSE)+HLOOKUP("fl_7_flow_s2",acc!$B$10:$ALG$83,$A78-1947,FALSE),"")</f>
        <v>75.677306799999926</v>
      </c>
      <c r="RL78" s="203">
        <v>-2.3239040000000002</v>
      </c>
      <c r="RM78" s="203">
        <v>-36.412350833333363</v>
      </c>
      <c r="RN78" s="203">
        <v>0</v>
      </c>
      <c r="RO78" s="203">
        <v>-22.498037799999999</v>
      </c>
      <c r="RP78" s="203">
        <v>133.89070000000001</v>
      </c>
      <c r="RQ78" s="203">
        <v>110.963696</v>
      </c>
      <c r="RR78" s="203">
        <v>22.927199999999999</v>
      </c>
      <c r="RS78" s="203">
        <v>43.785912099999969</v>
      </c>
      <c r="RT78" s="203">
        <v>64.348638800000003</v>
      </c>
      <c r="RU78" s="203">
        <v>0</v>
      </c>
      <c r="RV78" s="203">
        <v>64.348638800000003</v>
      </c>
      <c r="RW78" s="203">
        <v>0</v>
      </c>
      <c r="RX78" s="203">
        <v>-15.888484800000015</v>
      </c>
      <c r="RY78" s="203">
        <v>0</v>
      </c>
      <c r="RZ78" s="203">
        <v>239.14685690000002</v>
      </c>
      <c r="SA78" s="241">
        <f>IFERROR(HLOOKUP("fa_21_v_s11",acc!$B$10:$AIR$83,$A78-1947,FALSE)+HLOOKUP("fa_2_v_s11",acc!$B$10:$AIR$83,$A78-1947,FALSE)+HLOOKUP("fa_3e_v_s11",acc!$B$10:$AIR$83,$A78-1947,FALSE)+HLOOKUP("fa_3d_v_s11",acc!$B$10:$AIR$83,$A78-1947,FALSE)+HLOOKUP("fa_4_v_s11",acc!$B$10:$AIR$83,$A78-1947,FALSE)
+HLOOKUP("fa_5e_v_s11",acc!$B$10:$AIR$83,$A78-1947,FALSE)
+HLOOKUP("fa_5d_v_s11",acc!$B$10:$AIR$83,$A78-1947,FALSE)
+HLOOKUP("fa_6_v_s11",acc!$B$10:$AIR$83,$A78-1947,FALSE)
+HLOOKUP("fa_7_v_s11",acc!$B$10:$AIR$83,$A78-1947,FALSE)
+HLOOKUP("fa_8_v_s11",acc!$B$10:$AIR$83,$A78-1947,FALSE),"")</f>
        <v>238.02467289999996</v>
      </c>
      <c r="SB78" s="203">
        <v>0</v>
      </c>
      <c r="SC78" s="203">
        <v>-7.8365999999999991E-3</v>
      </c>
      <c r="SD78" s="203">
        <v>0</v>
      </c>
      <c r="SE78" s="203">
        <v>-0.87239200000000006</v>
      </c>
      <c r="SF78" s="203">
        <v>-0.55285299999999993</v>
      </c>
      <c r="SG78" s="203">
        <v>-0.31953899999999996</v>
      </c>
      <c r="SH78" s="203">
        <v>3.4449000000000001</v>
      </c>
      <c r="SI78" s="203">
        <v>235.94728549999999</v>
      </c>
      <c r="SJ78" s="203">
        <v>189.25227299999997</v>
      </c>
      <c r="SK78" s="203">
        <v>46.6950115</v>
      </c>
      <c r="SL78" s="203">
        <v>0</v>
      </c>
      <c r="SM78" s="203">
        <v>-8.0000000000000002E-3</v>
      </c>
      <c r="SN78" s="203">
        <v>-1.0076000000000001</v>
      </c>
      <c r="SO78" s="203">
        <v>-654.86346140000001</v>
      </c>
      <c r="SP78" s="241">
        <f>IFERROR(HLOOKUP("fa_21_v_s12",acc!$B$10:$AML$83,$A78-1947,FALSE)+HLOOKUP("res_v",acc!$B$10:$AML$83,$A78-1947,FALSE)+HLOOKUP("fa_2_v_s12",acc!$B$10:$AML$83,$A78-1947,FALSE)+HLOOKUP("fa_3e_v_s12",acc!$B$10:$AML$83,$A78-1947,FALSE)+HLOOKUP("fa_3d_v_s12",acc!$B$10:$AML$83,$A78-1947,FALSE)+HLOOKUP("fa_3g_v_s12",acc!$B$10:$AML$83,$A78-1947,FALSE)+HLOOKUP("fa_4_v_s12",acc!$B$10:$AML$83,$A78-1947,FALSE)+HLOOKUP("fa_5e_v_s12",acc!$B$10:$AML$83,$A78-1947,FALSE)+HLOOKUP("fa_5d_v_s12",acc!$B$10:$AML$83,$A78-1947,FALSE)+HLOOKUP("fa_8_v_s12",acc!$B$10:$AML$83,$A78-1947,FALSE),"")</f>
        <v>79.151021200000002</v>
      </c>
      <c r="SQ78" s="203">
        <v>1.8240000000000478E-2</v>
      </c>
      <c r="SR78" s="203">
        <v>5.4379829999999991</v>
      </c>
      <c r="SS78" s="203">
        <v>0</v>
      </c>
      <c r="ST78" s="203">
        <v>0</v>
      </c>
      <c r="SU78" s="203">
        <v>20.740914199999999</v>
      </c>
      <c r="SV78" s="203">
        <v>5.746435</v>
      </c>
      <c r="SW78" s="203">
        <v>14.994472</v>
      </c>
      <c r="SX78" s="203">
        <v>2.1183004999999997</v>
      </c>
      <c r="SY78" s="203">
        <v>50.748519200000004</v>
      </c>
      <c r="SZ78" s="203">
        <v>35.535310000000003</v>
      </c>
      <c r="TA78" s="203">
        <v>15.2132167</v>
      </c>
      <c r="TB78" s="203">
        <v>0</v>
      </c>
      <c r="TC78" s="203">
        <v>0</v>
      </c>
      <c r="TD78" s="203">
        <v>0</v>
      </c>
      <c r="TE78" s="203">
        <v>6.4992020000000004</v>
      </c>
      <c r="TF78" s="241">
        <f>IFERROR(HLOOKUP("fa_1_v_s121",acc!$B$10:$AMD$83,$A78-1947,FALSE)+HLOOKUP("fa_295_v_s121",acc!$B$10:$AMD$83,$A78-1947,FALSE)+HLOOKUP("tgt2_v",acc!$B$10:$AMD$83,$A78-1947,FALSE)+HLOOKUP("fa_2_v_s121",acc!$B$10:$AMD$83,$A78-1947,FALSE)+HLOOKUP("fa_3e_v_s121",acc!$B$10:$AMD$83,$A78-1947,FALSE)+HLOOKUP("fa_3d_v_s121",acc!$B$10:$AMD$83,$A78-1947,FALSE)+HLOOKUP("fa_3g_v_s121",acc!$B$10:$AMD$83,$A78-1947,FALSE)+HLOOKUP("fa_4_v_s121",acc!$B$10:$AMD$83,$A78-1947,FALSE)+HLOOKUP("fa_5e_v_s121",acc!$B$10:$AMD$83,$A78-1947,FALSE)+HLOOKUP("fa_5d_v_s121",acc!$B$10:$AMD$83,$A78-1947,FALSE)+HLOOKUP("fa_7_v_s121",acc!$B$10:$AMD$83,$A78-1947,FALSE)+HLOOKUP("fa_8_v_s121",acc!$B$10:$AMD$83,$A78-1947,FALSE),"")</f>
        <v>6.4809629999999983</v>
      </c>
      <c r="TG78" s="203">
        <v>9.7442409999999988</v>
      </c>
      <c r="TH78" s="203">
        <v>-5.7984429999999998</v>
      </c>
      <c r="TI78" s="203">
        <v>0</v>
      </c>
      <c r="TJ78" s="203">
        <v>0.17438700000000001</v>
      </c>
      <c r="TK78" s="203">
        <v>-2.8571300000000002</v>
      </c>
      <c r="TL78" s="203">
        <v>-3.2702439999999999</v>
      </c>
      <c r="TM78" s="203">
        <v>0.41311599999999998</v>
      </c>
      <c r="TN78" s="203">
        <v>0</v>
      </c>
      <c r="TO78" s="203">
        <v>5.2179070000000003</v>
      </c>
      <c r="TP78" s="203">
        <v>5.214766</v>
      </c>
      <c r="TQ78" s="203">
        <v>3.14E-3</v>
      </c>
      <c r="TR78" s="203">
        <v>0</v>
      </c>
      <c r="TS78" s="241">
        <v>0</v>
      </c>
      <c r="TT78" s="203">
        <v>0</v>
      </c>
      <c r="TU78" s="203">
        <v>29.699000000000002</v>
      </c>
      <c r="TV78" s="241">
        <f>IFERROR(HLOOKUP("gcb_v",acc!$B$10:$ALV$83,$A78-1947,FALSE)+HLOOKUP("fa_2_v_s13",acc!$B$10:$ALV$83,$A78-1947,FALSE)+HLOOKUP("fa_3d_v_s13",acc!$B$10:$ALV$83,$A78-1947,FALSE)+HLOOKUP("fa_3g_v_s13",acc!$B$10:$ALV$83,$A78-1947,FALSE)+HLOOKUP("fa_5e_v_s13",acc!$B$10:$ALV$83,$A78-1947,FALSE)+HLOOKUP("fa_5d_v_s13",acc!$B$10:$ALV$83,$A78-1947,FALSE)+HLOOKUP("fa_6_v_s13",acc!$B$10:$ALV$83,$A78-1947,FALSE)+HLOOKUP("fa_7_v_s13",acc!$B$10:$ALV$83,$A78-1947,FALSE)+HLOOKUP("fa_8_v_s13",acc!$B$10:$ALV$83,$A78-1947,FALSE),"")</f>
        <v>26.927618999999996</v>
      </c>
      <c r="TW78" s="203">
        <v>0</v>
      </c>
      <c r="TX78" s="203">
        <v>3.5999999999999997E-2</v>
      </c>
      <c r="TY78" s="203">
        <v>0</v>
      </c>
      <c r="TZ78" s="203">
        <v>2.258</v>
      </c>
      <c r="UA78" s="203">
        <v>1.0381899999999999</v>
      </c>
      <c r="UB78" s="203">
        <v>1.2198119999999999</v>
      </c>
      <c r="UC78" s="203">
        <v>0</v>
      </c>
      <c r="UD78" s="203">
        <v>27.087999999999997</v>
      </c>
      <c r="UE78" s="203">
        <v>25.084655999999999</v>
      </c>
      <c r="UF78" s="203">
        <v>2.0033409999999998</v>
      </c>
      <c r="UG78" s="203">
        <v>0</v>
      </c>
      <c r="UH78" s="203">
        <v>-1.7390000000000001</v>
      </c>
      <c r="UI78" s="203">
        <v>0</v>
      </c>
      <c r="UJ78" s="203">
        <v>69.873301800000007</v>
      </c>
      <c r="UK78" s="241">
        <f>IFERROR(HLOOKUP("fa_21_v_s14",acc!$B$10:$ALN$83,$A78-1947,FALSE)+HLOOKUP("fa_2_v_s14",acc!$B$10:$ALN$83,$A78-1947,FALSE)+HLOOKUP("fa_3d_v_s14",acc!$B$10:$ALN$83,$A78-1947,FALSE)+HLOOKUP("fa_3g_v_s14",acc!$B$10:$ALN$83,$A78-1947,FALSE)+HLOOKUP("fa_5e_v_s14",acc!$B$10:$ALN$83,$A78-1947,FALSE)+HLOOKUP("fa_5d_v_s14",acc!$B$10:$ALN$83,$A78-1947,FALSE)+HLOOKUP("fa_6_v_s14",acc!$B$10:$ALN$83,$A78-1947,FALSE)+HLOOKUP("fa_7_v_s14",acc!$B$10:$ALN$83,$A78-1947,FALSE)+HLOOKUP("fa_8_v_s14",acc!$B$10:$ALN$83,$A78-1947,FALSE),"")</f>
        <v>69.49030359999999</v>
      </c>
      <c r="UL78" s="203">
        <v>0</v>
      </c>
      <c r="UM78" s="203">
        <v>0.1180726</v>
      </c>
      <c r="UN78" s="203">
        <v>0</v>
      </c>
      <c r="UO78" s="203">
        <v>-1.112382</v>
      </c>
      <c r="UP78" s="203">
        <v>-0.862483</v>
      </c>
      <c r="UQ78" s="203">
        <v>-0.24989800000000001</v>
      </c>
      <c r="UR78" s="203">
        <v>0</v>
      </c>
      <c r="US78" s="203">
        <v>59.960828200000002</v>
      </c>
      <c r="UT78" s="203">
        <v>55.939765999999999</v>
      </c>
      <c r="UU78" s="203">
        <v>4.0210629999999998</v>
      </c>
      <c r="UV78" s="203">
        <v>10.523783</v>
      </c>
      <c r="UW78" s="203">
        <v>0</v>
      </c>
      <c r="UX78" s="203">
        <v>0</v>
      </c>
      <c r="UY78" s="203">
        <v>-332.07218230000001</v>
      </c>
      <c r="UZ78" s="241">
        <f>IFERROR(HLOOKUP("fa_21_v_s2",acc!$B$10:$ALF$83,$A78-1947,FALSE)+HLOOKUP("fa_2_v_s2",acc!$B$10:$ALF$83,$A78-1947,FALSE)+HLOOKUP("fa_3e_v_s2",acc!$B$10:$ALF$83,$A78-1947,FALSE)+HLOOKUP("fa_3g_v_s2",acc!$B$10:$ALF$83,$A78-1947,FALSE)+HLOOKUP("fa_4_v_s2",acc!$B$10:$ALF$83,$A78-1947,FALSE)+HLOOKUP("fa_5e_v_s2",acc!$B$10:$ALF$83,$A78-1947,FALSE)+HLOOKUP("fa_6_v_s2",acc!$B$10:$ALF$83,$A78-1947,FALSE)+HLOOKUP("fa_8_v_s2",acc!$B$10:$ALF$83,$A78-1947,FALSE),"")</f>
        <v>87.39745699999996</v>
      </c>
      <c r="VA78" s="203">
        <v>0</v>
      </c>
      <c r="VB78" s="203">
        <v>0.24682199999999993</v>
      </c>
      <c r="VC78" s="203">
        <v>0</v>
      </c>
      <c r="VD78" s="203">
        <v>0</v>
      </c>
      <c r="VE78" s="203">
        <v>23.4878432</v>
      </c>
      <c r="VF78" s="203">
        <v>2.0990450000000003</v>
      </c>
      <c r="VG78" s="203">
        <v>21.388798999999999</v>
      </c>
      <c r="VH78" s="203">
        <v>0.65820379999999989</v>
      </c>
      <c r="VI78" s="203">
        <v>64.345535199999972</v>
      </c>
      <c r="VJ78" s="203">
        <v>64.345535199999972</v>
      </c>
      <c r="VK78" s="203">
        <v>0</v>
      </c>
      <c r="VL78" s="203">
        <v>-0.24950299999999892</v>
      </c>
      <c r="VM78" s="203">
        <v>0</v>
      </c>
      <c r="VN78" s="203">
        <v>1.0076000000000001</v>
      </c>
      <c r="VO78" s="203">
        <v>272.65943149999998</v>
      </c>
      <c r="VP78" s="241">
        <f>IFERROR(HLOOKUP("fl_3g_v_s11",acc!$B$10:$AIM$83,$A78-1947,FALSE)+HLOOKUP("fl_4_v_s11",acc!$B$10:$AIM$83,$A78-1947,FALSE)+HLOOKUP("fl_5e_v_s11",acc!$B$10:$AIM$83,$A78-1947,FALSE),"")</f>
        <v>271.53725050000003</v>
      </c>
      <c r="VQ78" s="203">
        <v>0</v>
      </c>
      <c r="VR78" s="203">
        <v>0</v>
      </c>
      <c r="VS78" s="203">
        <v>2.6040000000000001</v>
      </c>
      <c r="VT78" s="203">
        <v>1.335815</v>
      </c>
      <c r="VU78" s="203">
        <v>1.268187</v>
      </c>
      <c r="VV78" s="203">
        <v>0.22385530000000001</v>
      </c>
      <c r="VW78" s="203">
        <v>268.18107620000001</v>
      </c>
      <c r="VX78" s="203">
        <v>268.18107620000001</v>
      </c>
      <c r="VY78" s="203">
        <v>0</v>
      </c>
      <c r="VZ78" s="203">
        <v>0</v>
      </c>
      <c r="WA78" s="203">
        <v>0</v>
      </c>
      <c r="WB78" s="203">
        <v>0</v>
      </c>
      <c r="WC78" s="203">
        <v>-650.55542959999991</v>
      </c>
      <c r="WD78" s="241">
        <f>IFERROR(HLOOKUP("fl_295_v_s12",acc!$B$10:$AMK$83,$A78-1947,FALSE)+HLOOKUP("fl_2_v_s12",acc!$B$10:$AMK$83,$A78-1947,FALSE)+HLOOKUP("fl_3g_v_s12",acc!$B$10:$AMK$83,$A78-1947,FALSE)+HLOOKUP("fl_5e_v_s12",acc!$B$10:$AMK$83,$A78-1947,FALSE)+HLOOKUP("fl_6_v_s12",acc!$B$10:$AMK$83,$A78-1947,FALSE)+HLOOKUP("fl_7_v_s12",acc!$B$10:$AMK$83,$A78-1947,FALSE),"")</f>
        <v>83.45905059999987</v>
      </c>
      <c r="WE78" s="203">
        <v>1.8239999999999999E-2</v>
      </c>
      <c r="WF78" s="203">
        <v>6.8670049000000013</v>
      </c>
      <c r="WG78" s="203">
        <v>0</v>
      </c>
      <c r="WH78" s="203">
        <v>0.24682200000000001</v>
      </c>
      <c r="WI78" s="203">
        <v>-7.8751568000000001</v>
      </c>
      <c r="WJ78" s="203">
        <v>-5.3509129999999994</v>
      </c>
      <c r="WK78" s="203">
        <v>-2.5242460000000002</v>
      </c>
      <c r="WL78" s="203">
        <v>0</v>
      </c>
      <c r="WM78" s="203">
        <v>93.968979999999988</v>
      </c>
      <c r="WN78" s="203">
        <v>93.968979999999988</v>
      </c>
      <c r="WO78" s="203">
        <v>0</v>
      </c>
      <c r="WP78" s="203">
        <v>10.274280000000001</v>
      </c>
      <c r="WQ78" s="203">
        <v>-20.022877300000118</v>
      </c>
      <c r="WR78" s="203">
        <v>0</v>
      </c>
      <c r="WS78" s="203">
        <v>14.377670999999999</v>
      </c>
      <c r="WT78" s="241">
        <f>IFERROR(HLOOKUP("fl_21_v_s121",acc!$B$10:$AMC$83,$A78-1947,FALSE)+HLOOKUP("res_v",acc!$B$10:$AMC$83,$A78-1947,FALSE)+HLOOKUP("gcb_v",acc!$B$10:$AMC$83,$A78-1947,FALSE)+HLOOKUP("fl_2_v_s121",acc!$B$10:$AMC$83,$A78-1947,FALSE)+HLOOKUP("fl_5e_v_s121",acc!$B$10:$AMC$83,$A78-1947,FALSE),"")</f>
        <v>14.359431000000001</v>
      </c>
      <c r="WU78" s="203">
        <v>0</v>
      </c>
      <c r="WV78" s="203">
        <v>1.0318769999999999</v>
      </c>
      <c r="WW78" s="203">
        <v>0</v>
      </c>
      <c r="WX78" s="203">
        <v>0</v>
      </c>
      <c r="WY78" s="203">
        <v>0</v>
      </c>
      <c r="WZ78" s="203">
        <v>0</v>
      </c>
      <c r="XA78" s="203">
        <v>0</v>
      </c>
      <c r="XB78" s="203">
        <v>0</v>
      </c>
      <c r="XC78" s="203">
        <v>13.222250000000001</v>
      </c>
      <c r="XD78" s="203">
        <v>13.222250000000001</v>
      </c>
      <c r="XE78" s="203">
        <v>0</v>
      </c>
      <c r="XF78" s="203">
        <v>0</v>
      </c>
      <c r="XG78" s="203">
        <v>0</v>
      </c>
      <c r="XH78" s="203">
        <v>0</v>
      </c>
      <c r="XI78" s="203">
        <v>30.808</v>
      </c>
      <c r="XJ78" s="241">
        <f>IFERROR(HLOOKUP("fl_2_v_s13",acc!$B$10:$ALU$83,$A78-1947,FALSE)+HLOOKUP("fl_3e_v_s13",acc!$B$10:$ALU$83,$A78-1947,FALSE)+HLOOKUP("fl_4_v_s13",acc!$B$10:$ALU$83,$A78-1947,FALSE),"")</f>
        <v>28.036621999999998</v>
      </c>
      <c r="XK78" s="203">
        <v>0</v>
      </c>
      <c r="XL78" s="203">
        <v>0</v>
      </c>
      <c r="XM78" s="203">
        <v>0</v>
      </c>
      <c r="XN78" s="203">
        <v>28.759</v>
      </c>
      <c r="XO78" s="203">
        <v>6.1141430000000003</v>
      </c>
      <c r="XP78" s="203">
        <v>22.644859</v>
      </c>
      <c r="XQ78" s="203">
        <v>-7.0000000000000001E-3</v>
      </c>
      <c r="XR78" s="203">
        <v>0</v>
      </c>
      <c r="XS78" s="203">
        <v>0</v>
      </c>
      <c r="XT78" s="203">
        <v>0</v>
      </c>
      <c r="XU78" s="203">
        <v>0</v>
      </c>
      <c r="XV78" s="203">
        <v>0</v>
      </c>
      <c r="XW78" s="203">
        <v>0</v>
      </c>
      <c r="XX78" s="203">
        <v>0.63814480000000007</v>
      </c>
      <c r="XY78" s="241">
        <f>IFERROR(HLOOKUP("fl_4_v_s14",acc!$B$10:$ALM$83,$A78-1947,FALSE),"")</f>
        <v>0.2551448</v>
      </c>
      <c r="XZ78" s="203">
        <v>0</v>
      </c>
      <c r="YA78" s="203">
        <v>0</v>
      </c>
      <c r="YB78" s="203">
        <v>0</v>
      </c>
      <c r="YC78" s="203">
        <v>0</v>
      </c>
      <c r="YD78" s="203">
        <v>0</v>
      </c>
      <c r="YE78" s="203">
        <v>0.2551448</v>
      </c>
      <c r="YF78" s="203">
        <v>0</v>
      </c>
      <c r="YG78" s="203">
        <v>0</v>
      </c>
      <c r="YH78" s="203">
        <v>0</v>
      </c>
      <c r="YI78" s="203">
        <v>0</v>
      </c>
      <c r="YJ78" s="203">
        <v>0</v>
      </c>
      <c r="YK78" s="203">
        <v>0</v>
      </c>
      <c r="YL78" s="203">
        <v>-309.6451007</v>
      </c>
      <c r="YM78" s="241">
        <f>IFERROR(HLOOKUP("fl_1_v_s2",acc!$B$10:$ALE$83,$A78-1947,FALSE)+HLOOKUP("fl_295_v_s2",acc!$B$10:$ALE$83,$A78-1947,FALSE)+HLOOKUP("tgt2_v",acc!$B$10:$ALE$83,$A78-1947,FALSE)+HLOOKUP("fl_2_v_s2",acc!$B$10:$ALE$83,$A78-1947,FALSE)+HLOOKUP("fl_3d_v_s2",acc!$B$10:$ALE$83,$A78-1947,FALSE)+HLOOKUP("fl_4_v_s2",acc!$B$10:$ALE$83,$A78-1947,FALSE)+HLOOKUP("fl_5d_v_s2",acc!$B$10:$ALE$83,$A78-1947,FALSE)+HLOOKUP("fl_7_v_s2",acc!$B$10:$ALE$83,$A78-1947,FALSE),"")</f>
        <v>109.82453690000004</v>
      </c>
      <c r="YN78" s="203">
        <v>9.7442409999999988</v>
      </c>
      <c r="YO78" s="203">
        <v>-7.8662839000000009</v>
      </c>
      <c r="YP78" s="203">
        <v>0</v>
      </c>
      <c r="YQ78" s="203">
        <v>-7.2434999999999999E-2</v>
      </c>
      <c r="YR78" s="203">
        <v>18.157010200000002</v>
      </c>
      <c r="YS78" s="203">
        <v>2.0990450000000003</v>
      </c>
      <c r="YT78" s="203">
        <v>16.057966</v>
      </c>
      <c r="YU78" s="203">
        <v>5.7494042999999992</v>
      </c>
      <c r="YV78" s="203">
        <v>67.935767200000001</v>
      </c>
      <c r="YW78" s="203">
        <v>0</v>
      </c>
      <c r="YX78" s="203">
        <v>67.935767200000001</v>
      </c>
      <c r="YY78" s="203">
        <v>0</v>
      </c>
      <c r="YZ78" s="203">
        <v>18.275877300000047</v>
      </c>
      <c r="ZA78" s="203">
        <v>0</v>
      </c>
      <c r="ZB78" s="203">
        <v>531.71019889999991</v>
      </c>
      <c r="ZC78" s="241">
        <f>IFERROR(HLOOKUP("fa_21_c_s11",acc!$B$10:$AIL$83,$A78-1947,FALSE)+HLOOKUP("fa_2_c_s11",acc!$B$10:$AIL$83,$A78-1947,FALSE)+HLOOKUP("fa_3e_c_s11",acc!$B$10:$AIL$83,$A78-1947,FALSE)+HLOOKUP("fa_3d_c_s11",acc!$B$10:$AIL$83,$A78-1947,FALSE)+HLOOKUP("fa_4_c_s11",acc!$B$10:$AIL$83,$A78-1947,FALSE)+HLOOKUP("fa_5e_c_s11",acc!$B$10:$AIL$83,$A78-1947,FALSE)+HLOOKUP("fa_5d_c_s11",acc!$B$10:$AIL$83,$A78-1947,FALSE)+HLOOKUP("fa_6_c_s11",acc!$B$10:$AIL$83,$A78-1947,FALSE)+HLOOKUP("fa_7_c_s11",acc!$B$10:$AIL$83,$A78-1947,FALSE)+HLOOKUP("fa_8_c_s11",acc!$B$10:$AIL$83,$A78-1947,FALSE),"")</f>
        <v>512.8814081999999</v>
      </c>
      <c r="ZD78" s="203">
        <v>0</v>
      </c>
      <c r="ZE78" s="203">
        <v>-1.9570039999999997</v>
      </c>
      <c r="ZF78" s="203">
        <v>1E-3</v>
      </c>
      <c r="ZG78" s="203">
        <v>-4.4304273999999992</v>
      </c>
      <c r="ZH78" s="203">
        <v>0.28571400000000002</v>
      </c>
      <c r="ZI78" s="203">
        <v>-4.7161689999999998</v>
      </c>
      <c r="ZJ78" s="203">
        <v>93.366210999999993</v>
      </c>
      <c r="ZK78" s="203">
        <v>473.61397030000001</v>
      </c>
      <c r="ZL78" s="203">
        <v>409.61499699999996</v>
      </c>
      <c r="ZM78" s="203">
        <v>63.998952199999998</v>
      </c>
      <c r="ZN78" s="203">
        <v>-10.163402</v>
      </c>
      <c r="ZO78" s="203">
        <v>0</v>
      </c>
      <c r="ZP78" s="203">
        <v>-37.389853000000002</v>
      </c>
      <c r="ZQ78" s="203">
        <v>-90.040269399999985</v>
      </c>
      <c r="ZR78" s="241">
        <f>IFERROR(HLOOKUP("fa_21_c_s12",acc!$B$10:$AMJ$83,$A78-1947,FALSE)+HLOOKUP("res_c",acc!$B$10:$AMJ$83,$A78-1947,FALSE)+HLOOKUP("fa_2_c_s12",acc!$B$10:$AMJ$83,$A78-1947,FALSE)+HLOOKUP("fa_3e_c_s12",acc!$B$10:$AMJ$83,$A78-1947,FALSE)+HLOOKUP("fa_3d_c_s12",acc!$B$10:$AMJ$83,$A78-1947,FALSE)+HLOOKUP("fa_3g_c_s12",acc!$B$10:$AMJ$83,$A78-1947,FALSE)+HLOOKUP("fa_4_c_s12",acc!$B$10:$AMJ$83,$A78-1947,FALSE)+HLOOKUP("fa_5e_c_s12",acc!$B$10:$AMJ$83,$A78-1947,FALSE)+HLOOKUP("fa_5d_c_s12",acc!$B$10:$AMJ$83,$A78-1947,FALSE)+HLOOKUP("fa_8_c_s12",acc!$B$10:$AMJ$83,$A78-1947,FALSE),"")</f>
        <v>-76.95669079999999</v>
      </c>
      <c r="ZS78" s="203">
        <v>-2.8000000000000003E-4</v>
      </c>
      <c r="ZT78" s="203">
        <v>-120.5903819</v>
      </c>
      <c r="ZU78" s="203">
        <v>1.4790000000000001E-3</v>
      </c>
      <c r="ZV78" s="203">
        <v>0</v>
      </c>
      <c r="ZW78" s="203">
        <v>12.8805274</v>
      </c>
      <c r="ZX78" s="203">
        <v>13.124778000000001</v>
      </c>
      <c r="ZY78" s="203">
        <v>-0.24431600000000042</v>
      </c>
      <c r="ZZ78" s="203">
        <v>-0.20775640000000006</v>
      </c>
      <c r="AAA78" s="203">
        <v>28.985732299999999</v>
      </c>
      <c r="AAB78" s="203">
        <v>52.440548999999997</v>
      </c>
      <c r="AAC78" s="203">
        <v>-23.4549165</v>
      </c>
      <c r="AAD78" s="203">
        <v>0</v>
      </c>
      <c r="AAE78" s="203">
        <v>0</v>
      </c>
      <c r="AAF78" s="203">
        <v>1.5412189999999997</v>
      </c>
      <c r="AAG78" s="203">
        <v>2.4899999999999998E-4</v>
      </c>
      <c r="AAH78" s="241">
        <f>IFERROR(HLOOKUP("fa_1_c_s121",acc!$B$10:$AMB$83,$A78-1947,FALSE)+HLOOKUP("fa_295_c_s121",acc!$B$10:$AMB$83,$A78-1947,FALSE)+HLOOKUP("tgt2_c",acc!$B$10:$AMB$83,$A78-1947,FALSE)+HLOOKUP("fa_2_c_s121",acc!$B$10:$AMB$83,$A78-1947,FALSE)+HLOOKUP("fa_3e_c_s121",acc!$B$10:$AMB$83,$A78-1947,FALSE)+HLOOKUP("fa_3d_c_s121",acc!$B$10:$AMB$83,$A78-1947,FALSE)+HLOOKUP("fa_3g_c_s121",acc!$B$10:$AMB$83,$A78-1947,FALSE)+HLOOKUP("fa_4_c_s121",acc!$B$10:$AMB$83,$A78-1947,FALSE)+HLOOKUP("fa_5e_c_s121",acc!$B$10:$AMB$83,$A78-1947,FALSE)+HLOOKUP("fa_5d_c_s121",acc!$B$10:$AMB$83,$A78-1947,FALSE)+HLOOKUP("fa_7_c_s121",acc!$B$10:$AMB$83,$A78-1947,FALSE)+HLOOKUP("fa_8_c_s121",acc!$B$10:$AMB$83,$A78-1947,FALSE),"")</f>
        <v>3.0700000000033028E-4</v>
      </c>
      <c r="AAI78" s="203">
        <v>2.7900000000000001E-4</v>
      </c>
      <c r="AAJ78" s="203">
        <v>-9.9999999999999995E-7</v>
      </c>
      <c r="AAK78" s="203">
        <v>0</v>
      </c>
      <c r="AAL78" s="203">
        <v>9.9999999999999995E-7</v>
      </c>
      <c r="AAM78" s="203">
        <v>0</v>
      </c>
      <c r="AAN78" s="203">
        <v>3.1858780000000002</v>
      </c>
      <c r="AAO78" s="203">
        <v>-3.1859099999999998</v>
      </c>
      <c r="AAP78" s="203">
        <v>0</v>
      </c>
      <c r="AAQ78" s="203">
        <v>2.4899999999999998E-4</v>
      </c>
      <c r="AAR78" s="203">
        <v>5.9999999999999995E-5</v>
      </c>
      <c r="AAS78" s="203">
        <v>0</v>
      </c>
      <c r="AAT78" s="203">
        <v>0</v>
      </c>
      <c r="AAU78" s="203">
        <v>0</v>
      </c>
      <c r="AAV78" s="203">
        <v>0</v>
      </c>
      <c r="AAW78" s="203">
        <v>-14.480859000000001</v>
      </c>
      <c r="AAX78" s="241">
        <f>IFERROR(HLOOKUP("gcb_c",acc!$B$10:$ALT$83,$A78-1947,FALSE)+HLOOKUP("fa_2_c_s13",acc!$B$10:$ALT$83,$A78-1947,FALSE)+HLOOKUP("fa_3d_c_s13",acc!$B$10:$ALT$83,$A78-1947,FALSE)+HLOOKUP("fa_3g_c_s13",acc!$B$10:$ALT$83,$A78-1947,FALSE)+HLOOKUP("fa_5e_c_s13",acc!$B$10:$ALT$83,$A78-1947,FALSE)+HLOOKUP("fa_5d_c_s13",acc!$B$10:$ALT$83,$A78-1947,FALSE)+HLOOKUP("fa_6_c_s13",acc!$B$10:$ALT$83,$A78-1947,FALSE)+HLOOKUP("fa_7_c_s13",acc!$B$10:$ALT$83,$A78-1947,FALSE)+HLOOKUP("fa_8_c_s13",acc!$B$10:$ALT$83,$A78-1947,FALSE),"")</f>
        <v>49.768747999999995</v>
      </c>
      <c r="AAY78" s="203">
        <v>0</v>
      </c>
      <c r="AAZ78" s="203">
        <v>2.9610000000000003</v>
      </c>
      <c r="ABA78" s="203">
        <v>0</v>
      </c>
      <c r="ABB78" s="203">
        <v>2.2210000000000001</v>
      </c>
      <c r="ABC78" s="203">
        <v>1.620752</v>
      </c>
      <c r="ABD78" s="203">
        <v>0.60024300000000008</v>
      </c>
      <c r="ABE78" s="203">
        <v>0</v>
      </c>
      <c r="ABF78" s="203">
        <v>4.2361409999999999</v>
      </c>
      <c r="ABG78" s="203">
        <v>5.4519209999999996</v>
      </c>
      <c r="ABH78" s="203">
        <v>-1.215894</v>
      </c>
      <c r="ABI78" s="203">
        <v>1.1870000000000003</v>
      </c>
      <c r="ABJ78" s="203">
        <v>-4.0900000000000007</v>
      </c>
      <c r="ABK78" s="203">
        <v>44.698999999999998</v>
      </c>
      <c r="ABL78" s="203">
        <v>92.8925871</v>
      </c>
      <c r="ABM78" s="241">
        <f>IFERROR(HLOOKUP("fa_21_c_s14",acc!$B$10:$ALL$83,$A78-1947,FALSE)+HLOOKUP("fa_2_c_s14",acc!$B$10:$ALL$83,$A78-1947,FALSE)+HLOOKUP("fa_3d_c_s14",acc!$B$10:$ALL$83,$A78-1947,FALSE)+HLOOKUP("fa_3g_c_s14",acc!$B$10:$ALL$83,$A78-1947,FALSE)+HLOOKUP("fa_5e_c_s14",acc!$B$10:$ALL$83,$A78-1947,FALSE)+HLOOKUP("fa_5d_c_s14",acc!$B$10:$ALL$83,$A78-1947,FALSE)+HLOOKUP("fa_6_c_s14",acc!$B$10:$ALL$83,$A78-1947,FALSE)+HLOOKUP("fa_7_c_s14",acc!$B$10:$ALL$83,$A78-1947,FALSE)+HLOOKUP("fa_8_c_s14",acc!$B$10:$ALL$83,$A78-1947,FALSE),"")</f>
        <v>120.593231</v>
      </c>
      <c r="ABN78" s="203">
        <v>0</v>
      </c>
      <c r="ABO78" s="203">
        <v>0.43815499999999996</v>
      </c>
      <c r="ABP78" s="203">
        <v>0</v>
      </c>
      <c r="ABQ78" s="203">
        <v>-5.89</v>
      </c>
      <c r="ABR78" s="203">
        <v>-0.13038999999999998</v>
      </c>
      <c r="ABS78" s="203">
        <v>-5.7596220000000002</v>
      </c>
      <c r="ABT78" s="203">
        <v>0</v>
      </c>
      <c r="ABU78" s="203">
        <v>-31.759879300000001</v>
      </c>
      <c r="ABV78" s="203">
        <v>-11.344092999999999</v>
      </c>
      <c r="ABW78" s="203">
        <v>-20.415838000000001</v>
      </c>
      <c r="ABX78" s="203">
        <v>166.65101899999999</v>
      </c>
      <c r="ABY78" s="203">
        <v>0</v>
      </c>
      <c r="ABZ78" s="203">
        <v>-8.8460000000000001</v>
      </c>
      <c r="ACA78" s="203">
        <v>457.62229729999996</v>
      </c>
      <c r="ACB78" s="241">
        <f>IFERROR(HLOOKUP("fa_21_c_s2",acc!$B$10:$ALD$83,$A78-1947,FALSE)+HLOOKUP("fa_2_c_s2",acc!$B$10:$ALD$83,$A78-1947,FALSE)+HLOOKUP("fa_3e_c_s2",acc!$B$10:$ALD$83,$A78-1947,FALSE)+HLOOKUP("fa_3g_c_s2",acc!$B$10:$ALD$83,$A78-1947,FALSE)+HLOOKUP("fa_4_c_s2",acc!$B$10:$ALD$83,$A78-1947,FALSE)+HLOOKUP("fa_5e_c_s2",acc!$B$10:$ALD$83,$A78-1947,FALSE)+HLOOKUP("fa_6_c_s2",acc!$B$10:$ALD$83,$A78-1947,FALSE)+HLOOKUP("fa_8_c_s2",acc!$B$10:$ALD$83,$A78-1947,FALSE),"")</f>
        <v>-76.837872399999995</v>
      </c>
      <c r="ACC78" s="203">
        <v>0</v>
      </c>
      <c r="ACD78" s="203">
        <v>8.9303790000000198</v>
      </c>
      <c r="ACE78" s="203">
        <v>-1E-3</v>
      </c>
      <c r="ACF78" s="203">
        <v>0</v>
      </c>
      <c r="ACG78" s="203">
        <v>-6.7050000000000001</v>
      </c>
      <c r="ACH78" s="203">
        <v>18.086732000000001</v>
      </c>
      <c r="ACI78" s="203">
        <v>-24.791900000000002</v>
      </c>
      <c r="ACJ78" s="203">
        <v>-33.758178400000006</v>
      </c>
      <c r="ACK78" s="203">
        <v>-23.529677000000049</v>
      </c>
      <c r="ACL78" s="203">
        <v>-23.529677000000049</v>
      </c>
      <c r="ACM78" s="203">
        <v>0</v>
      </c>
      <c r="ACN78" s="203">
        <v>-3.6831299999999771</v>
      </c>
      <c r="ACO78" s="203">
        <v>0</v>
      </c>
      <c r="ACP78" s="203">
        <v>-4.3659999999903221E-3</v>
      </c>
      <c r="ACQ78" s="203">
        <v>443.05142480000001</v>
      </c>
      <c r="ACR78" s="241">
        <f>IFERROR(HLOOKUP("fl_3g_c_s11",acc!$B$10:$AMQ$83,$A78-1947,FALSE)+HLOOKUP("fl_4_c_s11",acc!$B$10:$AMQ$83,$A78-1947,FALSE)+HLOOKUP("fl_5e_c_s11",acc!$B$10:$AMQ$83,$A78-1947,FALSE),"")</f>
        <v>424.22272979999997</v>
      </c>
      <c r="ACS78" s="203">
        <v>0</v>
      </c>
      <c r="ACT78" s="203">
        <v>0</v>
      </c>
      <c r="ACU78" s="203">
        <v>-54.895000000000003</v>
      </c>
      <c r="ACV78" s="203">
        <v>-7.4631069999999999</v>
      </c>
      <c r="ACW78" s="203">
        <v>-47.431846</v>
      </c>
      <c r="ACX78" s="203">
        <v>82.953758000000008</v>
      </c>
      <c r="ACY78" s="203">
        <v>396.32296279999997</v>
      </c>
      <c r="ACZ78" s="203">
        <v>396.32296279999997</v>
      </c>
      <c r="ADA78" s="203">
        <v>0</v>
      </c>
      <c r="ADB78" s="203">
        <v>0</v>
      </c>
      <c r="ADC78" s="203">
        <v>0</v>
      </c>
      <c r="ADD78" s="203">
        <v>0</v>
      </c>
      <c r="ADE78" s="203">
        <v>44.029112500000004</v>
      </c>
      <c r="ADF78" s="241">
        <f>IFERROR(HLOOKUP("fl_295_c_s12",acc!$B$10:$AMI$83,$A78-1947,FALSE)+HLOOKUP("fl_2_c_s12",acc!$B$10:$AMI$83,$A78-1947,FALSE)+HLOOKUP("fl_3g_c_s12",acc!$B$10:$AMI$83,$A78-1947,FALSE)+HLOOKUP("fl_5e_c_s12",acc!$B$10:$AMI$83,$A78-1947,FALSE)+HLOOKUP("fl_6_c_s12",acc!$B$10:$AMI$83,$A78-1947,FALSE)+HLOOKUP("fl_7_c_s12",acc!$B$10:$AMI$83,$A78-1947,FALSE),"")</f>
        <v>57.112927299999996</v>
      </c>
      <c r="ADG78" s="203">
        <v>-2.8000000000000003E-4</v>
      </c>
      <c r="ADH78" s="203">
        <v>-130.87735790000002</v>
      </c>
      <c r="ADI78" s="203">
        <v>0</v>
      </c>
      <c r="ADJ78" s="203">
        <v>8.9279000000000011</v>
      </c>
      <c r="ADK78" s="203">
        <v>6.5620000000000003</v>
      </c>
      <c r="ADL78" s="203">
        <v>10.532938</v>
      </c>
      <c r="ADM78" s="203">
        <v>-3.9708670000000001</v>
      </c>
      <c r="ADN78" s="203">
        <v>0</v>
      </c>
      <c r="ADO78" s="203">
        <v>22.598827199999995</v>
      </c>
      <c r="ADP78" s="203">
        <v>22.598827199999995</v>
      </c>
      <c r="ADQ78" s="203">
        <v>0</v>
      </c>
      <c r="ADR78" s="203">
        <v>153.99148700000003</v>
      </c>
      <c r="ADS78" s="203">
        <v>-4.0900000000000007</v>
      </c>
      <c r="ADT78" s="203">
        <v>0</v>
      </c>
      <c r="ADU78" s="203">
        <v>13.855219</v>
      </c>
      <c r="ADV78" s="241">
        <f>IFERROR(HLOOKUP("fl_21_c_s121",acc!$B$10:$AMA$83,$A78-1947,FALSE)+HLOOKUP("res_c",acc!$B$10:$AMA$83,$A78-1947,FALSE)+HLOOKUP("gcb_c",acc!$B$10:$AMA$83,$A78-1947,FALSE)+HLOOKUP("fl_2_c_s121",acc!$B$10:$AMA$83,$A78-1947,FALSE)+HLOOKUP("fl_5e_c_s121",acc!$B$10:$AMA$83,$A78-1947,FALSE),"")</f>
        <v>13.855498000000001</v>
      </c>
      <c r="ADW78" s="203">
        <v>0</v>
      </c>
      <c r="ADX78" s="203">
        <v>-0.43665599999999993</v>
      </c>
      <c r="ADY78" s="203">
        <v>1.4790000000000003E-3</v>
      </c>
      <c r="ADZ78" s="203">
        <v>0</v>
      </c>
      <c r="AEA78" s="203">
        <v>0</v>
      </c>
      <c r="AEB78" s="203">
        <v>0</v>
      </c>
      <c r="AEC78" s="203">
        <v>0</v>
      </c>
      <c r="AED78" s="203">
        <v>0</v>
      </c>
      <c r="AEE78" s="203">
        <v>13.712020000000001</v>
      </c>
      <c r="AEF78" s="203">
        <v>13.712020000000001</v>
      </c>
      <c r="AEG78" s="203">
        <v>0</v>
      </c>
      <c r="AEH78" s="203">
        <v>0</v>
      </c>
      <c r="AEI78" s="203">
        <v>0</v>
      </c>
      <c r="AEJ78" s="203">
        <v>0</v>
      </c>
      <c r="AEK78" s="203">
        <v>-26.29</v>
      </c>
      <c r="AEL78" s="241">
        <f>IFERROR(HLOOKUP("fl_2_c_s13",acc!$B$10:$ALS$83,$A78-1947,FALSE)+HLOOKUP("fl_3e_c_s13",acc!$B$10:$ALS$83,$A78-1947,FALSE)+HLOOKUP("fl_4_c_s13",acc!$B$10:$ALS$83,$A78-1947,FALSE),"")</f>
        <v>37.959422000000004</v>
      </c>
      <c r="AEM78" s="203">
        <v>0</v>
      </c>
      <c r="AEN78" s="203">
        <v>-0.16500000000000001</v>
      </c>
      <c r="AEO78" s="203">
        <v>0</v>
      </c>
      <c r="AEP78" s="203">
        <v>41.628</v>
      </c>
      <c r="AEQ78" s="203">
        <v>15.016901000000001</v>
      </c>
      <c r="AER78" s="203">
        <v>26.610795</v>
      </c>
      <c r="AES78" s="203">
        <v>-1.9119999999999999</v>
      </c>
      <c r="AET78" s="203">
        <v>0</v>
      </c>
      <c r="AEU78" s="203">
        <v>0</v>
      </c>
      <c r="AEV78" s="203">
        <v>0</v>
      </c>
      <c r="AEW78" s="203">
        <v>0</v>
      </c>
      <c r="AEX78" s="203">
        <v>0</v>
      </c>
      <c r="AEY78" s="203">
        <v>0</v>
      </c>
      <c r="AEZ78" s="203">
        <v>-17.023458999999999</v>
      </c>
      <c r="AFA78" s="241">
        <f>IFERROR(HLOOKUP("fl_4_c_s14",acc!$B$10:$ALK$83,$A78-1947,FALSE),"")</f>
        <v>10.677248600000002</v>
      </c>
      <c r="AFB78" s="203">
        <v>0</v>
      </c>
      <c r="AFC78" s="203">
        <v>0</v>
      </c>
      <c r="AFD78" s="203">
        <v>0</v>
      </c>
      <c r="AFE78" s="203">
        <v>0</v>
      </c>
      <c r="AFF78" s="203">
        <v>0</v>
      </c>
      <c r="AFG78" s="203">
        <v>10.677248600000002</v>
      </c>
      <c r="AFH78" s="203">
        <v>0</v>
      </c>
      <c r="AFI78" s="203">
        <v>0</v>
      </c>
      <c r="AFJ78" s="203">
        <v>0</v>
      </c>
      <c r="AFK78" s="203">
        <v>0</v>
      </c>
      <c r="AFL78" s="203">
        <v>0</v>
      </c>
      <c r="AFM78" s="203">
        <v>0</v>
      </c>
      <c r="AFN78" s="203">
        <v>520.08190660000002</v>
      </c>
      <c r="AFO78" s="241">
        <f>IFERROR(HLOOKUP("fl_1_c_s2",acc!$B$10:$ALC$83,$A78-1947,FALSE)+HLOOKUP("fl_295_c_s2",acc!$B$10:$ALC$83,$A78-1947,FALSE)+HLOOKUP("tgt2_c",acc!$B$10:$ALC$83,$A78-1947,FALSE)+HLOOKUP("fl_2_c_s2",acc!$B$10:$ALC$83,$A78-1947,FALSE)+HLOOKUP("fl_3d_c_s2",acc!$B$10:$ALC$83,$A78-1947,FALSE)+HLOOKUP("fl_4_c_s2",acc!$B$10:$ALC$83,$A78-1947,FALSE)+HLOOKUP("fl_5d_c_s2",acc!$B$10:$ALC$83,$A78-1947,FALSE)+HLOOKUP("fl_7_c_s2",acc!$B$10:$ALC$83,$A78-1947,FALSE),"")</f>
        <v>-14.378691699999987</v>
      </c>
      <c r="AFP78" s="203">
        <v>2.7900000000000001E-4</v>
      </c>
      <c r="AFQ78" s="203">
        <v>21.261161000000019</v>
      </c>
      <c r="AFR78" s="203">
        <v>0</v>
      </c>
      <c r="AFS78" s="203">
        <v>-8.9278990000000036</v>
      </c>
      <c r="AFT78" s="203">
        <v>4.7811000000000003</v>
      </c>
      <c r="AFU78" s="203">
        <v>18.086732000000001</v>
      </c>
      <c r="AFV78" s="203">
        <v>-13.3058</v>
      </c>
      <c r="AFW78" s="203">
        <v>-32.318730400000007</v>
      </c>
      <c r="AFX78" s="203">
        <v>18.9122977</v>
      </c>
      <c r="AFY78" s="203">
        <v>0</v>
      </c>
      <c r="AFZ78" s="203">
        <v>18.9122977</v>
      </c>
      <c r="AGA78" s="203">
        <v>0</v>
      </c>
      <c r="AGB78" s="203">
        <v>0</v>
      </c>
      <c r="AGC78" s="203">
        <v>0</v>
      </c>
      <c r="AGD78" s="203">
        <v>2232.83</v>
      </c>
      <c r="AGE78" s="203">
        <v>2232.5430000000001</v>
      </c>
      <c r="AGF78" s="203">
        <v>0</v>
      </c>
      <c r="AGG78" s="203">
        <v>0</v>
      </c>
      <c r="AGH78" s="203">
        <v>21.73833333333333</v>
      </c>
      <c r="AGI78" s="203">
        <v>-38.98191666666667</v>
      </c>
      <c r="AGJ78" s="203">
        <v>10.815</v>
      </c>
      <c r="AGK78" s="203">
        <v>0.02</v>
      </c>
      <c r="AGL78" s="203">
        <v>0</v>
      </c>
      <c r="AGM78" s="203">
        <v>0.14599999999999999</v>
      </c>
      <c r="AGN78" s="203">
        <v>345.32636099999996</v>
      </c>
      <c r="AGO78" s="203">
        <v>116.62862699999999</v>
      </c>
      <c r="AGP78" s="203">
        <v>0.10530400000000001</v>
      </c>
      <c r="AGQ78" s="203">
        <v>0.43265499999999996</v>
      </c>
      <c r="AGR78" s="203">
        <v>-0.95186400000000004</v>
      </c>
      <c r="AGS78" s="203">
        <v>-13.230923999999987</v>
      </c>
      <c r="AGT78" s="203">
        <v>119.424122</v>
      </c>
      <c r="AGU78" s="203">
        <v>0</v>
      </c>
      <c r="AGV78" s="203">
        <v>-30.841875000000002</v>
      </c>
      <c r="AGW78" s="203">
        <v>74.399160000000009</v>
      </c>
      <c r="AGX78" s="203">
        <v>33.506742000000003</v>
      </c>
      <c r="AGY78" s="203">
        <v>-4.6372160000000093</v>
      </c>
      <c r="AGZ78" s="203">
        <v>26.005932999999999</v>
      </c>
      <c r="AHA78" s="203">
        <v>24.277045000000001</v>
      </c>
      <c r="AHB78" s="203">
        <v>3.7395890000000236</v>
      </c>
      <c r="AHC78" s="203">
        <v>-2.5074050000000003</v>
      </c>
      <c r="AHD78" s="203">
        <v>38.640374999999999</v>
      </c>
      <c r="AHE78" s="203">
        <v>2.1898870000000001</v>
      </c>
      <c r="AHF78" s="203">
        <v>634.682458</v>
      </c>
      <c r="AHG78" s="203">
        <v>271.19932799999998</v>
      </c>
      <c r="AHH78" s="203">
        <v>0</v>
      </c>
      <c r="AHI78" s="203">
        <v>1273.1718659999999</v>
      </c>
      <c r="AHJ78" s="203">
        <v>2181.2435409999998</v>
      </c>
      <c r="AHK78" s="203">
        <v>559.67418499999997</v>
      </c>
      <c r="AHL78" s="203">
        <v>926.39384999999993</v>
      </c>
      <c r="AHM78" s="203">
        <v>1520.5520339999998</v>
      </c>
      <c r="AHN78" s="203">
        <f t="shared" si="3"/>
        <v>1.6416389303872365</v>
      </c>
      <c r="AHO78" s="203">
        <f t="shared" si="2"/>
        <v>0.99473536074925295</v>
      </c>
      <c r="AHP78" s="203">
        <v>68.910290000000032</v>
      </c>
      <c r="AHQ78" s="203">
        <v>15.611584999999877</v>
      </c>
      <c r="AHR78" s="203">
        <v>36.524732</v>
      </c>
      <c r="AHS78" s="203">
        <v>1032.7858340000005</v>
      </c>
      <c r="AHT78" s="203">
        <v>-2.4536000000000002E-2</v>
      </c>
      <c r="AHU78" s="203">
        <v>7.3207900000000006</v>
      </c>
      <c r="AHV78" s="203">
        <v>-1.897489</v>
      </c>
      <c r="AHW78" s="203">
        <v>0</v>
      </c>
      <c r="AHX78" s="203">
        <v>22.644859</v>
      </c>
      <c r="AHY78" s="203">
        <v>28.043621999999999</v>
      </c>
      <c r="AHZ78" s="203">
        <v>3.1323189999999999</v>
      </c>
      <c r="AIA78" s="203">
        <v>-1.5743550000000006</v>
      </c>
      <c r="AIB78" s="203">
        <v>-7.875159</v>
      </c>
      <c r="AIC78" s="203">
        <v>-1.3727549999999999</v>
      </c>
      <c r="AID78" s="203">
        <v>0.32281000000000049</v>
      </c>
      <c r="AIE78" s="203">
        <v>-0.862483</v>
      </c>
      <c r="AIF78" s="203">
        <v>-1.2560600000000015</v>
      </c>
      <c r="AIG78" s="203">
        <v>0.12667600000000001</v>
      </c>
      <c r="AIH78" s="203">
        <v>10.071368000000001</v>
      </c>
      <c r="AII78" s="203">
        <v>3.2272789999999998</v>
      </c>
      <c r="AIJ78" s="203">
        <v>0</v>
      </c>
      <c r="AIK78" s="203">
        <v>26.610795</v>
      </c>
      <c r="AIL78" s="203">
        <v>40.036422000000002</v>
      </c>
      <c r="AIM78" s="203">
        <v>-55.053990999999996</v>
      </c>
      <c r="AIN78" s="203">
        <v>3.0534099999999995</v>
      </c>
      <c r="AIO78" s="203">
        <v>6.5620709999999995</v>
      </c>
      <c r="AIP78" s="203">
        <v>-4.1400999999999577E-2</v>
      </c>
      <c r="AIQ78" s="203">
        <v>2.9478000000001003E-2</v>
      </c>
      <c r="AIR78" s="203">
        <v>-0.13038999999999998</v>
      </c>
      <c r="AIS78" s="203">
        <v>-51.402695000000001</v>
      </c>
    </row>
    <row r="79" spans="1:929" x14ac:dyDescent="0.35">
      <c r="A79" s="1">
        <v>2017</v>
      </c>
      <c r="B79" s="203">
        <v>281.77600000000001</v>
      </c>
      <c r="C79" s="203">
        <v>-236.00528199999999</v>
      </c>
      <c r="D79" s="203">
        <v>37.934899999999999</v>
      </c>
      <c r="E79" s="203">
        <v>-0.49543599999998378</v>
      </c>
      <c r="F79" s="203">
        <v>2381.3818709999996</v>
      </c>
      <c r="G79" s="203">
        <v>19.716999999999999</v>
      </c>
      <c r="H79" s="203">
        <v>0</v>
      </c>
      <c r="I79" s="203">
        <v>5.6910400000000001</v>
      </c>
      <c r="J79" s="203">
        <v>0.1479600000000012</v>
      </c>
      <c r="K79" s="203">
        <v>394.95299999999997</v>
      </c>
      <c r="L79" s="203">
        <v>0</v>
      </c>
      <c r="M79" s="203">
        <v>0</v>
      </c>
      <c r="N79" s="203">
        <v>0</v>
      </c>
      <c r="O79" s="203">
        <f t="shared" si="6"/>
        <v>2.9285864428951554</v>
      </c>
      <c r="P79" s="203">
        <f t="shared" si="4"/>
        <v>0.99321499775869893</v>
      </c>
      <c r="Q79" s="203">
        <v>0</v>
      </c>
      <c r="R79" s="203">
        <v>0</v>
      </c>
      <c r="S79" s="203">
        <v>0.46399999999999997</v>
      </c>
      <c r="T79" s="203">
        <v>0</v>
      </c>
      <c r="U79" s="203">
        <v>70.490137000000004</v>
      </c>
      <c r="V79" s="203">
        <v>60.469083000000005</v>
      </c>
      <c r="W79" s="203">
        <v>1993.4654499999999</v>
      </c>
      <c r="X79" s="203">
        <v>23.674999999999997</v>
      </c>
      <c r="Y79" s="203">
        <v>-16.66169</v>
      </c>
      <c r="Z79" s="203">
        <v>1.760297</v>
      </c>
      <c r="AA79" s="203">
        <v>-1.1999999999996902E-2</v>
      </c>
      <c r="AB79" s="203">
        <v>145.28134800000001</v>
      </c>
      <c r="AC79" s="203">
        <v>0</v>
      </c>
      <c r="AD79" s="203">
        <v>0</v>
      </c>
      <c r="AE79" s="203">
        <v>0</v>
      </c>
      <c r="AF79" s="203">
        <v>0</v>
      </c>
      <c r="AG79" s="203">
        <v>0</v>
      </c>
      <c r="AH79" s="203">
        <v>0</v>
      </c>
      <c r="AI79" s="203">
        <v>0</v>
      </c>
      <c r="AJ79" s="203">
        <v>0</v>
      </c>
      <c r="AK79" s="203">
        <v>0</v>
      </c>
      <c r="AL79" s="203">
        <v>0</v>
      </c>
      <c r="AM79" s="203">
        <v>0.21199999999999999</v>
      </c>
      <c r="AN79" s="203">
        <v>0</v>
      </c>
      <c r="AO79" s="203">
        <v>5.1490609999999997</v>
      </c>
      <c r="AP79" s="203">
        <v>6.1581640000000002</v>
      </c>
      <c r="AQ79" s="203">
        <v>148.08932000000001</v>
      </c>
      <c r="AR79" s="203">
        <v>76.534000000000006</v>
      </c>
      <c r="AS79" s="203">
        <v>-76.339946999999995</v>
      </c>
      <c r="AT79" s="203">
        <v>30.757878000000002</v>
      </c>
      <c r="AU79" s="203">
        <v>-9.3000000000003524E-2</v>
      </c>
      <c r="AV79" s="203">
        <v>1199.2850090000002</v>
      </c>
      <c r="AW79" s="203">
        <v>0.06</v>
      </c>
      <c r="AX79" s="203">
        <v>0</v>
      </c>
      <c r="AY79" s="203">
        <v>0.109252</v>
      </c>
      <c r="AZ79" s="203">
        <v>0.17255999999999999</v>
      </c>
      <c r="BA79" s="203">
        <v>24.604735000000002</v>
      </c>
      <c r="BB79" s="203">
        <v>0</v>
      </c>
      <c r="BC79" s="203">
        <v>0</v>
      </c>
      <c r="BD79" s="203">
        <v>0</v>
      </c>
      <c r="BE79" s="203">
        <v>0</v>
      </c>
      <c r="BF79" s="203">
        <v>0</v>
      </c>
      <c r="BG79" s="203">
        <v>2.3819999999999997</v>
      </c>
      <c r="BH79" s="203">
        <v>0</v>
      </c>
      <c r="BI79" s="203">
        <v>36.419807999999996</v>
      </c>
      <c r="BJ79" s="203">
        <v>7.432405000000001</v>
      </c>
      <c r="BK79" s="203">
        <v>823.68614099999991</v>
      </c>
      <c r="BL79" s="203">
        <v>130.60101499999999</v>
      </c>
      <c r="BM79" s="203">
        <v>-80.913656000000003</v>
      </c>
      <c r="BN79" s="203">
        <v>66.048494999999988</v>
      </c>
      <c r="BO79" s="203">
        <v>0</v>
      </c>
      <c r="BP79" s="203">
        <v>3882.1985219999997</v>
      </c>
      <c r="BQ79" s="203">
        <v>0.84848000000000001</v>
      </c>
      <c r="BR79" s="203">
        <v>0</v>
      </c>
      <c r="BS79" s="203">
        <v>-1.3814600000000001</v>
      </c>
      <c r="BT79" s="203">
        <v>0</v>
      </c>
      <c r="BU79" s="203">
        <v>13.846185999999999</v>
      </c>
      <c r="BV79" s="203">
        <v>0.65600000000000003</v>
      </c>
      <c r="BW79" s="203">
        <v>0</v>
      </c>
      <c r="BX79" s="203">
        <v>7.5375079999999999</v>
      </c>
      <c r="BY79" s="203">
        <v>0</v>
      </c>
      <c r="BZ79" s="203">
        <v>141.8835</v>
      </c>
      <c r="CA79" s="203">
        <v>-3.0589909999999998</v>
      </c>
      <c r="CB79" s="203">
        <v>0</v>
      </c>
      <c r="CC79" s="203">
        <v>168.73589699999999</v>
      </c>
      <c r="CD79" s="203">
        <v>49.509572999999996</v>
      </c>
      <c r="CE79" s="203">
        <v>3659.8413139999998</v>
      </c>
      <c r="CF79" s="203">
        <v>516.77957900000001</v>
      </c>
      <c r="CG79" s="203">
        <v>-414.17400099999998</v>
      </c>
      <c r="CH79" s="203">
        <v>137.24191300000001</v>
      </c>
      <c r="CI79" s="203">
        <v>0</v>
      </c>
      <c r="CJ79" s="203">
        <v>7643.8115099999995</v>
      </c>
      <c r="CK79" s="203">
        <v>20.946000000000002</v>
      </c>
      <c r="CL79" s="203">
        <v>0</v>
      </c>
      <c r="CM79" s="203">
        <v>4.4188320000000001</v>
      </c>
      <c r="CN79" s="203">
        <v>0</v>
      </c>
      <c r="CO79" s="203">
        <v>433.40392099999997</v>
      </c>
      <c r="CP79" s="203">
        <v>0.65600000000000003</v>
      </c>
      <c r="CQ79" s="203">
        <v>0</v>
      </c>
      <c r="CR79" s="203">
        <v>7.5375079999999999</v>
      </c>
      <c r="CS79" s="203">
        <v>0</v>
      </c>
      <c r="CT79" s="203">
        <v>141.8835</v>
      </c>
      <c r="CU79" s="203">
        <v>7.9999999999999996E-6</v>
      </c>
      <c r="CV79" s="203">
        <v>0</v>
      </c>
      <c r="CW79" s="203">
        <v>282.282692</v>
      </c>
      <c r="CX79" s="203">
        <v>124.55583299999999</v>
      </c>
      <c r="CY79" s="203">
        <v>6658.7037449999998</v>
      </c>
      <c r="CZ79" s="203">
        <v>135.43300000000002</v>
      </c>
      <c r="DA79" s="203">
        <v>-85.167081999999994</v>
      </c>
      <c r="DB79" s="203">
        <v>66.788838000000013</v>
      </c>
      <c r="DC79" s="203">
        <v>-3.7985000000048785E-2</v>
      </c>
      <c r="DD79" s="203">
        <v>3917.8632819999993</v>
      </c>
      <c r="DE79" s="203">
        <f t="shared" si="7"/>
        <v>3.3980429715061757</v>
      </c>
      <c r="DF79" s="203">
        <f t="shared" si="5"/>
        <v>1.0282565314710013</v>
      </c>
      <c r="DG79" s="203">
        <v>0.84899999999999998</v>
      </c>
      <c r="DH79" s="203">
        <v>0</v>
      </c>
      <c r="DI79" s="203">
        <v>-1.3814599999999999</v>
      </c>
      <c r="DJ79" s="203">
        <v>-5.1999999999852164E-4</v>
      </c>
      <c r="DK79" s="203">
        <v>13.846185999999992</v>
      </c>
      <c r="DL79" s="203">
        <v>0.65600000000000003</v>
      </c>
      <c r="DM79" s="203">
        <v>0</v>
      </c>
      <c r="DN79" s="203">
        <v>7.5375079999999999</v>
      </c>
      <c r="DO79" s="203">
        <v>0</v>
      </c>
      <c r="DP79" s="203">
        <v>141.8835</v>
      </c>
      <c r="DQ79" s="203">
        <v>-3.0590000000000002</v>
      </c>
      <c r="DR79" s="203">
        <v>0</v>
      </c>
      <c r="DS79" s="203">
        <v>170.22368600000001</v>
      </c>
      <c r="DT79" s="203">
        <v>50.497188999999992</v>
      </c>
      <c r="DU79" s="203">
        <v>3693.4628339999999</v>
      </c>
      <c r="DV79" s="203">
        <v>9318.9333026000004</v>
      </c>
      <c r="DW79" s="241">
        <f>IFERROR(HLOOKUP("fa_21_s_s11",acc!$B$10:$AIR$83,$A79-1947,FALSE)+HLOOKUP("fa_2_s_s11",acc!$B$10:$AIR$83,$A79-1947,FALSE)+HLOOKUP("fa_3e_s_s11",acc!$B$10:$AIR$83,$A79-1947,FALSE)+HLOOKUP("fa_3d_s_s11",acc!$B$10:$AIR$83,$A79-1947,FALSE)+HLOOKUP("fa_4_s_s11",acc!$B$10:$AIR$83,$A79-1947,FALSE)+HLOOKUP("fa_5e_s_s11",acc!$B$10:$AIR$83,$A79-1947,FALSE)+HLOOKUP("fa_5d_s_s11",acc!$B$10:$AIR$83,$A79-1947,FALSE)+HLOOKUP("fa_6_s_s11",acc!$B$10:$AIR$83,$A79-1947,FALSE)+HLOOKUP("fa_7_s_s11",acc!$B$10:$AIR$83,$A79-1947,FALSE)+HLOOKUP("fa_8_s_s11",acc!$B$10:$AIR$83,$A79-1947,FALSE),"")</f>
        <v>8262.8405761000013</v>
      </c>
      <c r="DX79" s="203">
        <v>0</v>
      </c>
      <c r="DY79" s="203">
        <v>602.28777579999996</v>
      </c>
      <c r="DZ79" s="203">
        <v>12.478</v>
      </c>
      <c r="EA79" s="203">
        <v>63.934227</v>
      </c>
      <c r="EB79" s="203">
        <v>27.961385</v>
      </c>
      <c r="EC79" s="203">
        <v>35.972839999999998</v>
      </c>
      <c r="ED79" s="203">
        <v>1667.2553656</v>
      </c>
      <c r="EE79" s="203">
        <v>5676.5284664000001</v>
      </c>
      <c r="EF79" s="203">
        <v>4199.0802750000003</v>
      </c>
      <c r="EG79" s="203">
        <v>1477.4481888999999</v>
      </c>
      <c r="EH79" s="203">
        <v>41.876586000000003</v>
      </c>
      <c r="EI79" s="203">
        <v>1E-3</v>
      </c>
      <c r="EJ79" s="203">
        <v>218.23456180000017</v>
      </c>
      <c r="EK79" s="203">
        <v>13844.847411999999</v>
      </c>
      <c r="EL79" s="241">
        <f>IFERROR(HLOOKUP("fa_21_s_s12",acc!$B$10:$AMP$83,$A79-1947,FALSE)+HLOOKUP("res_s",acc!$B$10:$AMP$83,$A79-1947,FALSE)+HLOOKUP("fa_2_s_s12",acc!$B$10:$AMP$83,$A79-1947,FALSE)+HLOOKUP("fa_3e_s_s12",acc!$B$10:$AMP$83,$A79-1947,FALSE)+HLOOKUP("fa_3d_s_s12",acc!$B$10:$AMP$83,$A79-1947,FALSE)+HLOOKUP("fa_3g_s_s12",acc!$B$10:$AMP$83,$A79-1947,FALSE)+HLOOKUP("fa_4_s_s12",acc!$B$10:$AMP$83,$A79-1947,FALSE)+HLOOKUP("fa_5e_s_s12",acc!$B$10:$AMP$83,$A79-1947,FALSE)+HLOOKUP("fa_5d_s_s12",acc!$B$10:$AMP$83,$A79-1947,FALSE)+HLOOKUP("fa_8_s_s12",acc!$B$10:$AMP$83,$A79-1947,FALSE),"")</f>
        <v>11686.615483000001</v>
      </c>
      <c r="EM79" s="203">
        <v>0</v>
      </c>
      <c r="EN79" s="203">
        <v>2796.8272256999999</v>
      </c>
      <c r="EO79" s="203">
        <v>11.649999999999999</v>
      </c>
      <c r="EP79" s="203">
        <v>0</v>
      </c>
      <c r="EQ79" s="203">
        <v>2900.0316283000002</v>
      </c>
      <c r="ER79" s="203">
        <v>1505.788499</v>
      </c>
      <c r="ES79" s="203">
        <v>1394.243074</v>
      </c>
      <c r="ET79" s="203">
        <v>2719.1803657</v>
      </c>
      <c r="EU79" s="203">
        <v>2730.2127467999999</v>
      </c>
      <c r="EV79" s="203">
        <v>1991.211996</v>
      </c>
      <c r="EW79" s="203">
        <v>739.00074760000007</v>
      </c>
      <c r="EX79" s="203">
        <v>0</v>
      </c>
      <c r="EY79" s="203">
        <v>0</v>
      </c>
      <c r="EZ79" s="203">
        <v>20.569259999999986</v>
      </c>
      <c r="FA79" s="203">
        <v>1062.2039240000001</v>
      </c>
      <c r="FB79" s="241">
        <f>IFERROR(HLOOKUP("fa_1_s_s121",acc!$B$10:$AMH$83,$A79-1947,FALSE)+HLOOKUP("fa_295_s_s121",acc!$B$10:$AMH$83,$A79-1947,FALSE)+HLOOKUP("tgt2_s",acc!$B$10:$AMH$83,$A79-1947,FALSE)+HLOOKUP("fa_2_s_s121",acc!$B$10:$AMH$83,$A79-1947,FALSE)+HLOOKUP("fa_3e_s_s121",acc!$B$10:$AMH$83,$A79-1947,FALSE)+HLOOKUP("fa_3d_s_s121",acc!$B$10:$AMH$83,$A79-1947,FALSE)+HLOOKUP("fa_3g_s_s121",acc!$B$10:$AMH$83,$A79-1947,FALSE)+HLOOKUP("fa_4_s_s121",acc!$B$10:$AMH$83,$A79-1947,FALSE)+HLOOKUP("fa_5e_s_s121",acc!$B$10:$AMH$83,$A79-1947,FALSE)+HLOOKUP("fa_5d_s_s121",acc!$B$10:$AMH$83,$A79-1947,FALSE)+HLOOKUP("fa_7_s_s121",acc!$B$10:$AMH$83,$A79-1947,FALSE)+HLOOKUP("fa_8_s_s121",acc!$B$10:$AMH$83,$A79-1947,FALSE),"")</f>
        <v>1049.349078</v>
      </c>
      <c r="FC79" s="203">
        <v>83.608440999999999</v>
      </c>
      <c r="FD79" s="203">
        <v>170.56430666666668</v>
      </c>
      <c r="FE79" s="203">
        <v>0</v>
      </c>
      <c r="FF79" s="203">
        <v>137.13585800000001</v>
      </c>
      <c r="FG79" s="203">
        <v>642.17945499999996</v>
      </c>
      <c r="FH79" s="203">
        <v>480.46421299999997</v>
      </c>
      <c r="FI79" s="203">
        <v>161.715239</v>
      </c>
      <c r="FJ79" s="203">
        <v>2.5917839999999996</v>
      </c>
      <c r="FK79" s="203">
        <v>19.108035999999998</v>
      </c>
      <c r="FL79" s="203">
        <v>16.577469000000001</v>
      </c>
      <c r="FM79" s="203">
        <v>2.530567</v>
      </c>
      <c r="FN79" s="203">
        <v>0</v>
      </c>
      <c r="FO79" s="203">
        <v>0</v>
      </c>
      <c r="FP79" s="203">
        <v>0.97979699999999992</v>
      </c>
      <c r="FQ79" s="203">
        <v>1341.3025640000001</v>
      </c>
      <c r="FR79" s="241">
        <f>IFERROR(HLOOKUP("gcb_s",acc!$B$10:$ALZ$83,$A79-1947,FALSE)+HLOOKUP("fa_2_s_s13",acc!$B$10:$ALZ$83,$A79-1947,FALSE)+HLOOKUP("fa_3d_s_s13",acc!$B$10:$ALZ$83,$A79-1947,FALSE)+HLOOKUP("fa_3g_s_s13",acc!$B$10:$ALZ$83,$A79-1947,FALSE)+HLOOKUP("fa_5e_s_s13",acc!$B$10:$ALZ$83,$A79-1947,FALSE)+HLOOKUP("fa_5d_s_s13",acc!$B$10:$ALZ$83,$A79-1947,FALSE)+HLOOKUP("fa_6_s_s13",acc!$B$10:$ALZ$83,$A79-1947,FALSE)+HLOOKUP("fa_7_s_s13",acc!$B$10:$ALZ$83,$A79-1947,FALSE)+HLOOKUP("fa_8_s_s13",acc!$B$10:$ALZ$83,$A79-1947,FALSE),"")</f>
        <v>760.96353099999999</v>
      </c>
      <c r="FS79" s="203">
        <v>0</v>
      </c>
      <c r="FT79" s="203">
        <v>125.77017399999998</v>
      </c>
      <c r="FU79" s="203">
        <v>0</v>
      </c>
      <c r="FV79" s="203">
        <v>58.117601999999998</v>
      </c>
      <c r="FW79" s="203">
        <v>26.621535999999999</v>
      </c>
      <c r="FX79" s="203">
        <v>31.496169999999999</v>
      </c>
      <c r="FY79" s="203">
        <v>0</v>
      </c>
      <c r="FZ79" s="203">
        <v>550.6186889999999</v>
      </c>
      <c r="GA79" s="203">
        <v>506.56556999999998</v>
      </c>
      <c r="GB79" s="203">
        <v>44.053122000000002</v>
      </c>
      <c r="GC79" s="203">
        <v>4.7057120000000001</v>
      </c>
      <c r="GD79" s="203">
        <v>-3.6357850000000003</v>
      </c>
      <c r="GE79" s="203">
        <v>17.980591000000004</v>
      </c>
      <c r="GF79" s="203">
        <v>5454.9522858</v>
      </c>
      <c r="GG79" s="241">
        <f>IFERROR(HLOOKUP("fa_21_s_s14",acc!$B$10:$ALR$83,$A79-1947,FALSE)+HLOOKUP("fa_2_s_s14",acc!$B$10:$ALR$83,$A79-1947,FALSE)+HLOOKUP("fa_3d_s_s14",acc!$B$10:$ALR$83,$A79-1947,FALSE)+HLOOKUP("fa_3g_s_s14",acc!$B$10:$ALR$83,$A79-1947,FALSE)+HLOOKUP("fa_5e_s_s14",acc!$B$10:$ALR$83,$A79-1947,FALSE)+HLOOKUP("fa_5d_s_s14",acc!$B$10:$ALR$83,$A79-1947,FALSE)+HLOOKUP("fa_6_s_s14",acc!$B$10:$ALR$83,$A79-1947,FALSE)+HLOOKUP("fa_7_s_s14",acc!$B$10:$ALR$83,$A79-1947,FALSE)+HLOOKUP("fa_8_s_s14",acc!$B$10:$ALR$83,$A79-1947,FALSE),"")</f>
        <v>5156.8571376</v>
      </c>
      <c r="GH79" s="203">
        <v>0</v>
      </c>
      <c r="GI79" s="203">
        <v>1422.1543703999998</v>
      </c>
      <c r="GJ79" s="203">
        <v>69.046000000000006</v>
      </c>
      <c r="GK79" s="203">
        <v>51.265785000000001</v>
      </c>
      <c r="GL79" s="203">
        <v>31.467407999999999</v>
      </c>
      <c r="GM79" s="203">
        <v>19.798377000000002</v>
      </c>
      <c r="GN79" s="203">
        <v>0</v>
      </c>
      <c r="GO79" s="203">
        <v>1528.5248539000002</v>
      </c>
      <c r="GP79" s="203">
        <v>1410.2641380000002</v>
      </c>
      <c r="GQ79" s="203">
        <v>118.260717</v>
      </c>
      <c r="GR79" s="203">
        <v>2026.8933049999998</v>
      </c>
      <c r="GS79" s="203">
        <v>0</v>
      </c>
      <c r="GT79" s="203">
        <v>58.972822199999996</v>
      </c>
      <c r="GU79" s="203">
        <v>30893.571673999999</v>
      </c>
      <c r="GV79" s="241">
        <f>IFERROR(HLOOKUP("fa_21_s_s2",acc!$B$10:$ALJ$83,$A79-1947,FALSE)+HLOOKUP("fa_2_s_s2",acc!$B$10:$ALJ$83,$A79-1947,FALSE)+HLOOKUP("fa_3e_s_s2",acc!$B$10:$ALJ$83,$A79-1947,FALSE)+HLOOKUP("fa_3g_s_s2",acc!$B$10:$ALJ$83,$A79-1947,FALSE)+HLOOKUP("fa_4_s_s2",acc!$B$10:$ALJ$83,$A79-1947,FALSE)+HLOOKUP("fa_5e_s_s2",acc!$B$10:$ALJ$83,$A79-1947,FALSE)+HLOOKUP("fa_6_s_s2",acc!$B$10:$ALJ$83,$A79-1947,FALSE)+HLOOKUP("fa_8_s_s2",acc!$B$10:$ALJ$83,$A79-1947,FALSE),"")</f>
        <v>4570.6864489999998</v>
      </c>
      <c r="GW79" s="203">
        <v>0</v>
      </c>
      <c r="GX79" s="203">
        <v>136.55593640000109</v>
      </c>
      <c r="GY79" s="203">
        <v>127.21371799999999</v>
      </c>
      <c r="GZ79" s="203">
        <v>0</v>
      </c>
      <c r="HA79" s="203">
        <v>4332.4584292999998</v>
      </c>
      <c r="HB79" s="203">
        <v>2072.3030410000001</v>
      </c>
      <c r="HC79" s="203">
        <v>2260.155432</v>
      </c>
      <c r="HD79" s="203">
        <v>623.25255539999966</v>
      </c>
      <c r="HE79" s="203">
        <f t="shared" si="0"/>
        <v>1718.9198391999989</v>
      </c>
      <c r="HF79" s="203">
        <v>1718.9198391999989</v>
      </c>
      <c r="HG79" s="203">
        <v>0</v>
      </c>
      <c r="HH79" s="203">
        <v>21.325999999999567</v>
      </c>
      <c r="HI79" s="203">
        <v>0</v>
      </c>
      <c r="HJ79" s="203">
        <v>-316.737032</v>
      </c>
      <c r="HK79" s="203">
        <v>11493.294176000001</v>
      </c>
      <c r="HL79" s="241">
        <f>IFERROR(HLOOKUP("fl_3g_s_s11",acc!$B$10:$AIQ$83,$A79-1947,FALSE)+HLOOKUP("fl_4_s_s11",acc!$B$10:$AIQ$83,$A79-1947,FALSE)+HLOOKUP("fl_5e_s_s11",acc!$B$10:$AIQ$83,$A79-1947,FALSE),"")</f>
        <v>10437.2014564</v>
      </c>
      <c r="HM79" s="203">
        <v>0</v>
      </c>
      <c r="HN79" s="203">
        <v>0</v>
      </c>
      <c r="HO79" s="203">
        <v>589.70000000000005</v>
      </c>
      <c r="HP79" s="203">
        <v>264.18458099999998</v>
      </c>
      <c r="HQ79" s="203">
        <v>325.51542099999995</v>
      </c>
      <c r="HR79" s="203">
        <v>2683.9710762</v>
      </c>
      <c r="HS79" s="203">
        <v>7183.2857801999999</v>
      </c>
      <c r="HT79" s="203">
        <v>7183.2857801999999</v>
      </c>
      <c r="HU79" s="203">
        <v>0</v>
      </c>
      <c r="HV79" s="203">
        <v>0</v>
      </c>
      <c r="HW79" s="203">
        <v>0</v>
      </c>
      <c r="HX79" s="203">
        <v>0</v>
      </c>
      <c r="HY79" s="203">
        <v>13588.733923000002</v>
      </c>
      <c r="HZ79" s="241">
        <f>IFERROR(HLOOKUP("fl_295_s_s12",acc!$B$10:$AMO$83,$A79-1947,FALSE)+HLOOKUP("fl_2_s_s12",acc!$B$10:$AMO$83,$A79-1947,FALSE)+HLOOKUP("fl_3g_s_s12",acc!$B$10:$AMO$83,$A79-1947,FALSE)+HLOOKUP("fl_5e_s_s12",acc!$B$10:$AMO$83,$A79-1947,FALSE)+HLOOKUP("fl_6_s_s12",acc!$B$10:$AMO$83,$A79-1947,FALSE)+HLOOKUP("fl_7_s_s12",acc!$B$10:$AMO$83,$A79-1947,FALSE),"")</f>
        <v>11430.502049999999</v>
      </c>
      <c r="IA79" s="203">
        <v>0</v>
      </c>
      <c r="IB79" s="203">
        <v>5201.5473020999989</v>
      </c>
      <c r="IC79" s="203">
        <v>0</v>
      </c>
      <c r="ID79" s="203">
        <v>43.381936399999972</v>
      </c>
      <c r="IE79" s="203">
        <v>1506.1992103</v>
      </c>
      <c r="IF79" s="203">
        <v>795.27654500000006</v>
      </c>
      <c r="IG79" s="203">
        <v>710.92266299999994</v>
      </c>
      <c r="IH79" s="203">
        <v>0</v>
      </c>
      <c r="II79" s="203">
        <v>2540.3589420000003</v>
      </c>
      <c r="IJ79" s="203">
        <v>2540.3589420000003</v>
      </c>
      <c r="IK79" s="203">
        <v>0</v>
      </c>
      <c r="IL79" s="203">
        <v>2094.8016029999999</v>
      </c>
      <c r="IM79" s="203">
        <v>44.213058499999875</v>
      </c>
      <c r="IN79" s="203">
        <v>0</v>
      </c>
      <c r="IO79" s="203">
        <v>1057.5934629999999</v>
      </c>
      <c r="IP79" s="241">
        <f>IFERROR(HLOOKUP("fl_21_s_s121",acc!$B$10:$AMG$83,$A79-1947,FALSE)+HLOOKUP("res_s",acc!$B$10:$AMG$83,$A79-1947,FALSE)+HLOOKUP("gcb_s",acc!$B$10:$AMG$83,$A79-1947,FALSE)+HLOOKUP("fl_2_s_s121",acc!$B$10:$AMG$83,$A79-1947,FALSE)+HLOOKUP("fl_5e_s_s121",acc!$B$10:$AMG$83,$A79-1947,FALSE),"")</f>
        <v>1044.7386200000001</v>
      </c>
      <c r="IQ79" s="203">
        <v>0</v>
      </c>
      <c r="IR79" s="203">
        <v>175.74306200000012</v>
      </c>
      <c r="IS79" s="203">
        <v>220.38771800000001</v>
      </c>
      <c r="IT79" s="203">
        <v>0</v>
      </c>
      <c r="IU79" s="203">
        <v>0</v>
      </c>
      <c r="IV79" s="203">
        <v>0</v>
      </c>
      <c r="IW79" s="203">
        <v>0</v>
      </c>
      <c r="IX79" s="203">
        <v>0</v>
      </c>
      <c r="IY79" s="203">
        <v>118.974565</v>
      </c>
      <c r="IZ79" s="203">
        <v>118.974565</v>
      </c>
      <c r="JA79" s="203">
        <v>0</v>
      </c>
      <c r="JB79" s="203">
        <v>0</v>
      </c>
      <c r="JC79" s="203">
        <v>0</v>
      </c>
      <c r="JD79" s="203">
        <v>0</v>
      </c>
      <c r="JE79" s="203">
        <v>3123.6292829999998</v>
      </c>
      <c r="JF79" s="241">
        <f>IFERROR(HLOOKUP("fl_2_s_s13",acc!$B$10:$ALY$83,$A79-1947,FALSE)+HLOOKUP("fl_3e_s_s13",acc!$B$10:$ALY$83,$A79-1947,FALSE)+HLOOKUP("fl_4_s_s13",acc!$B$10:$ALY$83,$A79-1947,FALSE),"")</f>
        <v>2543.2901440000001</v>
      </c>
      <c r="JG79" s="203">
        <v>0</v>
      </c>
      <c r="JH79" s="203">
        <v>121.52455400000001</v>
      </c>
      <c r="JI79" s="203">
        <v>0</v>
      </c>
      <c r="JJ79" s="203">
        <v>2236.5592190000002</v>
      </c>
      <c r="JK79" s="203">
        <v>1012.8419150000001</v>
      </c>
      <c r="JL79" s="203">
        <v>1223.7173049999999</v>
      </c>
      <c r="JM79" s="203">
        <v>199.28888900000001</v>
      </c>
      <c r="JN79" s="203">
        <v>0</v>
      </c>
      <c r="JO79" s="203">
        <v>0</v>
      </c>
      <c r="JP79" s="203">
        <v>0</v>
      </c>
      <c r="JQ79" s="203">
        <v>0</v>
      </c>
      <c r="JR79" s="203">
        <v>0</v>
      </c>
      <c r="JS79" s="203">
        <v>0</v>
      </c>
      <c r="JT79" s="203">
        <v>1630.3208287</v>
      </c>
      <c r="JU79" s="241">
        <f>IFERROR(HLOOKUP("fl_4_s_s14",acc!$B$10:$ALQ$83,$A79-1947,FALSE),"")</f>
        <v>1332.2256795999999</v>
      </c>
      <c r="JV79" s="203">
        <v>0</v>
      </c>
      <c r="JW79" s="203">
        <v>0</v>
      </c>
      <c r="JX79" s="203">
        <v>0</v>
      </c>
      <c r="JY79" s="203">
        <v>0</v>
      </c>
      <c r="JZ79" s="203">
        <v>0</v>
      </c>
      <c r="KA79" s="203">
        <v>1332.2256795999999</v>
      </c>
      <c r="KB79" s="203">
        <v>0</v>
      </c>
      <c r="KC79" s="203">
        <v>0</v>
      </c>
      <c r="KD79" s="203">
        <v>0</v>
      </c>
      <c r="KE79" s="203">
        <v>0</v>
      </c>
      <c r="KF79" s="203">
        <v>0</v>
      </c>
      <c r="KG79" s="203">
        <v>0</v>
      </c>
      <c r="KH79" s="203">
        <v>31022.239489</v>
      </c>
      <c r="KI79" s="241">
        <f>IFERROR(HLOOKUP("fl_1_s_s2",acc!$B$10:$ALI$83,$A79-1947,FALSE)+HLOOKUP("fl_295_s_s2",acc!$B$10:$ALI$83,$A79-1947,FALSE)+HLOOKUP("tgt2_s",acc!$B$10:$ALI$83,$A79-1947,FALSE)+HLOOKUP("fl_2_s_s2",acc!$B$10:$ALI$83,$A79-1947,FALSE)+HLOOKUP("fl_3d_s_s2",acc!$B$10:$ALI$83,$A79-1947,FALSE)+HLOOKUP("fl_4_s_s2",acc!$B$10:$ALI$83,$A79-1947,FALSE)+HLOOKUP("fl_5d_s_s2",acc!$B$10:$ALI$83,$A79-1947,FALSE)+HLOOKUP("fl_7_s_s2",acc!$B$10:$ALI$83,$A79-1947,FALSE),"")</f>
        <v>4699.3542638000017</v>
      </c>
      <c r="KJ79" s="203">
        <v>83.608440999999999</v>
      </c>
      <c r="KK79" s="203">
        <v>-244.65512913333163</v>
      </c>
      <c r="KL79" s="203">
        <v>0</v>
      </c>
      <c r="KM79" s="203">
        <v>93.753921600000012</v>
      </c>
      <c r="KN79" s="203">
        <v>3715.5286973000002</v>
      </c>
      <c r="KO79" s="203">
        <v>2072.3030410000001</v>
      </c>
      <c r="KP79" s="203">
        <v>1643.2257</v>
      </c>
      <c r="KQ79" s="203">
        <v>796.7944259999997</v>
      </c>
      <c r="KR79" s="203">
        <v>2381.2933445000003</v>
      </c>
      <c r="KS79" s="203">
        <v>0</v>
      </c>
      <c r="KT79" s="203">
        <v>2381.2933445000003</v>
      </c>
      <c r="KU79" s="203">
        <v>0</v>
      </c>
      <c r="KV79" s="203">
        <v>-47.847843499999954</v>
      </c>
      <c r="KW79" s="203">
        <v>0</v>
      </c>
      <c r="KX79" s="203">
        <v>313.15764469999999</v>
      </c>
      <c r="KY79" s="241">
        <f>IFERROR(HLOOKUP("fa_21_flow_s11",acc!$B$10:$AIP$83,$A79-1947,FALSE)+HLOOKUP("fa_2_flow_s11",acc!$B$10:$AIP$83,$A79-1947,FALSE)+HLOOKUP("fa_3e_flow_s11",acc!$B$10:$AIP$83,$A79-1947,FALSE)+HLOOKUP("fa_3d_flow_s11",acc!$B$10:$AIP$83,$A79-1947,FALSE)+HLOOKUP("fa_4_flow_s11",acc!$B$10:$AIP$83,$A79-1947,FALSE)+HLOOKUP("fa_5e_flow_s11",acc!$B$10:$AIP$83,$A79-1947,FALSE)+HLOOKUP("fa_5d_flow_s11",acc!$B$10:$AIP$83,$A79-1947,FALSE)+HLOOKUP("fa_6_flow_s11",acc!$B$10:$AIP$83,$A79-1947,FALSE)+HLOOKUP("fa_7_flow_s11",acc!$B$10:$AIP$83,$A79-1947,FALSE)+HLOOKUP("fa_8_flow_s11",acc!$B$10:$AIP$83,$A79-1947,FALSE),"")</f>
        <v>264.34768460000004</v>
      </c>
      <c r="KZ79" s="203">
        <v>0</v>
      </c>
      <c r="LA79" s="203">
        <v>53.518104399999999</v>
      </c>
      <c r="LB79" s="203">
        <v>0.83299999999999996</v>
      </c>
      <c r="LC79" s="203">
        <v>4.2270389999999995</v>
      </c>
      <c r="LD79" s="203">
        <v>7.827826</v>
      </c>
      <c r="LE79" s="203">
        <v>-3.6007779999999996</v>
      </c>
      <c r="LF79" s="203">
        <v>70.865792100000007</v>
      </c>
      <c r="LG79" s="203">
        <v>102.0482149</v>
      </c>
      <c r="LH79" s="203">
        <v>44.211125999999993</v>
      </c>
      <c r="LI79" s="203">
        <v>57.837231299999999</v>
      </c>
      <c r="LJ79" s="203">
        <v>2.9768520000000001</v>
      </c>
      <c r="LK79" s="203">
        <v>0</v>
      </c>
      <c r="LL79" s="203">
        <v>31.686096800000008</v>
      </c>
      <c r="LM79" s="203">
        <v>1316.5841568999999</v>
      </c>
      <c r="LN79" s="241">
        <f>IFERROR(HLOOKUP("fa_21_flow_s12",acc!$B$10:$AMM$83,$A79-1947,FALSE)+HLOOKUP("res_flow",acc!$B$10:$AMM$83,$A79-1947,FALSE)+HLOOKUP("fa_2_flow_s12",acc!$B$10:$AMM$83,$A79-1947,FALSE)+HLOOKUP("fa_3e_flow_s12",acc!$B$10:$AMM$83,$A79-1947,FALSE)+HLOOKUP("fa_3d_flow_s12",acc!$B$10:$AMM$83,$A79-1947,FALSE)+HLOOKUP("fa_3g_flow_s12",acc!$B$10:$AMM$83,$A79-1947,FALSE)+HLOOKUP("fa_4_flow_s12",acc!$B$10:$AMM$83,$A79-1947,FALSE)+HLOOKUP("fa_5e_flow_s12",acc!$B$10:$AMM$83,$A79-1947,FALSE)+HLOOKUP("fa_5d_flow_s12",acc!$B$10:$AMM$83,$A79-1947,FALSE)+HLOOKUP("fa_8_flow_s12",acc!$B$10:$AMM$83,$A79-1947,FALSE),"")</f>
        <v>502.8082983000001</v>
      </c>
      <c r="LO79" s="203">
        <v>0</v>
      </c>
      <c r="LP79" s="203">
        <v>107.37913459999996</v>
      </c>
      <c r="LQ79" s="203">
        <v>0.84800000000000009</v>
      </c>
      <c r="LR79" s="203">
        <v>0</v>
      </c>
      <c r="LS79" s="203">
        <v>-6.7544135999999924</v>
      </c>
      <c r="LT79" s="203">
        <v>-8.5274189999999805</v>
      </c>
      <c r="LU79" s="203">
        <v>1.772815</v>
      </c>
      <c r="LV79" s="203">
        <v>144.28010560000004</v>
      </c>
      <c r="LW79" s="203">
        <v>124.68709939999999</v>
      </c>
      <c r="LX79" s="203">
        <v>102.412598</v>
      </c>
      <c r="LY79" s="203">
        <v>22.2748767</v>
      </c>
      <c r="LZ79" s="203">
        <v>0</v>
      </c>
      <c r="MA79" s="203">
        <v>0</v>
      </c>
      <c r="MB79" s="203">
        <v>-30.8065976</v>
      </c>
      <c r="MC79" s="203">
        <v>222.1139646</v>
      </c>
      <c r="MD79" s="330">
        <f>IFERROR(HLOOKUP("fa_1_flow_s121",acc!$B$10:$AMF$83,$A79-1947,FALSE)+HLOOKUP("fa_295_flow_s121",acc!$B$10:$AMF$83,$A79-1947,FALSE)+HLOOKUP("tgt2_flow",acc!$B$10:$AMF$83,$A79-1947,FALSE)+HLOOKUP("fa_2_flow_s121",acc!$B$10:$AMF$83,$A79-1947,FALSE)+HLOOKUP("fa_3e_flow_s121",acc!$B$10:$AMF$83,$A79-1947,FALSE)+HLOOKUP("fa_3d_flow_s121",acc!$B$10:$AMF$83,$A79-1947,FALSE)+HLOOKUP("fa_3g_flow_s121",acc!$B$10:$AMF$83,$A79-1947,FALSE)+HLOOKUP("fa_4_flow_s121",acc!$B$10:$AMF$83,$A79-1947,FALSE)+HLOOKUP("fa_5e_flow_s121",acc!$B$10:$AMF$83,$A79-1947,FALSE)+HLOOKUP("fa_5d_flow_s121",acc!$B$10:$AMF$83,$A79-1947,FALSE)+HLOOKUP("fa_7_flow_s121",acc!$B$10:$AMF$83,$A79-1947,FALSE)+HLOOKUP("fa_8_flow_s121",acc!$B$10:$AMF$83,$A79-1947,FALSE),"")</f>
        <v>225.536993</v>
      </c>
      <c r="ME79" s="203">
        <v>0.55741600000000002</v>
      </c>
      <c r="MF79" s="203">
        <v>3.2357510000000005</v>
      </c>
      <c r="MG79" s="203">
        <v>0</v>
      </c>
      <c r="MH79" s="203">
        <v>37.612144999999998</v>
      </c>
      <c r="MI79" s="203">
        <v>148.94494560000001</v>
      </c>
      <c r="MJ79" s="203">
        <v>148.86113</v>
      </c>
      <c r="MK79" s="203">
        <v>8.3819000000000005E-2</v>
      </c>
      <c r="ML79" s="203">
        <v>1.1782969999999999</v>
      </c>
      <c r="MM79" s="203">
        <v>1.301145</v>
      </c>
      <c r="MN79" s="203">
        <v>1.070287</v>
      </c>
      <c r="MO79" s="203">
        <v>0.23099</v>
      </c>
      <c r="MP79" s="203">
        <v>0</v>
      </c>
      <c r="MQ79" s="241">
        <v>0</v>
      </c>
      <c r="MR79" s="203">
        <v>0.5438379999999996</v>
      </c>
      <c r="MS79" s="203">
        <v>41.456514999999996</v>
      </c>
      <c r="MT79" s="241">
        <f>IFERROR(HLOOKUP("gcb_flow",acc!$B$10:$ALX$83,$A79-1947,FALSE)+HLOOKUP("fa_2_flow_s13",acc!$B$10:$ALX$83,$A79-1947,FALSE)+HLOOKUP("fa_3d_flow_s13",acc!$B$10:$ALX$83,$A79-1947,FALSE)+HLOOKUP("fa_3g_flow_s13",acc!$B$10:$ALX$83,$A79-1947,FALSE)+HLOOKUP("fa_5e_flow_s13",acc!$B$10:$ALX$83,$A79-1947,FALSE)+HLOOKUP("fa_5d_flow_s13",acc!$B$10:$ALX$83,$A79-1947,FALSE)+HLOOKUP("fa_6_flow_s13",acc!$B$10:$ALX$83,$A79-1947,FALSE)+HLOOKUP("fa_7_flow_s13",acc!$B$10:$ALX$83,$A79-1947,FALSE)+HLOOKUP("fa_8_flow_s13",acc!$B$10:$ALX$83,$A79-1947,FALSE),"")</f>
        <v>5.9366950000000038</v>
      </c>
      <c r="MU79" s="203">
        <v>0</v>
      </c>
      <c r="MV79" s="203">
        <v>6.4098369999999978</v>
      </c>
      <c r="MW79" s="203">
        <v>0</v>
      </c>
      <c r="MX79" s="203">
        <v>-9.0816160000000004</v>
      </c>
      <c r="MY79" s="203">
        <v>-8.0150699999999997</v>
      </c>
      <c r="MZ79" s="203">
        <v>-1.066587</v>
      </c>
      <c r="NA79" s="203">
        <v>0</v>
      </c>
      <c r="NB79" s="203">
        <v>1.0790019999999998</v>
      </c>
      <c r="NC79" s="203">
        <v>1.0161100000000001</v>
      </c>
      <c r="ND79" s="203">
        <v>6.1865000000000003E-2</v>
      </c>
      <c r="NE79" s="203">
        <v>0.38</v>
      </c>
      <c r="NF79" s="203">
        <v>-0.7795970000000001</v>
      </c>
      <c r="NG79" s="203">
        <v>-7.980511000000007</v>
      </c>
      <c r="NH79" s="203">
        <v>150.3866754</v>
      </c>
      <c r="NI79" s="241">
        <f>IFERROR(HLOOKUP("fa_21_flow_s14",acc!$B$10:$ALP$83,$A79-1947,FALSE)+HLOOKUP("fa_2_flow_s14",acc!$B$10:$ALP$83,$A79-1947,FALSE)+HLOOKUP("fa_3d_flow_s14",acc!$B$10:$ALP$83,$A79-1947,FALSE)+HLOOKUP("fa_3g_flow_s14",acc!$B$10:$ALP$83,$A79-1947,FALSE)+HLOOKUP("fa_5e_flow_s14",acc!$B$10:$ALP$83,$A79-1947,FALSE)+HLOOKUP("fa_5d_flow_s14",acc!$B$10:$ALP$83,$A79-1947,FALSE)+HLOOKUP("fa_6_flow_s14",acc!$B$10:$ALP$83,$A79-1947,FALSE)+HLOOKUP("fa_7_flow_s14",acc!$B$10:$ALP$83,$A79-1947,FALSE)+HLOOKUP("fa_8_flow_s14",acc!$B$10:$ALP$83,$A79-1947,FALSE),"")</f>
        <v>127.18409789999998</v>
      </c>
      <c r="NJ79" s="203">
        <v>0</v>
      </c>
      <c r="NK79" s="203">
        <v>61.97685589999999</v>
      </c>
      <c r="NL79" s="203">
        <v>4.6070000000000002</v>
      </c>
      <c r="NM79" s="203">
        <v>-5.2903019999999996</v>
      </c>
      <c r="NN79" s="203">
        <v>-4.0528709999999997</v>
      </c>
      <c r="NO79" s="203">
        <v>-1.2374349999999998</v>
      </c>
      <c r="NP79" s="203">
        <v>0</v>
      </c>
      <c r="NQ79" s="203">
        <v>2.0956579</v>
      </c>
      <c r="NR79" s="203">
        <v>-6.3989669999999998</v>
      </c>
      <c r="NS79" s="203">
        <v>8.4948960000000007</v>
      </c>
      <c r="NT79" s="203">
        <v>38.276722999999997</v>
      </c>
      <c r="NU79" s="203">
        <v>0</v>
      </c>
      <c r="NV79" s="203">
        <v>25.517896000000004</v>
      </c>
      <c r="NW79" s="203">
        <v>2064.4178376999998</v>
      </c>
      <c r="NX79" s="241">
        <f>IFERROR(HLOOKUP("fa_21_flow_s2",acc!$B$10:$ALH$83,$A79-1947,FALSE)+HLOOKUP("fa_2_flow_s2",acc!$B$10:$ALH$83,$A79-1947,FALSE)+HLOOKUP("fa_3e_flow_s2",acc!$B$10:$ALH$83,$A79-1947,FALSE)+HLOOKUP("fa_3g_flow_s2",acc!$B$10:$ALH$83,$A79-1947,FALSE)+HLOOKUP("fa_4_flow_s2",acc!$B$10:$ALH$83,$A79-1947,FALSE)+HLOOKUP("fa_5e_flow_s2",acc!$B$10:$ALH$83,$A79-1947,FALSE)+HLOOKUP("fa_6_flow_s2",acc!$B$10:$ALH$83,$A79-1947,FALSE)+HLOOKUP("fa_8_flow_s2",acc!$B$10:$ALH$83,$A79-1947,FALSE),"")</f>
        <v>55.094006099999874</v>
      </c>
      <c r="NY79" s="203">
        <v>0</v>
      </c>
      <c r="NZ79" s="203">
        <v>24.777606699999808</v>
      </c>
      <c r="OA79" s="203">
        <v>2.1105070000000001</v>
      </c>
      <c r="OB79" s="203">
        <v>0</v>
      </c>
      <c r="OC79" s="203">
        <v>136.09359599999999</v>
      </c>
      <c r="OD79" s="203">
        <v>136.09359599999999</v>
      </c>
      <c r="OE79" s="203">
        <v>3.9869340000000002</v>
      </c>
      <c r="OF79" s="203">
        <v>-9.855818499999998</v>
      </c>
      <c r="OG79" s="203">
        <v>54.156262000000027</v>
      </c>
      <c r="OH79" s="203">
        <v>54.156262000000027</v>
      </c>
      <c r="OI79" s="203">
        <v>0</v>
      </c>
      <c r="OJ79" s="203">
        <v>-1.1207629999999966</v>
      </c>
      <c r="OK79" s="203">
        <v>0</v>
      </c>
      <c r="OL79" s="203">
        <v>-18.96072209999997</v>
      </c>
      <c r="OM79" s="203">
        <v>318.6552532</v>
      </c>
      <c r="ON79" s="241">
        <f>IFERROR(HLOOKUP("fl_3g_flow_s11",acc!$B$10:$AIO$83,$A79-1947,FALSE)+HLOOKUP("fl_4_flow_s11",acc!$B$10:$AIO$83,$A79-1947,FALSE)+HLOOKUP("fl_5e_flow_s11",acc!$B$10:$AIO$83,$A79-1947,FALSE),"")</f>
        <v>269.84514359999997</v>
      </c>
      <c r="OO79" s="203">
        <v>0</v>
      </c>
      <c r="OP79" s="203">
        <v>0</v>
      </c>
      <c r="OQ79" s="203">
        <v>21.109000000000002</v>
      </c>
      <c r="OR79" s="203">
        <v>25.419059000000001</v>
      </c>
      <c r="OS79" s="203">
        <v>-4.3100569999999996</v>
      </c>
      <c r="OT79" s="203">
        <v>133.19945559999999</v>
      </c>
      <c r="OU79" s="203">
        <v>117.344252</v>
      </c>
      <c r="OV79" s="203">
        <v>117.344252</v>
      </c>
      <c r="OW79" s="203">
        <v>0</v>
      </c>
      <c r="OX79" s="203">
        <v>0</v>
      </c>
      <c r="OY79" s="203">
        <v>0</v>
      </c>
      <c r="OZ79" s="203">
        <v>0</v>
      </c>
      <c r="PA79" s="203">
        <v>1316.2002210999999</v>
      </c>
      <c r="PB79" s="241">
        <f>IFERROR(HLOOKUP("fl_295_flow_s12",acc!$B$10:$AMM$83,$A79-1947,FALSE)+HLOOKUP("fl_2_flow_s12",acc!$B$10:$AMM$83,$A79-1947,FALSE)+HLOOKUP("fl_3g_flow_s12",acc!$B$10:$AMM$83,$A79-1947,FALSE)+HLOOKUP("fl_5e_flow_s12",acc!$B$10:$AMM$83,$A79-1947,FALSE)+HLOOKUP("fl_6_flow_s12",acc!$B$10:$AMM$83,$A79-1947,FALSE)+HLOOKUP("fl_7_flow_s12",acc!$B$10:$AMM$83,$A79-1947,FALSE),"")</f>
        <v>502.42411160000012</v>
      </c>
      <c r="PC79" s="203">
        <v>0</v>
      </c>
      <c r="PD79" s="203">
        <v>316.6935036000001</v>
      </c>
      <c r="PE79" s="203">
        <v>0</v>
      </c>
      <c r="PF79" s="203">
        <v>18.489606699999996</v>
      </c>
      <c r="PG79" s="203">
        <v>47.311999999999998</v>
      </c>
      <c r="PH79" s="203">
        <v>4.2892099999999997</v>
      </c>
      <c r="PI79" s="203">
        <v>43.022724000000004</v>
      </c>
      <c r="PJ79" s="203">
        <v>0</v>
      </c>
      <c r="PK79" s="203">
        <v>78.974135000000004</v>
      </c>
      <c r="PL79" s="203">
        <v>78.974135000000004</v>
      </c>
      <c r="PM79" s="203">
        <v>0</v>
      </c>
      <c r="PN79" s="203">
        <v>40.512812000000004</v>
      </c>
      <c r="PO79" s="203">
        <v>0.44212030000005598</v>
      </c>
      <c r="PP79" s="203">
        <v>0</v>
      </c>
      <c r="PQ79" s="203">
        <v>221.77726699999999</v>
      </c>
      <c r="PR79" s="241">
        <f>IFERROR(HLOOKUP("fl_21_flow_s121",acc!$B$10:$AME$83,$A79-1947,FALSE)+HLOOKUP("res_flow",acc!$B$10:$AME$83,$A79-1947,FALSE)+HLOOKUP("gcb_flow",acc!$B$10:$AME$83,$A79-1947,FALSE)+HLOOKUP("fl_2_flow_s121",acc!$B$10:$AME$83,$A79-1947,FALSE)+HLOOKUP("fl_5e_flow_s121",acc!$B$10:$AME$83,$A79-1947,FALSE),"")</f>
        <v>225.20016000000001</v>
      </c>
      <c r="PS79" s="203">
        <v>0</v>
      </c>
      <c r="PT79" s="203">
        <v>42.652097999999995</v>
      </c>
      <c r="PU79" s="203">
        <v>8.3985070000000004</v>
      </c>
      <c r="PV79" s="203">
        <v>0</v>
      </c>
      <c r="PW79" s="203">
        <v>0</v>
      </c>
      <c r="PX79" s="203">
        <v>0</v>
      </c>
      <c r="PY79" s="203">
        <v>0</v>
      </c>
      <c r="PZ79" s="203">
        <v>0</v>
      </c>
      <c r="QA79" s="203">
        <v>0.149452</v>
      </c>
      <c r="QB79" s="203">
        <v>0.149452</v>
      </c>
      <c r="QC79" s="203">
        <v>0</v>
      </c>
      <c r="QD79" s="203">
        <v>0</v>
      </c>
      <c r="QE79" s="203">
        <v>0</v>
      </c>
      <c r="QF79" s="203">
        <v>0</v>
      </c>
      <c r="QG79" s="203">
        <v>110.71533000000001</v>
      </c>
      <c r="QH79" s="241">
        <f>IFERROR(HLOOKUP("fl_2_flow_s13",acc!$B$10:$ALW$83,$A79-1947,FALSE)+HLOOKUP("fl_3e_flow_s13",acc!$B$10:$ALW$83,$A79-1947,FALSE)+HLOOKUP("fl_4_flow_s13",acc!$B$10:$ALW$83,$A79-1947,FALSE),"")</f>
        <v>75.196570000000023</v>
      </c>
      <c r="QI79" s="203">
        <v>0</v>
      </c>
      <c r="QJ79" s="203">
        <v>3.2122800000000002</v>
      </c>
      <c r="QK79" s="203">
        <v>0</v>
      </c>
      <c r="QL79" s="203">
        <v>71.659687000000005</v>
      </c>
      <c r="QM79" s="203">
        <v>106.385327</v>
      </c>
      <c r="QN79" s="203">
        <v>-34.725648</v>
      </c>
      <c r="QO79" s="203">
        <v>-4.7607189999999999</v>
      </c>
      <c r="QP79" s="203">
        <v>0</v>
      </c>
      <c r="QQ79" s="203">
        <v>0</v>
      </c>
      <c r="QR79" s="203">
        <v>0</v>
      </c>
      <c r="QS79" s="203">
        <v>0</v>
      </c>
      <c r="QT79" s="203">
        <v>0</v>
      </c>
      <c r="QU79" s="203">
        <v>0</v>
      </c>
      <c r="QV79" s="203">
        <v>97.069766399999992</v>
      </c>
      <c r="QW79" s="241">
        <f>IFERROR(HLOOKUP("fl_4_flow_s14",acc!$B$10:$ALO$83,$A79-1947,FALSE),"")</f>
        <v>73.8669218</v>
      </c>
      <c r="QX79" s="203">
        <v>0</v>
      </c>
      <c r="QY79" s="203">
        <v>0</v>
      </c>
      <c r="QZ79" s="203">
        <v>0</v>
      </c>
      <c r="RA79" s="203">
        <v>0</v>
      </c>
      <c r="RB79" s="203">
        <v>0</v>
      </c>
      <c r="RC79" s="203">
        <v>73.8669218</v>
      </c>
      <c r="RD79" s="203">
        <v>0</v>
      </c>
      <c r="RE79" s="203">
        <v>0</v>
      </c>
      <c r="RF79" s="203">
        <v>0</v>
      </c>
      <c r="RG79" s="203">
        <v>0</v>
      </c>
      <c r="RH79" s="203">
        <v>0</v>
      </c>
      <c r="RI79" s="203">
        <v>0</v>
      </c>
      <c r="RJ79" s="203">
        <v>2043.6989566</v>
      </c>
      <c r="RK79" s="241">
        <f>IFERROR(HLOOKUP("fl_1_flow_s2",acc!$B$10:$ALG$83,$A79-1947,FALSE)+HLOOKUP("fl_295_flow_s2",acc!$B$10:$ALG$83,$A79-1947,FALSE)+HLOOKUP("tgt2_flow",acc!$B$10:$ALG$83,$A79-1947,FALSE)+HLOOKUP("fl_2_flow_s2",acc!$B$10:$ALG$83,$A79-1947,FALSE)+HLOOKUP("fl_3d_flow_s2",acc!$B$10:$ALG$83,$A79-1947,FALSE)+HLOOKUP("fl_4_flow_s2",acc!$B$10:$ALG$83,$A79-1947,FALSE)+HLOOKUP("fl_5d_flow_s2",acc!$B$10:$ALG$83,$A79-1947,FALSE)+HLOOKUP("fl_7_flow_s2",acc!$B$10:$ALG$83,$A79-1947,FALSE),"")</f>
        <v>34.375449699999841</v>
      </c>
      <c r="RL79" s="203">
        <v>0.55741600000000002</v>
      </c>
      <c r="RM79" s="203">
        <v>-105.26059200000014</v>
      </c>
      <c r="RN79" s="203">
        <v>0</v>
      </c>
      <c r="RO79" s="203">
        <v>19.122538300000002</v>
      </c>
      <c r="RP79" s="203">
        <v>132.04565299999999</v>
      </c>
      <c r="RQ79" s="203">
        <v>136.09359599999999</v>
      </c>
      <c r="RR79" s="203">
        <v>-4.0480999999999998</v>
      </c>
      <c r="RS79" s="203">
        <v>4.1627177000000017</v>
      </c>
      <c r="RT79" s="203">
        <v>88.899867</v>
      </c>
      <c r="RU79" s="203">
        <v>0</v>
      </c>
      <c r="RV79" s="203">
        <v>88.899867</v>
      </c>
      <c r="RW79" s="203">
        <v>0</v>
      </c>
      <c r="RX79" s="203">
        <v>-1.221717300000023</v>
      </c>
      <c r="RY79" s="203">
        <v>0</v>
      </c>
      <c r="RZ79" s="203">
        <v>616.82576899999992</v>
      </c>
      <c r="SA79" s="241">
        <f>IFERROR(HLOOKUP("fa_21_v_s11",acc!$B$10:$AIR$83,$A79-1947,FALSE)+HLOOKUP("fa_2_v_s11",acc!$B$10:$AIR$83,$A79-1947,FALSE)+HLOOKUP("fa_3e_v_s11",acc!$B$10:$AIR$83,$A79-1947,FALSE)+HLOOKUP("fa_3d_v_s11",acc!$B$10:$AIR$83,$A79-1947,FALSE)+HLOOKUP("fa_4_v_s11",acc!$B$10:$AIR$83,$A79-1947,FALSE)
+HLOOKUP("fa_5e_v_s11",acc!$B$10:$AIR$83,$A79-1947,FALSE)
+HLOOKUP("fa_5d_v_s11",acc!$B$10:$AIR$83,$A79-1947,FALSE)
+HLOOKUP("fa_6_v_s11",acc!$B$10:$AIR$83,$A79-1947,FALSE)
+HLOOKUP("fa_7_v_s11",acc!$B$10:$AIR$83,$A79-1947,FALSE)
+HLOOKUP("fa_8_v_s11",acc!$B$10:$AIR$83,$A79-1947,FALSE),"")</f>
        <v>624.08891770000002</v>
      </c>
      <c r="SB79" s="203">
        <v>0</v>
      </c>
      <c r="SC79" s="203">
        <v>-2.6355059999999999</v>
      </c>
      <c r="SD79" s="203">
        <v>0</v>
      </c>
      <c r="SE79" s="203">
        <v>0.74271200000000004</v>
      </c>
      <c r="SF79" s="203">
        <v>0.26607900000000001</v>
      </c>
      <c r="SG79" s="203">
        <v>0.476636</v>
      </c>
      <c r="SH79" s="203">
        <v>-16.332100000000001</v>
      </c>
      <c r="SI79" s="203">
        <v>638.18956309999999</v>
      </c>
      <c r="SJ79" s="203">
        <v>538.11433299999999</v>
      </c>
      <c r="SK79" s="203">
        <v>100.07521970000001</v>
      </c>
      <c r="SL79" s="203">
        <v>0</v>
      </c>
      <c r="SM79" s="203">
        <v>7.0000000000000001E-3</v>
      </c>
      <c r="SN79" s="203">
        <v>4.0729000000000006</v>
      </c>
      <c r="SO79" s="203">
        <v>-917.54050219999999</v>
      </c>
      <c r="SP79" s="241">
        <f>IFERROR(HLOOKUP("fa_21_v_s12",acc!$B$10:$AML$83,$A79-1947,FALSE)+HLOOKUP("res_v",acc!$B$10:$AML$83,$A79-1947,FALSE)+HLOOKUP("fa_2_v_s12",acc!$B$10:$AML$83,$A79-1947,FALSE)+HLOOKUP("fa_3e_v_s12",acc!$B$10:$AML$83,$A79-1947,FALSE)+HLOOKUP("fa_3d_v_s12",acc!$B$10:$AML$83,$A79-1947,FALSE)+HLOOKUP("fa_3g_v_s12",acc!$B$10:$AML$83,$A79-1947,FALSE)+HLOOKUP("fa_4_v_s12",acc!$B$10:$AML$83,$A79-1947,FALSE)+HLOOKUP("fa_5e_v_s12",acc!$B$10:$AML$83,$A79-1947,FALSE)+HLOOKUP("fa_5d_v_s12",acc!$B$10:$AML$83,$A79-1947,FALSE)+HLOOKUP("fa_8_v_s12",acc!$B$10:$AML$83,$A79-1947,FALSE),"")</f>
        <v>-6.3017496000000079</v>
      </c>
      <c r="SQ79" s="203">
        <v>-0.8816799999999998</v>
      </c>
      <c r="SR79" s="203">
        <v>-37.445196700000004</v>
      </c>
      <c r="SS79" s="203">
        <v>0</v>
      </c>
      <c r="ST79" s="203">
        <v>0</v>
      </c>
      <c r="SU79" s="203">
        <v>-76.208193300000005</v>
      </c>
      <c r="SV79" s="203">
        <v>-50.784367000000003</v>
      </c>
      <c r="SW79" s="203">
        <v>-25.423812000000002</v>
      </c>
      <c r="SX79" s="203">
        <v>-14.4102929</v>
      </c>
      <c r="SY79" s="203">
        <v>122.11881579999999</v>
      </c>
      <c r="SZ79" s="203">
        <v>78.16936299999999</v>
      </c>
      <c r="TA79" s="203">
        <v>43.949387999999999</v>
      </c>
      <c r="TB79" s="203">
        <v>0</v>
      </c>
      <c r="TC79" s="203">
        <v>0</v>
      </c>
      <c r="TD79" s="203">
        <v>0</v>
      </c>
      <c r="TE79" s="203">
        <v>-16.9512216</v>
      </c>
      <c r="TF79" s="241">
        <f>IFERROR(HLOOKUP("fa_1_v_s121",acc!$B$10:$AMD$83,$A79-1947,FALSE)+HLOOKUP("fa_295_v_s121",acc!$B$10:$AMD$83,$A79-1947,FALSE)+HLOOKUP("tgt2_v",acc!$B$10:$AMD$83,$A79-1947,FALSE)+HLOOKUP("fa_2_v_s121",acc!$B$10:$AMD$83,$A79-1947,FALSE)+HLOOKUP("fa_3e_v_s121",acc!$B$10:$AMD$83,$A79-1947,FALSE)+HLOOKUP("fa_3d_v_s121",acc!$B$10:$AMD$83,$A79-1947,FALSE)+HLOOKUP("fa_3g_v_s121",acc!$B$10:$AMD$83,$A79-1947,FALSE)+HLOOKUP("fa_4_v_s121",acc!$B$10:$AMD$83,$A79-1947,FALSE)+HLOOKUP("fa_5e_v_s121",acc!$B$10:$AMD$83,$A79-1947,FALSE)+HLOOKUP("fa_5d_v_s121",acc!$B$10:$AMD$83,$A79-1947,FALSE)+HLOOKUP("fa_7_v_s121",acc!$B$10:$AMD$83,$A79-1947,FALSE)+HLOOKUP("fa_8_v_s121",acc!$B$10:$AMD$83,$A79-1947,FALSE),"")</f>
        <v>-16.069378</v>
      </c>
      <c r="TG79" s="203">
        <v>-1.1516510000000002</v>
      </c>
      <c r="TH79" s="203">
        <v>-3.4338380000000002</v>
      </c>
      <c r="TI79" s="203">
        <v>0</v>
      </c>
      <c r="TJ79" s="203">
        <v>-0.90191999999999994</v>
      </c>
      <c r="TK79" s="203">
        <v>-11.112727599999999</v>
      </c>
      <c r="TL79" s="203">
        <v>-8.1014669999999995</v>
      </c>
      <c r="TM79" s="203">
        <v>-3.0112589999999999</v>
      </c>
      <c r="TN79" s="203">
        <v>0</v>
      </c>
      <c r="TO79" s="203">
        <v>0.53059500000000004</v>
      </c>
      <c r="TP79" s="203">
        <v>0.38956000000000002</v>
      </c>
      <c r="TQ79" s="203">
        <v>0.14119699999999999</v>
      </c>
      <c r="TR79" s="203">
        <v>0</v>
      </c>
      <c r="TS79" s="241">
        <v>0</v>
      </c>
      <c r="TT79" s="203">
        <v>0</v>
      </c>
      <c r="TU79" s="203">
        <v>22.404337999999999</v>
      </c>
      <c r="TV79" s="241">
        <f>IFERROR(HLOOKUP("gcb_v",acc!$B$10:$ALV$83,$A79-1947,FALSE)+HLOOKUP("fa_2_v_s13",acc!$B$10:$ALV$83,$A79-1947,FALSE)+HLOOKUP("fa_3d_v_s13",acc!$B$10:$ALV$83,$A79-1947,FALSE)+HLOOKUP("fa_3g_v_s13",acc!$B$10:$ALV$83,$A79-1947,FALSE)+HLOOKUP("fa_5e_v_s13",acc!$B$10:$ALV$83,$A79-1947,FALSE)+HLOOKUP("fa_5d_v_s13",acc!$B$10:$ALV$83,$A79-1947,FALSE)+HLOOKUP("fa_6_v_s13",acc!$B$10:$ALV$83,$A79-1947,FALSE)+HLOOKUP("fa_7_v_s13",acc!$B$10:$ALV$83,$A79-1947,FALSE)+HLOOKUP("fa_8_v_s13",acc!$B$10:$ALV$83,$A79-1947,FALSE),"")</f>
        <v>22.500381000000001</v>
      </c>
      <c r="TW79" s="203">
        <v>0</v>
      </c>
      <c r="TX79" s="203">
        <v>-0.11638800000000001</v>
      </c>
      <c r="TY79" s="203">
        <v>0</v>
      </c>
      <c r="TZ79" s="203">
        <v>-0.77576999999999996</v>
      </c>
      <c r="UA79" s="203">
        <v>-0.42538299999999996</v>
      </c>
      <c r="UB79" s="203">
        <v>-0.35039600000000004</v>
      </c>
      <c r="UC79" s="203">
        <v>0</v>
      </c>
      <c r="UD79" s="203">
        <v>23.122285000000002</v>
      </c>
      <c r="UE79" s="203">
        <v>24.968868000000001</v>
      </c>
      <c r="UF79" s="203">
        <v>-1.846514</v>
      </c>
      <c r="UG79" s="203">
        <v>0</v>
      </c>
      <c r="UH79" s="203">
        <v>8.1969E-2</v>
      </c>
      <c r="UI79" s="203">
        <v>0</v>
      </c>
      <c r="UJ79" s="203">
        <v>129.66558549999999</v>
      </c>
      <c r="UK79" s="241">
        <f>IFERROR(HLOOKUP("fa_21_v_s14",acc!$B$10:$ALN$83,$A79-1947,FALSE)+HLOOKUP("fa_2_v_s14",acc!$B$10:$ALN$83,$A79-1947,FALSE)+HLOOKUP("fa_3d_v_s14",acc!$B$10:$ALN$83,$A79-1947,FALSE)+HLOOKUP("fa_3g_v_s14",acc!$B$10:$ALN$83,$A79-1947,FALSE)+HLOOKUP("fa_5e_v_s14",acc!$B$10:$ALN$83,$A79-1947,FALSE)+HLOOKUP("fa_5d_v_s14",acc!$B$10:$ALN$83,$A79-1947,FALSE)+HLOOKUP("fa_6_v_s14",acc!$B$10:$ALN$83,$A79-1947,FALSE)+HLOOKUP("fa_7_v_s14",acc!$B$10:$ALN$83,$A79-1947,FALSE)+HLOOKUP("fa_8_v_s14",acc!$B$10:$ALN$83,$A79-1947,FALSE),"")</f>
        <v>129.28255419999999</v>
      </c>
      <c r="UL79" s="203">
        <v>0</v>
      </c>
      <c r="UM79" s="203">
        <v>-0.82893679999999992</v>
      </c>
      <c r="UN79" s="203">
        <v>0</v>
      </c>
      <c r="UO79" s="203">
        <v>-1.237009</v>
      </c>
      <c r="UP79" s="203">
        <v>-1.106641</v>
      </c>
      <c r="UQ79" s="203">
        <v>-0.13037200000000002</v>
      </c>
      <c r="UR79" s="203">
        <v>0</v>
      </c>
      <c r="US79" s="203">
        <v>135.6730542</v>
      </c>
      <c r="UT79" s="203">
        <v>128.14802499999999</v>
      </c>
      <c r="UU79" s="203">
        <v>7.5250020000000006</v>
      </c>
      <c r="UV79" s="203">
        <v>-4.3245230000000001</v>
      </c>
      <c r="UW79" s="203">
        <v>0</v>
      </c>
      <c r="UX79" s="203">
        <v>0</v>
      </c>
      <c r="UY79" s="203">
        <v>-160.87923649999999</v>
      </c>
      <c r="UZ79" s="241">
        <f>IFERROR(HLOOKUP("fa_21_v_s2",acc!$B$10:$ALF$83,$A79-1947,FALSE)+HLOOKUP("fa_2_v_s2",acc!$B$10:$ALF$83,$A79-1947,FALSE)+HLOOKUP("fa_3e_v_s2",acc!$B$10:$ALF$83,$A79-1947,FALSE)+HLOOKUP("fa_3g_v_s2",acc!$B$10:$ALF$83,$A79-1947,FALSE)+HLOOKUP("fa_4_v_s2",acc!$B$10:$ALF$83,$A79-1947,FALSE)+HLOOKUP("fa_5e_v_s2",acc!$B$10:$ALF$83,$A79-1947,FALSE)+HLOOKUP("fa_6_v_s2",acc!$B$10:$ALF$83,$A79-1947,FALSE)+HLOOKUP("fa_8_v_s2",acc!$B$10:$ALF$83,$A79-1947,FALSE),"")</f>
        <v>95.774825400000054</v>
      </c>
      <c r="VA79" s="203">
        <v>0</v>
      </c>
      <c r="VB79" s="203">
        <v>-0.60015999999999958</v>
      </c>
      <c r="VC79" s="203">
        <v>0</v>
      </c>
      <c r="VD79" s="203">
        <v>0</v>
      </c>
      <c r="VE79" s="203">
        <v>-107.8407899</v>
      </c>
      <c r="VF79" s="203">
        <v>-60.151779000000005</v>
      </c>
      <c r="VG79" s="203">
        <v>-47.689002000000002</v>
      </c>
      <c r="VH79" s="203">
        <v>-4.6152823000000014</v>
      </c>
      <c r="VI79" s="203">
        <v>152.69940670000005</v>
      </c>
      <c r="VJ79" s="203">
        <v>152.69940670000005</v>
      </c>
      <c r="VK79" s="203">
        <v>0</v>
      </c>
      <c r="VL79" s="203">
        <v>5.2762999999999671E-2</v>
      </c>
      <c r="VM79" s="203">
        <v>0</v>
      </c>
      <c r="VN79" s="203">
        <v>-4.0729000000000006</v>
      </c>
      <c r="VO79" s="203">
        <v>830.60332440000002</v>
      </c>
      <c r="VP79" s="241">
        <f>IFERROR(HLOOKUP("fl_3g_v_s11",acc!$B$10:$AIM$83,$A79-1947,FALSE)+HLOOKUP("fl_4_v_s11",acc!$B$10:$AIM$83,$A79-1947,FALSE)+HLOOKUP("fl_5e_v_s11",acc!$B$10:$AIM$83,$A79-1947,FALSE),"")</f>
        <v>837.8664814</v>
      </c>
      <c r="VQ79" s="203">
        <v>0</v>
      </c>
      <c r="VR79" s="203">
        <v>0</v>
      </c>
      <c r="VS79" s="203">
        <v>-10.323</v>
      </c>
      <c r="VT79" s="203">
        <v>-3.7425279999999996</v>
      </c>
      <c r="VU79" s="203">
        <v>-6.5804709999999993</v>
      </c>
      <c r="VV79" s="203">
        <v>-10.454935299999999</v>
      </c>
      <c r="VW79" s="203">
        <v>858.60005969999997</v>
      </c>
      <c r="VX79" s="203">
        <v>858.60005969999997</v>
      </c>
      <c r="VY79" s="203">
        <v>0</v>
      </c>
      <c r="VZ79" s="203">
        <v>0</v>
      </c>
      <c r="WA79" s="203">
        <v>0</v>
      </c>
      <c r="WB79" s="203">
        <v>0</v>
      </c>
      <c r="WC79" s="203">
        <v>-939.21424159999992</v>
      </c>
      <c r="WD79" s="241">
        <f>IFERROR(HLOOKUP("fl_295_v_s12",acc!$B$10:$AMK$83,$A79-1947,FALSE)+HLOOKUP("fl_2_v_s12",acc!$B$10:$AMK$83,$A79-1947,FALSE)+HLOOKUP("fl_3g_v_s12",acc!$B$10:$AMK$83,$A79-1947,FALSE)+HLOOKUP("fl_5e_v_s12",acc!$B$10:$AMK$83,$A79-1947,FALSE)+HLOOKUP("fl_6_v_s12",acc!$B$10:$AMK$83,$A79-1947,FALSE)+HLOOKUP("fl_7_v_s12",acc!$B$10:$AMK$83,$A79-1947,FALSE),"")</f>
        <v>-27.975438599999919</v>
      </c>
      <c r="WE79" s="203">
        <v>-0.88167999999999991</v>
      </c>
      <c r="WF79" s="203">
        <v>-47.428680999999997</v>
      </c>
      <c r="WG79" s="203">
        <v>0</v>
      </c>
      <c r="WH79" s="203">
        <v>-0.60015999999999992</v>
      </c>
      <c r="WI79" s="203">
        <v>-61.997821900000005</v>
      </c>
      <c r="WJ79" s="203">
        <v>-36.294355000000003</v>
      </c>
      <c r="WK79" s="203">
        <v>-25.703467</v>
      </c>
      <c r="WL79" s="203">
        <v>0</v>
      </c>
      <c r="WM79" s="203">
        <v>69.154348999999996</v>
      </c>
      <c r="WN79" s="203">
        <v>69.154348999999996</v>
      </c>
      <c r="WO79" s="203">
        <v>0</v>
      </c>
      <c r="WP79" s="203">
        <v>-4.2717600000000004</v>
      </c>
      <c r="WQ79" s="203">
        <v>17.168635400000085</v>
      </c>
      <c r="WR79" s="203">
        <v>0</v>
      </c>
      <c r="WS79" s="203">
        <v>-15.327885</v>
      </c>
      <c r="WT79" s="241">
        <f>IFERROR(HLOOKUP("fl_21_v_s121",acc!$B$10:$AMC$83,$A79-1947,FALSE)+HLOOKUP("res_v",acc!$B$10:$AMC$83,$A79-1947,FALSE)+HLOOKUP("gcb_v",acc!$B$10:$AMC$83,$A79-1947,FALSE)+HLOOKUP("fl_2_v_s121",acc!$B$10:$AMC$83,$A79-1947,FALSE)+HLOOKUP("fl_5e_v_s121",acc!$B$10:$AMC$83,$A79-1947,FALSE),"")</f>
        <v>-14.446204999999999</v>
      </c>
      <c r="WU79" s="203">
        <v>0</v>
      </c>
      <c r="WV79" s="203">
        <v>-8.8245119999999986</v>
      </c>
      <c r="WW79" s="203">
        <v>0</v>
      </c>
      <c r="WX79" s="203">
        <v>0</v>
      </c>
      <c r="WY79" s="203">
        <v>0</v>
      </c>
      <c r="WZ79" s="203">
        <v>0</v>
      </c>
      <c r="XA79" s="203">
        <v>0</v>
      </c>
      <c r="XB79" s="203">
        <v>0</v>
      </c>
      <c r="XC79" s="203">
        <v>-5.2648609999999998</v>
      </c>
      <c r="XD79" s="203">
        <v>-5.2648609999999998</v>
      </c>
      <c r="XE79" s="203">
        <v>0</v>
      </c>
      <c r="XF79" s="203">
        <v>0</v>
      </c>
      <c r="XG79" s="203">
        <v>0</v>
      </c>
      <c r="XH79" s="203">
        <v>0</v>
      </c>
      <c r="XI79" s="203">
        <v>-35.413913999999998</v>
      </c>
      <c r="XJ79" s="241">
        <f>IFERROR(HLOOKUP("fl_2_v_s13",acc!$B$10:$ALU$83,$A79-1947,FALSE)+HLOOKUP("fl_3e_v_s13",acc!$B$10:$ALU$83,$A79-1947,FALSE)+HLOOKUP("fl_4_v_s13",acc!$B$10:$ALU$83,$A79-1947,FALSE),"")</f>
        <v>-35.317920000000001</v>
      </c>
      <c r="XK79" s="203">
        <v>0</v>
      </c>
      <c r="XL79" s="203">
        <v>0</v>
      </c>
      <c r="XM79" s="203">
        <v>0</v>
      </c>
      <c r="XN79" s="203">
        <v>-35.519967999999999</v>
      </c>
      <c r="XO79" s="203">
        <v>-20.114896000000002</v>
      </c>
      <c r="XP79" s="203">
        <v>-15.405061</v>
      </c>
      <c r="XQ79" s="203">
        <v>1.3812E-2</v>
      </c>
      <c r="XR79" s="203">
        <v>0</v>
      </c>
      <c r="XS79" s="203">
        <v>0</v>
      </c>
      <c r="XT79" s="203">
        <v>0</v>
      </c>
      <c r="XU79" s="203">
        <v>0</v>
      </c>
      <c r="XV79" s="203">
        <v>0</v>
      </c>
      <c r="XW79" s="203">
        <v>0</v>
      </c>
      <c r="XX79" s="203">
        <v>-1.5265202</v>
      </c>
      <c r="XY79" s="241">
        <f>IFERROR(HLOOKUP("fl_4_v_s14",acc!$B$10:$ALM$83,$A79-1947,FALSE),"")</f>
        <v>-1.9095202</v>
      </c>
      <c r="XZ79" s="203">
        <v>0</v>
      </c>
      <c r="YA79" s="203">
        <v>0</v>
      </c>
      <c r="YB79" s="203">
        <v>0</v>
      </c>
      <c r="YC79" s="203">
        <v>0</v>
      </c>
      <c r="YD79" s="203">
        <v>0</v>
      </c>
      <c r="YE79" s="203">
        <v>-1.9095202</v>
      </c>
      <c r="YF79" s="203">
        <v>0</v>
      </c>
      <c r="YG79" s="203">
        <v>0</v>
      </c>
      <c r="YH79" s="203">
        <v>0</v>
      </c>
      <c r="YI79" s="203">
        <v>0</v>
      </c>
      <c r="YJ79" s="203">
        <v>0</v>
      </c>
      <c r="YK79" s="203">
        <v>0</v>
      </c>
      <c r="YL79" s="203">
        <v>-165.59603129999999</v>
      </c>
      <c r="YM79" s="241">
        <f>IFERROR(HLOOKUP("fl_1_v_s2",acc!$B$10:$ALE$83,$A79-1947,FALSE)+HLOOKUP("fl_295_v_s2",acc!$B$10:$ALE$83,$A79-1947,FALSE)+HLOOKUP("tgt2_v",acc!$B$10:$ALE$83,$A79-1947,FALSE)+HLOOKUP("fl_2_v_s2",acc!$B$10:$ALE$83,$A79-1947,FALSE)+HLOOKUP("fl_3d_v_s2",acc!$B$10:$ALE$83,$A79-1947,FALSE)+HLOOKUP("fl_4_v_s2",acc!$B$10:$ALE$83,$A79-1947,FALSE)+HLOOKUP("fl_5d_v_s2",acc!$B$10:$ALE$83,$A79-1947,FALSE)+HLOOKUP("fl_7_v_s2",acc!$B$10:$ALE$83,$A79-1947,FALSE),"")</f>
        <v>91.05814819999992</v>
      </c>
      <c r="YN79" s="203">
        <v>-1.1516510000000002</v>
      </c>
      <c r="YO79" s="203">
        <v>11.193167499999998</v>
      </c>
      <c r="YP79" s="203">
        <v>0</v>
      </c>
      <c r="YQ79" s="203">
        <v>-0.30176000000000003</v>
      </c>
      <c r="YR79" s="203">
        <v>-88.590987899999988</v>
      </c>
      <c r="YS79" s="203">
        <v>-60.151779000000005</v>
      </c>
      <c r="YT79" s="203">
        <v>-28.4392</v>
      </c>
      <c r="YU79" s="203">
        <v>-23.007031600000005</v>
      </c>
      <c r="YV79" s="203">
        <v>149.84428969999999</v>
      </c>
      <c r="YW79" s="203">
        <v>0</v>
      </c>
      <c r="YX79" s="203">
        <v>149.84428969999999</v>
      </c>
      <c r="YY79" s="203">
        <v>0</v>
      </c>
      <c r="YZ79" s="203">
        <v>-17.079666400000065</v>
      </c>
      <c r="ZA79" s="203">
        <v>0</v>
      </c>
      <c r="ZB79" s="203">
        <v>-80.122110300000003</v>
      </c>
      <c r="ZC79" s="241">
        <f>IFERROR(HLOOKUP("fa_21_c_s11",acc!$B$10:$AIL$83,$A79-1947,FALSE)+HLOOKUP("fa_2_c_s11",acc!$B$10:$AIL$83,$A79-1947,FALSE)+HLOOKUP("fa_3e_c_s11",acc!$B$10:$AIL$83,$A79-1947,FALSE)+HLOOKUP("fa_3d_c_s11",acc!$B$10:$AIL$83,$A79-1947,FALSE)+HLOOKUP("fa_4_c_s11",acc!$B$10:$AIL$83,$A79-1947,FALSE)+HLOOKUP("fa_5e_c_s11",acc!$B$10:$AIL$83,$A79-1947,FALSE)+HLOOKUP("fa_5d_c_s11",acc!$B$10:$AIL$83,$A79-1947,FALSE)+HLOOKUP("fa_6_c_s11",acc!$B$10:$AIL$83,$A79-1947,FALSE)+HLOOKUP("fa_7_c_s11",acc!$B$10:$AIL$83,$A79-1947,FALSE)+HLOOKUP("fa_8_c_s11",acc!$B$10:$AIL$83,$A79-1947,FALSE),"")</f>
        <v>-115.258748</v>
      </c>
      <c r="ZD79" s="203">
        <v>0</v>
      </c>
      <c r="ZE79" s="203">
        <v>-1.3946999999999998E-2</v>
      </c>
      <c r="ZF79" s="203">
        <v>-1E-3</v>
      </c>
      <c r="ZG79" s="203">
        <v>7.7</v>
      </c>
      <c r="ZH79" s="203">
        <v>-1.5622210000000001</v>
      </c>
      <c r="ZI79" s="203">
        <v>9.2622090000000004</v>
      </c>
      <c r="ZJ79" s="203">
        <v>-34.599627999999996</v>
      </c>
      <c r="ZK79" s="203">
        <v>-44.015223299999995</v>
      </c>
      <c r="ZL79" s="203">
        <v>-33.673491999999996</v>
      </c>
      <c r="ZM79" s="203">
        <v>-10.341773</v>
      </c>
      <c r="ZN79" s="203">
        <v>-0.486456</v>
      </c>
      <c r="ZO79" s="203">
        <v>0</v>
      </c>
      <c r="ZP79" s="203">
        <v>-45.090061999999996</v>
      </c>
      <c r="ZQ79" s="203">
        <v>-39.146081200000005</v>
      </c>
      <c r="ZR79" s="241">
        <f>IFERROR(HLOOKUP("fa_21_c_s12",acc!$B$10:$AMJ$83,$A79-1947,FALSE)+HLOOKUP("res_c",acc!$B$10:$AMJ$83,$A79-1947,FALSE)+HLOOKUP("fa_2_c_s12",acc!$B$10:$AMJ$83,$A79-1947,FALSE)+HLOOKUP("fa_3e_c_s12",acc!$B$10:$AMJ$83,$A79-1947,FALSE)+HLOOKUP("fa_3d_c_s12",acc!$B$10:$AMJ$83,$A79-1947,FALSE)+HLOOKUP("fa_3g_c_s12",acc!$B$10:$AMJ$83,$A79-1947,FALSE)+HLOOKUP("fa_4_c_s12",acc!$B$10:$AMJ$83,$A79-1947,FALSE)+HLOOKUP("fa_5e_c_s12",acc!$B$10:$AMJ$83,$A79-1947,FALSE)+HLOOKUP("fa_5d_c_s12",acc!$B$10:$AMJ$83,$A79-1947,FALSE)+HLOOKUP("fa_8_c_s12",acc!$B$10:$AMJ$83,$A79-1947,FALSE),"")</f>
        <v>-32.438507200000004</v>
      </c>
      <c r="ZS79" s="203">
        <v>-3.8000000000000002E-4</v>
      </c>
      <c r="ZT79" s="203">
        <v>1.9624858000000001</v>
      </c>
      <c r="ZU79" s="203">
        <v>0</v>
      </c>
      <c r="ZV79" s="203">
        <v>0</v>
      </c>
      <c r="ZW79" s="203">
        <v>-40.002980999999998</v>
      </c>
      <c r="ZX79" s="203">
        <v>4.0239770000000004</v>
      </c>
      <c r="ZY79" s="203">
        <v>-44.026763000000003</v>
      </c>
      <c r="ZZ79" s="203">
        <v>-21.658196999999998</v>
      </c>
      <c r="AAA79" s="203">
        <v>-17.646432000000001</v>
      </c>
      <c r="AAB79" s="203">
        <v>-14.432166</v>
      </c>
      <c r="AAC79" s="203">
        <v>-3.2145440000000001</v>
      </c>
      <c r="AAD79" s="203">
        <v>0</v>
      </c>
      <c r="AAE79" s="203">
        <v>0</v>
      </c>
      <c r="AAF79" s="203">
        <v>44.906700000000001</v>
      </c>
      <c r="AAG79" s="203">
        <v>2.9700000000000001E-4</v>
      </c>
      <c r="AAH79" s="241">
        <f>IFERROR(HLOOKUP("fa_1_c_s121",acc!$B$10:$AMB$83,$A79-1947,FALSE)+HLOOKUP("fa_295_c_s121",acc!$B$10:$AMB$83,$A79-1947,FALSE)+HLOOKUP("tgt2_c",acc!$B$10:$AMB$83,$A79-1947,FALSE)+HLOOKUP("fa_2_c_s121",acc!$B$10:$AMB$83,$A79-1947,FALSE)+HLOOKUP("fa_3e_c_s121",acc!$B$10:$AMB$83,$A79-1947,FALSE)+HLOOKUP("fa_3d_c_s121",acc!$B$10:$AMB$83,$A79-1947,FALSE)+HLOOKUP("fa_3g_c_s121",acc!$B$10:$AMB$83,$A79-1947,FALSE)+HLOOKUP("fa_4_c_s121",acc!$B$10:$AMB$83,$A79-1947,FALSE)+HLOOKUP("fa_5e_c_s121",acc!$B$10:$AMB$83,$A79-1947,FALSE)+HLOOKUP("fa_5d_c_s121",acc!$B$10:$AMB$83,$A79-1947,FALSE)+HLOOKUP("fa_7_c_s121",acc!$B$10:$AMB$83,$A79-1947,FALSE)+HLOOKUP("fa_8_c_s121",acc!$B$10:$AMB$83,$A79-1947,FALSE),"")</f>
        <v>6.2900000000001941E-4</v>
      </c>
      <c r="AAI79" s="203">
        <v>3.8000000000000002E-4</v>
      </c>
      <c r="AAJ79" s="203">
        <v>2.9799999999999998E-4</v>
      </c>
      <c r="AAK79" s="203">
        <v>0</v>
      </c>
      <c r="AAL79" s="203">
        <v>0</v>
      </c>
      <c r="AAM79" s="203">
        <v>-6.4606999999999998E-2</v>
      </c>
      <c r="AAN79" s="203">
        <v>-0.40506799999999998</v>
      </c>
      <c r="AAO79" s="203">
        <v>0.34045900000000001</v>
      </c>
      <c r="AAP79" s="203">
        <v>-9.9999999999999995E-7</v>
      </c>
      <c r="AAQ79" s="203">
        <v>6.4606999999999998E-2</v>
      </c>
      <c r="AAR79" s="203">
        <v>-0.13377600000000001</v>
      </c>
      <c r="AAS79" s="203">
        <v>0.19833799999999999</v>
      </c>
      <c r="AAT79" s="203">
        <v>0</v>
      </c>
      <c r="AAU79" s="203">
        <v>0</v>
      </c>
      <c r="AAV79" s="203">
        <v>-9.9999999999999995E-7</v>
      </c>
      <c r="AAW79" s="203">
        <v>0.57900800000000008</v>
      </c>
      <c r="AAX79" s="241">
        <f>IFERROR(HLOOKUP("gcb_c",acc!$B$10:$ALT$83,$A79-1947,FALSE)+HLOOKUP("fa_2_c_s13",acc!$B$10:$ALT$83,$A79-1947,FALSE)+HLOOKUP("fa_3d_c_s13",acc!$B$10:$ALT$83,$A79-1947,FALSE)+HLOOKUP("fa_3g_c_s13",acc!$B$10:$ALT$83,$A79-1947,FALSE)+HLOOKUP("fa_5e_c_s13",acc!$B$10:$ALT$83,$A79-1947,FALSE)+HLOOKUP("fa_5d_c_s13",acc!$B$10:$ALT$83,$A79-1947,FALSE)+HLOOKUP("fa_6_c_s13",acc!$B$10:$ALT$83,$A79-1947,FALSE)+HLOOKUP("fa_7_c_s13",acc!$B$10:$ALT$83,$A79-1947,FALSE)+HLOOKUP("fa_8_c_s13",acc!$B$10:$ALT$83,$A79-1947,FALSE),"")</f>
        <v>-1.4355060000000002</v>
      </c>
      <c r="AAY79" s="203">
        <v>0</v>
      </c>
      <c r="AAZ79" s="203">
        <v>8.4343000000000001E-2</v>
      </c>
      <c r="ABA79" s="203">
        <v>0</v>
      </c>
      <c r="ABB79" s="203">
        <v>2.0988E-2</v>
      </c>
      <c r="ABC79" s="203">
        <v>0.23394700000000002</v>
      </c>
      <c r="ABD79" s="203">
        <v>-0.21295900000000001</v>
      </c>
      <c r="ABE79" s="203">
        <v>0</v>
      </c>
      <c r="ABF79" s="203">
        <v>-1.404598</v>
      </c>
      <c r="ABG79" s="203">
        <v>0.77064399999999988</v>
      </c>
      <c r="ABH79" s="203">
        <v>-2.174636</v>
      </c>
      <c r="ABI79" s="203">
        <v>-2.8799999999999995E-4</v>
      </c>
      <c r="ABJ79" s="203">
        <v>-9.7120000000000001E-3</v>
      </c>
      <c r="ABK79" s="203">
        <v>1.3130000000000031E-2</v>
      </c>
      <c r="ABL79" s="203">
        <v>-8.8433626000000007</v>
      </c>
      <c r="ABM79" s="241">
        <f>IFERROR(HLOOKUP("fa_21_c_s14",acc!$B$10:$ALL$83,$A79-1947,FALSE)+HLOOKUP("fa_2_c_s14",acc!$B$10:$ALL$83,$A79-1947,FALSE)+HLOOKUP("fa_3d_c_s14",acc!$B$10:$ALL$83,$A79-1947,FALSE)+HLOOKUP("fa_3g_c_s14",acc!$B$10:$ALL$83,$A79-1947,FALSE)+HLOOKUP("fa_5e_c_s14",acc!$B$10:$ALL$83,$A79-1947,FALSE)+HLOOKUP("fa_5d_c_s14",acc!$B$10:$ALL$83,$A79-1947,FALSE)+HLOOKUP("fa_6_c_s14",acc!$B$10:$ALL$83,$A79-1947,FALSE)+HLOOKUP("fa_7_c_s14",acc!$B$10:$ALL$83,$A79-1947,FALSE)+HLOOKUP("fa_8_c_s14",acc!$B$10:$ALL$83,$A79-1947,FALSE),"")</f>
        <v>-8.9444970000000001</v>
      </c>
      <c r="ABN79" s="203">
        <v>0</v>
      </c>
      <c r="ABO79" s="203">
        <v>8.9300000000000002E-4</v>
      </c>
      <c r="ABP79" s="203">
        <v>0</v>
      </c>
      <c r="ABQ79" s="203">
        <v>-2.4900000000000002</v>
      </c>
      <c r="ABR79" s="203">
        <v>0.102188</v>
      </c>
      <c r="ABS79" s="203">
        <v>-2.5921790000000002</v>
      </c>
      <c r="ABT79" s="203">
        <v>0</v>
      </c>
      <c r="ABU79" s="203">
        <v>-5.7596805999999994</v>
      </c>
      <c r="ABV79" s="203">
        <v>-7.9097489999999997</v>
      </c>
      <c r="ABW79" s="203">
        <v>2.149975</v>
      </c>
      <c r="ABX79" s="203">
        <v>-0.96945199999999998</v>
      </c>
      <c r="ABY79" s="203">
        <v>0</v>
      </c>
      <c r="ABZ79" s="203">
        <v>0.27382699999999999</v>
      </c>
      <c r="ACA79" s="203">
        <v>-131.79288550000001</v>
      </c>
      <c r="ACB79" s="241">
        <f>IFERROR(HLOOKUP("fa_21_c_s2",acc!$B$10:$ALD$83,$A79-1947,FALSE)+HLOOKUP("fa_2_c_s2",acc!$B$10:$ALD$83,$A79-1947,FALSE)+HLOOKUP("fa_3e_c_s2",acc!$B$10:$ALD$83,$A79-1947,FALSE)+HLOOKUP("fa_3g_c_s2",acc!$B$10:$ALD$83,$A79-1947,FALSE)+HLOOKUP("fa_4_c_s2",acc!$B$10:$ALD$83,$A79-1947,FALSE)+HLOOKUP("fa_5e_c_s2",acc!$B$10:$ALD$83,$A79-1947,FALSE)+HLOOKUP("fa_6_c_s2",acc!$B$10:$ALD$83,$A79-1947,FALSE)+HLOOKUP("fa_8_c_s2",acc!$B$10:$ALD$83,$A79-1947,FALSE),"")</f>
        <v>-18.755574300000006</v>
      </c>
      <c r="ACC79" s="203">
        <v>0</v>
      </c>
      <c r="ACD79" s="203">
        <v>9.1800000000000784E-2</v>
      </c>
      <c r="ACE79" s="203">
        <v>0</v>
      </c>
      <c r="ACF79" s="203">
        <v>0</v>
      </c>
      <c r="ACG79" s="203">
        <v>0.29249999999999998</v>
      </c>
      <c r="ACH79" s="203">
        <v>2.3928229999999999</v>
      </c>
      <c r="ACI79" s="203">
        <v>-2.1001999999999996</v>
      </c>
      <c r="ACJ79" s="203">
        <v>38.285963000000002</v>
      </c>
      <c r="ACK79" s="203">
        <v>-55.139543300000007</v>
      </c>
      <c r="ACL79" s="203">
        <v>-55.139543300000007</v>
      </c>
      <c r="ACM79" s="203">
        <v>0</v>
      </c>
      <c r="ACN79" s="203">
        <v>0.20999999999999996</v>
      </c>
      <c r="ACO79" s="203">
        <v>0</v>
      </c>
      <c r="ACP79" s="203">
        <v>-0.1035939999999993</v>
      </c>
      <c r="ACQ79" s="203">
        <v>-143.1923433</v>
      </c>
      <c r="ACR79" s="241">
        <f>IFERROR(HLOOKUP("fl_3g_c_s11",acc!$B$10:$AMQ$83,$A79-1947,FALSE)+HLOOKUP("fl_4_c_s11",acc!$B$10:$AMQ$83,$A79-1947,FALSE)+HLOOKUP("fl_5e_c_s11",acc!$B$10:$AMQ$83,$A79-1947,FALSE),"")</f>
        <v>-178.3289273</v>
      </c>
      <c r="ACS79" s="203">
        <v>0</v>
      </c>
      <c r="ACT79" s="203">
        <v>0</v>
      </c>
      <c r="ACU79" s="203">
        <v>0</v>
      </c>
      <c r="ACV79" s="203">
        <v>1.2964E-2</v>
      </c>
      <c r="ACW79" s="203">
        <v>-1.2964E-2</v>
      </c>
      <c r="ACX79" s="203">
        <v>-38.227513999999999</v>
      </c>
      <c r="ACY79" s="203">
        <v>-141.3490353</v>
      </c>
      <c r="ACZ79" s="203">
        <v>-141.3490353</v>
      </c>
      <c r="ADA79" s="203">
        <v>0</v>
      </c>
      <c r="ADB79" s="203">
        <v>0</v>
      </c>
      <c r="ADC79" s="203">
        <v>0</v>
      </c>
      <c r="ADD79" s="203">
        <v>0</v>
      </c>
      <c r="ADE79" s="203">
        <v>14.0718678</v>
      </c>
      <c r="ADF79" s="241">
        <f>IFERROR(HLOOKUP("fl_295_c_s12",acc!$B$10:$AMI$83,$A79-1947,FALSE)+HLOOKUP("fl_2_c_s12",acc!$B$10:$AMI$83,$A79-1947,FALSE)+HLOOKUP("fl_3g_c_s12",acc!$B$10:$AMI$83,$A79-1947,FALSE)+HLOOKUP("fl_5e_c_s12",acc!$B$10:$AMI$83,$A79-1947,FALSE)+HLOOKUP("fl_6_c_s12",acc!$B$10:$AMI$83,$A79-1947,FALSE)+HLOOKUP("fl_7_c_s12",acc!$B$10:$AMI$83,$A79-1947,FALSE),"")</f>
        <v>20.779586800000001</v>
      </c>
      <c r="ADG79" s="203">
        <v>-3.8000000000000002E-4</v>
      </c>
      <c r="ADH79" s="203">
        <v>-9.2213252000000008</v>
      </c>
      <c r="ADI79" s="203">
        <v>0</v>
      </c>
      <c r="ADJ79" s="203">
        <v>9.2799999999999994E-2</v>
      </c>
      <c r="ADK79" s="203">
        <v>0.33300000000000002</v>
      </c>
      <c r="ADL79" s="203">
        <v>3.0965069999999999</v>
      </c>
      <c r="ADM79" s="203">
        <v>-2.7634450000000004</v>
      </c>
      <c r="ADN79" s="203">
        <v>0</v>
      </c>
      <c r="ADO79" s="203">
        <v>30.830958000000003</v>
      </c>
      <c r="ADP79" s="203">
        <v>30.830958000000003</v>
      </c>
      <c r="ADQ79" s="203">
        <v>0</v>
      </c>
      <c r="ADR79" s="203">
        <v>-1.2461960000000001</v>
      </c>
      <c r="ADS79" s="203">
        <v>-9.7120000000000001E-3</v>
      </c>
      <c r="ADT79" s="203">
        <v>0</v>
      </c>
      <c r="ADU79" s="203">
        <v>-1.707E-3</v>
      </c>
      <c r="ADV79" s="241">
        <f>IFERROR(HLOOKUP("fl_21_c_s121",acc!$B$10:$AMA$83,$A79-1947,FALSE)+HLOOKUP("res_c",acc!$B$10:$AMA$83,$A79-1947,FALSE)+HLOOKUP("gcb_c",acc!$B$10:$AMA$83,$A79-1947,FALSE)+HLOOKUP("fl_2_c_s121",acc!$B$10:$AMA$83,$A79-1947,FALSE)+HLOOKUP("fl_5e_c_s121",acc!$B$10:$AMA$83,$A79-1947,FALSE),"")</f>
        <v>-1.328E-3</v>
      </c>
      <c r="ADW79" s="203">
        <v>0</v>
      </c>
      <c r="ADX79" s="203">
        <v>3.4999999999999983E-5</v>
      </c>
      <c r="ADY79" s="203">
        <v>-1E-3</v>
      </c>
      <c r="ADZ79" s="203">
        <v>0</v>
      </c>
      <c r="AEA79" s="203">
        <v>0</v>
      </c>
      <c r="AEB79" s="203">
        <v>0</v>
      </c>
      <c r="AEC79" s="203">
        <v>0</v>
      </c>
      <c r="AED79" s="203">
        <v>0</v>
      </c>
      <c r="AEE79" s="203">
        <v>-5.0000000000000004E-6</v>
      </c>
      <c r="AEF79" s="203">
        <v>-5.0000000000000004E-6</v>
      </c>
      <c r="AEG79" s="203">
        <v>0</v>
      </c>
      <c r="AEH79" s="203">
        <v>0</v>
      </c>
      <c r="AEI79" s="203">
        <v>0</v>
      </c>
      <c r="AEJ79" s="203">
        <v>0</v>
      </c>
      <c r="AEK79" s="203">
        <v>1.3417249999999998</v>
      </c>
      <c r="AEL79" s="241">
        <f>IFERROR(HLOOKUP("fl_2_c_s13",acc!$B$10:$ALS$83,$A79-1947,FALSE)+HLOOKUP("fl_3e_c_s13",acc!$B$10:$ALS$83,$A79-1947,FALSE)+HLOOKUP("fl_4_c_s13",acc!$B$10:$ALS$83,$A79-1947,FALSE),"")</f>
        <v>-0.67339499999999997</v>
      </c>
      <c r="AEM79" s="203">
        <v>0</v>
      </c>
      <c r="AEN79" s="203">
        <v>1.3983000000000001E-2</v>
      </c>
      <c r="AEO79" s="203">
        <v>0</v>
      </c>
      <c r="AEP79" s="203">
        <v>-4.0500000000000001E-2</v>
      </c>
      <c r="AEQ79" s="203">
        <v>-0.71664800000000006</v>
      </c>
      <c r="AER79" s="203">
        <v>0.67614799999999997</v>
      </c>
      <c r="AES79" s="203">
        <v>-0.50726099999999996</v>
      </c>
      <c r="AET79" s="203">
        <v>0</v>
      </c>
      <c r="AEU79" s="203">
        <v>0</v>
      </c>
      <c r="AEV79" s="203">
        <v>0</v>
      </c>
      <c r="AEW79" s="203">
        <v>0</v>
      </c>
      <c r="AEX79" s="203">
        <v>0</v>
      </c>
      <c r="AEY79" s="203">
        <v>0</v>
      </c>
      <c r="AEZ79" s="203">
        <v>-4.0124279999999999</v>
      </c>
      <c r="AFA79" s="241">
        <f>IFERROR(HLOOKUP("fl_4_c_s14",acc!$B$10:$ALK$83,$A79-1947,FALSE),"")</f>
        <v>-4.1134779999999997</v>
      </c>
      <c r="AFB79" s="203">
        <v>0</v>
      </c>
      <c r="AFC79" s="203">
        <v>0</v>
      </c>
      <c r="AFD79" s="203">
        <v>0</v>
      </c>
      <c r="AFE79" s="203">
        <v>0</v>
      </c>
      <c r="AFF79" s="203">
        <v>0</v>
      </c>
      <c r="AFG79" s="203">
        <v>-4.1134779999999997</v>
      </c>
      <c r="AFH79" s="203">
        <v>0</v>
      </c>
      <c r="AFI79" s="203">
        <v>0</v>
      </c>
      <c r="AFJ79" s="203">
        <v>0</v>
      </c>
      <c r="AFK79" s="203">
        <v>0</v>
      </c>
      <c r="AFL79" s="203">
        <v>0</v>
      </c>
      <c r="AFM79" s="203">
        <v>0</v>
      </c>
      <c r="AFN79" s="203">
        <v>-127.53224920000001</v>
      </c>
      <c r="AFO79" s="241">
        <f>IFERROR(HLOOKUP("fl_1_c_s2",acc!$B$10:$ALC$83,$A79-1947,FALSE)+HLOOKUP("fl_295_c_s2",acc!$B$10:$ALC$83,$A79-1947,FALSE)+HLOOKUP("tgt2_c",acc!$B$10:$ALC$83,$A79-1947,FALSE)+HLOOKUP("fl_2_c_s2",acc!$B$10:$ALC$83,$A79-1947,FALSE)+HLOOKUP("fl_3d_c_s2",acc!$B$10:$ALC$83,$A79-1947,FALSE)+HLOOKUP("fl_4_c_s2",acc!$B$10:$ALC$83,$A79-1947,FALSE)+HLOOKUP("fl_5d_c_s2",acc!$B$10:$ALC$83,$A79-1947,FALSE)+HLOOKUP("fl_7_c_s2",acc!$B$10:$ALC$83,$A79-1947,FALSE),"")</f>
        <v>-14.494791000000003</v>
      </c>
      <c r="AFP79" s="203">
        <v>3.8000000000000002E-4</v>
      </c>
      <c r="AFQ79" s="203">
        <v>11.33318</v>
      </c>
      <c r="AFR79" s="203">
        <v>0</v>
      </c>
      <c r="AFS79" s="203">
        <v>-9.2799999999999994E-2</v>
      </c>
      <c r="AFT79" s="203">
        <v>-34.836599999999997</v>
      </c>
      <c r="AFU79" s="203">
        <v>2.3928229999999999</v>
      </c>
      <c r="AFV79" s="203">
        <v>-37.229300000000002</v>
      </c>
      <c r="AFW79" s="203">
        <v>24.876389999999997</v>
      </c>
      <c r="AFX79" s="203">
        <v>-13.382641</v>
      </c>
      <c r="AFY79" s="203">
        <v>0</v>
      </c>
      <c r="AFZ79" s="203">
        <v>-13.382641</v>
      </c>
      <c r="AGA79" s="203">
        <v>0</v>
      </c>
      <c r="AGB79" s="203">
        <v>0</v>
      </c>
      <c r="AGC79" s="203">
        <v>0</v>
      </c>
      <c r="AGD79" s="203">
        <v>2299.4810000000002</v>
      </c>
      <c r="AGE79" s="203">
        <v>2298.9480000000003</v>
      </c>
      <c r="AGF79" s="203">
        <v>0</v>
      </c>
      <c r="AGG79" s="203">
        <v>0</v>
      </c>
      <c r="AGH79" s="203">
        <v>32.163320000000006</v>
      </c>
      <c r="AGI79" s="203">
        <v>-6.8185966666666671</v>
      </c>
      <c r="AGJ79" s="203">
        <v>21.488960000000002</v>
      </c>
      <c r="AGK79" s="203">
        <v>10.825318000000001</v>
      </c>
      <c r="AGL79" s="203">
        <v>0</v>
      </c>
      <c r="AGM79" s="203">
        <v>-3.5799999999999992E-4</v>
      </c>
      <c r="AGN79" s="203">
        <v>508.14431500000001</v>
      </c>
      <c r="AGO79" s="203">
        <v>163.17478500000001</v>
      </c>
      <c r="AGP79" s="203">
        <v>-0.35683199999999998</v>
      </c>
      <c r="AGQ79" s="203">
        <v>0</v>
      </c>
      <c r="AGR79" s="203">
        <v>6.0202600000000004</v>
      </c>
      <c r="AGS79" s="203">
        <v>-9.2264619999999979</v>
      </c>
      <c r="AGT79" s="203">
        <v>114.676851</v>
      </c>
      <c r="AGU79" s="203">
        <v>0</v>
      </c>
      <c r="AGV79" s="203">
        <v>-34.725648</v>
      </c>
      <c r="AGW79" s="203">
        <v>76.74500900000001</v>
      </c>
      <c r="AGX79" s="203">
        <v>19.301436000000002</v>
      </c>
      <c r="AGY79" s="203">
        <v>0.6990430000000174</v>
      </c>
      <c r="AGZ79" s="203">
        <v>47.311934000000001</v>
      </c>
      <c r="AHA79" s="203">
        <v>34.184279000000004</v>
      </c>
      <c r="AHB79" s="203">
        <v>-2.9297399999999882</v>
      </c>
      <c r="AHC79" s="203">
        <v>-4.0528709999999997</v>
      </c>
      <c r="AHD79" s="203">
        <v>38.712581999999998</v>
      </c>
      <c r="AHE79" s="203">
        <v>8.2059829999999998</v>
      </c>
      <c r="AHF79" s="203">
        <v>609.64350899999999</v>
      </c>
      <c r="AHG79" s="203">
        <v>380.90990500000004</v>
      </c>
      <c r="AHH79" s="203">
        <v>0</v>
      </c>
      <c r="AHI79" s="203">
        <v>1223.7173049999999</v>
      </c>
      <c r="AHJ79" s="203">
        <v>2222.476701</v>
      </c>
      <c r="AHK79" s="203">
        <v>569.94459999999992</v>
      </c>
      <c r="AHL79" s="203">
        <v>896.14499000000001</v>
      </c>
      <c r="AHM79" s="203">
        <v>1506.199208</v>
      </c>
      <c r="AHN79" s="203">
        <f t="shared" si="3"/>
        <v>1.5747040041771294</v>
      </c>
      <c r="AHO79" s="203">
        <f t="shared" si="2"/>
        <v>0.95417678435472886</v>
      </c>
      <c r="AHP79" s="203">
        <v>99.554307999999935</v>
      </c>
      <c r="AHQ79" s="203">
        <v>12.539017000000058</v>
      </c>
      <c r="AHR79" s="203">
        <v>31.467407999999999</v>
      </c>
      <c r="AHS79" s="203">
        <v>1036.4381270000001</v>
      </c>
      <c r="AHT79" s="203">
        <v>0.31043500000000002</v>
      </c>
      <c r="AHU79" s="203">
        <v>-15.621016999999998</v>
      </c>
      <c r="AHV79" s="203">
        <v>-4.6160780000000008</v>
      </c>
      <c r="AHW79" s="203">
        <v>0</v>
      </c>
      <c r="AHX79" s="203">
        <v>-15.405061</v>
      </c>
      <c r="AHY79" s="203">
        <v>-35.331732000000002</v>
      </c>
      <c r="AHZ79" s="203">
        <v>-10.278642999999999</v>
      </c>
      <c r="AIA79" s="203">
        <v>-35.163350000000008</v>
      </c>
      <c r="AIB79" s="203">
        <v>-61.997821999999999</v>
      </c>
      <c r="AIC79" s="203">
        <v>-3.4853889999999987</v>
      </c>
      <c r="AID79" s="203">
        <v>-0.23715800000000087</v>
      </c>
      <c r="AIE79" s="203">
        <v>-1.106641</v>
      </c>
      <c r="AIF79" s="203">
        <v>-32.283940999999999</v>
      </c>
      <c r="AIG79" s="203">
        <v>-0.31459899999999996</v>
      </c>
      <c r="AIH79" s="203">
        <v>-0.19147000000000008</v>
      </c>
      <c r="AII79" s="203">
        <v>-0.35019600000000001</v>
      </c>
      <c r="AIJ79" s="203">
        <v>0</v>
      </c>
      <c r="AIK79" s="203">
        <v>0.67614799999999997</v>
      </c>
      <c r="AIL79" s="203">
        <v>-0.18011700000000003</v>
      </c>
      <c r="AIM79" s="203">
        <v>1.247622</v>
      </c>
      <c r="AIN79" s="203">
        <v>4.2154470000000002</v>
      </c>
      <c r="AIO79" s="203">
        <v>0.33306199999999953</v>
      </c>
      <c r="AIP79" s="203">
        <v>-5.4871999999999976E-2</v>
      </c>
      <c r="AIQ79" s="203">
        <v>9.4330000000000025E-2</v>
      </c>
      <c r="AIR79" s="203">
        <v>0.102188</v>
      </c>
      <c r="AIS79" s="203">
        <v>-2.7763479999999996</v>
      </c>
    </row>
    <row r="80" spans="1:929" x14ac:dyDescent="0.35">
      <c r="A80" s="1">
        <v>2018</v>
      </c>
      <c r="B80" s="203">
        <v>297.00099999999998</v>
      </c>
      <c r="C80" s="203">
        <v>-245.88896299999999</v>
      </c>
      <c r="D80" s="203">
        <v>41.477134</v>
      </c>
      <c r="E80" s="203">
        <v>-0.52201099999996359</v>
      </c>
      <c r="F80" s="203">
        <v>2473.449032</v>
      </c>
      <c r="G80" s="203">
        <v>20.471</v>
      </c>
      <c r="H80" s="203">
        <v>0</v>
      </c>
      <c r="I80" s="203">
        <v>-3.5857700000000001</v>
      </c>
      <c r="J80" s="203">
        <v>-0.49623000000000062</v>
      </c>
      <c r="K80" s="203">
        <v>411.34199999999998</v>
      </c>
      <c r="L80" s="203">
        <v>0</v>
      </c>
      <c r="M80" s="203">
        <v>0</v>
      </c>
      <c r="N80" s="203">
        <v>0</v>
      </c>
      <c r="O80" s="203">
        <f t="shared" si="6"/>
        <v>2.901997868028424</v>
      </c>
      <c r="P80" s="203">
        <f t="shared" si="4"/>
        <v>0.9841976196339266</v>
      </c>
      <c r="Q80" s="203">
        <v>0</v>
      </c>
      <c r="R80" s="203">
        <v>0</v>
      </c>
      <c r="S80" s="203">
        <v>9.6000000000000002E-2</v>
      </c>
      <c r="T80" s="203">
        <v>0</v>
      </c>
      <c r="U80" s="203">
        <v>74.486732000000003</v>
      </c>
      <c r="V80" s="203">
        <v>61.176327000000001</v>
      </c>
      <c r="W80" s="203">
        <v>2129.2245200000002</v>
      </c>
      <c r="X80" s="203">
        <v>23.86</v>
      </c>
      <c r="Y80" s="203">
        <v>-17.746966</v>
      </c>
      <c r="Z80" s="203">
        <v>2.1034299999999999</v>
      </c>
      <c r="AA80" s="203">
        <v>-3.0999999999998806E-2</v>
      </c>
      <c r="AB80" s="203">
        <v>153.466812</v>
      </c>
      <c r="AC80" s="203">
        <v>0</v>
      </c>
      <c r="AD80" s="203">
        <v>0</v>
      </c>
      <c r="AE80" s="203">
        <v>0</v>
      </c>
      <c r="AF80" s="203">
        <v>0</v>
      </c>
      <c r="AG80" s="203">
        <v>0</v>
      </c>
      <c r="AH80" s="203">
        <v>0</v>
      </c>
      <c r="AI80" s="203">
        <v>0</v>
      </c>
      <c r="AJ80" s="203">
        <v>0</v>
      </c>
      <c r="AK80" s="203">
        <v>0</v>
      </c>
      <c r="AL80" s="203">
        <v>0</v>
      </c>
      <c r="AM80" s="203">
        <v>0.30599999999999999</v>
      </c>
      <c r="AN80" s="203">
        <v>0</v>
      </c>
      <c r="AO80" s="203">
        <v>5.7861380000000002</v>
      </c>
      <c r="AP80" s="203">
        <v>6.8319260000000002</v>
      </c>
      <c r="AQ80" s="203">
        <v>161.013397</v>
      </c>
      <c r="AR80" s="203">
        <v>80.432999999999993</v>
      </c>
      <c r="AS80" s="203">
        <v>-78.163646999999997</v>
      </c>
      <c r="AT80" s="203">
        <v>26.667735</v>
      </c>
      <c r="AU80" s="203">
        <v>-5.6999999999987949E-2</v>
      </c>
      <c r="AV80" s="203">
        <v>1228.1650979999999</v>
      </c>
      <c r="AW80" s="203">
        <v>9.799999999999999E-2</v>
      </c>
      <c r="AX80" s="203">
        <v>0</v>
      </c>
      <c r="AY80" s="203">
        <v>0.74795800000000001</v>
      </c>
      <c r="AZ80" s="203">
        <v>0.18432000000000004</v>
      </c>
      <c r="BA80" s="203">
        <v>25.635010999999999</v>
      </c>
      <c r="BB80" s="203">
        <v>0</v>
      </c>
      <c r="BC80" s="203">
        <v>0</v>
      </c>
      <c r="BD80" s="203">
        <v>0</v>
      </c>
      <c r="BE80" s="203">
        <v>0</v>
      </c>
      <c r="BF80" s="203">
        <v>0</v>
      </c>
      <c r="BG80" s="203">
        <v>2.3819999999999997</v>
      </c>
      <c r="BH80" s="203">
        <v>0</v>
      </c>
      <c r="BI80" s="203">
        <v>38.451836999999998</v>
      </c>
      <c r="BJ80" s="203">
        <v>8.4780160000000002</v>
      </c>
      <c r="BK80" s="203">
        <v>872.99800700000003</v>
      </c>
      <c r="BL80" s="203">
        <v>135.449003</v>
      </c>
      <c r="BM80" s="203">
        <v>-84.331320000000005</v>
      </c>
      <c r="BN80" s="203">
        <v>70.849081999999996</v>
      </c>
      <c r="BO80" s="203">
        <v>0</v>
      </c>
      <c r="BP80" s="203">
        <v>4004.1652880000001</v>
      </c>
      <c r="BQ80" s="203">
        <v>1.83291</v>
      </c>
      <c r="BR80" s="203">
        <v>0</v>
      </c>
      <c r="BS80" s="203">
        <v>-1.22899</v>
      </c>
      <c r="BT80" s="203">
        <v>0</v>
      </c>
      <c r="BU80" s="203">
        <v>14.450100000000001</v>
      </c>
      <c r="BV80" s="203">
        <v>0.70699999999999996</v>
      </c>
      <c r="BW80" s="203">
        <v>0</v>
      </c>
      <c r="BX80" s="203">
        <v>0.19523199999999999</v>
      </c>
      <c r="BY80" s="203">
        <v>0</v>
      </c>
      <c r="BZ80" s="203">
        <v>142.78579999999999</v>
      </c>
      <c r="CA80" s="203">
        <v>-2.7849899999999996</v>
      </c>
      <c r="CB80" s="203">
        <v>0</v>
      </c>
      <c r="CC80" s="203">
        <v>172.933425</v>
      </c>
      <c r="CD80" s="203">
        <v>48.796050999999999</v>
      </c>
      <c r="CE80" s="203">
        <v>3878.7858960000003</v>
      </c>
      <c r="CF80" s="203">
        <v>541.02299199999993</v>
      </c>
      <c r="CG80" s="203">
        <v>-430.56250199999999</v>
      </c>
      <c r="CH80" s="203">
        <v>141.9676</v>
      </c>
      <c r="CI80" s="203">
        <v>0</v>
      </c>
      <c r="CJ80" s="203">
        <v>7896.2395999999999</v>
      </c>
      <c r="CK80" s="203">
        <v>22.09</v>
      </c>
      <c r="CL80" s="203">
        <v>0</v>
      </c>
      <c r="CM80" s="203">
        <v>-4.066802</v>
      </c>
      <c r="CN80" s="203">
        <v>0</v>
      </c>
      <c r="CO80" s="203">
        <v>451.42711099999997</v>
      </c>
      <c r="CP80" s="203">
        <v>0.70699999999999996</v>
      </c>
      <c r="CQ80" s="203">
        <v>0</v>
      </c>
      <c r="CR80" s="203">
        <v>0.19523199999999999</v>
      </c>
      <c r="CS80" s="203">
        <v>0</v>
      </c>
      <c r="CT80" s="203">
        <v>142.78579999999999</v>
      </c>
      <c r="CU80" s="203">
        <v>8.9999999999999985E-6</v>
      </c>
      <c r="CV80" s="203">
        <v>0</v>
      </c>
      <c r="CW80" s="203">
        <v>293.33741700000002</v>
      </c>
      <c r="CX80" s="203">
        <v>126.325158</v>
      </c>
      <c r="CY80" s="203">
        <v>7078.3664699999999</v>
      </c>
      <c r="CZ80" s="203">
        <v>140.36999999999998</v>
      </c>
      <c r="DA80" s="203">
        <v>-88.762926000000022</v>
      </c>
      <c r="DB80" s="203">
        <v>71.719301000000002</v>
      </c>
      <c r="DC80" s="203">
        <v>-3.0997000000070329E-2</v>
      </c>
      <c r="DD80" s="203">
        <v>4041.1586580000007</v>
      </c>
      <c r="DE80" s="203">
        <f t="shared" si="7"/>
        <v>3.4602465884123736</v>
      </c>
      <c r="DF80" s="203">
        <f t="shared" si="5"/>
        <v>1.0470795057244926</v>
      </c>
      <c r="DG80" s="203">
        <v>1.8330000000000002</v>
      </c>
      <c r="DH80" s="203">
        <v>0</v>
      </c>
      <c r="DI80" s="203">
        <v>-1.22899</v>
      </c>
      <c r="DJ80" s="203">
        <v>-8.9999999999923475E-5</v>
      </c>
      <c r="DK80" s="203">
        <v>14.450099999999985</v>
      </c>
      <c r="DL80" s="203">
        <v>0.70699999999999985</v>
      </c>
      <c r="DM80" s="203">
        <v>0</v>
      </c>
      <c r="DN80" s="203">
        <v>0.19523199999999999</v>
      </c>
      <c r="DO80" s="203">
        <v>0</v>
      </c>
      <c r="DP80" s="203">
        <v>142.78579999999999</v>
      </c>
      <c r="DQ80" s="203">
        <v>-2.7850000000000001</v>
      </c>
      <c r="DR80" s="203">
        <v>0</v>
      </c>
      <c r="DS80" s="203">
        <v>174.61270999999999</v>
      </c>
      <c r="DT80" s="203">
        <v>49.839897999999991</v>
      </c>
      <c r="DU80" s="203">
        <v>3915.1305459999994</v>
      </c>
      <c r="DV80" s="203">
        <v>9174.6503653999989</v>
      </c>
      <c r="DW80" s="241">
        <f>IFERROR(HLOOKUP("fa_21_s_s11",acc!$B$10:$AIR$83,$A80-1947,FALSE)+HLOOKUP("fa_2_s_s11",acc!$B$10:$AIR$83,$A80-1947,FALSE)+HLOOKUP("fa_3e_s_s11",acc!$B$10:$AIR$83,$A80-1947,FALSE)+HLOOKUP("fa_3d_s_s11",acc!$B$10:$AIR$83,$A80-1947,FALSE)+HLOOKUP("fa_4_s_s11",acc!$B$10:$AIR$83,$A80-1947,FALSE)+HLOOKUP("fa_5e_s_s11",acc!$B$10:$AIR$83,$A80-1947,FALSE)+HLOOKUP("fa_5d_s_s11",acc!$B$10:$AIR$83,$A80-1947,FALSE)+HLOOKUP("fa_6_s_s11",acc!$B$10:$AIR$83,$A80-1947,FALSE)+HLOOKUP("fa_7_s_s11",acc!$B$10:$AIR$83,$A80-1947,FALSE)+HLOOKUP("fa_8_s_s11",acc!$B$10:$AIR$83,$A80-1947,FALSE),"")</f>
        <v>8155.9361160000008</v>
      </c>
      <c r="DX80" s="203">
        <v>0</v>
      </c>
      <c r="DY80" s="203">
        <v>682.46160840000016</v>
      </c>
      <c r="DZ80" s="203">
        <v>13.535954</v>
      </c>
      <c r="EA80" s="203">
        <v>62.121713000000007</v>
      </c>
      <c r="EB80" s="203">
        <v>25.385674999999999</v>
      </c>
      <c r="EC80" s="203">
        <v>36.736035999999999</v>
      </c>
      <c r="ED80" s="203">
        <v>1725.6342489000001</v>
      </c>
      <c r="EE80" s="203">
        <v>5403.5258361999995</v>
      </c>
      <c r="EF80" s="203">
        <v>3933.228525</v>
      </c>
      <c r="EG80" s="203">
        <v>1470.2973084</v>
      </c>
      <c r="EH80" s="203">
        <v>40.133935999999999</v>
      </c>
      <c r="EI80" s="203">
        <v>-0.16200000000000001</v>
      </c>
      <c r="EJ80" s="203">
        <v>246.06661430000008</v>
      </c>
      <c r="EK80" s="203">
        <v>14075.599235</v>
      </c>
      <c r="EL80" s="241">
        <f>IFERROR(HLOOKUP("fa_21_s_s12",acc!$B$10:$AMP$83,$A80-1947,FALSE)+HLOOKUP("res_s",acc!$B$10:$AMP$83,$A80-1947,FALSE)+HLOOKUP("fa_2_s_s12",acc!$B$10:$AMP$83,$A80-1947,FALSE)+HLOOKUP("fa_3e_s_s12",acc!$B$10:$AMP$83,$A80-1947,FALSE)+HLOOKUP("fa_3d_s_s12",acc!$B$10:$AMP$83,$A80-1947,FALSE)+HLOOKUP("fa_3g_s_s12",acc!$B$10:$AMP$83,$A80-1947,FALSE)+HLOOKUP("fa_4_s_s12",acc!$B$10:$AMP$83,$A80-1947,FALSE)+HLOOKUP("fa_5e_s_s12",acc!$B$10:$AMP$83,$A80-1947,FALSE)+HLOOKUP("fa_5d_s_s12",acc!$B$10:$AMP$83,$A80-1947,FALSE)+HLOOKUP("fa_8_s_s12",acc!$B$10:$AMP$83,$A80-1947,FALSE),"")</f>
        <v>12125.371067600001</v>
      </c>
      <c r="EM80" s="203">
        <v>0</v>
      </c>
      <c r="EN80" s="203">
        <v>2842.7586784</v>
      </c>
      <c r="EO80" s="203">
        <v>11.993771999999998</v>
      </c>
      <c r="EP80" s="203">
        <v>0</v>
      </c>
      <c r="EQ80" s="203">
        <v>2902.6311381</v>
      </c>
      <c r="ER80" s="203">
        <v>1466.200601</v>
      </c>
      <c r="ES80" s="203">
        <v>1436.4304909999998</v>
      </c>
      <c r="ET80" s="203">
        <v>3318.1086188000004</v>
      </c>
      <c r="EU80" s="203">
        <v>2546.5104022999999</v>
      </c>
      <c r="EV80" s="203">
        <v>1876.5655420000001</v>
      </c>
      <c r="EW80" s="203">
        <v>669.94485699999996</v>
      </c>
      <c r="EX80" s="203">
        <v>0</v>
      </c>
      <c r="EY80" s="203">
        <v>0</v>
      </c>
      <c r="EZ80" s="203">
        <v>-19.23976760000005</v>
      </c>
      <c r="FA80" s="203">
        <v>1099.4396850000001</v>
      </c>
      <c r="FB80" s="241">
        <f>IFERROR(HLOOKUP("fa_1_s_s121",acc!$B$10:$AMH$83,$A80-1947,FALSE)+HLOOKUP("fa_295_s_s121",acc!$B$10:$AMH$83,$A80-1947,FALSE)+HLOOKUP("tgt2_s",acc!$B$10:$AMH$83,$A80-1947,FALSE)+HLOOKUP("fa_2_s_s121",acc!$B$10:$AMH$83,$A80-1947,FALSE)+HLOOKUP("fa_3e_s_s121",acc!$B$10:$AMH$83,$A80-1947,FALSE)+HLOOKUP("fa_3d_s_s121",acc!$B$10:$AMH$83,$A80-1947,FALSE)+HLOOKUP("fa_3g_s_s121",acc!$B$10:$AMH$83,$A80-1947,FALSE)+HLOOKUP("fa_4_s_s121",acc!$B$10:$AMH$83,$A80-1947,FALSE)+HLOOKUP("fa_5e_s_s121",acc!$B$10:$AMH$83,$A80-1947,FALSE)+HLOOKUP("fa_5d_s_s121",acc!$B$10:$AMH$83,$A80-1947,FALSE)+HLOOKUP("fa_7_s_s121",acc!$B$10:$AMH$83,$A80-1947,FALSE)+HLOOKUP("fa_8_s_s121",acc!$B$10:$AMH$83,$A80-1947,FALSE),"")</f>
        <v>1084.4369250000002</v>
      </c>
      <c r="FC80" s="203">
        <v>86.68654500000001</v>
      </c>
      <c r="FD80" s="203">
        <v>172.71294116666667</v>
      </c>
      <c r="FE80" s="203">
        <v>0</v>
      </c>
      <c r="FF80" s="203">
        <v>135.93718799999999</v>
      </c>
      <c r="FG80" s="203">
        <v>705.58318900000006</v>
      </c>
      <c r="FH80" s="203">
        <v>538.803631</v>
      </c>
      <c r="FI80" s="203">
        <v>166.77955300000002</v>
      </c>
      <c r="FJ80" s="203">
        <v>3.5848490000000002</v>
      </c>
      <c r="FK80" s="203">
        <v>17.297811000000003</v>
      </c>
      <c r="FL80" s="203">
        <v>14.642430000000001</v>
      </c>
      <c r="FM80" s="203">
        <v>2.6553809999999998</v>
      </c>
      <c r="FN80" s="203">
        <v>0</v>
      </c>
      <c r="FO80" s="203">
        <v>0</v>
      </c>
      <c r="FP80" s="203">
        <v>-1.015674</v>
      </c>
      <c r="FQ80" s="203">
        <v>1316.3795319999999</v>
      </c>
      <c r="FR80" s="241">
        <f>IFERROR(HLOOKUP("gcb_s",acc!$B$10:$ALZ$83,$A80-1947,FALSE)+HLOOKUP("fa_2_s_s13",acc!$B$10:$ALZ$83,$A80-1947,FALSE)+HLOOKUP("fa_3d_s_s13",acc!$B$10:$ALZ$83,$A80-1947,FALSE)+HLOOKUP("fa_3g_s_s13",acc!$B$10:$ALZ$83,$A80-1947,FALSE)+HLOOKUP("fa_5e_s_s13",acc!$B$10:$ALZ$83,$A80-1947,FALSE)+HLOOKUP("fa_5d_s_s13",acc!$B$10:$ALZ$83,$A80-1947,FALSE)+HLOOKUP("fa_6_s_s13",acc!$B$10:$ALZ$83,$A80-1947,FALSE)+HLOOKUP("fa_7_s_s13",acc!$B$10:$ALZ$83,$A80-1947,FALSE)+HLOOKUP("fa_8_s_s13",acc!$B$10:$ALZ$83,$A80-1947,FALSE),"")</f>
        <v>739.16493900000046</v>
      </c>
      <c r="FS80" s="203">
        <v>0</v>
      </c>
      <c r="FT80" s="203">
        <v>129.32129300000003</v>
      </c>
      <c r="FU80" s="203">
        <v>0</v>
      </c>
      <c r="FV80" s="203">
        <v>53.222715999999998</v>
      </c>
      <c r="FW80" s="203">
        <v>28.338531</v>
      </c>
      <c r="FX80" s="203">
        <v>24.884288999999999</v>
      </c>
      <c r="FY80" s="203">
        <v>0</v>
      </c>
      <c r="FZ80" s="203">
        <v>523.89194199999997</v>
      </c>
      <c r="GA80" s="203">
        <v>497.80901000000006</v>
      </c>
      <c r="GB80" s="203">
        <v>26.082937999999999</v>
      </c>
      <c r="GC80" s="203">
        <v>4.7427389999999994</v>
      </c>
      <c r="GD80" s="203">
        <v>-3.2744799999999987</v>
      </c>
      <c r="GE80" s="203">
        <v>19.776766000000009</v>
      </c>
      <c r="GF80" s="203">
        <v>5363.3636882999999</v>
      </c>
      <c r="GG80" s="241">
        <f>IFERROR(HLOOKUP("fa_21_s_s14",acc!$B$10:$ALR$83,$A80-1947,FALSE)+HLOOKUP("fa_2_s_s14",acc!$B$10:$ALR$83,$A80-1947,FALSE)+HLOOKUP("fa_3d_s_s14",acc!$B$10:$ALR$83,$A80-1947,FALSE)+HLOOKUP("fa_3g_s_s14",acc!$B$10:$ALR$83,$A80-1947,FALSE)+HLOOKUP("fa_5e_s_s14",acc!$B$10:$ALR$83,$A80-1947,FALSE)+HLOOKUP("fa_5d_s_s14",acc!$B$10:$ALR$83,$A80-1947,FALSE)+HLOOKUP("fa_6_s_s14",acc!$B$10:$ALR$83,$A80-1947,FALSE)+HLOOKUP("fa_7_s_s14",acc!$B$10:$ALR$83,$A80-1947,FALSE)+HLOOKUP("fa_8_s_s14",acc!$B$10:$ALR$83,$A80-1947,FALSE),"")</f>
        <v>5103.9469707999997</v>
      </c>
      <c r="GH80" s="203">
        <v>0</v>
      </c>
      <c r="GI80" s="203">
        <v>1488.6774406</v>
      </c>
      <c r="GJ80" s="203">
        <v>74.898948000000004</v>
      </c>
      <c r="GK80" s="203">
        <v>41.631135</v>
      </c>
      <c r="GL80" s="203">
        <v>24.688904999999998</v>
      </c>
      <c r="GM80" s="203">
        <v>16.942232000000001</v>
      </c>
      <c r="GN80" s="203">
        <v>0</v>
      </c>
      <c r="GO80" s="203">
        <v>1419.2988551000001</v>
      </c>
      <c r="GP80" s="203">
        <v>1337.7199909999999</v>
      </c>
      <c r="GQ80" s="203">
        <v>81.578861000000003</v>
      </c>
      <c r="GR80" s="203">
        <v>2003.616554</v>
      </c>
      <c r="GS80" s="203">
        <v>0</v>
      </c>
      <c r="GT80" s="203">
        <v>75.824039200000016</v>
      </c>
      <c r="GU80" s="203">
        <v>31036.815949</v>
      </c>
      <c r="GV80" s="241">
        <f>IFERROR(HLOOKUP("fa_21_s_s2",acc!$B$10:$ALJ$83,$A80-1947,FALSE)+HLOOKUP("fa_2_s_s2",acc!$B$10:$ALJ$83,$A80-1947,FALSE)+HLOOKUP("fa_3e_s_s2",acc!$B$10:$ALJ$83,$A80-1947,FALSE)+HLOOKUP("fa_3g_s_s2",acc!$B$10:$ALJ$83,$A80-1947,FALSE)+HLOOKUP("fa_4_s_s2",acc!$B$10:$ALJ$83,$A80-1947,FALSE)+HLOOKUP("fa_5e_s_s2",acc!$B$10:$ALJ$83,$A80-1947,FALSE)+HLOOKUP("fa_6_s_s2",acc!$B$10:$ALJ$83,$A80-1947,FALSE)+HLOOKUP("fa_8_s_s2",acc!$B$10:$ALJ$83,$A80-1947,FALSE),"")</f>
        <v>5105.2932389999987</v>
      </c>
      <c r="GW80" s="203">
        <v>0</v>
      </c>
      <c r="GX80" s="203">
        <v>696.59480899999949</v>
      </c>
      <c r="GY80" s="203">
        <v>131.26045299999998</v>
      </c>
      <c r="GZ80" s="203">
        <v>0</v>
      </c>
      <c r="HA80" s="203">
        <v>4405.8704330999999</v>
      </c>
      <c r="HB80" s="203">
        <v>2083.4173430000001</v>
      </c>
      <c r="HC80" s="203">
        <v>2322.4531419999998</v>
      </c>
      <c r="HD80" s="203">
        <v>671.61611440000047</v>
      </c>
      <c r="HE80" s="203">
        <f t="shared" si="0"/>
        <v>1582.4376983999991</v>
      </c>
      <c r="HF80" s="203">
        <v>1582.4376983999991</v>
      </c>
      <c r="HG80" s="203">
        <v>0</v>
      </c>
      <c r="HH80" s="203">
        <v>22.342999999999847</v>
      </c>
      <c r="HI80" s="203">
        <v>0</v>
      </c>
      <c r="HJ80" s="203">
        <v>-321.41197779999993</v>
      </c>
      <c r="HK80" s="203">
        <v>11286.825871999999</v>
      </c>
      <c r="HL80" s="241">
        <f>IFERROR(HLOOKUP("fl_3g_s_s11",acc!$B$10:$AIQ$83,$A80-1947,FALSE)+HLOOKUP("fl_4_s_s11",acc!$B$10:$AIQ$83,$A80-1947,FALSE)+HLOOKUP("fl_5e_s_s11",acc!$B$10:$AIQ$83,$A80-1947,FALSE),"")</f>
        <v>10268.1116277</v>
      </c>
      <c r="HM80" s="203">
        <v>0</v>
      </c>
      <c r="HN80" s="203">
        <v>0</v>
      </c>
      <c r="HO80" s="203">
        <v>597.35299999999995</v>
      </c>
      <c r="HP80" s="203">
        <v>268.61976899999996</v>
      </c>
      <c r="HQ80" s="203">
        <v>328.73323100000005</v>
      </c>
      <c r="HR80" s="203">
        <v>2857.6859663</v>
      </c>
      <c r="HS80" s="203">
        <v>6830.4544513999999</v>
      </c>
      <c r="HT80" s="203">
        <v>6830.4544513999999</v>
      </c>
      <c r="HU80" s="203">
        <v>0</v>
      </c>
      <c r="HV80" s="203">
        <v>0</v>
      </c>
      <c r="HW80" s="203">
        <v>0</v>
      </c>
      <c r="HX80" s="203">
        <v>0</v>
      </c>
      <c r="HY80" s="203">
        <v>13819.647094</v>
      </c>
      <c r="HZ80" s="241">
        <f>IFERROR(HLOOKUP("fl_295_s_s12",acc!$B$10:$AMO$83,$A80-1947,FALSE)+HLOOKUP("fl_2_s_s12",acc!$B$10:$AMO$83,$A80-1947,FALSE)+HLOOKUP("fl_3g_s_s12",acc!$B$10:$AMO$83,$A80-1947,FALSE)+HLOOKUP("fl_5e_s_s12",acc!$B$10:$AMO$83,$A80-1947,FALSE)+HLOOKUP("fl_6_s_s12",acc!$B$10:$AMO$83,$A80-1947,FALSE)+HLOOKUP("fl_7_s_s12",acc!$B$10:$AMO$83,$A80-1947,FALSE),"")</f>
        <v>11869.418978200001</v>
      </c>
      <c r="IA80" s="203">
        <v>0</v>
      </c>
      <c r="IB80" s="203">
        <v>5359.6380819000005</v>
      </c>
      <c r="IC80" s="203">
        <v>0</v>
      </c>
      <c r="ID80" s="242">
        <v>596.16613499999994</v>
      </c>
      <c r="IE80" s="203">
        <v>1536.1720411000001</v>
      </c>
      <c r="IF80" s="203">
        <v>757.80568500000004</v>
      </c>
      <c r="IG80" s="203">
        <v>778.3663590000001</v>
      </c>
      <c r="IH80" s="203">
        <v>0</v>
      </c>
      <c r="II80" s="203">
        <v>2286.2382790000001</v>
      </c>
      <c r="IJ80" s="203">
        <v>2286.2382790000001</v>
      </c>
      <c r="IK80" s="203">
        <v>0</v>
      </c>
      <c r="IL80" s="203">
        <v>2070.836229</v>
      </c>
      <c r="IM80" s="203">
        <v>20.36820929999999</v>
      </c>
      <c r="IN80" s="203">
        <v>0</v>
      </c>
      <c r="IO80" s="203">
        <v>1091.81384</v>
      </c>
      <c r="IP80" s="241">
        <f>IFERROR(HLOOKUP("fl_21_s_s121",acc!$B$10:$AMG$83,$A80-1947,FALSE)+HLOOKUP("res_s",acc!$B$10:$AMG$83,$A80-1947,FALSE)+HLOOKUP("gcb_s",acc!$B$10:$AMG$83,$A80-1947,FALSE)+HLOOKUP("fl_2_s_s121",acc!$B$10:$AMG$83,$A80-1947,FALSE)+HLOOKUP("fl_5e_s_s121",acc!$B$10:$AMG$83,$A80-1947,FALSE),"")</f>
        <v>1076.8110849999998</v>
      </c>
      <c r="IQ80" s="203">
        <v>0</v>
      </c>
      <c r="IR80" s="203">
        <v>166.67178499999989</v>
      </c>
      <c r="IS80" s="203">
        <v>231.68912699999998</v>
      </c>
      <c r="IT80" s="203">
        <v>0</v>
      </c>
      <c r="IU80" s="203">
        <v>0</v>
      </c>
      <c r="IV80" s="203">
        <v>0</v>
      </c>
      <c r="IW80" s="203">
        <v>0</v>
      </c>
      <c r="IX80" s="203">
        <v>0</v>
      </c>
      <c r="IY80" s="203">
        <v>125.710466</v>
      </c>
      <c r="IZ80" s="203">
        <v>125.710466</v>
      </c>
      <c r="JA80" s="203">
        <v>0</v>
      </c>
      <c r="JB80" s="203">
        <v>0</v>
      </c>
      <c r="JC80" s="203">
        <v>0</v>
      </c>
      <c r="JD80" s="203">
        <v>0</v>
      </c>
      <c r="JE80" s="203">
        <v>3161.4559319999998</v>
      </c>
      <c r="JF80" s="241">
        <f>IFERROR(HLOOKUP("fl_2_s_s13",acc!$B$10:$ALY$83,$A80-1947,FALSE)+HLOOKUP("fl_3e_s_s13",acc!$B$10:$ALY$83,$A80-1947,FALSE)+HLOOKUP("fl_4_s_s13",acc!$B$10:$ALY$83,$A80-1947,FALSE),"")</f>
        <v>2584.2412300000001</v>
      </c>
      <c r="JG80" s="203">
        <v>0</v>
      </c>
      <c r="JH80" s="203">
        <v>129.557334</v>
      </c>
      <c r="JI80" s="203">
        <v>0</v>
      </c>
      <c r="JJ80" s="203">
        <v>2272.3453920000002</v>
      </c>
      <c r="JK80" s="203">
        <v>1056.9918889999999</v>
      </c>
      <c r="JL80" s="203">
        <v>1215.3535039999999</v>
      </c>
      <c r="JM80" s="203">
        <v>200.98608199999995</v>
      </c>
      <c r="JN80" s="203">
        <v>0</v>
      </c>
      <c r="JO80" s="203">
        <v>0</v>
      </c>
      <c r="JP80" s="203">
        <v>0</v>
      </c>
      <c r="JQ80" s="203">
        <v>0</v>
      </c>
      <c r="JR80" s="203">
        <v>0</v>
      </c>
      <c r="JS80" s="203">
        <v>0</v>
      </c>
      <c r="JT80" s="203">
        <v>1677.0732103999999</v>
      </c>
      <c r="JU80" s="241">
        <f>IFERROR(HLOOKUP("fl_4_s_s14",acc!$B$10:$ALQ$83,$A80-1947,FALSE),"")</f>
        <v>1417.6564940999999</v>
      </c>
      <c r="JV80" s="203">
        <v>0</v>
      </c>
      <c r="JW80" s="203">
        <v>0</v>
      </c>
      <c r="JX80" s="203">
        <v>0</v>
      </c>
      <c r="JY80" s="203">
        <v>0</v>
      </c>
      <c r="JZ80" s="203">
        <v>0</v>
      </c>
      <c r="KA80" s="203">
        <v>1417.6564940999999</v>
      </c>
      <c r="KB80" s="203">
        <v>0</v>
      </c>
      <c r="KC80" s="203">
        <v>0</v>
      </c>
      <c r="KD80" s="203">
        <v>0</v>
      </c>
      <c r="KE80" s="203">
        <v>0</v>
      </c>
      <c r="KF80" s="203">
        <v>0</v>
      </c>
      <c r="KG80" s="203">
        <v>0</v>
      </c>
      <c r="KH80" s="203">
        <v>31029.432506000001</v>
      </c>
      <c r="KI80" s="241">
        <f>IFERROR(HLOOKUP("fl_1_s_s2",acc!$B$10:$ALI$83,$A80-1947,FALSE)+HLOOKUP("fl_295_s_s2",acc!$B$10:$ALI$83,$A80-1947,FALSE)+HLOOKUP("tgt2_s",acc!$B$10:$ALI$83,$A80-1947,FALSE)+HLOOKUP("fl_2_s_s2",acc!$B$10:$ALI$83,$A80-1947,FALSE)+HLOOKUP("fl_3d_s_s2",acc!$B$10:$ALI$83,$A80-1947,FALSE)+HLOOKUP("fl_4_s_s2",acc!$B$10:$ALI$83,$A80-1947,FALSE)+HLOOKUP("fl_5d_s_s2",acc!$B$10:$ALI$83,$A80-1947,FALSE)+HLOOKUP("fl_7_s_s2",acc!$B$10:$ALI$83,$A80-1947,FALSE),"")</f>
        <v>5097.909796599999</v>
      </c>
      <c r="KJ80" s="203">
        <v>86.68654500000001</v>
      </c>
      <c r="KK80" s="203">
        <v>356.65956976666553</v>
      </c>
      <c r="KL80" s="203">
        <v>0</v>
      </c>
      <c r="KM80" s="203">
        <v>-460.22894699999995</v>
      </c>
      <c r="KN80" s="203">
        <v>3765.1898911000003</v>
      </c>
      <c r="KO80" s="203">
        <v>2083.4173430000001</v>
      </c>
      <c r="KP80" s="203">
        <v>1681.7726</v>
      </c>
      <c r="KQ80" s="203">
        <v>1242.6152888000004</v>
      </c>
      <c r="KR80" s="203">
        <v>2250.5593484999999</v>
      </c>
      <c r="KS80" s="203">
        <v>0</v>
      </c>
      <c r="KT80" s="203">
        <v>2250.5593484999999</v>
      </c>
      <c r="KU80" s="203">
        <v>0</v>
      </c>
      <c r="KV80" s="203">
        <v>-23.80468929999995</v>
      </c>
      <c r="KW80" s="203">
        <v>0</v>
      </c>
      <c r="KX80" s="203">
        <v>284.09333130000005</v>
      </c>
      <c r="KY80" s="241">
        <f>IFERROR(HLOOKUP("fa_21_flow_s11",acc!$B$10:$AIP$83,$A80-1947,FALSE)+HLOOKUP("fa_2_flow_s11",acc!$B$10:$AIP$83,$A80-1947,FALSE)+HLOOKUP("fa_3e_flow_s11",acc!$B$10:$AIP$83,$A80-1947,FALSE)+HLOOKUP("fa_3d_flow_s11",acc!$B$10:$AIP$83,$A80-1947,FALSE)+HLOOKUP("fa_4_flow_s11",acc!$B$10:$AIP$83,$A80-1947,FALSE)+HLOOKUP("fa_5e_flow_s11",acc!$B$10:$AIP$83,$A80-1947,FALSE)+HLOOKUP("fa_5d_flow_s11",acc!$B$10:$AIP$83,$A80-1947,FALSE)+HLOOKUP("fa_6_flow_s11",acc!$B$10:$AIP$83,$A80-1947,FALSE)+HLOOKUP("fa_7_flow_s11",acc!$B$10:$AIP$83,$A80-1947,FALSE)+HLOOKUP("fa_8_flow_s11",acc!$B$10:$AIP$83,$A80-1947,FALSE),"")</f>
        <v>318.43555509999999</v>
      </c>
      <c r="KZ80" s="203">
        <v>0</v>
      </c>
      <c r="LA80" s="203">
        <v>28.929464500000002</v>
      </c>
      <c r="LB80" s="203">
        <v>1.057588</v>
      </c>
      <c r="LC80" s="203">
        <v>3.5899079999999999</v>
      </c>
      <c r="LD80" s="203">
        <v>-1.96543</v>
      </c>
      <c r="LE80" s="203">
        <v>5.5553299999999997</v>
      </c>
      <c r="LF80" s="203">
        <v>104.90843030000001</v>
      </c>
      <c r="LG80" s="203">
        <v>149.8633504</v>
      </c>
      <c r="LH80" s="203">
        <v>48.111375000000002</v>
      </c>
      <c r="LI80" s="203">
        <v>101.75198589999999</v>
      </c>
      <c r="LJ80" s="203">
        <v>-5.5454000000000003E-2</v>
      </c>
      <c r="LK80" s="203">
        <v>0</v>
      </c>
      <c r="LL80" s="203">
        <v>28.255876399999998</v>
      </c>
      <c r="LM80" s="203">
        <v>1166.5007682</v>
      </c>
      <c r="LN80" s="241">
        <f>IFERROR(HLOOKUP("fa_21_flow_s12",acc!$B$10:$AMM$83,$A80-1947,FALSE)+HLOOKUP("res_flow",acc!$B$10:$AMM$83,$A80-1947,FALSE)+HLOOKUP("fa_2_flow_s12",acc!$B$10:$AMM$83,$A80-1947,FALSE)+HLOOKUP("fa_3e_flow_s12",acc!$B$10:$AMM$83,$A80-1947,FALSE)+HLOOKUP("fa_3d_flow_s12",acc!$B$10:$AMM$83,$A80-1947,FALSE)+HLOOKUP("fa_3g_flow_s12",acc!$B$10:$AMM$83,$A80-1947,FALSE)+HLOOKUP("fa_4_flow_s12",acc!$B$10:$AMM$83,$A80-1947,FALSE)+HLOOKUP("fa_5e_flow_s12",acc!$B$10:$AMM$83,$A80-1947,FALSE)+HLOOKUP("fa_5d_flow_s12",acc!$B$10:$AMM$83,$A80-1947,FALSE)+HLOOKUP("fa_8_flow_s12",acc!$B$10:$AMM$83,$A80-1947,FALSE),"")</f>
        <v>333.71161799999993</v>
      </c>
      <c r="LO80" s="203">
        <v>0</v>
      </c>
      <c r="LP80" s="203">
        <v>14.546954999999997</v>
      </c>
      <c r="LQ80" s="203">
        <v>0.34346700000000002</v>
      </c>
      <c r="LR80" s="203">
        <v>0</v>
      </c>
      <c r="LS80" s="203">
        <v>85.578862700000002</v>
      </c>
      <c r="LT80" s="203">
        <v>38.906856999999988</v>
      </c>
      <c r="LU80" s="203">
        <v>46.671985999999997</v>
      </c>
      <c r="LV80" s="203">
        <v>277.13769209999998</v>
      </c>
      <c r="LW80" s="203">
        <v>-9.6105891000000021</v>
      </c>
      <c r="LX80" s="203">
        <v>9.5802680000000002</v>
      </c>
      <c r="LY80" s="203">
        <v>-19.190783500000002</v>
      </c>
      <c r="LZ80" s="203">
        <v>0</v>
      </c>
      <c r="MA80" s="203">
        <v>0</v>
      </c>
      <c r="MB80" s="203">
        <v>-48.468636600000011</v>
      </c>
      <c r="MC80" s="203">
        <v>45.5131449</v>
      </c>
      <c r="MD80" s="330">
        <f>IFERROR(HLOOKUP("fa_1_flow_s121",acc!$B$10:$AMF$83,$A80-1947,FALSE)+HLOOKUP("fa_295_flow_s121",acc!$B$10:$AMF$83,$A80-1947,FALSE)+HLOOKUP("tgt2_flow",acc!$B$10:$AMF$83,$A80-1947,FALSE)+HLOOKUP("fa_2_flow_s121",acc!$B$10:$AMF$83,$A80-1947,FALSE)+HLOOKUP("fa_3e_flow_s121",acc!$B$10:$AMF$83,$A80-1947,FALSE)+HLOOKUP("fa_3d_flow_s121",acc!$B$10:$AMF$83,$A80-1947,FALSE)+HLOOKUP("fa_3g_flow_s121",acc!$B$10:$AMF$83,$A80-1947,FALSE)+HLOOKUP("fa_4_flow_s121",acc!$B$10:$AMF$83,$A80-1947,FALSE)+HLOOKUP("fa_5e_flow_s121",acc!$B$10:$AMF$83,$A80-1947,FALSE)+HLOOKUP("fa_5d_flow_s121",acc!$B$10:$AMF$83,$A80-1947,FALSE)+HLOOKUP("fa_7_flow_s121",acc!$B$10:$AMF$83,$A80-1947,FALSE)+HLOOKUP("fa_8_flow_s121",acc!$B$10:$AMF$83,$A80-1947,FALSE),"")</f>
        <v>43.646842000000007</v>
      </c>
      <c r="ME80" s="203">
        <v>4.3112000000000004E-2</v>
      </c>
      <c r="MF80" s="203">
        <v>1.4013404999999999</v>
      </c>
      <c r="MG80" s="203">
        <v>0</v>
      </c>
      <c r="MH80" s="203">
        <v>-2.257587</v>
      </c>
      <c r="MI80" s="203">
        <v>76.269016899999997</v>
      </c>
      <c r="MJ80" s="203">
        <v>66.829399000000009</v>
      </c>
      <c r="MK80" s="203">
        <v>9.4395930000000003</v>
      </c>
      <c r="ML80" s="203">
        <v>0.99306500000000009</v>
      </c>
      <c r="MM80" s="203">
        <v>-1.2751749999999999</v>
      </c>
      <c r="MN80" s="203">
        <v>-1.460075</v>
      </c>
      <c r="MO80" s="203">
        <v>0.18491199999999999</v>
      </c>
      <c r="MP80" s="203">
        <v>0</v>
      </c>
      <c r="MQ80" s="241">
        <v>0</v>
      </c>
      <c r="MR80" s="203">
        <v>-1.995595</v>
      </c>
      <c r="MS80" s="203">
        <v>20.291383000000003</v>
      </c>
      <c r="MT80" s="241">
        <f>IFERROR(HLOOKUP("gcb_flow",acc!$B$10:$ALX$83,$A80-1947,FALSE)+HLOOKUP("fa_2_flow_s13",acc!$B$10:$ALX$83,$A80-1947,FALSE)+HLOOKUP("fa_3d_flow_s13",acc!$B$10:$ALX$83,$A80-1947,FALSE)+HLOOKUP("fa_3g_flow_s13",acc!$B$10:$ALX$83,$A80-1947,FALSE)+HLOOKUP("fa_5e_flow_s13",acc!$B$10:$ALX$83,$A80-1947,FALSE)+HLOOKUP("fa_5d_flow_s13",acc!$B$10:$ALX$83,$A80-1947,FALSE)+HLOOKUP("fa_6_flow_s13",acc!$B$10:$ALX$83,$A80-1947,FALSE)+HLOOKUP("fa_7_flow_s13",acc!$B$10:$ALX$83,$A80-1947,FALSE)+HLOOKUP("fa_8_flow_s13",acc!$B$10:$ALX$83,$A80-1947,FALSE),"")</f>
        <v>8.6599180000000047</v>
      </c>
      <c r="MU80" s="203">
        <v>0</v>
      </c>
      <c r="MV80" s="203">
        <v>3.2916730000000012</v>
      </c>
      <c r="MW80" s="203">
        <v>0</v>
      </c>
      <c r="MX80" s="203">
        <v>-4.2334240000000003</v>
      </c>
      <c r="MY80" s="203">
        <v>2.1383019999999999</v>
      </c>
      <c r="MZ80" s="203">
        <v>-6.3716780000000002</v>
      </c>
      <c r="NA80" s="203">
        <v>0</v>
      </c>
      <c r="NB80" s="203">
        <v>8.1007259999999981</v>
      </c>
      <c r="NC80" s="203">
        <v>5.6778269999999997</v>
      </c>
      <c r="ND80" s="203">
        <v>2.4227440000000002</v>
      </c>
      <c r="NE80" s="203">
        <v>3.7027000000000004E-2</v>
      </c>
      <c r="NF80" s="203">
        <v>0.62285900000000005</v>
      </c>
      <c r="NG80" s="203">
        <v>-3.1340859999999999</v>
      </c>
      <c r="NH80" s="203">
        <v>93.068540299999995</v>
      </c>
      <c r="NI80" s="241">
        <f>IFERROR(HLOOKUP("fa_21_flow_s14",acc!$B$10:$ALP$83,$A80-1947,FALSE)+HLOOKUP("fa_2_flow_s14",acc!$B$10:$ALP$83,$A80-1947,FALSE)+HLOOKUP("fa_3d_flow_s14",acc!$B$10:$ALP$83,$A80-1947,FALSE)+HLOOKUP("fa_3g_flow_s14",acc!$B$10:$ALP$83,$A80-1947,FALSE)+HLOOKUP("fa_5e_flow_s14",acc!$B$10:$ALP$83,$A80-1947,FALSE)+HLOOKUP("fa_5d_flow_s14",acc!$B$10:$ALP$83,$A80-1947,FALSE)+HLOOKUP("fa_6_flow_s14",acc!$B$10:$ALP$83,$A80-1947,FALSE)+HLOOKUP("fa_7_flow_s14",acc!$B$10:$ALP$83,$A80-1947,FALSE)+HLOOKUP("fa_8_flow_s14",acc!$B$10:$ALP$83,$A80-1947,FALSE),"")</f>
        <v>131.47152549999998</v>
      </c>
      <c r="NJ80" s="203">
        <v>0</v>
      </c>
      <c r="NK80" s="203">
        <v>62.156537799999995</v>
      </c>
      <c r="NL80" s="203">
        <v>5.8523849999999999</v>
      </c>
      <c r="NM80" s="203">
        <v>-4.7661249999999997</v>
      </c>
      <c r="NN80" s="203">
        <v>-4.5159729999999998</v>
      </c>
      <c r="NO80" s="203">
        <v>-0.25022300000000003</v>
      </c>
      <c r="NP80" s="203">
        <v>0</v>
      </c>
      <c r="NQ80" s="203">
        <v>12.2167204</v>
      </c>
      <c r="NR80" s="203">
        <v>12.987165000000001</v>
      </c>
      <c r="NS80" s="203">
        <v>-0.77042529999999998</v>
      </c>
      <c r="NT80" s="203">
        <v>35.327992000000002</v>
      </c>
      <c r="NU80" s="203">
        <v>0</v>
      </c>
      <c r="NV80" s="203">
        <v>20.684066999999999</v>
      </c>
      <c r="NW80" s="203">
        <v>1620.8799207</v>
      </c>
      <c r="NX80" s="241">
        <f>IFERROR(HLOOKUP("fa_21_flow_s2",acc!$B$10:$ALH$83,$A80-1947,FALSE)+HLOOKUP("fa_2_flow_s2",acc!$B$10:$ALH$83,$A80-1947,FALSE)+HLOOKUP("fa_3e_flow_s2",acc!$B$10:$ALH$83,$A80-1947,FALSE)+HLOOKUP("fa_3g_flow_s2",acc!$B$10:$ALH$83,$A80-1947,FALSE)+HLOOKUP("fa_4_flow_s2",acc!$B$10:$ALH$83,$A80-1947,FALSE)+HLOOKUP("fa_5e_flow_s2",acc!$B$10:$ALH$83,$A80-1947,FALSE)+HLOOKUP("fa_6_flow_s2",acc!$B$10:$ALH$83,$A80-1947,FALSE)+HLOOKUP("fa_8_flow_s2",acc!$B$10:$ALH$83,$A80-1947,FALSE),"")</f>
        <v>191.24943330000011</v>
      </c>
      <c r="NY80" s="203">
        <v>0</v>
      </c>
      <c r="NZ80" s="203">
        <v>46.189622700000037</v>
      </c>
      <c r="OA80" s="203">
        <v>4.0465420000000005</v>
      </c>
      <c r="OB80" s="203">
        <v>0</v>
      </c>
      <c r="OC80" s="203">
        <v>101.39315499999999</v>
      </c>
      <c r="OD80" s="203">
        <v>101.39315499999999</v>
      </c>
      <c r="OE80" s="203">
        <v>40.689104</v>
      </c>
      <c r="OF80" s="203">
        <v>81.738353400000022</v>
      </c>
      <c r="OG80" s="203">
        <v>12.520437000000001</v>
      </c>
      <c r="OH80" s="203">
        <v>12.520437000000001</v>
      </c>
      <c r="OI80" s="203">
        <v>0</v>
      </c>
      <c r="OJ80" s="203">
        <v>1.4070000000000036</v>
      </c>
      <c r="OK80" s="203">
        <v>0</v>
      </c>
      <c r="OL80" s="203">
        <v>4.6583742000000257</v>
      </c>
      <c r="OM80" s="203">
        <v>303.8701274</v>
      </c>
      <c r="ON80" s="241">
        <f>IFERROR(HLOOKUP("fl_3g_flow_s11",acc!$B$10:$AIO$83,$A80-1947,FALSE)+HLOOKUP("fl_4_flow_s11",acc!$B$10:$AIO$83,$A80-1947,FALSE)+HLOOKUP("fl_5e_flow_s11",acc!$B$10:$AIO$83,$A80-1947,FALSE),"")</f>
        <v>338.21234799999996</v>
      </c>
      <c r="OO80" s="203">
        <v>0</v>
      </c>
      <c r="OP80" s="203">
        <v>0</v>
      </c>
      <c r="OQ80" s="203">
        <v>27.509143699999999</v>
      </c>
      <c r="OR80" s="203">
        <v>18.133856000000002</v>
      </c>
      <c r="OS80" s="203">
        <v>9.3752870000000001</v>
      </c>
      <c r="OT80" s="203">
        <v>184.32396799999998</v>
      </c>
      <c r="OU80" s="203">
        <v>124.492848</v>
      </c>
      <c r="OV80" s="203">
        <v>124.492848</v>
      </c>
      <c r="OW80" s="203">
        <v>0</v>
      </c>
      <c r="OX80" s="203">
        <v>0</v>
      </c>
      <c r="OY80" s="203">
        <v>0</v>
      </c>
      <c r="OZ80" s="203">
        <v>0</v>
      </c>
      <c r="PA80" s="203">
        <v>1184.8575965999999</v>
      </c>
      <c r="PB80" s="241">
        <f>IFERROR(HLOOKUP("fl_295_flow_s12",acc!$B$10:$AMM$83,$A80-1947,FALSE)+HLOOKUP("fl_2_flow_s12",acc!$B$10:$AMM$83,$A80-1947,FALSE)+HLOOKUP("fl_3g_flow_s12",acc!$B$10:$AMM$83,$A80-1947,FALSE)+HLOOKUP("fl_5e_flow_s12",acc!$B$10:$AMM$83,$A80-1947,FALSE)+HLOOKUP("fl_6_flow_s12",acc!$B$10:$AMM$83,$A80-1947,FALSE)+HLOOKUP("fl_7_flow_s12",acc!$B$10:$AMM$83,$A80-1947,FALSE),"")</f>
        <v>352.06839059999999</v>
      </c>
      <c r="PC80" s="203">
        <v>0</v>
      </c>
      <c r="PD80" s="203">
        <v>229.40634929999999</v>
      </c>
      <c r="PE80" s="203">
        <v>0</v>
      </c>
      <c r="PF80" s="203">
        <v>38.936182700000003</v>
      </c>
      <c r="PG80" s="203">
        <v>57.616194900000004</v>
      </c>
      <c r="PH80" s="203">
        <v>9.8394019999999998</v>
      </c>
      <c r="PI80" s="203">
        <v>47.776790999999996</v>
      </c>
      <c r="PJ80" s="203">
        <v>0</v>
      </c>
      <c r="PK80" s="203">
        <v>-37.075853000000002</v>
      </c>
      <c r="PL80" s="203">
        <v>-37.075853000000002</v>
      </c>
      <c r="PM80" s="203">
        <v>0</v>
      </c>
      <c r="PN80" s="203">
        <v>36.716564999999996</v>
      </c>
      <c r="PO80" s="203">
        <v>26.468953599999963</v>
      </c>
      <c r="PP80" s="203">
        <v>0</v>
      </c>
      <c r="PQ80" s="203">
        <v>24.362616999999997</v>
      </c>
      <c r="PR80" s="241">
        <f>IFERROR(HLOOKUP("fl_21_flow_s121",acc!$B$10:$AME$83,$A80-1947,FALSE)+HLOOKUP("res_flow",acc!$B$10:$AME$83,$A80-1947,FALSE)+HLOOKUP("gcb_flow",acc!$B$10:$AME$83,$A80-1947,FALSE)+HLOOKUP("fl_2_flow_s121",acc!$B$10:$AME$83,$A80-1947,FALSE)+HLOOKUP("fl_5e_flow_s121",acc!$B$10:$AME$83,$A80-1947,FALSE),"")</f>
        <v>22.496327000000001</v>
      </c>
      <c r="PS80" s="203">
        <v>0</v>
      </c>
      <c r="PT80" s="203">
        <v>-11.730687999999999</v>
      </c>
      <c r="PU80" s="203">
        <v>11.299982</v>
      </c>
      <c r="PV80" s="203">
        <v>0</v>
      </c>
      <c r="PW80" s="203">
        <v>0</v>
      </c>
      <c r="PX80" s="203">
        <v>0</v>
      </c>
      <c r="PY80" s="203">
        <v>0</v>
      </c>
      <c r="PZ80" s="203">
        <v>0</v>
      </c>
      <c r="QA80" s="203">
        <v>0</v>
      </c>
      <c r="QB80" s="203">
        <v>0</v>
      </c>
      <c r="QC80" s="203">
        <v>0</v>
      </c>
      <c r="QD80" s="203">
        <v>0</v>
      </c>
      <c r="QE80" s="203">
        <v>0</v>
      </c>
      <c r="QF80" s="203">
        <v>0</v>
      </c>
      <c r="QG80" s="203">
        <v>73.468816000000004</v>
      </c>
      <c r="QH80" s="241">
        <f>IFERROR(HLOOKUP("fl_2_flow_s13",acc!$B$10:$ALW$83,$A80-1947,FALSE)+HLOOKUP("fl_3e_flow_s13",acc!$B$10:$ALW$83,$A80-1947,FALSE)+HLOOKUP("fl_4_flow_s13",acc!$B$10:$ALW$83,$A80-1947,FALSE),"")</f>
        <v>61.837384999999998</v>
      </c>
      <c r="QI80" s="203">
        <v>0</v>
      </c>
      <c r="QJ80" s="203">
        <v>7.6993419999999997</v>
      </c>
      <c r="QK80" s="203">
        <v>0</v>
      </c>
      <c r="QL80" s="203">
        <v>56.957003999999998</v>
      </c>
      <c r="QM80" s="203">
        <v>73.419896999999992</v>
      </c>
      <c r="QN80" s="203">
        <v>-16.462966000000002</v>
      </c>
      <c r="QO80" s="203">
        <v>1.9490819999999998</v>
      </c>
      <c r="QP80" s="203">
        <v>0</v>
      </c>
      <c r="QQ80" s="203">
        <v>0</v>
      </c>
      <c r="QR80" s="203">
        <v>0</v>
      </c>
      <c r="QS80" s="203">
        <v>0</v>
      </c>
      <c r="QT80" s="203">
        <v>0</v>
      </c>
      <c r="QU80" s="203">
        <v>0</v>
      </c>
      <c r="QV80" s="203">
        <v>34.320763700000001</v>
      </c>
      <c r="QW80" s="241">
        <f>IFERROR(HLOOKUP("fl_4_flow_s14",acc!$B$10:$ALO$83,$A80-1947,FALSE),"")</f>
        <v>72.723800600000004</v>
      </c>
      <c r="QX80" s="203">
        <v>0</v>
      </c>
      <c r="QY80" s="203">
        <v>0</v>
      </c>
      <c r="QZ80" s="203">
        <v>0</v>
      </c>
      <c r="RA80" s="203">
        <v>0</v>
      </c>
      <c r="RB80" s="203">
        <v>0</v>
      </c>
      <c r="RC80" s="203">
        <v>72.723800600000004</v>
      </c>
      <c r="RD80" s="203">
        <v>0</v>
      </c>
      <c r="RE80" s="203">
        <v>0</v>
      </c>
      <c r="RF80" s="203">
        <v>0</v>
      </c>
      <c r="RG80" s="203">
        <v>0</v>
      </c>
      <c r="RH80" s="203">
        <v>0</v>
      </c>
      <c r="RI80" s="203">
        <v>0</v>
      </c>
      <c r="RJ80" s="203">
        <v>1609.4671677000001</v>
      </c>
      <c r="RK80" s="241">
        <f>IFERROR(HLOOKUP("fl_1_flow_s2",acc!$B$10:$ALG$83,$A80-1947,FALSE)+HLOOKUP("fl_295_flow_s2",acc!$B$10:$ALG$83,$A80-1947,FALSE)+HLOOKUP("tgt2_flow",acc!$B$10:$ALG$83,$A80-1947,FALSE)+HLOOKUP("fl_2_flow_s2",acc!$B$10:$ALG$83,$A80-1947,FALSE)+HLOOKUP("fl_3d_flow_s2",acc!$B$10:$ALG$83,$A80-1947,FALSE)+HLOOKUP("fl_4_flow_s2",acc!$B$10:$ALG$83,$A80-1947,FALSE)+HLOOKUP("fl_5d_flow_s2",acc!$B$10:$ALG$83,$A80-1947,FALSE)+HLOOKUP("fl_7_flow_s2",acc!$B$10:$ALG$83,$A80-1947,FALSE),"")</f>
        <v>179.83663959999993</v>
      </c>
      <c r="RL80" s="203">
        <v>4.3112000000000004E-2</v>
      </c>
      <c r="RM80" s="203">
        <v>-68.859409900000003</v>
      </c>
      <c r="RN80" s="203">
        <v>0</v>
      </c>
      <c r="RO80" s="203">
        <v>-41.193769700000004</v>
      </c>
      <c r="RP80" s="203">
        <v>156.43823860000001</v>
      </c>
      <c r="RQ80" s="203">
        <v>101.39315499999999</v>
      </c>
      <c r="RR80" s="203">
        <v>55.045000000000002</v>
      </c>
      <c r="RS80" s="203">
        <v>205.78069030000006</v>
      </c>
      <c r="RT80" s="203">
        <v>84.398433999999995</v>
      </c>
      <c r="RU80" s="203">
        <v>0</v>
      </c>
      <c r="RV80" s="203">
        <v>84.398433999999995</v>
      </c>
      <c r="RW80" s="203">
        <v>0</v>
      </c>
      <c r="RX80" s="203">
        <v>-25.846094600000129</v>
      </c>
      <c r="RY80" s="203">
        <v>0</v>
      </c>
      <c r="RZ80" s="203">
        <v>-454.31551260000003</v>
      </c>
      <c r="SA80" s="241">
        <f>IFERROR(HLOOKUP("fa_21_v_s11",acc!$B$10:$AIR$83,$A80-1947,FALSE)+HLOOKUP("fa_2_v_s11",acc!$B$10:$AIR$83,$A80-1947,FALSE)+HLOOKUP("fa_3e_v_s11",acc!$B$10:$AIR$83,$A80-1947,FALSE)+HLOOKUP("fa_3d_v_s11",acc!$B$10:$AIR$83,$A80-1947,FALSE)+HLOOKUP("fa_4_v_s11",acc!$B$10:$AIR$83,$A80-1947,FALSE)
+HLOOKUP("fa_5e_v_s11",acc!$B$10:$AIR$83,$A80-1947,FALSE)
+HLOOKUP("fa_5d_v_s11",acc!$B$10:$AIR$83,$A80-1947,FALSE)
+HLOOKUP("fa_6_v_s11",acc!$B$10:$AIR$83,$A80-1947,FALSE)
+HLOOKUP("fa_7_v_s11",acc!$B$10:$AIR$83,$A80-1947,FALSE)
+HLOOKUP("fa_8_v_s11",acc!$B$10:$AIR$83,$A80-1947,FALSE),"")</f>
        <v>-456.59393710000006</v>
      </c>
      <c r="SB80" s="203">
        <v>0</v>
      </c>
      <c r="SC80" s="203">
        <v>1.1079871999999999</v>
      </c>
      <c r="SD80" s="203">
        <v>0</v>
      </c>
      <c r="SE80" s="203">
        <v>-1.0024219999999999</v>
      </c>
      <c r="SF80" s="203">
        <v>-0.71312599999999993</v>
      </c>
      <c r="SG80" s="203">
        <v>-0.28929199999999999</v>
      </c>
      <c r="SH80" s="203">
        <v>5.3573999999999993</v>
      </c>
      <c r="SI80" s="203">
        <v>-459.21758579999999</v>
      </c>
      <c r="SJ80" s="203">
        <v>-333.025578</v>
      </c>
      <c r="SK80" s="203">
        <v>-126.19202229999999</v>
      </c>
      <c r="SL80" s="323">
        <v>-1.6394920000000042</v>
      </c>
      <c r="SM80" s="203">
        <v>-0.16300000000000001</v>
      </c>
      <c r="SN80" s="203">
        <v>-1.6128000000000002</v>
      </c>
      <c r="SO80" s="203">
        <v>-1019.0214191</v>
      </c>
      <c r="SP80" s="241">
        <f>IFERROR(HLOOKUP("fa_21_v_s12",acc!$B$10:$AML$83,$A80-1947,FALSE)+HLOOKUP("res_v",acc!$B$10:$AML$83,$A80-1947,FALSE)+HLOOKUP("fa_2_v_s12",acc!$B$10:$AML$83,$A80-1947,FALSE)+HLOOKUP("fa_3e_v_s12",acc!$B$10:$AML$83,$A80-1947,FALSE)+HLOOKUP("fa_3d_v_s12",acc!$B$10:$AML$83,$A80-1947,FALSE)+HLOOKUP("fa_3g_v_s12",acc!$B$10:$AML$83,$A80-1947,FALSE)+HLOOKUP("fa_4_v_s12",acc!$B$10:$AML$83,$A80-1947,FALSE)+HLOOKUP("fa_5e_v_s12",acc!$B$10:$AML$83,$A80-1947,FALSE)+HLOOKUP("fa_5d_v_s12",acc!$B$10:$AML$83,$A80-1947,FALSE)+HLOOKUP("fa_8_v_s12",acc!$B$10:$AML$83,$A80-1947,FALSE),"")</f>
        <v>-194.43099900000001</v>
      </c>
      <c r="SQ80" s="203">
        <v>0.28173100000000018</v>
      </c>
      <c r="SR80" s="203">
        <v>20.202301000000002</v>
      </c>
      <c r="SS80" s="203">
        <v>0</v>
      </c>
      <c r="ST80" s="203">
        <v>0</v>
      </c>
      <c r="SU80" s="203">
        <v>-56.479405900000003</v>
      </c>
      <c r="SV80" s="203">
        <v>-39.524134000000004</v>
      </c>
      <c r="SW80" s="203">
        <v>-16.955253999999996</v>
      </c>
      <c r="SX80" s="203">
        <v>16.714606</v>
      </c>
      <c r="SY80" s="203">
        <v>-175.14861450000001</v>
      </c>
      <c r="SZ80" s="203">
        <v>-118.77507500000002</v>
      </c>
      <c r="TA80" s="203">
        <v>-56.373604000000007</v>
      </c>
      <c r="TB80" s="203">
        <v>0</v>
      </c>
      <c r="TC80" s="203">
        <v>0</v>
      </c>
      <c r="TD80" s="203">
        <v>0</v>
      </c>
      <c r="TE80" s="203">
        <v>-3.8175469</v>
      </c>
      <c r="TF80" s="241">
        <f>IFERROR(HLOOKUP("fa_1_v_s121",acc!$B$10:$AMD$83,$A80-1947,FALSE)+HLOOKUP("fa_295_v_s121",acc!$B$10:$AMD$83,$A80-1947,FALSE)+HLOOKUP("tgt2_v",acc!$B$10:$AMD$83,$A80-1947,FALSE)+HLOOKUP("fa_2_v_s121",acc!$B$10:$AMD$83,$A80-1947,FALSE)+HLOOKUP("fa_3e_v_s121",acc!$B$10:$AMD$83,$A80-1947,FALSE)+HLOOKUP("fa_3d_v_s121",acc!$B$10:$AMD$83,$A80-1947,FALSE)+HLOOKUP("fa_3g_v_s121",acc!$B$10:$AMD$83,$A80-1947,FALSE)+HLOOKUP("fa_4_v_s121",acc!$B$10:$AMD$83,$A80-1947,FALSE)+HLOOKUP("fa_5e_v_s121",acc!$B$10:$AMD$83,$A80-1947,FALSE)+HLOOKUP("fa_5d_v_s121",acc!$B$10:$AMD$83,$A80-1947,FALSE)+HLOOKUP("fa_7_v_s121",acc!$B$10:$AMD$83,$A80-1947,FALSE)+HLOOKUP("fa_8_v_s121",acc!$B$10:$AMD$83,$A80-1947,FALSE),"")</f>
        <v>-4.0992860000000002</v>
      </c>
      <c r="TG80" s="203">
        <v>3.0349919999999999</v>
      </c>
      <c r="TH80" s="203">
        <v>0.74730799999999986</v>
      </c>
      <c r="TI80" s="203">
        <v>0</v>
      </c>
      <c r="TJ80" s="203">
        <v>1.053264</v>
      </c>
      <c r="TK80" s="203">
        <v>-8.3997919000000003</v>
      </c>
      <c r="TL80" s="203">
        <v>-9.3202239999999996</v>
      </c>
      <c r="TM80" s="203">
        <v>0.92043600000000003</v>
      </c>
      <c r="TN80" s="203">
        <v>0</v>
      </c>
      <c r="TO80" s="203">
        <v>-0.53504999999999991</v>
      </c>
      <c r="TP80" s="203">
        <v>-0.46215400000000001</v>
      </c>
      <c r="TQ80" s="203">
        <v>-7.2908000000000001E-2</v>
      </c>
      <c r="TR80" s="203">
        <v>0</v>
      </c>
      <c r="TS80" s="241">
        <v>0</v>
      </c>
      <c r="TT80" s="203">
        <v>0</v>
      </c>
      <c r="TU80" s="203">
        <v>-16.853061</v>
      </c>
      <c r="TV80" s="241">
        <f>IFERROR(HLOOKUP("gcb_v",acc!$B$10:$ALV$83,$A80-1947,FALSE)+HLOOKUP("fa_2_v_s13",acc!$B$10:$ALV$83,$A80-1947,FALSE)+HLOOKUP("fa_3d_v_s13",acc!$B$10:$ALV$83,$A80-1947,FALSE)+HLOOKUP("fa_3g_v_s13",acc!$B$10:$ALV$83,$A80-1947,FALSE)+HLOOKUP("fa_5e_v_s13",acc!$B$10:$ALV$83,$A80-1947,FALSE)+HLOOKUP("fa_5d_v_s13",acc!$B$10:$ALV$83,$A80-1947,FALSE)+HLOOKUP("fa_6_v_s13",acc!$B$10:$ALV$83,$A80-1947,FALSE)+HLOOKUP("fa_7_v_s13",acc!$B$10:$ALV$83,$A80-1947,FALSE)+HLOOKUP("fa_8_v_s13",acc!$B$10:$ALV$83,$A80-1947,FALSE),"")</f>
        <v>-16.750474999999998</v>
      </c>
      <c r="TW80" s="203">
        <v>0</v>
      </c>
      <c r="TX80" s="203">
        <v>-6.6168999999999992E-2</v>
      </c>
      <c r="TY80" s="203">
        <v>0</v>
      </c>
      <c r="TZ80" s="203">
        <v>-0.66407300000000002</v>
      </c>
      <c r="UA80" s="203">
        <v>-0.42048799999999997</v>
      </c>
      <c r="UB80" s="203">
        <v>-0.24360200000000001</v>
      </c>
      <c r="UC80" s="203">
        <v>0</v>
      </c>
      <c r="UD80" s="203">
        <v>-15.917630999999998</v>
      </c>
      <c r="UE80" s="203">
        <v>-14.772857999999999</v>
      </c>
      <c r="UF80" s="203">
        <v>-1.144611</v>
      </c>
      <c r="UG80" s="203">
        <v>0</v>
      </c>
      <c r="UH80" s="203">
        <v>-0.26533099999999998</v>
      </c>
      <c r="UI80" s="203">
        <v>0</v>
      </c>
      <c r="UJ80" s="203">
        <v>-159.7207707</v>
      </c>
      <c r="UK80" s="241">
        <f>IFERROR(HLOOKUP("fa_21_v_s14",acc!$B$10:$ALN$83,$A80-1947,FALSE)+HLOOKUP("fa_2_v_s14",acc!$B$10:$ALN$83,$A80-1947,FALSE)+HLOOKUP("fa_3d_v_s14",acc!$B$10:$ALN$83,$A80-1947,FALSE)+HLOOKUP("fa_3g_v_s14",acc!$B$10:$ALN$83,$A80-1947,FALSE)+HLOOKUP("fa_5e_v_s14",acc!$B$10:$ALN$83,$A80-1947,FALSE)+HLOOKUP("fa_5d_v_s14",acc!$B$10:$ALN$83,$A80-1947,FALSE)+HLOOKUP("fa_6_v_s14",acc!$B$10:$ALN$83,$A80-1947,FALSE)+HLOOKUP("fa_7_v_s14",acc!$B$10:$ALN$83,$A80-1947,FALSE)+HLOOKUP("fa_8_v_s14",acc!$B$10:$ALN$83,$A80-1947,FALSE),"")</f>
        <v>-160.1042893</v>
      </c>
      <c r="UL80" s="203">
        <v>0</v>
      </c>
      <c r="UM80" s="203">
        <v>0.84085840000000001</v>
      </c>
      <c r="UN80" s="203">
        <v>0</v>
      </c>
      <c r="UO80" s="203">
        <v>-1.5755250000000001</v>
      </c>
      <c r="UP80" s="203">
        <v>-1.1505350000000001</v>
      </c>
      <c r="UQ80" s="203">
        <v>-0.42498599999999997</v>
      </c>
      <c r="UR80" s="203">
        <v>0</v>
      </c>
      <c r="US80" s="203">
        <v>-96.231268200000002</v>
      </c>
      <c r="UT80" s="203">
        <v>-85.310108999999997</v>
      </c>
      <c r="UU80" s="203">
        <v>-10.9211817</v>
      </c>
      <c r="UV80" s="203">
        <v>-63.138336000000002</v>
      </c>
      <c r="UW80" s="203">
        <v>0</v>
      </c>
      <c r="UX80" s="203">
        <v>0</v>
      </c>
      <c r="UY80" s="203">
        <v>-1645.494516</v>
      </c>
      <c r="UZ80" s="241">
        <f>IFERROR(HLOOKUP("fa_21_v_s2",acc!$B$10:$ALF$83,$A80-1947,FALSE)+HLOOKUP("fa_2_v_s2",acc!$B$10:$ALF$83,$A80-1947,FALSE)+HLOOKUP("fa_3e_v_s2",acc!$B$10:$ALF$83,$A80-1947,FALSE)+HLOOKUP("fa_3g_v_s2",acc!$B$10:$ALF$83,$A80-1947,FALSE)+HLOOKUP("fa_4_v_s2",acc!$B$10:$ALF$83,$A80-1947,FALSE)+HLOOKUP("fa_5e_v_s2",acc!$B$10:$ALF$83,$A80-1947,FALSE)+HLOOKUP("fa_6_v_s2",acc!$B$10:$ALF$83,$A80-1947,FALSE)+HLOOKUP("fa_8_v_s2",acc!$B$10:$ALF$83,$A80-1947,FALSE),"")</f>
        <v>-133.80859589999994</v>
      </c>
      <c r="VA80" s="203">
        <v>0</v>
      </c>
      <c r="VB80" s="203">
        <v>11.784616000000002</v>
      </c>
      <c r="VC80" s="203">
        <v>0</v>
      </c>
      <c r="VD80" s="203">
        <v>0</v>
      </c>
      <c r="VE80" s="203">
        <v>-71.905711800000006</v>
      </c>
      <c r="VF80" s="203">
        <v>-51.128506999999999</v>
      </c>
      <c r="VG80" s="203">
        <v>-20.777193999999998</v>
      </c>
      <c r="VH80" s="203">
        <v>1.8759442999999996</v>
      </c>
      <c r="VI80" s="203">
        <v>-127.91476219999993</v>
      </c>
      <c r="VJ80" s="203">
        <v>-127.91476219999993</v>
      </c>
      <c r="VK80" s="203">
        <v>0</v>
      </c>
      <c r="VL80" s="203">
        <v>-0.39000000000000057</v>
      </c>
      <c r="VM80" s="203">
        <v>0</v>
      </c>
      <c r="VN80" s="203">
        <v>1.6128000000000002</v>
      </c>
      <c r="VO80" s="203">
        <v>-482.87682100000001</v>
      </c>
      <c r="VP80" s="241">
        <f>IFERROR(HLOOKUP("fl_3g_v_s11",acc!$B$10:$AIM$83,$A80-1947,FALSE)+HLOOKUP("fl_4_v_s11",acc!$B$10:$AIM$83,$A80-1947,FALSE)+HLOOKUP("fl_5e_v_s11",acc!$B$10:$AIM$83,$A80-1947,FALSE),"")</f>
        <v>-485.15523630000001</v>
      </c>
      <c r="VQ80" s="203">
        <v>0</v>
      </c>
      <c r="VR80" s="203">
        <v>0</v>
      </c>
      <c r="VS80" s="203">
        <v>-17.8531437</v>
      </c>
      <c r="VT80" s="203">
        <v>-9.6726530000000004</v>
      </c>
      <c r="VU80" s="203">
        <v>-8.180492000000001</v>
      </c>
      <c r="VV80" s="203">
        <v>2.9630779</v>
      </c>
      <c r="VW80" s="203">
        <v>-470.8411552</v>
      </c>
      <c r="VX80" s="203">
        <v>-470.8411552</v>
      </c>
      <c r="VY80" s="203">
        <v>0</v>
      </c>
      <c r="VZ80" s="203">
        <v>0</v>
      </c>
      <c r="WA80" s="203">
        <v>0</v>
      </c>
      <c r="WB80" s="203">
        <v>0</v>
      </c>
      <c r="WC80" s="203">
        <v>-1152.6102069999999</v>
      </c>
      <c r="WD80" s="241">
        <f>IFERROR(HLOOKUP("fl_295_v_s12",acc!$B$10:$AMK$83,$A80-1947,FALSE)+HLOOKUP("fl_2_v_s12",acc!$B$10:$AMK$83,$A80-1947,FALSE)+HLOOKUP("fl_3g_v_s12",acc!$B$10:$AMK$83,$A80-1947,FALSE)+HLOOKUP("fl_5e_v_s12",acc!$B$10:$AMK$83,$A80-1947,FALSE)+HLOOKUP("fl_6_v_s12",acc!$B$10:$AMK$83,$A80-1947,FALSE)+HLOOKUP("fl_7_v_s12",acc!$B$10:$AMK$83,$A80-1947,FALSE),"")</f>
        <v>-328.01973690000028</v>
      </c>
      <c r="WE80" s="203">
        <v>0.28173100000000001</v>
      </c>
      <c r="WF80" s="203">
        <v>24.716694899999997</v>
      </c>
      <c r="WG80" s="203">
        <v>0</v>
      </c>
      <c r="WH80" s="203">
        <v>11.784616000000003</v>
      </c>
      <c r="WI80" s="203">
        <v>-32.880364100000001</v>
      </c>
      <c r="WJ80" s="203">
        <v>-22.519038999999999</v>
      </c>
      <c r="WK80" s="203">
        <v>-10.361321</v>
      </c>
      <c r="WL80" s="203">
        <v>0</v>
      </c>
      <c r="WM80" s="203">
        <v>-216.15528</v>
      </c>
      <c r="WN80" s="203">
        <v>-216.15528</v>
      </c>
      <c r="WO80" s="203">
        <v>0</v>
      </c>
      <c r="WP80" s="323">
        <v>-65.167828000000199</v>
      </c>
      <c r="WQ80" s="203">
        <v>-50.31757980000009</v>
      </c>
      <c r="WR80" s="203">
        <v>0</v>
      </c>
      <c r="WS80" s="203">
        <v>9.8540770000000002</v>
      </c>
      <c r="WT80" s="241">
        <f>IFERROR(HLOOKUP("fl_21_v_s121",acc!$B$10:$AMC$83,$A80-1947,FALSE)+HLOOKUP("res_v",acc!$B$10:$AMC$83,$A80-1947,FALSE)+HLOOKUP("gcb_v",acc!$B$10:$AMC$83,$A80-1947,FALSE)+HLOOKUP("fl_2_v_s121",acc!$B$10:$AMC$83,$A80-1947,FALSE)+HLOOKUP("fl_5e_v_s121",acc!$B$10:$AMC$83,$A80-1947,FALSE),"")</f>
        <v>9.5723459999999996</v>
      </c>
      <c r="WU80" s="203">
        <v>0</v>
      </c>
      <c r="WV80" s="203">
        <v>2.5562840000000002</v>
      </c>
      <c r="WW80" s="203">
        <v>0</v>
      </c>
      <c r="WX80" s="203">
        <v>0</v>
      </c>
      <c r="WY80" s="203">
        <v>0</v>
      </c>
      <c r="WZ80" s="203">
        <v>0</v>
      </c>
      <c r="XA80" s="203">
        <v>0</v>
      </c>
      <c r="XB80" s="203">
        <v>0</v>
      </c>
      <c r="XC80" s="203">
        <v>6.7359010000000001</v>
      </c>
      <c r="XD80" s="203">
        <v>6.7359010000000001</v>
      </c>
      <c r="XE80" s="203">
        <v>0</v>
      </c>
      <c r="XF80" s="203">
        <v>0</v>
      </c>
      <c r="XG80" s="203">
        <v>0</v>
      </c>
      <c r="XH80" s="203">
        <v>0</v>
      </c>
      <c r="XI80" s="203">
        <v>-21.127970000000001</v>
      </c>
      <c r="XJ80" s="241">
        <f>IFERROR(HLOOKUP("fl_2_v_s13",acc!$B$10:$ALU$83,$A80-1947,FALSE)+HLOOKUP("fl_3e_v_s13",acc!$B$10:$ALU$83,$A80-1947,FALSE)+HLOOKUP("fl_4_v_s13",acc!$B$10:$ALU$83,$A80-1947,FALSE),"")</f>
        <v>-21.025521999999999</v>
      </c>
      <c r="XK80" s="203">
        <v>0</v>
      </c>
      <c r="XL80" s="203">
        <v>0</v>
      </c>
      <c r="XM80" s="203">
        <v>0</v>
      </c>
      <c r="XN80" s="203">
        <v>-21.172204000000001</v>
      </c>
      <c r="XO80" s="203">
        <v>-18.936814999999999</v>
      </c>
      <c r="XP80" s="203">
        <v>-2.235382</v>
      </c>
      <c r="XQ80" s="203">
        <v>-1.5909E-2</v>
      </c>
      <c r="XR80" s="203">
        <v>0</v>
      </c>
      <c r="XS80" s="203">
        <v>0</v>
      </c>
      <c r="XT80" s="203">
        <v>0</v>
      </c>
      <c r="XU80" s="203">
        <v>0</v>
      </c>
      <c r="XV80" s="203">
        <v>0</v>
      </c>
      <c r="XW80" s="203">
        <v>0</v>
      </c>
      <c r="XX80" s="203">
        <v>1.2664055000000001</v>
      </c>
      <c r="XY80" s="241">
        <f>IFERROR(HLOOKUP("fl_4_v_s14",acc!$B$10:$ALM$83,$A80-1947,FALSE),"")</f>
        <v>0.88290550000000001</v>
      </c>
      <c r="XZ80" s="203">
        <v>0</v>
      </c>
      <c r="YA80" s="203">
        <v>0</v>
      </c>
      <c r="YB80" s="203">
        <v>0</v>
      </c>
      <c r="YC80" s="203">
        <v>0</v>
      </c>
      <c r="YD80" s="203">
        <v>0</v>
      </c>
      <c r="YE80" s="203">
        <v>0.88290550000000001</v>
      </c>
      <c r="YF80" s="203">
        <v>0</v>
      </c>
      <c r="YG80" s="203">
        <v>0</v>
      </c>
      <c r="YH80" s="203">
        <v>0</v>
      </c>
      <c r="YI80" s="203">
        <v>0</v>
      </c>
      <c r="YJ80" s="203">
        <v>0</v>
      </c>
      <c r="YK80" s="203">
        <v>0</v>
      </c>
      <c r="YL80" s="203">
        <v>-1653.72831</v>
      </c>
      <c r="YM80" s="241">
        <f>IFERROR(HLOOKUP("fl_1_v_s2",acc!$B$10:$ALE$83,$A80-1947,FALSE)+HLOOKUP("fl_295_v_s2",acc!$B$10:$ALE$83,$A80-1947,FALSE)+HLOOKUP("tgt2_v",acc!$B$10:$ALE$83,$A80-1947,FALSE)+HLOOKUP("fl_2_v_s2",acc!$B$10:$ALE$83,$A80-1947,FALSE)+HLOOKUP("fl_3d_v_s2",acc!$B$10:$ALE$83,$A80-1947,FALSE)+HLOOKUP("fl_4_v_s2",acc!$B$10:$ALE$83,$A80-1947,FALSE)+HLOOKUP("fl_5d_v_s2",acc!$B$10:$ALE$83,$A80-1947,FALSE)+HLOOKUP("fl_7_v_s2",acc!$B$10:$ALE$83,$A80-1947,FALSE),"")</f>
        <v>-142.04234259999987</v>
      </c>
      <c r="YN80" s="203">
        <v>3.0349919999999999</v>
      </c>
      <c r="YO80" s="203">
        <v>7.343922700000002</v>
      </c>
      <c r="YP80" s="203">
        <v>0</v>
      </c>
      <c r="YQ80" s="203">
        <v>-10.731352000000003</v>
      </c>
      <c r="YR80" s="203">
        <v>-68.121217799999997</v>
      </c>
      <c r="YS80" s="203">
        <v>-51.128506999999999</v>
      </c>
      <c r="YT80" s="203">
        <v>-16.992699999999999</v>
      </c>
      <c r="YU80" s="203">
        <v>20.117875900000001</v>
      </c>
      <c r="YV80" s="203">
        <v>-194.70433</v>
      </c>
      <c r="YW80" s="203">
        <v>0</v>
      </c>
      <c r="YX80" s="203">
        <v>-194.70433</v>
      </c>
      <c r="YY80" s="203">
        <v>0</v>
      </c>
      <c r="YZ80" s="203">
        <v>49.889248800000132</v>
      </c>
      <c r="ZA80" s="203">
        <v>0</v>
      </c>
      <c r="ZB80" s="203">
        <v>25.943406100000001</v>
      </c>
      <c r="ZC80" s="241">
        <f>IFERROR(HLOOKUP("fa_21_c_s11",acc!$B$10:$AIL$83,$A80-1947,FALSE)+HLOOKUP("fa_2_c_s11",acc!$B$10:$AIL$83,$A80-1947,FALSE)+HLOOKUP("fa_3e_c_s11",acc!$B$10:$AIL$83,$A80-1947,FALSE)+HLOOKUP("fa_3d_c_s11",acc!$B$10:$AIL$83,$A80-1947,FALSE)+HLOOKUP("fa_4_c_s11",acc!$B$10:$AIL$83,$A80-1947,FALSE)+HLOOKUP("fa_5e_c_s11",acc!$B$10:$AIL$83,$A80-1947,FALSE)+HLOOKUP("fa_5d_c_s11",acc!$B$10:$AIL$83,$A80-1947,FALSE)+HLOOKUP("fa_6_c_s11",acc!$B$10:$AIL$83,$A80-1947,FALSE)+HLOOKUP("fa_7_c_s11",acc!$B$10:$AIL$83,$A80-1947,FALSE)+HLOOKUP("fa_8_c_s11",acc!$B$10:$AIL$83,$A80-1947,FALSE),"")</f>
        <v>31.257909999999992</v>
      </c>
      <c r="ZD80" s="203">
        <v>0</v>
      </c>
      <c r="ZE80" s="203">
        <v>50.140416999999999</v>
      </c>
      <c r="ZF80" s="203">
        <v>0</v>
      </c>
      <c r="ZG80" s="203">
        <v>-4.4000000000000004</v>
      </c>
      <c r="ZH80" s="203">
        <v>0.10284600000000001</v>
      </c>
      <c r="ZI80" s="203">
        <v>-4.5028419999999993</v>
      </c>
      <c r="ZJ80" s="203">
        <v>-51.886635000000005</v>
      </c>
      <c r="ZK80" s="203">
        <v>36.3516051</v>
      </c>
      <c r="ZL80" s="203">
        <v>19.062453000000001</v>
      </c>
      <c r="ZM80" s="203">
        <v>17.289155999999998</v>
      </c>
      <c r="ZN80" s="203">
        <v>-4.7704000000000003E-2</v>
      </c>
      <c r="ZO80" s="203">
        <v>0</v>
      </c>
      <c r="ZP80" s="203">
        <v>1.1889820000000002</v>
      </c>
      <c r="ZQ80" s="203">
        <v>83.268524900000003</v>
      </c>
      <c r="ZR80" s="241">
        <f>IFERROR(HLOOKUP("fa_21_c_s12",acc!$B$10:$AMJ$83,$A80-1947,FALSE)+HLOOKUP("res_c",acc!$B$10:$AMJ$83,$A80-1947,FALSE)+HLOOKUP("fa_2_c_s12",acc!$B$10:$AMJ$83,$A80-1947,FALSE)+HLOOKUP("fa_3e_c_s12",acc!$B$10:$AMJ$83,$A80-1947,FALSE)+HLOOKUP("fa_3d_c_s12",acc!$B$10:$AMJ$83,$A80-1947,FALSE)+HLOOKUP("fa_3g_c_s12",acc!$B$10:$AMJ$83,$A80-1947,FALSE)+HLOOKUP("fa_4_c_s12",acc!$B$10:$AMJ$83,$A80-1947,FALSE)+HLOOKUP("fa_5e_c_s12",acc!$B$10:$AMJ$83,$A80-1947,FALSE)+HLOOKUP("fa_5d_c_s12",acc!$B$10:$AMJ$83,$A80-1947,FALSE)+HLOOKUP("fa_8_c_s12",acc!$B$10:$AMJ$83,$A80-1947,FALSE),"")</f>
        <v>299.47067969999995</v>
      </c>
      <c r="ZS80" s="203">
        <v>9.9999999999999995E-7</v>
      </c>
      <c r="ZT80" s="203">
        <v>11.182182699999998</v>
      </c>
      <c r="ZU80" s="203">
        <v>0</v>
      </c>
      <c r="ZV80" s="203">
        <v>0</v>
      </c>
      <c r="ZW80" s="203">
        <v>-26.499946999999999</v>
      </c>
      <c r="ZX80" s="203">
        <v>-38.970621000000001</v>
      </c>
      <c r="ZY80" s="203">
        <v>12.470685</v>
      </c>
      <c r="ZZ80" s="203">
        <v>305.07246499999997</v>
      </c>
      <c r="AAA80" s="203">
        <v>1.0568599999999999</v>
      </c>
      <c r="AAB80" s="203">
        <v>-5.4516470000000004</v>
      </c>
      <c r="AAC80" s="203">
        <v>6.5084970000000002</v>
      </c>
      <c r="AAD80" s="203">
        <v>0</v>
      </c>
      <c r="AAE80" s="203">
        <v>0</v>
      </c>
      <c r="AAF80" s="203">
        <v>8.6591179999999781</v>
      </c>
      <c r="AAG80" s="203">
        <v>-4.4598389999999997</v>
      </c>
      <c r="AAH80" s="241">
        <f>IFERROR(HLOOKUP("fa_1_c_s121",acc!$B$10:$AMB$83,$A80-1947,FALSE)+HLOOKUP("fa_295_c_s121",acc!$B$10:$AMB$83,$A80-1947,FALSE)+HLOOKUP("tgt2_c",acc!$B$10:$AMB$83,$A80-1947,FALSE)+HLOOKUP("fa_2_c_s121",acc!$B$10:$AMB$83,$A80-1947,FALSE)+HLOOKUP("fa_3e_c_s121",acc!$B$10:$AMB$83,$A80-1947,FALSE)+HLOOKUP("fa_3d_c_s121",acc!$B$10:$AMB$83,$A80-1947,FALSE)+HLOOKUP("fa_3g_c_s121",acc!$B$10:$AMB$83,$A80-1947,FALSE)+HLOOKUP("fa_4_c_s121",acc!$B$10:$AMB$83,$A80-1947,FALSE)+HLOOKUP("fa_5e_c_s121",acc!$B$10:$AMB$83,$A80-1947,FALSE)+HLOOKUP("fa_5d_c_s121",acc!$B$10:$AMB$83,$A80-1947,FALSE)+HLOOKUP("fa_7_c_s121",acc!$B$10:$AMB$83,$A80-1947,FALSE)+HLOOKUP("fa_8_c_s121",acc!$B$10:$AMB$83,$A80-1947,FALSE),"")</f>
        <v>-4.4598220000000008</v>
      </c>
      <c r="AAI80" s="203">
        <v>-9.9999999999999995E-7</v>
      </c>
      <c r="AAJ80" s="203">
        <v>0</v>
      </c>
      <c r="AAK80" s="203">
        <v>0</v>
      </c>
      <c r="AAL80" s="203">
        <v>5.6529999999999992E-3</v>
      </c>
      <c r="AAM80" s="203">
        <v>-4.4654910000000001</v>
      </c>
      <c r="AAN80" s="203">
        <v>0.83024300000000006</v>
      </c>
      <c r="AAO80" s="203">
        <v>-5.2957150000000004</v>
      </c>
      <c r="AAP80" s="203">
        <v>0</v>
      </c>
      <c r="AAQ80" s="203">
        <v>0</v>
      </c>
      <c r="AAR80" s="203">
        <v>-1.281E-2</v>
      </c>
      <c r="AAS80" s="203">
        <v>1.281E-2</v>
      </c>
      <c r="AAT80" s="203">
        <v>0</v>
      </c>
      <c r="AAU80" s="203">
        <v>0</v>
      </c>
      <c r="AAV80" s="203">
        <v>-1.9999999999999999E-6</v>
      </c>
      <c r="AAW80" s="203">
        <v>-28.364718</v>
      </c>
      <c r="AAX80" s="241">
        <f>IFERROR(HLOOKUP("gcb_c",acc!$B$10:$ALT$83,$A80-1947,FALSE)+HLOOKUP("fa_2_c_s13",acc!$B$10:$ALT$83,$A80-1947,FALSE)+HLOOKUP("fa_3d_c_s13",acc!$B$10:$ALT$83,$A80-1947,FALSE)+HLOOKUP("fa_3g_c_s13",acc!$B$10:$ALT$83,$A80-1947,FALSE)+HLOOKUP("fa_5e_c_s13",acc!$B$10:$ALT$83,$A80-1947,FALSE)+HLOOKUP("fa_5d_c_s13",acc!$B$10:$ALT$83,$A80-1947,FALSE)+HLOOKUP("fa_6_c_s13",acc!$B$10:$ALT$83,$A80-1947,FALSE)+HLOOKUP("fa_7_c_s13",acc!$B$10:$ALT$83,$A80-1947,FALSE)+HLOOKUP("fa_8_c_s13",acc!$B$10:$ALT$83,$A80-1947,FALSE),"")</f>
        <v>-13.710631999999999</v>
      </c>
      <c r="AAY80" s="203">
        <v>0</v>
      </c>
      <c r="AAZ80" s="203">
        <v>0.21974800000000003</v>
      </c>
      <c r="ABA80" s="203">
        <v>0</v>
      </c>
      <c r="ABB80" s="203">
        <v>2.611E-3</v>
      </c>
      <c r="ABC80" s="203">
        <v>-8.1899999999999996E-4</v>
      </c>
      <c r="ABD80" s="203">
        <v>3.3990000000000001E-3</v>
      </c>
      <c r="ABE80" s="203">
        <v>0</v>
      </c>
      <c r="ABF80" s="203">
        <v>-18.909842000000001</v>
      </c>
      <c r="ABG80" s="203">
        <v>0.33847100000000002</v>
      </c>
      <c r="ABH80" s="203">
        <v>-19.248317</v>
      </c>
      <c r="ABI80" s="203">
        <v>0</v>
      </c>
      <c r="ABJ80" s="203">
        <v>3.0000000000000001E-3</v>
      </c>
      <c r="ABK80" s="203">
        <v>4.9304320000000015</v>
      </c>
      <c r="ABL80" s="203">
        <v>-24.937749100000001</v>
      </c>
      <c r="ABM80" s="241">
        <f>IFERROR(HLOOKUP("fa_21_c_s14",acc!$B$10:$ALL$83,$A80-1947,FALSE)+HLOOKUP("fa_2_c_s14",acc!$B$10:$ALL$83,$A80-1947,FALSE)+HLOOKUP("fa_3d_c_s14",acc!$B$10:$ALL$83,$A80-1947,FALSE)+HLOOKUP("fa_3g_c_s14",acc!$B$10:$ALL$83,$A80-1947,FALSE)+HLOOKUP("fa_5e_c_s14",acc!$B$10:$ALL$83,$A80-1947,FALSE)+HLOOKUP("fa_5d_c_s14",acc!$B$10:$ALL$83,$A80-1947,FALSE)+HLOOKUP("fa_6_c_s14",acc!$B$10:$ALL$83,$A80-1947,FALSE)+HLOOKUP("fa_7_c_s14",acc!$B$10:$ALL$83,$A80-1947,FALSE)+HLOOKUP("fa_8_c_s14",acc!$B$10:$ALL$83,$A80-1947,FALSE),"")</f>
        <v>-24.278913999999997</v>
      </c>
      <c r="ABN80" s="203">
        <v>0</v>
      </c>
      <c r="ABO80" s="203">
        <v>3.5238550000000002</v>
      </c>
      <c r="ABP80" s="203">
        <v>1E-3</v>
      </c>
      <c r="ABQ80" s="203">
        <v>-3.2930000000000001</v>
      </c>
      <c r="ABR80" s="203">
        <v>-1.1119949999999998</v>
      </c>
      <c r="ABS80" s="203">
        <v>-2.180936</v>
      </c>
      <c r="ABT80" s="203">
        <v>0</v>
      </c>
      <c r="ABU80" s="203">
        <v>-25.211451099999998</v>
      </c>
      <c r="ABV80" s="203">
        <v>-0.22120300000000001</v>
      </c>
      <c r="ABW80" s="203">
        <v>-24.990248999999999</v>
      </c>
      <c r="ABX80" s="203">
        <v>4.5335929999999998</v>
      </c>
      <c r="ABY80" s="203">
        <v>0</v>
      </c>
      <c r="ABZ80" s="203">
        <v>-3.8329789999999995</v>
      </c>
      <c r="ACA80" s="203">
        <v>167.85451470000001</v>
      </c>
      <c r="ACB80" s="241">
        <f>IFERROR(HLOOKUP("fa_21_c_s2",acc!$B$10:$ALD$83,$A80-1947,FALSE)+HLOOKUP("fa_2_c_s2",acc!$B$10:$ALD$83,$A80-1947,FALSE)+HLOOKUP("fa_3e_c_s2",acc!$B$10:$ALD$83,$A80-1947,FALSE)+HLOOKUP("fa_3g_c_s2",acc!$B$10:$ALD$83,$A80-1947,FALSE)+HLOOKUP("fa_4_c_s2",acc!$B$10:$ALD$83,$A80-1947,FALSE)+HLOOKUP("fa_5e_c_s2",acc!$B$10:$ALD$83,$A80-1947,FALSE)+HLOOKUP("fa_6_c_s2",acc!$B$10:$ALD$83,$A80-1947,FALSE)+HLOOKUP("fa_8_c_s2",acc!$B$10:$ALD$83,$A80-1947,FALSE),"")</f>
        <v>477.16601259999993</v>
      </c>
      <c r="ACC80" s="203">
        <v>0</v>
      </c>
      <c r="ACD80" s="203">
        <v>502.0644001</v>
      </c>
      <c r="ACE80" s="203">
        <v>0</v>
      </c>
      <c r="ACF80" s="203">
        <v>0</v>
      </c>
      <c r="ACG80" s="203">
        <v>3.2353730000000001</v>
      </c>
      <c r="ACH80" s="203">
        <v>-39.150345999999999</v>
      </c>
      <c r="ACI80" s="203">
        <v>42.385800000000003</v>
      </c>
      <c r="ACJ80" s="203">
        <v>-35.2508208</v>
      </c>
      <c r="ACK80" s="203">
        <v>-21.0878157</v>
      </c>
      <c r="ACL80" s="203">
        <v>-21.0878157</v>
      </c>
      <c r="ACM80" s="203">
        <v>0</v>
      </c>
      <c r="ACN80" s="203">
        <v>0</v>
      </c>
      <c r="ACO80" s="203">
        <v>0</v>
      </c>
      <c r="ACP80" s="203">
        <v>-10.945550999999995</v>
      </c>
      <c r="ACQ80" s="203">
        <v>-27.4618164</v>
      </c>
      <c r="ACR80" s="241">
        <f>IFERROR(HLOOKUP("fl_3g_c_s11",acc!$B$10:$AMQ$83,$A80-1947,FALSE)+HLOOKUP("fl_4_c_s11",acc!$B$10:$AMQ$83,$A80-1947,FALSE)+HLOOKUP("fl_5e_c_s11",acc!$B$10:$AMQ$83,$A80-1947,FALSE),"")</f>
        <v>-22.147320499999999</v>
      </c>
      <c r="ACS80" s="203">
        <v>0</v>
      </c>
      <c r="ACT80" s="203">
        <v>0</v>
      </c>
      <c r="ACU80" s="203">
        <v>-2.0030000000000001</v>
      </c>
      <c r="ACV80" s="203">
        <v>-4.0260150000000001</v>
      </c>
      <c r="ACW80" s="203">
        <v>2.023015</v>
      </c>
      <c r="ACX80" s="203">
        <v>-13.572535799999999</v>
      </c>
      <c r="ACY80" s="203">
        <v>-6.4830217000000001</v>
      </c>
      <c r="ACZ80" s="203">
        <v>-6.4830217000000001</v>
      </c>
      <c r="ADA80" s="203">
        <v>0</v>
      </c>
      <c r="ADB80" s="203">
        <v>0</v>
      </c>
      <c r="ADC80" s="203">
        <v>0</v>
      </c>
      <c r="ADD80" s="203">
        <v>0</v>
      </c>
      <c r="ADE80" s="203">
        <v>198.66418060000001</v>
      </c>
      <c r="ADF80" s="241">
        <f>IFERROR(HLOOKUP("fl_295_c_s12",acc!$B$10:$AMI$83,$A80-1947,FALSE)+HLOOKUP("fl_2_c_s12",acc!$B$10:$AMI$83,$A80-1947,FALSE)+HLOOKUP("fl_3g_c_s12",acc!$B$10:$AMI$83,$A80-1947,FALSE)+HLOOKUP("fl_5e_c_s12",acc!$B$10:$AMI$83,$A80-1947,FALSE)+HLOOKUP("fl_6_c_s12",acc!$B$10:$AMI$83,$A80-1947,FALSE)+HLOOKUP("fl_7_c_s12",acc!$B$10:$AMI$83,$A80-1947,FALSE),"")</f>
        <v>414.86633749999999</v>
      </c>
      <c r="ADG80" s="203">
        <v>9.9999999999999995E-7</v>
      </c>
      <c r="ADH80" s="203">
        <v>-96.033424600000046</v>
      </c>
      <c r="ADI80" s="203">
        <v>0</v>
      </c>
      <c r="ADJ80" s="203">
        <v>502.06340010000002</v>
      </c>
      <c r="ADK80" s="203">
        <v>5.2370000000000001</v>
      </c>
      <c r="ADL80" s="203">
        <v>-24.791223000000002</v>
      </c>
      <c r="ADM80" s="203">
        <v>30.028226</v>
      </c>
      <c r="ADN80" s="203">
        <v>0</v>
      </c>
      <c r="ADO80" s="203">
        <v>-0.88952999999999993</v>
      </c>
      <c r="ADP80" s="203">
        <v>-0.88952999999999993</v>
      </c>
      <c r="ADQ80" s="203">
        <v>0</v>
      </c>
      <c r="ADR80" s="203">
        <v>4.4858890000000002</v>
      </c>
      <c r="ADS80" s="203">
        <v>3.0000000000000001E-3</v>
      </c>
      <c r="ADT80" s="203">
        <v>0</v>
      </c>
      <c r="ADU80" s="203">
        <v>2.568E-3</v>
      </c>
      <c r="ADV80" s="241">
        <f>IFERROR(HLOOKUP("fl_21_c_s121",acc!$B$10:$AMA$83,$A80-1947,FALSE)+HLOOKUP("res_c",acc!$B$10:$AMA$83,$A80-1947,FALSE)+HLOOKUP("gcb_c",acc!$B$10:$AMA$83,$A80-1947,FALSE)+HLOOKUP("fl_2_c_s121",acc!$B$10:$AMA$83,$A80-1947,FALSE)+HLOOKUP("fl_5e_c_s121",acc!$B$10:$AMA$83,$A80-1947,FALSE),"")</f>
        <v>2.5659999999999997E-3</v>
      </c>
      <c r="ADW80" s="203">
        <v>0</v>
      </c>
      <c r="ADX80" s="203">
        <v>-1.5620000000000002E-3</v>
      </c>
      <c r="ADY80" s="203">
        <v>9.999999999999998E-4</v>
      </c>
      <c r="ADZ80" s="203">
        <v>0</v>
      </c>
      <c r="AEA80" s="203">
        <v>0</v>
      </c>
      <c r="AEB80" s="203">
        <v>0</v>
      </c>
      <c r="AEC80" s="203">
        <v>0</v>
      </c>
      <c r="AED80" s="203">
        <v>0</v>
      </c>
      <c r="AEE80" s="203">
        <v>0</v>
      </c>
      <c r="AEF80" s="203">
        <v>0</v>
      </c>
      <c r="AEG80" s="203">
        <v>0</v>
      </c>
      <c r="AEH80" s="203">
        <v>0</v>
      </c>
      <c r="AEI80" s="203">
        <v>0</v>
      </c>
      <c r="AEJ80" s="203">
        <v>0</v>
      </c>
      <c r="AEK80" s="203">
        <v>-14.515559999999999</v>
      </c>
      <c r="AEL80" s="241">
        <f>IFERROR(HLOOKUP("fl_2_c_s13",acc!$B$10:$ALS$83,$A80-1947,FALSE)+HLOOKUP("fl_3e_c_s13",acc!$B$10:$ALS$83,$A80-1947,FALSE)+HLOOKUP("fl_4_c_s13",acc!$B$10:$ALS$83,$A80-1947,FALSE),"")</f>
        <v>0.138627</v>
      </c>
      <c r="AEM80" s="203">
        <v>0</v>
      </c>
      <c r="AEN80" s="203">
        <v>0.33594000000000002</v>
      </c>
      <c r="AEO80" s="203">
        <v>0</v>
      </c>
      <c r="AEP80" s="203">
        <v>1.3730000000000001E-3</v>
      </c>
      <c r="AEQ80" s="203">
        <v>-10.333107999999999</v>
      </c>
      <c r="AER80" s="203">
        <v>10.334547000000001</v>
      </c>
      <c r="AES80" s="203">
        <v>-0.23907800000000001</v>
      </c>
      <c r="AET80" s="203">
        <v>0</v>
      </c>
      <c r="AEU80" s="203">
        <v>0</v>
      </c>
      <c r="AEV80" s="203">
        <v>0</v>
      </c>
      <c r="AEW80" s="203">
        <v>0</v>
      </c>
      <c r="AEX80" s="203">
        <v>0</v>
      </c>
      <c r="AEY80" s="203">
        <v>0</v>
      </c>
      <c r="AEZ80" s="203">
        <v>11.1651425</v>
      </c>
      <c r="AFA80" s="241">
        <f>IFERROR(HLOOKUP("fl_4_c_s14",acc!$B$10:$ALK$83,$A80-1947,FALSE),"")</f>
        <v>11.823909499999999</v>
      </c>
      <c r="AFB80" s="203">
        <v>0</v>
      </c>
      <c r="AFC80" s="203">
        <v>0</v>
      </c>
      <c r="AFD80" s="203">
        <v>0</v>
      </c>
      <c r="AFE80" s="203">
        <v>0</v>
      </c>
      <c r="AFF80" s="203">
        <v>0</v>
      </c>
      <c r="AFG80" s="203">
        <v>11.823909499999999</v>
      </c>
      <c r="AFH80" s="203">
        <v>0</v>
      </c>
      <c r="AFI80" s="203">
        <v>0</v>
      </c>
      <c r="AFJ80" s="203">
        <v>0</v>
      </c>
      <c r="AFK80" s="203">
        <v>0</v>
      </c>
      <c r="AFL80" s="203">
        <v>0</v>
      </c>
      <c r="AFM80" s="203">
        <v>0</v>
      </c>
      <c r="AFN80" s="203">
        <v>51.449624900000003</v>
      </c>
      <c r="AFO80" s="241">
        <f>IFERROR(HLOOKUP("fl_1_c_s2",acc!$B$10:$ALC$83,$A80-1947,FALSE)+HLOOKUP("fl_295_c_s2",acc!$B$10:$ALC$83,$A80-1947,FALSE)+HLOOKUP("tgt2_c",acc!$B$10:$ALC$83,$A80-1947,FALSE)+HLOOKUP("fl_2_c_s2",acc!$B$10:$ALC$83,$A80-1947,FALSE)+HLOOKUP("fl_3d_c_s2",acc!$B$10:$ALC$83,$A80-1947,FALSE)+HLOOKUP("fl_4_c_s2",acc!$B$10:$ALC$83,$A80-1947,FALSE)+HLOOKUP("fl_5d_c_s2",acc!$B$10:$ALC$83,$A80-1947,FALSE)+HLOOKUP("fl_7_c_s2",acc!$B$10:$ALC$83,$A80-1947,FALSE),"")</f>
        <v>360.76111470000001</v>
      </c>
      <c r="AFP80" s="203">
        <v>-9.9999999999999995E-7</v>
      </c>
      <c r="AFQ80" s="203">
        <v>662.82964939999999</v>
      </c>
      <c r="AFR80" s="203">
        <v>0</v>
      </c>
      <c r="AFS80" s="203">
        <v>-502.05774710000003</v>
      </c>
      <c r="AFT80" s="203">
        <v>-38.655826999999995</v>
      </c>
      <c r="AFU80" s="203">
        <v>-39.150345999999999</v>
      </c>
      <c r="AFV80" s="203">
        <v>0.49460000000000004</v>
      </c>
      <c r="AFW80" s="203">
        <v>219.92271340000002</v>
      </c>
      <c r="AFX80" s="203">
        <v>-20.428099999999997</v>
      </c>
      <c r="AFY80" s="203">
        <v>0</v>
      </c>
      <c r="AFZ80" s="203">
        <v>-20.428099999999997</v>
      </c>
      <c r="AGA80" s="203">
        <v>0</v>
      </c>
      <c r="AGB80" s="203">
        <v>0</v>
      </c>
      <c r="AGC80" s="203">
        <v>0</v>
      </c>
      <c r="AGD80" s="203">
        <v>2364.5309999999999</v>
      </c>
      <c r="AGE80" s="203">
        <v>2364.5379999999996</v>
      </c>
      <c r="AGF80" s="203">
        <v>0</v>
      </c>
      <c r="AGG80" s="203">
        <v>0</v>
      </c>
      <c r="AGH80" s="203">
        <v>-29.531322499999998</v>
      </c>
      <c r="AGI80" s="203">
        <v>-36.349919166666666</v>
      </c>
      <c r="AGJ80" s="203">
        <v>30.131432</v>
      </c>
      <c r="AGK80" s="203">
        <v>8.7432199999999991</v>
      </c>
      <c r="AGL80" s="203">
        <v>0</v>
      </c>
      <c r="AGM80" s="203">
        <v>3.1280000000000001E-3</v>
      </c>
      <c r="AGN80" s="203">
        <v>522.60827500000005</v>
      </c>
      <c r="AGO80" s="203">
        <v>14.183813000000001</v>
      </c>
      <c r="AGP80" s="203">
        <v>0.28016099999999999</v>
      </c>
      <c r="AGQ80" s="203">
        <v>0</v>
      </c>
      <c r="AGR80" s="203">
        <v>-7.9041E-2</v>
      </c>
      <c r="AGS80" s="203">
        <v>23.281054000000005</v>
      </c>
      <c r="AGT80" s="203">
        <v>45.449840999999999</v>
      </c>
      <c r="AGU80" s="203">
        <v>0</v>
      </c>
      <c r="AGV80" s="203">
        <v>-16.462966000000002</v>
      </c>
      <c r="AGW80" s="203">
        <v>52.188960999999999</v>
      </c>
      <c r="AGX80" s="203">
        <v>29.395532000000003</v>
      </c>
      <c r="AGY80" s="203">
        <v>15.625802999999983</v>
      </c>
      <c r="AGZ80" s="203">
        <v>57.616192999999996</v>
      </c>
      <c r="AHA80" s="203">
        <v>21.37955800000001</v>
      </c>
      <c r="AHB80" s="203">
        <v>-2.6296679999999952</v>
      </c>
      <c r="AHC80" s="203">
        <v>-4.5159729999999998</v>
      </c>
      <c r="AHD80" s="203">
        <v>57.152070000000002</v>
      </c>
      <c r="AHE80" s="203">
        <v>8.0038850000000004</v>
      </c>
      <c r="AHF80" s="203">
        <v>609.46635399999991</v>
      </c>
      <c r="AHG80" s="203">
        <v>420.87407200000001</v>
      </c>
      <c r="AHH80" s="203">
        <v>0</v>
      </c>
      <c r="AHI80" s="203">
        <v>1215.3535039999999</v>
      </c>
      <c r="AHJ80" s="203">
        <v>2253.6978140000001</v>
      </c>
      <c r="AHK80" s="203">
        <v>579.97121000000004</v>
      </c>
      <c r="AHL80" s="203">
        <v>856.7342470000001</v>
      </c>
      <c r="AHM80" s="203">
        <v>1536.1720440000001</v>
      </c>
      <c r="AHN80" s="203">
        <f t="shared" si="3"/>
        <v>1.5403281830534834</v>
      </c>
      <c r="AHO80" s="203">
        <f t="shared" si="2"/>
        <v>0.93334708533046429</v>
      </c>
      <c r="AHP80" s="203">
        <v>117.92955899999998</v>
      </c>
      <c r="AHQ80" s="203">
        <v>9.6909520000003795</v>
      </c>
      <c r="AHR80" s="203">
        <v>24.688904999999998</v>
      </c>
      <c r="AHS80" s="203">
        <v>1107.0996379999999</v>
      </c>
      <c r="AHT80" s="203">
        <v>-0.13713999999999998</v>
      </c>
      <c r="AHU80" s="203">
        <v>-12.626150999999998</v>
      </c>
      <c r="AHV80" s="203">
        <v>-6.0109329999999996</v>
      </c>
      <c r="AHW80" s="203">
        <v>0</v>
      </c>
      <c r="AHX80" s="203">
        <v>-2.235382</v>
      </c>
      <c r="AHY80" s="203">
        <v>-21.009612999999998</v>
      </c>
      <c r="AHZ80" s="203">
        <v>-17.277159000000005</v>
      </c>
      <c r="AIA80" s="203">
        <v>-26.897983000000004</v>
      </c>
      <c r="AIB80" s="203">
        <v>-32.880359999999996</v>
      </c>
      <c r="AIC80" s="203">
        <v>-3.309291</v>
      </c>
      <c r="AID80" s="203">
        <v>-0.25790399999999769</v>
      </c>
      <c r="AIE80" s="203">
        <v>-1.1505350000000001</v>
      </c>
      <c r="AIF80" s="203">
        <v>-18.541811999999997</v>
      </c>
      <c r="AIG80" s="203">
        <v>1.4083E-2</v>
      </c>
      <c r="AIH80" s="203">
        <v>-10.832058000000002</v>
      </c>
      <c r="AII80" s="203">
        <v>0.52525900000000003</v>
      </c>
      <c r="AIJ80" s="203">
        <v>0</v>
      </c>
      <c r="AIK80" s="203">
        <v>10.334547000000001</v>
      </c>
      <c r="AIL80" s="203">
        <v>4.1765000000000004E-2</v>
      </c>
      <c r="AIM80" s="203">
        <v>-2.0917630000000003</v>
      </c>
      <c r="AIN80" s="203">
        <v>-28.138562999999998</v>
      </c>
      <c r="AIO80" s="203">
        <v>5.2370029999999979</v>
      </c>
      <c r="AIP80" s="203">
        <v>0.30498400000000003</v>
      </c>
      <c r="AIQ80" s="203">
        <v>3.9506999999998627E-2</v>
      </c>
      <c r="AIR80" s="203">
        <v>-1.1119949999999998</v>
      </c>
      <c r="AIS80" s="203">
        <v>32.051253000000003</v>
      </c>
    </row>
    <row r="81" spans="1:929" x14ac:dyDescent="0.35">
      <c r="A81" s="1">
        <v>2019</v>
      </c>
      <c r="B81" s="203">
        <v>309.21299999999997</v>
      </c>
      <c r="C81" s="203">
        <v>-257.592423</v>
      </c>
      <c r="D81" s="203">
        <v>30.034453000000003</v>
      </c>
      <c r="E81" s="203">
        <v>-0.79500199999995402</v>
      </c>
      <c r="F81" s="203">
        <v>2554.3090610000004</v>
      </c>
      <c r="G81" s="203">
        <v>19.887</v>
      </c>
      <c r="H81" s="203">
        <v>0</v>
      </c>
      <c r="I81" s="203">
        <v>-2.1501000000000001</v>
      </c>
      <c r="J81" s="203">
        <v>-5.589000000000155E-2</v>
      </c>
      <c r="K81" s="203">
        <v>429.02300000000002</v>
      </c>
      <c r="L81" s="203">
        <v>0</v>
      </c>
      <c r="M81" s="203">
        <v>0</v>
      </c>
      <c r="N81" s="203">
        <v>0</v>
      </c>
      <c r="O81" s="203">
        <f t="shared" si="6"/>
        <v>2.8868290167658546</v>
      </c>
      <c r="P81" s="203">
        <f t="shared" si="4"/>
        <v>0.9790531819106334</v>
      </c>
      <c r="Q81" s="203">
        <v>0</v>
      </c>
      <c r="R81" s="203">
        <v>0</v>
      </c>
      <c r="S81" s="203">
        <v>0.52400000000000002</v>
      </c>
      <c r="T81" s="203">
        <v>0</v>
      </c>
      <c r="U81" s="203">
        <v>123.005065</v>
      </c>
      <c r="V81" s="203">
        <v>53.068525000000001</v>
      </c>
      <c r="W81" s="203">
        <v>2305.8221600000002</v>
      </c>
      <c r="X81" s="203">
        <v>27.491</v>
      </c>
      <c r="Y81" s="203">
        <v>-19.263908999999998</v>
      </c>
      <c r="Z81" s="203">
        <v>2.1979409999999997</v>
      </c>
      <c r="AA81" s="203">
        <v>-4.4000000000000483E-2</v>
      </c>
      <c r="AB81" s="203">
        <v>163.84784400000001</v>
      </c>
      <c r="AC81" s="203">
        <v>0</v>
      </c>
      <c r="AD81" s="203">
        <v>0</v>
      </c>
      <c r="AE81" s="203">
        <v>0</v>
      </c>
      <c r="AF81" s="203">
        <v>0</v>
      </c>
      <c r="AG81" s="203">
        <v>0</v>
      </c>
      <c r="AH81" s="203">
        <v>0</v>
      </c>
      <c r="AI81" s="203">
        <v>0</v>
      </c>
      <c r="AJ81" s="203">
        <v>0</v>
      </c>
      <c r="AK81" s="203">
        <v>0</v>
      </c>
      <c r="AL81" s="203">
        <v>0</v>
      </c>
      <c r="AM81" s="203">
        <v>7.4999999999999997E-2</v>
      </c>
      <c r="AN81" s="203">
        <v>0</v>
      </c>
      <c r="AO81" s="203">
        <v>9.7892620000000008</v>
      </c>
      <c r="AP81" s="203">
        <v>7.4237949999999993</v>
      </c>
      <c r="AQ81" s="203">
        <v>178.30144200000001</v>
      </c>
      <c r="AR81" s="203">
        <v>89.102000000000004</v>
      </c>
      <c r="AS81" s="203">
        <v>-80.113647</v>
      </c>
      <c r="AT81" s="203">
        <v>12.515703</v>
      </c>
      <c r="AU81" s="203">
        <v>-8.4000000000003183E-2</v>
      </c>
      <c r="AV81" s="203">
        <v>1249.585153</v>
      </c>
      <c r="AW81" s="203">
        <v>-3.6000000000000004E-2</v>
      </c>
      <c r="AX81" s="203">
        <v>0</v>
      </c>
      <c r="AY81" s="203">
        <v>0.15559100000000001</v>
      </c>
      <c r="AZ81" s="203">
        <v>0.16212000000000001</v>
      </c>
      <c r="BA81" s="203">
        <v>25.916716000000001</v>
      </c>
      <c r="BB81" s="203">
        <v>0</v>
      </c>
      <c r="BC81" s="203">
        <v>0</v>
      </c>
      <c r="BD81" s="203">
        <v>0</v>
      </c>
      <c r="BE81" s="203">
        <v>0</v>
      </c>
      <c r="BF81" s="203">
        <v>0</v>
      </c>
      <c r="BG81" s="203">
        <v>2.9929999999999999</v>
      </c>
      <c r="BH81" s="203">
        <v>0</v>
      </c>
      <c r="BI81" s="203">
        <v>63.753211999999998</v>
      </c>
      <c r="BJ81" s="203">
        <v>10.499734</v>
      </c>
      <c r="BK81" s="203">
        <v>950.24389399999995</v>
      </c>
      <c r="BL81" s="203">
        <v>142.40799100000001</v>
      </c>
      <c r="BM81" s="203">
        <v>-88.572527000000008</v>
      </c>
      <c r="BN81" s="203">
        <v>58.065266999999999</v>
      </c>
      <c r="BO81" s="203">
        <v>0</v>
      </c>
      <c r="BP81" s="203">
        <v>4116.0660180000004</v>
      </c>
      <c r="BQ81" s="203">
        <v>0.86077000000000004</v>
      </c>
      <c r="BR81" s="203">
        <v>0</v>
      </c>
      <c r="BS81" s="203">
        <v>-0.81362999999999996</v>
      </c>
      <c r="BT81" s="203">
        <v>0</v>
      </c>
      <c r="BU81" s="203">
        <v>14.49724</v>
      </c>
      <c r="BV81" s="203">
        <v>0.81</v>
      </c>
      <c r="BW81" s="203">
        <v>0</v>
      </c>
      <c r="BX81" s="203">
        <v>-1.5632699999999999</v>
      </c>
      <c r="BY81" s="203">
        <v>0</v>
      </c>
      <c r="BZ81" s="203">
        <v>142.0325</v>
      </c>
      <c r="CA81" s="203">
        <v>-3.5929899999999999</v>
      </c>
      <c r="CB81" s="203">
        <v>0</v>
      </c>
      <c r="CC81" s="203">
        <v>284.25005800000002</v>
      </c>
      <c r="CD81" s="203">
        <v>73.486261999999996</v>
      </c>
      <c r="CE81" s="203">
        <v>4232.929564</v>
      </c>
      <c r="CF81" s="203">
        <v>572.2939889999999</v>
      </c>
      <c r="CG81" s="203">
        <v>-450.173565</v>
      </c>
      <c r="CH81" s="203">
        <v>103.58830999999999</v>
      </c>
      <c r="CI81" s="203">
        <v>0</v>
      </c>
      <c r="CJ81" s="203">
        <v>8121.948335</v>
      </c>
      <c r="CK81" s="203">
        <v>20.818000000000001</v>
      </c>
      <c r="CL81" s="203">
        <v>0</v>
      </c>
      <c r="CM81" s="203">
        <v>-2.8081390000000002</v>
      </c>
      <c r="CN81" s="203">
        <v>0</v>
      </c>
      <c r="CO81" s="203">
        <v>469.43695600000001</v>
      </c>
      <c r="CP81" s="203">
        <v>0.81</v>
      </c>
      <c r="CQ81" s="203">
        <v>0</v>
      </c>
      <c r="CR81" s="203">
        <v>-1.5632699999999999</v>
      </c>
      <c r="CS81" s="203">
        <v>0</v>
      </c>
      <c r="CT81" s="203">
        <v>142.0325</v>
      </c>
      <c r="CU81" s="203">
        <v>8.9999999999999985E-6</v>
      </c>
      <c r="CV81" s="203">
        <v>0</v>
      </c>
      <c r="CW81" s="203">
        <v>483.595823</v>
      </c>
      <c r="CX81" s="203">
        <v>145.18973399999999</v>
      </c>
      <c r="CY81" s="203">
        <v>7707.1523499999994</v>
      </c>
      <c r="CZ81" s="203">
        <v>147.46500000000003</v>
      </c>
      <c r="DA81" s="203">
        <v>-93.203585999999987</v>
      </c>
      <c r="DB81" s="203">
        <v>58.840212999999991</v>
      </c>
      <c r="DC81" s="203">
        <v>-5.4009000000121432E-2</v>
      </c>
      <c r="DD81" s="203">
        <v>4154.2062769999993</v>
      </c>
      <c r="DE81" s="203">
        <f t="shared" si="7"/>
        <v>3.5106285861326687</v>
      </c>
      <c r="DF81" s="203">
        <f t="shared" si="5"/>
        <v>1.0623252276470401</v>
      </c>
      <c r="DG81" s="203">
        <v>0.8620000000000001</v>
      </c>
      <c r="DH81" s="203">
        <v>0</v>
      </c>
      <c r="DI81" s="203">
        <v>-0.81363000000000008</v>
      </c>
      <c r="DJ81" s="203">
        <v>-1.2299999999976219E-3</v>
      </c>
      <c r="DK81" s="203">
        <v>14.497239999999984</v>
      </c>
      <c r="DL81" s="203">
        <v>0.81099999999999994</v>
      </c>
      <c r="DM81" s="203">
        <v>0</v>
      </c>
      <c r="DN81" s="203">
        <v>-1.5632699999999999</v>
      </c>
      <c r="DO81" s="203">
        <v>-9.9999999999988987E-4</v>
      </c>
      <c r="DP81" s="203">
        <v>142.0325</v>
      </c>
      <c r="DQ81" s="203">
        <v>-3.593</v>
      </c>
      <c r="DR81" s="203">
        <v>0</v>
      </c>
      <c r="DS81" s="203">
        <v>287.04828399999997</v>
      </c>
      <c r="DT81" s="203">
        <v>74.198689000000002</v>
      </c>
      <c r="DU81" s="203">
        <v>4272.7848539999986</v>
      </c>
      <c r="DV81" s="203">
        <v>10669.322391000002</v>
      </c>
      <c r="DW81" s="241">
        <f>IFERROR(HLOOKUP("fa_21_s_s11",acc!$B$10:$AIR$83,$A81-1947,FALSE)+HLOOKUP("fa_2_s_s11",acc!$B$10:$AIR$83,$A81-1947,FALSE)+HLOOKUP("fa_3e_s_s11",acc!$B$10:$AIR$83,$A81-1947,FALSE)+HLOOKUP("fa_3d_s_s11",acc!$B$10:$AIR$83,$A81-1947,FALSE)+HLOOKUP("fa_4_s_s11",acc!$B$10:$AIR$83,$A81-1947,FALSE)+HLOOKUP("fa_5e_s_s11",acc!$B$10:$AIR$83,$A81-1947,FALSE)+HLOOKUP("fa_5d_s_s11",acc!$B$10:$AIR$83,$A81-1947,FALSE)+HLOOKUP("fa_6_s_s11",acc!$B$10:$AIR$83,$A81-1947,FALSE)+HLOOKUP("fa_7_s_s11",acc!$B$10:$AIR$83,$A81-1947,FALSE)+HLOOKUP("fa_8_s_s11",acc!$B$10:$AIR$83,$A81-1947,FALSE),"")</f>
        <v>9656.6416914000001</v>
      </c>
      <c r="DX81" s="203">
        <v>0</v>
      </c>
      <c r="DY81" s="203">
        <v>752.83254280000006</v>
      </c>
      <c r="DZ81" s="203">
        <v>14.949448</v>
      </c>
      <c r="EA81" s="203">
        <v>67.160859000000002</v>
      </c>
      <c r="EB81" s="203">
        <v>28.103866999999997</v>
      </c>
      <c r="EC81" s="203">
        <v>39.056989999999999</v>
      </c>
      <c r="ED81" s="203">
        <v>1867.0761436999999</v>
      </c>
      <c r="EE81" s="203">
        <v>6677.9190064000004</v>
      </c>
      <c r="EF81" s="203">
        <v>4972.9421090000005</v>
      </c>
      <c r="EG81" s="203">
        <v>1704.9768925999999</v>
      </c>
      <c r="EH81" s="203">
        <v>43.203773999999996</v>
      </c>
      <c r="EI81" s="203">
        <v>-0.30099999999999999</v>
      </c>
      <c r="EJ81" s="203">
        <v>252.60518930000012</v>
      </c>
      <c r="EK81" s="203">
        <v>14767.213226</v>
      </c>
      <c r="EL81" s="241">
        <f>IFERROR(HLOOKUP("fa_21_s_s12",acc!$B$10:$AMP$83,$A81-1947,FALSE)+HLOOKUP("res_s",acc!$B$10:$AMP$83,$A81-1947,FALSE)+HLOOKUP("fa_2_s_s12",acc!$B$10:$AMP$83,$A81-1947,FALSE)+HLOOKUP("fa_3e_s_s12",acc!$B$10:$AMP$83,$A81-1947,FALSE)+HLOOKUP("fa_3d_s_s12",acc!$B$10:$AMP$83,$A81-1947,FALSE)+HLOOKUP("fa_3g_s_s12",acc!$B$10:$AMP$83,$A81-1947,FALSE)+HLOOKUP("fa_4_s_s12",acc!$B$10:$AMP$83,$A81-1947,FALSE)+HLOOKUP("fa_5e_s_s12",acc!$B$10:$AMP$83,$A81-1947,FALSE)+HLOOKUP("fa_5d_s_s12",acc!$B$10:$AMP$83,$A81-1947,FALSE)+HLOOKUP("fa_8_s_s12",acc!$B$10:$AMP$83,$A81-1947,FALSE),"")</f>
        <v>12966.037801099999</v>
      </c>
      <c r="EM81" s="203">
        <v>0</v>
      </c>
      <c r="EN81" s="203">
        <v>3104.2669819000002</v>
      </c>
      <c r="EO81" s="203">
        <v>13.149825</v>
      </c>
      <c r="EP81" s="203">
        <v>0</v>
      </c>
      <c r="EQ81" s="203">
        <v>3074.1029957999999</v>
      </c>
      <c r="ER81" s="203">
        <v>1539.0694709999998</v>
      </c>
      <c r="ES81" s="203">
        <v>1535.0334779999998</v>
      </c>
      <c r="ET81" s="203">
        <v>3483.3047257999997</v>
      </c>
      <c r="EU81" s="203">
        <v>2825.7830351000002</v>
      </c>
      <c r="EV81" s="203">
        <v>2042.212814</v>
      </c>
      <c r="EW81" s="203">
        <v>783.57022000000006</v>
      </c>
      <c r="EX81" s="203">
        <v>0</v>
      </c>
      <c r="EY81" s="203">
        <v>0</v>
      </c>
      <c r="EZ81" s="203">
        <v>-73.65768659999992</v>
      </c>
      <c r="FA81" s="203">
        <v>1156.6298729999999</v>
      </c>
      <c r="FB81" s="241">
        <f>IFERROR(HLOOKUP("fa_1_s_s121",acc!$B$10:$AMH$83,$A81-1947,FALSE)+HLOOKUP("fa_295_s_s121",acc!$B$10:$AMH$83,$A81-1947,FALSE)+HLOOKUP("tgt2_s",acc!$B$10:$AMH$83,$A81-1947,FALSE)+HLOOKUP("fa_2_s_s121",acc!$B$10:$AMH$83,$A81-1947,FALSE)+HLOOKUP("fa_3e_s_s121",acc!$B$10:$AMH$83,$A81-1947,FALSE)+HLOOKUP("fa_3d_s_s121",acc!$B$10:$AMH$83,$A81-1947,FALSE)+HLOOKUP("fa_3g_s_s121",acc!$B$10:$AMH$83,$A81-1947,FALSE)+HLOOKUP("fa_4_s_s121",acc!$B$10:$AMH$83,$A81-1947,FALSE)+HLOOKUP("fa_5e_s_s121",acc!$B$10:$AMH$83,$A81-1947,FALSE)+HLOOKUP("fa_5d_s_s121",acc!$B$10:$AMH$83,$A81-1947,FALSE)+HLOOKUP("fa_7_s_s121",acc!$B$10:$AMH$83,$A81-1947,FALSE)+HLOOKUP("fa_8_s_s121",acc!$B$10:$AMH$83,$A81-1947,FALSE),"")</f>
        <v>1143.1120230000001</v>
      </c>
      <c r="FC81" s="203">
        <v>104.949685</v>
      </c>
      <c r="FD81" s="203">
        <v>189.02297383333331</v>
      </c>
      <c r="FE81" s="203">
        <v>0</v>
      </c>
      <c r="FF81" s="203">
        <v>121.96528600000001</v>
      </c>
      <c r="FG81" s="203">
        <v>701.72781700000007</v>
      </c>
      <c r="FH81" s="203">
        <v>544.30819200000008</v>
      </c>
      <c r="FI81" s="203">
        <v>157.41962000000001</v>
      </c>
      <c r="FJ81" s="203">
        <v>4.3270879999999998</v>
      </c>
      <c r="FK81" s="203">
        <v>20.222183000000001</v>
      </c>
      <c r="FL81" s="203">
        <v>17.467141999999999</v>
      </c>
      <c r="FM81" s="203">
        <v>2.7550410000000003</v>
      </c>
      <c r="FN81" s="203">
        <v>0</v>
      </c>
      <c r="FO81" s="203">
        <v>0</v>
      </c>
      <c r="FP81" s="203">
        <v>0.79464599999999996</v>
      </c>
      <c r="FQ81" s="203">
        <v>1396.8288829999999</v>
      </c>
      <c r="FR81" s="241">
        <f>IFERROR(HLOOKUP("gcb_s",acc!$B$10:$ALZ$83,$A81-1947,FALSE)+HLOOKUP("fa_2_s_s13",acc!$B$10:$ALZ$83,$A81-1947,FALSE)+HLOOKUP("fa_3d_s_s13",acc!$B$10:$ALZ$83,$A81-1947,FALSE)+HLOOKUP("fa_3g_s_s13",acc!$B$10:$ALZ$83,$A81-1947,FALSE)+HLOOKUP("fa_5e_s_s13",acc!$B$10:$ALZ$83,$A81-1947,FALSE)+HLOOKUP("fa_5d_s_s13",acc!$B$10:$ALZ$83,$A81-1947,FALSE)+HLOOKUP("fa_6_s_s13",acc!$B$10:$ALZ$83,$A81-1947,FALSE)+HLOOKUP("fa_7_s_s13",acc!$B$10:$ALZ$83,$A81-1947,FALSE)+HLOOKUP("fa_8_s_s13",acc!$B$10:$ALZ$83,$A81-1947,FALSE),"")</f>
        <v>814.26717899999994</v>
      </c>
      <c r="FS81" s="203">
        <v>0</v>
      </c>
      <c r="FT81" s="203">
        <v>144.67584099999999</v>
      </c>
      <c r="FU81" s="203">
        <v>0</v>
      </c>
      <c r="FV81" s="203">
        <v>54.030813999999999</v>
      </c>
      <c r="FW81" s="203">
        <v>29.752686000000001</v>
      </c>
      <c r="FX81" s="203">
        <v>24.278230000000001</v>
      </c>
      <c r="FY81" s="203">
        <v>0</v>
      </c>
      <c r="FZ81" s="203">
        <v>593.08479399999999</v>
      </c>
      <c r="GA81" s="203">
        <v>563.57859199999996</v>
      </c>
      <c r="GB81" s="203">
        <v>29.506207</v>
      </c>
      <c r="GC81" s="203">
        <v>4.9228449999999997</v>
      </c>
      <c r="GD81" s="203">
        <v>-3.3219780000000014</v>
      </c>
      <c r="GE81" s="203">
        <v>12.886029000000008</v>
      </c>
      <c r="GF81" s="203">
        <v>5871.9809513999999</v>
      </c>
      <c r="GG81" s="241">
        <f>IFERROR(HLOOKUP("fa_21_s_s14",acc!$B$10:$ALR$83,$A81-1947,FALSE)+HLOOKUP("fa_2_s_s14",acc!$B$10:$ALR$83,$A81-1947,FALSE)+HLOOKUP("fa_3d_s_s14",acc!$B$10:$ALR$83,$A81-1947,FALSE)+HLOOKUP("fa_3g_s_s14",acc!$B$10:$ALR$83,$A81-1947,FALSE)+HLOOKUP("fa_5e_s_s14",acc!$B$10:$ALR$83,$A81-1947,FALSE)+HLOOKUP("fa_5d_s_s14",acc!$B$10:$ALR$83,$A81-1947,FALSE)+HLOOKUP("fa_6_s_s14",acc!$B$10:$ALR$83,$A81-1947,FALSE)+HLOOKUP("fa_7_s_s14",acc!$B$10:$ALR$83,$A81-1947,FALSE)+HLOOKUP("fa_8_s_s14",acc!$B$10:$ALR$83,$A81-1947,FALSE),"")</f>
        <v>5640.7618263000004</v>
      </c>
      <c r="GH81" s="203">
        <v>0</v>
      </c>
      <c r="GI81" s="203">
        <v>1570.5218835000003</v>
      </c>
      <c r="GJ81" s="203">
        <v>82.720278999999991</v>
      </c>
      <c r="GK81" s="203">
        <v>41.360752999999995</v>
      </c>
      <c r="GL81" s="203">
        <v>20.456568000000001</v>
      </c>
      <c r="GM81" s="203">
        <v>20.904184000000001</v>
      </c>
      <c r="GN81" s="203">
        <v>0</v>
      </c>
      <c r="GO81" s="203">
        <v>1641.3983255000001</v>
      </c>
      <c r="GP81" s="203">
        <v>1538.90663</v>
      </c>
      <c r="GQ81" s="203">
        <v>102.491692</v>
      </c>
      <c r="GR81" s="203">
        <v>2177.4006839999997</v>
      </c>
      <c r="GS81" s="203">
        <v>0</v>
      </c>
      <c r="GT81" s="203">
        <v>127.35990580000001</v>
      </c>
      <c r="GU81" s="203">
        <v>33937.517214</v>
      </c>
      <c r="GV81" s="241">
        <f>IFERROR(HLOOKUP("fa_21_s_s2",acc!$B$10:$ALJ$83,$A81-1947,FALSE)+HLOOKUP("fa_2_s_s2",acc!$B$10:$ALJ$83,$A81-1947,FALSE)+HLOOKUP("fa_3e_s_s2",acc!$B$10:$ALJ$83,$A81-1947,FALSE)+HLOOKUP("fa_3g_s_s2",acc!$B$10:$ALJ$83,$A81-1947,FALSE)+HLOOKUP("fa_4_s_s2",acc!$B$10:$ALJ$83,$A81-1947,FALSE)+HLOOKUP("fa_5e_s_s2",acc!$B$10:$ALJ$83,$A81-1947,FALSE)+HLOOKUP("fa_6_s_s2",acc!$B$10:$ALJ$83,$A81-1947,FALSE)+HLOOKUP("fa_8_s_s2",acc!$B$10:$ALJ$83,$A81-1947,FALSE),"")</f>
        <v>5555.7502528000005</v>
      </c>
      <c r="GW81" s="203">
        <v>0</v>
      </c>
      <c r="GX81" s="203">
        <v>737.61412269999926</v>
      </c>
      <c r="GY81" s="203">
        <v>135.55472700000001</v>
      </c>
      <c r="GZ81" s="203">
        <v>0</v>
      </c>
      <c r="HA81" s="203">
        <v>4723.1013898000001</v>
      </c>
      <c r="HB81" s="203">
        <v>2161.6907839999999</v>
      </c>
      <c r="HC81" s="203">
        <v>2561.4106510000001</v>
      </c>
      <c r="HD81" s="203">
        <v>521.37318359999972</v>
      </c>
      <c r="HE81" s="203">
        <f t="shared" si="0"/>
        <v>1893.5996520000008</v>
      </c>
      <c r="HF81" s="203">
        <v>1893.5996520000008</v>
      </c>
      <c r="HG81" s="203">
        <v>0</v>
      </c>
      <c r="HH81" s="203">
        <v>26.186000000000149</v>
      </c>
      <c r="HI81" s="203">
        <v>0</v>
      </c>
      <c r="HJ81" s="203">
        <v>-319.98808350000036</v>
      </c>
      <c r="HK81" s="203">
        <v>13088.198922</v>
      </c>
      <c r="HL81" s="241">
        <f>IFERROR(HLOOKUP("fl_3g_s_s11",acc!$B$10:$AIQ$83,$A81-1947,FALSE)+HLOOKUP("fl_4_s_s11",acc!$B$10:$AIQ$83,$A81-1947,FALSE)+HLOOKUP("fl_5e_s_s11",acc!$B$10:$AIQ$83,$A81-1947,FALSE),"")</f>
        <v>12075.518228700001</v>
      </c>
      <c r="HM81" s="203">
        <v>0</v>
      </c>
      <c r="HN81" s="203">
        <v>0</v>
      </c>
      <c r="HO81" s="203">
        <v>665.11900000000003</v>
      </c>
      <c r="HP81" s="203">
        <v>284.774497</v>
      </c>
      <c r="HQ81" s="203">
        <v>380.34450199999998</v>
      </c>
      <c r="HR81" s="203">
        <v>3047.8056231999999</v>
      </c>
      <c r="HS81" s="203">
        <v>8381.3978715000012</v>
      </c>
      <c r="HT81" s="203">
        <v>8381.3978715000012</v>
      </c>
      <c r="HU81" s="203">
        <v>0</v>
      </c>
      <c r="HV81" s="203">
        <v>0</v>
      </c>
      <c r="HW81" s="203">
        <v>0</v>
      </c>
      <c r="HX81" s="203">
        <v>0</v>
      </c>
      <c r="HY81" s="203">
        <v>14657.012016000001</v>
      </c>
      <c r="HZ81" s="241">
        <f>IFERROR(HLOOKUP("fl_295_s_s12",acc!$B$10:$AMO$83,$A81-1947,FALSE)+HLOOKUP("fl_2_s_s12",acc!$B$10:$AMO$83,$A81-1947,FALSE)+HLOOKUP("fl_3g_s_s12",acc!$B$10:$AMO$83,$A81-1947,FALSE)+HLOOKUP("fl_5e_s_s12",acc!$B$10:$AMO$83,$A81-1947,FALSE)+HLOOKUP("fl_6_s_s12",acc!$B$10:$AMO$83,$A81-1947,FALSE)+HLOOKUP("fl_7_s_s12",acc!$B$10:$AMO$83,$A81-1947,FALSE),"")</f>
        <v>12855.8366374</v>
      </c>
      <c r="IA81" s="203">
        <v>0</v>
      </c>
      <c r="IB81" s="203">
        <v>5787.0151970000006</v>
      </c>
      <c r="IC81" s="203">
        <v>0</v>
      </c>
      <c r="ID81" s="242">
        <v>626.79457069999989</v>
      </c>
      <c r="IE81" s="203">
        <v>1649.7796268</v>
      </c>
      <c r="IF81" s="203">
        <v>780.21875299999999</v>
      </c>
      <c r="IG81" s="203">
        <v>869.56087200000002</v>
      </c>
      <c r="IH81" s="203">
        <v>0</v>
      </c>
      <c r="II81" s="203">
        <v>2500.0939659999999</v>
      </c>
      <c r="IJ81" s="203">
        <v>2500.0939659999999</v>
      </c>
      <c r="IK81" s="203">
        <v>0</v>
      </c>
      <c r="IL81" s="203">
        <v>2251.713303</v>
      </c>
      <c r="IM81" s="203">
        <v>40.439975699999991</v>
      </c>
      <c r="IN81" s="203">
        <v>0</v>
      </c>
      <c r="IO81" s="203">
        <v>1142.8355060000001</v>
      </c>
      <c r="IP81" s="241">
        <f>IFERROR(HLOOKUP("fl_21_s_s121",acc!$B$10:$AMG$83,$A81-1947,FALSE)+HLOOKUP("res_s",acc!$B$10:$AMG$83,$A81-1947,FALSE)+HLOOKUP("gcb_s",acc!$B$10:$AMG$83,$A81-1947,FALSE)+HLOOKUP("fl_2_s_s121",acc!$B$10:$AMG$83,$A81-1947,FALSE)+HLOOKUP("fl_5e_s_s121",acc!$B$10:$AMG$83,$A81-1947,FALSE),"")</f>
        <v>1129.317661</v>
      </c>
      <c r="IQ81" s="203">
        <v>0</v>
      </c>
      <c r="IR81" s="203">
        <v>169.03443400000015</v>
      </c>
      <c r="IS81" s="203">
        <v>246.374279</v>
      </c>
      <c r="IT81" s="203">
        <v>0</v>
      </c>
      <c r="IU81" s="203">
        <v>0</v>
      </c>
      <c r="IV81" s="203">
        <v>0</v>
      </c>
      <c r="IW81" s="203">
        <v>0</v>
      </c>
      <c r="IX81" s="203">
        <v>0</v>
      </c>
      <c r="IY81" s="203">
        <v>147.215102</v>
      </c>
      <c r="IZ81" s="203">
        <v>147.215102</v>
      </c>
      <c r="JA81" s="203">
        <v>0</v>
      </c>
      <c r="JB81" s="203">
        <v>0</v>
      </c>
      <c r="JC81" s="203">
        <v>0</v>
      </c>
      <c r="JD81" s="203">
        <v>0</v>
      </c>
      <c r="JE81" s="203">
        <v>3312.2768059999999</v>
      </c>
      <c r="JF81" s="241">
        <f>IFERROR(HLOOKUP("fl_2_s_s13",acc!$B$10:$ALY$83,$A81-1947,FALSE)+HLOOKUP("fl_3e_s_s13",acc!$B$10:$ALY$83,$A81-1947,FALSE)+HLOOKUP("fl_4_s_s13",acc!$B$10:$ALY$83,$A81-1947,FALSE),"")</f>
        <v>2729.714997</v>
      </c>
      <c r="JG81" s="203">
        <v>0</v>
      </c>
      <c r="JH81" s="203">
        <v>140.85789000000003</v>
      </c>
      <c r="JI81" s="203">
        <v>0</v>
      </c>
      <c r="JJ81" s="203">
        <v>2408.2027629999998</v>
      </c>
      <c r="JK81" s="203">
        <v>1096.6975339999999</v>
      </c>
      <c r="JL81" s="203">
        <v>1311.5052309999999</v>
      </c>
      <c r="JM81" s="203">
        <v>200.27148900000003</v>
      </c>
      <c r="JN81" s="203">
        <v>0</v>
      </c>
      <c r="JO81" s="203">
        <v>0</v>
      </c>
      <c r="JP81" s="203">
        <v>0</v>
      </c>
      <c r="JQ81" s="203">
        <v>0</v>
      </c>
      <c r="JR81" s="203">
        <v>0</v>
      </c>
      <c r="JS81" s="203">
        <v>0</v>
      </c>
      <c r="JT81" s="203">
        <v>1737.1939642</v>
      </c>
      <c r="JU81" s="241">
        <f>IFERROR(HLOOKUP("fl_4_s_s14",acc!$B$10:$ALQ$83,$A81-1947,FALSE),"")</f>
        <v>1505.9748435999998</v>
      </c>
      <c r="JV81" s="203">
        <v>0</v>
      </c>
      <c r="JW81" s="203">
        <v>0</v>
      </c>
      <c r="JX81" s="203">
        <v>0</v>
      </c>
      <c r="JY81" s="203">
        <v>0</v>
      </c>
      <c r="JZ81" s="203">
        <v>0</v>
      </c>
      <c r="KA81" s="203">
        <v>1505.9748435999998</v>
      </c>
      <c r="KB81" s="203">
        <v>0</v>
      </c>
      <c r="KC81" s="203">
        <v>0</v>
      </c>
      <c r="KD81" s="203">
        <v>0</v>
      </c>
      <c r="KE81" s="203">
        <v>0</v>
      </c>
      <c r="KF81" s="203">
        <v>0</v>
      </c>
      <c r="KG81" s="203">
        <v>0</v>
      </c>
      <c r="KH81" s="203">
        <v>33861.975323999999</v>
      </c>
      <c r="KI81" s="241">
        <f>IFERROR(HLOOKUP("fl_1_s_s2",acc!$B$10:$ALI$83,$A81-1947,FALSE)+HLOOKUP("fl_295_s_s2",acc!$B$10:$ALI$83,$A81-1947,FALSE)+HLOOKUP("tgt2_s",acc!$B$10:$ALI$83,$A81-1947,FALSE)+HLOOKUP("fl_2_s_s2",acc!$B$10:$ALI$83,$A81-1947,FALSE)+HLOOKUP("fl_3d_s_s2",acc!$B$10:$ALI$83,$A81-1947,FALSE)+HLOOKUP("fl_4_s_s2",acc!$B$10:$ALI$83,$A81-1947,FALSE)+HLOOKUP("fl_5d_s_s2",acc!$B$10:$ALI$83,$A81-1947,FALSE)+HLOOKUP("fl_7_s_s2",acc!$B$10:$ALI$83,$A81-1947,FALSE),"")</f>
        <v>5480.2083584000002</v>
      </c>
      <c r="KJ81" s="203">
        <v>104.949685</v>
      </c>
      <c r="KK81" s="203">
        <v>402.02682473333289</v>
      </c>
      <c r="KL81" s="203">
        <v>0</v>
      </c>
      <c r="KM81" s="203">
        <v>-504.8292846999999</v>
      </c>
      <c r="KN81" s="203">
        <v>3938.3832388000001</v>
      </c>
      <c r="KO81" s="203">
        <v>2161.6907839999999</v>
      </c>
      <c r="KP81" s="203">
        <v>1776.6925000000001</v>
      </c>
      <c r="KQ81" s="203">
        <v>1122.0291852999997</v>
      </c>
      <c r="KR81" s="203">
        <v>2623.3000526000001</v>
      </c>
      <c r="KS81" s="203">
        <v>0</v>
      </c>
      <c r="KT81" s="203">
        <v>2623.3000526000001</v>
      </c>
      <c r="KU81" s="203">
        <v>0</v>
      </c>
      <c r="KV81" s="203">
        <v>-44.062953699999866</v>
      </c>
      <c r="KW81" s="203">
        <v>0</v>
      </c>
      <c r="KX81" s="203">
        <v>178.32386510000001</v>
      </c>
      <c r="KY81" s="241">
        <f>IFERROR(HLOOKUP("fa_21_flow_s11",acc!$B$10:$AIP$83,$A81-1947,FALSE)+HLOOKUP("fa_2_flow_s11",acc!$B$10:$AIP$83,$A81-1947,FALSE)+HLOOKUP("fa_3e_flow_s11",acc!$B$10:$AIP$83,$A81-1947,FALSE)+HLOOKUP("fa_3d_flow_s11",acc!$B$10:$AIP$83,$A81-1947,FALSE)+HLOOKUP("fa_4_flow_s11",acc!$B$10:$AIP$83,$A81-1947,FALSE)+HLOOKUP("fa_5e_flow_s11",acc!$B$10:$AIP$83,$A81-1947,FALSE)+HLOOKUP("fa_5d_flow_s11",acc!$B$10:$AIP$83,$A81-1947,FALSE)+HLOOKUP("fa_6_flow_s11",acc!$B$10:$AIP$83,$A81-1947,FALSE)+HLOOKUP("fa_7_flow_s11",acc!$B$10:$AIP$83,$A81-1947,FALSE)+HLOOKUP("fa_8_flow_s11",acc!$B$10:$AIP$83,$A81-1947,FALSE),"")</f>
        <v>185.2484427</v>
      </c>
      <c r="KZ81" s="203">
        <v>0</v>
      </c>
      <c r="LA81" s="203">
        <v>78.643138600000015</v>
      </c>
      <c r="LB81" s="203">
        <v>1.413322</v>
      </c>
      <c r="LC81" s="203">
        <v>17.030054</v>
      </c>
      <c r="LD81" s="203">
        <v>2.4612600000000002</v>
      </c>
      <c r="LE81" s="203">
        <v>14.568815000000001</v>
      </c>
      <c r="LF81" s="203">
        <v>81.646891699999998</v>
      </c>
      <c r="LG81" s="203">
        <v>0.75565419999999994</v>
      </c>
      <c r="LH81" s="203">
        <v>-22.391185</v>
      </c>
      <c r="LI81" s="203">
        <v>23.147088</v>
      </c>
      <c r="LJ81" s="203">
        <v>1.2494909999999999</v>
      </c>
      <c r="LK81" s="203">
        <v>0</v>
      </c>
      <c r="LL81" s="203">
        <v>5.8262154000000006</v>
      </c>
      <c r="LM81" s="203">
        <v>1474.1970300999999</v>
      </c>
      <c r="LN81" s="241">
        <f>IFERROR(HLOOKUP("fa_21_flow_s12",acc!$B$10:$AMM$83,$A81-1947,FALSE)+HLOOKUP("res_flow",acc!$B$10:$AMM$83,$A81-1947,FALSE)+HLOOKUP("fa_2_flow_s12",acc!$B$10:$AMM$83,$A81-1947,FALSE)+HLOOKUP("fa_3e_flow_s12",acc!$B$10:$AMM$83,$A81-1947,FALSE)+HLOOKUP("fa_3d_flow_s12",acc!$B$10:$AMM$83,$A81-1947,FALSE)+HLOOKUP("fa_3g_flow_s12",acc!$B$10:$AMM$83,$A81-1947,FALSE)+HLOOKUP("fa_4_flow_s12",acc!$B$10:$AMM$83,$A81-1947,FALSE)+HLOOKUP("fa_5e_flow_s12",acc!$B$10:$AMM$83,$A81-1947,FALSE)+HLOOKUP("fa_5d_flow_s12",acc!$B$10:$AMM$83,$A81-1947,FALSE)+HLOOKUP("fa_8_flow_s12",acc!$B$10:$AMM$83,$A81-1947,FALSE),"")</f>
        <v>563.18532070000003</v>
      </c>
      <c r="LO81" s="203">
        <v>0</v>
      </c>
      <c r="LP81" s="203">
        <v>238.81796019999999</v>
      </c>
      <c r="LQ81" s="203">
        <v>1.156053</v>
      </c>
      <c r="LR81" s="203">
        <v>0</v>
      </c>
      <c r="LS81" s="203">
        <v>127.55670850000001</v>
      </c>
      <c r="LT81" s="203">
        <v>65.413482000000002</v>
      </c>
      <c r="LU81" s="203">
        <v>62.143503999999993</v>
      </c>
      <c r="LV81" s="203">
        <v>159.18187209999999</v>
      </c>
      <c r="LW81" s="203">
        <v>74.048785499999994</v>
      </c>
      <c r="LX81" s="203">
        <v>43.817031</v>
      </c>
      <c r="LY81" s="203">
        <v>30.233544499999997</v>
      </c>
      <c r="LZ81" s="203">
        <v>0</v>
      </c>
      <c r="MA81" s="203">
        <v>0</v>
      </c>
      <c r="MB81" s="203">
        <v>-54.051099100000002</v>
      </c>
      <c r="MC81" s="203">
        <v>16.230976599999998</v>
      </c>
      <c r="MD81" s="330">
        <f>IFERROR(HLOOKUP("fa_1_flow_s121",acc!$B$10:$AMF$83,$A81-1947,FALSE)+HLOOKUP("fa_295_flow_s121",acc!$B$10:$AMF$83,$A81-1947,FALSE)+HLOOKUP("tgt2_flow",acc!$B$10:$AMF$83,$A81-1947,FALSE)+HLOOKUP("fa_2_flow_s121",acc!$B$10:$AMF$83,$A81-1947,FALSE)+HLOOKUP("fa_3e_flow_s121",acc!$B$10:$AMF$83,$A81-1947,FALSE)+HLOOKUP("fa_3d_flow_s121",acc!$B$10:$AMF$83,$A81-1947,FALSE)+HLOOKUP("fa_3g_flow_s121",acc!$B$10:$AMF$83,$A81-1947,FALSE)+HLOOKUP("fa_4_flow_s121",acc!$B$10:$AMF$83,$A81-1947,FALSE)+HLOOKUP("fa_5e_flow_s121",acc!$B$10:$AMF$83,$A81-1947,FALSE)+HLOOKUP("fa_5d_flow_s121",acc!$B$10:$AMF$83,$A81-1947,FALSE)+HLOOKUP("fa_7_flow_s121",acc!$B$10:$AMF$83,$A81-1947,FALSE)+HLOOKUP("fa_8_flow_s121",acc!$B$10:$AMF$83,$A81-1947,FALSE),"")</f>
        <v>17.904133999999992</v>
      </c>
      <c r="ME81" s="203">
        <v>2.9661999999999997E-2</v>
      </c>
      <c r="MF81" s="203">
        <v>18.319994666666666</v>
      </c>
      <c r="MG81" s="203">
        <v>0</v>
      </c>
      <c r="MH81" s="203">
        <v>-14.418411000000001</v>
      </c>
      <c r="MI81" s="203">
        <v>-26.917863399999998</v>
      </c>
      <c r="MJ81" s="203">
        <v>-10.785731999999999</v>
      </c>
      <c r="MK81" s="203">
        <v>-16.132090000000002</v>
      </c>
      <c r="ML81" s="203">
        <v>0.74224000000000001</v>
      </c>
      <c r="MM81" s="203">
        <v>1.885159</v>
      </c>
      <c r="MN81" s="203">
        <v>1.8082170000000002</v>
      </c>
      <c r="MO81" s="203">
        <v>7.7197000000000002E-2</v>
      </c>
      <c r="MP81" s="203">
        <v>0</v>
      </c>
      <c r="MQ81" s="241">
        <v>0</v>
      </c>
      <c r="MR81" s="203">
        <v>1.8107880000000001</v>
      </c>
      <c r="MS81" s="203">
        <v>22.846133000000002</v>
      </c>
      <c r="MT81" s="241">
        <f>IFERROR(HLOOKUP("gcb_flow",acc!$B$10:$ALX$83,$A81-1947,FALSE)+HLOOKUP("fa_2_flow_s13",acc!$B$10:$ALX$83,$A81-1947,FALSE)+HLOOKUP("fa_3d_flow_s13",acc!$B$10:$ALX$83,$A81-1947,FALSE)+HLOOKUP("fa_3g_flow_s13",acc!$B$10:$ALX$83,$A81-1947,FALSE)+HLOOKUP("fa_5e_flow_s13",acc!$B$10:$ALX$83,$A81-1947,FALSE)+HLOOKUP("fa_5d_flow_s13",acc!$B$10:$ALX$83,$A81-1947,FALSE)+HLOOKUP("fa_6_flow_s13",acc!$B$10:$ALX$83,$A81-1947,FALSE)+HLOOKUP("fa_7_flow_s13",acc!$B$10:$ALX$83,$A81-1947,FALSE)+HLOOKUP("fa_8_flow_s13",acc!$B$10:$ALX$83,$A81-1947,FALSE),"")</f>
        <v>9.8186929999999997</v>
      </c>
      <c r="MU81" s="203">
        <v>0</v>
      </c>
      <c r="MV81" s="203">
        <v>14.166097999999998</v>
      </c>
      <c r="MW81" s="203">
        <v>0</v>
      </c>
      <c r="MX81" s="203">
        <v>7.0855999999999988E-2</v>
      </c>
      <c r="MY81" s="203">
        <v>0.84470100000000004</v>
      </c>
      <c r="MZ81" s="203">
        <v>-0.77487699999999993</v>
      </c>
      <c r="NA81" s="203">
        <v>0</v>
      </c>
      <c r="NB81" s="203">
        <v>4.3257960000000004</v>
      </c>
      <c r="NC81" s="203">
        <v>3.3986849999999995</v>
      </c>
      <c r="ND81" s="203">
        <v>0.92355900000000002</v>
      </c>
      <c r="NE81" s="203">
        <v>0.18010599999999999</v>
      </c>
      <c r="NF81" s="203">
        <v>-0.23304600000000009</v>
      </c>
      <c r="NG81" s="203">
        <v>-6.1766949999999996</v>
      </c>
      <c r="NH81" s="203">
        <v>126.50096550000001</v>
      </c>
      <c r="NI81" s="241">
        <f>IFERROR(HLOOKUP("fa_21_flow_s14",acc!$B$10:$ALP$83,$A81-1947,FALSE)+HLOOKUP("fa_2_flow_s14",acc!$B$10:$ALP$83,$A81-1947,FALSE)+HLOOKUP("fa_3d_flow_s14",acc!$B$10:$ALP$83,$A81-1947,FALSE)+HLOOKUP("fa_3g_flow_s14",acc!$B$10:$ALP$83,$A81-1947,FALSE)+HLOOKUP("fa_5e_flow_s14",acc!$B$10:$ALP$83,$A81-1947,FALSE)+HLOOKUP("fa_5d_flow_s14",acc!$B$10:$ALP$83,$A81-1947,FALSE)+HLOOKUP("fa_6_flow_s14",acc!$B$10:$ALP$83,$A81-1947,FALSE)+HLOOKUP("fa_7_flow_s14",acc!$B$10:$ALP$83,$A81-1947,FALSE)+HLOOKUP("fa_8_flow_s14",acc!$B$10:$ALP$83,$A81-1947,FALSE),"")</f>
        <v>154.79006809999998</v>
      </c>
      <c r="NJ81" s="203">
        <v>0</v>
      </c>
      <c r="NK81" s="203">
        <v>81.03852169999999</v>
      </c>
      <c r="NL81" s="203">
        <v>7.8213299999999997</v>
      </c>
      <c r="NM81" s="203">
        <v>-3.1555360000000001</v>
      </c>
      <c r="NN81" s="203">
        <v>-5.5603360000000004</v>
      </c>
      <c r="NO81" s="203">
        <v>2.4048970000000001</v>
      </c>
      <c r="NP81" s="203">
        <v>0</v>
      </c>
      <c r="NQ81" s="203">
        <v>-22.3281584</v>
      </c>
      <c r="NR81" s="203">
        <v>-22.171932000000002</v>
      </c>
      <c r="NS81" s="203">
        <v>-0.15572149999999998</v>
      </c>
      <c r="NT81" s="203">
        <v>39.745294000000001</v>
      </c>
      <c r="NU81" s="203">
        <v>0</v>
      </c>
      <c r="NV81" s="203">
        <v>51.668014900000003</v>
      </c>
      <c r="NW81" s="203">
        <v>1831.6445186000001</v>
      </c>
      <c r="NX81" s="241">
        <f>IFERROR(HLOOKUP("fa_21_flow_s2",acc!$B$10:$ALH$83,$A81-1947,FALSE)+HLOOKUP("fa_2_flow_s2",acc!$B$10:$ALH$83,$A81-1947,FALSE)+HLOOKUP("fa_3e_flow_s2",acc!$B$10:$ALH$83,$A81-1947,FALSE)+HLOOKUP("fa_3g_flow_s2",acc!$B$10:$ALH$83,$A81-1947,FALSE)+HLOOKUP("fa_4_flow_s2",acc!$B$10:$ALH$83,$A81-1947,FALSE)+HLOOKUP("fa_5e_flow_s2",acc!$B$10:$ALH$83,$A81-1947,FALSE)+HLOOKUP("fa_6_flow_s2",acc!$B$10:$ALH$83,$A81-1947,FALSE)+HLOOKUP("fa_8_flow_s2",acc!$B$10:$ALH$83,$A81-1947,FALSE),"")</f>
        <v>201.82673809999994</v>
      </c>
      <c r="NY81" s="203">
        <v>0</v>
      </c>
      <c r="NZ81" s="203">
        <v>32.416431899999949</v>
      </c>
      <c r="OA81" s="203">
        <v>4.294276</v>
      </c>
      <c r="OB81" s="203">
        <v>0</v>
      </c>
      <c r="OC81" s="203">
        <v>52.373375000000003</v>
      </c>
      <c r="OD81" s="203">
        <v>52.373375000000003</v>
      </c>
      <c r="OE81" s="203">
        <v>139.56980100000001</v>
      </c>
      <c r="OF81" s="203">
        <v>6.3056605000000019</v>
      </c>
      <c r="OG81" s="203">
        <v>15.002793</v>
      </c>
      <c r="OH81" s="203">
        <v>15.002793</v>
      </c>
      <c r="OI81" s="203">
        <v>0</v>
      </c>
      <c r="OJ81" s="203">
        <v>3.3149999999999977</v>
      </c>
      <c r="OK81" s="203">
        <v>0</v>
      </c>
      <c r="OL81" s="203">
        <v>0.92277569999999898</v>
      </c>
      <c r="OM81" s="203">
        <v>183.3061764</v>
      </c>
      <c r="ON81" s="241">
        <f>IFERROR(HLOOKUP("fl_3g_flow_s11",acc!$B$10:$AIO$83,$A81-1947,FALSE)+HLOOKUP("fl_4_flow_s11",acc!$B$10:$AIO$83,$A81-1947,FALSE)+HLOOKUP("fl_5e_flow_s11",acc!$B$10:$AIO$83,$A81-1947,FALSE),"")</f>
        <v>190.2304273</v>
      </c>
      <c r="OO81" s="203">
        <v>0</v>
      </c>
      <c r="OP81" s="203">
        <v>0</v>
      </c>
      <c r="OQ81" s="203">
        <v>39.158090999999999</v>
      </c>
      <c r="OR81" s="203">
        <v>7.7639170000000002</v>
      </c>
      <c r="OS81" s="203">
        <v>31.394116999999998</v>
      </c>
      <c r="OT81" s="203">
        <v>132.19980029999999</v>
      </c>
      <c r="OU81" s="203">
        <v>20.189187</v>
      </c>
      <c r="OV81" s="203">
        <v>20.189187</v>
      </c>
      <c r="OW81" s="203">
        <v>0</v>
      </c>
      <c r="OX81" s="203">
        <v>0</v>
      </c>
      <c r="OY81" s="203">
        <v>0</v>
      </c>
      <c r="OZ81" s="203">
        <v>0</v>
      </c>
      <c r="PA81" s="203">
        <v>1462.5570367</v>
      </c>
      <c r="PB81" s="241">
        <f>IFERROR(HLOOKUP("fl_295_flow_s12",acc!$B$10:$AMM$83,$A81-1947,FALSE)+HLOOKUP("fl_2_flow_s12",acc!$B$10:$AMM$83,$A81-1947,FALSE)+HLOOKUP("fl_3g_flow_s12",acc!$B$10:$AMM$83,$A81-1947,FALSE)+HLOOKUP("fl_5e_flow_s12",acc!$B$10:$AMM$83,$A81-1947,FALSE)+HLOOKUP("fl_6_flow_s12",acc!$B$10:$AMM$83,$A81-1947,FALSE)+HLOOKUP("fl_7_flow_s12",acc!$B$10:$AMM$83,$A81-1947,FALSE),"")</f>
        <v>551.54310169999997</v>
      </c>
      <c r="PC81" s="203">
        <v>0</v>
      </c>
      <c r="PD81" s="203">
        <v>408.8755238</v>
      </c>
      <c r="PE81" s="203">
        <v>0</v>
      </c>
      <c r="PF81" s="203">
        <v>22.025726899999995</v>
      </c>
      <c r="PG81" s="203">
        <v>80.826235100000005</v>
      </c>
      <c r="PH81" s="203">
        <v>24.201474999999999</v>
      </c>
      <c r="PI81" s="203">
        <v>56.624601999999996</v>
      </c>
      <c r="PJ81" s="203">
        <v>0</v>
      </c>
      <c r="PK81" s="203">
        <v>-0.72558100000000003</v>
      </c>
      <c r="PL81" s="203">
        <v>-0.72558100000000003</v>
      </c>
      <c r="PM81" s="203">
        <v>0</v>
      </c>
      <c r="PN81" s="203">
        <v>44.489891</v>
      </c>
      <c r="PO81" s="203">
        <v>-3.9485359999999901</v>
      </c>
      <c r="PP81" s="203">
        <v>0</v>
      </c>
      <c r="PQ81" s="203">
        <v>27.113345000000002</v>
      </c>
      <c r="PR81" s="241">
        <f>IFERROR(HLOOKUP("fl_21_flow_s121",acc!$B$10:$AME$83,$A81-1947,FALSE)+HLOOKUP("res_flow",acc!$B$10:$AME$83,$A81-1947,FALSE)+HLOOKUP("gcb_flow",acc!$B$10:$AME$83,$A81-1947,FALSE)+HLOOKUP("fl_2_flow_s121",acc!$B$10:$AME$83,$A81-1947,FALSE)+HLOOKUP("fl_5e_flow_s121",acc!$B$10:$AME$83,$A81-1947,FALSE),"")</f>
        <v>28.786206</v>
      </c>
      <c r="PS81" s="203">
        <v>0</v>
      </c>
      <c r="PT81" s="203">
        <v>0.11510199999999671</v>
      </c>
      <c r="PU81" s="203">
        <v>14.684981000000001</v>
      </c>
      <c r="PV81" s="203">
        <v>0</v>
      </c>
      <c r="PW81" s="203">
        <v>0</v>
      </c>
      <c r="PX81" s="203">
        <v>0</v>
      </c>
      <c r="PY81" s="203">
        <v>0</v>
      </c>
      <c r="PZ81" s="203">
        <v>0</v>
      </c>
      <c r="QA81" s="203">
        <v>0</v>
      </c>
      <c r="QB81" s="203">
        <v>0</v>
      </c>
      <c r="QC81" s="203">
        <v>0</v>
      </c>
      <c r="QD81" s="203">
        <v>0</v>
      </c>
      <c r="QE81" s="203">
        <v>0</v>
      </c>
      <c r="QF81" s="203">
        <v>0</v>
      </c>
      <c r="QG81" s="203">
        <v>95.569467000000003</v>
      </c>
      <c r="QH81" s="241">
        <f>IFERROR(HLOOKUP("fl_2_flow_s13",acc!$B$10:$ALW$83,$A81-1947,FALSE)+HLOOKUP("fl_3e_flow_s13",acc!$B$10:$ALW$83,$A81-1947,FALSE)+HLOOKUP("fl_4_flow_s13",acc!$B$10:$ALW$83,$A81-1947,FALSE),"")</f>
        <v>82.54634200000001</v>
      </c>
      <c r="QI81" s="203">
        <v>0</v>
      </c>
      <c r="QJ81" s="203">
        <v>11.303522000000001</v>
      </c>
      <c r="QK81" s="203">
        <v>0</v>
      </c>
      <c r="QL81" s="203">
        <v>71.959394000000003</v>
      </c>
      <c r="QM81" s="203">
        <v>20.407983000000002</v>
      </c>
      <c r="QN81" s="203">
        <v>51.551141999999999</v>
      </c>
      <c r="QO81" s="203">
        <v>-0.69331699999999996</v>
      </c>
      <c r="QP81" s="203">
        <v>0</v>
      </c>
      <c r="QQ81" s="203">
        <v>0</v>
      </c>
      <c r="QR81" s="203">
        <v>0</v>
      </c>
      <c r="QS81" s="203">
        <v>0</v>
      </c>
      <c r="QT81" s="203">
        <v>0</v>
      </c>
      <c r="QU81" s="203">
        <v>0</v>
      </c>
      <c r="QV81" s="203">
        <v>63.098493400000002</v>
      </c>
      <c r="QW81" s="241">
        <f>IFERROR(HLOOKUP("fl_4_flow_s14",acc!$B$10:$ALO$83,$A81-1947,FALSE),"")</f>
        <v>91.386994200000004</v>
      </c>
      <c r="QX81" s="203">
        <v>0</v>
      </c>
      <c r="QY81" s="203">
        <v>0</v>
      </c>
      <c r="QZ81" s="203">
        <v>0</v>
      </c>
      <c r="RA81" s="203">
        <v>0</v>
      </c>
      <c r="RB81" s="203">
        <v>0</v>
      </c>
      <c r="RC81" s="203">
        <v>91.386994200000004</v>
      </c>
      <c r="RD81" s="203">
        <v>0</v>
      </c>
      <c r="RE81" s="203">
        <v>0</v>
      </c>
      <c r="RF81" s="203">
        <v>0</v>
      </c>
      <c r="RG81" s="203">
        <v>0</v>
      </c>
      <c r="RH81" s="203">
        <v>0</v>
      </c>
      <c r="RI81" s="203">
        <v>0</v>
      </c>
      <c r="RJ81" s="203">
        <v>1818.0989703</v>
      </c>
      <c r="RK81" s="241">
        <f>IFERROR(HLOOKUP("fl_1_flow_s2",acc!$B$10:$ALG$83,$A81-1947,FALSE)+HLOOKUP("fl_295_flow_s2",acc!$B$10:$ALG$83,$A81-1947,FALSE)+HLOOKUP("tgt2_flow",acc!$B$10:$ALG$83,$A81-1947,FALSE)+HLOOKUP("fl_2_flow_s2",acc!$B$10:$ALG$83,$A81-1947,FALSE)+HLOOKUP("fl_3d_flow_s2",acc!$B$10:$ALG$83,$A81-1947,FALSE)+HLOOKUP("fl_4_flow_s2",acc!$B$10:$ALG$83,$A81-1947,FALSE)+HLOOKUP("fl_5d_flow_s2",acc!$B$10:$ALG$83,$A81-1947,FALSE)+HLOOKUP("fl_7_flow_s2",acc!$B$10:$ALG$83,$A81-1947,FALSE),"")</f>
        <v>188.28069250000004</v>
      </c>
      <c r="RL81" s="203">
        <v>2.9661999999999997E-2</v>
      </c>
      <c r="RM81" s="203">
        <v>43.107997366666652</v>
      </c>
      <c r="RN81" s="203">
        <v>0</v>
      </c>
      <c r="RO81" s="203">
        <v>-36.444137900000001</v>
      </c>
      <c r="RP81" s="203">
        <v>114.5842191</v>
      </c>
      <c r="RQ81" s="203">
        <v>52.373375000000003</v>
      </c>
      <c r="RR81" s="203">
        <v>62.210300000000004</v>
      </c>
      <c r="RS81" s="203">
        <v>24.98318669999999</v>
      </c>
      <c r="RT81" s="203">
        <v>54.225926000000001</v>
      </c>
      <c r="RU81" s="203">
        <v>0</v>
      </c>
      <c r="RV81" s="203">
        <v>54.225926000000001</v>
      </c>
      <c r="RW81" s="203">
        <v>0</v>
      </c>
      <c r="RX81" s="203">
        <v>3.7154900000000453</v>
      </c>
      <c r="RY81" s="203">
        <v>0</v>
      </c>
      <c r="RZ81" s="203">
        <v>1273.0202096</v>
      </c>
      <c r="SA81" s="241">
        <f>IFERROR(HLOOKUP("fa_21_v_s11",acc!$B$10:$AIR$83,$A81-1947,FALSE)+HLOOKUP("fa_2_v_s11",acc!$B$10:$AIR$83,$A81-1947,FALSE)+HLOOKUP("fa_3e_v_s11",acc!$B$10:$AIR$83,$A81-1947,FALSE)+HLOOKUP("fa_3d_v_s11",acc!$B$10:$AIR$83,$A81-1947,FALSE)+HLOOKUP("fa_4_v_s11",acc!$B$10:$AIR$83,$A81-1947,FALSE)
+HLOOKUP("fa_5e_v_s11",acc!$B$10:$AIR$83,$A81-1947,FALSE)
+HLOOKUP("fa_5d_v_s11",acc!$B$10:$AIR$83,$A81-1947,FALSE)
+HLOOKUP("fa_6_v_s11",acc!$B$10:$AIR$83,$A81-1947,FALSE)
+HLOOKUP("fa_7_v_s11",acc!$B$10:$AIR$83,$A81-1947,FALSE)
+HLOOKUP("fa_8_v_s11",acc!$B$10:$AIR$83,$A81-1947,FALSE),"")</f>
        <v>1271.5833415000002</v>
      </c>
      <c r="SB81" s="203">
        <v>0</v>
      </c>
      <c r="SC81" s="203">
        <v>0.76265170000000004</v>
      </c>
      <c r="SD81" s="203">
        <v>0</v>
      </c>
      <c r="SE81" s="203">
        <v>1.7030920000000001</v>
      </c>
      <c r="SF81" s="203">
        <v>0.28232299999999999</v>
      </c>
      <c r="SG81" s="203">
        <v>1.420723</v>
      </c>
      <c r="SH81" s="203">
        <v>3.0924</v>
      </c>
      <c r="SI81" s="203">
        <v>1266.0785699</v>
      </c>
      <c r="SJ81" s="203">
        <v>1017.586905</v>
      </c>
      <c r="SK81" s="203">
        <v>248.4914148</v>
      </c>
      <c r="SL81" s="323">
        <v>0.61939599999999473</v>
      </c>
      <c r="SM81" s="203">
        <v>-0.13900000000000001</v>
      </c>
      <c r="SN81" s="203">
        <v>-0.40219999999999989</v>
      </c>
      <c r="SO81" s="203">
        <v>-578.26403509999989</v>
      </c>
      <c r="SP81" s="241">
        <f>IFERROR(HLOOKUP("fa_21_v_s12",acc!$B$10:$AML$83,$A81-1947,FALSE)+HLOOKUP("res_v",acc!$B$10:$AML$83,$A81-1947,FALSE)+HLOOKUP("fa_2_v_s12",acc!$B$10:$AML$83,$A81-1947,FALSE)+HLOOKUP("fa_3e_v_s12",acc!$B$10:$AML$83,$A81-1947,FALSE)+HLOOKUP("fa_3d_v_s12",acc!$B$10:$AML$83,$A81-1947,FALSE)+HLOOKUP("fa_3g_v_s12",acc!$B$10:$AML$83,$A81-1947,FALSE)+HLOOKUP("fa_4_v_s12",acc!$B$10:$AML$83,$A81-1947,FALSE)+HLOOKUP("fa_5e_v_s12",acc!$B$10:$AML$83,$A81-1947,FALSE)+HLOOKUP("fa_5d_v_s12",acc!$B$10:$AML$83,$A81-1947,FALSE)+HLOOKUP("fa_8_v_s12",acc!$B$10:$AML$83,$A81-1947,FALSE),"")</f>
        <v>321.5970691</v>
      </c>
      <c r="SQ81" s="203">
        <v>0.18748300000000029</v>
      </c>
      <c r="SR81" s="203">
        <v>15.539009</v>
      </c>
      <c r="SS81" s="203">
        <v>0</v>
      </c>
      <c r="ST81" s="203">
        <v>0</v>
      </c>
      <c r="SU81" s="203">
        <v>69.938292100000012</v>
      </c>
      <c r="SV81" s="203">
        <v>10.889142000000003</v>
      </c>
      <c r="SW81" s="203">
        <v>59.048887999999998</v>
      </c>
      <c r="SX81" s="203">
        <v>10.778664299999999</v>
      </c>
      <c r="SY81" s="203">
        <v>225.33642930000002</v>
      </c>
      <c r="SZ81" s="203">
        <v>127.4914</v>
      </c>
      <c r="TA81" s="203">
        <v>97.843241800000001</v>
      </c>
      <c r="TB81" s="203">
        <v>0</v>
      </c>
      <c r="TC81" s="203">
        <v>0</v>
      </c>
      <c r="TD81" s="203">
        <v>0</v>
      </c>
      <c r="TE81" s="203">
        <v>40.959213400000003</v>
      </c>
      <c r="TF81" s="241">
        <f>IFERROR(HLOOKUP("fa_1_v_s121",acc!$B$10:$AMD$83,$A81-1947,FALSE)+HLOOKUP("fa_295_v_s121",acc!$B$10:$AMD$83,$A81-1947,FALSE)+HLOOKUP("tgt2_v",acc!$B$10:$AMD$83,$A81-1947,FALSE)+HLOOKUP("fa_2_v_s121",acc!$B$10:$AMD$83,$A81-1947,FALSE)+HLOOKUP("fa_3e_v_s121",acc!$B$10:$AMD$83,$A81-1947,FALSE)+HLOOKUP("fa_3d_v_s121",acc!$B$10:$AMD$83,$A81-1947,FALSE)+HLOOKUP("fa_3g_v_s121",acc!$B$10:$AMD$83,$A81-1947,FALSE)+HLOOKUP("fa_4_v_s121",acc!$B$10:$AMD$83,$A81-1947,FALSE)+HLOOKUP("fa_5e_v_s121",acc!$B$10:$AMD$83,$A81-1947,FALSE)+HLOOKUP("fa_5d_v_s121",acc!$B$10:$AMD$83,$A81-1947,FALSE)+HLOOKUP("fa_7_v_s121",acc!$B$10:$AMD$83,$A81-1947,FALSE)+HLOOKUP("fa_8_v_s121",acc!$B$10:$AMD$83,$A81-1947,FALSE),"")</f>
        <v>40.771433999999999</v>
      </c>
      <c r="TG81" s="203">
        <v>18.23348</v>
      </c>
      <c r="TH81" s="203">
        <v>-2.0099649999999998</v>
      </c>
      <c r="TI81" s="203">
        <v>0</v>
      </c>
      <c r="TJ81" s="203">
        <v>0.44651100000000005</v>
      </c>
      <c r="TK81" s="203">
        <v>23.062491399999999</v>
      </c>
      <c r="TL81" s="203">
        <v>16.290292999999998</v>
      </c>
      <c r="TM81" s="203">
        <v>6.772157</v>
      </c>
      <c r="TN81" s="203">
        <v>0</v>
      </c>
      <c r="TO81" s="203">
        <v>1.0392129999999999</v>
      </c>
      <c r="TP81" s="203">
        <v>1.003071</v>
      </c>
      <c r="TQ81" s="203">
        <v>3.5887000000000002E-2</v>
      </c>
      <c r="TR81" s="203">
        <v>0</v>
      </c>
      <c r="TS81" s="241">
        <v>0</v>
      </c>
      <c r="TT81" s="203">
        <v>0</v>
      </c>
      <c r="TU81" s="203">
        <v>61.383917000000004</v>
      </c>
      <c r="TV81" s="241">
        <f>IFERROR(HLOOKUP("gcb_v",acc!$B$10:$ALV$83,$A81-1947,FALSE)+HLOOKUP("fa_2_v_s13",acc!$B$10:$ALV$83,$A81-1947,FALSE)+HLOOKUP("fa_3d_v_s13",acc!$B$10:$ALV$83,$A81-1947,FALSE)+HLOOKUP("fa_3g_v_s13",acc!$B$10:$ALV$83,$A81-1947,FALSE)+HLOOKUP("fa_5e_v_s13",acc!$B$10:$ALV$83,$A81-1947,FALSE)+HLOOKUP("fa_5d_v_s13",acc!$B$10:$ALV$83,$A81-1947,FALSE)+HLOOKUP("fa_6_v_s13",acc!$B$10:$ALV$83,$A81-1947,FALSE)+HLOOKUP("fa_7_v_s13",acc!$B$10:$ALV$83,$A81-1947,FALSE)+HLOOKUP("fa_8_v_s13",acc!$B$10:$ALV$83,$A81-1947,FALSE),"")</f>
        <v>60.986327000000003</v>
      </c>
      <c r="TW81" s="203">
        <v>0</v>
      </c>
      <c r="TX81" s="203">
        <v>0.13460900000000001</v>
      </c>
      <c r="TY81" s="203">
        <v>0</v>
      </c>
      <c r="TZ81" s="203">
        <v>1.6196220000000001</v>
      </c>
      <c r="UA81" s="203">
        <v>0.61234600000000006</v>
      </c>
      <c r="UB81" s="203">
        <v>1.0082690000000001</v>
      </c>
      <c r="UC81" s="203">
        <v>0</v>
      </c>
      <c r="UD81" s="203">
        <v>59.439222000000001</v>
      </c>
      <c r="UE81" s="203">
        <v>56.560407000000005</v>
      </c>
      <c r="UF81" s="203">
        <v>2.8823660000000002</v>
      </c>
      <c r="UG81" s="203">
        <v>0</v>
      </c>
      <c r="UH81" s="203">
        <v>0.181898</v>
      </c>
      <c r="UI81" s="203">
        <v>0</v>
      </c>
      <c r="UJ81" s="203">
        <v>368.74282390000002</v>
      </c>
      <c r="UK81" s="241">
        <f>IFERROR(HLOOKUP("fa_21_v_s14",acc!$B$10:$ALN$83,$A81-1947,FALSE)+HLOOKUP("fa_2_v_s14",acc!$B$10:$ALN$83,$A81-1947,FALSE)+HLOOKUP("fa_3d_v_s14",acc!$B$10:$ALN$83,$A81-1947,FALSE)+HLOOKUP("fa_3g_v_s14",acc!$B$10:$ALN$83,$A81-1947,FALSE)+HLOOKUP("fa_5e_v_s14",acc!$B$10:$ALN$83,$A81-1947,FALSE)+HLOOKUP("fa_5d_v_s14",acc!$B$10:$ALN$83,$A81-1947,FALSE)+HLOOKUP("fa_6_v_s14",acc!$B$10:$ALN$83,$A81-1947,FALSE)+HLOOKUP("fa_7_v_s14",acc!$B$10:$ALN$83,$A81-1947,FALSE)+HLOOKUP("fa_8_v_s14",acc!$B$10:$ALN$83,$A81-1947,FALSE),"")</f>
        <v>368.35892160000003</v>
      </c>
      <c r="UL81" s="203">
        <v>0</v>
      </c>
      <c r="UM81" s="203">
        <v>0.79204409999999992</v>
      </c>
      <c r="UN81" s="203">
        <v>0</v>
      </c>
      <c r="UO81" s="203">
        <v>2.2551540000000001</v>
      </c>
      <c r="UP81" s="203">
        <v>0.976352</v>
      </c>
      <c r="UQ81" s="203">
        <v>1.278707</v>
      </c>
      <c r="UR81" s="203">
        <v>0</v>
      </c>
      <c r="US81" s="203">
        <v>233.3020688</v>
      </c>
      <c r="UT81" s="203">
        <v>213.89424199999999</v>
      </c>
      <c r="UU81" s="203">
        <v>19.4073195</v>
      </c>
      <c r="UV81" s="203">
        <v>132.01025700000002</v>
      </c>
      <c r="UW81" s="203">
        <v>0</v>
      </c>
      <c r="UX81" s="203">
        <v>0</v>
      </c>
      <c r="UY81" s="203">
        <v>1127.5001242999999</v>
      </c>
      <c r="UZ81" s="241">
        <f>IFERROR(HLOOKUP("fa_21_v_s2",acc!$B$10:$ALF$83,$A81-1947,FALSE)+HLOOKUP("fa_2_v_s2",acc!$B$10:$ALF$83,$A81-1947,FALSE)+HLOOKUP("fa_3e_v_s2",acc!$B$10:$ALF$83,$A81-1947,FALSE)+HLOOKUP("fa_3g_v_s2",acc!$B$10:$ALF$83,$A81-1947,FALSE)+HLOOKUP("fa_4_v_s2",acc!$B$10:$ALF$83,$A81-1947,FALSE)+HLOOKUP("fa_5e_v_s2",acc!$B$10:$ALF$83,$A81-1947,FALSE)+HLOOKUP("fa_6_v_s2",acc!$B$10:$ALF$83,$A81-1947,FALSE)+HLOOKUP("fa_8_v_s2",acc!$B$10:$ALF$83,$A81-1947,FALSE),"")</f>
        <v>401.44418569999993</v>
      </c>
      <c r="VA81" s="203">
        <v>0</v>
      </c>
      <c r="VB81" s="203">
        <v>7.0759086999999994</v>
      </c>
      <c r="VC81" s="203">
        <v>0</v>
      </c>
      <c r="VD81" s="203">
        <v>0</v>
      </c>
      <c r="VE81" s="203">
        <v>126.27635950000001</v>
      </c>
      <c r="VF81" s="203">
        <v>29.050455999999997</v>
      </c>
      <c r="VG81" s="203">
        <v>97.226407999999992</v>
      </c>
      <c r="VH81" s="203">
        <v>1.1934718999999996</v>
      </c>
      <c r="VI81" s="203">
        <v>295.01819709999995</v>
      </c>
      <c r="VJ81" s="203">
        <v>295.01819709999995</v>
      </c>
      <c r="VK81" s="203">
        <v>0</v>
      </c>
      <c r="VL81" s="203">
        <v>0.52800000000002001</v>
      </c>
      <c r="VM81" s="203">
        <v>0</v>
      </c>
      <c r="VN81" s="203">
        <v>0.40219999999999989</v>
      </c>
      <c r="VO81" s="203">
        <v>1488.4728706000001</v>
      </c>
      <c r="VP81" s="241">
        <f>IFERROR(HLOOKUP("fl_3g_v_s11",acc!$B$10:$AIM$83,$A81-1947,FALSE)+HLOOKUP("fl_4_v_s11",acc!$B$10:$AIM$83,$A81-1947,FALSE)+HLOOKUP("fl_5e_v_s11",acc!$B$10:$AIM$83,$A81-1947,FALSE),"")</f>
        <v>1487.0363507</v>
      </c>
      <c r="VQ81" s="203">
        <v>0</v>
      </c>
      <c r="VR81" s="203">
        <v>0</v>
      </c>
      <c r="VS81" s="203">
        <v>29.002908999999999</v>
      </c>
      <c r="VT81" s="203">
        <v>8.4656839999999995</v>
      </c>
      <c r="VU81" s="203">
        <v>20.537277</v>
      </c>
      <c r="VV81" s="203">
        <v>2.7631766</v>
      </c>
      <c r="VW81" s="203">
        <v>1455.4014850999999</v>
      </c>
      <c r="VX81" s="203">
        <v>1455.4014850999999</v>
      </c>
      <c r="VY81" s="203">
        <v>0</v>
      </c>
      <c r="VZ81" s="203">
        <v>0</v>
      </c>
      <c r="WA81" s="203">
        <v>0</v>
      </c>
      <c r="WB81" s="203">
        <v>0</v>
      </c>
      <c r="WC81" s="203">
        <v>-449.83554900000001</v>
      </c>
      <c r="WD81" s="241">
        <f>IFERROR(HLOOKUP("fl_295_v_s12",acc!$B$10:$AMK$83,$A81-1947,FALSE)+HLOOKUP("fl_2_v_s12",acc!$B$10:$AMK$83,$A81-1947,FALSE)+HLOOKUP("fl_3g_v_s12",acc!$B$10:$AMK$83,$A81-1947,FALSE)+HLOOKUP("fl_5e_v_s12",acc!$B$10:$AMK$83,$A81-1947,FALSE)+HLOOKUP("fl_6_v_s12",acc!$B$10:$AMK$83,$A81-1947,FALSE)+HLOOKUP("fl_7_v_s12",acc!$B$10:$AMK$83,$A81-1947,FALSE),"")</f>
        <v>450.02774819999991</v>
      </c>
      <c r="WE81" s="203">
        <v>0.18748300000000001</v>
      </c>
      <c r="WF81" s="203">
        <v>17.755212199999999</v>
      </c>
      <c r="WG81" s="203">
        <v>0</v>
      </c>
      <c r="WH81" s="203">
        <v>7.0759087000000003</v>
      </c>
      <c r="WI81" s="203">
        <v>33.3743506</v>
      </c>
      <c r="WJ81" s="203">
        <v>1.2511410000000001</v>
      </c>
      <c r="WK81" s="203">
        <v>32.123353000000002</v>
      </c>
      <c r="WL81" s="203">
        <v>0</v>
      </c>
      <c r="WM81" s="203">
        <v>234.64810399999999</v>
      </c>
      <c r="WN81" s="203">
        <v>234.64810399999999</v>
      </c>
      <c r="WO81" s="203">
        <v>0</v>
      </c>
      <c r="WP81" s="323">
        <v>133.1576529999999</v>
      </c>
      <c r="WQ81" s="203">
        <v>24.016376300000047</v>
      </c>
      <c r="WR81" s="203">
        <v>0</v>
      </c>
      <c r="WS81" s="203">
        <v>23.904889999999998</v>
      </c>
      <c r="WT81" s="241">
        <f>IFERROR(HLOOKUP("fl_21_v_s121",acc!$B$10:$AMC$83,$A81-1947,FALSE)+HLOOKUP("res_v",acc!$B$10:$AMC$83,$A81-1947,FALSE)+HLOOKUP("gcb_v",acc!$B$10:$AMC$83,$A81-1947,FALSE)+HLOOKUP("fl_2_v_s121",acc!$B$10:$AMC$83,$A81-1947,FALSE)+HLOOKUP("fl_5e_v_s121",acc!$B$10:$AMC$83,$A81-1947,FALSE),"")</f>
        <v>23.717406999999998</v>
      </c>
      <c r="WU81" s="203">
        <v>0</v>
      </c>
      <c r="WV81" s="203">
        <v>2.2060469999999999</v>
      </c>
      <c r="WW81" s="203">
        <v>0</v>
      </c>
      <c r="WX81" s="203">
        <v>0</v>
      </c>
      <c r="WY81" s="203">
        <v>0</v>
      </c>
      <c r="WZ81" s="203">
        <v>0</v>
      </c>
      <c r="XA81" s="203">
        <v>0</v>
      </c>
      <c r="XB81" s="203">
        <v>0</v>
      </c>
      <c r="XC81" s="203">
        <v>21.504635999999998</v>
      </c>
      <c r="XD81" s="203">
        <v>21.504635999999998</v>
      </c>
      <c r="XE81" s="203">
        <v>0</v>
      </c>
      <c r="XF81" s="203">
        <v>0</v>
      </c>
      <c r="XG81" s="203">
        <v>0</v>
      </c>
      <c r="XH81" s="203">
        <v>0</v>
      </c>
      <c r="XI81" s="203">
        <v>63.899099999999997</v>
      </c>
      <c r="XJ81" s="241">
        <f>IFERROR(HLOOKUP("fl_2_v_s13",acc!$B$10:$ALU$83,$A81-1947,FALSE)+HLOOKUP("fl_3e_v_s13",acc!$B$10:$ALU$83,$A81-1947,FALSE)+HLOOKUP("fl_4_v_s13",acc!$B$10:$ALU$83,$A81-1947,FALSE),"")</f>
        <v>63.497223999999996</v>
      </c>
      <c r="XK81" s="203">
        <v>0</v>
      </c>
      <c r="XL81" s="203">
        <v>0</v>
      </c>
      <c r="XM81" s="203">
        <v>0</v>
      </c>
      <c r="XN81" s="203">
        <v>63.899099999999997</v>
      </c>
      <c r="XO81" s="203">
        <v>19.333631</v>
      </c>
      <c r="XP81" s="203">
        <v>44.565726999999995</v>
      </c>
      <c r="XQ81" s="203">
        <v>-8.5660000000000007E-3</v>
      </c>
      <c r="XR81" s="203">
        <v>0</v>
      </c>
      <c r="XS81" s="203">
        <v>0</v>
      </c>
      <c r="XT81" s="203">
        <v>0</v>
      </c>
      <c r="XU81" s="203">
        <v>0</v>
      </c>
      <c r="XV81" s="203">
        <v>0</v>
      </c>
      <c r="XW81" s="203">
        <v>0</v>
      </c>
      <c r="XX81" s="203">
        <v>1.0588127000000001</v>
      </c>
      <c r="XY81" s="241">
        <f>IFERROR(HLOOKUP("fl_4_v_s14",acc!$B$10:$ALM$83,$A81-1947,FALSE),"")</f>
        <v>0.67551269999999997</v>
      </c>
      <c r="XZ81" s="203">
        <v>0</v>
      </c>
      <c r="YA81" s="203">
        <v>0</v>
      </c>
      <c r="YB81" s="203">
        <v>0</v>
      </c>
      <c r="YC81" s="203">
        <v>0</v>
      </c>
      <c r="YD81" s="203">
        <v>0</v>
      </c>
      <c r="YE81" s="203">
        <v>0.67551269999999997</v>
      </c>
      <c r="YF81" s="203">
        <v>0</v>
      </c>
      <c r="YG81" s="203">
        <v>0</v>
      </c>
      <c r="YH81" s="203">
        <v>0</v>
      </c>
      <c r="YI81" s="203">
        <v>0</v>
      </c>
      <c r="YJ81" s="203">
        <v>0</v>
      </c>
      <c r="YK81" s="203">
        <v>0</v>
      </c>
      <c r="YL81" s="203">
        <v>1165.8421288</v>
      </c>
      <c r="YM81" s="241">
        <f>IFERROR(HLOOKUP("fl_1_v_s2",acc!$B$10:$ALE$83,$A81-1947,FALSE)+HLOOKUP("fl_295_v_s2",acc!$B$10:$ALE$83,$A81-1947,FALSE)+HLOOKUP("tgt2_v",acc!$B$10:$ALE$83,$A81-1947,FALSE)+HLOOKUP("fl_2_v_s2",acc!$B$10:$ALE$83,$A81-1947,FALSE)+HLOOKUP("fl_3d_v_s2",acc!$B$10:$ALE$83,$A81-1947,FALSE)+HLOOKUP("fl_4_v_s2",acc!$B$10:$ALE$83,$A81-1947,FALSE)+HLOOKUP("fl_5d_v_s2",acc!$B$10:$ALE$83,$A81-1947,FALSE)+HLOOKUP("fl_7_v_s2",acc!$B$10:$ALE$83,$A81-1947,FALSE),"")</f>
        <v>439.78669250000002</v>
      </c>
      <c r="YN81" s="203">
        <v>18.23348</v>
      </c>
      <c r="YO81" s="203">
        <v>2.3329982999999999</v>
      </c>
      <c r="YP81" s="203">
        <v>0</v>
      </c>
      <c r="YQ81" s="203">
        <v>-6.6293977000000002</v>
      </c>
      <c r="YR81" s="203">
        <v>98.578651500000007</v>
      </c>
      <c r="YS81" s="203">
        <v>29.050455999999997</v>
      </c>
      <c r="YT81" s="203">
        <v>69.528700000000001</v>
      </c>
      <c r="YU81" s="203">
        <v>11.634413</v>
      </c>
      <c r="YV81" s="203">
        <v>368.65997720000001</v>
      </c>
      <c r="YW81" s="203">
        <v>0</v>
      </c>
      <c r="YX81" s="203">
        <v>368.65997720000001</v>
      </c>
      <c r="YY81" s="203">
        <v>0</v>
      </c>
      <c r="YZ81" s="203">
        <v>-23.973478300000011</v>
      </c>
      <c r="ZA81" s="203">
        <v>0</v>
      </c>
      <c r="ZB81" s="203">
        <v>43.327837600000002</v>
      </c>
      <c r="ZC81" s="241">
        <f>IFERROR(HLOOKUP("fa_21_c_s11",acc!$B$10:$AIL$83,$A81-1947,FALSE)+HLOOKUP("fa_2_c_s11",acc!$B$10:$AIL$83,$A81-1947,FALSE)+HLOOKUP("fa_3e_c_s11",acc!$B$10:$AIL$83,$A81-1947,FALSE)+HLOOKUP("fa_3d_c_s11",acc!$B$10:$AIL$83,$A81-1947,FALSE)+HLOOKUP("fa_4_c_s11",acc!$B$10:$AIL$83,$A81-1947,FALSE)+HLOOKUP("fa_5e_c_s11",acc!$B$10:$AIL$83,$A81-1947,FALSE)+HLOOKUP("fa_5d_c_s11",acc!$B$10:$AIL$83,$A81-1947,FALSE)+HLOOKUP("fa_6_c_s11",acc!$B$10:$AIL$83,$A81-1947,FALSE)+HLOOKUP("fa_7_c_s11",acc!$B$10:$AIL$83,$A81-1947,FALSE)+HLOOKUP("fa_8_c_s11",acc!$B$10:$AIL$83,$A81-1947,FALSE),"")</f>
        <v>43.873429999999999</v>
      </c>
      <c r="ZD81" s="203">
        <v>0</v>
      </c>
      <c r="ZE81" s="203">
        <v>-9.0343639999999983</v>
      </c>
      <c r="ZF81" s="203">
        <v>9.9999999999999995E-7</v>
      </c>
      <c r="ZG81" s="203">
        <v>-13.694000000000001</v>
      </c>
      <c r="ZH81" s="203">
        <v>-2.5390999999999997E-2</v>
      </c>
      <c r="ZI81" s="203">
        <v>-13.668584000000001</v>
      </c>
      <c r="ZJ81" s="203">
        <v>56.702635000000001</v>
      </c>
      <c r="ZK81" s="203">
        <v>7.5589461</v>
      </c>
      <c r="ZL81" s="203">
        <v>44.517864000000003</v>
      </c>
      <c r="ZM81" s="203">
        <v>-36.958918599999997</v>
      </c>
      <c r="ZN81" s="203">
        <v>1.2009510000000001</v>
      </c>
      <c r="ZO81" s="203">
        <v>0</v>
      </c>
      <c r="ZP81" s="203">
        <v>1.1138455999999999</v>
      </c>
      <c r="ZQ81" s="203">
        <v>-204.3192148</v>
      </c>
      <c r="ZR81" s="241">
        <f>IFERROR(HLOOKUP("fa_21_c_s12",acc!$B$10:$AMJ$83,$A81-1947,FALSE)+HLOOKUP("res_c",acc!$B$10:$AMJ$83,$A81-1947,FALSE)+HLOOKUP("fa_2_c_s12",acc!$B$10:$AMJ$83,$A81-1947,FALSE)+HLOOKUP("fa_3e_c_s12",acc!$B$10:$AMJ$83,$A81-1947,FALSE)+HLOOKUP("fa_3d_c_s12",acc!$B$10:$AMJ$83,$A81-1947,FALSE)+HLOOKUP("fa_3g_c_s12",acc!$B$10:$AMJ$83,$A81-1947,FALSE)+HLOOKUP("fa_4_c_s12",acc!$B$10:$AMJ$83,$A81-1947,FALSE)+HLOOKUP("fa_5e_c_s12",acc!$B$10:$AMJ$83,$A81-1947,FALSE)+HLOOKUP("fa_5d_c_s12",acc!$B$10:$AMJ$83,$A81-1947,FALSE)+HLOOKUP("fa_8_c_s12",acc!$B$10:$AMJ$83,$A81-1947,FALSE),"")</f>
        <v>-44.115741299999982</v>
      </c>
      <c r="ZS81" s="203">
        <v>0</v>
      </c>
      <c r="ZT81" s="203">
        <v>7.1509594000000005</v>
      </c>
      <c r="ZU81" s="203">
        <v>0</v>
      </c>
      <c r="ZV81" s="203">
        <v>0</v>
      </c>
      <c r="ZW81" s="203">
        <v>-26.023143000000001</v>
      </c>
      <c r="ZX81" s="203">
        <v>-3.433754</v>
      </c>
      <c r="ZY81" s="203">
        <v>-22.589404999999999</v>
      </c>
      <c r="ZZ81" s="203">
        <v>-4.7629734999999869</v>
      </c>
      <c r="AAA81" s="203">
        <v>-20.112581900000002</v>
      </c>
      <c r="AAB81" s="203">
        <v>-5.6611589999999996</v>
      </c>
      <c r="AAC81" s="203">
        <v>-14.451423399999999</v>
      </c>
      <c r="AAD81" s="203">
        <v>0</v>
      </c>
      <c r="AAE81" s="203">
        <v>0</v>
      </c>
      <c r="AAF81" s="203">
        <v>-0.36797980000000002</v>
      </c>
      <c r="AAG81" s="203">
        <v>-9.9999999999999995E-7</v>
      </c>
      <c r="AAH81" s="241">
        <f>IFERROR(HLOOKUP("fa_1_c_s121",acc!$B$10:$AMB$83,$A81-1947,FALSE)+HLOOKUP("fa_295_c_s121",acc!$B$10:$AMB$83,$A81-1947,FALSE)+HLOOKUP("tgt2_c",acc!$B$10:$AMB$83,$A81-1947,FALSE)+HLOOKUP("fa_2_c_s121",acc!$B$10:$AMB$83,$A81-1947,FALSE)+HLOOKUP("fa_3e_c_s121",acc!$B$10:$AMB$83,$A81-1947,FALSE)+HLOOKUP("fa_3d_c_s121",acc!$B$10:$AMB$83,$A81-1947,FALSE)+HLOOKUP("fa_3g_c_s121",acc!$B$10:$AMB$83,$A81-1947,FALSE)+HLOOKUP("fa_4_c_s121",acc!$B$10:$AMB$83,$A81-1947,FALSE)+HLOOKUP("fa_5e_c_s121",acc!$B$10:$AMB$83,$A81-1947,FALSE)+HLOOKUP("fa_5d_c_s121",acc!$B$10:$AMB$83,$A81-1947,FALSE)+HLOOKUP("fa_7_c_s121",acc!$B$10:$AMB$83,$A81-1947,FALSE)+HLOOKUP("fa_8_c_s121",acc!$B$10:$AMB$83,$A81-1947,FALSE),"")</f>
        <v>1.0000000000007345E-6</v>
      </c>
      <c r="AAI81" s="203">
        <v>-9.9999999999999995E-7</v>
      </c>
      <c r="AAJ81" s="203">
        <v>0</v>
      </c>
      <c r="AAK81" s="203">
        <v>0</v>
      </c>
      <c r="AAL81" s="203">
        <v>-9.9999999999999995E-7</v>
      </c>
      <c r="AAM81" s="203">
        <v>0</v>
      </c>
      <c r="AAN81" s="203">
        <v>0</v>
      </c>
      <c r="AAO81" s="203">
        <v>0</v>
      </c>
      <c r="AAP81" s="203">
        <v>9.9999999999999995E-7</v>
      </c>
      <c r="AAQ81" s="203">
        <v>0</v>
      </c>
      <c r="AAR81" s="203">
        <v>1.3424E-2</v>
      </c>
      <c r="AAS81" s="203">
        <v>-1.3424E-2</v>
      </c>
      <c r="AAT81" s="203">
        <v>0</v>
      </c>
      <c r="AAU81" s="203">
        <v>0</v>
      </c>
      <c r="AAV81" s="203">
        <v>1.9999999999999999E-6</v>
      </c>
      <c r="AAW81" s="203">
        <v>-3.7820489999999998</v>
      </c>
      <c r="AAX81" s="241">
        <f>IFERROR(HLOOKUP("gcb_c",acc!$B$10:$ALT$83,$A81-1947,FALSE)+HLOOKUP("fa_2_c_s13",acc!$B$10:$ALT$83,$A81-1947,FALSE)+HLOOKUP("fa_3d_c_s13",acc!$B$10:$ALT$83,$A81-1947,FALSE)+HLOOKUP("fa_3g_c_s13",acc!$B$10:$ALT$83,$A81-1947,FALSE)+HLOOKUP("fa_5e_c_s13",acc!$B$10:$ALT$83,$A81-1947,FALSE)+HLOOKUP("fa_5d_c_s13",acc!$B$10:$ALT$83,$A81-1947,FALSE)+HLOOKUP("fa_6_c_s13",acc!$B$10:$ALT$83,$A81-1947,FALSE)+HLOOKUP("fa_7_c_s13",acc!$B$10:$ALT$83,$A81-1947,FALSE)+HLOOKUP("fa_8_c_s13",acc!$B$10:$ALT$83,$A81-1947,FALSE),"")</f>
        <v>4.294417000000001</v>
      </c>
      <c r="AAY81" s="203">
        <v>0</v>
      </c>
      <c r="AAZ81" s="203">
        <v>1.0084329999999999</v>
      </c>
      <c r="ABA81" s="203">
        <v>0</v>
      </c>
      <c r="ABB81" s="203">
        <v>-0.88237999999999994</v>
      </c>
      <c r="ABC81" s="203">
        <v>-4.2892E-2</v>
      </c>
      <c r="ABD81" s="203">
        <v>-0.83945100000000006</v>
      </c>
      <c r="ABE81" s="203">
        <v>0</v>
      </c>
      <c r="ABF81" s="203">
        <v>5.4278339999999998</v>
      </c>
      <c r="ABG81" s="203">
        <v>5.8104899999999997</v>
      </c>
      <c r="ABH81" s="203">
        <v>-0.382656</v>
      </c>
      <c r="ABI81" s="203">
        <v>0</v>
      </c>
      <c r="ABJ81" s="203">
        <v>3.0000000000000001E-3</v>
      </c>
      <c r="ABK81" s="203">
        <v>-0.71506299999999889</v>
      </c>
      <c r="ABL81" s="203">
        <v>13.373193799999999</v>
      </c>
      <c r="ABM81" s="241">
        <f>IFERROR(HLOOKUP("fa_21_c_s14",acc!$B$10:$ALL$83,$A81-1947,FALSE)+HLOOKUP("fa_2_c_s14",acc!$B$10:$ALL$83,$A81-1947,FALSE)+HLOOKUP("fa_3d_c_s14",acc!$B$10:$ALL$83,$A81-1947,FALSE)+HLOOKUP("fa_3g_c_s14",acc!$B$10:$ALL$83,$A81-1947,FALSE)+HLOOKUP("fa_5e_c_s14",acc!$B$10:$ALL$83,$A81-1947,FALSE)+HLOOKUP("fa_5d_c_s14",acc!$B$10:$ALL$83,$A81-1947,FALSE)+HLOOKUP("fa_6_c_s14",acc!$B$10:$ALL$83,$A81-1947,FALSE)+HLOOKUP("fa_7_c_s14",acc!$B$10:$ALL$83,$A81-1947,FALSE)+HLOOKUP("fa_8_c_s14",acc!$B$10:$ALL$83,$A81-1947,FALSE),"")</f>
        <v>13.665540699999999</v>
      </c>
      <c r="ABN81" s="203">
        <v>0</v>
      </c>
      <c r="ABO81" s="203">
        <v>1.2798E-2</v>
      </c>
      <c r="ABP81" s="203">
        <v>0</v>
      </c>
      <c r="ABQ81" s="203">
        <v>0.63</v>
      </c>
      <c r="ABR81" s="203">
        <v>0.35164699999999999</v>
      </c>
      <c r="ABS81" s="203">
        <v>0.27834800000000004</v>
      </c>
      <c r="ABT81" s="203">
        <v>0</v>
      </c>
      <c r="ABU81" s="203">
        <v>11.125560100000001</v>
      </c>
      <c r="ABV81" s="203">
        <v>9.4643289999999993</v>
      </c>
      <c r="ABW81" s="203">
        <v>1.661233</v>
      </c>
      <c r="ABX81" s="203">
        <v>2.0285790000000001</v>
      </c>
      <c r="ABY81" s="203">
        <v>0</v>
      </c>
      <c r="ABZ81" s="203">
        <v>-0.13139329999999999</v>
      </c>
      <c r="ACA81" s="203">
        <v>-58.444673000000002</v>
      </c>
      <c r="ACB81" s="241">
        <f>IFERROR(HLOOKUP("fa_21_c_s2",acc!$B$10:$ALD$83,$A81-1947,FALSE)+HLOOKUP("fa_2_c_s2",acc!$B$10:$ALD$83,$A81-1947,FALSE)+HLOOKUP("fa_3e_c_s2",acc!$B$10:$ALD$83,$A81-1947,FALSE)+HLOOKUP("fa_3g_c_s2",acc!$B$10:$ALD$83,$A81-1947,FALSE)+HLOOKUP("fa_4_c_s2",acc!$B$10:$ALD$83,$A81-1947,FALSE)+HLOOKUP("fa_5e_c_s2",acc!$B$10:$ALD$83,$A81-1947,FALSE)+HLOOKUP("fa_6_c_s2",acc!$B$10:$ALD$83,$A81-1947,FALSE)+HLOOKUP("fa_8_c_s2",acc!$B$10:$ALD$83,$A81-1947,FALSE),"")</f>
        <v>-152.81177650000001</v>
      </c>
      <c r="ACC81" s="203">
        <v>0</v>
      </c>
      <c r="ACD81" s="203">
        <v>1.5268009999999996</v>
      </c>
      <c r="ACE81" s="203">
        <v>-9.9999999999969905E-7</v>
      </c>
      <c r="ACF81" s="203">
        <v>0</v>
      </c>
      <c r="ACG81" s="203">
        <v>-0.98912300000000009</v>
      </c>
      <c r="ACH81" s="203">
        <v>-3.1503899999999998</v>
      </c>
      <c r="ACI81" s="203">
        <v>2.1613000000000002</v>
      </c>
      <c r="ACJ81" s="203">
        <v>-157.7414291</v>
      </c>
      <c r="ACK81" s="203">
        <v>1.1409639999999968</v>
      </c>
      <c r="ACL81" s="203">
        <v>1.1409639999999968</v>
      </c>
      <c r="ACM81" s="203">
        <v>0</v>
      </c>
      <c r="ACN81" s="203">
        <v>0</v>
      </c>
      <c r="ACO81" s="203">
        <v>0</v>
      </c>
      <c r="ACP81" s="203">
        <v>0.10058860000000003</v>
      </c>
      <c r="ACQ81" s="203">
        <v>129.59223900000001</v>
      </c>
      <c r="ACR81" s="241">
        <f>IFERROR(HLOOKUP("fl_3g_c_s11",acc!$B$10:$AMQ$83,$A81-1947,FALSE)+HLOOKUP("fl_4_c_s11",acc!$B$10:$AMQ$83,$A81-1947,FALSE)+HLOOKUP("fl_5e_c_s11",acc!$B$10:$AMQ$83,$A81-1947,FALSE),"")</f>
        <v>130.137811</v>
      </c>
      <c r="ACS81" s="203">
        <v>0</v>
      </c>
      <c r="ACT81" s="203">
        <v>0</v>
      </c>
      <c r="ACU81" s="203">
        <v>-0.39500000000000002</v>
      </c>
      <c r="ACV81" s="203">
        <v>-7.4873000000000009E-2</v>
      </c>
      <c r="ACW81" s="203">
        <v>-0.32012299999999999</v>
      </c>
      <c r="ACX81" s="203">
        <v>55.154668000000001</v>
      </c>
      <c r="ACY81" s="203">
        <v>75.352748000000005</v>
      </c>
      <c r="ACZ81" s="203">
        <v>75.352748000000005</v>
      </c>
      <c r="ADA81" s="203">
        <v>0</v>
      </c>
      <c r="ADB81" s="203">
        <v>0</v>
      </c>
      <c r="ADC81" s="203">
        <v>0</v>
      </c>
      <c r="ADD81" s="203">
        <v>0</v>
      </c>
      <c r="ADE81" s="203">
        <v>-175.35816269999998</v>
      </c>
      <c r="ADF81" s="241">
        <f>IFERROR(HLOOKUP("fl_295_c_s12",acc!$B$10:$AMI$83,$A81-1947,FALSE)+HLOOKUP("fl_2_c_s12",acc!$B$10:$AMI$83,$A81-1947,FALSE)+HLOOKUP("fl_3g_c_s12",acc!$B$10:$AMI$83,$A81-1947,FALSE)+HLOOKUP("fl_5e_c_s12",acc!$B$10:$AMI$83,$A81-1947,FALSE)+HLOOKUP("fl_6_c_s12",acc!$B$10:$AMI$83,$A81-1947,FALSE)+HLOOKUP("fl_7_c_s12",acc!$B$10:$AMI$83,$A81-1947,FALSE),"")</f>
        <v>-15.154662699999999</v>
      </c>
      <c r="ADG81" s="203">
        <v>0</v>
      </c>
      <c r="ADH81" s="203">
        <v>0.74555730000000042</v>
      </c>
      <c r="ADI81" s="203">
        <v>0</v>
      </c>
      <c r="ADJ81" s="203">
        <v>1.5267999999999999</v>
      </c>
      <c r="ADK81" s="203">
        <v>-0.59299999999999997</v>
      </c>
      <c r="ADL81" s="203">
        <v>-3.0395479999999999</v>
      </c>
      <c r="ADM81" s="203">
        <v>2.446558</v>
      </c>
      <c r="ADN81" s="203">
        <v>0</v>
      </c>
      <c r="ADO81" s="203">
        <v>-20.066835999999999</v>
      </c>
      <c r="ADP81" s="203">
        <v>-20.066835999999999</v>
      </c>
      <c r="ADQ81" s="203">
        <v>0</v>
      </c>
      <c r="ADR81" s="203">
        <v>3.22953</v>
      </c>
      <c r="ADS81" s="203">
        <v>3.2760000000000003E-3</v>
      </c>
      <c r="ADT81" s="203">
        <v>0</v>
      </c>
      <c r="ADU81" s="203">
        <v>2.784E-3</v>
      </c>
      <c r="ADV81" s="241">
        <f>IFERROR(HLOOKUP("fl_21_c_s121",acc!$B$10:$AMA$83,$A81-1947,FALSE)+HLOOKUP("res_c",acc!$B$10:$AMA$83,$A81-1947,FALSE)+HLOOKUP("gcb_c",acc!$B$10:$AMA$83,$A81-1947,FALSE)+HLOOKUP("fl_2_c_s121",acc!$B$10:$AMA$83,$A81-1947,FALSE)+HLOOKUP("fl_5e_c_s121",acc!$B$10:$AMA$83,$A81-1947,FALSE),"")</f>
        <v>2.7859999999999998E-3</v>
      </c>
      <c r="ADW81" s="203">
        <v>0</v>
      </c>
      <c r="ADX81" s="203">
        <v>-2.7760000000000003E-3</v>
      </c>
      <c r="ADY81" s="203">
        <v>0</v>
      </c>
      <c r="ADZ81" s="203">
        <v>0</v>
      </c>
      <c r="AEA81" s="203">
        <v>0</v>
      </c>
      <c r="AEB81" s="203">
        <v>0</v>
      </c>
      <c r="AEC81" s="203">
        <v>0</v>
      </c>
      <c r="AED81" s="203">
        <v>0</v>
      </c>
      <c r="AEE81" s="203">
        <v>0</v>
      </c>
      <c r="AEF81" s="203">
        <v>0</v>
      </c>
      <c r="AEG81" s="203">
        <v>0</v>
      </c>
      <c r="AEH81" s="203">
        <v>0</v>
      </c>
      <c r="AEI81" s="203">
        <v>0</v>
      </c>
      <c r="AEJ81" s="203">
        <v>0</v>
      </c>
      <c r="AEK81" s="203">
        <v>-8.6449410000000011</v>
      </c>
      <c r="AEL81" s="241">
        <f>IFERROR(HLOOKUP("fl_2_c_s13",acc!$B$10:$ALS$83,$A81-1947,FALSE)+HLOOKUP("fl_3e_c_s13",acc!$B$10:$ALS$83,$A81-1947,FALSE)+HLOOKUP("fl_4_c_s13",acc!$B$10:$ALS$83,$A81-1947,FALSE),"")</f>
        <v>-0.56850000000000001</v>
      </c>
      <c r="AEM81" s="203">
        <v>0</v>
      </c>
      <c r="AEN81" s="203">
        <v>-3.5539999999999999E-3</v>
      </c>
      <c r="AEO81" s="203">
        <v>0</v>
      </c>
      <c r="AEP81" s="203">
        <v>-1.1230000000000001E-3</v>
      </c>
      <c r="AEQ81" s="203">
        <v>-3.5969000000000001E-2</v>
      </c>
      <c r="AER81" s="203">
        <v>3.4858E-2</v>
      </c>
      <c r="AES81" s="203">
        <v>-1.0823000000000003E-2</v>
      </c>
      <c r="AET81" s="203">
        <v>0</v>
      </c>
      <c r="AEU81" s="203">
        <v>0</v>
      </c>
      <c r="AEV81" s="203">
        <v>0</v>
      </c>
      <c r="AEW81" s="203">
        <v>0</v>
      </c>
      <c r="AEX81" s="203">
        <v>0</v>
      </c>
      <c r="AEY81" s="203">
        <v>0</v>
      </c>
      <c r="AEZ81" s="203">
        <v>-4.0365922999999997</v>
      </c>
      <c r="AFA81" s="241">
        <f>IFERROR(HLOOKUP("fl_4_c_s14",acc!$B$10:$ALK$83,$A81-1947,FALSE),"")</f>
        <v>-3.7442424000000001</v>
      </c>
      <c r="AFB81" s="203">
        <v>0</v>
      </c>
      <c r="AFC81" s="203">
        <v>0</v>
      </c>
      <c r="AFD81" s="203">
        <v>0</v>
      </c>
      <c r="AFE81" s="203">
        <v>0</v>
      </c>
      <c r="AFF81" s="203">
        <v>0</v>
      </c>
      <c r="AFG81" s="203">
        <v>-3.7442424000000001</v>
      </c>
      <c r="AFH81" s="203">
        <v>0</v>
      </c>
      <c r="AFI81" s="203">
        <v>0</v>
      </c>
      <c r="AFJ81" s="203">
        <v>0</v>
      </c>
      <c r="AFK81" s="203">
        <v>0</v>
      </c>
      <c r="AFL81" s="203">
        <v>0</v>
      </c>
      <c r="AFM81" s="203">
        <v>0</v>
      </c>
      <c r="AFN81" s="203">
        <v>-151.4002333</v>
      </c>
      <c r="AFO81" s="241">
        <f>IFERROR(HLOOKUP("fl_1_c_s2",acc!$B$10:$ALC$83,$A81-1947,FALSE)+HLOOKUP("fl_295_c_s2",acc!$B$10:$ALC$83,$A81-1947,FALSE)+HLOOKUP("tgt2_c",acc!$B$10:$ALC$83,$A81-1947,FALSE)+HLOOKUP("fl_2_c_s2",acc!$B$10:$ALC$83,$A81-1947,FALSE)+HLOOKUP("fl_3d_c_s2",acc!$B$10:$ALC$83,$A81-1947,FALSE)+HLOOKUP("fl_4_c_s2",acc!$B$10:$ALC$83,$A81-1947,FALSE)+HLOOKUP("fl_5d_c_s2",acc!$B$10:$ALC$83,$A81-1947,FALSE)+HLOOKUP("fl_7_c_s2",acc!$B$10:$ALC$83,$A81-1947,FALSE),"")</f>
        <v>-245.76734610000005</v>
      </c>
      <c r="AFP81" s="203">
        <v>-9.9999999999999995E-7</v>
      </c>
      <c r="AFQ81" s="203">
        <v>-7.4599900000000482E-2</v>
      </c>
      <c r="AFR81" s="203">
        <v>0</v>
      </c>
      <c r="AFS81" s="203">
        <v>-1.5268009999999999</v>
      </c>
      <c r="AFT81" s="203">
        <v>-39.969523000000002</v>
      </c>
      <c r="AFU81" s="203">
        <v>-3.1503899999999998</v>
      </c>
      <c r="AFV81" s="203">
        <v>-36.819099999999999</v>
      </c>
      <c r="AFW81" s="203">
        <v>-157.20136920000004</v>
      </c>
      <c r="AFX81" s="203">
        <v>-50.145198999999998</v>
      </c>
      <c r="AFY81" s="203">
        <v>0</v>
      </c>
      <c r="AFZ81" s="203">
        <v>-50.145198999999998</v>
      </c>
      <c r="AGA81" s="203">
        <v>0</v>
      </c>
      <c r="AGB81" s="203">
        <v>-2.760000000000002E-4</v>
      </c>
      <c r="AGC81" s="203">
        <v>0</v>
      </c>
      <c r="AGD81" s="203">
        <v>2440.049</v>
      </c>
      <c r="AGE81" s="203">
        <v>2438.7779999999998</v>
      </c>
      <c r="AGF81" s="203">
        <v>0</v>
      </c>
      <c r="AGG81" s="203">
        <v>0</v>
      </c>
      <c r="AGH81" s="203">
        <v>36.452268333333329</v>
      </c>
      <c r="AGI81" s="203">
        <v>0.10234916666666626</v>
      </c>
      <c r="AGJ81" s="203">
        <v>27.605873999999996</v>
      </c>
      <c r="AGK81" s="203">
        <v>-2.4868499999999996</v>
      </c>
      <c r="AGL81" s="203">
        <v>0</v>
      </c>
      <c r="AGM81" s="203">
        <v>5.568E-3</v>
      </c>
      <c r="AGN81" s="203">
        <v>539.08797199999992</v>
      </c>
      <c r="AGO81" s="203">
        <v>16.472973000000003</v>
      </c>
      <c r="AGP81" s="203">
        <v>6.7239999999999999E-3</v>
      </c>
      <c r="AGQ81" s="203">
        <v>-6.0000000000000002E-6</v>
      </c>
      <c r="AGR81" s="203">
        <v>1.144666</v>
      </c>
      <c r="AGS81" s="203">
        <v>29.648721999999999</v>
      </c>
      <c r="AGT81" s="203">
        <v>-10.408662</v>
      </c>
      <c r="AGU81" s="203">
        <v>0</v>
      </c>
      <c r="AGV81" s="203">
        <v>51.551141999999999</v>
      </c>
      <c r="AGW81" s="203">
        <v>71.936137000000002</v>
      </c>
      <c r="AGX81" s="203">
        <v>37.841439999999999</v>
      </c>
      <c r="AGY81" s="203">
        <v>35.764760000000003</v>
      </c>
      <c r="AGZ81" s="203">
        <v>80.826076999999998</v>
      </c>
      <c r="AHA81" s="203">
        <v>-0.37706999999999979</v>
      </c>
      <c r="AHB81" s="203">
        <v>0.82171300000000258</v>
      </c>
      <c r="AHC81" s="203">
        <v>-5.5603360000000004</v>
      </c>
      <c r="AHD81" s="203">
        <v>88.018659000000014</v>
      </c>
      <c r="AHE81" s="203">
        <v>9.2996020000000001</v>
      </c>
      <c r="AHF81" s="203">
        <v>645.62776499999995</v>
      </c>
      <c r="AHG81" s="203">
        <v>422.15302200000002</v>
      </c>
      <c r="AHH81" s="203">
        <v>0</v>
      </c>
      <c r="AHI81" s="203">
        <v>1311.5052309999999</v>
      </c>
      <c r="AHJ81" s="203">
        <v>2388.5856179999996</v>
      </c>
      <c r="AHK81" s="203">
        <v>646.31473400000004</v>
      </c>
      <c r="AHL81" s="203">
        <v>893.44170599999984</v>
      </c>
      <c r="AHM81" s="203">
        <v>1649.7796250000001</v>
      </c>
      <c r="AHN81" s="203">
        <f t="shared" si="3"/>
        <v>1.5737929723029287</v>
      </c>
      <c r="AHO81" s="203">
        <f t="shared" si="2"/>
        <v>0.95362475333057217</v>
      </c>
      <c r="AHP81" s="203">
        <v>122.15517000000006</v>
      </c>
      <c r="AHQ81" s="203">
        <v>10.135538999999881</v>
      </c>
      <c r="AHR81" s="203">
        <v>20.456568000000001</v>
      </c>
      <c r="AHS81" s="203">
        <v>1249.9054200000003</v>
      </c>
      <c r="AHT81" s="203">
        <v>0.15105099999999999</v>
      </c>
      <c r="AHU81" s="203">
        <v>7.1016580000000022</v>
      </c>
      <c r="AHV81" s="203">
        <v>11.687612</v>
      </c>
      <c r="AHW81" s="203">
        <v>0</v>
      </c>
      <c r="AHX81" s="203">
        <v>44.565726999999995</v>
      </c>
      <c r="AHY81" s="203">
        <v>63.505789999999998</v>
      </c>
      <c r="AHZ81" s="203">
        <v>28.871689</v>
      </c>
      <c r="AIA81" s="203">
        <v>3.787484000000001</v>
      </c>
      <c r="AIB81" s="203">
        <v>33.374493999999999</v>
      </c>
      <c r="AIC81" s="203">
        <v>4.6026809999999987</v>
      </c>
      <c r="AID81" s="203">
        <v>0.21877800000000036</v>
      </c>
      <c r="AIE81" s="203">
        <v>0.976352</v>
      </c>
      <c r="AIF81" s="203">
        <v>52.660680999999997</v>
      </c>
      <c r="AIG81" s="203">
        <v>0</v>
      </c>
      <c r="AIH81" s="203">
        <v>-0.58896900000000008</v>
      </c>
      <c r="AII81" s="203">
        <v>0</v>
      </c>
      <c r="AIJ81" s="203">
        <v>0</v>
      </c>
      <c r="AIK81" s="203">
        <v>3.4858E-2</v>
      </c>
      <c r="AIL81" s="203">
        <v>-0.55412300000000003</v>
      </c>
      <c r="AIM81" s="203">
        <v>-0.36960500000000002</v>
      </c>
      <c r="AIN81" s="203">
        <v>-2.8447849999999999</v>
      </c>
      <c r="AIO81" s="203">
        <v>-0.59298999999999991</v>
      </c>
      <c r="AIP81" s="203">
        <v>0</v>
      </c>
      <c r="AIQ81" s="203">
        <v>-0.59590399999999999</v>
      </c>
      <c r="AIR81" s="203">
        <v>0.35164699999999999</v>
      </c>
      <c r="AIS81" s="203">
        <v>2.1264420000000004</v>
      </c>
    </row>
    <row r="82" spans="1:929" x14ac:dyDescent="0.35">
      <c r="A82" s="1">
        <v>2020</v>
      </c>
      <c r="B82" s="203">
        <v>287.15800000000002</v>
      </c>
      <c r="C82" s="203">
        <v>-265.01977500000004</v>
      </c>
      <c r="D82" s="203">
        <v>51.828455000000005</v>
      </c>
      <c r="E82" s="203">
        <v>3.1690169999999966</v>
      </c>
      <c r="F82" s="203">
        <v>2631.4447580000001</v>
      </c>
      <c r="G82" s="203">
        <v>14.517999999999997</v>
      </c>
      <c r="H82" s="203">
        <v>0</v>
      </c>
      <c r="I82" s="203">
        <v>-1.8449</v>
      </c>
      <c r="J82" s="203">
        <v>-1.1349599999999977</v>
      </c>
      <c r="K82" s="203">
        <v>440.56109999999995</v>
      </c>
      <c r="L82" s="203">
        <v>0</v>
      </c>
      <c r="M82" s="203">
        <v>0</v>
      </c>
      <c r="N82" s="203">
        <v>0</v>
      </c>
      <c r="O82" s="203">
        <f t="shared" si="6"/>
        <v>2.8744149717075911</v>
      </c>
      <c r="P82" s="203">
        <f t="shared" si="4"/>
        <v>0.97484302251286925</v>
      </c>
      <c r="Q82" s="203">
        <v>0</v>
      </c>
      <c r="R82" s="203">
        <v>0</v>
      </c>
      <c r="S82" s="203">
        <v>-9.9999999999999742E-4</v>
      </c>
      <c r="T82" s="203">
        <v>0</v>
      </c>
      <c r="U82" s="203">
        <v>174.41599100000002</v>
      </c>
      <c r="V82" s="203">
        <v>76.266095000000007</v>
      </c>
      <c r="W82" s="203">
        <v>2556.5032099999999</v>
      </c>
      <c r="X82" s="203">
        <v>22.61</v>
      </c>
      <c r="Y82" s="203">
        <v>-20.039285</v>
      </c>
      <c r="Z82" s="203">
        <v>2.9883029999999997</v>
      </c>
      <c r="AA82" s="203">
        <v>-0.76800000000000068</v>
      </c>
      <c r="AB82" s="203">
        <v>168.63886099999999</v>
      </c>
      <c r="AC82" s="203">
        <v>0</v>
      </c>
      <c r="AD82" s="203">
        <v>0</v>
      </c>
      <c r="AE82" s="203">
        <v>0</v>
      </c>
      <c r="AF82" s="203">
        <v>0</v>
      </c>
      <c r="AG82" s="203">
        <v>0</v>
      </c>
      <c r="AH82" s="203">
        <v>0</v>
      </c>
      <c r="AI82" s="203">
        <v>0</v>
      </c>
      <c r="AJ82" s="203">
        <v>0</v>
      </c>
      <c r="AK82" s="203">
        <v>0</v>
      </c>
      <c r="AL82" s="203">
        <v>0</v>
      </c>
      <c r="AM82" s="203">
        <v>1.6E-2</v>
      </c>
      <c r="AN82" s="203">
        <v>0</v>
      </c>
      <c r="AO82" s="203">
        <v>13.778214999999999</v>
      </c>
      <c r="AP82" s="203">
        <v>3.5316179999999999</v>
      </c>
      <c r="AQ82" s="203">
        <v>195.62726800000002</v>
      </c>
      <c r="AR82" s="203">
        <v>85.989000000000004</v>
      </c>
      <c r="AS82" s="203">
        <v>-80.948222999999999</v>
      </c>
      <c r="AT82" s="203">
        <v>26.805045</v>
      </c>
      <c r="AU82" s="203">
        <v>-1.0820000000000078</v>
      </c>
      <c r="AV82" s="203">
        <v>1280.3489750000001</v>
      </c>
      <c r="AW82" s="203">
        <v>1.9849999999999999</v>
      </c>
      <c r="AX82" s="203">
        <v>0</v>
      </c>
      <c r="AY82" s="203">
        <v>-1.86178</v>
      </c>
      <c r="AZ82" s="203">
        <v>0.48619999999999974</v>
      </c>
      <c r="BA82" s="203">
        <v>26.526116999999999</v>
      </c>
      <c r="BB82" s="203">
        <v>0</v>
      </c>
      <c r="BC82" s="203">
        <v>0</v>
      </c>
      <c r="BD82" s="203">
        <v>0</v>
      </c>
      <c r="BE82" s="203">
        <v>0</v>
      </c>
      <c r="BF82" s="203">
        <v>0</v>
      </c>
      <c r="BG82" s="203">
        <v>2.6239999999999997</v>
      </c>
      <c r="BH82" s="203">
        <v>0</v>
      </c>
      <c r="BI82" s="203">
        <v>88.368746999999999</v>
      </c>
      <c r="BJ82" s="203">
        <v>14.316831000000001</v>
      </c>
      <c r="BK82" s="203">
        <v>1055.55348</v>
      </c>
      <c r="BL82" s="203">
        <v>127.796004</v>
      </c>
      <c r="BM82" s="203">
        <v>-91.961669000000001</v>
      </c>
      <c r="BN82" s="203">
        <v>107.60395699999999</v>
      </c>
      <c r="BO82" s="203">
        <v>0</v>
      </c>
      <c r="BP82" s="203">
        <v>4259.5043089999999</v>
      </c>
      <c r="BQ82" s="203">
        <v>1.53376</v>
      </c>
      <c r="BR82" s="203">
        <v>0</v>
      </c>
      <c r="BS82" s="203">
        <v>-0.28335000000000005</v>
      </c>
      <c r="BT82" s="203">
        <v>0</v>
      </c>
      <c r="BU82" s="203">
        <v>15.747634</v>
      </c>
      <c r="BV82" s="203">
        <v>0.81799999999999995</v>
      </c>
      <c r="BW82" s="203">
        <v>0</v>
      </c>
      <c r="BX82" s="203">
        <v>-2.6912199999999999</v>
      </c>
      <c r="BY82" s="203">
        <v>0</v>
      </c>
      <c r="BZ82" s="203">
        <v>140.1593</v>
      </c>
      <c r="CA82" s="203">
        <v>-2.693991</v>
      </c>
      <c r="CB82" s="203">
        <v>0</v>
      </c>
      <c r="CC82" s="203">
        <v>394.19320799999997</v>
      </c>
      <c r="CD82" s="203">
        <v>57.764317000000005</v>
      </c>
      <c r="CE82" s="203">
        <v>4682.1933989999998</v>
      </c>
      <c r="CF82" s="203">
        <v>529.85402099999999</v>
      </c>
      <c r="CG82" s="203">
        <v>-462.72310200000004</v>
      </c>
      <c r="CH82" s="203">
        <v>190.359297</v>
      </c>
      <c r="CI82" s="203">
        <v>0</v>
      </c>
      <c r="CJ82" s="203">
        <v>8379.4385509999993</v>
      </c>
      <c r="CK82" s="203">
        <v>17.388000000000002</v>
      </c>
      <c r="CL82" s="203">
        <v>0</v>
      </c>
      <c r="CM82" s="203">
        <v>-3.9900300000000004</v>
      </c>
      <c r="CN82" s="203">
        <v>0</v>
      </c>
      <c r="CO82" s="203">
        <v>482.83485100000001</v>
      </c>
      <c r="CP82" s="203">
        <v>0.81799999999999995</v>
      </c>
      <c r="CQ82" s="203">
        <v>0</v>
      </c>
      <c r="CR82" s="203">
        <v>-2.6912199999999999</v>
      </c>
      <c r="CS82" s="203">
        <v>0</v>
      </c>
      <c r="CT82" s="203">
        <v>140.1593</v>
      </c>
      <c r="CU82" s="203">
        <v>7.9999999999999996E-6</v>
      </c>
      <c r="CV82" s="203">
        <v>0</v>
      </c>
      <c r="CW82" s="203">
        <v>674.64074300000004</v>
      </c>
      <c r="CX82" s="203">
        <v>153.32846700000002</v>
      </c>
      <c r="CY82" s="203">
        <v>8535.1218369999988</v>
      </c>
      <c r="CZ82" s="203">
        <v>132.31500000000003</v>
      </c>
      <c r="DA82" s="203">
        <v>-96.715818999999996</v>
      </c>
      <c r="DB82" s="203">
        <v>108.737494</v>
      </c>
      <c r="DC82" s="203">
        <v>0.46300399999992692</v>
      </c>
      <c r="DD82" s="203">
        <v>4299.0059569999994</v>
      </c>
      <c r="DE82" s="203">
        <f t="shared" si="7"/>
        <v>3.6025202567351466</v>
      </c>
      <c r="DF82" s="203">
        <f t="shared" si="5"/>
        <v>1.0901318832064599</v>
      </c>
      <c r="DG82" s="203">
        <v>2.1589999999999998</v>
      </c>
      <c r="DH82" s="203">
        <v>0</v>
      </c>
      <c r="DI82" s="203">
        <v>-0.28335000000000043</v>
      </c>
      <c r="DJ82" s="203">
        <v>-0.62523999999999713</v>
      </c>
      <c r="DK82" s="203">
        <v>15.747634000000062</v>
      </c>
      <c r="DL82" s="203">
        <v>0.7629999999999999</v>
      </c>
      <c r="DM82" s="203">
        <v>0</v>
      </c>
      <c r="DN82" s="203">
        <v>-2.6912199999999999</v>
      </c>
      <c r="DO82" s="203">
        <v>5.5000000000000049E-2</v>
      </c>
      <c r="DP82" s="203">
        <v>140.1593</v>
      </c>
      <c r="DQ82" s="203">
        <v>-2.6389999999999998</v>
      </c>
      <c r="DR82" s="203">
        <v>0</v>
      </c>
      <c r="DS82" s="203">
        <v>398.07779000000005</v>
      </c>
      <c r="DT82" s="203">
        <v>59.213931000000017</v>
      </c>
      <c r="DU82" s="203">
        <v>4727.4378789999992</v>
      </c>
      <c r="DV82" s="203">
        <v>11308.213657</v>
      </c>
      <c r="DW82" s="241">
        <f>IFERROR(HLOOKUP("fa_21_s_s11",acc!$B$10:$AIR$83,$A82-1947,FALSE)+HLOOKUP("fa_2_s_s11",acc!$B$10:$AIR$83,$A82-1947,FALSE)+HLOOKUP("fa_3e_s_s11",acc!$B$10:$AIR$83,$A82-1947,FALSE)+HLOOKUP("fa_3d_s_s11",acc!$B$10:$AIR$83,$A82-1947,FALSE)+HLOOKUP("fa_4_s_s11",acc!$B$10:$AIR$83,$A82-1947,FALSE)+HLOOKUP("fa_5e_s_s11",acc!$B$10:$AIR$83,$A82-1947,FALSE)+HLOOKUP("fa_5d_s_s11",acc!$B$10:$AIR$83,$A82-1947,FALSE)+HLOOKUP("fa_6_s_s11",acc!$B$10:$AIR$83,$A82-1947,FALSE)+HLOOKUP("fa_7_s_s11",acc!$B$10:$AIR$83,$A82-1947,FALSE)+HLOOKUP("fa_8_s_s11",acc!$B$10:$AIR$83,$A82-1947,FALSE),"")</f>
        <v>10287.628159900001</v>
      </c>
      <c r="DX82" s="203">
        <v>0</v>
      </c>
      <c r="DY82" s="203">
        <v>994.04841940000006</v>
      </c>
      <c r="DZ82" s="203">
        <v>17.420030000000001</v>
      </c>
      <c r="EA82" s="203">
        <v>58.397614999999995</v>
      </c>
      <c r="EB82" s="203">
        <v>24.383911000000001</v>
      </c>
      <c r="EC82" s="203">
        <v>34.013703</v>
      </c>
      <c r="ED82" s="203">
        <v>1988.4813349999999</v>
      </c>
      <c r="EE82" s="203">
        <v>6996.7875820000008</v>
      </c>
      <c r="EF82" s="203">
        <v>5296.9532399999998</v>
      </c>
      <c r="EG82" s="203">
        <v>1699.8343404000002</v>
      </c>
      <c r="EH82" s="203">
        <v>43.940460000000002</v>
      </c>
      <c r="EI82" s="203">
        <v>-0.214</v>
      </c>
      <c r="EJ82" s="203">
        <v>205.47806409999998</v>
      </c>
      <c r="EK82" s="203">
        <v>16048.126336000001</v>
      </c>
      <c r="EL82" s="241">
        <f>IFERROR(HLOOKUP("fa_21_s_s12",acc!$B$10:$AMP$83,$A82-1947,FALSE)+HLOOKUP("res_s",acc!$B$10:$AMP$83,$A82-1947,FALSE)+HLOOKUP("fa_2_s_s12",acc!$B$10:$AMP$83,$A82-1947,FALSE)+HLOOKUP("fa_3e_s_s12",acc!$B$10:$AMP$83,$A82-1947,FALSE)+HLOOKUP("fa_3d_s_s12",acc!$B$10:$AMP$83,$A82-1947,FALSE)+HLOOKUP("fa_3g_s_s12",acc!$B$10:$AMP$83,$A82-1947,FALSE)+HLOOKUP("fa_4_s_s12",acc!$B$10:$AMP$83,$A82-1947,FALSE)+HLOOKUP("fa_5e_s_s12",acc!$B$10:$AMP$83,$A82-1947,FALSE)+HLOOKUP("fa_5d_s_s12",acc!$B$10:$AMP$83,$A82-1947,FALSE)+HLOOKUP("fa_8_s_s12",acc!$B$10:$AMP$83,$A82-1947,FALSE),"")</f>
        <v>14133.662720599999</v>
      </c>
      <c r="EM82" s="203">
        <v>0</v>
      </c>
      <c r="EN82" s="203">
        <v>3473.8585037000003</v>
      </c>
      <c r="EO82" s="203">
        <v>13.012436000000001</v>
      </c>
      <c r="EP82" s="203">
        <v>0</v>
      </c>
      <c r="EQ82" s="203">
        <v>3198.8992810000004</v>
      </c>
      <c r="ER82" s="203">
        <v>1583.4844860000003</v>
      </c>
      <c r="ES82" s="203">
        <v>1615.4147459999999</v>
      </c>
      <c r="ET82" s="203">
        <v>3710.7729885999993</v>
      </c>
      <c r="EU82" s="203">
        <v>2860.8002664999999</v>
      </c>
      <c r="EV82" s="203">
        <v>2040.7789599999999</v>
      </c>
      <c r="EW82" s="203">
        <v>820.02130490000002</v>
      </c>
      <c r="EX82" s="203">
        <v>0</v>
      </c>
      <c r="EY82" s="203">
        <v>0</v>
      </c>
      <c r="EZ82" s="203">
        <v>-116.52515759999994</v>
      </c>
      <c r="FA82" s="203">
        <v>1763.609234</v>
      </c>
      <c r="FB82" s="241">
        <f>IFERROR(HLOOKUP("fa_1_s_s121",acc!$B$10:$AMH$83,$A82-1947,FALSE)+HLOOKUP("fa_295_s_s121",acc!$B$10:$AMH$83,$A82-1947,FALSE)+HLOOKUP("tgt2_s",acc!$B$10:$AMH$83,$A82-1947,FALSE)+HLOOKUP("fa_2_s_s121",acc!$B$10:$AMH$83,$A82-1947,FALSE)+HLOOKUP("fa_3e_s_s121",acc!$B$10:$AMH$83,$A82-1947,FALSE)+HLOOKUP("fa_3d_s_s121",acc!$B$10:$AMH$83,$A82-1947,FALSE)+HLOOKUP("fa_3g_s_s121",acc!$B$10:$AMH$83,$A82-1947,FALSE)+HLOOKUP("fa_4_s_s121",acc!$B$10:$AMH$83,$A82-1947,FALSE)+HLOOKUP("fa_5e_s_s121",acc!$B$10:$AMH$83,$A82-1947,FALSE)+HLOOKUP("fa_5d_s_s121",acc!$B$10:$AMH$83,$A82-1947,FALSE)+HLOOKUP("fa_7_s_s121",acc!$B$10:$AMH$83,$A82-1947,FALSE)+HLOOKUP("fa_8_s_s121",acc!$B$10:$AMH$83,$A82-1947,FALSE),"")</f>
        <v>1750.0964260000003</v>
      </c>
      <c r="FC82" s="203">
        <v>119.93388300000001</v>
      </c>
      <c r="FD82" s="203">
        <v>236.62310750000012</v>
      </c>
      <c r="FE82" s="203">
        <v>0</v>
      </c>
      <c r="FF82" s="203">
        <v>430.44250399999999</v>
      </c>
      <c r="FG82" s="203">
        <v>937.04312600000003</v>
      </c>
      <c r="FH82" s="203">
        <v>752.49419999999998</v>
      </c>
      <c r="FI82" s="203">
        <v>184.54891699999999</v>
      </c>
      <c r="FJ82" s="203">
        <v>4.7811570000000003</v>
      </c>
      <c r="FK82" s="203">
        <v>23.716874000000001</v>
      </c>
      <c r="FL82" s="203">
        <v>20.699988000000001</v>
      </c>
      <c r="FM82" s="203">
        <v>3.016886</v>
      </c>
      <c r="FN82" s="203">
        <v>0</v>
      </c>
      <c r="FO82" s="203">
        <v>0</v>
      </c>
      <c r="FP82" s="203">
        <v>-0.27058400000000016</v>
      </c>
      <c r="FQ82" s="203">
        <v>1600.1180810000001</v>
      </c>
      <c r="FR82" s="241">
        <f>IFERROR(HLOOKUP("gcb_s",acc!$B$10:$ALZ$83,$A82-1947,FALSE)+HLOOKUP("fa_2_s_s13",acc!$B$10:$ALZ$83,$A82-1947,FALSE)+HLOOKUP("fa_3d_s_s13",acc!$B$10:$ALZ$83,$A82-1947,FALSE)+HLOOKUP("fa_3g_s_s13",acc!$B$10:$ALZ$83,$A82-1947,FALSE)+HLOOKUP("fa_5e_s_s13",acc!$B$10:$ALZ$83,$A82-1947,FALSE)+HLOOKUP("fa_5d_s_s13",acc!$B$10:$ALZ$83,$A82-1947,FALSE)+HLOOKUP("fa_6_s_s13",acc!$B$10:$ALZ$83,$A82-1947,FALSE)+HLOOKUP("fa_7_s_s13",acc!$B$10:$ALZ$83,$A82-1947,FALSE)+HLOOKUP("fa_8_s_s13",acc!$B$10:$ALZ$83,$A82-1947,FALSE),"")</f>
        <v>930.94054100000017</v>
      </c>
      <c r="FS82" s="203">
        <v>0</v>
      </c>
      <c r="FT82" s="203">
        <v>160.15026299999997</v>
      </c>
      <c r="FU82" s="203">
        <v>0</v>
      </c>
      <c r="FV82" s="203">
        <v>47.078986</v>
      </c>
      <c r="FW82" s="203">
        <v>24.360673999999999</v>
      </c>
      <c r="FX82" s="203">
        <v>22.718417000000002</v>
      </c>
      <c r="FY82" s="203">
        <v>0</v>
      </c>
      <c r="FZ82" s="203">
        <v>590.62515099999996</v>
      </c>
      <c r="GA82" s="203">
        <v>561.40906199999995</v>
      </c>
      <c r="GB82" s="203">
        <v>29.216094000000002</v>
      </c>
      <c r="GC82" s="203">
        <v>5.0149059999999999</v>
      </c>
      <c r="GD82" s="203">
        <v>-3.0275299999999987</v>
      </c>
      <c r="GE82" s="203">
        <v>24.874885000000006</v>
      </c>
      <c r="GF82" s="203">
        <v>6156.0478579999999</v>
      </c>
      <c r="GG82" s="241">
        <f>IFERROR(HLOOKUP("fa_21_s_s14",acc!$B$10:$ALR$83,$A82-1947,FALSE)+HLOOKUP("fa_2_s_s14",acc!$B$10:$ALR$83,$A82-1947,FALSE)+HLOOKUP("fa_3d_s_s14",acc!$B$10:$ALR$83,$A82-1947,FALSE)+HLOOKUP("fa_3g_s_s14",acc!$B$10:$ALR$83,$A82-1947,FALSE)+HLOOKUP("fa_5e_s_s14",acc!$B$10:$ALR$83,$A82-1947,FALSE)+HLOOKUP("fa_5d_s_s14",acc!$B$10:$ALR$83,$A82-1947,FALSE)+HLOOKUP("fa_6_s_s14",acc!$B$10:$ALR$83,$A82-1947,FALSE)+HLOOKUP("fa_7_s_s14",acc!$B$10:$ALR$83,$A82-1947,FALSE)+HLOOKUP("fa_8_s_s14",acc!$B$10:$ALR$83,$A82-1947,FALSE),"")</f>
        <v>5922.4127459000001</v>
      </c>
      <c r="GH82" s="203">
        <v>0</v>
      </c>
      <c r="GI82" s="203">
        <v>1721.6127389999999</v>
      </c>
      <c r="GJ82" s="203">
        <v>96.390830000000008</v>
      </c>
      <c r="GK82" s="203">
        <v>37.616027000000003</v>
      </c>
      <c r="GL82" s="203">
        <v>18.865608999999999</v>
      </c>
      <c r="GM82" s="203">
        <v>18.750418</v>
      </c>
      <c r="GN82" s="203">
        <v>0</v>
      </c>
      <c r="GO82" s="203">
        <v>1668.9811832</v>
      </c>
      <c r="GP82" s="203">
        <v>1572.785488</v>
      </c>
      <c r="GQ82" s="203">
        <v>96.195693000000006</v>
      </c>
      <c r="GR82" s="203">
        <v>2236.2856660000002</v>
      </c>
      <c r="GS82" s="203">
        <v>0</v>
      </c>
      <c r="GT82" s="203">
        <v>161.52630289999999</v>
      </c>
      <c r="GU82" s="203">
        <v>36991.264368000004</v>
      </c>
      <c r="GV82" s="241">
        <f>IFERROR(HLOOKUP("fa_21_s_s2",acc!$B$10:$ALJ$83,$A82-1947,FALSE)+HLOOKUP("fa_2_s_s2",acc!$B$10:$ALJ$83,$A82-1947,FALSE)+HLOOKUP("fa_3e_s_s2",acc!$B$10:$ALJ$83,$A82-1947,FALSE)+HLOOKUP("fa_3g_s_s2",acc!$B$10:$ALJ$83,$A82-1947,FALSE)+HLOOKUP("fa_4_s_s2",acc!$B$10:$ALJ$83,$A82-1947,FALSE)+HLOOKUP("fa_5e_s_s2",acc!$B$10:$ALJ$83,$A82-1947,FALSE)+HLOOKUP("fa_6_s_s2",acc!$B$10:$ALJ$83,$A82-1947,FALSE)+HLOOKUP("fa_8_s_s2",acc!$B$10:$ALJ$83,$A82-1947,FALSE),"")</f>
        <v>6266.6281561000014</v>
      </c>
      <c r="GW82" s="203">
        <v>0</v>
      </c>
      <c r="GX82" s="203">
        <v>1093.8097579000002</v>
      </c>
      <c r="GY82" s="203">
        <v>146.45723700000002</v>
      </c>
      <c r="GZ82" s="203">
        <v>0</v>
      </c>
      <c r="HA82" s="203">
        <v>5160.5003349999997</v>
      </c>
      <c r="HB82" s="203">
        <v>2403.5888799999998</v>
      </c>
      <c r="HC82" s="203">
        <v>2756.9115000000002</v>
      </c>
      <c r="HD82" s="203">
        <v>602.57725860000028</v>
      </c>
      <c r="HE82" s="203">
        <f t="shared" si="0"/>
        <v>1907.559913000001</v>
      </c>
      <c r="HF82" s="203">
        <v>1907.559913000001</v>
      </c>
      <c r="HG82" s="203">
        <v>0</v>
      </c>
      <c r="HH82" s="203">
        <v>34.396000000000186</v>
      </c>
      <c r="HI82" s="203">
        <v>0</v>
      </c>
      <c r="HJ82" s="203">
        <v>-275.0835103999998</v>
      </c>
      <c r="HK82" s="203">
        <v>13834.566460999999</v>
      </c>
      <c r="HL82" s="241">
        <f>IFERROR(HLOOKUP("fl_3g_s_s11",acc!$B$10:$AIQ$83,$A82-1947,FALSE)+HLOOKUP("fl_4_s_s11",acc!$B$10:$AIQ$83,$A82-1947,FALSE)+HLOOKUP("fl_5e_s_s11",acc!$B$10:$AIQ$83,$A82-1947,FALSE),"")</f>
        <v>12813.9809687</v>
      </c>
      <c r="HM82" s="203">
        <v>0</v>
      </c>
      <c r="HN82" s="203">
        <v>0</v>
      </c>
      <c r="HO82" s="203">
        <v>742.06600000000003</v>
      </c>
      <c r="HP82" s="203">
        <v>335.42697999999996</v>
      </c>
      <c r="HQ82" s="203">
        <v>406.63902300000001</v>
      </c>
      <c r="HR82" s="203">
        <v>3326.9716277000002</v>
      </c>
      <c r="HS82" s="203">
        <v>8761.654681</v>
      </c>
      <c r="HT82" s="203">
        <v>8761.654681</v>
      </c>
      <c r="HU82" s="203">
        <v>0</v>
      </c>
      <c r="HV82" s="203">
        <v>0</v>
      </c>
      <c r="HW82" s="203">
        <v>0</v>
      </c>
      <c r="HX82" s="203">
        <v>0</v>
      </c>
      <c r="HY82" s="203">
        <v>15843.671777</v>
      </c>
      <c r="HZ82" s="241">
        <f>IFERROR(HLOOKUP("fl_295_s_s12",acc!$B$10:$AMO$83,$A82-1947,FALSE)+HLOOKUP("fl_2_s_s12",acc!$B$10:$AMO$83,$A82-1947,FALSE)+HLOOKUP("fl_3g_s_s12",acc!$B$10:$AMO$83,$A82-1947,FALSE)+HLOOKUP("fl_5e_s_s12",acc!$B$10:$AMO$83,$A82-1947,FALSE)+HLOOKUP("fl_6_s_s12",acc!$B$10:$AMO$83,$A82-1947,FALSE)+HLOOKUP("fl_7_s_s12",acc!$B$10:$AMO$83,$A82-1947,FALSE),"")</f>
        <v>13929.208211499996</v>
      </c>
      <c r="IA82" s="203">
        <v>0</v>
      </c>
      <c r="IB82" s="203">
        <v>6449.7827507999982</v>
      </c>
      <c r="IC82" s="203">
        <v>0</v>
      </c>
      <c r="ID82" s="242">
        <v>966.98646189999988</v>
      </c>
      <c r="IE82" s="203">
        <v>1670.381713</v>
      </c>
      <c r="IF82" s="203">
        <v>753.12165700000003</v>
      </c>
      <c r="IG82" s="203">
        <v>917.26005500000008</v>
      </c>
      <c r="IH82" s="203">
        <v>0</v>
      </c>
      <c r="II82" s="203">
        <v>2482.4973799999998</v>
      </c>
      <c r="IJ82" s="203">
        <v>2482.4973799999998</v>
      </c>
      <c r="IK82" s="203">
        <v>0</v>
      </c>
      <c r="IL82" s="203">
        <v>2319.6370319999996</v>
      </c>
      <c r="IM82" s="203">
        <v>39.922874799999931</v>
      </c>
      <c r="IN82" s="203">
        <v>0</v>
      </c>
      <c r="IO82" s="203">
        <v>1743.614202</v>
      </c>
      <c r="IP82" s="241">
        <f>IFERROR(HLOOKUP("fl_21_s_s121",acc!$B$10:$AMG$83,$A82-1947,FALSE)+HLOOKUP("res_s",acc!$B$10:$AMG$83,$A82-1947,FALSE)+HLOOKUP("gcb_s",acc!$B$10:$AMG$83,$A82-1947,FALSE)+HLOOKUP("fl_2_s_s121",acc!$B$10:$AMG$83,$A82-1947,FALSE)+HLOOKUP("fl_5e_s_s121",acc!$B$10:$AMG$83,$A82-1947,FALSE),"")</f>
        <v>1730.1014030000001</v>
      </c>
      <c r="IQ82" s="203">
        <v>0</v>
      </c>
      <c r="IR82" s="203">
        <v>187.64259900000025</v>
      </c>
      <c r="IS82" s="203">
        <v>273.28053299999999</v>
      </c>
      <c r="IT82" s="203">
        <v>0</v>
      </c>
      <c r="IU82" s="203">
        <v>0</v>
      </c>
      <c r="IV82" s="203">
        <v>0</v>
      </c>
      <c r="IW82" s="203">
        <v>0</v>
      </c>
      <c r="IX82" s="203">
        <v>0</v>
      </c>
      <c r="IY82" s="203">
        <v>156.03459000000001</v>
      </c>
      <c r="IZ82" s="203">
        <v>156.03459000000001</v>
      </c>
      <c r="JA82" s="203">
        <v>0</v>
      </c>
      <c r="JB82" s="203">
        <v>0</v>
      </c>
      <c r="JC82" s="203">
        <v>0</v>
      </c>
      <c r="JD82" s="203">
        <v>0</v>
      </c>
      <c r="JE82" s="203">
        <v>3762.0667109999999</v>
      </c>
      <c r="JF82" s="241">
        <f>IFERROR(HLOOKUP("fl_2_s_s13",acc!$B$10:$ALY$83,$A82-1947,FALSE)+HLOOKUP("fl_3e_s_s13",acc!$B$10:$ALY$83,$A82-1947,FALSE)+HLOOKUP("fl_4_s_s13",acc!$B$10:$ALY$83,$A82-1947,FALSE),"")</f>
        <v>3092.8890590000001</v>
      </c>
      <c r="JG82" s="203">
        <v>0</v>
      </c>
      <c r="JH82" s="203">
        <v>170.15705700000001</v>
      </c>
      <c r="JI82" s="203">
        <v>0</v>
      </c>
      <c r="JJ82" s="203">
        <v>2748.0526220000002</v>
      </c>
      <c r="JK82" s="203">
        <v>1315.0402429999999</v>
      </c>
      <c r="JL82" s="203">
        <v>1433.012377</v>
      </c>
      <c r="JM82" s="203">
        <v>188.75483999999997</v>
      </c>
      <c r="JN82" s="203">
        <v>0</v>
      </c>
      <c r="JO82" s="203">
        <v>0</v>
      </c>
      <c r="JP82" s="203">
        <v>0</v>
      </c>
      <c r="JQ82" s="203">
        <v>0</v>
      </c>
      <c r="JR82" s="203">
        <v>0</v>
      </c>
      <c r="JS82" s="203">
        <v>0</v>
      </c>
      <c r="JT82" s="203">
        <v>1807.3452168000001</v>
      </c>
      <c r="JU82" s="241">
        <f>IFERROR(HLOOKUP("fl_4_s_s14",acc!$B$10:$ALQ$83,$A82-1947,FALSE),"")</f>
        <v>1573.7101069</v>
      </c>
      <c r="JV82" s="203">
        <v>0</v>
      </c>
      <c r="JW82" s="203">
        <v>0</v>
      </c>
      <c r="JX82" s="203">
        <v>0</v>
      </c>
      <c r="JY82" s="203">
        <v>0</v>
      </c>
      <c r="JZ82" s="203">
        <v>0</v>
      </c>
      <c r="KA82" s="203">
        <v>1573.7101069</v>
      </c>
      <c r="KB82" s="203">
        <v>0</v>
      </c>
      <c r="KC82" s="203">
        <v>0</v>
      </c>
      <c r="KD82" s="203">
        <v>0</v>
      </c>
      <c r="KE82" s="203">
        <v>0</v>
      </c>
      <c r="KF82" s="203">
        <v>0</v>
      </c>
      <c r="KG82" s="203">
        <v>0</v>
      </c>
      <c r="KH82" s="203">
        <v>36876.115166000003</v>
      </c>
      <c r="KI82" s="241">
        <f>IFERROR(HLOOKUP("fl_1_s_s2",acc!$B$10:$ALI$83,$A82-1947,FALSE)+HLOOKUP("fl_295_s_s2",acc!$B$10:$ALI$83,$A82-1947,FALSE)+HLOOKUP("tgt2_s",acc!$B$10:$ALI$83,$A82-1947,FALSE)+HLOOKUP("fl_2_s_s2",acc!$B$10:$ALI$83,$A82-1947,FALSE)+HLOOKUP("fl_3d_s_s2",acc!$B$10:$ALI$83,$A82-1947,FALSE)+HLOOKUP("fl_4_s_s2",acc!$B$10:$ALI$83,$A82-1947,FALSE)+HLOOKUP("fl_5d_s_s2",acc!$B$10:$ALI$83,$A82-1947,FALSE)+HLOOKUP("fl_7_s_s2",acc!$B$10:$ALI$83,$A82-1947,FALSE),"")</f>
        <v>6151.4789533000012</v>
      </c>
      <c r="KJ82" s="203">
        <v>119.93388300000001</v>
      </c>
      <c r="KK82" s="203">
        <v>872.52038360000142</v>
      </c>
      <c r="KL82" s="203">
        <v>0</v>
      </c>
      <c r="KM82" s="203">
        <v>-536.5439578999999</v>
      </c>
      <c r="KN82" s="203">
        <v>4279.0350349999999</v>
      </c>
      <c r="KO82" s="203">
        <v>2403.5888799999998</v>
      </c>
      <c r="KP82" s="203">
        <v>1875.4461999999999</v>
      </c>
      <c r="KQ82" s="203">
        <v>1217.1761645999995</v>
      </c>
      <c r="KR82" s="203">
        <v>2648.2843173000001</v>
      </c>
      <c r="KS82" s="203">
        <v>0</v>
      </c>
      <c r="KT82" s="203">
        <v>2648.2843173000001</v>
      </c>
      <c r="KU82" s="203">
        <v>0</v>
      </c>
      <c r="KV82" s="203">
        <v>-43.164404800000057</v>
      </c>
      <c r="KW82" s="203">
        <v>0</v>
      </c>
      <c r="KX82" s="203">
        <v>493.47299570000001</v>
      </c>
      <c r="KY82" s="241">
        <f>IFERROR(HLOOKUP("fa_21_flow_s11",acc!$B$10:$AIP$83,$A82-1947,FALSE)+HLOOKUP("fa_2_flow_s11",acc!$B$10:$AIP$83,$A82-1947,FALSE)+HLOOKUP("fa_3e_flow_s11",acc!$B$10:$AIP$83,$A82-1947,FALSE)+HLOOKUP("fa_3d_flow_s11",acc!$B$10:$AIP$83,$A82-1947,FALSE)+HLOOKUP("fa_4_flow_s11",acc!$B$10:$AIP$83,$A82-1947,FALSE)+HLOOKUP("fa_5e_flow_s11",acc!$B$10:$AIP$83,$A82-1947,FALSE)+HLOOKUP("fa_5d_flow_s11",acc!$B$10:$AIP$83,$A82-1947,FALSE)+HLOOKUP("fa_6_flow_s11",acc!$B$10:$AIP$83,$A82-1947,FALSE)+HLOOKUP("fa_7_flow_s11",acc!$B$10:$AIP$83,$A82-1947,FALSE)+HLOOKUP("fa_8_flow_s11",acc!$B$10:$AIP$83,$A82-1947,FALSE),"")</f>
        <v>478.55435270000009</v>
      </c>
      <c r="KZ82" s="203">
        <v>0</v>
      </c>
      <c r="LA82" s="203">
        <v>243.8058269</v>
      </c>
      <c r="LB82" s="203">
        <v>2.4705819999999998</v>
      </c>
      <c r="LC82" s="203">
        <v>-0.30993999999999999</v>
      </c>
      <c r="LD82" s="203">
        <v>-3.8380419999999997</v>
      </c>
      <c r="LE82" s="203">
        <v>3.528454</v>
      </c>
      <c r="LF82" s="203">
        <v>131.62819930000001</v>
      </c>
      <c r="LG82" s="203">
        <v>148.79628439999999</v>
      </c>
      <c r="LH82" s="203">
        <v>123.44730100000001</v>
      </c>
      <c r="LI82" s="203">
        <v>25.349101699999999</v>
      </c>
      <c r="LJ82" s="203">
        <v>1.5565979999999999</v>
      </c>
      <c r="LK82" s="203">
        <v>0</v>
      </c>
      <c r="LL82" s="203">
        <v>-51.405499200000001</v>
      </c>
      <c r="LM82" s="203">
        <v>2184.6327233000002</v>
      </c>
      <c r="LN82" s="241">
        <f>IFERROR(HLOOKUP("fa_21_flow_s12",acc!$B$10:$AMM$83,$A82-1947,FALSE)+HLOOKUP("res_flow",acc!$B$10:$AMM$83,$A82-1947,FALSE)+HLOOKUP("fa_2_flow_s12",acc!$B$10:$AMM$83,$A82-1947,FALSE)+HLOOKUP("fa_3e_flow_s12",acc!$B$10:$AMM$83,$A82-1947,FALSE)+HLOOKUP("fa_3d_flow_s12",acc!$B$10:$AMM$83,$A82-1947,FALSE)+HLOOKUP("fa_3g_flow_s12",acc!$B$10:$AMM$83,$A82-1947,FALSE)+HLOOKUP("fa_4_flow_s12",acc!$B$10:$AMM$83,$A82-1947,FALSE)+HLOOKUP("fa_5e_flow_s12",acc!$B$10:$AMM$83,$A82-1947,FALSE)+HLOOKUP("fa_5d_flow_s12",acc!$B$10:$AMM$83,$A82-1947,FALSE)+HLOOKUP("fa_8_flow_s12",acc!$B$10:$AMM$83,$A82-1947,FALSE),"")</f>
        <v>1253.8133074999998</v>
      </c>
      <c r="LO82" s="203">
        <v>0</v>
      </c>
      <c r="LP82" s="203">
        <v>384.35944900000004</v>
      </c>
      <c r="LQ82" s="203">
        <v>-0.13738900000000001</v>
      </c>
      <c r="LR82" s="203">
        <v>0</v>
      </c>
      <c r="LS82" s="203">
        <v>112.28617659999995</v>
      </c>
      <c r="LT82" s="203">
        <v>44.016081999999983</v>
      </c>
      <c r="LU82" s="203">
        <v>68.272351999999984</v>
      </c>
      <c r="LV82" s="203">
        <v>240.60686949999999</v>
      </c>
      <c r="LW82" s="203">
        <v>104.51451560000001</v>
      </c>
      <c r="LX82" s="203">
        <v>83.497072000000003</v>
      </c>
      <c r="LY82" s="203">
        <v>21.018187000000001</v>
      </c>
      <c r="LZ82" s="203">
        <v>0</v>
      </c>
      <c r="MA82" s="203">
        <v>0</v>
      </c>
      <c r="MB82" s="203">
        <v>-41.626201999999999</v>
      </c>
      <c r="MC82" s="203">
        <v>592.07032499999991</v>
      </c>
      <c r="MD82" s="330">
        <f>IFERROR(HLOOKUP("fa_1_flow_s121",acc!$B$10:$AMF$83,$A82-1947,FALSE)+HLOOKUP("fa_295_flow_s121",acc!$B$10:$AMF$83,$A82-1947,FALSE)+HLOOKUP("tgt2_flow",acc!$B$10:$AMF$83,$A82-1947,FALSE)+HLOOKUP("fa_2_flow_s121",acc!$B$10:$AMF$83,$A82-1947,FALSE)+HLOOKUP("fa_3e_flow_s121",acc!$B$10:$AMF$83,$A82-1947,FALSE)+HLOOKUP("fa_3d_flow_s121",acc!$B$10:$AMF$83,$A82-1947,FALSE)+HLOOKUP("fa_3g_flow_s121",acc!$B$10:$AMF$83,$A82-1947,FALSE)+HLOOKUP("fa_4_flow_s121",acc!$B$10:$AMF$83,$A82-1947,FALSE)+HLOOKUP("fa_5e_flow_s121",acc!$B$10:$AMF$83,$A82-1947,FALSE)+HLOOKUP("fa_5d_flow_s121",acc!$B$10:$AMF$83,$A82-1947,FALSE)+HLOOKUP("fa_7_flow_s121",acc!$B$10:$AMF$83,$A82-1947,FALSE)+HLOOKUP("fa_8_flow_s121",acc!$B$10:$AMF$83,$A82-1947,FALSE),"")</f>
        <v>591.51541399999996</v>
      </c>
      <c r="ME82" s="203">
        <v>7.4415999999999996E-2</v>
      </c>
      <c r="MF82" s="203">
        <v>53.699324666666655</v>
      </c>
      <c r="MG82" s="203">
        <v>0</v>
      </c>
      <c r="MH82" s="203">
        <v>308.65054800000001</v>
      </c>
      <c r="MI82" s="203">
        <v>228.31286700000001</v>
      </c>
      <c r="MJ82" s="203">
        <v>199.98179300000001</v>
      </c>
      <c r="MK82" s="203">
        <v>28.331431000000002</v>
      </c>
      <c r="ML82" s="203">
        <v>0.45406800000000003</v>
      </c>
      <c r="MM82" s="203">
        <v>3.6649370000000001</v>
      </c>
      <c r="MN82" s="203">
        <v>3.4038550000000001</v>
      </c>
      <c r="MO82" s="203">
        <v>0.26118999999999998</v>
      </c>
      <c r="MP82" s="203">
        <v>0</v>
      </c>
      <c r="MQ82" s="241">
        <v>0</v>
      </c>
      <c r="MR82" s="203">
        <v>-1.0652300000000001</v>
      </c>
      <c r="MS82" s="203">
        <v>182.78641399999998</v>
      </c>
      <c r="MT82" s="241">
        <f>IFERROR(HLOOKUP("gcb_flow",acc!$B$10:$ALX$83,$A82-1947,FALSE)+HLOOKUP("fa_2_flow_s13",acc!$B$10:$ALX$83,$A82-1947,FALSE)+HLOOKUP("fa_3d_flow_s13",acc!$B$10:$ALX$83,$A82-1947,FALSE)+HLOOKUP("fa_3g_flow_s13",acc!$B$10:$ALX$83,$A82-1947,FALSE)+HLOOKUP("fa_5e_flow_s13",acc!$B$10:$ALX$83,$A82-1947,FALSE)+HLOOKUP("fa_5d_flow_s13",acc!$B$10:$ALX$83,$A82-1947,FALSE)+HLOOKUP("fa_6_flow_s13",acc!$B$10:$ALX$83,$A82-1947,FALSE)+HLOOKUP("fa_7_flow_s13",acc!$B$10:$ALX$83,$A82-1947,FALSE)+HLOOKUP("fa_8_flow_s13",acc!$B$10:$ALX$83,$A82-1947,FALSE),"")</f>
        <v>115.564774</v>
      </c>
      <c r="MU82" s="203">
        <v>0</v>
      </c>
      <c r="MV82" s="203">
        <v>6.5238290000000063</v>
      </c>
      <c r="MW82" s="203">
        <v>0</v>
      </c>
      <c r="MX82" s="203">
        <v>-7.7725249999999999</v>
      </c>
      <c r="MY82" s="203">
        <v>-5.6225370000000003</v>
      </c>
      <c r="MZ82" s="203">
        <v>-2.1575380000000002</v>
      </c>
      <c r="NA82" s="203">
        <v>0</v>
      </c>
      <c r="NB82" s="203">
        <v>1.1499410000000001</v>
      </c>
      <c r="NC82" s="203">
        <v>1.685351</v>
      </c>
      <c r="ND82" s="203">
        <v>-0.53690499999999997</v>
      </c>
      <c r="NE82" s="203">
        <v>0.16106099999999998</v>
      </c>
      <c r="NF82" s="203">
        <v>0.24248599999999998</v>
      </c>
      <c r="NG82" s="203">
        <v>13.060184</v>
      </c>
      <c r="NH82" s="203">
        <v>242.45741219999999</v>
      </c>
      <c r="NI82" s="241">
        <f>IFERROR(HLOOKUP("fa_21_flow_s14",acc!$B$10:$ALP$83,$A82-1947,FALSE)+HLOOKUP("fa_2_flow_s14",acc!$B$10:$ALP$83,$A82-1947,FALSE)+HLOOKUP("fa_3d_flow_s14",acc!$B$10:$ALP$83,$A82-1947,FALSE)+HLOOKUP("fa_3g_flow_s14",acc!$B$10:$ALP$83,$A82-1947,FALSE)+HLOOKUP("fa_5e_flow_s14",acc!$B$10:$ALP$83,$A82-1947,FALSE)+HLOOKUP("fa_5d_flow_s14",acc!$B$10:$ALP$83,$A82-1947,FALSE)+HLOOKUP("fa_6_flow_s14",acc!$B$10:$ALP$83,$A82-1947,FALSE)+HLOOKUP("fa_7_flow_s14",acc!$B$10:$ALP$83,$A82-1947,FALSE)+HLOOKUP("fa_8_flow_s14",acc!$B$10:$ALP$83,$A82-1947,FALSE),"")</f>
        <v>239.73891250000003</v>
      </c>
      <c r="NJ82" s="203">
        <v>0</v>
      </c>
      <c r="NK82" s="203">
        <v>152.17623120000002</v>
      </c>
      <c r="NL82" s="203">
        <v>13.670551999999999</v>
      </c>
      <c r="NM82" s="203">
        <v>-2.6874009999999999</v>
      </c>
      <c r="NN82" s="203">
        <v>-0.70460299999999998</v>
      </c>
      <c r="NO82" s="203">
        <v>-1.982084</v>
      </c>
      <c r="NP82" s="203">
        <v>0</v>
      </c>
      <c r="NQ82" s="203">
        <v>34.018959499999994</v>
      </c>
      <c r="NR82" s="203">
        <v>35.124097999999996</v>
      </c>
      <c r="NS82" s="203">
        <v>-1.1049217</v>
      </c>
      <c r="NT82" s="203">
        <v>8.7198820000000001</v>
      </c>
      <c r="NU82" s="203">
        <v>0</v>
      </c>
      <c r="NV82" s="203">
        <v>33.839757999999996</v>
      </c>
      <c r="NW82" s="203">
        <v>3757.3884615000002</v>
      </c>
      <c r="NX82" s="241">
        <f>IFERROR(HLOOKUP("fa_21_flow_s2",acc!$B$10:$ALH$83,$A82-1947,FALSE)+HLOOKUP("fa_2_flow_s2",acc!$B$10:$ALH$83,$A82-1947,FALSE)+HLOOKUP("fa_3e_flow_s2",acc!$B$10:$ALH$83,$A82-1947,FALSE)+HLOOKUP("fa_3g_flow_s2",acc!$B$10:$ALH$83,$A82-1947,FALSE)+HLOOKUP("fa_4_flow_s2",acc!$B$10:$ALH$83,$A82-1947,FALSE)+HLOOKUP("fa_5e_flow_s2",acc!$B$10:$ALH$83,$A82-1947,FALSE)+HLOOKUP("fa_6_flow_s2",acc!$B$10:$ALH$83,$A82-1947,FALSE)+HLOOKUP("fa_8_flow_s2",acc!$B$10:$ALH$83,$A82-1947,FALSE),"")</f>
        <v>686.93267069999968</v>
      </c>
      <c r="NY82" s="203">
        <v>0</v>
      </c>
      <c r="NZ82" s="203">
        <v>372.87663289999978</v>
      </c>
      <c r="OA82" s="203">
        <v>10.902508999999998</v>
      </c>
      <c r="OB82" s="203">
        <v>0</v>
      </c>
      <c r="OC82" s="203">
        <v>233.83269300000001</v>
      </c>
      <c r="OD82" s="203">
        <v>233.83269300000001</v>
      </c>
      <c r="OE82" s="203">
        <v>168.837244</v>
      </c>
      <c r="OF82" s="203">
        <v>63.540953699999989</v>
      </c>
      <c r="OG82" s="203">
        <v>15.617341999999979</v>
      </c>
      <c r="OH82" s="203">
        <v>15.617341999999979</v>
      </c>
      <c r="OI82" s="203">
        <v>0</v>
      </c>
      <c r="OJ82" s="203">
        <v>7.9609999999999985</v>
      </c>
      <c r="OK82" s="203">
        <v>0</v>
      </c>
      <c r="OL82" s="203">
        <v>47.19698910000001</v>
      </c>
      <c r="OM82" s="203">
        <v>507.07727879999999</v>
      </c>
      <c r="ON82" s="241">
        <f>IFERROR(HLOOKUP("fl_3g_flow_s11",acc!$B$10:$AIO$83,$A82-1947,FALSE)+HLOOKUP("fl_4_flow_s11",acc!$B$10:$AIO$83,$A82-1947,FALSE)+HLOOKUP("fl_5e_flow_s11",acc!$B$10:$AIO$83,$A82-1947,FALSE),"")</f>
        <v>492.15781330000004</v>
      </c>
      <c r="OO82" s="203">
        <v>0</v>
      </c>
      <c r="OP82" s="203">
        <v>0</v>
      </c>
      <c r="OQ82" s="203">
        <v>77.336791200000008</v>
      </c>
      <c r="OR82" s="203">
        <v>52.128368999999999</v>
      </c>
      <c r="OS82" s="203">
        <v>25.208069999999999</v>
      </c>
      <c r="OT82" s="203">
        <v>278.7797233</v>
      </c>
      <c r="OU82" s="203">
        <v>134.02982</v>
      </c>
      <c r="OV82" s="203">
        <v>134.02982</v>
      </c>
      <c r="OW82" s="203">
        <v>0</v>
      </c>
      <c r="OX82" s="203">
        <v>0</v>
      </c>
      <c r="OY82" s="203">
        <v>0</v>
      </c>
      <c r="OZ82" s="203">
        <v>0</v>
      </c>
      <c r="PA82" s="203">
        <v>2188.2988433</v>
      </c>
      <c r="PB82" s="241">
        <f>IFERROR(HLOOKUP("fl_295_flow_s12",acc!$B$10:$AMM$83,$A82-1947,FALSE)+HLOOKUP("fl_2_flow_s12",acc!$B$10:$AMM$83,$A82-1947,FALSE)+HLOOKUP("fl_3g_flow_s12",acc!$B$10:$AMM$83,$A82-1947,FALSE)+HLOOKUP("fl_5e_flow_s12",acc!$B$10:$AMM$83,$A82-1947,FALSE)+HLOOKUP("fl_6_flow_s12",acc!$B$10:$AMM$83,$A82-1947,FALSE)+HLOOKUP("fl_7_flow_s12",acc!$B$10:$AMM$83,$A82-1947,FALSE),"")</f>
        <v>1257.4753532000002</v>
      </c>
      <c r="PC82" s="203">
        <v>0</v>
      </c>
      <c r="PD82" s="203">
        <v>690.17176770000015</v>
      </c>
      <c r="PE82" s="203">
        <v>0</v>
      </c>
      <c r="PF82" s="203">
        <v>356.87288790000008</v>
      </c>
      <c r="PG82" s="203">
        <v>39.210157299999999</v>
      </c>
      <c r="PH82" s="203">
        <v>-15.571653</v>
      </c>
      <c r="PI82" s="203">
        <v>54.780737000000002</v>
      </c>
      <c r="PJ82" s="203">
        <v>0</v>
      </c>
      <c r="PK82" s="203">
        <v>128.74519899999999</v>
      </c>
      <c r="PL82" s="203">
        <v>128.74519899999999</v>
      </c>
      <c r="PM82" s="203">
        <v>0</v>
      </c>
      <c r="PN82" s="203">
        <v>18.398540999999998</v>
      </c>
      <c r="PO82" s="203">
        <v>24.077873599999975</v>
      </c>
      <c r="PP82" s="203">
        <v>0</v>
      </c>
      <c r="PQ82" s="203">
        <v>603.42540399999996</v>
      </c>
      <c r="PR82" s="241">
        <f>IFERROR(HLOOKUP("fl_21_flow_s121",acc!$B$10:$AME$83,$A82-1947,FALSE)+HLOOKUP("res_flow",acc!$B$10:$AME$83,$A82-1947,FALSE)+HLOOKUP("gcb_flow",acc!$B$10:$AME$83,$A82-1947,FALSE)+HLOOKUP("fl_2_flow_s121",acc!$B$10:$AME$83,$A82-1947,FALSE)+HLOOKUP("fl_5e_flow_s121",acc!$B$10:$AME$83,$A82-1947,FALSE),"")</f>
        <v>602.87002800000005</v>
      </c>
      <c r="PS82" s="203">
        <v>0</v>
      </c>
      <c r="PT82" s="203">
        <v>25.725309000000095</v>
      </c>
      <c r="PU82" s="203">
        <v>26.906253999999997</v>
      </c>
      <c r="PV82" s="203">
        <v>0</v>
      </c>
      <c r="PW82" s="203">
        <v>0</v>
      </c>
      <c r="PX82" s="203">
        <v>0</v>
      </c>
      <c r="PY82" s="203">
        <v>0</v>
      </c>
      <c r="PZ82" s="203">
        <v>0</v>
      </c>
      <c r="QA82" s="203">
        <v>0</v>
      </c>
      <c r="QB82" s="203">
        <v>0</v>
      </c>
      <c r="QC82" s="203">
        <v>0</v>
      </c>
      <c r="QD82" s="203">
        <v>0</v>
      </c>
      <c r="QE82" s="203">
        <v>0</v>
      </c>
      <c r="QF82" s="203">
        <v>0</v>
      </c>
      <c r="QG82" s="203">
        <v>387.59212199999996</v>
      </c>
      <c r="QH82" s="241">
        <f>IFERROR(HLOOKUP("fl_2_flow_s13",acc!$B$10:$ALW$83,$A82-1947,FALSE)+HLOOKUP("fl_3e_flow_s13",acc!$B$10:$ALW$83,$A82-1947,FALSE)+HLOOKUP("fl_4_flow_s13",acc!$B$10:$ALW$83,$A82-1947,FALSE),"")</f>
        <v>320.37778500000002</v>
      </c>
      <c r="QI82" s="203">
        <v>0</v>
      </c>
      <c r="QJ82" s="203">
        <v>29.30387</v>
      </c>
      <c r="QK82" s="203">
        <v>0</v>
      </c>
      <c r="QL82" s="203">
        <v>286.12647299999998</v>
      </c>
      <c r="QM82" s="203">
        <v>197.27597700000001</v>
      </c>
      <c r="QN82" s="203">
        <v>88.848754</v>
      </c>
      <c r="QO82" s="203">
        <v>-0.8280809999999974</v>
      </c>
      <c r="QP82" s="203">
        <v>0</v>
      </c>
      <c r="QQ82" s="203">
        <v>0</v>
      </c>
      <c r="QR82" s="203">
        <v>0</v>
      </c>
      <c r="QS82" s="203">
        <v>0</v>
      </c>
      <c r="QT82" s="203">
        <v>0</v>
      </c>
      <c r="QU82" s="203">
        <v>0</v>
      </c>
      <c r="QV82" s="203">
        <v>70.994813500000006</v>
      </c>
      <c r="QW82" s="241">
        <f>IFERROR(HLOOKUP("fl_4_flow_s14",acc!$B$10:$ALO$83,$A82-1947,FALSE),"")</f>
        <v>68.275383099999999</v>
      </c>
      <c r="QX82" s="203">
        <v>0</v>
      </c>
      <c r="QY82" s="203">
        <v>0</v>
      </c>
      <c r="QZ82" s="203">
        <v>0</v>
      </c>
      <c r="RA82" s="203">
        <v>0</v>
      </c>
      <c r="RB82" s="203">
        <v>0</v>
      </c>
      <c r="RC82" s="203">
        <v>68.275383099999999</v>
      </c>
      <c r="RD82" s="203">
        <v>0</v>
      </c>
      <c r="RE82" s="203">
        <v>0</v>
      </c>
      <c r="RF82" s="203">
        <v>0</v>
      </c>
      <c r="RG82" s="203">
        <v>0</v>
      </c>
      <c r="RH82" s="203">
        <v>0</v>
      </c>
      <c r="RI82" s="203">
        <v>0</v>
      </c>
      <c r="RJ82" s="203">
        <v>3695.4198701</v>
      </c>
      <c r="RK82" s="241">
        <f>IFERROR(HLOOKUP("fl_1_flow_s2",acc!$B$10:$ALG$83,$A82-1947,FALSE)+HLOOKUP("fl_295_flow_s2",acc!$B$10:$ALG$83,$A82-1947,FALSE)+HLOOKUP("tgt2_flow",acc!$B$10:$ALG$83,$A82-1947,FALSE)+HLOOKUP("fl_2_flow_s2",acc!$B$10:$ALG$83,$A82-1947,FALSE)+HLOOKUP("fl_3d_flow_s2",acc!$B$10:$ALG$83,$A82-1947,FALSE)+HLOOKUP("fl_4_flow_s2",acc!$B$10:$ALG$83,$A82-1947,FALSE)+HLOOKUP("fl_5d_flow_s2",acc!$B$10:$ALG$83,$A82-1947,FALSE)+HLOOKUP("fl_7_flow_s2",acc!$B$10:$ALG$83,$A82-1947,FALSE),"")</f>
        <v>624.96387989999971</v>
      </c>
      <c r="RL82" s="203">
        <v>7.4415999999999996E-2</v>
      </c>
      <c r="RM82" s="203">
        <v>468.24034696666649</v>
      </c>
      <c r="RN82" s="203">
        <v>0</v>
      </c>
      <c r="RO82" s="203">
        <v>-48.222339900000065</v>
      </c>
      <c r="RP82" s="203">
        <v>329.82917759999998</v>
      </c>
      <c r="RQ82" s="203">
        <v>233.83269300000001</v>
      </c>
      <c r="RR82" s="203">
        <v>95.992999999999995</v>
      </c>
      <c r="RS82" s="203">
        <v>90.003065100000015</v>
      </c>
      <c r="RT82" s="203">
        <v>44.986761000000001</v>
      </c>
      <c r="RU82" s="203">
        <v>0</v>
      </c>
      <c r="RV82" s="203">
        <v>44.986761000000001</v>
      </c>
      <c r="RW82" s="203">
        <v>0</v>
      </c>
      <c r="RX82" s="203">
        <v>-23.83538759999999</v>
      </c>
      <c r="RY82" s="203">
        <v>0</v>
      </c>
      <c r="RZ82" s="203">
        <v>165.19272029999999</v>
      </c>
      <c r="SA82" s="241">
        <f>IFERROR(HLOOKUP("fa_21_v_s11",acc!$B$10:$AIR$83,$A82-1947,FALSE)+HLOOKUP("fa_2_v_s11",acc!$B$10:$AIR$83,$A82-1947,FALSE)+HLOOKUP("fa_3e_v_s11",acc!$B$10:$AIR$83,$A82-1947,FALSE)+HLOOKUP("fa_3d_v_s11",acc!$B$10:$AIR$83,$A82-1947,FALSE)+HLOOKUP("fa_4_v_s11",acc!$B$10:$AIR$83,$A82-1947,FALSE)
+HLOOKUP("fa_5e_v_s11",acc!$B$10:$AIR$83,$A82-1947,FALSE)
+HLOOKUP("fa_5d_v_s11",acc!$B$10:$AIR$83,$A82-1947,FALSE)
+HLOOKUP("fa_6_v_s11",acc!$B$10:$AIR$83,$A82-1947,FALSE)
+HLOOKUP("fa_7_v_s11",acc!$B$10:$AIR$83,$A82-1947,FALSE)
+HLOOKUP("fa_8_v_s11",acc!$B$10:$AIR$83,$A82-1947,FALSE),"")</f>
        <v>170.22229589999998</v>
      </c>
      <c r="SB82" s="203">
        <v>0</v>
      </c>
      <c r="SC82" s="203">
        <v>-2.6567462000000002</v>
      </c>
      <c r="SD82" s="203">
        <v>0</v>
      </c>
      <c r="SE82" s="203">
        <v>0.55869600000000008</v>
      </c>
      <c r="SF82" s="203">
        <v>0.118086</v>
      </c>
      <c r="SG82" s="203">
        <v>0.44025300000000001</v>
      </c>
      <c r="SH82" s="203">
        <v>-11.5298</v>
      </c>
      <c r="SI82" s="203">
        <v>182.07445759999999</v>
      </c>
      <c r="SJ82" s="203">
        <v>196.52591899999999</v>
      </c>
      <c r="SK82" s="203">
        <v>-14.451519899999999</v>
      </c>
      <c r="SL82" s="323">
        <v>-0.72448699999999633</v>
      </c>
      <c r="SM82" s="203">
        <v>8.6999999999999994E-2</v>
      </c>
      <c r="SN82" s="203">
        <v>2.3324999999999996</v>
      </c>
      <c r="SO82" s="203">
        <v>-937.62549369999999</v>
      </c>
      <c r="SP82" s="241">
        <f>IFERROR(HLOOKUP("fa_21_v_s12",acc!$B$10:$AML$83,$A82-1947,FALSE)+HLOOKUP("res_v",acc!$B$10:$AML$83,$A82-1947,FALSE)+HLOOKUP("fa_2_v_s12",acc!$B$10:$AML$83,$A82-1947,FALSE)+HLOOKUP("fa_3e_v_s12",acc!$B$10:$AML$83,$A82-1947,FALSE)+HLOOKUP("fa_3d_v_s12",acc!$B$10:$AML$83,$A82-1947,FALSE)+HLOOKUP("fa_3g_v_s12",acc!$B$10:$AML$83,$A82-1947,FALSE)+HLOOKUP("fa_4_v_s12",acc!$B$10:$AML$83,$A82-1947,FALSE)+HLOOKUP("fa_5e_v_s12",acc!$B$10:$AML$83,$A82-1947,FALSE)+HLOOKUP("fa_5d_v_s12",acc!$B$10:$AML$83,$A82-1947,FALSE)+HLOOKUP("fa_8_v_s12",acc!$B$10:$AML$83,$A82-1947,FALSE),"")</f>
        <v>-115.9133777</v>
      </c>
      <c r="SQ82" s="203">
        <v>-0.56042199999999909</v>
      </c>
      <c r="SR82" s="203">
        <v>-31.741266999999997</v>
      </c>
      <c r="SS82" s="203">
        <v>0</v>
      </c>
      <c r="ST82" s="203">
        <v>0</v>
      </c>
      <c r="SU82" s="203">
        <v>11.878411699999999</v>
      </c>
      <c r="SV82" s="203">
        <v>-1.543677999999999</v>
      </c>
      <c r="SW82" s="203">
        <v>13.419899000000001</v>
      </c>
      <c r="SX82" s="203">
        <v>-22.523893599999997</v>
      </c>
      <c r="SY82" s="203">
        <v>-73.473671199999984</v>
      </c>
      <c r="SZ82" s="203">
        <v>-95.292726999999999</v>
      </c>
      <c r="TA82" s="203">
        <v>21.818699899999999</v>
      </c>
      <c r="TB82" s="203">
        <v>0</v>
      </c>
      <c r="TC82" s="203">
        <v>0</v>
      </c>
      <c r="TD82" s="203">
        <v>0</v>
      </c>
      <c r="TE82" s="203">
        <v>14.909034</v>
      </c>
      <c r="TF82" s="241">
        <f>IFERROR(HLOOKUP("fa_1_v_s121",acc!$B$10:$AMD$83,$A82-1947,FALSE)+HLOOKUP("fa_295_v_s121",acc!$B$10:$AMD$83,$A82-1947,FALSE)+HLOOKUP("tgt2_v",acc!$B$10:$AMD$83,$A82-1947,FALSE)+HLOOKUP("fa_2_v_s121",acc!$B$10:$AMD$83,$A82-1947,FALSE)+HLOOKUP("fa_3e_v_s121",acc!$B$10:$AMD$83,$A82-1947,FALSE)+HLOOKUP("fa_3d_v_s121",acc!$B$10:$AMD$83,$A82-1947,FALSE)+HLOOKUP("fa_3g_v_s121",acc!$B$10:$AMD$83,$A82-1947,FALSE)+HLOOKUP("fa_4_v_s121",acc!$B$10:$AMD$83,$A82-1947,FALSE)+HLOOKUP("fa_5e_v_s121",acc!$B$10:$AMD$83,$A82-1947,FALSE)+HLOOKUP("fa_5d_v_s121",acc!$B$10:$AMD$83,$A82-1947,FALSE)+HLOOKUP("fa_7_v_s121",acc!$B$10:$AMD$83,$A82-1947,FALSE)+HLOOKUP("fa_8_v_s121",acc!$B$10:$AMD$83,$A82-1947,FALSE),"")</f>
        <v>15.469042999999996</v>
      </c>
      <c r="TG82" s="203">
        <v>14.909782</v>
      </c>
      <c r="TH82" s="203">
        <v>-6.0991930000000005</v>
      </c>
      <c r="TI82" s="203">
        <v>0</v>
      </c>
      <c r="TJ82" s="203">
        <v>-0.17332900000000001</v>
      </c>
      <c r="TK82" s="203">
        <v>7.0024420000000003</v>
      </c>
      <c r="TL82" s="203">
        <v>8.2042149999999996</v>
      </c>
      <c r="TM82" s="203">
        <v>-1.202134</v>
      </c>
      <c r="TN82" s="203">
        <v>0</v>
      </c>
      <c r="TO82" s="203">
        <v>-0.17024600000000001</v>
      </c>
      <c r="TP82" s="203">
        <v>-0.186918</v>
      </c>
      <c r="TQ82" s="203">
        <v>1.6619999999999999E-2</v>
      </c>
      <c r="TR82" s="203">
        <v>0</v>
      </c>
      <c r="TS82" s="241">
        <v>0</v>
      </c>
      <c r="TT82" s="203">
        <v>0</v>
      </c>
      <c r="TU82" s="203">
        <v>-1.7517510000000001</v>
      </c>
      <c r="TV82" s="241">
        <f>IFERROR(HLOOKUP("gcb_v",acc!$B$10:$ALV$83,$A82-1947,FALSE)+HLOOKUP("fa_2_v_s13",acc!$B$10:$ALV$83,$A82-1947,FALSE)+HLOOKUP("fa_3d_v_s13",acc!$B$10:$ALV$83,$A82-1947,FALSE)+HLOOKUP("fa_3g_v_s13",acc!$B$10:$ALV$83,$A82-1947,FALSE)+HLOOKUP("fa_5e_v_s13",acc!$B$10:$ALV$83,$A82-1947,FALSE)+HLOOKUP("fa_5d_v_s13",acc!$B$10:$ALV$83,$A82-1947,FALSE)+HLOOKUP("fa_6_v_s13",acc!$B$10:$ALV$83,$A82-1947,FALSE)+HLOOKUP("fa_7_v_s13",acc!$B$10:$ALV$83,$A82-1947,FALSE)+HLOOKUP("fa_8_v_s13",acc!$B$10:$ALV$83,$A82-1947,FALSE),"")</f>
        <v>-1.9790999999999981</v>
      </c>
      <c r="TW82" s="203">
        <v>0</v>
      </c>
      <c r="TX82" s="203">
        <v>-1.9152000000000002E-2</v>
      </c>
      <c r="TY82" s="203">
        <v>0</v>
      </c>
      <c r="TZ82" s="203">
        <v>0.82069700000000001</v>
      </c>
      <c r="UA82" s="203">
        <v>0.23052500000000001</v>
      </c>
      <c r="UB82" s="203">
        <v>0.59772500000000006</v>
      </c>
      <c r="UC82" s="203">
        <v>0</v>
      </c>
      <c r="UD82" s="203">
        <v>-2.6027499999999999</v>
      </c>
      <c r="UE82" s="203">
        <v>-3.1695039999999999</v>
      </c>
      <c r="UF82" s="203">
        <v>0.56746600000000003</v>
      </c>
      <c r="UG82" s="203">
        <v>0</v>
      </c>
      <c r="UH82" s="203">
        <v>4.9453999999999998E-2</v>
      </c>
      <c r="UI82" s="203">
        <v>0</v>
      </c>
      <c r="UJ82" s="203">
        <v>48.381186100000001</v>
      </c>
      <c r="UK82" s="241">
        <f>IFERROR(HLOOKUP("fa_21_v_s14",acc!$B$10:$ALN$83,$A82-1947,FALSE)+HLOOKUP("fa_2_v_s14",acc!$B$10:$ALN$83,$A82-1947,FALSE)+HLOOKUP("fa_3d_v_s14",acc!$B$10:$ALN$83,$A82-1947,FALSE)+HLOOKUP("fa_3g_v_s14",acc!$B$10:$ALN$83,$A82-1947,FALSE)+HLOOKUP("fa_5e_v_s14",acc!$B$10:$ALN$83,$A82-1947,FALSE)+HLOOKUP("fa_5d_v_s14",acc!$B$10:$ALN$83,$A82-1947,FALSE)+HLOOKUP("fa_6_v_s14",acc!$B$10:$ALN$83,$A82-1947,FALSE)+HLOOKUP("fa_7_v_s14",acc!$B$10:$ALN$83,$A82-1947,FALSE)+HLOOKUP("fa_8_v_s14",acc!$B$10:$ALN$83,$A82-1947,FALSE),"")</f>
        <v>47.997071000000005</v>
      </c>
      <c r="UL82" s="203">
        <v>0</v>
      </c>
      <c r="UM82" s="203">
        <v>-1.0878816999999998</v>
      </c>
      <c r="UN82" s="203">
        <v>0</v>
      </c>
      <c r="UO82" s="203">
        <v>-1.0573250000000001</v>
      </c>
      <c r="UP82" s="203">
        <v>-0.88635600000000003</v>
      </c>
      <c r="UQ82" s="203">
        <v>-0.171682</v>
      </c>
      <c r="UR82" s="203">
        <v>0</v>
      </c>
      <c r="US82" s="203">
        <v>-0.96756310000000001</v>
      </c>
      <c r="UT82" s="203">
        <v>3.8286790000000002</v>
      </c>
      <c r="UU82" s="203">
        <v>-4.7963442999999994</v>
      </c>
      <c r="UV82" s="203">
        <v>51.110656000000006</v>
      </c>
      <c r="UW82" s="203">
        <v>0</v>
      </c>
      <c r="UX82" s="203">
        <v>0</v>
      </c>
      <c r="UY82" s="203">
        <v>-748.87475379999989</v>
      </c>
      <c r="UZ82" s="241">
        <f>IFERROR(HLOOKUP("fa_21_v_s2",acc!$B$10:$ALF$83,$A82-1947,FALSE)+HLOOKUP("fa_2_v_s2",acc!$B$10:$ALF$83,$A82-1947,FALSE)+HLOOKUP("fa_3e_v_s2",acc!$B$10:$ALF$83,$A82-1947,FALSE)+HLOOKUP("fa_3g_v_s2",acc!$B$10:$ALF$83,$A82-1947,FALSE)+HLOOKUP("fa_4_v_s2",acc!$B$10:$ALF$83,$A82-1947,FALSE)+HLOOKUP("fa_5e_v_s2",acc!$B$10:$ALF$83,$A82-1947,FALSE)+HLOOKUP("fa_6_v_s2",acc!$B$10:$ALF$83,$A82-1947,FALSE)+HLOOKUP("fa_8_v_s2",acc!$B$10:$ALF$83,$A82-1947,FALSE),"")</f>
        <v>-4.179243099999999</v>
      </c>
      <c r="VA82" s="203">
        <v>0</v>
      </c>
      <c r="VB82" s="203">
        <v>-16.5300218</v>
      </c>
      <c r="VC82" s="203">
        <v>0</v>
      </c>
      <c r="VD82" s="203">
        <v>0</v>
      </c>
      <c r="VE82" s="203">
        <v>33.516626700000003</v>
      </c>
      <c r="VF82" s="203">
        <v>6.1227920000000005</v>
      </c>
      <c r="VG82" s="203">
        <v>27.397404999999999</v>
      </c>
      <c r="VH82" s="203">
        <v>-2.0979597999999999</v>
      </c>
      <c r="VI82" s="203">
        <v>-10.855166499999996</v>
      </c>
      <c r="VJ82" s="203">
        <v>-10.855166499999996</v>
      </c>
      <c r="VK82" s="203">
        <v>0</v>
      </c>
      <c r="VL82" s="203">
        <v>0.23899999999999721</v>
      </c>
      <c r="VM82" s="203">
        <v>0</v>
      </c>
      <c r="VN82" s="203">
        <v>-2.3324999999999996</v>
      </c>
      <c r="VO82" s="203">
        <v>214.2870025</v>
      </c>
      <c r="VP82" s="241">
        <f>IFERROR(HLOOKUP("fl_3g_v_s11",acc!$B$10:$AIM$83,$A82-1947,FALSE)+HLOOKUP("fl_4_v_s11",acc!$B$10:$AIM$83,$A82-1947,FALSE)+HLOOKUP("fl_5e_v_s11",acc!$B$10:$AIM$83,$A82-1947,FALSE),"")</f>
        <v>219.31734979999999</v>
      </c>
      <c r="VQ82" s="203">
        <v>0</v>
      </c>
      <c r="VR82" s="203">
        <v>0</v>
      </c>
      <c r="VS82" s="203">
        <v>-0.3897912</v>
      </c>
      <c r="VT82" s="203">
        <v>-1.475886</v>
      </c>
      <c r="VU82" s="203">
        <v>1.0864510000000001</v>
      </c>
      <c r="VV82" s="203">
        <v>-9.5870157000000003</v>
      </c>
      <c r="VW82" s="203">
        <v>229.21270949999999</v>
      </c>
      <c r="VX82" s="203">
        <v>229.21270949999999</v>
      </c>
      <c r="VY82" s="203">
        <v>0</v>
      </c>
      <c r="VZ82" s="203">
        <v>0</v>
      </c>
      <c r="WA82" s="203">
        <v>0</v>
      </c>
      <c r="WB82" s="203">
        <v>0</v>
      </c>
      <c r="WC82" s="203">
        <v>-1015.929694</v>
      </c>
      <c r="WD82" s="241">
        <f>IFERROR(HLOOKUP("fl_295_v_s12",acc!$B$10:$AMK$83,$A82-1947,FALSE)+HLOOKUP("fl_2_v_s12",acc!$B$10:$AMK$83,$A82-1947,FALSE)+HLOOKUP("fl_3g_v_s12",acc!$B$10:$AMK$83,$A82-1947,FALSE)+HLOOKUP("fl_5e_v_s12",acc!$B$10:$AMK$83,$A82-1947,FALSE)+HLOOKUP("fl_6_v_s12",acc!$B$10:$AMK$83,$A82-1947,FALSE)+HLOOKUP("fl_7_v_s12",acc!$B$10:$AMK$83,$A82-1947,FALSE),"")</f>
        <v>-194.21395200000075</v>
      </c>
      <c r="WE82" s="203">
        <v>-0.56042199999999998</v>
      </c>
      <c r="WF82" s="203">
        <v>-37.922709600000005</v>
      </c>
      <c r="WG82" s="203">
        <v>0</v>
      </c>
      <c r="WH82" s="203">
        <v>-16.5300218</v>
      </c>
      <c r="WI82" s="203">
        <v>-18.6080711</v>
      </c>
      <c r="WJ82" s="203">
        <v>-11.894734</v>
      </c>
      <c r="WK82" s="203">
        <v>-6.7122579999999994</v>
      </c>
      <c r="WL82" s="203">
        <v>0</v>
      </c>
      <c r="WM82" s="203">
        <v>-147.181915</v>
      </c>
      <c r="WN82" s="203">
        <v>-147.181915</v>
      </c>
      <c r="WO82" s="203">
        <v>0</v>
      </c>
      <c r="WP82" s="323">
        <v>50.625168999999296</v>
      </c>
      <c r="WQ82" s="203">
        <v>-24.597482600000035</v>
      </c>
      <c r="WR82" s="203">
        <v>0</v>
      </c>
      <c r="WS82" s="203">
        <v>0.94048699999999996</v>
      </c>
      <c r="WT82" s="241">
        <f>IFERROR(HLOOKUP("fl_21_v_s121",acc!$B$10:$AMC$83,$A82-1947,FALSE)+HLOOKUP("res_v",acc!$B$10:$AMC$83,$A82-1947,FALSE)+HLOOKUP("gcb_v",acc!$B$10:$AMC$83,$A82-1947,FALSE)+HLOOKUP("fl_2_v_s121",acc!$B$10:$AMC$83,$A82-1947,FALSE)+HLOOKUP("fl_5e_v_s121",acc!$B$10:$AMC$83,$A82-1947,FALSE),"")</f>
        <v>1.500909</v>
      </c>
      <c r="WU82" s="203">
        <v>0</v>
      </c>
      <c r="WV82" s="203">
        <v>-7.2681679999999993</v>
      </c>
      <c r="WW82" s="203">
        <v>0</v>
      </c>
      <c r="WX82" s="203">
        <v>0</v>
      </c>
      <c r="WY82" s="203">
        <v>0</v>
      </c>
      <c r="WZ82" s="203">
        <v>0</v>
      </c>
      <c r="XA82" s="203">
        <v>0</v>
      </c>
      <c r="XB82" s="203">
        <v>0</v>
      </c>
      <c r="XC82" s="203">
        <v>8.8194879999999998</v>
      </c>
      <c r="XD82" s="203">
        <v>8.8194879999999998</v>
      </c>
      <c r="XE82" s="203">
        <v>0</v>
      </c>
      <c r="XF82" s="203">
        <v>0</v>
      </c>
      <c r="XG82" s="203">
        <v>0</v>
      </c>
      <c r="XH82" s="203">
        <v>0</v>
      </c>
      <c r="XI82" s="203">
        <v>52.514489000000005</v>
      </c>
      <c r="XJ82" s="241">
        <f>IFERROR(HLOOKUP("fl_2_v_s13",acc!$B$10:$ALU$83,$A82-1947,FALSE)+HLOOKUP("fl_3e_v_s13",acc!$B$10:$ALU$83,$A82-1947,FALSE)+HLOOKUP("fl_4_v_s13",acc!$B$10:$ALU$83,$A82-1947,FALSE),"")</f>
        <v>52.280651000000006</v>
      </c>
      <c r="XK82" s="203">
        <v>0</v>
      </c>
      <c r="XL82" s="203">
        <v>0</v>
      </c>
      <c r="XM82" s="203">
        <v>0</v>
      </c>
      <c r="XN82" s="203">
        <v>52.514489000000005</v>
      </c>
      <c r="XO82" s="203">
        <v>19.493411999999999</v>
      </c>
      <c r="XP82" s="203">
        <v>33.022853000000005</v>
      </c>
      <c r="XQ82" s="203">
        <v>0</v>
      </c>
      <c r="XR82" s="203">
        <v>0</v>
      </c>
      <c r="XS82" s="203">
        <v>0</v>
      </c>
      <c r="XT82" s="203">
        <v>0</v>
      </c>
      <c r="XU82" s="203">
        <v>0</v>
      </c>
      <c r="XV82" s="203">
        <v>0</v>
      </c>
      <c r="XW82" s="203">
        <v>0</v>
      </c>
      <c r="XX82" s="203">
        <v>-0.68703880000000006</v>
      </c>
      <c r="XY82" s="241">
        <f>IFERROR(HLOOKUP("fl_4_v_s14",acc!$B$10:$ALM$83,$A82-1947,FALSE),"")</f>
        <v>-1.0703388</v>
      </c>
      <c r="XZ82" s="203">
        <v>0</v>
      </c>
      <c r="YA82" s="203">
        <v>0</v>
      </c>
      <c r="YB82" s="203">
        <v>0</v>
      </c>
      <c r="YC82" s="203">
        <v>0</v>
      </c>
      <c r="YD82" s="203">
        <v>0</v>
      </c>
      <c r="YE82" s="203">
        <v>-1.0703388</v>
      </c>
      <c r="YF82" s="203">
        <v>0</v>
      </c>
      <c r="YG82" s="203">
        <v>0</v>
      </c>
      <c r="YH82" s="203">
        <v>0</v>
      </c>
      <c r="YI82" s="203">
        <v>0</v>
      </c>
      <c r="YJ82" s="203">
        <v>0</v>
      </c>
      <c r="YK82" s="203">
        <v>0</v>
      </c>
      <c r="YL82" s="203">
        <v>-710.89430419999997</v>
      </c>
      <c r="YM82" s="241">
        <f>IFERROR(HLOOKUP("fl_1_v_s2",acc!$B$10:$ALE$83,$A82-1947,FALSE)+HLOOKUP("fl_295_v_s2",acc!$B$10:$ALE$83,$A82-1947,FALSE)+HLOOKUP("tgt2_v",acc!$B$10:$ALE$83,$A82-1947,FALSE)+HLOOKUP("fl_2_v_s2",acc!$B$10:$ALE$83,$A82-1947,FALSE)+HLOOKUP("fl_3d_v_s2",acc!$B$10:$ALE$83,$A82-1947,FALSE)+HLOOKUP("fl_4_v_s2",acc!$B$10:$ALE$83,$A82-1947,FALSE)+HLOOKUP("fl_5d_v_s2",acc!$B$10:$ALE$83,$A82-1947,FALSE)+HLOOKUP("fl_7_v_s2",acc!$B$10:$ALE$83,$A82-1947,FALSE),"")</f>
        <v>33.801293100000002</v>
      </c>
      <c r="YN82" s="203">
        <v>14.909782</v>
      </c>
      <c r="YO82" s="203">
        <v>-12.943384199999997</v>
      </c>
      <c r="YP82" s="203">
        <v>0</v>
      </c>
      <c r="YQ82" s="203">
        <v>16.356692800000001</v>
      </c>
      <c r="YR82" s="203">
        <v>19.202921699999997</v>
      </c>
      <c r="YS82" s="203">
        <v>6.1227920000000005</v>
      </c>
      <c r="YT82" s="203">
        <v>13.0837</v>
      </c>
      <c r="YU82" s="203">
        <v>-25.494298799999996</v>
      </c>
      <c r="YV82" s="203">
        <v>3.1548647000000001</v>
      </c>
      <c r="YW82" s="203">
        <v>0</v>
      </c>
      <c r="YX82" s="203">
        <v>3.1548647000000001</v>
      </c>
      <c r="YY82" s="203">
        <v>0</v>
      </c>
      <c r="YZ82" s="203">
        <v>24.733936599999993</v>
      </c>
      <c r="ZA82" s="203">
        <v>0</v>
      </c>
      <c r="ZB82" s="203">
        <v>-19.774754300000001</v>
      </c>
      <c r="ZC82" s="241">
        <f>IFERROR(HLOOKUP("fa_21_c_s11",acc!$B$10:$AIL$83,$A82-1947,FALSE)+HLOOKUP("fa_2_c_s11",acc!$B$10:$AIL$83,$A82-1947,FALSE)+HLOOKUP("fa_3e_c_s11",acc!$B$10:$AIL$83,$A82-1947,FALSE)+HLOOKUP("fa_3d_c_s11",acc!$B$10:$AIL$83,$A82-1947,FALSE)+HLOOKUP("fa_4_c_s11",acc!$B$10:$AIL$83,$A82-1947,FALSE)+HLOOKUP("fa_5e_c_s11",acc!$B$10:$AIL$83,$A82-1947,FALSE)+HLOOKUP("fa_5d_c_s11",acc!$B$10:$AIL$83,$A82-1947,FALSE)+HLOOKUP("fa_6_c_s11",acc!$B$10:$AIL$83,$A82-1947,FALSE)+HLOOKUP("fa_7_c_s11",acc!$B$10:$AIL$83,$A82-1947,FALSE)+HLOOKUP("fa_8_c_s11",acc!$B$10:$AIL$83,$A82-1947,FALSE),"")</f>
        <v>-17.789835999999998</v>
      </c>
      <c r="ZD82" s="203">
        <v>0</v>
      </c>
      <c r="ZE82" s="203">
        <v>6.7400000000000002E-2</v>
      </c>
      <c r="ZF82" s="203">
        <v>0</v>
      </c>
      <c r="ZG82" s="203">
        <v>-9.0120000000000005</v>
      </c>
      <c r="ZH82" s="203">
        <v>0</v>
      </c>
      <c r="ZI82" s="203">
        <v>-9.0119940000000014</v>
      </c>
      <c r="ZJ82" s="203">
        <v>1.305938</v>
      </c>
      <c r="ZK82" s="203">
        <v>-12.002166300000001</v>
      </c>
      <c r="ZL82" s="203">
        <v>4.0379110000000003</v>
      </c>
      <c r="ZM82" s="203">
        <v>-16.040133999999998</v>
      </c>
      <c r="ZN82" s="203">
        <v>-9.5424999999999996E-2</v>
      </c>
      <c r="ZO82" s="203">
        <v>0</v>
      </c>
      <c r="ZP82" s="203">
        <v>1.9464680000000001</v>
      </c>
      <c r="ZQ82" s="203">
        <v>33.902641699999997</v>
      </c>
      <c r="ZR82" s="241">
        <f>IFERROR(HLOOKUP("fa_21_c_s12",acc!$B$10:$AMJ$83,$A82-1947,FALSE)+HLOOKUP("res_c",acc!$B$10:$AMJ$83,$A82-1947,FALSE)+HLOOKUP("fa_2_c_s12",acc!$B$10:$AMJ$83,$A82-1947,FALSE)+HLOOKUP("fa_3e_c_s12",acc!$B$10:$AMJ$83,$A82-1947,FALSE)+HLOOKUP("fa_3d_c_s12",acc!$B$10:$AMJ$83,$A82-1947,FALSE)+HLOOKUP("fa_3g_c_s12",acc!$B$10:$AMJ$83,$A82-1947,FALSE)+HLOOKUP("fa_4_c_s12",acc!$B$10:$AMJ$83,$A82-1947,FALSE)+HLOOKUP("fa_5e_c_s12",acc!$B$10:$AMJ$83,$A82-1947,FALSE)+HLOOKUP("fa_5d_c_s12",acc!$B$10:$AMJ$83,$A82-1947,FALSE)+HLOOKUP("fa_8_c_s12",acc!$B$10:$AMJ$83,$A82-1947,FALSE),"")</f>
        <v>29.720341699999999</v>
      </c>
      <c r="ZS82" s="203">
        <v>0</v>
      </c>
      <c r="ZT82" s="203">
        <v>16.973540700000001</v>
      </c>
      <c r="ZU82" s="203">
        <v>0</v>
      </c>
      <c r="ZV82" s="203">
        <v>0</v>
      </c>
      <c r="ZW82" s="203">
        <v>0.63169699999999995</v>
      </c>
      <c r="ZX82" s="203">
        <v>1.9426110000000001</v>
      </c>
      <c r="ZY82" s="203">
        <v>-1.310983</v>
      </c>
      <c r="ZZ82" s="203">
        <v>9.3797290000000011</v>
      </c>
      <c r="AAA82" s="203">
        <v>3.976388</v>
      </c>
      <c r="AAB82" s="203">
        <v>10.361800999999998</v>
      </c>
      <c r="AAC82" s="203">
        <v>-6.385802</v>
      </c>
      <c r="AAD82" s="203">
        <v>0</v>
      </c>
      <c r="AAE82" s="203">
        <v>0</v>
      </c>
      <c r="AAF82" s="203">
        <v>-1.2405550000000001</v>
      </c>
      <c r="AAG82" s="203">
        <v>0</v>
      </c>
      <c r="AAH82" s="241">
        <f>IFERROR(HLOOKUP("fa_1_c_s121",acc!$B$10:$AMB$83,$A82-1947,FALSE)+HLOOKUP("fa_295_c_s121",acc!$B$10:$AMB$83,$A82-1947,FALSE)+HLOOKUP("tgt2_c",acc!$B$10:$AMB$83,$A82-1947,FALSE)+HLOOKUP("fa_2_c_s121",acc!$B$10:$AMB$83,$A82-1947,FALSE)+HLOOKUP("fa_3e_c_s121",acc!$B$10:$AMB$83,$A82-1947,FALSE)+HLOOKUP("fa_3d_c_s121",acc!$B$10:$AMB$83,$A82-1947,FALSE)+HLOOKUP("fa_3g_c_s121",acc!$B$10:$AMB$83,$A82-1947,FALSE)+HLOOKUP("fa_4_c_s121",acc!$B$10:$AMB$83,$A82-1947,FALSE)+HLOOKUP("fa_5e_c_s121",acc!$B$10:$AMB$83,$A82-1947,FALSE)+HLOOKUP("fa_5d_c_s121",acc!$B$10:$AMB$83,$A82-1947,FALSE)+HLOOKUP("fa_7_c_s121",acc!$B$10:$AMB$83,$A82-1947,FALSE)+HLOOKUP("fa_8_c_s121",acc!$B$10:$AMB$83,$A82-1947,FALSE),"")</f>
        <v>-5.6000000000000494E-5</v>
      </c>
      <c r="AAI82" s="203">
        <v>0</v>
      </c>
      <c r="AAJ82" s="203">
        <v>0</v>
      </c>
      <c r="AAK82" s="203">
        <v>0</v>
      </c>
      <c r="AAL82" s="203">
        <v>0</v>
      </c>
      <c r="AAM82" s="203">
        <v>0</v>
      </c>
      <c r="AAN82" s="203">
        <v>0</v>
      </c>
      <c r="AAO82" s="203">
        <v>0</v>
      </c>
      <c r="AAP82" s="203">
        <v>0</v>
      </c>
      <c r="AAQ82" s="203">
        <v>0</v>
      </c>
      <c r="AAR82" s="203">
        <v>1.5909E-2</v>
      </c>
      <c r="AAS82" s="203">
        <v>-1.5965E-2</v>
      </c>
      <c r="AAT82" s="203">
        <v>0</v>
      </c>
      <c r="AAU82" s="203">
        <v>0</v>
      </c>
      <c r="AAV82" s="203">
        <v>0</v>
      </c>
      <c r="AAW82" s="203">
        <v>22.254452000000001</v>
      </c>
      <c r="AAX82" s="241">
        <f>IFERROR(HLOOKUP("gcb_c",acc!$B$10:$ALT$83,$A82-1947,FALSE)+HLOOKUP("fa_2_c_s13",acc!$B$10:$ALT$83,$A82-1947,FALSE)+HLOOKUP("fa_3d_c_s13",acc!$B$10:$ALT$83,$A82-1947,FALSE)+HLOOKUP("fa_3g_c_s13",acc!$B$10:$ALT$83,$A82-1947,FALSE)+HLOOKUP("fa_5e_c_s13",acc!$B$10:$ALT$83,$A82-1947,FALSE)+HLOOKUP("fa_5d_c_s13",acc!$B$10:$ALT$83,$A82-1947,FALSE)+HLOOKUP("fa_6_c_s13",acc!$B$10:$ALT$83,$A82-1947,FALSE)+HLOOKUP("fa_7_c_s13",acc!$B$10:$ALT$83,$A82-1947,FALSE)+HLOOKUP("fa_8_c_s13",acc!$B$10:$ALT$83,$A82-1947,FALSE),"")</f>
        <v>3.0870800000000003</v>
      </c>
      <c r="AAY82" s="203">
        <v>0</v>
      </c>
      <c r="AAZ82" s="203">
        <v>8.8211779999999997</v>
      </c>
      <c r="ABA82" s="203">
        <v>0</v>
      </c>
      <c r="ABB82" s="203">
        <v>0</v>
      </c>
      <c r="ABC82" s="203">
        <v>0</v>
      </c>
      <c r="ABD82" s="203">
        <v>0</v>
      </c>
      <c r="ABE82" s="203">
        <v>0</v>
      </c>
      <c r="ABF82" s="203">
        <v>-1.0068339999999978</v>
      </c>
      <c r="ABG82" s="203">
        <v>-0.68537700000000257</v>
      </c>
      <c r="ABH82" s="203">
        <v>-0.32067399999999996</v>
      </c>
      <c r="ABI82" s="203">
        <v>-6.9000000000000006E-2</v>
      </c>
      <c r="ABJ82" s="203">
        <v>1.7700000000000001E-3</v>
      </c>
      <c r="ABK82" s="203">
        <v>-1.0713549999999969</v>
      </c>
      <c r="ABL82" s="203">
        <v>-6.7734367000000004</v>
      </c>
      <c r="ABM82" s="241">
        <f>IFERROR(HLOOKUP("fa_21_c_s14",acc!$B$10:$ALL$83,$A82-1947,FALSE)+HLOOKUP("fa_2_c_s14",acc!$B$10:$ALL$83,$A82-1947,FALSE)+HLOOKUP("fa_3d_c_s14",acc!$B$10:$ALL$83,$A82-1947,FALSE)+HLOOKUP("fa_3g_c_s14",acc!$B$10:$ALL$83,$A82-1947,FALSE)+HLOOKUP("fa_5e_c_s14",acc!$B$10:$ALL$83,$A82-1947,FALSE)+HLOOKUP("fa_5d_c_s14",acc!$B$10:$ALL$83,$A82-1947,FALSE)+HLOOKUP("fa_6_c_s14",acc!$B$10:$ALL$83,$A82-1947,FALSE)+HLOOKUP("fa_7_c_s14",acc!$B$10:$ALL$83,$A82-1947,FALSE)+HLOOKUP("fa_8_c_s14",acc!$B$10:$ALL$83,$A82-1947,FALSE),"")</f>
        <v>-6.0854600000000003</v>
      </c>
      <c r="ABN82" s="203">
        <v>0</v>
      </c>
      <c r="ABO82" s="203">
        <v>1.941E-3</v>
      </c>
      <c r="ABP82" s="203">
        <v>0</v>
      </c>
      <c r="ABQ82" s="203">
        <v>0</v>
      </c>
      <c r="ABR82" s="203">
        <v>0</v>
      </c>
      <c r="ABS82" s="203">
        <v>0</v>
      </c>
      <c r="ABT82" s="203">
        <v>0</v>
      </c>
      <c r="ABU82" s="203">
        <v>-5.4685386999999999</v>
      </c>
      <c r="ABV82" s="203">
        <v>-5.0739190000000001</v>
      </c>
      <c r="ABW82" s="203">
        <v>-0.394733</v>
      </c>
      <c r="ABX82" s="203">
        <v>-0.94555600000000006</v>
      </c>
      <c r="ABY82" s="203">
        <v>0</v>
      </c>
      <c r="ABZ82" s="203">
        <v>0.32680699999999996</v>
      </c>
      <c r="ACA82" s="203">
        <v>45.227930699999995</v>
      </c>
      <c r="ACB82" s="241">
        <f>IFERROR(HLOOKUP("fa_21_c_s2",acc!$B$10:$ALD$83,$A82-1947,FALSE)+HLOOKUP("fa_2_c_s2",acc!$B$10:$ALD$83,$A82-1947,FALSE)+HLOOKUP("fa_3e_c_s2",acc!$B$10:$ALD$83,$A82-1947,FALSE)+HLOOKUP("fa_3g_c_s2",acc!$B$10:$ALD$83,$A82-1947,FALSE)+HLOOKUP("fa_4_c_s2",acc!$B$10:$ALD$83,$A82-1947,FALSE)+HLOOKUP("fa_5e_c_s2",acc!$B$10:$ALD$83,$A82-1947,FALSE)+HLOOKUP("fa_6_c_s2",acc!$B$10:$ALD$83,$A82-1947,FALSE)+HLOOKUP("fa_8_c_s2",acc!$B$10:$ALD$83,$A82-1947,FALSE),"")</f>
        <v>28.126084100000003</v>
      </c>
      <c r="ACC82" s="203">
        <v>0</v>
      </c>
      <c r="ACD82" s="203">
        <v>-0.15097389999999988</v>
      </c>
      <c r="ACE82" s="203">
        <v>0</v>
      </c>
      <c r="ACF82" s="203">
        <v>0</v>
      </c>
      <c r="ACG82" s="203">
        <v>1.2088969999999999</v>
      </c>
      <c r="ACH82" s="203">
        <v>1.9426110000000001</v>
      </c>
      <c r="ACI82" s="203">
        <v>-0.73380000000000001</v>
      </c>
      <c r="ACJ82" s="203">
        <v>19.764138000000003</v>
      </c>
      <c r="ACK82" s="203">
        <v>9.198084999999999</v>
      </c>
      <c r="ACL82" s="203">
        <v>9.198084999999999</v>
      </c>
      <c r="ACM82" s="203">
        <v>0</v>
      </c>
      <c r="ACN82" s="203">
        <v>1.0000000000000009E-2</v>
      </c>
      <c r="ACO82" s="203">
        <v>0</v>
      </c>
      <c r="ACP82" s="203">
        <v>3.8634999999999309E-2</v>
      </c>
      <c r="ACQ82" s="203">
        <v>25.001407</v>
      </c>
      <c r="ACR82" s="241">
        <f>IFERROR(HLOOKUP("fl_3g_c_s11",acc!$B$10:$AMQ$83,$A82-1947,FALSE)+HLOOKUP("fl_4_c_s11",acc!$B$10:$AMQ$83,$A82-1947,FALSE)+HLOOKUP("fl_5e_c_s11",acc!$B$10:$AMQ$83,$A82-1947,FALSE),"")</f>
        <v>26.986376</v>
      </c>
      <c r="ACS82" s="203">
        <v>0</v>
      </c>
      <c r="ACT82" s="203">
        <v>0</v>
      </c>
      <c r="ACU82" s="203">
        <v>0</v>
      </c>
      <c r="ACV82" s="203">
        <v>0</v>
      </c>
      <c r="ACW82" s="203">
        <v>0</v>
      </c>
      <c r="ACX82" s="203">
        <v>9.9720959999999987</v>
      </c>
      <c r="ACY82" s="203">
        <v>17.014279999999999</v>
      </c>
      <c r="ACZ82" s="203">
        <v>17.014279999999999</v>
      </c>
      <c r="ADA82" s="203">
        <v>0</v>
      </c>
      <c r="ADB82" s="203">
        <v>0</v>
      </c>
      <c r="ADC82" s="203">
        <v>0</v>
      </c>
      <c r="ADD82" s="203">
        <v>0</v>
      </c>
      <c r="ADE82" s="203">
        <v>14.2920617</v>
      </c>
      <c r="ADF82" s="241">
        <f>IFERROR(HLOOKUP("fl_295_c_s12",acc!$B$10:$AMI$83,$A82-1947,FALSE)+HLOOKUP("fl_2_c_s12",acc!$B$10:$AMI$83,$A82-1947,FALSE)+HLOOKUP("fl_3g_c_s12",acc!$B$10:$AMI$83,$A82-1947,FALSE)+HLOOKUP("fl_5e_c_s12",acc!$B$10:$AMI$83,$A82-1947,FALSE)+HLOOKUP("fl_6_c_s12",acc!$B$10:$AMI$83,$A82-1947,FALSE)+HLOOKUP("fl_7_c_s12",acc!$B$10:$AMI$83,$A82-1947,FALSE),"")</f>
        <v>10.1102147</v>
      </c>
      <c r="ADG82" s="203">
        <v>0</v>
      </c>
      <c r="ADH82" s="203">
        <v>10.519274599999999</v>
      </c>
      <c r="ADI82" s="203">
        <v>0</v>
      </c>
      <c r="ADJ82" s="203">
        <v>-0.15097389999999999</v>
      </c>
      <c r="ADK82" s="203">
        <v>0</v>
      </c>
      <c r="ADL82" s="203">
        <v>0.36929099999999998</v>
      </c>
      <c r="ADM82" s="203">
        <v>-0.36929600000000001</v>
      </c>
      <c r="ADN82" s="203">
        <v>0</v>
      </c>
      <c r="ADO82" s="203">
        <v>0.84013000000000004</v>
      </c>
      <c r="ADP82" s="203">
        <v>0.84013000000000004</v>
      </c>
      <c r="ADQ82" s="203">
        <v>0</v>
      </c>
      <c r="ADR82" s="203">
        <v>-1.0999810000000001</v>
      </c>
      <c r="ADS82" s="203">
        <v>1.7700000000000001E-3</v>
      </c>
      <c r="ADT82" s="203">
        <v>0</v>
      </c>
      <c r="ADU82" s="203">
        <v>-3.5872009999999999</v>
      </c>
      <c r="ADV82" s="241">
        <f>IFERROR(HLOOKUP("fl_21_c_s121",acc!$B$10:$AMA$83,$A82-1947,FALSE)+HLOOKUP("res_c",acc!$B$10:$AMA$83,$A82-1947,FALSE)+HLOOKUP("gcb_c",acc!$B$10:$AMA$83,$A82-1947,FALSE)+HLOOKUP("fl_2_c_s121",acc!$B$10:$AMA$83,$A82-1947,FALSE)+HLOOKUP("fl_5e_c_s121",acc!$B$10:$AMA$83,$A82-1947,FALSE),"")</f>
        <v>-3.5872009999999999</v>
      </c>
      <c r="ADW82" s="203">
        <v>0</v>
      </c>
      <c r="ADX82" s="203">
        <v>2.298999999999829E-3</v>
      </c>
      <c r="ADY82" s="203">
        <v>0</v>
      </c>
      <c r="ADZ82" s="203">
        <v>0</v>
      </c>
      <c r="AEA82" s="203">
        <v>0</v>
      </c>
      <c r="AEB82" s="203">
        <v>0</v>
      </c>
      <c r="AEC82" s="203">
        <v>0</v>
      </c>
      <c r="AED82" s="203">
        <v>0</v>
      </c>
      <c r="AEE82" s="203">
        <v>0</v>
      </c>
      <c r="AEF82" s="203">
        <v>0</v>
      </c>
      <c r="AEG82" s="203">
        <v>0</v>
      </c>
      <c r="AEH82" s="203">
        <v>0</v>
      </c>
      <c r="AEI82" s="203">
        <v>0</v>
      </c>
      <c r="AEJ82" s="203">
        <v>0</v>
      </c>
      <c r="AEK82" s="203">
        <v>9.6776</v>
      </c>
      <c r="AEL82" s="241">
        <f>IFERROR(HLOOKUP("fl_2_c_s13",acc!$B$10:$ALS$83,$A82-1947,FALSE)+HLOOKUP("fl_3e_c_s13",acc!$B$10:$ALS$83,$A82-1947,FALSE)+HLOOKUP("fl_4_c_s13",acc!$B$10:$ALS$83,$A82-1947,FALSE),"")</f>
        <v>-9.4905930000000023</v>
      </c>
      <c r="AEM82" s="203">
        <v>0</v>
      </c>
      <c r="AEN82" s="203">
        <v>-4.5300000000000002E-3</v>
      </c>
      <c r="AEO82" s="203">
        <v>0</v>
      </c>
      <c r="AEP82" s="203">
        <v>1.2088969999999999</v>
      </c>
      <c r="AEQ82" s="203">
        <v>1.5733199999999998</v>
      </c>
      <c r="AER82" s="203">
        <v>-0.36446100000000003</v>
      </c>
      <c r="AES82" s="203">
        <v>-10.694960000000002</v>
      </c>
      <c r="AET82" s="203">
        <v>0</v>
      </c>
      <c r="AEU82" s="203">
        <v>0</v>
      </c>
      <c r="AEV82" s="203">
        <v>0</v>
      </c>
      <c r="AEW82" s="203">
        <v>0</v>
      </c>
      <c r="AEX82" s="203">
        <v>0</v>
      </c>
      <c r="AEY82" s="203">
        <v>0</v>
      </c>
      <c r="AEZ82" s="203">
        <v>-0.15593700000000002</v>
      </c>
      <c r="AFA82" s="241">
        <f>IFERROR(HLOOKUP("fl_4_c_s14",acc!$B$10:$ALK$83,$A82-1947,FALSE),"")</f>
        <v>0.53215299999999999</v>
      </c>
      <c r="AFB82" s="203">
        <v>0</v>
      </c>
      <c r="AFC82" s="203">
        <v>0</v>
      </c>
      <c r="AFD82" s="203">
        <v>0</v>
      </c>
      <c r="AFE82" s="203">
        <v>0</v>
      </c>
      <c r="AFF82" s="203">
        <v>0</v>
      </c>
      <c r="AFG82" s="203">
        <v>0.53215299999999999</v>
      </c>
      <c r="AFH82" s="203">
        <v>0</v>
      </c>
      <c r="AFI82" s="203">
        <v>0</v>
      </c>
      <c r="AFJ82" s="203">
        <v>0</v>
      </c>
      <c r="AFK82" s="203">
        <v>0</v>
      </c>
      <c r="AFL82" s="203">
        <v>0</v>
      </c>
      <c r="AFM82" s="203">
        <v>0</v>
      </c>
      <c r="AFN82" s="203">
        <v>29.608902699999998</v>
      </c>
      <c r="AFO82" s="241">
        <f>IFERROR(HLOOKUP("fl_1_c_s2",acc!$B$10:$ALC$83,$A82-1947,FALSE)+HLOOKUP("fl_295_c_s2",acc!$B$10:$ALC$83,$A82-1947,FALSE)+HLOOKUP("tgt2_c",acc!$B$10:$ALC$83,$A82-1947,FALSE)+HLOOKUP("fl_2_c_s2",acc!$B$10:$ALC$83,$A82-1947,FALSE)+HLOOKUP("fl_3d_c_s2",acc!$B$10:$ALC$83,$A82-1947,FALSE)+HLOOKUP("fl_4_c_s2",acc!$B$10:$ALC$83,$A82-1947,FALSE)+HLOOKUP("fl_5d_c_s2",acc!$B$10:$ALC$83,$A82-1947,FALSE)+HLOOKUP("fl_7_c_s2",acc!$B$10:$ALC$83,$A82-1947,FALSE),"")</f>
        <v>12.507171100000001</v>
      </c>
      <c r="AFP82" s="203">
        <v>0</v>
      </c>
      <c r="AFQ82" s="203">
        <v>15.196042200000001</v>
      </c>
      <c r="AFR82" s="203">
        <v>0</v>
      </c>
      <c r="AFS82" s="203">
        <v>0.15097389999999999</v>
      </c>
      <c r="AFT82" s="203">
        <v>-8.3803029999999996</v>
      </c>
      <c r="AFU82" s="203">
        <v>1.9426110000000001</v>
      </c>
      <c r="AFV82" s="203">
        <v>-10.323</v>
      </c>
      <c r="AFW82" s="203">
        <v>30.640516000000005</v>
      </c>
      <c r="AFX82" s="203">
        <v>-23.157361000000002</v>
      </c>
      <c r="AFY82" s="203">
        <v>0</v>
      </c>
      <c r="AFZ82" s="203">
        <v>-23.157361000000002</v>
      </c>
      <c r="AGA82" s="203">
        <v>0</v>
      </c>
      <c r="AGB82" s="203">
        <v>0</v>
      </c>
      <c r="AGC82" s="203">
        <v>0</v>
      </c>
      <c r="AGD82" s="203">
        <v>2309.7170000000001</v>
      </c>
      <c r="AGE82" s="203">
        <v>2300.7130000000002</v>
      </c>
      <c r="AGF82" s="203">
        <v>0</v>
      </c>
      <c r="AGG82" s="203">
        <v>0</v>
      </c>
      <c r="AGH82" s="203">
        <v>-2.2759816666666657</v>
      </c>
      <c r="AGI82" s="203">
        <v>-2.1736324999999996</v>
      </c>
      <c r="AGJ82" s="203">
        <v>120.299228</v>
      </c>
      <c r="AGK82" s="203">
        <v>96.431578000000002</v>
      </c>
      <c r="AGL82" s="203">
        <v>0</v>
      </c>
      <c r="AGM82" s="203">
        <v>-3.5894999999999997</v>
      </c>
      <c r="AGN82" s="203">
        <v>992.84445299999993</v>
      </c>
      <c r="AGO82" s="203">
        <v>453.80688699999996</v>
      </c>
      <c r="AGP82" s="203">
        <v>-5.0411000000000004E-2</v>
      </c>
      <c r="AGQ82" s="203">
        <v>0</v>
      </c>
      <c r="AGR82" s="203">
        <v>-1.826211</v>
      </c>
      <c r="AGS82" s="203">
        <v>56.961075999999991</v>
      </c>
      <c r="AGT82" s="203">
        <v>147.91663500000001</v>
      </c>
      <c r="AGU82" s="203">
        <v>0</v>
      </c>
      <c r="AGV82" s="203">
        <v>88.848754</v>
      </c>
      <c r="AGW82" s="203">
        <v>291.901996</v>
      </c>
      <c r="AGX82" s="203">
        <v>79.348269999999999</v>
      </c>
      <c r="AGY82" s="203">
        <v>-12.944994000000008</v>
      </c>
      <c r="AGZ82" s="203">
        <v>39.209084000000004</v>
      </c>
      <c r="AHA82" s="203">
        <v>52.065157999999997</v>
      </c>
      <c r="AHB82" s="203">
        <v>0.15472799999999154</v>
      </c>
      <c r="AHC82" s="203">
        <v>-0.70460299999999998</v>
      </c>
      <c r="AHD82" s="203">
        <v>79.988489999999999</v>
      </c>
      <c r="AHE82" s="203">
        <v>7.6725680000000001</v>
      </c>
      <c r="AHF82" s="203">
        <v>712.78277400000013</v>
      </c>
      <c r="AHG82" s="203">
        <v>580.50944100000004</v>
      </c>
      <c r="AHH82" s="203">
        <v>0</v>
      </c>
      <c r="AHI82" s="203">
        <v>1433.012377</v>
      </c>
      <c r="AHJ82" s="203">
        <v>2733.9771620000001</v>
      </c>
      <c r="AHK82" s="203">
        <v>725.35465999999997</v>
      </c>
      <c r="AHL82" s="203">
        <v>870.70171200000016</v>
      </c>
      <c r="AHM82" s="203">
        <v>1670.3817120000001</v>
      </c>
      <c r="AHN82" s="203">
        <f t="shared" si="3"/>
        <v>1.5560429935775599</v>
      </c>
      <c r="AHO82" s="203">
        <f t="shared" si="2"/>
        <v>0.94286932400695933</v>
      </c>
      <c r="AHP82" s="203">
        <v>171.98475899999994</v>
      </c>
      <c r="AHQ82" s="203">
        <v>10.285216000000219</v>
      </c>
      <c r="AHR82" s="203">
        <v>18.865608999999999</v>
      </c>
      <c r="AHS82" s="203">
        <v>1323.8991230000001</v>
      </c>
      <c r="AHT82" s="203">
        <v>0.19917699999999999</v>
      </c>
      <c r="AHU82" s="203">
        <v>8.6206130000000023</v>
      </c>
      <c r="AHV82" s="203">
        <v>10.439784</v>
      </c>
      <c r="AHW82" s="203">
        <v>0</v>
      </c>
      <c r="AHX82" s="203">
        <v>33.022853000000005</v>
      </c>
      <c r="AHY82" s="203">
        <v>52.280651000000006</v>
      </c>
      <c r="AHZ82" s="203">
        <v>-0.30834399999999995</v>
      </c>
      <c r="AIA82" s="203">
        <v>-10.164291000000002</v>
      </c>
      <c r="AIB82" s="203">
        <v>-18.606991999999998</v>
      </c>
      <c r="AIC82" s="203">
        <v>-2.2355689999999999</v>
      </c>
      <c r="AID82" s="203">
        <v>-5.0889999999981228E-3</v>
      </c>
      <c r="AIE82" s="203">
        <v>-0.88635600000000003</v>
      </c>
      <c r="AIF82" s="203">
        <v>-5.6254480000000058</v>
      </c>
      <c r="AIG82" s="203">
        <v>0</v>
      </c>
      <c r="AIH82" s="203">
        <v>1.5733199999999998</v>
      </c>
      <c r="AII82" s="203">
        <v>0</v>
      </c>
      <c r="AIJ82" s="203">
        <v>0</v>
      </c>
      <c r="AIK82" s="203">
        <v>-0.36446100000000003</v>
      </c>
      <c r="AIL82" s="203">
        <v>1.2088969999999999</v>
      </c>
      <c r="AIM82" s="203">
        <v>0</v>
      </c>
      <c r="AIN82" s="203">
        <v>0.36929100000000026</v>
      </c>
      <c r="AIO82" s="203">
        <v>-5.000000000032756E-6</v>
      </c>
      <c r="AIP82" s="203">
        <v>0</v>
      </c>
      <c r="AIQ82" s="203">
        <v>3.8000000000093515E-5</v>
      </c>
      <c r="AIR82" s="203">
        <v>0</v>
      </c>
      <c r="AIS82" s="203">
        <v>-0.36933899999999997</v>
      </c>
    </row>
    <row r="83" spans="1:929" x14ac:dyDescent="0.35">
      <c r="A83" s="1">
        <v>2021</v>
      </c>
      <c r="B83" s="203">
        <v>327.83799999999997</v>
      </c>
      <c r="C83" s="203">
        <v>-278.43034999999998</v>
      </c>
      <c r="D83" s="203">
        <v>71.572108999999998</v>
      </c>
      <c r="E83" s="203">
        <v>2.2080040000000736</v>
      </c>
      <c r="F83" s="203">
        <v>2754.632521</v>
      </c>
      <c r="G83" s="203">
        <v>14.324999999999999</v>
      </c>
      <c r="H83" s="203">
        <v>0</v>
      </c>
      <c r="I83" s="203">
        <v>37.483160000000005</v>
      </c>
      <c r="J83" s="203">
        <v>2.0829999999999984</v>
      </c>
      <c r="K83" s="203">
        <v>494.45229999999998</v>
      </c>
      <c r="L83" s="203">
        <v>0</v>
      </c>
      <c r="M83" s="203">
        <v>0</v>
      </c>
      <c r="N83" s="203">
        <v>0</v>
      </c>
      <c r="O83" s="203">
        <f t="shared" si="6"/>
        <v>3.1189716433949264</v>
      </c>
      <c r="P83" s="203">
        <f t="shared" si="4"/>
        <v>1.0577831572359158</v>
      </c>
      <c r="Q83" s="203">
        <v>0</v>
      </c>
      <c r="R83" s="203">
        <v>0</v>
      </c>
      <c r="S83" s="203">
        <v>0</v>
      </c>
      <c r="T83" s="203">
        <v>0</v>
      </c>
      <c r="U83" s="203">
        <v>212.84465599999999</v>
      </c>
      <c r="V83" s="203">
        <v>74.901775999999998</v>
      </c>
      <c r="W83" s="203">
        <v>2844.2496000000001</v>
      </c>
      <c r="X83" s="203">
        <v>25.326000000000001</v>
      </c>
      <c r="Y83" s="203">
        <v>-21.210844000000002</v>
      </c>
      <c r="Z83" s="203">
        <v>3.6754830000000003</v>
      </c>
      <c r="AA83" s="203">
        <v>0.74699999999999989</v>
      </c>
      <c r="AB83" s="203">
        <v>177.1765</v>
      </c>
      <c r="AC83" s="203">
        <v>0</v>
      </c>
      <c r="AD83" s="203">
        <v>0</v>
      </c>
      <c r="AE83" s="203">
        <v>0</v>
      </c>
      <c r="AF83" s="203">
        <v>0</v>
      </c>
      <c r="AG83" s="203">
        <v>0</v>
      </c>
      <c r="AH83" s="203">
        <v>0</v>
      </c>
      <c r="AI83" s="203">
        <v>0</v>
      </c>
      <c r="AJ83" s="203">
        <v>0</v>
      </c>
      <c r="AK83" s="203">
        <v>0</v>
      </c>
      <c r="AL83" s="203">
        <v>0</v>
      </c>
      <c r="AM83" s="203">
        <v>1.6E-2</v>
      </c>
      <c r="AN83" s="203">
        <v>0</v>
      </c>
      <c r="AO83" s="203">
        <v>17.140543000000001</v>
      </c>
      <c r="AP83" s="203">
        <v>6.4894579999999999</v>
      </c>
      <c r="AQ83" s="203">
        <v>219.273236</v>
      </c>
      <c r="AR83" s="203">
        <v>92.790999999999997</v>
      </c>
      <c r="AS83" s="203">
        <v>-83.687542000000008</v>
      </c>
      <c r="AT83" s="203">
        <v>53.336896000000003</v>
      </c>
      <c r="AU83" s="203">
        <v>-3.1280000000000001</v>
      </c>
      <c r="AV83" s="203">
        <v>1339.6613279999999</v>
      </c>
      <c r="AW83" s="203">
        <v>1.9849999999999999</v>
      </c>
      <c r="AX83" s="203">
        <v>0</v>
      </c>
      <c r="AY83" s="203">
        <v>-0.68042999999999998</v>
      </c>
      <c r="AZ83" s="203">
        <v>-1.0909999999999997</v>
      </c>
      <c r="BA83" s="203">
        <v>26.73968</v>
      </c>
      <c r="BB83" s="203">
        <v>0</v>
      </c>
      <c r="BC83" s="203">
        <v>0</v>
      </c>
      <c r="BD83" s="203">
        <v>0</v>
      </c>
      <c r="BE83" s="203">
        <v>0</v>
      </c>
      <c r="BF83" s="203">
        <v>0</v>
      </c>
      <c r="BG83" s="203">
        <v>2.6240000000000001</v>
      </c>
      <c r="BH83" s="203">
        <v>0</v>
      </c>
      <c r="BI83" s="203">
        <v>112.07191999999999</v>
      </c>
      <c r="BJ83" s="203">
        <v>11.59154</v>
      </c>
      <c r="BK83" s="203">
        <v>1181.840895</v>
      </c>
      <c r="BL83" s="203">
        <v>155.17600899999999</v>
      </c>
      <c r="BM83" s="203">
        <v>-98.012935999999996</v>
      </c>
      <c r="BN83" s="203">
        <v>97.328733</v>
      </c>
      <c r="BO83" s="203">
        <v>0</v>
      </c>
      <c r="BP83" s="203">
        <v>4413.9961160000003</v>
      </c>
      <c r="BQ83" s="203">
        <v>1.534</v>
      </c>
      <c r="BR83" s="203">
        <v>0</v>
      </c>
      <c r="BS83" s="203">
        <v>0.15057400000000001</v>
      </c>
      <c r="BT83" s="203">
        <v>0</v>
      </c>
      <c r="BU83" s="203">
        <v>17.432198</v>
      </c>
      <c r="BV83" s="203">
        <v>0.88100000000000001</v>
      </c>
      <c r="BW83" s="203">
        <v>0</v>
      </c>
      <c r="BX83" s="203">
        <v>25.153459999999999</v>
      </c>
      <c r="BY83" s="203">
        <v>0</v>
      </c>
      <c r="BZ83" s="203">
        <v>166.19370000000001</v>
      </c>
      <c r="CA83" s="203">
        <v>-2.1850000000000001</v>
      </c>
      <c r="CB83" s="203">
        <v>0</v>
      </c>
      <c r="CC83" s="203">
        <v>484.16984600000001</v>
      </c>
      <c r="CD83" s="203">
        <v>78.181346999999988</v>
      </c>
      <c r="CE83" s="203">
        <v>5242.359794</v>
      </c>
      <c r="CF83" s="203">
        <v>606.16601300000002</v>
      </c>
      <c r="CG83" s="203">
        <v>-486.327111</v>
      </c>
      <c r="CH83" s="203">
        <v>227.57547</v>
      </c>
      <c r="CI83" s="203">
        <v>0</v>
      </c>
      <c r="CJ83" s="203">
        <v>8726.8529240000007</v>
      </c>
      <c r="CK83" s="203">
        <v>18.835999999999999</v>
      </c>
      <c r="CL83" s="203">
        <v>0</v>
      </c>
      <c r="CM83" s="203">
        <v>36.953303999999996</v>
      </c>
      <c r="CN83" s="203">
        <v>0</v>
      </c>
      <c r="CO83" s="203">
        <v>538.62417799999992</v>
      </c>
      <c r="CP83" s="203">
        <v>0.88100000000000001</v>
      </c>
      <c r="CQ83" s="203">
        <v>0</v>
      </c>
      <c r="CR83" s="203">
        <v>25.153459999999999</v>
      </c>
      <c r="CS83" s="203">
        <v>0</v>
      </c>
      <c r="CT83" s="203">
        <v>166.19370000000001</v>
      </c>
      <c r="CU83" s="203">
        <v>0</v>
      </c>
      <c r="CV83" s="203">
        <v>0</v>
      </c>
      <c r="CW83" s="203">
        <v>831.102081</v>
      </c>
      <c r="CX83" s="203">
        <v>173.10454800000002</v>
      </c>
      <c r="CY83" s="203">
        <v>9539.3285450000003</v>
      </c>
      <c r="CZ83" s="203">
        <v>158.08400000000003</v>
      </c>
      <c r="DA83" s="203">
        <v>-102.99837500000001</v>
      </c>
      <c r="DB83" s="203">
        <v>98.990981999999974</v>
      </c>
      <c r="DC83" s="203">
        <v>2.3000089999999602</v>
      </c>
      <c r="DD83" s="203">
        <v>4455.3825750000015</v>
      </c>
      <c r="DE83" s="203">
        <f t="shared" si="7"/>
        <v>3.6854736235032082</v>
      </c>
      <c r="DF83" s="203">
        <f t="shared" si="5"/>
        <v>1.1152337850664475</v>
      </c>
      <c r="DG83" s="203">
        <v>2.1589999999999998</v>
      </c>
      <c r="DH83" s="203">
        <v>0</v>
      </c>
      <c r="DI83" s="203">
        <v>0.15057399999999055</v>
      </c>
      <c r="DJ83" s="203">
        <v>-0.62499999999999911</v>
      </c>
      <c r="DK83" s="203">
        <v>17.432197999999936</v>
      </c>
      <c r="DL83" s="203">
        <v>0.7629999999999999</v>
      </c>
      <c r="DM83" s="203">
        <v>0</v>
      </c>
      <c r="DN83" s="203">
        <v>25.153459999999999</v>
      </c>
      <c r="DO83" s="203">
        <v>0.1180000000000001</v>
      </c>
      <c r="DP83" s="203">
        <v>166.19370000000001</v>
      </c>
      <c r="DQ83" s="203">
        <v>-2.64</v>
      </c>
      <c r="DR83" s="203">
        <v>0</v>
      </c>
      <c r="DS83" s="203">
        <v>489.04496200000006</v>
      </c>
      <c r="DT83" s="203">
        <v>80.12177400000003</v>
      </c>
      <c r="DU83" s="203">
        <v>5293.9648139999999</v>
      </c>
      <c r="DV83" s="203">
        <v>13046.204096000001</v>
      </c>
      <c r="DW83" s="241">
        <f>IFERROR(HLOOKUP("fa_21_s_s11",acc!$B$10:$AIR$83,$A83-1947,FALSE)+HLOOKUP("fa_2_s_s11",acc!$B$10:$AIR$83,$A83-1947,FALSE)+HLOOKUP("fa_3e_s_s11",acc!$B$10:$AIR$83,$A83-1947,FALSE)+HLOOKUP("fa_3d_s_s11",acc!$B$10:$AIR$83,$A83-1947,FALSE)+HLOOKUP("fa_4_s_s11",acc!$B$10:$AIR$83,$A83-1947,FALSE)+HLOOKUP("fa_5e_s_s11",acc!$B$10:$AIR$83,$A83-1947,FALSE)+HLOOKUP("fa_5d_s_s11",acc!$B$10:$AIR$83,$A83-1947,FALSE)+HLOOKUP("fa_6_s_s11",acc!$B$10:$AIR$83,$A83-1947,FALSE)+HLOOKUP("fa_7_s_s11",acc!$B$10:$AIR$83,$A83-1947,FALSE)+HLOOKUP("fa_8_s_s11",acc!$B$10:$AIR$83,$A83-1947,FALSE),"")</f>
        <v>12016.751467599999</v>
      </c>
      <c r="DX83" s="203">
        <v>0</v>
      </c>
      <c r="DY83" s="203">
        <v>1121.4215056</v>
      </c>
      <c r="DZ83" s="203">
        <v>19.639830000000003</v>
      </c>
      <c r="EA83" s="203">
        <v>54.529220000000002</v>
      </c>
      <c r="EB83" s="203">
        <v>21.661933000000001</v>
      </c>
      <c r="EC83" s="203">
        <v>32.867286999999997</v>
      </c>
      <c r="ED83" s="203">
        <v>2117.2525519000001</v>
      </c>
      <c r="EE83" s="203">
        <v>8449.0584315000015</v>
      </c>
      <c r="EF83" s="203">
        <v>6438.5969989999994</v>
      </c>
      <c r="EG83" s="203">
        <v>2010.4614317</v>
      </c>
      <c r="EH83" s="203">
        <v>44.345188</v>
      </c>
      <c r="EI83" s="203">
        <v>0</v>
      </c>
      <c r="EJ83" s="203">
        <v>225.3945354</v>
      </c>
      <c r="EK83" s="203">
        <v>16963.737252999999</v>
      </c>
      <c r="EL83" s="241">
        <f>IFERROR(HLOOKUP("fa_21_s_s12",acc!$B$10:$AMP$83,$A83-1947,FALSE)+HLOOKUP("res_s",acc!$B$10:$AMP$83,$A83-1947,FALSE)+HLOOKUP("fa_2_s_s12",acc!$B$10:$AMP$83,$A83-1947,FALSE)+HLOOKUP("fa_3e_s_s12",acc!$B$10:$AMP$83,$A83-1947,FALSE)+HLOOKUP("fa_3d_s_s12",acc!$B$10:$AMP$83,$A83-1947,FALSE)+HLOOKUP("fa_3g_s_s12",acc!$B$10:$AMP$83,$A83-1947,FALSE)+HLOOKUP("fa_4_s_s12",acc!$B$10:$AMP$83,$A83-1947,FALSE)+HLOOKUP("fa_5e_s_s12",acc!$B$10:$AMP$83,$A83-1947,FALSE)+HLOOKUP("fa_5d_s_s12",acc!$B$10:$AMP$83,$A83-1947,FALSE)+HLOOKUP("fa_8_s_s12",acc!$B$10:$AMP$83,$A83-1947,FALSE),"")</f>
        <v>15070.105205399999</v>
      </c>
      <c r="EM83" s="203">
        <v>0</v>
      </c>
      <c r="EN83" s="203">
        <v>3783.4146522000001</v>
      </c>
      <c r="EO83" s="203">
        <v>13.021752000000001</v>
      </c>
      <c r="EP83" s="203">
        <v>0</v>
      </c>
      <c r="EQ83" s="203">
        <v>3099.9185576999994</v>
      </c>
      <c r="ER83" s="203">
        <v>1477.6858899999997</v>
      </c>
      <c r="ES83" s="203">
        <v>1622.2326089999999</v>
      </c>
      <c r="ET83" s="203">
        <v>3878.3945414999994</v>
      </c>
      <c r="EU83" s="203">
        <v>3263.8554819999999</v>
      </c>
      <c r="EV83" s="203">
        <v>2282.6546640000001</v>
      </c>
      <c r="EW83" s="203">
        <v>981.20081809999999</v>
      </c>
      <c r="EX83" s="203">
        <v>0</v>
      </c>
      <c r="EY83" s="203">
        <v>0</v>
      </c>
      <c r="EZ83" s="203">
        <v>-172.44083839999996</v>
      </c>
      <c r="FA83" s="203">
        <v>2065.5484240000001</v>
      </c>
      <c r="FB83" s="241">
        <f>IFERROR(HLOOKUP("fa_1_s_s121",acc!$B$10:$AMH$83,$A83-1947,FALSE)+HLOOKUP("fa_295_s_s121",acc!$B$10:$AMH$83,$A83-1947,FALSE)+HLOOKUP("tgt2_s",acc!$B$10:$AMH$83,$A83-1947,FALSE)+HLOOKUP("fa_2_s_s121",acc!$B$10:$AMH$83,$A83-1947,FALSE)+HLOOKUP("fa_3e_s_s121",acc!$B$10:$AMH$83,$A83-1947,FALSE)+HLOOKUP("fa_3d_s_s121",acc!$B$10:$AMH$83,$A83-1947,FALSE)+HLOOKUP("fa_3g_s_s121",acc!$B$10:$AMH$83,$A83-1947,FALSE)+HLOOKUP("fa_4_s_s121",acc!$B$10:$AMH$83,$A83-1947,FALSE)+HLOOKUP("fa_5e_s_s121",acc!$B$10:$AMH$83,$A83-1947,FALSE)+HLOOKUP("fa_5d_s_s121",acc!$B$10:$AMH$83,$A83-1947,FALSE)+HLOOKUP("fa_7_s_s121",acc!$B$10:$AMH$83,$A83-1947,FALSE)+HLOOKUP("fa_8_s_s121",acc!$B$10:$AMH$83,$A83-1947,FALSE),"")</f>
        <v>2028.6105920000002</v>
      </c>
      <c r="FC83" s="203">
        <v>125.62646900000001</v>
      </c>
      <c r="FD83" s="203">
        <v>208.64563799999991</v>
      </c>
      <c r="FE83" s="203">
        <v>0</v>
      </c>
      <c r="FF83" s="203">
        <v>515.55922800000008</v>
      </c>
      <c r="FG83" s="203">
        <v>1141.9265730000002</v>
      </c>
      <c r="FH83" s="203">
        <v>926.65126800000007</v>
      </c>
      <c r="FI83" s="203">
        <v>215.275294</v>
      </c>
      <c r="FJ83" s="203">
        <v>3.0208140000000006</v>
      </c>
      <c r="FK83" s="203">
        <v>21.543427000000001</v>
      </c>
      <c r="FL83" s="203">
        <v>17.989377000000001</v>
      </c>
      <c r="FM83" s="203">
        <v>3.5540500000000002</v>
      </c>
      <c r="FN83" s="203">
        <v>0</v>
      </c>
      <c r="FO83" s="203">
        <v>0</v>
      </c>
      <c r="FP83" s="203">
        <v>2.920544</v>
      </c>
      <c r="FQ83" s="203">
        <v>1699.4857099999999</v>
      </c>
      <c r="FR83" s="241">
        <f>IFERROR(HLOOKUP("gcb_s",acc!$B$10:$ALZ$83,$A83-1947,FALSE)+HLOOKUP("fa_2_s_s13",acc!$B$10:$ALZ$83,$A83-1947,FALSE)+HLOOKUP("fa_3d_s_s13",acc!$B$10:$ALZ$83,$A83-1947,FALSE)+HLOOKUP("fa_3g_s_s13",acc!$B$10:$ALZ$83,$A83-1947,FALSE)+HLOOKUP("fa_5e_s_s13",acc!$B$10:$ALZ$83,$A83-1947,FALSE)+HLOOKUP("fa_5d_s_s13",acc!$B$10:$ALZ$83,$A83-1947,FALSE)+HLOOKUP("fa_6_s_s13",acc!$B$10:$ALZ$83,$A83-1947,FALSE)+HLOOKUP("fa_7_s_s13",acc!$B$10:$ALZ$83,$A83-1947,FALSE)+HLOOKUP("fa_8_s_s13",acc!$B$10:$ALZ$83,$A83-1947,FALSE),"")</f>
        <v>1024.7132859999997</v>
      </c>
      <c r="FS83" s="203">
        <v>0</v>
      </c>
      <c r="FT83" s="203">
        <v>177.869462</v>
      </c>
      <c r="FU83" s="203">
        <v>0</v>
      </c>
      <c r="FV83" s="203">
        <v>52.168360999999997</v>
      </c>
      <c r="FW83" s="203">
        <v>28.530194999999999</v>
      </c>
      <c r="FX83" s="203">
        <v>23.638270000000002</v>
      </c>
      <c r="FY83" s="203">
        <v>0</v>
      </c>
      <c r="FZ83" s="203">
        <v>652.84060399999998</v>
      </c>
      <c r="GA83" s="203">
        <v>619.020219</v>
      </c>
      <c r="GB83" s="203">
        <v>33.820389999999996</v>
      </c>
      <c r="GC83" s="203">
        <v>4.7154670000000003</v>
      </c>
      <c r="GD83" s="203">
        <v>-3.4883189999999988</v>
      </c>
      <c r="GE83" s="203">
        <v>31.872623000000033</v>
      </c>
      <c r="GF83" s="203">
        <v>6567.6771819000005</v>
      </c>
      <c r="GG83" s="241">
        <f>IFERROR(HLOOKUP("fa_21_s_s14",acc!$B$10:$ALR$83,$A83-1947,FALSE)+HLOOKUP("fa_2_s_s14",acc!$B$10:$ALR$83,$A83-1947,FALSE)+HLOOKUP("fa_3d_s_s14",acc!$B$10:$ALR$83,$A83-1947,FALSE)+HLOOKUP("fa_3g_s_s14",acc!$B$10:$ALR$83,$A83-1947,FALSE)+HLOOKUP("fa_5e_s_s14",acc!$B$10:$ALR$83,$A83-1947,FALSE)+HLOOKUP("fa_5d_s_s14",acc!$B$10:$ALR$83,$A83-1947,FALSE)+HLOOKUP("fa_6_s_s14",acc!$B$10:$ALR$83,$A83-1947,FALSE)+HLOOKUP("fa_7_s_s14",acc!$B$10:$ALR$83,$A83-1947,FALSE)+HLOOKUP("fa_8_s_s14",acc!$B$10:$ALR$83,$A83-1947,FALSE),"")</f>
        <v>6336.4557382000003</v>
      </c>
      <c r="GH83" s="203">
        <v>0</v>
      </c>
      <c r="GI83" s="203">
        <v>1828.1792513999999</v>
      </c>
      <c r="GJ83" s="203">
        <v>108.673725</v>
      </c>
      <c r="GK83" s="203">
        <v>36.286468999999997</v>
      </c>
      <c r="GL83" s="203">
        <v>16.033628</v>
      </c>
      <c r="GM83" s="203">
        <v>20.252839999999999</v>
      </c>
      <c r="GN83" s="203">
        <v>0</v>
      </c>
      <c r="GO83" s="203">
        <v>1890.7364831</v>
      </c>
      <c r="GP83" s="203">
        <v>1781.8655490000001</v>
      </c>
      <c r="GQ83" s="203">
        <v>108.87093300000001</v>
      </c>
      <c r="GR83" s="203">
        <v>2270.3885310000001</v>
      </c>
      <c r="GS83" s="203">
        <v>0</v>
      </c>
      <c r="GT83" s="203">
        <v>202.19128080000002</v>
      </c>
      <c r="GU83" s="203">
        <v>40471.211222999998</v>
      </c>
      <c r="GV83" s="241">
        <f>IFERROR(HLOOKUP("fa_21_s_s2",acc!$B$10:$ALJ$83,$A83-1947,FALSE)+HLOOKUP("fa_2_s_s2",acc!$B$10:$ALJ$83,$A83-1947,FALSE)+HLOOKUP("fa_3e_s_s2",acc!$B$10:$ALJ$83,$A83-1947,FALSE)+HLOOKUP("fa_3g_s_s2",acc!$B$10:$ALJ$83,$A83-1947,FALSE)+HLOOKUP("fa_4_s_s2",acc!$B$10:$ALJ$83,$A83-1947,FALSE)+HLOOKUP("fa_5e_s_s2",acc!$B$10:$ALJ$83,$A83-1947,FALSE)+HLOOKUP("fa_6_s_s2",acc!$B$10:$ALJ$83,$A83-1947,FALSE)+HLOOKUP("fa_8_s_s2",acc!$B$10:$ALJ$83,$A83-1947,FALSE),"")</f>
        <v>6988.8918555999953</v>
      </c>
      <c r="GW83" s="203">
        <v>0</v>
      </c>
      <c r="GX83" s="203">
        <v>1272.2289222999987</v>
      </c>
      <c r="GY83" s="203">
        <v>152.72322700000001</v>
      </c>
      <c r="GZ83" s="203">
        <v>0</v>
      </c>
      <c r="HA83" s="203">
        <v>5242.8796807000008</v>
      </c>
      <c r="HB83" s="203">
        <v>2470.5629140000001</v>
      </c>
      <c r="HC83" s="203">
        <v>2772.3167999999996</v>
      </c>
      <c r="HD83" s="203">
        <v>630.13348709999946</v>
      </c>
      <c r="HE83" s="203">
        <f t="shared" si="0"/>
        <v>2412.0285639999984</v>
      </c>
      <c r="HF83" s="203">
        <v>2412.0285639999984</v>
      </c>
      <c r="HG83" s="203">
        <v>0</v>
      </c>
      <c r="HH83" s="203">
        <v>39.398999999999887</v>
      </c>
      <c r="HI83" s="203">
        <v>0</v>
      </c>
      <c r="HJ83" s="203">
        <v>-289.93814480000037</v>
      </c>
      <c r="HK83" s="203">
        <v>15819.631681000001</v>
      </c>
      <c r="HL83" s="241">
        <f>IFERROR(HLOOKUP("fl_3g_s_s11",acc!$B$10:$AIQ$83,$A83-1947,FALSE)+HLOOKUP("fl_4_s_s11",acc!$B$10:$AIQ$83,$A83-1947,FALSE)+HLOOKUP("fl_5e_s_s11",acc!$B$10:$AIQ$83,$A83-1947,FALSE),"")</f>
        <v>14790.179054299999</v>
      </c>
      <c r="HM83" s="203">
        <v>0</v>
      </c>
      <c r="HN83" s="203">
        <v>0</v>
      </c>
      <c r="HO83" s="203">
        <v>739.72299999999996</v>
      </c>
      <c r="HP83" s="203">
        <v>338.00313199999999</v>
      </c>
      <c r="HQ83" s="203">
        <v>401.71987000000001</v>
      </c>
      <c r="HR83" s="203">
        <v>3474.2122783</v>
      </c>
      <c r="HS83" s="203">
        <v>10591.133567999999</v>
      </c>
      <c r="HT83" s="203">
        <v>10591.133567999999</v>
      </c>
      <c r="HU83" s="203">
        <v>0</v>
      </c>
      <c r="HV83" s="203">
        <v>0</v>
      </c>
      <c r="HW83" s="203">
        <v>0</v>
      </c>
      <c r="HX83" s="203">
        <v>0</v>
      </c>
      <c r="HY83" s="203">
        <v>16858.597757</v>
      </c>
      <c r="HZ83" s="241">
        <f>IFERROR(HLOOKUP("fl_295_s_s12",acc!$B$10:$AMO$83,$A83-1947,FALSE)+HLOOKUP("fl_2_s_s12",acc!$B$10:$AMO$83,$A83-1947,FALSE)+HLOOKUP("fl_3g_s_s12",acc!$B$10:$AMO$83,$A83-1947,FALSE)+HLOOKUP("fl_5e_s_s12",acc!$B$10:$AMO$83,$A83-1947,FALSE)+HLOOKUP("fl_6_s_s12",acc!$B$10:$AMO$83,$A83-1947,FALSE)+HLOOKUP("fl_7_s_s12",acc!$B$10:$AMO$83,$A83-1947,FALSE),"")</f>
        <v>14964.9657714</v>
      </c>
      <c r="IA83" s="203">
        <v>0</v>
      </c>
      <c r="IB83" s="203">
        <v>6930.2932337000002</v>
      </c>
      <c r="IC83" s="203">
        <v>0</v>
      </c>
      <c r="ID83" s="242">
        <v>1130.8936157000003</v>
      </c>
      <c r="IE83" s="203">
        <v>1687.1774057</v>
      </c>
      <c r="IF83" s="203">
        <v>724.18425999999999</v>
      </c>
      <c r="IG83" s="203">
        <v>962.99314900000002</v>
      </c>
      <c r="IH83" s="203">
        <v>0</v>
      </c>
      <c r="II83" s="203">
        <v>2793.6553819999999</v>
      </c>
      <c r="IJ83" s="203">
        <v>2793.6553819999999</v>
      </c>
      <c r="IK83" s="203">
        <v>0</v>
      </c>
      <c r="IL83" s="203">
        <v>2358.8481860000002</v>
      </c>
      <c r="IM83" s="203">
        <v>64.097944999999982</v>
      </c>
      <c r="IN83" s="203">
        <v>0</v>
      </c>
      <c r="IO83" s="203">
        <v>2039.2553780000001</v>
      </c>
      <c r="IP83" s="241">
        <f>IFERROR(HLOOKUP("fl_21_s_s121",acc!$B$10:$AMG$83,$A83-1947,FALSE)+HLOOKUP("res_s",acc!$B$10:$AMG$83,$A83-1947,FALSE)+HLOOKUP("gcb_s",acc!$B$10:$AMG$83,$A83-1947,FALSE)+HLOOKUP("fl_2_s_s121",acc!$B$10:$AMG$83,$A83-1947,FALSE)+HLOOKUP("fl_5e_s_s121",acc!$B$10:$AMG$83,$A83-1947,FALSE),"")</f>
        <v>2002.3175570000001</v>
      </c>
      <c r="IQ83" s="203">
        <v>0</v>
      </c>
      <c r="IR83" s="203">
        <v>213.24550299999987</v>
      </c>
      <c r="IS83" s="203">
        <v>294.05853400000001</v>
      </c>
      <c r="IT83" s="203">
        <v>0</v>
      </c>
      <c r="IU83" s="203">
        <v>0</v>
      </c>
      <c r="IV83" s="203">
        <v>0</v>
      </c>
      <c r="IW83" s="203">
        <v>0</v>
      </c>
      <c r="IX83" s="203">
        <v>0</v>
      </c>
      <c r="IY83" s="203">
        <v>167.366422</v>
      </c>
      <c r="IZ83" s="203">
        <v>167.366422</v>
      </c>
      <c r="JA83" s="203">
        <v>0</v>
      </c>
      <c r="JB83" s="203">
        <v>0</v>
      </c>
      <c r="JC83" s="203">
        <v>0</v>
      </c>
      <c r="JD83" s="203">
        <v>0</v>
      </c>
      <c r="JE83" s="203">
        <v>3864.3817020000001</v>
      </c>
      <c r="JF83" s="241">
        <f>IFERROR(HLOOKUP("fl_2_s_s13",acc!$B$10:$ALY$83,$A83-1947,FALSE)+HLOOKUP("fl_3e_s_s13",acc!$B$10:$ALY$83,$A83-1947,FALSE)+HLOOKUP("fl_4_s_s13",acc!$B$10:$ALY$83,$A83-1947,FALSE),"")</f>
        <v>3189.6091699999997</v>
      </c>
      <c r="JG83" s="203">
        <v>0</v>
      </c>
      <c r="JH83" s="203">
        <v>190.86908499999998</v>
      </c>
      <c r="JI83" s="203">
        <v>0</v>
      </c>
      <c r="JJ83" s="203">
        <v>2815.9792749999997</v>
      </c>
      <c r="JK83" s="203">
        <v>1408.375522</v>
      </c>
      <c r="JL83" s="203">
        <v>1407.603754</v>
      </c>
      <c r="JM83" s="203">
        <v>197.73181099999999</v>
      </c>
      <c r="JN83" s="203">
        <v>0</v>
      </c>
      <c r="JO83" s="203">
        <v>0</v>
      </c>
      <c r="JP83" s="203">
        <v>0</v>
      </c>
      <c r="JQ83" s="203">
        <v>0</v>
      </c>
      <c r="JR83" s="203">
        <v>0</v>
      </c>
      <c r="JS83" s="203">
        <v>0</v>
      </c>
      <c r="JT83" s="203">
        <v>1889.3447056</v>
      </c>
      <c r="JU83" s="241">
        <f>IFERROR(HLOOKUP("fl_4_s_s14",acc!$B$10:$ALQ$83,$A83-1947,FALSE),"")</f>
        <v>1658.1232641000001</v>
      </c>
      <c r="JV83" s="203">
        <v>0</v>
      </c>
      <c r="JW83" s="203">
        <v>0</v>
      </c>
      <c r="JX83" s="203">
        <v>0</v>
      </c>
      <c r="JY83" s="203">
        <v>0</v>
      </c>
      <c r="JZ83" s="203">
        <v>0</v>
      </c>
      <c r="KA83" s="203">
        <v>1658.1232641000001</v>
      </c>
      <c r="KB83" s="203">
        <v>0</v>
      </c>
      <c r="KC83" s="203">
        <v>0</v>
      </c>
      <c r="KD83" s="203">
        <v>0</v>
      </c>
      <c r="KE83" s="203">
        <v>0</v>
      </c>
      <c r="KF83" s="203">
        <v>0</v>
      </c>
      <c r="KG83" s="203">
        <v>0</v>
      </c>
      <c r="KH83" s="203">
        <v>40342.652665000001</v>
      </c>
      <c r="KI83" s="241">
        <f>IFERROR(HLOOKUP("fl_1_s_s2",acc!$B$10:$ALI$83,$A83-1947,FALSE)+HLOOKUP("fl_295_s_s2",acc!$B$10:$ALI$83,$A83-1947,FALSE)+HLOOKUP("tgt2_s",acc!$B$10:$ALI$83,$A83-1947,FALSE)+HLOOKUP("fl_2_s_s2",acc!$B$10:$ALI$83,$A83-1947,FALSE)+HLOOKUP("fl_3d_s_s2",acc!$B$10:$ALI$83,$A83-1947,FALSE)+HLOOKUP("fl_4_s_s2",acc!$B$10:$ALI$83,$A83-1947,FALSE)+HLOOKUP("fl_5d_s_s2",acc!$B$10:$ALI$83,$A83-1947,FALSE)+HLOOKUP("fl_7_s_s2",acc!$B$10:$ALI$83,$A83-1947,FALSE),"")</f>
        <v>6860.3333001999999</v>
      </c>
      <c r="KJ83" s="203">
        <v>125.62646900000001</v>
      </c>
      <c r="KK83" s="203">
        <v>1057.3516101000002</v>
      </c>
      <c r="KL83" s="203">
        <v>0</v>
      </c>
      <c r="KM83" s="203">
        <v>-615.33438770000021</v>
      </c>
      <c r="KN83" s="203">
        <v>4384.8291807000005</v>
      </c>
      <c r="KO83" s="203">
        <v>2470.5629140000001</v>
      </c>
      <c r="KP83" s="203">
        <v>1914.2663</v>
      </c>
      <c r="KQ83" s="203">
        <v>1298.7340409999993</v>
      </c>
      <c r="KR83" s="203">
        <v>3137.9076218</v>
      </c>
      <c r="KS83" s="203">
        <v>0</v>
      </c>
      <c r="KT83" s="203">
        <v>3137.9076218</v>
      </c>
      <c r="KU83" s="203">
        <v>0</v>
      </c>
      <c r="KV83" s="203">
        <v>-67.586264000000028</v>
      </c>
      <c r="KW83" s="203">
        <v>0</v>
      </c>
      <c r="KX83" s="203">
        <v>325.4523216</v>
      </c>
      <c r="KY83" s="241">
        <f>IFERROR(HLOOKUP("fa_21_flow_s11",acc!$B$10:$AIP$83,$A83-1947,FALSE)+HLOOKUP("fa_2_flow_s11",acc!$B$10:$AIP$83,$A83-1947,FALSE)+HLOOKUP("fa_3e_flow_s11",acc!$B$10:$AIP$83,$A83-1947,FALSE)+HLOOKUP("fa_3d_flow_s11",acc!$B$10:$AIP$83,$A83-1947,FALSE)+HLOOKUP("fa_4_flow_s11",acc!$B$10:$AIP$83,$A83-1947,FALSE)+HLOOKUP("fa_5e_flow_s11",acc!$B$10:$AIP$83,$A83-1947,FALSE)+HLOOKUP("fa_5d_flow_s11",acc!$B$10:$AIP$83,$A83-1947,FALSE)+HLOOKUP("fa_6_flow_s11",acc!$B$10:$AIP$83,$A83-1947,FALSE)+HLOOKUP("fa_7_flow_s11",acc!$B$10:$AIP$83,$A83-1947,FALSE)+HLOOKUP("fa_8_flow_s11",acc!$B$10:$AIP$83,$A83-1947,FALSE),"")</f>
        <v>320.72974539999996</v>
      </c>
      <c r="KZ83" s="203">
        <v>0</v>
      </c>
      <c r="LA83" s="203">
        <v>124.743197</v>
      </c>
      <c r="LB83" s="203">
        <v>2.2198000000000002</v>
      </c>
      <c r="LC83" s="203">
        <v>-3.8859699999999999</v>
      </c>
      <c r="LD83" s="203">
        <v>-1.8398369999999999</v>
      </c>
      <c r="LE83" s="203">
        <v>-2.0461179999999999</v>
      </c>
      <c r="LF83" s="203">
        <v>117.29924989999999</v>
      </c>
      <c r="LG83" s="203">
        <v>54.848080299999999</v>
      </c>
      <c r="LH83" s="203">
        <v>33.005797000000001</v>
      </c>
      <c r="LI83" s="203">
        <v>21.842283200000001</v>
      </c>
      <c r="LJ83" s="203">
        <v>1.649796</v>
      </c>
      <c r="LK83" s="203">
        <v>0</v>
      </c>
      <c r="LL83" s="203">
        <v>22.406376300000002</v>
      </c>
      <c r="LM83" s="203">
        <v>1606.8213020000001</v>
      </c>
      <c r="LN83" s="241">
        <f>IFERROR(HLOOKUP("fa_21_flow_s12",acc!$B$10:$AMM$83,$A83-1947,FALSE)+HLOOKUP("res_flow",acc!$B$10:$AMM$83,$A83-1947,FALSE)+HLOOKUP("fa_2_flow_s12",acc!$B$10:$AMM$83,$A83-1947,FALSE)+HLOOKUP("fa_3e_flow_s12",acc!$B$10:$AMM$83,$A83-1947,FALSE)+HLOOKUP("fa_3d_flow_s12",acc!$B$10:$AMM$83,$A83-1947,FALSE)+HLOOKUP("fa_3g_flow_s12",acc!$B$10:$AMM$83,$A83-1947,FALSE)+HLOOKUP("fa_4_flow_s12",acc!$B$10:$AMM$83,$A83-1947,FALSE)+HLOOKUP("fa_5e_flow_s12",acc!$B$10:$AMM$83,$A83-1947,FALSE)+HLOOKUP("fa_5d_flow_s12",acc!$B$10:$AMM$83,$A83-1947,FALSE)+HLOOKUP("fa_8_flow_s12",acc!$B$10:$AMM$83,$A83-1947,FALSE),"")</f>
        <v>640.44605409999997</v>
      </c>
      <c r="LO83" s="203">
        <v>23.384312000000001</v>
      </c>
      <c r="LP83" s="203">
        <v>272.75092169999994</v>
      </c>
      <c r="LQ83" s="203">
        <v>9.3179999999999999E-3</v>
      </c>
      <c r="LR83" s="203">
        <v>0</v>
      </c>
      <c r="LS83" s="203">
        <v>-32.298784800000021</v>
      </c>
      <c r="LT83" s="203">
        <v>-61.924812000000003</v>
      </c>
      <c r="LU83" s="203">
        <v>29.626269999999998</v>
      </c>
      <c r="LV83" s="203">
        <v>160.24383710000004</v>
      </c>
      <c r="LW83" s="203">
        <v>84.460684700000002</v>
      </c>
      <c r="LX83" s="203">
        <v>47.704576000000003</v>
      </c>
      <c r="LY83" s="203">
        <v>36.756050100000003</v>
      </c>
      <c r="LZ83" s="203">
        <v>0</v>
      </c>
      <c r="MA83" s="203">
        <v>0</v>
      </c>
      <c r="MB83" s="203">
        <v>-55.809537800000001</v>
      </c>
      <c r="MC83" s="203">
        <v>310.78158239999999</v>
      </c>
      <c r="MD83" s="330">
        <f>IFERROR(HLOOKUP("fa_1_flow_s121",acc!$B$10:$AMF$83,$A83-1947,FALSE)+HLOOKUP("fa_295_flow_s121",acc!$B$10:$AMF$83,$A83-1947,FALSE)+HLOOKUP("tgt2_flow",acc!$B$10:$AMF$83,$A83-1947,FALSE)+HLOOKUP("fa_2_flow_s121",acc!$B$10:$AMF$83,$A83-1947,FALSE)+HLOOKUP("fa_3e_flow_s121",acc!$B$10:$AMF$83,$A83-1947,FALSE)+HLOOKUP("fa_3d_flow_s121",acc!$B$10:$AMF$83,$A83-1947,FALSE)+HLOOKUP("fa_3g_flow_s121",acc!$B$10:$AMF$83,$A83-1947,FALSE)+HLOOKUP("fa_4_flow_s121",acc!$B$10:$AMF$83,$A83-1947,FALSE)+HLOOKUP("fa_5e_flow_s121",acc!$B$10:$AMF$83,$A83-1947,FALSE)+HLOOKUP("fa_5d_flow_s121",acc!$B$10:$AMF$83,$A83-1947,FALSE)+HLOOKUP("fa_7_flow_s121",acc!$B$10:$AMF$83,$A83-1947,FALSE)+HLOOKUP("fa_8_flow_s121",acc!$B$10:$AMF$83,$A83-1947,FALSE),"")</f>
        <v>288.42784</v>
      </c>
      <c r="ME83" s="203">
        <v>0.7761250000000004</v>
      </c>
      <c r="MF83" s="203">
        <v>-35.996964499999983</v>
      </c>
      <c r="MG83" s="203">
        <v>0</v>
      </c>
      <c r="MH83" s="203">
        <v>84.701773999999986</v>
      </c>
      <c r="MI83" s="203">
        <v>228.5572564</v>
      </c>
      <c r="MJ83" s="203">
        <v>199.905314</v>
      </c>
      <c r="MK83" s="203">
        <v>28.651986000000001</v>
      </c>
      <c r="ML83" s="203">
        <v>-1.7603410000000002</v>
      </c>
      <c r="MM83" s="203">
        <v>-2.5827520000000002</v>
      </c>
      <c r="MN83" s="203">
        <v>-3.0965379999999998</v>
      </c>
      <c r="MO83" s="203">
        <v>0.51378800000000002</v>
      </c>
      <c r="MP83" s="203">
        <v>0</v>
      </c>
      <c r="MQ83" s="241">
        <v>0</v>
      </c>
      <c r="MR83" s="203">
        <v>3.191154</v>
      </c>
      <c r="MS83" s="203">
        <v>5.0354539999999997</v>
      </c>
      <c r="MT83" s="241">
        <f>IFERROR(HLOOKUP("gcb_flow",acc!$B$10:$ALX$83,$A83-1947,FALSE)+HLOOKUP("fa_2_flow_s13",acc!$B$10:$ALX$83,$A83-1947,FALSE)+HLOOKUP("fa_3d_flow_s13",acc!$B$10:$ALX$83,$A83-1947,FALSE)+HLOOKUP("fa_3g_flow_s13",acc!$B$10:$ALX$83,$A83-1947,FALSE)+HLOOKUP("fa_5e_flow_s13",acc!$B$10:$ALX$83,$A83-1947,FALSE)+HLOOKUP("fa_5d_flow_s13",acc!$B$10:$ALX$83,$A83-1947,FALSE)+HLOOKUP("fa_6_flow_s13",acc!$B$10:$ALX$83,$A83-1947,FALSE)+HLOOKUP("fa_7_flow_s13",acc!$B$10:$ALX$83,$A83-1947,FALSE)+HLOOKUP("fa_8_flow_s13",acc!$B$10:$ALX$83,$A83-1947,FALSE),"")</f>
        <v>32.919370999999998</v>
      </c>
      <c r="MU83" s="203">
        <v>0</v>
      </c>
      <c r="MV83" s="203">
        <v>17.539328999999999</v>
      </c>
      <c r="MW83" s="203">
        <v>0</v>
      </c>
      <c r="MX83" s="203">
        <v>6.1530930000000001</v>
      </c>
      <c r="MY83" s="203">
        <v>4.7602089999999997</v>
      </c>
      <c r="MZ83" s="203">
        <v>1.391993</v>
      </c>
      <c r="NA83" s="203">
        <v>0</v>
      </c>
      <c r="NB83" s="203">
        <v>1.0600270000000001</v>
      </c>
      <c r="NC83" s="203">
        <v>-1.1694010000000001</v>
      </c>
      <c r="ND83" s="203">
        <v>2.2293980000000002</v>
      </c>
      <c r="NE83" s="203">
        <v>-0.29943999999999998</v>
      </c>
      <c r="NF83" s="203">
        <v>-0.220549</v>
      </c>
      <c r="NG83" s="203">
        <v>6.3780469999999987</v>
      </c>
      <c r="NH83" s="203">
        <v>201.99469630000002</v>
      </c>
      <c r="NI83" s="241">
        <f>IFERROR(HLOOKUP("fa_21_flow_s14",acc!$B$10:$ALP$83,$A83-1947,FALSE)+HLOOKUP("fa_2_flow_s14",acc!$B$10:$ALP$83,$A83-1947,FALSE)+HLOOKUP("fa_3d_flow_s14",acc!$B$10:$ALP$83,$A83-1947,FALSE)+HLOOKUP("fa_3g_flow_s14",acc!$B$10:$ALP$83,$A83-1947,FALSE)+HLOOKUP("fa_5e_flow_s14",acc!$B$10:$ALP$83,$A83-1947,FALSE)+HLOOKUP("fa_5d_flow_s14",acc!$B$10:$ALP$83,$A83-1947,FALSE)+HLOOKUP("fa_6_flow_s14",acc!$B$10:$ALP$83,$A83-1947,FALSE)+HLOOKUP("fa_7_flow_s14",acc!$B$10:$ALP$83,$A83-1947,FALSE)+HLOOKUP("fa_8_flow_s14",acc!$B$10:$ALP$83,$A83-1947,FALSE),"")</f>
        <v>204.8201976</v>
      </c>
      <c r="NJ83" s="203">
        <v>0</v>
      </c>
      <c r="NK83" s="203">
        <v>105.4666351</v>
      </c>
      <c r="NL83" s="203">
        <v>12.282894000000001</v>
      </c>
      <c r="NM83" s="203">
        <v>-1.4187100000000001</v>
      </c>
      <c r="NN83" s="203">
        <v>-2.8070529999999998</v>
      </c>
      <c r="NO83" s="203">
        <v>1.3884239999999999</v>
      </c>
      <c r="NP83" s="203">
        <v>0</v>
      </c>
      <c r="NQ83" s="203">
        <v>16.046516700000002</v>
      </c>
      <c r="NR83" s="203">
        <v>15.489023</v>
      </c>
      <c r="NS83" s="203">
        <v>0.55750469999999996</v>
      </c>
      <c r="NT83" s="203">
        <v>31.796092000000002</v>
      </c>
      <c r="NU83" s="203">
        <v>0</v>
      </c>
      <c r="NV83" s="203">
        <v>40.646677799999999</v>
      </c>
      <c r="NW83" s="203">
        <v>2464.1315652999997</v>
      </c>
      <c r="NX83" s="241">
        <f>IFERROR(HLOOKUP("fa_21_flow_s2",acc!$B$10:$ALH$83,$A83-1947,FALSE)+HLOOKUP("fa_2_flow_s2",acc!$B$10:$ALH$83,$A83-1947,FALSE)+HLOOKUP("fa_3e_flow_s2",acc!$B$10:$ALH$83,$A83-1947,FALSE)+HLOOKUP("fa_3g_flow_s2",acc!$B$10:$ALH$83,$A83-1947,FALSE)+HLOOKUP("fa_4_flow_s2",acc!$B$10:$ALH$83,$A83-1947,FALSE)+HLOOKUP("fa_5e_flow_s2",acc!$B$10:$ALH$83,$A83-1947,FALSE)+HLOOKUP("fa_6_flow_s2",acc!$B$10:$ALH$83,$A83-1947,FALSE)+HLOOKUP("fa_8_flow_s2",acc!$B$10:$ALH$83,$A83-1947,FALSE),"")</f>
        <v>344.74558150000001</v>
      </c>
      <c r="NY83" s="203">
        <v>0</v>
      </c>
      <c r="NZ83" s="203">
        <v>170.68125649999999</v>
      </c>
      <c r="OA83" s="203">
        <v>6.2659910000000014</v>
      </c>
      <c r="OB83" s="203">
        <v>0</v>
      </c>
      <c r="OC83" s="203">
        <v>138.09382099999999</v>
      </c>
      <c r="OD83" s="203">
        <v>138.09382099999999</v>
      </c>
      <c r="OE83" s="203">
        <v>54.863999999999997</v>
      </c>
      <c r="OF83" s="203">
        <v>34.031348399999956</v>
      </c>
      <c r="OG83" s="203">
        <v>89.910703000000012</v>
      </c>
      <c r="OH83" s="203">
        <v>89.910703000000012</v>
      </c>
      <c r="OI83" s="203">
        <v>0</v>
      </c>
      <c r="OJ83" s="203">
        <v>5.8049999999999962</v>
      </c>
      <c r="OK83" s="203">
        <v>0</v>
      </c>
      <c r="OL83" s="203">
        <v>-16.812717400000004</v>
      </c>
      <c r="OM83" s="203">
        <v>289.32827199999997</v>
      </c>
      <c r="ON83" s="241">
        <f>IFERROR(HLOOKUP("fl_3g_flow_s11",acc!$B$10:$AIO$83,$A83-1947,FALSE)+HLOOKUP("fl_4_flow_s11",acc!$B$10:$AIO$83,$A83-1947,FALSE)+HLOOKUP("fl_5e_flow_s11",acc!$B$10:$AIO$83,$A83-1947,FALSE),"")</f>
        <v>284.6056347</v>
      </c>
      <c r="OO83" s="203">
        <v>0</v>
      </c>
      <c r="OP83" s="203">
        <v>0</v>
      </c>
      <c r="OQ83" s="203">
        <v>8.3237863000000001</v>
      </c>
      <c r="OR83" s="203">
        <v>12.217625</v>
      </c>
      <c r="OS83" s="203">
        <v>-3.893885</v>
      </c>
      <c r="OT83" s="203">
        <v>140.19501070000001</v>
      </c>
      <c r="OU83" s="203">
        <v>134.63768299999998</v>
      </c>
      <c r="OV83" s="203">
        <v>134.63768299999998</v>
      </c>
      <c r="OW83" s="203">
        <v>0</v>
      </c>
      <c r="OX83" s="203">
        <v>0</v>
      </c>
      <c r="OY83" s="203">
        <v>0</v>
      </c>
      <c r="OZ83" s="203">
        <v>0</v>
      </c>
      <c r="PA83" s="203">
        <v>1650.3203196999998</v>
      </c>
      <c r="PB83" s="241">
        <f>IFERROR(HLOOKUP("fl_295_flow_s12",acc!$B$10:$AMM$83,$A83-1947,FALSE)+HLOOKUP("fl_2_flow_s12",acc!$B$10:$AMM$83,$A83-1947,FALSE)+HLOOKUP("fl_3g_flow_s12",acc!$B$10:$AMM$83,$A83-1947,FALSE)+HLOOKUP("fl_5e_flow_s12",acc!$B$10:$AMM$83,$A83-1947,FALSE)+HLOOKUP("fl_6_flow_s12",acc!$B$10:$AMM$83,$A83-1947,FALSE)+HLOOKUP("fl_7_flow_s12",acc!$B$10:$AMM$83,$A83-1947,FALSE),"")</f>
        <v>683.9447472999999</v>
      </c>
      <c r="PC83" s="203">
        <v>23.384312000000001</v>
      </c>
      <c r="PD83" s="203">
        <v>438.79125759999999</v>
      </c>
      <c r="PE83" s="203">
        <v>0</v>
      </c>
      <c r="PF83" s="203">
        <v>156.16924449999996</v>
      </c>
      <c r="PG83" s="203">
        <v>20.670012400000001</v>
      </c>
      <c r="PH83" s="203">
        <v>-25.608438</v>
      </c>
      <c r="PI83" s="203">
        <v>46.278309999999998</v>
      </c>
      <c r="PJ83" s="203">
        <v>0</v>
      </c>
      <c r="PK83" s="203">
        <v>47.206477</v>
      </c>
      <c r="PL83" s="203">
        <v>47.206477</v>
      </c>
      <c r="PM83" s="203">
        <v>0</v>
      </c>
      <c r="PN83" s="203">
        <v>38.951447999999999</v>
      </c>
      <c r="PO83" s="203">
        <v>-17.8435518</v>
      </c>
      <c r="PP83" s="203">
        <v>0</v>
      </c>
      <c r="PQ83" s="203">
        <v>274.30223100000001</v>
      </c>
      <c r="PR83" s="241">
        <f>IFERROR(HLOOKUP("fl_21_flow_s121",acc!$B$10:$AME$83,$A83-1947,FALSE)+HLOOKUP("res_flow",acc!$B$10:$AME$83,$A83-1947,FALSE)+HLOOKUP("gcb_flow",acc!$B$10:$AME$83,$A83-1947,FALSE)+HLOOKUP("fl_2_flow_s121",acc!$B$10:$AME$83,$A83-1947,FALSE)+HLOOKUP("fl_5e_flow_s121",acc!$B$10:$AME$83,$A83-1947,FALSE),"")</f>
        <v>251.948443</v>
      </c>
      <c r="PS83" s="203">
        <v>0</v>
      </c>
      <c r="PT83" s="203">
        <v>16.531979999999976</v>
      </c>
      <c r="PU83" s="203">
        <v>20.778003000000002</v>
      </c>
      <c r="PV83" s="203">
        <v>0</v>
      </c>
      <c r="PW83" s="203">
        <v>0</v>
      </c>
      <c r="PX83" s="203">
        <v>0</v>
      </c>
      <c r="PY83" s="203">
        <v>0</v>
      </c>
      <c r="PZ83" s="203">
        <v>0</v>
      </c>
      <c r="QA83" s="203">
        <v>0</v>
      </c>
      <c r="QB83" s="203">
        <v>0</v>
      </c>
      <c r="QC83" s="203">
        <v>0</v>
      </c>
      <c r="QD83" s="203">
        <v>0</v>
      </c>
      <c r="QE83" s="203">
        <v>0</v>
      </c>
      <c r="QF83" s="203">
        <v>0</v>
      </c>
      <c r="QG83" s="203">
        <v>164.53014199999998</v>
      </c>
      <c r="QH83" s="241">
        <f>IFERROR(HLOOKUP("fl_2_flow_s13",acc!$B$10:$ALW$83,$A83-1947,FALSE)+HLOOKUP("fl_3e_flow_s13",acc!$B$10:$ALW$83,$A83-1947,FALSE)+HLOOKUP("fl_4_flow_s13",acc!$B$10:$ALW$83,$A83-1947,FALSE),"")</f>
        <v>192.414773</v>
      </c>
      <c r="QI83" s="203">
        <v>0</v>
      </c>
      <c r="QJ83" s="203">
        <v>20.707095000000002</v>
      </c>
      <c r="QK83" s="203">
        <v>0</v>
      </c>
      <c r="QL83" s="203">
        <v>163.96448599999999</v>
      </c>
      <c r="QM83" s="203">
        <v>151.484634</v>
      </c>
      <c r="QN83" s="203">
        <v>12.479645</v>
      </c>
      <c r="QO83" s="203">
        <v>8.9826429999999995</v>
      </c>
      <c r="QP83" s="203">
        <v>0</v>
      </c>
      <c r="QQ83" s="203">
        <v>0</v>
      </c>
      <c r="QR83" s="203">
        <v>0</v>
      </c>
      <c r="QS83" s="203">
        <v>0</v>
      </c>
      <c r="QT83" s="203">
        <v>0</v>
      </c>
      <c r="QU83" s="203">
        <v>0</v>
      </c>
      <c r="QV83" s="203">
        <v>85.650600499999996</v>
      </c>
      <c r="QW83" s="241">
        <f>IFERROR(HLOOKUP("fl_4_flow_s14",acc!$B$10:$ALO$83,$A83-1947,FALSE),"")</f>
        <v>88.476009900000008</v>
      </c>
      <c r="QX83" s="203">
        <v>0</v>
      </c>
      <c r="QY83" s="203">
        <v>0</v>
      </c>
      <c r="QZ83" s="203">
        <v>0</v>
      </c>
      <c r="RA83" s="203">
        <v>0</v>
      </c>
      <c r="RB83" s="203">
        <v>0</v>
      </c>
      <c r="RC83" s="203">
        <v>88.476009900000008</v>
      </c>
      <c r="RD83" s="203">
        <v>0</v>
      </c>
      <c r="RE83" s="203">
        <v>0</v>
      </c>
      <c r="RF83" s="203">
        <v>0</v>
      </c>
      <c r="RG83" s="203">
        <v>0</v>
      </c>
      <c r="RH83" s="203">
        <v>0</v>
      </c>
      <c r="RI83" s="203">
        <v>0</v>
      </c>
      <c r="RJ83" s="203">
        <v>2450.0853561999998</v>
      </c>
      <c r="RK83" s="241">
        <f>IFERROR(HLOOKUP("fl_1_flow_s2",acc!$B$10:$ALG$83,$A83-1947,FALSE)+HLOOKUP("fl_295_flow_s2",acc!$B$10:$ALG$83,$A83-1947,FALSE)+HLOOKUP("tgt2_flow",acc!$B$10:$ALG$83,$A83-1947,FALSE)+HLOOKUP("fl_2_flow_s2",acc!$B$10:$ALG$83,$A83-1947,FALSE)+HLOOKUP("fl_3d_flow_s2",acc!$B$10:$ALG$83,$A83-1947,FALSE)+HLOOKUP("fl_4_flow_s2",acc!$B$10:$ALG$83,$A83-1947,FALSE)+HLOOKUP("fl_5d_flow_s2",acc!$B$10:$ALG$83,$A83-1947,FALSE)+HLOOKUP("fl_7_flow_s2",acc!$B$10:$ALG$83,$A83-1947,FALSE),"")</f>
        <v>330.69929880000001</v>
      </c>
      <c r="RL83" s="203">
        <v>0.7761250000000004</v>
      </c>
      <c r="RM83" s="203">
        <v>179.15404229999999</v>
      </c>
      <c r="RN83" s="203">
        <v>0</v>
      </c>
      <c r="RO83" s="203">
        <v>-71.46747049999999</v>
      </c>
      <c r="RP83" s="203">
        <v>197.1068846</v>
      </c>
      <c r="RQ83" s="203">
        <v>138.09382099999999</v>
      </c>
      <c r="RR83" s="203">
        <v>59.012599999999999</v>
      </c>
      <c r="RS83" s="203">
        <v>72.160430700000006</v>
      </c>
      <c r="RT83" s="203">
        <v>61.899025999999999</v>
      </c>
      <c r="RU83" s="203">
        <v>0</v>
      </c>
      <c r="RV83" s="203">
        <v>61.899025999999999</v>
      </c>
      <c r="RW83" s="203">
        <v>0</v>
      </c>
      <c r="RX83" s="203">
        <v>17.623002799999995</v>
      </c>
      <c r="RY83" s="203">
        <v>0</v>
      </c>
      <c r="RZ83" s="203">
        <v>1458.1248855000001</v>
      </c>
      <c r="SA83" s="241">
        <f>IFERROR(HLOOKUP("fa_21_v_s11",acc!$B$10:$AIR$83,$A83-1947,FALSE)+HLOOKUP("fa_2_v_s11",acc!$B$10:$AIR$83,$A83-1947,FALSE)+HLOOKUP("fa_3e_v_s11",acc!$B$10:$AIR$83,$A83-1947,FALSE)+HLOOKUP("fa_3d_v_s11",acc!$B$10:$AIR$83,$A83-1947,FALSE)+HLOOKUP("fa_4_v_s11",acc!$B$10:$AIR$83,$A83-1947,FALSE)
+HLOOKUP("fa_5e_v_s11",acc!$B$10:$AIR$83,$A83-1947,FALSE)
+HLOOKUP("fa_5d_v_s11",acc!$B$10:$AIR$83,$A83-1947,FALSE)
+HLOOKUP("fa_6_v_s11",acc!$B$10:$AIR$83,$A83-1947,FALSE)
+HLOOKUP("fa_7_v_s11",acc!$B$10:$AIR$83,$A83-1947,FALSE)
+HLOOKUP("fa_8_v_s11",acc!$B$10:$AIR$83,$A83-1947,FALSE),"")</f>
        <v>1454.4877831999997</v>
      </c>
      <c r="SB83" s="203">
        <v>0</v>
      </c>
      <c r="SC83" s="203">
        <v>2.6369400999999999</v>
      </c>
      <c r="SD83" s="203">
        <v>0</v>
      </c>
      <c r="SE83" s="203">
        <v>-1.9334249999999999</v>
      </c>
      <c r="SF83" s="203">
        <v>-0.9105359999999999</v>
      </c>
      <c r="SG83" s="203">
        <v>-1.022932</v>
      </c>
      <c r="SH83" s="203">
        <v>11.4725</v>
      </c>
      <c r="SI83" s="203">
        <v>1444.8351843999999</v>
      </c>
      <c r="SJ83" s="203">
        <v>1152.7379979999998</v>
      </c>
      <c r="SK83" s="203">
        <v>292.09718409999999</v>
      </c>
      <c r="SL83" s="323">
        <v>-1.114914000000006</v>
      </c>
      <c r="SM83" s="203">
        <v>0.214</v>
      </c>
      <c r="SN83" s="203">
        <v>-2.0232000000000006</v>
      </c>
      <c r="SO83" s="203">
        <v>-651.80938860000003</v>
      </c>
      <c r="SP83" s="241">
        <f>IFERROR(HLOOKUP("fa_21_v_s12",acc!$B$10:$AML$83,$A83-1947,FALSE)+HLOOKUP("res_v",acc!$B$10:$AML$83,$A83-1947,FALSE)+HLOOKUP("fa_2_v_s12",acc!$B$10:$AML$83,$A83-1947,FALSE)+HLOOKUP("fa_3e_v_s12",acc!$B$10:$AML$83,$A83-1947,FALSE)+HLOOKUP("fa_3d_v_s12",acc!$B$10:$AML$83,$A83-1947,FALSE)+HLOOKUP("fa_3g_v_s12",acc!$B$10:$AML$83,$A83-1947,FALSE)+HLOOKUP("fa_4_v_s12",acc!$B$10:$AML$83,$A83-1947,FALSE)+HLOOKUP("fa_5e_v_s12",acc!$B$10:$AML$83,$A83-1947,FALSE)+HLOOKUP("fa_5d_v_s12",acc!$B$10:$AML$83,$A83-1947,FALSE)+HLOOKUP("fa_8_v_s12",acc!$B$10:$AML$83,$A83-1947,FALSE),"")</f>
        <v>326.7413967</v>
      </c>
      <c r="SQ83" s="203">
        <v>1.0711940000000002</v>
      </c>
      <c r="SR83" s="203">
        <v>36.773669700000006</v>
      </c>
      <c r="SS83" s="203">
        <v>0</v>
      </c>
      <c r="ST83" s="203">
        <v>0</v>
      </c>
      <c r="SU83" s="203">
        <v>-60.964338499999997</v>
      </c>
      <c r="SV83" s="203">
        <v>-39.481109000000004</v>
      </c>
      <c r="SW83" s="203">
        <v>-21.483477999999998</v>
      </c>
      <c r="SX83" s="203">
        <v>25.641797800000003</v>
      </c>
      <c r="SY83" s="203">
        <v>325.28329389999999</v>
      </c>
      <c r="SZ83" s="203">
        <v>201.33283499999999</v>
      </c>
      <c r="TA83" s="203">
        <v>123.9504482</v>
      </c>
      <c r="TB83" s="203">
        <v>0</v>
      </c>
      <c r="TC83" s="203">
        <v>0</v>
      </c>
      <c r="TD83" s="203">
        <v>0</v>
      </c>
      <c r="TE83" s="203">
        <v>-8.8424563999999997</v>
      </c>
      <c r="TF83" s="241">
        <f>IFERROR(HLOOKUP("fa_1_v_s121",acc!$B$10:$AMD$83,$A83-1947,FALSE)+HLOOKUP("fa_295_v_s121",acc!$B$10:$AMD$83,$A83-1947,FALSE)+HLOOKUP("tgt2_v",acc!$B$10:$AMD$83,$A83-1947,FALSE)+HLOOKUP("fa_2_v_s121",acc!$B$10:$AMD$83,$A83-1947,FALSE)+HLOOKUP("fa_3e_v_s121",acc!$B$10:$AMD$83,$A83-1947,FALSE)+HLOOKUP("fa_3d_v_s121",acc!$B$10:$AMD$83,$A83-1947,FALSE)+HLOOKUP("fa_3g_v_s121",acc!$B$10:$AMD$83,$A83-1947,FALSE)+HLOOKUP("fa_4_v_s121",acc!$B$10:$AMD$83,$A83-1947,FALSE)+HLOOKUP("fa_5e_v_s121",acc!$B$10:$AMD$83,$A83-1947,FALSE)+HLOOKUP("fa_5d_v_s121",acc!$B$10:$AMD$83,$A83-1947,FALSE)+HLOOKUP("fa_7_v_s121",acc!$B$10:$AMD$83,$A83-1947,FALSE)+HLOOKUP("fa_8_v_s121",acc!$B$10:$AMD$83,$A83-1947,FALSE),"")</f>
        <v>-9.9136979999999983</v>
      </c>
      <c r="TG83" s="203">
        <v>4.916461</v>
      </c>
      <c r="TH83" s="203">
        <v>8.0194410000000005</v>
      </c>
      <c r="TI83" s="203">
        <v>0</v>
      </c>
      <c r="TJ83" s="203">
        <v>0.41495199999999999</v>
      </c>
      <c r="TK83" s="203">
        <v>-23.6738094</v>
      </c>
      <c r="TL83" s="203">
        <v>-25.748245999999998</v>
      </c>
      <c r="TM83" s="203">
        <v>2.0743909999999999</v>
      </c>
      <c r="TN83" s="203">
        <v>0</v>
      </c>
      <c r="TO83" s="203">
        <v>0.40930500000000003</v>
      </c>
      <c r="TP83" s="203">
        <v>0.38394600000000001</v>
      </c>
      <c r="TQ83" s="203">
        <v>2.5356999999999998E-2</v>
      </c>
      <c r="TR83" s="203">
        <v>0</v>
      </c>
      <c r="TS83" s="241">
        <v>0</v>
      </c>
      <c r="TT83" s="203">
        <v>0</v>
      </c>
      <c r="TU83" s="203">
        <v>59.893613999999999</v>
      </c>
      <c r="TV83" s="241">
        <f>IFERROR(HLOOKUP("gcb_v",acc!$B$10:$ALV$83,$A83-1947,FALSE)+HLOOKUP("fa_2_v_s13",acc!$B$10:$ALV$83,$A83-1947,FALSE)+HLOOKUP("fa_3d_v_s13",acc!$B$10:$ALV$83,$A83-1947,FALSE)+HLOOKUP("fa_3g_v_s13",acc!$B$10:$ALV$83,$A83-1947,FALSE)+HLOOKUP("fa_5e_v_s13",acc!$B$10:$ALV$83,$A83-1947,FALSE)+HLOOKUP("fa_5d_v_s13",acc!$B$10:$ALV$83,$A83-1947,FALSE)+HLOOKUP("fa_6_v_s13",acc!$B$10:$ALV$83,$A83-1947,FALSE)+HLOOKUP("fa_7_v_s13",acc!$B$10:$ALV$83,$A83-1947,FALSE)+HLOOKUP("fa_8_v_s13",acc!$B$10:$ALV$83,$A83-1947,FALSE),"")</f>
        <v>60.237706999999993</v>
      </c>
      <c r="TW83" s="203">
        <v>0</v>
      </c>
      <c r="TX83" s="203">
        <v>4.0582E-2</v>
      </c>
      <c r="TY83" s="203">
        <v>0</v>
      </c>
      <c r="TZ83" s="203">
        <v>-1.0637180000000002</v>
      </c>
      <c r="UA83" s="203">
        <v>-0.59068799999999999</v>
      </c>
      <c r="UB83" s="203">
        <v>-0.47214</v>
      </c>
      <c r="UC83" s="203">
        <v>0</v>
      </c>
      <c r="UD83" s="203">
        <v>61.155425999999999</v>
      </c>
      <c r="UE83" s="203">
        <v>58.757847999999996</v>
      </c>
      <c r="UF83" s="203">
        <v>2.3976120000000001</v>
      </c>
      <c r="UG83" s="203">
        <v>0</v>
      </c>
      <c r="UH83" s="203">
        <v>-0.239207</v>
      </c>
      <c r="UI83" s="203">
        <v>0</v>
      </c>
      <c r="UJ83" s="203">
        <v>214.66419440000001</v>
      </c>
      <c r="UK83" s="241">
        <f>IFERROR(HLOOKUP("fa_21_v_s14",acc!$B$10:$ALN$83,$A83-1947,FALSE)+HLOOKUP("fa_2_v_s14",acc!$B$10:$ALN$83,$A83-1947,FALSE)+HLOOKUP("fa_3d_v_s14",acc!$B$10:$ALN$83,$A83-1947,FALSE)+HLOOKUP("fa_3g_v_s14",acc!$B$10:$ALN$83,$A83-1947,FALSE)+HLOOKUP("fa_5e_v_s14",acc!$B$10:$ALN$83,$A83-1947,FALSE)+HLOOKUP("fa_5d_v_s14",acc!$B$10:$ALN$83,$A83-1947,FALSE)+HLOOKUP("fa_6_v_s14",acc!$B$10:$ALN$83,$A83-1947,FALSE)+HLOOKUP("fa_7_v_s14",acc!$B$10:$ALN$83,$A83-1947,FALSE)+HLOOKUP("fa_8_v_s14",acc!$B$10:$ALN$83,$A83-1947,FALSE),"")</f>
        <v>214.28080560000001</v>
      </c>
      <c r="UL83" s="203">
        <v>0</v>
      </c>
      <c r="UM83" s="203">
        <v>1.0959103000000001</v>
      </c>
      <c r="UN83" s="203">
        <v>0</v>
      </c>
      <c r="UO83" s="203">
        <v>8.9151999999999995E-2</v>
      </c>
      <c r="UP83" s="203">
        <v>-2.4928000000000002E-2</v>
      </c>
      <c r="UQ83" s="203">
        <v>0.113998</v>
      </c>
      <c r="UR83" s="203">
        <v>0</v>
      </c>
      <c r="US83" s="203">
        <v>210.8180591</v>
      </c>
      <c r="UT83" s="203">
        <v>198.17487400000002</v>
      </c>
      <c r="UU83" s="203">
        <v>12.643178299999999</v>
      </c>
      <c r="UV83" s="203">
        <v>2.2777730000000003</v>
      </c>
      <c r="UW83" s="203">
        <v>0</v>
      </c>
      <c r="UX83" s="203">
        <v>0</v>
      </c>
      <c r="UY83" s="203">
        <v>1028.8550981999999</v>
      </c>
      <c r="UZ83" s="241">
        <f>IFERROR(HLOOKUP("fa_21_v_s2",acc!$B$10:$ALF$83,$A83-1947,FALSE)+HLOOKUP("fa_2_v_s2",acc!$B$10:$ALF$83,$A83-1947,FALSE)+HLOOKUP("fa_3e_v_s2",acc!$B$10:$ALF$83,$A83-1947,FALSE)+HLOOKUP("fa_3g_v_s2",acc!$B$10:$ALF$83,$A83-1947,FALSE)+HLOOKUP("fa_4_v_s2",acc!$B$10:$ALF$83,$A83-1947,FALSE)+HLOOKUP("fa_5e_v_s2",acc!$B$10:$ALF$83,$A83-1947,FALSE)+HLOOKUP("fa_6_v_s2",acc!$B$10:$ALF$83,$A83-1947,FALSE)+HLOOKUP("fa_8_v_s2",acc!$B$10:$ALF$83,$A83-1947,FALSE),"")</f>
        <v>355.75119850000021</v>
      </c>
      <c r="VA83" s="203">
        <v>0</v>
      </c>
      <c r="VB83" s="203">
        <v>19.973708999999999</v>
      </c>
      <c r="VC83" s="203">
        <v>0</v>
      </c>
      <c r="VD83" s="203">
        <v>0</v>
      </c>
      <c r="VE83" s="203">
        <v>-106.5789389</v>
      </c>
      <c r="VF83" s="203">
        <v>-66.755506999999994</v>
      </c>
      <c r="VG83" s="203">
        <v>-39.823</v>
      </c>
      <c r="VH83" s="203">
        <v>2.1812419999999992</v>
      </c>
      <c r="VI83" s="203">
        <v>372.19804750000026</v>
      </c>
      <c r="VJ83" s="203">
        <v>372.19804750000026</v>
      </c>
      <c r="VK83" s="203">
        <v>0</v>
      </c>
      <c r="VL83" s="203">
        <v>-0.80200000000000005</v>
      </c>
      <c r="VM83" s="203">
        <v>0</v>
      </c>
      <c r="VN83" s="203">
        <v>2.0232000000000006</v>
      </c>
      <c r="VO83" s="203">
        <v>1718.6517091000001</v>
      </c>
      <c r="VP83" s="241">
        <f>IFERROR(HLOOKUP("fl_3g_v_s11",acc!$B$10:$AIM$83,$A83-1947,FALSE)+HLOOKUP("fl_4_v_s11",acc!$B$10:$AIM$83,$A83-1947,FALSE)+HLOOKUP("fl_5e_v_s11",acc!$B$10:$AIM$83,$A83-1947,FALSE),"")</f>
        <v>1715.0146954000002</v>
      </c>
      <c r="VQ83" s="203">
        <v>0</v>
      </c>
      <c r="VR83" s="203">
        <v>0</v>
      </c>
      <c r="VS83" s="203">
        <v>-6.6667863000000001</v>
      </c>
      <c r="VT83" s="203">
        <v>-4.7630780000000001</v>
      </c>
      <c r="VU83" s="203">
        <v>-1.9036649999999999</v>
      </c>
      <c r="VV83" s="203">
        <v>10.1269309</v>
      </c>
      <c r="VW83" s="203">
        <v>1711.1537645000001</v>
      </c>
      <c r="VX83" s="203">
        <v>1711.1537645000001</v>
      </c>
      <c r="VY83" s="203">
        <v>0</v>
      </c>
      <c r="VZ83" s="203">
        <v>0</v>
      </c>
      <c r="WA83" s="203">
        <v>0</v>
      </c>
      <c r="WB83" s="203">
        <v>0</v>
      </c>
      <c r="WC83" s="203">
        <v>-616.59875720000002</v>
      </c>
      <c r="WD83" s="241">
        <f>IFERROR(HLOOKUP("fl_295_v_s12",acc!$B$10:$AMK$83,$A83-1947,FALSE)+HLOOKUP("fl_2_v_s12",acc!$B$10:$AMK$83,$A83-1947,FALSE)+HLOOKUP("fl_3g_v_s12",acc!$B$10:$AMK$83,$A83-1947,FALSE)+HLOOKUP("fl_5e_v_s12",acc!$B$10:$AMK$83,$A83-1947,FALSE)+HLOOKUP("fl_6_v_s12",acc!$B$10:$AMK$83,$A83-1947,FALSE)+HLOOKUP("fl_7_v_s12",acc!$B$10:$AMK$83,$A83-1947,FALSE),"")</f>
        <v>361.95242590000055</v>
      </c>
      <c r="WE83" s="203">
        <v>1.071194</v>
      </c>
      <c r="WF83" s="203">
        <v>42.372431900000002</v>
      </c>
      <c r="WG83" s="203">
        <v>0</v>
      </c>
      <c r="WH83" s="203">
        <v>19.973708999999999</v>
      </c>
      <c r="WI83" s="203">
        <v>-3.8743195999999998</v>
      </c>
      <c r="WJ83" s="203">
        <v>-3.8430740000000001</v>
      </c>
      <c r="WK83" s="203">
        <v>-3.1108E-2</v>
      </c>
      <c r="WL83" s="203">
        <v>0</v>
      </c>
      <c r="WM83" s="203">
        <v>261.09995199999997</v>
      </c>
      <c r="WN83" s="203">
        <v>261.09995199999997</v>
      </c>
      <c r="WO83" s="203">
        <v>0</v>
      </c>
      <c r="WP83" s="323">
        <v>0.36086000000074647</v>
      </c>
      <c r="WQ83" s="203">
        <v>42.01965499999983</v>
      </c>
      <c r="WR83" s="203">
        <v>0</v>
      </c>
      <c r="WS83" s="203">
        <v>21.344041000000001</v>
      </c>
      <c r="WT83" s="241">
        <f>IFERROR(HLOOKUP("fl_21_v_s121",acc!$B$10:$AMC$83,$A83-1947,FALSE)+HLOOKUP("res_v",acc!$B$10:$AMC$83,$A83-1947,FALSE)+HLOOKUP("gcb_v",acc!$B$10:$AMC$83,$A83-1947,FALSE)+HLOOKUP("fl_2_v_s121",acc!$B$10:$AMC$83,$A83-1947,FALSE)+HLOOKUP("fl_5e_v_s121",acc!$B$10:$AMC$83,$A83-1947,FALSE),"")</f>
        <v>20.272846999999999</v>
      </c>
      <c r="WU83" s="203">
        <v>0</v>
      </c>
      <c r="WV83" s="203">
        <v>8.9337820000000008</v>
      </c>
      <c r="WW83" s="203">
        <v>0</v>
      </c>
      <c r="WX83" s="203">
        <v>0</v>
      </c>
      <c r="WY83" s="203">
        <v>0</v>
      </c>
      <c r="WZ83" s="203">
        <v>0</v>
      </c>
      <c r="XA83" s="203">
        <v>0</v>
      </c>
      <c r="XB83" s="203">
        <v>0</v>
      </c>
      <c r="XC83" s="203">
        <v>11.331832</v>
      </c>
      <c r="XD83" s="203">
        <v>11.331832</v>
      </c>
      <c r="XE83" s="203">
        <v>0</v>
      </c>
      <c r="XF83" s="203">
        <v>0</v>
      </c>
      <c r="XG83" s="203">
        <v>0</v>
      </c>
      <c r="XH83" s="203">
        <v>0</v>
      </c>
      <c r="XI83" s="203">
        <v>-96.037832999999992</v>
      </c>
      <c r="XJ83" s="241">
        <f>IFERROR(HLOOKUP("fl_2_v_s13",acc!$B$10:$ALU$83,$A83-1947,FALSE)+HLOOKUP("fl_3e_v_s13",acc!$B$10:$ALU$83,$A83-1947,FALSE)+HLOOKUP("fl_4_v_s13",acc!$B$10:$ALU$83,$A83-1947,FALSE),"")</f>
        <v>-95.694453999999993</v>
      </c>
      <c r="XK83" s="203">
        <v>0</v>
      </c>
      <c r="XL83" s="203">
        <v>0</v>
      </c>
      <c r="XM83" s="203">
        <v>0</v>
      </c>
      <c r="XN83" s="203">
        <v>-96.037832999999992</v>
      </c>
      <c r="XO83" s="203">
        <v>-58.149355</v>
      </c>
      <c r="XP83" s="203">
        <v>-37.888267999999997</v>
      </c>
      <c r="XQ83" s="203">
        <v>-5.31E-4</v>
      </c>
      <c r="XR83" s="203">
        <v>0</v>
      </c>
      <c r="XS83" s="203">
        <v>0</v>
      </c>
      <c r="XT83" s="203">
        <v>0</v>
      </c>
      <c r="XU83" s="203">
        <v>0</v>
      </c>
      <c r="XV83" s="203">
        <v>0</v>
      </c>
      <c r="XW83" s="203">
        <v>0</v>
      </c>
      <c r="XX83" s="203">
        <v>1.4959382999999999</v>
      </c>
      <c r="XY83" s="241">
        <f>IFERROR(HLOOKUP("fl_4_v_s14",acc!$B$10:$ALM$83,$A83-1947,FALSE),"")</f>
        <v>1.1126383</v>
      </c>
      <c r="XZ83" s="203">
        <v>0</v>
      </c>
      <c r="YA83" s="203">
        <v>0</v>
      </c>
      <c r="YB83" s="203">
        <v>0</v>
      </c>
      <c r="YC83" s="203">
        <v>0</v>
      </c>
      <c r="YD83" s="203">
        <v>0</v>
      </c>
      <c r="YE83" s="203">
        <v>1.1126383</v>
      </c>
      <c r="YF83" s="203">
        <v>0</v>
      </c>
      <c r="YG83" s="203">
        <v>0</v>
      </c>
      <c r="YH83" s="203">
        <v>0</v>
      </c>
      <c r="YI83" s="203">
        <v>0</v>
      </c>
      <c r="YJ83" s="203">
        <v>0</v>
      </c>
      <c r="YK83" s="203">
        <v>0</v>
      </c>
      <c r="YL83" s="203">
        <v>1072.0308489000001</v>
      </c>
      <c r="YM83" s="241">
        <f>IFERROR(HLOOKUP("fl_1_v_s2",acc!$B$10:$ALE$83,$A83-1947,FALSE)+HLOOKUP("fl_295_v_s2",acc!$B$10:$ALE$83,$A83-1947,FALSE)+HLOOKUP("tgt2_v",acc!$B$10:$ALE$83,$A83-1947,FALSE)+HLOOKUP("fl_2_v_s2",acc!$B$10:$ALE$83,$A83-1947,FALSE)+HLOOKUP("fl_3d_v_s2",acc!$B$10:$ALE$83,$A83-1947,FALSE)+HLOOKUP("fl_4_v_s2",acc!$B$10:$ALE$83,$A83-1947,FALSE)+HLOOKUP("fl_5d_v_s2",acc!$B$10:$ALE$83,$A83-1947,FALSE)+HLOOKUP("fl_7_v_s2",acc!$B$10:$ALE$83,$A83-1947,FALSE),"")</f>
        <v>398.92696030000008</v>
      </c>
      <c r="YN83" s="203">
        <v>4.916461</v>
      </c>
      <c r="YO83" s="203">
        <v>17.234038200000001</v>
      </c>
      <c r="YP83" s="203">
        <v>0</v>
      </c>
      <c r="YQ83" s="203">
        <v>-19.558757</v>
      </c>
      <c r="YR83" s="203">
        <v>-87.546138900000003</v>
      </c>
      <c r="YS83" s="203">
        <v>-66.755506999999994</v>
      </c>
      <c r="YT83" s="203">
        <v>-20.790200000000002</v>
      </c>
      <c r="YU83" s="203">
        <v>28.056501600000001</v>
      </c>
      <c r="YV83" s="203">
        <v>431.11377850000002</v>
      </c>
      <c r="YW83" s="203">
        <v>0</v>
      </c>
      <c r="YX83" s="203">
        <v>431.11377850000002</v>
      </c>
      <c r="YY83" s="203">
        <v>0</v>
      </c>
      <c r="YZ83" s="203">
        <v>-42.044861999999966</v>
      </c>
      <c r="ZA83" s="203">
        <v>0</v>
      </c>
      <c r="ZB83" s="203">
        <v>-45.5879452</v>
      </c>
      <c r="ZC83" s="241">
        <f>IFERROR(HLOOKUP("fa_21_c_s11",acc!$B$10:$AIL$83,$A83-1947,FALSE)+HLOOKUP("fa_2_c_s11",acc!$B$10:$AIL$83,$A83-1947,FALSE)+HLOOKUP("fa_3e_c_s11",acc!$B$10:$AIL$83,$A83-1947,FALSE)+HLOOKUP("fa_3d_c_s11",acc!$B$10:$AIL$83,$A83-1947,FALSE)+HLOOKUP("fa_4_c_s11",acc!$B$10:$AIL$83,$A83-1947,FALSE)+HLOOKUP("fa_5e_c_s11",acc!$B$10:$AIL$83,$A83-1947,FALSE)+HLOOKUP("fa_5d_c_s11",acc!$B$10:$AIL$83,$A83-1947,FALSE)+HLOOKUP("fa_6_c_s11",acc!$B$10:$AIL$83,$A83-1947,FALSE)+HLOOKUP("fa_7_c_s11",acc!$B$10:$AIL$83,$A83-1947,FALSE)+HLOOKUP("fa_8_c_s11",acc!$B$10:$AIL$83,$A83-1947,FALSE),"")</f>
        <v>-46.094726999999999</v>
      </c>
      <c r="ZD83" s="203">
        <v>0</v>
      </c>
      <c r="ZE83" s="203">
        <v>-7.4000000000000003E-3</v>
      </c>
      <c r="ZF83" s="203">
        <v>0</v>
      </c>
      <c r="ZG83" s="203">
        <v>1.9510000000000001</v>
      </c>
      <c r="ZH83" s="203">
        <v>2.8395E-2</v>
      </c>
      <c r="ZI83" s="203">
        <v>1.922634</v>
      </c>
      <c r="ZJ83" s="203">
        <v>-5.2999999999999998E-4</v>
      </c>
      <c r="ZK83" s="203">
        <v>-47.412415200000005</v>
      </c>
      <c r="ZL83" s="203">
        <v>-44.100036000000003</v>
      </c>
      <c r="ZM83" s="203">
        <v>-3.312376</v>
      </c>
      <c r="ZN83" s="203">
        <v>-0.13015399999999999</v>
      </c>
      <c r="ZO83" s="203">
        <v>0</v>
      </c>
      <c r="ZP83" s="203">
        <v>-0.46686499999999997</v>
      </c>
      <c r="ZQ83" s="203">
        <v>-39.401643900000003</v>
      </c>
      <c r="ZR83" s="241">
        <f>IFERROR(HLOOKUP("fa_21_c_s12",acc!$B$10:$AMJ$83,$A83-1947,FALSE)+HLOOKUP("res_c",acc!$B$10:$AMJ$83,$A83-1947,FALSE)+HLOOKUP("fa_2_c_s12",acc!$B$10:$AMJ$83,$A83-1947,FALSE)+HLOOKUP("fa_3e_c_s12",acc!$B$10:$AMJ$83,$A83-1947,FALSE)+HLOOKUP("fa_3d_c_s12",acc!$B$10:$AMJ$83,$A83-1947,FALSE)+HLOOKUP("fa_3g_c_s12",acc!$B$10:$AMJ$83,$A83-1947,FALSE)+HLOOKUP("fa_4_c_s12",acc!$B$10:$AMJ$83,$A83-1947,FALSE)+HLOOKUP("fa_5e_c_s12",acc!$B$10:$AMJ$83,$A83-1947,FALSE)+HLOOKUP("fa_5d_c_s12",acc!$B$10:$AMJ$83,$A83-1947,FALSE)+HLOOKUP("fa_8_c_s12",acc!$B$10:$AMJ$83,$A83-1947,FALSE),"")</f>
        <v>-30.742937899999998</v>
      </c>
      <c r="ZS83" s="203">
        <v>0</v>
      </c>
      <c r="ZT83" s="203">
        <v>3.08451E-2</v>
      </c>
      <c r="ZU83" s="203">
        <v>0</v>
      </c>
      <c r="ZV83" s="203">
        <v>0</v>
      </c>
      <c r="ZW83" s="203">
        <v>-5.7176</v>
      </c>
      <c r="ZX83" s="203">
        <v>-4.3926750000000006</v>
      </c>
      <c r="ZY83" s="203">
        <v>-1.324929</v>
      </c>
      <c r="ZZ83" s="203">
        <v>-18.262268999999996</v>
      </c>
      <c r="AAA83" s="203">
        <v>-6.6886960000000002</v>
      </c>
      <c r="AAB83" s="203">
        <v>-7.1617069999999998</v>
      </c>
      <c r="AAC83" s="203">
        <v>0.47301500000000002</v>
      </c>
      <c r="AAD83" s="203">
        <v>0</v>
      </c>
      <c r="AAE83" s="203">
        <v>0</v>
      </c>
      <c r="AAF83" s="203">
        <v>-0.10521799999999999</v>
      </c>
      <c r="AAG83" s="203">
        <v>0</v>
      </c>
      <c r="AAH83" s="241">
        <f>IFERROR(HLOOKUP("fa_1_c_s121",acc!$B$10:$AMB$83,$A83-1947,FALSE)+HLOOKUP("fa_295_c_s121",acc!$B$10:$AMB$83,$A83-1947,FALSE)+HLOOKUP("tgt2_c",acc!$B$10:$AMB$83,$A83-1947,FALSE)+HLOOKUP("fa_2_c_s121",acc!$B$10:$AMB$83,$A83-1947,FALSE)+HLOOKUP("fa_3e_c_s121",acc!$B$10:$AMB$83,$A83-1947,FALSE)+HLOOKUP("fa_3d_c_s121",acc!$B$10:$AMB$83,$A83-1947,FALSE)+HLOOKUP("fa_3g_c_s121",acc!$B$10:$AMB$83,$A83-1947,FALSE)+HLOOKUP("fa_4_c_s121",acc!$B$10:$AMB$83,$A83-1947,FALSE)+HLOOKUP("fa_5e_c_s121",acc!$B$10:$AMB$83,$A83-1947,FALSE)+HLOOKUP("fa_5d_c_s121",acc!$B$10:$AMB$83,$A83-1947,FALSE)+HLOOKUP("fa_7_c_s121",acc!$B$10:$AMB$83,$A83-1947,FALSE)+HLOOKUP("fa_8_c_s121",acc!$B$10:$AMB$83,$A83-1947,FALSE),"")</f>
        <v>0</v>
      </c>
      <c r="AAI83" s="203">
        <v>0</v>
      </c>
      <c r="AAJ83" s="203">
        <v>0</v>
      </c>
      <c r="AAK83" s="203">
        <v>0</v>
      </c>
      <c r="AAL83" s="203">
        <v>0</v>
      </c>
      <c r="AAM83" s="203">
        <v>0</v>
      </c>
      <c r="AAN83" s="203">
        <v>0</v>
      </c>
      <c r="AAO83" s="203">
        <v>0</v>
      </c>
      <c r="AAP83" s="203">
        <v>0</v>
      </c>
      <c r="AAQ83" s="203">
        <v>0</v>
      </c>
      <c r="AAR83" s="203">
        <v>1.9810000000000001E-3</v>
      </c>
      <c r="AAS83" s="203">
        <v>-1.9810000000000001E-3</v>
      </c>
      <c r="AAT83" s="203">
        <v>0</v>
      </c>
      <c r="AAU83" s="203">
        <v>0</v>
      </c>
      <c r="AAV83" s="203">
        <v>0</v>
      </c>
      <c r="AAW83" s="203">
        <v>34.437470999999995</v>
      </c>
      <c r="AAX83" s="241">
        <f>IFERROR(HLOOKUP("gcb_c",acc!$B$10:$ALT$83,$A83-1947,FALSE)+HLOOKUP("fa_2_c_s13",acc!$B$10:$ALT$83,$A83-1947,FALSE)+HLOOKUP("fa_3d_c_s13",acc!$B$10:$ALT$83,$A83-1947,FALSE)+HLOOKUP("fa_3g_c_s13",acc!$B$10:$ALT$83,$A83-1947,FALSE)+HLOOKUP("fa_5e_c_s13",acc!$B$10:$ALT$83,$A83-1947,FALSE)+HLOOKUP("fa_5d_c_s13",acc!$B$10:$ALT$83,$A83-1947,FALSE)+HLOOKUP("fa_6_c_s13",acc!$B$10:$ALT$83,$A83-1947,FALSE)+HLOOKUP("fa_7_c_s13",acc!$B$10:$ALT$83,$A83-1947,FALSE)+HLOOKUP("fa_8_c_s13",acc!$B$10:$ALT$83,$A83-1947,FALSE),"")</f>
        <v>0.6155929999999965</v>
      </c>
      <c r="AAY83" s="203">
        <v>0</v>
      </c>
      <c r="AAZ83" s="203">
        <v>8.6730000000000002E-3</v>
      </c>
      <c r="ABA83" s="203">
        <v>0</v>
      </c>
      <c r="ABB83" s="203">
        <v>0</v>
      </c>
      <c r="ABC83" s="203">
        <v>0</v>
      </c>
      <c r="ABD83" s="203">
        <v>0</v>
      </c>
      <c r="ABE83" s="203">
        <v>0</v>
      </c>
      <c r="ABF83" s="203">
        <v>0</v>
      </c>
      <c r="ABG83" s="203">
        <v>2.2710000000000001E-2</v>
      </c>
      <c r="ABH83" s="203">
        <v>-2.2713999999999998E-2</v>
      </c>
      <c r="ABI83" s="203">
        <v>0</v>
      </c>
      <c r="ABJ83" s="203">
        <v>-1.0329999999999998E-3</v>
      </c>
      <c r="ABK83" s="203">
        <v>0.61823299999999648</v>
      </c>
      <c r="ABL83" s="203">
        <v>-5.0299338000000002</v>
      </c>
      <c r="ABM83" s="241">
        <f>IFERROR(HLOOKUP("fa_21_c_s14",acc!$B$10:$ALL$83,$A83-1947,FALSE)+HLOOKUP("fa_2_c_s14",acc!$B$10:$ALL$83,$A83-1947,FALSE)+HLOOKUP("fa_3d_c_s14",acc!$B$10:$ALL$83,$A83-1947,FALSE)+HLOOKUP("fa_3g_c_s14",acc!$B$10:$ALL$83,$A83-1947,FALSE)+HLOOKUP("fa_5e_c_s14",acc!$B$10:$ALL$83,$A83-1947,FALSE)+HLOOKUP("fa_5d_c_s14",acc!$B$10:$ALL$83,$A83-1947,FALSE)+HLOOKUP("fa_6_c_s14",acc!$B$10:$ALL$83,$A83-1947,FALSE)+HLOOKUP("fa_7_c_s14",acc!$B$10:$ALL$83,$A83-1947,FALSE)+HLOOKUP("fa_8_c_s14",acc!$B$10:$ALL$83,$A83-1947,FALSE),"")</f>
        <v>-5.058783</v>
      </c>
      <c r="ABN83" s="203">
        <v>0</v>
      </c>
      <c r="ABO83" s="203">
        <v>3.5699999999999998E-3</v>
      </c>
      <c r="ABP83" s="203">
        <v>0</v>
      </c>
      <c r="ABQ83" s="203">
        <v>0</v>
      </c>
      <c r="ABR83" s="203">
        <v>0</v>
      </c>
      <c r="ABS83" s="203">
        <v>0</v>
      </c>
      <c r="ABT83" s="203">
        <v>0</v>
      </c>
      <c r="ABU83" s="203">
        <v>-5.1092758000000007</v>
      </c>
      <c r="ABV83" s="203">
        <v>-4.5838359999999998</v>
      </c>
      <c r="ABW83" s="203">
        <v>-0.52544299999999999</v>
      </c>
      <c r="ABX83" s="203">
        <v>2.9000000000000001E-2</v>
      </c>
      <c r="ABY83" s="203">
        <v>0</v>
      </c>
      <c r="ABZ83" s="203">
        <v>1.7926000000000004E-2</v>
      </c>
      <c r="ACA83" s="203">
        <v>-13.043639199999999</v>
      </c>
      <c r="ACB83" s="241">
        <f>IFERROR(HLOOKUP("fa_21_c_s2",acc!$B$10:$ALD$83,$A83-1947,FALSE)+HLOOKUP("fa_2_c_s2",acc!$B$10:$ALD$83,$A83-1947,FALSE)+HLOOKUP("fa_3e_c_s2",acc!$B$10:$ALD$83,$A83-1947,FALSE)+HLOOKUP("fa_3g_c_s2",acc!$B$10:$ALD$83,$A83-1947,FALSE)+HLOOKUP("fa_4_c_s2",acc!$B$10:$ALD$83,$A83-1947,FALSE)+HLOOKUP("fa_5e_c_s2",acc!$B$10:$ALD$83,$A83-1947,FALSE)+HLOOKUP("fa_6_c_s2",acc!$B$10:$ALD$83,$A83-1947,FALSE)+HLOOKUP("fa_8_c_s2",acc!$B$10:$ALD$83,$A83-1947,FALSE),"")</f>
        <v>21.767626299999993</v>
      </c>
      <c r="ACC83" s="203">
        <v>0</v>
      </c>
      <c r="ACD83" s="203">
        <v>-12.235797700000001</v>
      </c>
      <c r="ACE83" s="203">
        <v>0</v>
      </c>
      <c r="ACF83" s="203">
        <v>0</v>
      </c>
      <c r="ACG83" s="203">
        <v>-4</v>
      </c>
      <c r="ACH83" s="203">
        <v>-4.3642799999999999</v>
      </c>
      <c r="ACI83" s="203">
        <v>0.36430000000000001</v>
      </c>
      <c r="ACJ83" s="203">
        <v>-8.656701</v>
      </c>
      <c r="ACK83" s="203">
        <v>42.359900999999994</v>
      </c>
      <c r="ACL83" s="203">
        <v>42.359900999999994</v>
      </c>
      <c r="ACM83" s="203">
        <v>0</v>
      </c>
      <c r="ACN83" s="203">
        <v>0</v>
      </c>
      <c r="ACO83" s="203">
        <v>0</v>
      </c>
      <c r="ACP83" s="203">
        <v>-6.4076000000000022E-2</v>
      </c>
      <c r="ACQ83" s="203">
        <v>-22.916882000000001</v>
      </c>
      <c r="ACR83" s="241">
        <f>IFERROR(HLOOKUP("fl_3g_c_s11",acc!$B$10:$AMQ$83,$A83-1947,FALSE)+HLOOKUP("fl_4_c_s11",acc!$B$10:$AMQ$83,$A83-1947,FALSE)+HLOOKUP("fl_5e_c_s11",acc!$B$10:$AMQ$83,$A83-1947,FALSE),"")</f>
        <v>-23.423693999999998</v>
      </c>
      <c r="ACS83" s="203">
        <v>0</v>
      </c>
      <c r="ACT83" s="203">
        <v>0</v>
      </c>
      <c r="ACU83" s="203">
        <v>-4</v>
      </c>
      <c r="ACV83" s="203">
        <v>-4.8783950000000003</v>
      </c>
      <c r="ACW83" s="203">
        <v>0.87839700000000009</v>
      </c>
      <c r="ACX83" s="203">
        <v>-3.082741</v>
      </c>
      <c r="ACY83" s="203">
        <v>-16.312559999999998</v>
      </c>
      <c r="ACZ83" s="203">
        <v>-16.312559999999998</v>
      </c>
      <c r="ADA83" s="203">
        <v>0</v>
      </c>
      <c r="ADB83" s="203">
        <v>0</v>
      </c>
      <c r="ADC83" s="203">
        <v>0</v>
      </c>
      <c r="ADD83" s="203">
        <v>0</v>
      </c>
      <c r="ADE83" s="203">
        <v>-18.798088200000002</v>
      </c>
      <c r="ADF83" s="241">
        <f>IFERROR(HLOOKUP("fl_295_c_s12",acc!$B$10:$AMI$83,$A83-1947,FALSE)+HLOOKUP("fl_2_c_s12",acc!$B$10:$AMI$83,$A83-1947,FALSE)+HLOOKUP("fl_3g_c_s12",acc!$B$10:$AMI$83,$A83-1947,FALSE)+HLOOKUP("fl_5e_c_s12",acc!$B$10:$AMI$83,$A83-1947,FALSE)+HLOOKUP("fl_6_c_s12",acc!$B$10:$AMI$83,$A83-1947,FALSE)+HLOOKUP("fl_7_c_s12",acc!$B$10:$AMI$83,$A83-1947,FALSE),"")</f>
        <v>-10.139375199999998</v>
      </c>
      <c r="ADG83" s="203">
        <v>0</v>
      </c>
      <c r="ADH83" s="203">
        <v>-0.65297049999999857</v>
      </c>
      <c r="ADI83" s="203">
        <v>0</v>
      </c>
      <c r="ADJ83" s="203">
        <v>-12.235797700000001</v>
      </c>
      <c r="ADK83" s="203">
        <v>0</v>
      </c>
      <c r="ADL83" s="203">
        <v>0.51411499999999999</v>
      </c>
      <c r="ADM83" s="203">
        <v>-0.5141079999999999</v>
      </c>
      <c r="ADN83" s="203">
        <v>0</v>
      </c>
      <c r="ADO83" s="203">
        <v>2.8515729999999997</v>
      </c>
      <c r="ADP83" s="203">
        <v>2.8515729999999997</v>
      </c>
      <c r="ADQ83" s="203">
        <v>0</v>
      </c>
      <c r="ADR83" s="203">
        <v>-0.10115399999999999</v>
      </c>
      <c r="ADS83" s="203">
        <v>-1.0329999999999998E-3</v>
      </c>
      <c r="ADT83" s="203">
        <v>0</v>
      </c>
      <c r="ADU83" s="203">
        <v>-5.1380000000000002E-3</v>
      </c>
      <c r="ADV83" s="241">
        <f>IFERROR(HLOOKUP("fl_21_c_s121",acc!$B$10:$AMA$83,$A83-1947,FALSE)+HLOOKUP("res_c",acc!$B$10:$AMA$83,$A83-1947,FALSE)+HLOOKUP("gcb_c",acc!$B$10:$AMA$83,$A83-1947,FALSE)+HLOOKUP("fl_2_c_s121",acc!$B$10:$AMA$83,$A83-1947,FALSE)+HLOOKUP("fl_5e_c_s121",acc!$B$10:$AMA$83,$A83-1947,FALSE),"")</f>
        <v>-5.1380000000000002E-3</v>
      </c>
      <c r="ADW83" s="203">
        <v>0</v>
      </c>
      <c r="ADX83" s="203">
        <v>5.1380000000000002E-3</v>
      </c>
      <c r="ADY83" s="203">
        <v>0</v>
      </c>
      <c r="ADZ83" s="203">
        <v>0</v>
      </c>
      <c r="AEA83" s="203">
        <v>0</v>
      </c>
      <c r="AEB83" s="203">
        <v>0</v>
      </c>
      <c r="AEC83" s="203">
        <v>0</v>
      </c>
      <c r="AED83" s="203">
        <v>0</v>
      </c>
      <c r="AEE83" s="203">
        <v>0</v>
      </c>
      <c r="AEF83" s="203">
        <v>0</v>
      </c>
      <c r="AEG83" s="203">
        <v>0</v>
      </c>
      <c r="AEH83" s="203">
        <v>0</v>
      </c>
      <c r="AEI83" s="203">
        <v>0</v>
      </c>
      <c r="AEJ83" s="203">
        <v>0</v>
      </c>
      <c r="AEK83" s="203">
        <v>33.822831000000001</v>
      </c>
      <c r="AEL83" s="241">
        <f>IFERROR(HLOOKUP("fl_2_c_s13",acc!$B$10:$ALS$83,$A83-1947,FALSE)+HLOOKUP("fl_3e_c_s13",acc!$B$10:$ALS$83,$A83-1947,FALSE)+HLOOKUP("fl_4_c_s13",acc!$B$10:$ALS$83,$A83-1947,FALSE),"")</f>
        <v>9.5700000000000039E-4</v>
      </c>
      <c r="AEM83" s="203">
        <v>0</v>
      </c>
      <c r="AEN83" s="203">
        <v>4.8849999999999996E-3</v>
      </c>
      <c r="AEO83" s="203">
        <v>0</v>
      </c>
      <c r="AEP83" s="203">
        <v>0</v>
      </c>
      <c r="AEQ83" s="203">
        <v>0</v>
      </c>
      <c r="AER83" s="203">
        <v>0</v>
      </c>
      <c r="AES83" s="203">
        <v>-3.9279999999999992E-3</v>
      </c>
      <c r="AET83" s="203">
        <v>0</v>
      </c>
      <c r="AEU83" s="203">
        <v>0</v>
      </c>
      <c r="AEV83" s="203">
        <v>0</v>
      </c>
      <c r="AEW83" s="203">
        <v>0</v>
      </c>
      <c r="AEX83" s="203">
        <v>0</v>
      </c>
      <c r="AEY83" s="203">
        <v>0</v>
      </c>
      <c r="AEZ83" s="203">
        <v>-5.1463619999999999</v>
      </c>
      <c r="AFA83" s="241">
        <f>IFERROR(HLOOKUP("fl_4_c_s14",acc!$B$10:$ALK$83,$A83-1947,FALSE),"")</f>
        <v>-5.1752079999999996</v>
      </c>
      <c r="AFB83" s="203">
        <v>0</v>
      </c>
      <c r="AFC83" s="203">
        <v>0</v>
      </c>
      <c r="AFD83" s="203">
        <v>0</v>
      </c>
      <c r="AFE83" s="203">
        <v>0</v>
      </c>
      <c r="AFF83" s="203">
        <v>0</v>
      </c>
      <c r="AFG83" s="203">
        <v>-5.1752079999999996</v>
      </c>
      <c r="AFH83" s="203">
        <v>0</v>
      </c>
      <c r="AFI83" s="203">
        <v>0</v>
      </c>
      <c r="AFJ83" s="203">
        <v>0</v>
      </c>
      <c r="AFK83" s="203">
        <v>0</v>
      </c>
      <c r="AFL83" s="203">
        <v>0</v>
      </c>
      <c r="AFM83" s="203">
        <v>0</v>
      </c>
      <c r="AFN83" s="203">
        <v>-55.582051899999996</v>
      </c>
      <c r="AFO83" s="241">
        <f>IFERROR(HLOOKUP("fl_1_c_s2",acc!$B$10:$ALC$83,$A83-1947,FALSE)+HLOOKUP("fl_295_c_s2",acc!$B$10:$ALC$83,$A83-1947,FALSE)+HLOOKUP("tgt2_c",acc!$B$10:$ALC$83,$A83-1947,FALSE)+HLOOKUP("fl_2_c_s2",acc!$B$10:$ALC$83,$A83-1947,FALSE)+HLOOKUP("fl_3d_c_s2",acc!$B$10:$ALC$83,$A83-1947,FALSE)+HLOOKUP("fl_4_c_s2",acc!$B$10:$ALC$83,$A83-1947,FALSE)+HLOOKUP("fl_5d_c_s2",acc!$B$10:$ALC$83,$A83-1947,FALSE)+HLOOKUP("fl_7_c_s2",acc!$B$10:$ALC$83,$A83-1947,FALSE),"")</f>
        <v>-20.770787400000003</v>
      </c>
      <c r="AFP83" s="203">
        <v>0</v>
      </c>
      <c r="AFQ83" s="203">
        <v>-11.557162100000003</v>
      </c>
      <c r="AFR83" s="203">
        <v>0</v>
      </c>
      <c r="AFS83" s="203">
        <v>12.235797700000001</v>
      </c>
      <c r="AFT83" s="203">
        <v>-3.7665999999999999</v>
      </c>
      <c r="AFU83" s="203">
        <v>-4.3642799999999999</v>
      </c>
      <c r="AFV83" s="203">
        <v>0.59770000000000001</v>
      </c>
      <c r="AFW83" s="203">
        <v>-18.657623000000001</v>
      </c>
      <c r="AFX83" s="203">
        <v>-3.3895</v>
      </c>
      <c r="AFY83" s="203">
        <v>0</v>
      </c>
      <c r="AFZ83" s="203">
        <v>-3.3895</v>
      </c>
      <c r="AGA83" s="203">
        <v>0</v>
      </c>
      <c r="AGB83" s="203">
        <v>0</v>
      </c>
      <c r="AGC83" s="203">
        <v>0</v>
      </c>
      <c r="AGD83" s="203">
        <v>2498.8469999999998</v>
      </c>
      <c r="AGE83" s="203">
        <v>2482.1709999999998</v>
      </c>
      <c r="AGF83" s="203">
        <v>0</v>
      </c>
      <c r="AGG83" s="203">
        <v>0</v>
      </c>
      <c r="AGH83" s="203">
        <v>11.541542499999998</v>
      </c>
      <c r="AGI83" s="203">
        <v>9.3679099999999984</v>
      </c>
      <c r="AGJ83" s="203">
        <v>123.70598099999999</v>
      </c>
      <c r="AGK83" s="203">
        <v>3.549029</v>
      </c>
      <c r="AGL83" s="203">
        <v>0</v>
      </c>
      <c r="AGM83" s="203">
        <v>-1.0276E-2</v>
      </c>
      <c r="AGN83" s="203">
        <v>1203.9411170000001</v>
      </c>
      <c r="AGO83" s="203">
        <v>211.08943100000002</v>
      </c>
      <c r="AGP83" s="203">
        <v>7.2329999999999998E-3</v>
      </c>
      <c r="AGQ83" s="203">
        <v>0</v>
      </c>
      <c r="AGR83" s="203">
        <v>-0.39063600000000004</v>
      </c>
      <c r="AGS83" s="203">
        <v>-27.290001999999987</v>
      </c>
      <c r="AGT83" s="203">
        <v>177.92582099999998</v>
      </c>
      <c r="AGU83" s="203">
        <v>0</v>
      </c>
      <c r="AGV83" s="203">
        <v>12.479645</v>
      </c>
      <c r="AGW83" s="203">
        <v>162.72503499999999</v>
      </c>
      <c r="AGX83" s="203">
        <v>9.7729409999999994</v>
      </c>
      <c r="AGY83" s="203">
        <v>-34.634810000000016</v>
      </c>
      <c r="AGZ83" s="203">
        <v>20.669871999999998</v>
      </c>
      <c r="AHA83" s="203">
        <v>21.979493000000019</v>
      </c>
      <c r="AHB83" s="203">
        <v>3.520964999999995</v>
      </c>
      <c r="AHC83" s="203">
        <v>-2.8070529999999998</v>
      </c>
      <c r="AHD83" s="203">
        <v>42.384354999999999</v>
      </c>
      <c r="AHE83" s="203">
        <v>6.7721390000000001</v>
      </c>
      <c r="AHF83" s="203">
        <v>652.62826500000006</v>
      </c>
      <c r="AHG83" s="203">
        <v>734.00411699999995</v>
      </c>
      <c r="AHH83" s="203">
        <v>0</v>
      </c>
      <c r="AHI83" s="203">
        <v>1407.603754</v>
      </c>
      <c r="AHJ83" s="203">
        <v>2801.0082739999998</v>
      </c>
      <c r="AHK83" s="203">
        <v>724.83320800000001</v>
      </c>
      <c r="AHL83" s="203">
        <v>825.05762499999969</v>
      </c>
      <c r="AHM83" s="203">
        <v>1687.1774089999999</v>
      </c>
      <c r="AHN83" s="203">
        <f t="shared" si="3"/>
        <v>1.5524340018640872</v>
      </c>
      <c r="AHO83" s="203">
        <f t="shared" si="2"/>
        <v>0.94068249010116534</v>
      </c>
      <c r="AHP83" s="203">
        <v>192.64715100000012</v>
      </c>
      <c r="AHQ83" s="203">
        <v>13.559192999999823</v>
      </c>
      <c r="AHR83" s="203">
        <v>16.033628</v>
      </c>
      <c r="AHS83" s="203">
        <v>1364.7130459999996</v>
      </c>
      <c r="AHT83" s="203">
        <v>-0.50979300000000005</v>
      </c>
      <c r="AHU83" s="203">
        <v>-32.864507000000003</v>
      </c>
      <c r="AHV83" s="203">
        <v>-24.431145000000001</v>
      </c>
      <c r="AHW83" s="203">
        <v>0</v>
      </c>
      <c r="AHX83" s="203">
        <v>-37.888267999999997</v>
      </c>
      <c r="AHY83" s="203">
        <v>-95.693922999999998</v>
      </c>
      <c r="AHZ83" s="203">
        <v>-6.266</v>
      </c>
      <c r="AIA83" s="203">
        <v>-6.6166020000000003</v>
      </c>
      <c r="AIB83" s="203">
        <v>-3.8741820000000002</v>
      </c>
      <c r="AIC83" s="203">
        <v>-1.3171009999999974</v>
      </c>
      <c r="AID83" s="203">
        <v>-0.24698800000000176</v>
      </c>
      <c r="AIE83" s="203">
        <v>-2.4928000000000002E-2</v>
      </c>
      <c r="AIF83" s="203">
        <v>-1.9347320000000039</v>
      </c>
      <c r="AIG83" s="203">
        <v>0</v>
      </c>
      <c r="AIH83" s="203">
        <v>0</v>
      </c>
      <c r="AII83" s="203">
        <v>0</v>
      </c>
      <c r="AIJ83" s="203">
        <v>0</v>
      </c>
      <c r="AIK83" s="203">
        <v>0</v>
      </c>
      <c r="AIL83" s="203">
        <v>0</v>
      </c>
      <c r="AIM83" s="203">
        <v>-4.0283929999999994</v>
      </c>
      <c r="AIN83" s="203">
        <v>-4.3926750000000006</v>
      </c>
      <c r="AIO83" s="203">
        <v>7.0000000000902673E-6</v>
      </c>
      <c r="AIP83" s="203">
        <v>0</v>
      </c>
      <c r="AIQ83" s="203">
        <v>0</v>
      </c>
      <c r="AIR83" s="203">
        <v>0</v>
      </c>
      <c r="AIS83" s="203">
        <v>0.36430000000000001</v>
      </c>
    </row>
    <row r="84" spans="1:929" x14ac:dyDescent="0.35">
      <c r="AGF84" s="203">
        <v>0</v>
      </c>
      <c r="AGG84" s="203">
        <v>0</v>
      </c>
      <c r="AGH84" s="203">
        <f>AGI84-AGI83</f>
        <v>-85.317760833333324</v>
      </c>
      <c r="AGI84" s="203">
        <v>-75.949850833333329</v>
      </c>
    </row>
    <row r="85" spans="1:929" x14ac:dyDescent="0.35">
      <c r="AGH85" s="203"/>
    </row>
    <row r="90" spans="1:929" x14ac:dyDescent="0.35">
      <c r="AHX90" s="203"/>
      <c r="AHY90" s="203"/>
    </row>
    <row r="91" spans="1:929" x14ac:dyDescent="0.35">
      <c r="AHX91" s="203"/>
      <c r="AHY91" s="203"/>
    </row>
    <row r="92" spans="1:929" x14ac:dyDescent="0.35">
      <c r="AHX92" s="203"/>
      <c r="AHY92" s="203"/>
    </row>
    <row r="93" spans="1:929" x14ac:dyDescent="0.35">
      <c r="AHX93" s="203"/>
      <c r="AHY93" s="203"/>
    </row>
    <row r="94" spans="1:929" x14ac:dyDescent="0.35">
      <c r="AHX94" s="203"/>
      <c r="AHY94" s="203"/>
    </row>
    <row r="95" spans="1:929" x14ac:dyDescent="0.35">
      <c r="AHX95" s="203"/>
      <c r="AHY95" s="203"/>
    </row>
    <row r="96" spans="1:929" x14ac:dyDescent="0.35">
      <c r="AHX96" s="203"/>
      <c r="AHY96" s="203"/>
    </row>
    <row r="97" spans="908:909" x14ac:dyDescent="0.35">
      <c r="AHX97" s="203"/>
      <c r="AHY97" s="203"/>
    </row>
    <row r="98" spans="908:909" x14ac:dyDescent="0.35">
      <c r="AHX98" s="203"/>
      <c r="AHY98" s="203"/>
    </row>
    <row r="99" spans="908:909" x14ac:dyDescent="0.35">
      <c r="AHX99" s="203"/>
      <c r="AHY99" s="203"/>
    </row>
    <row r="100" spans="908:909" x14ac:dyDescent="0.35">
      <c r="AHX100" s="203"/>
      <c r="AHY100" s="203"/>
    </row>
    <row r="101" spans="908:909" x14ac:dyDescent="0.35">
      <c r="AHX101" s="203"/>
      <c r="AHY101" s="203"/>
    </row>
    <row r="102" spans="908:909" x14ac:dyDescent="0.35">
      <c r="AHX102" s="203"/>
      <c r="AHY102" s="203"/>
    </row>
    <row r="103" spans="908:909" x14ac:dyDescent="0.35">
      <c r="AHX103" s="203"/>
      <c r="AHY103" s="203"/>
    </row>
    <row r="104" spans="908:909" x14ac:dyDescent="0.35">
      <c r="AHX104" s="203"/>
      <c r="AHY104" s="203"/>
    </row>
    <row r="105" spans="908:909" x14ac:dyDescent="0.35">
      <c r="AHX105" s="203"/>
      <c r="AHY105" s="203"/>
    </row>
    <row r="106" spans="908:909" x14ac:dyDescent="0.35">
      <c r="AHX106" s="203"/>
      <c r="AHY106" s="203"/>
    </row>
    <row r="107" spans="908:909" x14ac:dyDescent="0.35">
      <c r="AHX107" s="203"/>
      <c r="AHY107" s="203"/>
    </row>
    <row r="108" spans="908:909" x14ac:dyDescent="0.35">
      <c r="AHX108" s="203"/>
      <c r="AHY108" s="203"/>
    </row>
    <row r="109" spans="908:909" x14ac:dyDescent="0.35">
      <c r="AHX109" s="203"/>
      <c r="AHY109" s="203"/>
    </row>
    <row r="110" spans="908:909" x14ac:dyDescent="0.35">
      <c r="AHX110" s="203"/>
      <c r="AHY110" s="203"/>
    </row>
    <row r="111" spans="908:909" x14ac:dyDescent="0.35">
      <c r="AHX111" s="203"/>
      <c r="AHY111" s="203"/>
    </row>
    <row r="112" spans="908:909" x14ac:dyDescent="0.35">
      <c r="AHX112" s="203"/>
      <c r="AHY112" s="203"/>
    </row>
    <row r="113" spans="908:909" x14ac:dyDescent="0.35">
      <c r="AHX113" s="203"/>
      <c r="AHY113" s="203"/>
    </row>
    <row r="114" spans="908:909" x14ac:dyDescent="0.35">
      <c r="AHX114" s="203"/>
      <c r="AHY114" s="203"/>
    </row>
    <row r="115" spans="908:909" x14ac:dyDescent="0.35">
      <c r="AHX115" s="203"/>
      <c r="AHY115" s="203"/>
    </row>
    <row r="116" spans="908:909" x14ac:dyDescent="0.35">
      <c r="AHX116" s="203"/>
      <c r="AHY116" s="203"/>
    </row>
    <row r="117" spans="908:909" x14ac:dyDescent="0.35">
      <c r="AHX117" s="203"/>
      <c r="AHY117" s="203"/>
    </row>
    <row r="118" spans="908:909" x14ac:dyDescent="0.35">
      <c r="AHX118" s="203"/>
      <c r="AHY118" s="203"/>
    </row>
    <row r="119" spans="908:909" x14ac:dyDescent="0.35">
      <c r="AHX119" s="203"/>
      <c r="AHY119" s="203"/>
    </row>
    <row r="120" spans="908:909" x14ac:dyDescent="0.35">
      <c r="AHX120" s="203"/>
      <c r="AHY120" s="203"/>
    </row>
    <row r="121" spans="908:909" x14ac:dyDescent="0.35">
      <c r="AHX121" s="203"/>
      <c r="AHY121" s="203"/>
    </row>
    <row r="122" spans="908:909" x14ac:dyDescent="0.35">
      <c r="AHX122" s="203"/>
      <c r="AHY122" s="203"/>
    </row>
    <row r="123" spans="908:909" x14ac:dyDescent="0.35">
      <c r="AHX123" s="203"/>
      <c r="AHY123" s="203"/>
    </row>
    <row r="124" spans="908:909" x14ac:dyDescent="0.35">
      <c r="AHX124" s="203"/>
      <c r="AHY124" s="203"/>
    </row>
    <row r="125" spans="908:909" x14ac:dyDescent="0.35">
      <c r="AHX125" s="203"/>
      <c r="AHY125" s="203"/>
    </row>
    <row r="126" spans="908:909" x14ac:dyDescent="0.35">
      <c r="AHX126" s="203"/>
      <c r="AHY126" s="203"/>
    </row>
    <row r="127" spans="908:909" x14ac:dyDescent="0.35">
      <c r="AHX127" s="203"/>
      <c r="AHY127" s="203"/>
    </row>
    <row r="128" spans="908:909" x14ac:dyDescent="0.35">
      <c r="AHX128" s="203"/>
      <c r="AHY128" s="203"/>
    </row>
    <row r="129" spans="908:909" x14ac:dyDescent="0.35">
      <c r="AHX129" s="203"/>
      <c r="AHY129" s="203"/>
    </row>
    <row r="130" spans="908:909" x14ac:dyDescent="0.35">
      <c r="AHX130" s="203"/>
      <c r="AHY130" s="203"/>
    </row>
    <row r="131" spans="908:909" x14ac:dyDescent="0.35">
      <c r="AHX131" s="203"/>
      <c r="AHY131" s="203"/>
    </row>
    <row r="132" spans="908:909" x14ac:dyDescent="0.35">
      <c r="AHX132" s="203"/>
      <c r="AHY132" s="20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4A216-F045-4500-905D-BFA6E237317F}">
  <dimension ref="A1:AH57"/>
  <sheetViews>
    <sheetView showGridLines="0" zoomScale="80" zoomScaleNormal="8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ColWidth="11.453125" defaultRowHeight="14.5" x14ac:dyDescent="0.35"/>
  <cols>
    <col min="1" max="1" width="11.54296875" style="15"/>
    <col min="16" max="16" width="13.453125" customWidth="1"/>
  </cols>
  <sheetData>
    <row r="1" spans="1:34" ht="15" thickBot="1" x14ac:dyDescent="0.4">
      <c r="A1" s="104">
        <f>B1-1947</f>
        <v>72</v>
      </c>
      <c r="B1" s="354">
        <v>2019</v>
      </c>
      <c r="C1" s="105"/>
      <c r="D1" s="106"/>
      <c r="E1" s="356" t="s">
        <v>1758</v>
      </c>
      <c r="F1" s="357"/>
      <c r="G1" s="357"/>
      <c r="H1" s="357"/>
      <c r="I1" s="357"/>
      <c r="J1" s="357"/>
      <c r="K1" s="357"/>
      <c r="L1" s="358"/>
      <c r="M1" s="107"/>
      <c r="N1" s="108"/>
      <c r="O1" s="109"/>
      <c r="P1" s="343" t="s">
        <v>1759</v>
      </c>
      <c r="Q1" s="343"/>
      <c r="R1" s="110"/>
      <c r="S1" s="111"/>
      <c r="T1" s="107"/>
      <c r="U1" s="356" t="s">
        <v>1760</v>
      </c>
      <c r="V1" s="357"/>
      <c r="W1" s="357"/>
      <c r="X1" s="357"/>
      <c r="Y1" s="357"/>
      <c r="Z1" s="357"/>
      <c r="AA1" s="357"/>
      <c r="AB1" s="358"/>
      <c r="AC1" s="107"/>
      <c r="AD1" s="108"/>
      <c r="AE1" s="109"/>
      <c r="AF1" s="343" t="s">
        <v>1759</v>
      </c>
      <c r="AG1" s="343"/>
      <c r="AH1" s="1"/>
    </row>
    <row r="2" spans="1:34" ht="15" thickBot="1" x14ac:dyDescent="0.4">
      <c r="A2" s="112"/>
      <c r="B2" s="354"/>
      <c r="C2" s="344" t="s">
        <v>1761</v>
      </c>
      <c r="D2" s="345"/>
      <c r="E2" s="346" t="s">
        <v>213</v>
      </c>
      <c r="F2" s="347"/>
      <c r="G2" s="348" t="s">
        <v>41</v>
      </c>
      <c r="H2" s="349"/>
      <c r="I2" s="346" t="s">
        <v>210</v>
      </c>
      <c r="J2" s="347"/>
      <c r="K2" s="346" t="s">
        <v>1762</v>
      </c>
      <c r="L2" s="347"/>
      <c r="M2" s="346" t="s">
        <v>207</v>
      </c>
      <c r="N2" s="347"/>
      <c r="O2" s="109"/>
      <c r="P2" s="113" t="s">
        <v>1763</v>
      </c>
      <c r="Q2" s="114">
        <f>Q4</f>
        <v>2438.7760000000007</v>
      </c>
      <c r="R2" s="110"/>
      <c r="S2" s="344" t="s">
        <v>1761</v>
      </c>
      <c r="T2" s="345"/>
      <c r="U2" s="346" t="s">
        <v>213</v>
      </c>
      <c r="V2" s="353"/>
      <c r="W2" s="346" t="s">
        <v>41</v>
      </c>
      <c r="X2" s="347"/>
      <c r="Y2" s="353" t="s">
        <v>210</v>
      </c>
      <c r="Z2" s="347"/>
      <c r="AA2" s="346" t="s">
        <v>1762</v>
      </c>
      <c r="AB2" s="347"/>
      <c r="AC2" s="346" t="s">
        <v>207</v>
      </c>
      <c r="AD2" s="347"/>
      <c r="AE2" s="109"/>
      <c r="AF2" s="113" t="s">
        <v>1764</v>
      </c>
      <c r="AG2" s="115">
        <f>Q2</f>
        <v>2438.7760000000007</v>
      </c>
      <c r="AH2" s="1"/>
    </row>
    <row r="3" spans="1:34" ht="39.5" thickBot="1" x14ac:dyDescent="0.4">
      <c r="A3" s="256" t="s">
        <v>1765</v>
      </c>
      <c r="B3" s="354"/>
      <c r="C3" s="116" t="s">
        <v>1766</v>
      </c>
      <c r="D3" s="117" t="s">
        <v>1766</v>
      </c>
      <c r="E3" s="116" t="s">
        <v>1767</v>
      </c>
      <c r="F3" s="116" t="s">
        <v>1767</v>
      </c>
      <c r="G3" s="118" t="s">
        <v>1768</v>
      </c>
      <c r="H3" s="119" t="s">
        <v>1768</v>
      </c>
      <c r="I3" s="120" t="s">
        <v>1769</v>
      </c>
      <c r="J3" s="117" t="s">
        <v>1769</v>
      </c>
      <c r="K3" s="116" t="s">
        <v>1770</v>
      </c>
      <c r="L3" s="116" t="s">
        <v>1770</v>
      </c>
      <c r="M3" s="120" t="s">
        <v>1771</v>
      </c>
      <c r="N3" s="116" t="s">
        <v>1771</v>
      </c>
      <c r="O3" s="350" t="s">
        <v>1772</v>
      </c>
      <c r="P3" s="21" t="s">
        <v>1773</v>
      </c>
      <c r="Q3" s="257">
        <f>IFERROR(HLOOKUP("gdp_data",real!$B$10:$PR$83,$B$1-1947,FALSE),"")</f>
        <v>2440.049</v>
      </c>
      <c r="R3" s="110"/>
      <c r="S3" s="120" t="s">
        <v>1766</v>
      </c>
      <c r="T3" s="117" t="s">
        <v>1766</v>
      </c>
      <c r="U3" s="116" t="s">
        <v>1767</v>
      </c>
      <c r="V3" s="116" t="s">
        <v>1767</v>
      </c>
      <c r="W3" s="120" t="s">
        <v>1768</v>
      </c>
      <c r="X3" s="117" t="s">
        <v>1768</v>
      </c>
      <c r="Y3" s="116" t="s">
        <v>1769</v>
      </c>
      <c r="Z3" s="117" t="s">
        <v>1769</v>
      </c>
      <c r="AA3" s="116" t="s">
        <v>1770</v>
      </c>
      <c r="AB3" s="116" t="s">
        <v>1770</v>
      </c>
      <c r="AC3" s="120" t="s">
        <v>1771</v>
      </c>
      <c r="AD3" s="117" t="s">
        <v>1771</v>
      </c>
      <c r="AE3" s="350" t="s">
        <v>1772</v>
      </c>
      <c r="AF3" s="121" t="s">
        <v>1774</v>
      </c>
      <c r="AG3" s="122">
        <f t="shared" ref="AG3:AG7" si="0">IFERROR(Q4*100/$Q$2,"")</f>
        <v>100</v>
      </c>
      <c r="AH3" s="1"/>
    </row>
    <row r="4" spans="1:34" ht="15" thickBot="1" x14ac:dyDescent="0.4">
      <c r="A4" s="123">
        <f>AE36</f>
        <v>1.106535155659949E-3</v>
      </c>
      <c r="B4" s="355"/>
      <c r="C4" s="124" t="s">
        <v>1775</v>
      </c>
      <c r="D4" s="125" t="s">
        <v>1776</v>
      </c>
      <c r="E4" s="124" t="s">
        <v>1775</v>
      </c>
      <c r="F4" s="126" t="s">
        <v>1776</v>
      </c>
      <c r="G4" s="118" t="s">
        <v>1775</v>
      </c>
      <c r="H4" s="125" t="s">
        <v>1776</v>
      </c>
      <c r="I4" s="124" t="s">
        <v>1775</v>
      </c>
      <c r="J4" s="125" t="s">
        <v>1776</v>
      </c>
      <c r="K4" s="124" t="s">
        <v>1775</v>
      </c>
      <c r="L4" s="126" t="s">
        <v>1776</v>
      </c>
      <c r="M4" s="120" t="s">
        <v>1775</v>
      </c>
      <c r="N4" s="127" t="s">
        <v>1776</v>
      </c>
      <c r="O4" s="351"/>
      <c r="P4" s="121" t="s">
        <v>1774</v>
      </c>
      <c r="Q4" s="128">
        <f>O29+O32+O33+O34+O5-O6</f>
        <v>2438.7760000000007</v>
      </c>
      <c r="R4" s="110"/>
      <c r="S4" s="118" t="s">
        <v>1775</v>
      </c>
      <c r="T4" s="125" t="s">
        <v>1776</v>
      </c>
      <c r="U4" s="124" t="s">
        <v>1775</v>
      </c>
      <c r="V4" s="126" t="s">
        <v>1776</v>
      </c>
      <c r="W4" s="118" t="s">
        <v>1775</v>
      </c>
      <c r="X4" s="125" t="s">
        <v>1776</v>
      </c>
      <c r="Y4" s="124" t="s">
        <v>1775</v>
      </c>
      <c r="Z4" s="125" t="s">
        <v>1776</v>
      </c>
      <c r="AA4" s="124" t="s">
        <v>1775</v>
      </c>
      <c r="AB4" s="126" t="s">
        <v>1776</v>
      </c>
      <c r="AC4" s="118" t="s">
        <v>1775</v>
      </c>
      <c r="AD4" s="125" t="s">
        <v>1776</v>
      </c>
      <c r="AE4" s="351"/>
      <c r="AF4" s="121"/>
      <c r="AG4" s="122"/>
      <c r="AH4" s="110"/>
    </row>
    <row r="5" spans="1:34" x14ac:dyDescent="0.35">
      <c r="A5" s="129" t="s">
        <v>1777</v>
      </c>
      <c r="B5" s="130" t="s">
        <v>67</v>
      </c>
      <c r="C5" s="259"/>
      <c r="D5" s="260"/>
      <c r="E5" s="259"/>
      <c r="F5" s="261"/>
      <c r="G5" s="262"/>
      <c r="H5" s="260"/>
      <c r="I5" s="259"/>
      <c r="J5" s="260"/>
      <c r="K5" s="259"/>
      <c r="L5" s="261"/>
      <c r="M5" s="263">
        <f>IFERROR(HLOOKUP(CONCATENATE($A5,"_",M$3),real!$B$10:$PR$83,$B$1-1947,FALSE),"")</f>
        <v>770.8</v>
      </c>
      <c r="N5" s="264"/>
      <c r="O5" s="265">
        <f>M5</f>
        <v>770.8</v>
      </c>
      <c r="P5" s="121"/>
      <c r="Q5" s="122"/>
      <c r="R5" s="110"/>
      <c r="S5" s="133"/>
      <c r="T5" s="131"/>
      <c r="U5" s="133"/>
      <c r="V5" s="131"/>
      <c r="W5" s="133"/>
      <c r="X5" s="131"/>
      <c r="Y5" s="133"/>
      <c r="Z5" s="131"/>
      <c r="AA5" s="133"/>
      <c r="AB5" s="131"/>
      <c r="AC5" s="133">
        <f>IFERROR(M5*100/$Q$3,"")</f>
        <v>31.589529554529438</v>
      </c>
      <c r="AD5" s="131"/>
      <c r="AE5" s="134">
        <f t="shared" ref="AE5:AE35" si="1">IFERROR(O5*100/$Q$3,"")</f>
        <v>31.589529554529438</v>
      </c>
      <c r="AF5" s="121" t="s">
        <v>1778</v>
      </c>
      <c r="AG5" s="122">
        <f t="shared" si="0"/>
        <v>100.00061506263793</v>
      </c>
      <c r="AH5" s="110"/>
    </row>
    <row r="6" spans="1:34" x14ac:dyDescent="0.35">
      <c r="A6" s="135" t="s">
        <v>1779</v>
      </c>
      <c r="B6" s="136" t="s">
        <v>62</v>
      </c>
      <c r="C6" s="259"/>
      <c r="D6" s="260"/>
      <c r="E6" s="259"/>
      <c r="F6" s="261"/>
      <c r="G6" s="262"/>
      <c r="H6" s="260"/>
      <c r="I6" s="259"/>
      <c r="J6" s="260"/>
      <c r="K6" s="259"/>
      <c r="L6" s="261"/>
      <c r="M6" s="262"/>
      <c r="N6" s="260">
        <f>IFERROR(HLOOKUP(CONCATENATE($A6,"_",N$3),real!$B$10:$PR$83,$B$1-1947,FALSE),"")</f>
        <v>794.54899999999998</v>
      </c>
      <c r="O6" s="265">
        <f>N6</f>
        <v>794.54899999999998</v>
      </c>
      <c r="P6" s="121" t="s">
        <v>1780</v>
      </c>
      <c r="Q6" s="137">
        <f>L11+L12+N11+N12-M11-M12+O17+O18+J13+N13-M14-M15-I14-I15</f>
        <v>2438.7909999999997</v>
      </c>
      <c r="R6" s="138"/>
      <c r="S6" s="133"/>
      <c r="T6" s="131"/>
      <c r="U6" s="133"/>
      <c r="V6" s="131"/>
      <c r="W6" s="133"/>
      <c r="X6" s="131"/>
      <c r="Y6" s="133"/>
      <c r="Z6" s="131"/>
      <c r="AA6" s="133"/>
      <c r="AB6" s="131"/>
      <c r="AC6" s="133"/>
      <c r="AD6" s="131">
        <f>IFERROR(N6*100/$Q$3,"")</f>
        <v>32.562829680879361</v>
      </c>
      <c r="AE6" s="134">
        <f t="shared" si="1"/>
        <v>32.562829680879361</v>
      </c>
      <c r="AF6" s="121"/>
      <c r="AG6" s="122"/>
      <c r="AH6" s="138"/>
    </row>
    <row r="7" spans="1:34" ht="26.5" thickBot="1" x14ac:dyDescent="0.4">
      <c r="A7" s="139" t="s">
        <v>1781</v>
      </c>
      <c r="B7" s="140" t="s">
        <v>1782</v>
      </c>
      <c r="C7" s="259"/>
      <c r="D7" s="260"/>
      <c r="E7" s="259"/>
      <c r="F7" s="261"/>
      <c r="G7" s="266"/>
      <c r="H7" s="267"/>
      <c r="I7" s="259"/>
      <c r="J7" s="260"/>
      <c r="K7" s="259"/>
      <c r="L7" s="267"/>
      <c r="M7" s="268">
        <f>IFERROR(HLOOKUP(CONCATENATE($A7,"_",M$3),real!$B$10:$PR$83,$B$1-1947,FALSE),"")</f>
        <v>-23.747</v>
      </c>
      <c r="N7" s="267">
        <f>N6-M5</f>
        <v>23.749000000000024</v>
      </c>
      <c r="O7" s="269">
        <f>O5-O6</f>
        <v>-23.749000000000024</v>
      </c>
      <c r="P7" s="121"/>
      <c r="Q7" s="144"/>
      <c r="R7" s="110"/>
      <c r="S7" s="141"/>
      <c r="T7" s="142"/>
      <c r="U7" s="141"/>
      <c r="V7" s="142"/>
      <c r="W7" s="141"/>
      <c r="X7" s="142"/>
      <c r="Y7" s="141"/>
      <c r="Z7" s="142"/>
      <c r="AA7" s="141"/>
      <c r="AB7" s="142"/>
      <c r="AC7" s="141">
        <f>IFERROR(M7*100/$Q$3,"")</f>
        <v>-0.97321816078283663</v>
      </c>
      <c r="AD7" s="142">
        <f>IFERROR(N7*100/$Q$3,"")</f>
        <v>0.97330012634992269</v>
      </c>
      <c r="AE7" s="134">
        <f t="shared" si="1"/>
        <v>-0.97330012634992269</v>
      </c>
      <c r="AF7" s="121" t="s">
        <v>1783</v>
      </c>
      <c r="AG7" s="122">
        <f t="shared" si="0"/>
        <v>100.00008200835171</v>
      </c>
      <c r="AH7" s="110"/>
    </row>
    <row r="8" spans="1:34" x14ac:dyDescent="0.35">
      <c r="A8" s="145" t="s">
        <v>1784</v>
      </c>
      <c r="B8" s="146" t="s">
        <v>69</v>
      </c>
      <c r="C8" s="270"/>
      <c r="D8" s="271">
        <f>IFERROR(HLOOKUP(CONCATENATE($A8,"_",D$3),real!$B$10:$PR$83,$B$1-1947,FALSE),"")</f>
        <v>3045.09</v>
      </c>
      <c r="E8" s="272"/>
      <c r="F8" s="273">
        <f>IFERROR(HLOOKUP(CONCATENATE($A8,"_",F$3),real!$B$10:$PR$83,$B$1-1947,FALSE),"")</f>
        <v>247.465</v>
      </c>
      <c r="G8" s="270"/>
      <c r="H8" s="271"/>
      <c r="I8" s="272"/>
      <c r="J8" s="271">
        <f>IFERROR(HLOOKUP(CONCATENATE($A8,"_",J$3),real!$B$10:$PR$83,$B$1-1947,FALSE),"")</f>
        <v>507.67700000000002</v>
      </c>
      <c r="K8" s="272"/>
      <c r="L8" s="271">
        <f>IFERROR(HLOOKUP(CONCATENATE($A8,"_",L$3),real!$B$10:$PR$83,$B$1-1947,FALSE),"")</f>
        <v>517.35500000000002</v>
      </c>
      <c r="M8" s="272"/>
      <c r="N8" s="271"/>
      <c r="O8" s="274">
        <f>D8+F8+J8+L8</f>
        <v>4317.5870000000004</v>
      </c>
      <c r="P8" s="121" t="s">
        <v>1785</v>
      </c>
      <c r="Q8" s="151">
        <f>O10+O18-O14</f>
        <v>2438.7780000000002</v>
      </c>
      <c r="R8" s="138"/>
      <c r="S8" s="147"/>
      <c r="T8" s="148">
        <f>IFERROR(D8*100/$Q$3,"")</f>
        <v>124.79626433731454</v>
      </c>
      <c r="U8" s="147"/>
      <c r="V8" s="148">
        <f>IFERROR(F8*100/$Q$3,"")</f>
        <v>10.141804529335271</v>
      </c>
      <c r="W8" s="147"/>
      <c r="X8" s="148"/>
      <c r="Y8" s="147">
        <f>IFERROR(I8*100/$Q$3,"")</f>
        <v>0</v>
      </c>
      <c r="Z8" s="148">
        <f>IFERROR(J8*100/$Q$3,"")</f>
        <v>20.806016600486302</v>
      </c>
      <c r="AA8" s="147"/>
      <c r="AB8" s="148">
        <f>IFERROR(L8*100/$Q$3,"")</f>
        <v>21.202647979610244</v>
      </c>
      <c r="AC8" s="147"/>
      <c r="AD8" s="148"/>
      <c r="AE8" s="150">
        <f t="shared" si="1"/>
        <v>176.94673344674638</v>
      </c>
      <c r="AF8" s="121"/>
      <c r="AG8" s="122"/>
      <c r="AH8" s="1"/>
    </row>
    <row r="9" spans="1:34" ht="26" x14ac:dyDescent="0.35">
      <c r="A9" s="152" t="s">
        <v>1786</v>
      </c>
      <c r="B9" s="153" t="s">
        <v>1787</v>
      </c>
      <c r="C9" s="275">
        <f>IFERROR(HLOOKUP(CONCATENATE($A9,"_",C$3),real!$B$10:$PR$83,$B$1-1947,FALSE),"")</f>
        <v>1770.0809999999999</v>
      </c>
      <c r="D9" s="276"/>
      <c r="E9" s="275">
        <f>IFERROR(HLOOKUP(CONCATENATE($A9,"_",E$3),real!$B$10:$PR$83,$B$1-1947,FALSE),"")</f>
        <v>155.88800000000001</v>
      </c>
      <c r="F9" s="277"/>
      <c r="G9" s="275"/>
      <c r="H9" s="276"/>
      <c r="I9" s="278">
        <f>IFERROR(HLOOKUP(CONCATENATE($A9,"_",I$3),real!$B$10:$PR$83,$B$1-1947,FALSE),"")</f>
        <v>120.40300000000001</v>
      </c>
      <c r="J9" s="276"/>
      <c r="K9" s="275">
        <f>IFERROR(HLOOKUP(CONCATENATE($A9,"_",K$3),real!$B$10:$PR$83,$B$1-1947,FALSE),"")</f>
        <v>100.776</v>
      </c>
      <c r="L9" s="277"/>
      <c r="M9" s="275"/>
      <c r="N9" s="276"/>
      <c r="O9" s="279">
        <f>-(C9+E9+I9+K9)</f>
        <v>-2147.1479999999997</v>
      </c>
      <c r="P9" s="121"/>
      <c r="Q9" s="122"/>
      <c r="R9" s="138"/>
      <c r="S9" s="154">
        <f>IFERROR(C9*100/$Q$3,"")</f>
        <v>72.542846475624046</v>
      </c>
      <c r="T9" s="155"/>
      <c r="U9" s="154">
        <f>IFERROR(E9*100/$Q$3,"")</f>
        <v>6.3887241608672616</v>
      </c>
      <c r="V9" s="155"/>
      <c r="W9" s="154"/>
      <c r="X9" s="155"/>
      <c r="Y9" s="154">
        <f t="shared" ref="Y9:Y15" si="2">IFERROR(I9*100/$Q$3,"")</f>
        <v>4.9344500868630101</v>
      </c>
      <c r="Z9" s="155"/>
      <c r="AA9" s="154">
        <f>IFERROR(K9*100/$Q$3,"")</f>
        <v>4.1300809942751151</v>
      </c>
      <c r="AB9" s="155"/>
      <c r="AC9" s="154"/>
      <c r="AD9" s="155"/>
      <c r="AE9" s="134">
        <f t="shared" si="1"/>
        <v>-87.996101717629429</v>
      </c>
      <c r="AH9" s="1"/>
    </row>
    <row r="10" spans="1:34" ht="15" thickBot="1" x14ac:dyDescent="0.4">
      <c r="A10" s="139" t="s">
        <v>1788</v>
      </c>
      <c r="B10" s="140" t="s">
        <v>68</v>
      </c>
      <c r="C10" s="266">
        <f>IFERROR(HLOOKUP(CONCATENATE($A10,"_",C$3),real!$B$10:$PR$83,$B$1-1947,FALSE),"")</f>
        <v>1275.009</v>
      </c>
      <c r="D10" s="267">
        <f>D8-C9</f>
        <v>1275.0090000000002</v>
      </c>
      <c r="E10" s="266">
        <f>IFERROR(HLOOKUP(CONCATENATE($A10,"_",E$3),real!$B$10:$PR$83,$B$1-1947,FALSE),"")</f>
        <v>91.578000000000003</v>
      </c>
      <c r="F10" s="280">
        <f>F8-E9</f>
        <v>91.576999999999998</v>
      </c>
      <c r="G10" s="266"/>
      <c r="H10" s="267"/>
      <c r="I10" s="281">
        <f>IFERROR(HLOOKUP(CONCATENATE($A10,"_",I$3),real!$B$10:$PR$83,$B$1-1947,FALSE),"")</f>
        <v>387.274</v>
      </c>
      <c r="J10" s="267">
        <f>J8-I9</f>
        <v>387.274</v>
      </c>
      <c r="K10" s="281">
        <f>IFERROR(HLOOKUP(CONCATENATE($A10,"_",K$3),real!$B$10:$PR$83,$B$1-1947,FALSE),"")</f>
        <v>416.57799999999997</v>
      </c>
      <c r="L10" s="267">
        <f>L8-K9</f>
        <v>416.57900000000001</v>
      </c>
      <c r="M10" s="281"/>
      <c r="N10" s="267"/>
      <c r="O10" s="282">
        <f>D10+F10+J10+L10</f>
        <v>2170.4390000000003</v>
      </c>
      <c r="Q10" s="255"/>
      <c r="R10" s="110"/>
      <c r="S10" s="141">
        <f>IFERROR(C10*100/$Q$3,"")</f>
        <v>52.25341786169048</v>
      </c>
      <c r="T10" s="142">
        <f>IFERROR(D10*100/$Q$3,"")</f>
        <v>52.253417861690494</v>
      </c>
      <c r="U10" s="141">
        <f>IFERROR(E10*100/$Q$3,"")</f>
        <v>3.7531213512515533</v>
      </c>
      <c r="V10" s="142">
        <f>IFERROR(F10*100/$Q$3,"")</f>
        <v>3.7530803684680105</v>
      </c>
      <c r="W10" s="141"/>
      <c r="X10" s="142"/>
      <c r="Y10" s="141">
        <f t="shared" si="2"/>
        <v>15.871566513623293</v>
      </c>
      <c r="Z10" s="142">
        <f>IFERROR(J10*100/$Q$3,"")</f>
        <v>15.871566513623293</v>
      </c>
      <c r="AA10" s="141">
        <f>IFERROR(K10*100/$Q$3,"")</f>
        <v>17.072526002551587</v>
      </c>
      <c r="AB10" s="142">
        <f>IFERROR(L10*100/$Q$3,"")</f>
        <v>17.072566985335133</v>
      </c>
      <c r="AC10" s="141"/>
      <c r="AD10" s="142"/>
      <c r="AE10" s="156">
        <f t="shared" si="1"/>
        <v>88.950631729116921</v>
      </c>
      <c r="AH10" s="1"/>
    </row>
    <row r="11" spans="1:34" ht="26" x14ac:dyDescent="0.35">
      <c r="A11" s="135" t="s">
        <v>1789</v>
      </c>
      <c r="B11" s="136" t="s">
        <v>1790</v>
      </c>
      <c r="C11" s="262">
        <f>IFERROR(HLOOKUP(CONCATENATE($A11,"_",C$4,"_",C$3),real!$B$10:$PR$83,$B$1-1947,FALSE),"")</f>
        <v>634.35599999999999</v>
      </c>
      <c r="D11" s="260"/>
      <c r="E11" s="259">
        <f>IFERROR(HLOOKUP(CONCATENATE($A11,"_",E$4,"_",E$3),real!$B$10:$PR$83,$B$1-1947,FALSE),"")</f>
        <v>41.076000000000001</v>
      </c>
      <c r="F11" s="261"/>
      <c r="G11" s="262"/>
      <c r="H11" s="260"/>
      <c r="I11" s="259">
        <f>IFERROR(HLOOKUP(CONCATENATE($A11,"_",I$4,"_",I$3),real!$B$10:$PR$83,$B$1-1947,FALSE),"")</f>
        <v>199.375</v>
      </c>
      <c r="J11" s="260"/>
      <c r="K11" s="259">
        <f>IFERROR(HLOOKUP(CONCATENATE($A11,"_",K$4,"_",K$3),real!$B$10:$PR$83,$B$1-1947,FALSE),"")</f>
        <v>56.963999999999999</v>
      </c>
      <c r="L11" s="283">
        <f>IFERROR(HLOOKUP(CONCATENATE($A11,"_",L$4,"_",L$3),real!$B$10:$PR$83,$B$1-1947,FALSE),"")</f>
        <v>947.851</v>
      </c>
      <c r="M11" s="284">
        <f>IFERROR(HLOOKUP(CONCATENATE($A11,"_",M$4,"_",M$3),real!$B$10:$PR$83,$B$1-1947,FALSE),"")</f>
        <v>17.547000000000001</v>
      </c>
      <c r="N11" s="285">
        <f>IFERROR(HLOOKUP(CONCATENATE($A11,"_",N$4,"_",N$3),real!$B$10:$PR$83,$B$1-1947,FALSE),"")</f>
        <v>1.4670000000000001</v>
      </c>
      <c r="O11" s="279">
        <f>L11+N11-C11-E11-I11-K11-M11</f>
        <v>-3.1974423109204508E-14</v>
      </c>
      <c r="R11" s="110"/>
      <c r="S11" s="133">
        <f>IFERROR(C11*100/$Q$3,"")</f>
        <v>25.997674636861799</v>
      </c>
      <c r="T11" s="131"/>
      <c r="U11" s="133">
        <f>IFERROR(E11*100/$Q$3,"")</f>
        <v>1.6834088167901549</v>
      </c>
      <c r="V11" s="131"/>
      <c r="W11" s="133"/>
      <c r="X11" s="131"/>
      <c r="Y11" s="133">
        <f t="shared" si="2"/>
        <v>8.170942468778291</v>
      </c>
      <c r="Z11" s="131"/>
      <c r="AA11" s="133">
        <f>IFERROR(K11*100/$Q$3,"")</f>
        <v>2.3345432817127851</v>
      </c>
      <c r="AB11" s="131">
        <f>IFERROR(L11*100/$Q$3,"")</f>
        <v>38.845572363505816</v>
      </c>
      <c r="AC11" s="133">
        <f>IFERROR(M11*100/$Q$3,"")</f>
        <v>0.71912490281957453</v>
      </c>
      <c r="AD11" s="131">
        <f>IFERROR(N11*100/$Q$3,"")</f>
        <v>6.0121743456791242E-2</v>
      </c>
      <c r="AE11" s="134">
        <f t="shared" si="1"/>
        <v>-1.3104008611796119E-15</v>
      </c>
      <c r="AF11" s="157"/>
      <c r="AG11" s="157"/>
      <c r="AH11" s="1"/>
    </row>
    <row r="12" spans="1:34" ht="26" x14ac:dyDescent="0.35">
      <c r="A12" s="135" t="s">
        <v>1791</v>
      </c>
      <c r="B12" s="136" t="s">
        <v>1792</v>
      </c>
      <c r="C12" s="262">
        <f>IFERROR(HLOOKUP(CONCATENATE($A12,"_",C$4,"_",C$3),real!$B$10:$PR$83,$B$1-1947,FALSE),"")</f>
        <v>179.50200000000001</v>
      </c>
      <c r="D12" s="260"/>
      <c r="E12" s="259">
        <f>IFERROR(HLOOKUP(CONCATENATE($A12,"_",E$4,"_",E$3),real!$B$10:$PR$83,$B$1-1947,FALSE),"")</f>
        <v>15.288999999999998</v>
      </c>
      <c r="F12" s="261"/>
      <c r="G12" s="262"/>
      <c r="H12" s="260"/>
      <c r="I12" s="259">
        <f>IFERROR(HLOOKUP(CONCATENATE($A12,"_",I$4,"_",I$3),real!$B$10:$PR$83,$B$1-1947,FALSE),"")</f>
        <v>97.944999999999993</v>
      </c>
      <c r="J12" s="260"/>
      <c r="K12" s="259">
        <f>IFERROR(HLOOKUP(CONCATENATE($A12,"_",K$4,"_",K$3),real!$B$10:$PR$83,$B$1-1947,FALSE),"")</f>
        <v>18.353999999999999</v>
      </c>
      <c r="L12" s="283">
        <f>IFERROR(HLOOKUP(CONCATENATE($A12,"_",L$4,"_",L$3),real!$B$10:$PR$83,$B$1-1947,FALSE),"")</f>
        <v>316.60899999999998</v>
      </c>
      <c r="M12" s="284">
        <f>IFERROR(HLOOKUP(CONCATENATE($A12,"_",M$4,"_",M$3),real!$B$10:$PR$83,$B$1-1947,FALSE),"")</f>
        <v>5.5990000000000002</v>
      </c>
      <c r="N12" s="285">
        <f>IFERROR(HLOOKUP(CONCATENATE($A12,"_",N$4,"_",N$3),real!$B$10:$PR$83,$B$1-1947,FALSE),"")</f>
        <v>9.0000000000000011E-2</v>
      </c>
      <c r="O12" s="269">
        <f>L12+N12-C12-E12-I12-K12-M12</f>
        <v>9.9999999999518252E-3</v>
      </c>
      <c r="P12" s="157"/>
      <c r="R12" s="110"/>
      <c r="S12" s="133">
        <f>IFERROR(C12*100/$Q$3,"")</f>
        <v>7.3564916114389511</v>
      </c>
      <c r="T12" s="131"/>
      <c r="U12" s="133">
        <f>IFERROR(E12*100/$Q$3,"")</f>
        <v>0.62658577758069611</v>
      </c>
      <c r="V12" s="131"/>
      <c r="W12" s="133"/>
      <c r="X12" s="131"/>
      <c r="Y12" s="133">
        <f t="shared" si="2"/>
        <v>4.0140587340664062</v>
      </c>
      <c r="Z12" s="131"/>
      <c r="AA12" s="133">
        <f>IFERROR(K12*100/$Q$3,"")</f>
        <v>0.75219800913834101</v>
      </c>
      <c r="AB12" s="131">
        <f>IFERROR(L12*100/$Q$3,"")</f>
        <v>12.975518114595239</v>
      </c>
      <c r="AC12" s="133">
        <f>IFERROR(M12*100/$Q$3,"")</f>
        <v>0.22946260505424276</v>
      </c>
      <c r="AD12" s="131">
        <f>IFERROR(N12*100/$Q$3,"")</f>
        <v>3.6884505188215489E-3</v>
      </c>
      <c r="AE12" s="134">
        <f t="shared" si="1"/>
        <v>4.0982783542264212E-4</v>
      </c>
      <c r="AF12" s="157"/>
      <c r="AG12" s="157"/>
      <c r="AH12" s="1"/>
    </row>
    <row r="13" spans="1:34" ht="65" x14ac:dyDescent="0.35">
      <c r="A13" s="135" t="s">
        <v>1793</v>
      </c>
      <c r="B13" s="136" t="s">
        <v>1794</v>
      </c>
      <c r="C13" s="262">
        <f>IFERROR(HLOOKUP(CONCATENATE($A13,"_",C$4,"_",C$3),real!$B$10:$PR$83,$B$1-1947,FALSE),"")</f>
        <v>74.015000000000001</v>
      </c>
      <c r="D13" s="260"/>
      <c r="E13" s="259">
        <f>IFERROR(HLOOKUP(CONCATENATE($A13,"_",E$4,"_",E$3),real!$B$10:$PR$83,$B$1-1947,FALSE),"")</f>
        <v>11.548999999999999</v>
      </c>
      <c r="F13" s="261"/>
      <c r="G13" s="262"/>
      <c r="H13" s="260"/>
      <c r="I13" s="259">
        <f>IFERROR(HLOOKUP(CONCATENATE($A13,"_",I$4,"_",I$3),real!$B$10:$PR$83,$B$1-1947,FALSE),"")</f>
        <v>11.113</v>
      </c>
      <c r="J13" s="285">
        <f>IFERROR(HLOOKUP(CONCATENATE($A13,"_",J$4,"_",J$3),real!$B$10:$PR$83,$B$1-1947,FALSE),"")</f>
        <v>117.364</v>
      </c>
      <c r="K13" s="259">
        <f>IFERROR(HLOOKUP(CONCATENATE($A13,"_",K$4,"_",K$3),real!$B$10:$PR$83,$B$1-1947,FALSE),"")</f>
        <v>23.103999999999999</v>
      </c>
      <c r="L13" s="261"/>
      <c r="M13" s="262"/>
      <c r="N13" s="285">
        <f>IFERROR(HLOOKUP(CONCATENATE($A13,"_",N$4,"_",N$3),real!$B$10:$PR$83,$B$1-1947,FALSE),"")</f>
        <v>2.419</v>
      </c>
      <c r="O13" s="269">
        <f>J13-C13-E13-I13-K13+N13</f>
        <v>2.0000000000055529E-3</v>
      </c>
      <c r="R13" s="110"/>
      <c r="S13" s="133">
        <f>IFERROR(C13*100/$Q$3,"")</f>
        <v>3.0333407238952987</v>
      </c>
      <c r="T13" s="131"/>
      <c r="U13" s="133">
        <f>IFERROR(E13*100/$Q$3,"")</f>
        <v>0.4733101671318895</v>
      </c>
      <c r="V13" s="131"/>
      <c r="W13" s="133"/>
      <c r="X13" s="131"/>
      <c r="Y13" s="133">
        <f t="shared" si="2"/>
        <v>0.4554416735073763</v>
      </c>
      <c r="Z13" s="131">
        <f>IFERROR(J13*100/$Q$3,"")</f>
        <v>4.8099034076774689</v>
      </c>
      <c r="AA13" s="133">
        <f>IFERROR(K13*100/$Q$3,"")</f>
        <v>0.94686623096503397</v>
      </c>
      <c r="AB13" s="131"/>
      <c r="AC13" s="133"/>
      <c r="AD13" s="131">
        <f>IFERROR(N13*100/$Q$3,"")</f>
        <v>9.9137353389214727E-2</v>
      </c>
      <c r="AE13" s="134">
        <f t="shared" si="1"/>
        <v>8.196556708515087E-5</v>
      </c>
      <c r="AH13" s="1"/>
    </row>
    <row r="14" spans="1:34" ht="26" x14ac:dyDescent="0.35">
      <c r="A14" s="135" t="s">
        <v>1795</v>
      </c>
      <c r="B14" s="136" t="s">
        <v>1796</v>
      </c>
      <c r="C14" s="262"/>
      <c r="D14" s="260"/>
      <c r="E14" s="259"/>
      <c r="F14" s="261"/>
      <c r="G14" s="262"/>
      <c r="H14" s="260"/>
      <c r="I14" s="286">
        <f>IFERROR(HLOOKUP(CONCATENATE($A14,"_",I$4,"_",I$3),real!$B$10:$PR$83,$B$1-1947,FALSE),"")</f>
        <v>22.28</v>
      </c>
      <c r="J14" s="260"/>
      <c r="K14" s="259"/>
      <c r="L14" s="261"/>
      <c r="M14" s="284">
        <f>IFERROR(HLOOKUP(CONCATENATE($A14,"_",M$4,"_",M$3),real!$B$10:$PR$83,$B$1-1947,FALSE),"")</f>
        <v>1.2309999999999999</v>
      </c>
      <c r="N14" s="260"/>
      <c r="O14" s="287">
        <f>I14+M14</f>
        <v>23.511000000000003</v>
      </c>
      <c r="P14" s="157"/>
      <c r="Q14" s="8"/>
      <c r="R14" s="110"/>
      <c r="S14" s="133"/>
      <c r="T14" s="131"/>
      <c r="U14" s="133"/>
      <c r="V14" s="131"/>
      <c r="W14" s="133"/>
      <c r="X14" s="131"/>
      <c r="Y14" s="133">
        <f t="shared" si="2"/>
        <v>0.91309641732604552</v>
      </c>
      <c r="Z14" s="131"/>
      <c r="AA14" s="133"/>
      <c r="AB14" s="131"/>
      <c r="AC14" s="133">
        <f>IFERROR(M14*100/$Q$3,"")</f>
        <v>5.0449806540770283E-2</v>
      </c>
      <c r="AD14" s="131"/>
      <c r="AE14" s="134">
        <f t="shared" si="1"/>
        <v>0.96354622386681599</v>
      </c>
      <c r="AH14" s="1"/>
    </row>
    <row r="15" spans="1:34" ht="39" x14ac:dyDescent="0.35">
      <c r="A15" s="135" t="s">
        <v>1797</v>
      </c>
      <c r="B15" s="136" t="s">
        <v>110</v>
      </c>
      <c r="C15" s="262"/>
      <c r="D15" s="260">
        <f>IFERROR(HLOOKUP(CONCATENATE($A15,"_",D$4,"_",D$3),real!$B$10:$PR$83,$B$1-1947,FALSE),"")</f>
        <v>38.263999999999996</v>
      </c>
      <c r="E15" s="259"/>
      <c r="F15" s="261">
        <f>IFERROR(HLOOKUP(CONCATENATE($A15,"_",F$4,"_",F$3),real!$B$10:$PR$83,$B$1-1947,FALSE),"")</f>
        <v>1.2989999999999999</v>
      </c>
      <c r="G15" s="262"/>
      <c r="H15" s="260"/>
      <c r="I15" s="286">
        <f>IFERROR(HLOOKUP(CONCATENATE($A15,"_",I$4,"_",I$3),real!$B$10:$PR$83,$B$1-1947,FALSE),"")</f>
        <v>44.594000000000001</v>
      </c>
      <c r="J15" s="260">
        <f>IFERROR(HLOOKUP(CONCATENATE($A15,"_",J$4,"_",J$3),real!$B$10:$PR$83,$B$1-1947,FALSE),"")</f>
        <v>2.9870000000000001</v>
      </c>
      <c r="K15" s="259"/>
      <c r="L15" s="261">
        <f>IFERROR(HLOOKUP(CONCATENATE($A15,"_",L$4,"_",L$3),real!$B$10:$PR$83,$B$1-1947,FALSE),"")</f>
        <v>8.9939999999999998</v>
      </c>
      <c r="M15" s="284">
        <f>IFERROR(HLOOKUP(CONCATENATE($A15,"_",M$4,"_",M$3),real!$B$10:$PR$83,$B$1-1947,FALSE),"")</f>
        <v>6.9490000000000007</v>
      </c>
      <c r="N15" s="260"/>
      <c r="O15" s="269">
        <f>D15+F15+J15+L15-M15-I15</f>
        <v>9.9999999999766942E-4</v>
      </c>
      <c r="P15" s="157"/>
      <c r="Q15" s="8"/>
      <c r="R15" s="110"/>
      <c r="S15" s="133"/>
      <c r="T15" s="131">
        <f>IFERROR(D15*100/$Q$3,"")</f>
        <v>1.5681652294687523</v>
      </c>
      <c r="U15" s="133"/>
      <c r="V15" s="131">
        <f>IFERROR(F15*100/$Q$3,"")</f>
        <v>5.3236635821657684E-2</v>
      </c>
      <c r="W15" s="133"/>
      <c r="X15" s="131"/>
      <c r="Y15" s="133">
        <f t="shared" si="2"/>
        <v>1.827586249292535</v>
      </c>
      <c r="Z15" s="131">
        <f>IFERROR(J15*100/$Q$3,"")</f>
        <v>0.12241557444133294</v>
      </c>
      <c r="AA15" s="133"/>
      <c r="AB15" s="131">
        <f>IFERROR(L15*100/$Q$3,"")</f>
        <v>0.36859915518090003</v>
      </c>
      <c r="AC15" s="133">
        <f>IFERROR(M15*100/$Q$3,"")</f>
        <v>0.28478936283656603</v>
      </c>
      <c r="AD15" s="131"/>
      <c r="AE15" s="134">
        <f t="shared" si="1"/>
        <v>4.0982783542366137E-5</v>
      </c>
      <c r="AH15" s="1"/>
    </row>
    <row r="16" spans="1:34" ht="26" x14ac:dyDescent="0.35">
      <c r="A16" s="158" t="s">
        <v>1798</v>
      </c>
      <c r="B16" s="159" t="s">
        <v>1799</v>
      </c>
      <c r="C16" s="288"/>
      <c r="D16" s="289"/>
      <c r="E16" s="290"/>
      <c r="F16" s="291"/>
      <c r="G16" s="288"/>
      <c r="H16" s="289"/>
      <c r="I16" s="290"/>
      <c r="J16" s="289"/>
      <c r="K16" s="290"/>
      <c r="L16" s="291"/>
      <c r="M16" s="288"/>
      <c r="N16" s="289"/>
      <c r="O16" s="292">
        <f>J16</f>
        <v>0</v>
      </c>
      <c r="P16" s="157"/>
      <c r="Q16" s="8"/>
      <c r="R16" s="110"/>
      <c r="S16" s="133"/>
      <c r="T16" s="131"/>
      <c r="U16" s="133"/>
      <c r="V16" s="131"/>
      <c r="W16" s="133"/>
      <c r="X16" s="131"/>
      <c r="Y16" s="133"/>
      <c r="Z16" s="131"/>
      <c r="AA16" s="133"/>
      <c r="AB16" s="131"/>
      <c r="AC16" s="133"/>
      <c r="AD16" s="131"/>
      <c r="AE16" s="134">
        <f t="shared" si="1"/>
        <v>0</v>
      </c>
      <c r="AH16" s="1"/>
    </row>
    <row r="17" spans="1:34" ht="39.5" thickBot="1" x14ac:dyDescent="0.4">
      <c r="A17" s="139" t="s">
        <v>1800</v>
      </c>
      <c r="B17" s="140" t="s">
        <v>111</v>
      </c>
      <c r="C17" s="293">
        <f>IFERROR(HLOOKUP(CONCATENATE($A17,"_",C$3),real!$B$10:$PR$83,$B$1-1947,FALSE),"")</f>
        <v>425.40100000000001</v>
      </c>
      <c r="D17" s="267">
        <f>D10-C11-C12-C13+D15</f>
        <v>425.40000000000026</v>
      </c>
      <c r="E17" s="266">
        <f>IFERROR(HLOOKUP(CONCATENATE($A17,"_",E$3),real!$B$10:$PR$83,$B$1-1947,FALSE),"")</f>
        <v>24.961000000000002</v>
      </c>
      <c r="F17" s="280">
        <f>F10-E11-E12-E13+F15</f>
        <v>24.962000000000003</v>
      </c>
      <c r="G17" s="266"/>
      <c r="H17" s="267"/>
      <c r="I17" s="281">
        <f>IFERROR(HLOOKUP(CONCATENATE($A17,"_",I$3),real!$B$10:$PR$83,$B$1-1947,FALSE),"")</f>
        <v>81.828000000000003</v>
      </c>
      <c r="J17" s="267">
        <f>J10-I11-I12-I13+J15</f>
        <v>81.828000000000003</v>
      </c>
      <c r="K17" s="293">
        <f>IFERROR(HLOOKUP(CONCATENATE($A17,"_",K$3),real!$B$10:$PR$83,$B$1-1947,FALSE),"")</f>
        <v>327.13900000000001</v>
      </c>
      <c r="L17" s="267">
        <f>L10-K11-K12-K13+L15</f>
        <v>327.15100000000007</v>
      </c>
      <c r="M17" s="266"/>
      <c r="N17" s="267"/>
      <c r="O17" s="294">
        <f>D17+F17+J17+L17</f>
        <v>859.34100000000035</v>
      </c>
      <c r="Q17" s="8"/>
      <c r="R17" s="110"/>
      <c r="S17" s="141">
        <f>IFERROR(C17*100/$Q$3,"")</f>
        <v>17.434117101746725</v>
      </c>
      <c r="T17" s="142">
        <f>IFERROR(D17*100/$Q$3,"")</f>
        <v>17.434076118963198</v>
      </c>
      <c r="U17" s="141">
        <f>IFERROR(E17*100/$Q$3,"")</f>
        <v>1.0229712600033853</v>
      </c>
      <c r="V17" s="142">
        <f>IFERROR(F17*100/$Q$3,"")</f>
        <v>1.0230122427869277</v>
      </c>
      <c r="W17" s="141"/>
      <c r="X17" s="142"/>
      <c r="Y17" s="141">
        <f>IFERROR(I17*100/$Q$3,"")</f>
        <v>3.353539211712552</v>
      </c>
      <c r="Z17" s="142">
        <f>IFERROR(J17*100/$Q$3,"")</f>
        <v>3.353539211712552</v>
      </c>
      <c r="AA17" s="141">
        <f>IFERROR(K17*100/$Q$3,"")</f>
        <v>13.407066825297361</v>
      </c>
      <c r="AB17" s="142">
        <f>IFERROR(L17*100/$Q$3,"")</f>
        <v>13.407558618699873</v>
      </c>
      <c r="AC17" s="141"/>
      <c r="AD17" s="142"/>
      <c r="AE17" s="156">
        <f t="shared" si="1"/>
        <v>35.218186192162548</v>
      </c>
      <c r="AH17" s="1"/>
    </row>
    <row r="18" spans="1:34" ht="26" x14ac:dyDescent="0.35">
      <c r="A18" s="135" t="s">
        <v>1801</v>
      </c>
      <c r="B18" s="136" t="s">
        <v>1802</v>
      </c>
      <c r="C18" s="262"/>
      <c r="D18" s="260"/>
      <c r="E18" s="259"/>
      <c r="F18" s="261"/>
      <c r="G18" s="262"/>
      <c r="H18" s="260"/>
      <c r="I18" s="259"/>
      <c r="J18" s="260">
        <f>IFERROR(HLOOKUP(CONCATENATE($A18,"_",J$4,"_",J$3),real!$B$10:$PR$83,$B$1-1947,FALSE),"")</f>
        <v>289.654</v>
      </c>
      <c r="K18" s="259"/>
      <c r="L18" s="261"/>
      <c r="M18" s="262" t="str">
        <f>IFERROR(HLOOKUP(CONCATENATE($A18,"_",M$4,"_",M$3),real!$B$10:$PR$83,$B$1-1947,FALSE),"")</f>
        <v/>
      </c>
      <c r="N18" s="260">
        <f>IFERROR(HLOOKUP(CONCATENATE($A18,"_",N$4,"_",N$3),real!$B$10:$PR$83,$B$1-1947,FALSE),"")</f>
        <v>2.1960000000000002</v>
      </c>
      <c r="O18" s="287">
        <f>J18+N18</f>
        <v>291.85000000000002</v>
      </c>
      <c r="P18" s="157"/>
      <c r="Q18" s="10"/>
      <c r="R18" s="110"/>
      <c r="S18" s="133"/>
      <c r="T18" s="131"/>
      <c r="U18" s="133"/>
      <c r="V18" s="131"/>
      <c r="W18" s="133"/>
      <c r="X18" s="131"/>
      <c r="Y18" s="133"/>
      <c r="Z18" s="131">
        <f t="shared" ref="Z18:Z28" si="3">IFERROR(J18*100/$Q$3,"")</f>
        <v>11.870827184208187</v>
      </c>
      <c r="AA18" s="133"/>
      <c r="AB18" s="131"/>
      <c r="AC18" s="133" t="str">
        <f t="shared" ref="AC18:AC27" si="4">IFERROR(M18*100/$Q$3,"")</f>
        <v/>
      </c>
      <c r="AD18" s="131">
        <f t="shared" ref="AD18:AD27" si="5">IFERROR(N18*100/$Q$3,"")</f>
        <v>8.9998192659245788E-2</v>
      </c>
      <c r="AE18" s="134">
        <f t="shared" si="1"/>
        <v>11.960825376867433</v>
      </c>
      <c r="AH18" s="1"/>
    </row>
    <row r="19" spans="1:34" x14ac:dyDescent="0.35">
      <c r="A19" s="135" t="s">
        <v>1803</v>
      </c>
      <c r="B19" s="136" t="s">
        <v>80</v>
      </c>
      <c r="C19" s="262">
        <f>IFERROR(HLOOKUP(CONCATENATE($A19,"_",C$4,"_",C$3),real!$B$10:$PR$83,$B$1-1947,FALSE),"")</f>
        <v>62.944000000000003</v>
      </c>
      <c r="D19" s="260">
        <f>IFERROR(HLOOKUP(CONCATENATE($A19,"_",D$4,"_",D$3),real!$B$10:$PR$83,$B$1-1947,FALSE),"")</f>
        <v>49.411999999999999</v>
      </c>
      <c r="E19" s="259">
        <f>IFERROR(HLOOKUP(CONCATENATE($A19,"_",E$4,"_",E$3),real!$B$10:$PR$83,$B$1-1947,FALSE),"")</f>
        <v>114.1375413414</v>
      </c>
      <c r="F19" s="260">
        <f>IFERROR(HLOOKUP(CONCATENATE($A19,"_",F$4,"_",F$3),real!$B$10:$PR$83,$B$1-1947,FALSE),"")</f>
        <v>151.81917336785315</v>
      </c>
      <c r="G19" s="259">
        <f>IFERROR(HLOOKUP(CONCATENATE($A19,"_",G$4,"_",G$3),real!$B$10:$PR$83,$B$1-1947,FALSE),"")</f>
        <v>1.1414586585999993</v>
      </c>
      <c r="H19" s="260">
        <f>IFERROR(HLOOKUP(CONCATENATE($A19,"_",H$4,"_",H$3),real!$B$10:$PR$83,$B$1-1947,FALSE),"")</f>
        <v>1.2618266321468332</v>
      </c>
      <c r="I19" s="259">
        <f>IFERROR(HLOOKUP(CONCATENATE($A19,"_",I$4,"_",I$3),real!$B$10:$PR$83,$B$1-1947,FALSE),"")</f>
        <v>35.296999999999997</v>
      </c>
      <c r="J19" s="260">
        <f>IFERROR(HLOOKUP(CONCATENATE($A19,"_",J$4,"_",J$3),real!$B$10:$PR$83,$B$1-1947,FALSE),"")</f>
        <v>2.2030000000000003</v>
      </c>
      <c r="K19" s="259">
        <f>IFERROR(HLOOKUP(CONCATENATE($A19,"_",K$4,"_",K$3),real!$B$10:$PR$83,$B$1-1947,FALSE),"")</f>
        <v>14.725</v>
      </c>
      <c r="L19" s="261">
        <f>IFERROR(HLOOKUP(CONCATENATE($A19,"_",L$4,"_",L$3),real!$B$10:$PR$83,$B$1-1947,FALSE),"")</f>
        <v>15.079000000000001</v>
      </c>
      <c r="M19" s="262">
        <f>IFERROR(HLOOKUP(CONCATENATE($A19,"_",M$4,"_",M$3),real!$B$10:$PR$83,$B$1-1947,FALSE),"")</f>
        <v>65.082999999999998</v>
      </c>
      <c r="N19" s="260">
        <f>IFERROR(HLOOKUP(CONCATENATE($A19,"_",N$4,"_",N$3),real!$B$10:$PR$83,$B$1-1947,FALSE),"")</f>
        <v>73.554000000000002</v>
      </c>
      <c r="O19" s="269">
        <f>D19+F19+H19+J19+L19+N19-C19-E19-G19-I19-K19-M19</f>
        <v>1.0000000000047748E-3</v>
      </c>
      <c r="Q19" s="157"/>
      <c r="R19" s="110"/>
      <c r="S19" s="133">
        <f t="shared" ref="S19:Y20" si="6">IFERROR(C19*100/$Q$3,"")</f>
        <v>2.579620327296706</v>
      </c>
      <c r="T19" s="131">
        <f t="shared" si="6"/>
        <v>2.0250413004001149</v>
      </c>
      <c r="U19" s="133">
        <f t="shared" si="6"/>
        <v>4.6776741508633632</v>
      </c>
      <c r="V19" s="131">
        <f t="shared" si="6"/>
        <v>6.2219723197301837</v>
      </c>
      <c r="W19" s="133">
        <f t="shared" si="6"/>
        <v>4.6780153128072398E-2</v>
      </c>
      <c r="X19" s="131">
        <f t="shared" si="6"/>
        <v>5.1713167733387043E-2</v>
      </c>
      <c r="Y19" s="133">
        <f t="shared" si="6"/>
        <v>1.4465693106982687</v>
      </c>
      <c r="Z19" s="131">
        <f t="shared" si="3"/>
        <v>9.0285072144043022E-2</v>
      </c>
      <c r="AA19" s="133">
        <f t="shared" ref="AA19:AA28" si="7">IFERROR(K19*100/$Q$3,"")</f>
        <v>0.60347148766274772</v>
      </c>
      <c r="AB19" s="131">
        <f t="shared" ref="AB19:AB28" si="8">IFERROR(L19*100/$Q$3,"")</f>
        <v>0.61797939303677918</v>
      </c>
      <c r="AC19" s="133">
        <f t="shared" si="4"/>
        <v>2.6672825012940313</v>
      </c>
      <c r="AD19" s="131">
        <f t="shared" si="5"/>
        <v>3.0144476606822241</v>
      </c>
      <c r="AE19" s="134">
        <f t="shared" si="1"/>
        <v>4.0982783542657333E-5</v>
      </c>
      <c r="AH19" s="1"/>
    </row>
    <row r="20" spans="1:34" ht="39" x14ac:dyDescent="0.35">
      <c r="A20" s="135" t="s">
        <v>1804</v>
      </c>
      <c r="B20" s="136" t="s">
        <v>81</v>
      </c>
      <c r="C20" s="262">
        <f>IFERROR(HLOOKUP(CONCATENATE($A20,"_",C$4,"_",C$3),real!$B$10:$PR$83,$B$1-1947,FALSE),"")</f>
        <v>220.39599999999999</v>
      </c>
      <c r="D20" s="260">
        <f>IFERROR(HLOOKUP(CONCATENATE($A20,"_",D$4,"_",D$3),real!$B$10:$PR$83,$B$1-1947,FALSE),"")</f>
        <v>183.2</v>
      </c>
      <c r="E20" s="259">
        <f>IFERROR(HLOOKUP(CONCATENATE($A20,"_",E$4,"_",E$3),real!$B$10:$PR$83,$B$1-1947,FALSE),"")</f>
        <v>38.41692065779084</v>
      </c>
      <c r="F20" s="260">
        <f>IFERROR(HLOOKUP(CONCATENATE($A20,"_",F$4,"_",F$3),real!$B$10:$PR$83,$B$1-1947,FALSE),"")</f>
        <v>58.037763922937508</v>
      </c>
      <c r="G20" s="259">
        <f>IFERROR(HLOOKUP(CONCATENATE($A20,"_",G$4,"_",G$3),real!$B$10:$PR$83,$B$1-1947,FALSE),"")</f>
        <v>2.8650793422091581</v>
      </c>
      <c r="H20" s="260">
        <f>IFERROR(HLOOKUP(CONCATENATE($A20,"_",H$4,"_",H$3),real!$B$10:$PR$83,$B$1-1947,FALSE),"")</f>
        <v>0.39423607706249653</v>
      </c>
      <c r="I20" s="259" t="str">
        <f>IFERROR(HLOOKUP(CONCATENATE($A20,"_",I$4,"_",I$3),real!$B$10:$PR$83,$B$1-1947,FALSE),"")</f>
        <v/>
      </c>
      <c r="J20" s="260">
        <f>IFERROR(HLOOKUP(CONCATENATE($A20,"_",J$4,"_",J$3),real!$B$10:$PR$83,$B$1-1947,FALSE),"")</f>
        <v>8.4060000000000006</v>
      </c>
      <c r="K20" s="259"/>
      <c r="L20" s="261">
        <f>IFERROR(HLOOKUP(CONCATENATE($A20,"_",L$4,"_",L$3),real!$B$10:$PR$83,$B$1-1947,FALSE),"")</f>
        <v>42.128</v>
      </c>
      <c r="M20" s="262">
        <f>IFERROR(HLOOKUP(CONCATENATE($A20,"_",M$4,"_",M$3),real!$B$10:$PR$83,$B$1-1947,FALSE),"")</f>
        <v>74.440000000000012</v>
      </c>
      <c r="N20" s="260">
        <f>IFERROR(HLOOKUP(CONCATENATE($A20,"_",N$4,"_",N$3),real!$B$10:$PR$83,$B$1-1947,FALSE),"")</f>
        <v>43.951999999999998</v>
      </c>
      <c r="O20" s="269">
        <f>D20+F20+H20+J20+L20+N20-C20-E20-G20-M20</f>
        <v>0</v>
      </c>
      <c r="Q20" s="10"/>
      <c r="R20" s="110"/>
      <c r="S20" s="133">
        <f t="shared" si="6"/>
        <v>9.0324415616243758</v>
      </c>
      <c r="T20" s="131">
        <f t="shared" si="6"/>
        <v>7.5080459449789743</v>
      </c>
      <c r="U20" s="133">
        <f t="shared" si="6"/>
        <v>1.5744323436861654</v>
      </c>
      <c r="V20" s="131">
        <f t="shared" si="6"/>
        <v>2.3785491161422376</v>
      </c>
      <c r="W20" s="133">
        <f t="shared" si="6"/>
        <v>0.11741892651373632</v>
      </c>
      <c r="X20" s="131">
        <f t="shared" si="6"/>
        <v>1.6156891810881525E-2</v>
      </c>
      <c r="Y20" s="133" t="str">
        <f t="shared" si="6"/>
        <v/>
      </c>
      <c r="Z20" s="131">
        <f t="shared" si="3"/>
        <v>0.3445012784579326</v>
      </c>
      <c r="AA20" s="133">
        <f t="shared" si="7"/>
        <v>0</v>
      </c>
      <c r="AB20" s="131">
        <f t="shared" si="8"/>
        <v>1.7265227050768244</v>
      </c>
      <c r="AC20" s="133">
        <f t="shared" si="4"/>
        <v>3.0507584069008455</v>
      </c>
      <c r="AD20" s="131">
        <f t="shared" si="5"/>
        <v>1.8012753022582744</v>
      </c>
      <c r="AE20" s="134">
        <f t="shared" si="1"/>
        <v>0</v>
      </c>
      <c r="AH20" s="1"/>
    </row>
    <row r="21" spans="1:34" ht="52" x14ac:dyDescent="0.35">
      <c r="A21" s="135" t="s">
        <v>1805</v>
      </c>
      <c r="B21" s="136" t="s">
        <v>82</v>
      </c>
      <c r="C21" s="262">
        <f>IFERROR(HLOOKUP(CONCATENATE($A21,"_",C$4,"_",C$3),real!$B$10:$PR$83,$B$1-1947,FALSE),"")</f>
        <v>6.9079999999999995</v>
      </c>
      <c r="D21" s="260">
        <f>IFERROR(HLOOKUP(CONCATENATE($A21,"_",D$4,"_",D$3),real!$B$10:$PR$83,$B$1-1947,FALSE),"")</f>
        <v>6.2869999999999999</v>
      </c>
      <c r="E21" s="262">
        <f>IFERROR(HLOOKUP(CONCATENATE($A21,"_",E$4,"_",E$3),real!$B$10:$PR$83,$B$1-1947,FALSE),"")</f>
        <v>0.29900000000000004</v>
      </c>
      <c r="F21" s="260">
        <f>IFERROR(HLOOKUP(CONCATENATE($A21,"_",F$4,"_",F$3),real!$B$10:$PR$83,$B$1-1947,FALSE),"")</f>
        <v>4.9919999999999991</v>
      </c>
      <c r="G21" s="262"/>
      <c r="H21" s="260"/>
      <c r="I21" s="262" t="str">
        <f>IFERROR(HLOOKUP(CONCATENATE($A21,"_",I$4,"_",I$3),real!$B$10:$PR$83,$B$1-1947,FALSE),"")</f>
        <v/>
      </c>
      <c r="J21" s="260" t="str">
        <f>IFERROR(HLOOKUP(CONCATENATE($A21,"_",J$4,"_",J$3),real!$B$10:$PR$83,$B$1-1947,FALSE),"")</f>
        <v/>
      </c>
      <c r="K21" s="259"/>
      <c r="L21" s="261"/>
      <c r="M21" s="262">
        <f>IFERROR(HLOOKUP(CONCATENATE($A21,"_",M$4,"_",M$3),real!$B$10:$PR$83,$B$1-1947,FALSE),"")</f>
        <v>11.279</v>
      </c>
      <c r="N21" s="260">
        <f>IFERROR(HLOOKUP(CONCATENATE($A21,"_",N$4,"_",N$3),real!$B$10:$PR$83,$B$1-1947,FALSE),"")</f>
        <v>7.2059999999999995</v>
      </c>
      <c r="O21" s="269">
        <f>D21+F21+N21-C21-E21-M21</f>
        <v>-9.9999999999944578E-4</v>
      </c>
      <c r="R21" s="110"/>
      <c r="S21" s="133">
        <f t="shared" ref="S21:V22" si="9">IFERROR(C21*100/$Q$3,"")</f>
        <v>0.28310906871132502</v>
      </c>
      <c r="T21" s="131">
        <f t="shared" si="9"/>
        <v>0.25765876013145639</v>
      </c>
      <c r="U21" s="133">
        <f t="shared" si="9"/>
        <v>1.2253852279196035E-2</v>
      </c>
      <c r="V21" s="131">
        <f t="shared" si="9"/>
        <v>0.20458605544396852</v>
      </c>
      <c r="W21" s="133"/>
      <c r="X21" s="131"/>
      <c r="Y21" s="133" t="str">
        <f t="shared" ref="Y21:Y37" si="10">IFERROR(I21*100/$Q$3,"")</f>
        <v/>
      </c>
      <c r="Z21" s="131" t="str">
        <f t="shared" si="3"/>
        <v/>
      </c>
      <c r="AA21" s="133">
        <f t="shared" si="7"/>
        <v>0</v>
      </c>
      <c r="AB21" s="131">
        <f t="shared" si="8"/>
        <v>0</v>
      </c>
      <c r="AC21" s="133">
        <f t="shared" si="4"/>
        <v>0.46224481557542496</v>
      </c>
      <c r="AD21" s="131">
        <f t="shared" si="5"/>
        <v>0.29532193820697861</v>
      </c>
      <c r="AE21" s="134">
        <f t="shared" si="1"/>
        <v>-4.0982783542438934E-5</v>
      </c>
      <c r="AH21" s="1"/>
    </row>
    <row r="22" spans="1:34" ht="65" x14ac:dyDescent="0.35">
      <c r="A22" s="135" t="s">
        <v>1806</v>
      </c>
      <c r="B22" s="136" t="s">
        <v>83</v>
      </c>
      <c r="C22" s="262"/>
      <c r="D22" s="260">
        <f>IFERROR(HLOOKUP(CONCATENATE($A22,"_",D$4,"_",D$3),real!$B$10:$PR$83,$B$1-1947,FALSE),"")</f>
        <v>1.8690000000000002</v>
      </c>
      <c r="E22" s="259">
        <f>IFERROR(HLOOKUP(CONCATENATE($A22,"_",E$4,"_",E$3),real!$B$10:$PR$83,$B$1-1947,FALSE),"")</f>
        <v>43.948999999999998</v>
      </c>
      <c r="F22" s="261"/>
      <c r="G22" s="262"/>
      <c r="H22" s="260"/>
      <c r="I22" s="259" t="str">
        <f>IFERROR(HLOOKUP(CONCATENATE($A22,"_",I$4,"_",I$3),real!$B$10:$PR$83,$B$1-1947,FALSE),"")</f>
        <v/>
      </c>
      <c r="J22" s="260">
        <f>IFERROR(HLOOKUP(CONCATENATE($A22,"_",J$4,"_",J$3),real!$B$10:$PR$83,$B$1-1947,FALSE),"")</f>
        <v>1.7130000000000001</v>
      </c>
      <c r="K22" s="259"/>
      <c r="L22" s="261">
        <f>IFERROR(HLOOKUP(CONCATENATE($A22,"_",L$4,"_",L$3),real!$B$10:$PR$83,$B$1-1947,FALSE),"")</f>
        <v>41.421000000000006</v>
      </c>
      <c r="M22" s="262"/>
      <c r="N22" s="260">
        <f>IFERROR(HLOOKUP(CONCATENATE($A22,"_",N$4,"_",N$3),real!$B$10:$PR$83,$B$1-1947,FALSE),"")</f>
        <v>-1.0529999999999999</v>
      </c>
      <c r="O22" s="269">
        <f>D22+F22+J22+L22+N22-E22-M22</f>
        <v>1.0000000000118803E-3</v>
      </c>
      <c r="R22" s="110"/>
      <c r="S22" s="133">
        <f t="shared" si="9"/>
        <v>0</v>
      </c>
      <c r="T22" s="131">
        <f t="shared" si="9"/>
        <v>7.6596822440860829E-2</v>
      </c>
      <c r="U22" s="133">
        <f t="shared" si="9"/>
        <v>1.8011523539076468</v>
      </c>
      <c r="V22" s="131">
        <f t="shared" si="9"/>
        <v>0</v>
      </c>
      <c r="W22" s="133"/>
      <c r="X22" s="131"/>
      <c r="Y22" s="133" t="str">
        <f t="shared" si="10"/>
        <v/>
      </c>
      <c r="Z22" s="131">
        <f t="shared" si="3"/>
        <v>7.0203508208236801E-2</v>
      </c>
      <c r="AA22" s="133">
        <f t="shared" si="7"/>
        <v>0</v>
      </c>
      <c r="AB22" s="131">
        <f t="shared" si="8"/>
        <v>1.697547877112304</v>
      </c>
      <c r="AC22" s="133">
        <f t="shared" si="4"/>
        <v>0</v>
      </c>
      <c r="AD22" s="131">
        <f t="shared" si="5"/>
        <v>-4.3154871070212111E-2</v>
      </c>
      <c r="AE22" s="134">
        <f t="shared" si="1"/>
        <v>4.0982783542948536E-5</v>
      </c>
      <c r="AH22" s="1"/>
    </row>
    <row r="23" spans="1:34" ht="15" thickBot="1" x14ac:dyDescent="0.4">
      <c r="A23" s="160" t="s">
        <v>1807</v>
      </c>
      <c r="B23" s="161" t="s">
        <v>84</v>
      </c>
      <c r="C23" s="295">
        <f>IFERROR(HLOOKUP(CONCATENATE($A23,"_",C$4,"_",C$3),real!$B$10:$PR$83,$B$1-1947,FALSE),"")</f>
        <v>4.6289999999999996</v>
      </c>
      <c r="D23" s="296"/>
      <c r="E23" s="295"/>
      <c r="F23" s="296"/>
      <c r="G23" s="295"/>
      <c r="H23" s="296"/>
      <c r="I23" s="295"/>
      <c r="J23" s="296">
        <f>IFERROR(HLOOKUP(CONCATENATE($A23,"_",J$4,"_",J$3),real!$B$10:$PR$83,$B$1-1947,FALSE),"")</f>
        <v>3.4660000000000002</v>
      </c>
      <c r="K23" s="295">
        <f>IFERROR(HLOOKUP(CONCATENATE($A23,"_",K$4,"_",K$3),real!$B$10:$PR$83,$B$1-1947,FALSE),"")</f>
        <v>1.7029999999999998</v>
      </c>
      <c r="L23" s="297">
        <f>IFERROR(HLOOKUP(CONCATENATE($A23,"_",L$4,"_",L$3),real!$B$10:$PR$83,$B$1-1947,FALSE),"")</f>
        <v>2.867</v>
      </c>
      <c r="M23" s="295" t="str">
        <f>IFERROR(HLOOKUP(CONCATENATE($A23,"_",M$4,"_",M$3),real!$B$10:$PR$83,$B$1-1947,FALSE),"")</f>
        <v/>
      </c>
      <c r="N23" s="296" t="str">
        <f>IFERROR(HLOOKUP(CONCATENATE($A23,"_",N$4,"_",N$3),real!$B$10:$PR$83,$B$1-1947,FALSE),"")</f>
        <v/>
      </c>
      <c r="O23" s="298">
        <f>D23+J23+L23-C23-I23-K23</f>
        <v>1.000000000000778E-3</v>
      </c>
      <c r="R23" s="110"/>
      <c r="S23" s="162">
        <f>IFERROR(C23*100/$Q$3,"")</f>
        <v>0.18970930501805497</v>
      </c>
      <c r="T23" s="163">
        <f>IFERROR(D23*100/$Q$3,"")</f>
        <v>0</v>
      </c>
      <c r="U23" s="162"/>
      <c r="V23" s="163"/>
      <c r="W23" s="162"/>
      <c r="X23" s="163"/>
      <c r="Y23" s="162">
        <f t="shared" si="10"/>
        <v>0</v>
      </c>
      <c r="Z23" s="163">
        <f t="shared" si="3"/>
        <v>0.14204632775817208</v>
      </c>
      <c r="AA23" s="162">
        <f t="shared" si="7"/>
        <v>6.9793680372812181E-2</v>
      </c>
      <c r="AB23" s="163">
        <f t="shared" si="8"/>
        <v>0.11749764041623754</v>
      </c>
      <c r="AC23" s="162" t="str">
        <f t="shared" si="4"/>
        <v/>
      </c>
      <c r="AD23" s="163" t="str">
        <f t="shared" si="5"/>
        <v/>
      </c>
      <c r="AE23" s="164">
        <f t="shared" si="1"/>
        <v>4.0982783542493537E-5</v>
      </c>
      <c r="AH23" s="1"/>
    </row>
    <row r="24" spans="1:34" ht="39" x14ac:dyDescent="0.35">
      <c r="A24" s="135" t="s">
        <v>1808</v>
      </c>
      <c r="B24" s="136" t="s">
        <v>168</v>
      </c>
      <c r="C24" s="262">
        <f>IFERROR(HLOOKUP(CONCATENATE($A24,"_",C$4,"_",C$3),real!$B$10:$PR$83,$B$1-1947,FALSE),"")</f>
        <v>47.573999999999998</v>
      </c>
      <c r="D24" s="261"/>
      <c r="E24" s="262">
        <f>IFERROR(HLOOKUP(CONCATENATE($A24,"_",E$4,"_",E$3),real!$B$10:$PR$83,$B$1-1947,FALSE),"")</f>
        <v>18.820475291599827</v>
      </c>
      <c r="F24" s="260"/>
      <c r="G24" s="262">
        <f>IFERROR(HLOOKUP(CONCATENATE($A24,"_",G$4,"_",G$3),real!$B$10:$PR$83,$B$1-1947,FALSE),"")</f>
        <v>-2.3504752915998273</v>
      </c>
      <c r="H24" s="260"/>
      <c r="I24" s="259"/>
      <c r="J24" s="276">
        <f>IFERROR(HLOOKUP(CONCATENATE($A24,"_",J$4,"_",J$3),real!$B$10:$PR$83,$B$1-1947,FALSE),"")</f>
        <v>318.43600000000004</v>
      </c>
      <c r="K24" s="259">
        <f>IFERROR(HLOOKUP(CONCATENATE($A24,"_",K$4,"_",K$3),real!$B$10:$PR$83,$B$1-1947,FALSE),"")</f>
        <v>248.94900000000001</v>
      </c>
      <c r="L24" s="261"/>
      <c r="M24" s="262">
        <f>IFERROR(HLOOKUP(CONCATENATE($A24,"_",M$4,"_",M$3),real!$B$10:$PR$83,$B$1-1947,FALSE),"")</f>
        <v>5.4410000000000007</v>
      </c>
      <c r="N24" s="260" t="str">
        <f>IFERROR(HLOOKUP(CONCATENATE($A24,"_",N$4,"_",N$3),real!$B$10:$PR$83,$B$1-1947,FALSE),"")</f>
        <v/>
      </c>
      <c r="O24" s="269">
        <f>J24-C24-E24-G24-I24-K24-M24</f>
        <v>2.0000000000113261E-3</v>
      </c>
      <c r="R24" s="110"/>
      <c r="S24" s="133">
        <f>IFERROR(C24*100/$Q$3,"")</f>
        <v>1.9497149442490702</v>
      </c>
      <c r="T24" s="131"/>
      <c r="U24" s="133">
        <f t="shared" ref="U24:U32" si="11">IFERROR(E24*100/$Q$3,"")</f>
        <v>0.77131546504188353</v>
      </c>
      <c r="V24" s="131"/>
      <c r="W24" s="133">
        <f>IFERROR(G24*100/$Q$3,"")</f>
        <v>-9.6329020097540144E-2</v>
      </c>
      <c r="X24" s="131"/>
      <c r="Y24" s="133">
        <f t="shared" si="10"/>
        <v>0</v>
      </c>
      <c r="Z24" s="131">
        <f t="shared" si="3"/>
        <v>13.050393660127318</v>
      </c>
      <c r="AA24" s="133">
        <f t="shared" si="7"/>
        <v>10.202622980112285</v>
      </c>
      <c r="AB24" s="131">
        <f t="shared" si="8"/>
        <v>0</v>
      </c>
      <c r="AC24" s="133">
        <f t="shared" si="4"/>
        <v>0.22298732525453382</v>
      </c>
      <c r="AD24" s="131" t="str">
        <f t="shared" si="5"/>
        <v/>
      </c>
      <c r="AE24" s="134">
        <f t="shared" si="1"/>
        <v>8.196556708538747E-5</v>
      </c>
      <c r="AH24" s="1"/>
    </row>
    <row r="25" spans="1:34" ht="26" x14ac:dyDescent="0.35">
      <c r="A25" s="135" t="s">
        <v>1809</v>
      </c>
      <c r="B25" s="136" t="s">
        <v>1810</v>
      </c>
      <c r="C25" s="262"/>
      <c r="D25" s="261">
        <f>IFERROR(HLOOKUP(CONCATENATE($A25,"_",D$4,"_",D$3),real!$B$10:$PR$83,$B$1-1947,FALSE),"")</f>
        <v>13.557</v>
      </c>
      <c r="E25" s="262"/>
      <c r="F25" s="260">
        <f>IFERROR(HLOOKUP(CONCATENATE($A25,"_",F$4,"_",F$3),real!$B$10:$PR$83,$B$1-1947,FALSE),"")</f>
        <v>35.057000000000002</v>
      </c>
      <c r="G25" s="262"/>
      <c r="H25" s="260"/>
      <c r="I25" s="259" t="str">
        <f>IFERROR(HLOOKUP(CONCATENATE($A25,"_",I$4,"_",I$3),real!$B$10:$PR$83,$B$1-1947,FALSE),"")</f>
        <v/>
      </c>
      <c r="J25" s="260">
        <f>IFERROR(HLOOKUP(CONCATENATE($A25,"_",J$4,"_",J$3),real!$B$10:$PR$83,$B$1-1947,FALSE),"")</f>
        <v>407.78300000000002</v>
      </c>
      <c r="K25" s="259">
        <f>IFERROR(HLOOKUP(CONCATENATE($A25,"_",K$4,"_",K$3),real!$B$10:$PR$83,$B$1-1947,FALSE),"")</f>
        <v>463.87899999999996</v>
      </c>
      <c r="L25" s="261"/>
      <c r="M25" s="262">
        <f>IFERROR(HLOOKUP(CONCATENATE($A25,"_",M$4,"_",M$3),real!$B$10:$PR$83,$B$1-1947,FALSE),"")</f>
        <v>0.26900000000000002</v>
      </c>
      <c r="N25" s="260">
        <f>IFERROR(HLOOKUP(CONCATENATE($A25,"_",N$4,"_",N$3),real!$B$10:$PR$83,$B$1-1947,FALSE),"")</f>
        <v>7.7440000000000007</v>
      </c>
      <c r="O25" s="269">
        <f>D25+F25+J25+N25-K25-M25</f>
        <v>-6.9999999998858753E-3</v>
      </c>
      <c r="R25" s="110"/>
      <c r="S25" s="133"/>
      <c r="T25" s="131">
        <f t="shared" ref="T25:T31" si="12">IFERROR(D25*100/$Q$3,"")</f>
        <v>0.55560359648515256</v>
      </c>
      <c r="U25" s="133">
        <f t="shared" si="11"/>
        <v>0</v>
      </c>
      <c r="V25" s="131">
        <f>IFERROR(F25*100/$Q$3,"")</f>
        <v>1.436733442648078</v>
      </c>
      <c r="W25" s="133"/>
      <c r="X25" s="131"/>
      <c r="Y25" s="133" t="str">
        <f t="shared" si="10"/>
        <v/>
      </c>
      <c r="Z25" s="131">
        <f t="shared" si="3"/>
        <v>16.712082421295641</v>
      </c>
      <c r="AA25" s="133">
        <f t="shared" si="7"/>
        <v>19.011052646893564</v>
      </c>
      <c r="AB25" s="131">
        <f t="shared" si="8"/>
        <v>0</v>
      </c>
      <c r="AC25" s="133">
        <f t="shared" si="4"/>
        <v>1.1024368772922184E-2</v>
      </c>
      <c r="AD25" s="131">
        <f t="shared" si="5"/>
        <v>0.31737067575282302</v>
      </c>
      <c r="AE25" s="134">
        <f t="shared" si="1"/>
        <v>-2.8687948479255438E-4</v>
      </c>
      <c r="AH25" s="1"/>
    </row>
    <row r="26" spans="1:34" ht="26" x14ac:dyDescent="0.35">
      <c r="A26" s="135" t="s">
        <v>1811</v>
      </c>
      <c r="B26" s="136" t="s">
        <v>1812</v>
      </c>
      <c r="C26" s="262">
        <f>IFERROR(HLOOKUP(CONCATENATE($A26,"_",C$4,"_",C$3),real!$B$10:$PR$83,$B$1-1947,FALSE),"")</f>
        <v>13.467000000000001</v>
      </c>
      <c r="D26" s="261" t="str">
        <f>IFERROR(HLOOKUP(CONCATENATE($A26,"_",D$4,"_",D$3),real!$B$10:$PR$83,$B$1-1947,FALSE),"")</f>
        <v/>
      </c>
      <c r="E26" s="262">
        <f>IFERROR(HLOOKUP(CONCATENATE($A26,"_",E$4,"_",E$3),real!$B$10:$PR$83,$B$1-1947,FALSE),"")</f>
        <v>35.055999999999997</v>
      </c>
      <c r="F26" s="260"/>
      <c r="G26" s="262"/>
      <c r="H26" s="260"/>
      <c r="I26" s="259">
        <f>IFERROR(HLOOKUP(CONCATENATE($A26,"_",I$4,"_",I$3),real!$B$10:$PR$83,$B$1-1947,FALSE),"")</f>
        <v>473.04700000000003</v>
      </c>
      <c r="J26" s="260" t="str">
        <f>IFERROR(HLOOKUP(CONCATENATE($A26,"_",J$4,"_",J$3),real!$B$10:$PR$83,$B$1-1947,FALSE),"")</f>
        <v/>
      </c>
      <c r="K26" s="259"/>
      <c r="L26" s="260">
        <f>IFERROR(HLOOKUP(CONCATENATE($A26,"_",L$4,"_",L$3),real!$B$10:$PR$83,$B$1-1947,FALSE),"")</f>
        <v>519.33500000000004</v>
      </c>
      <c r="M26" s="262">
        <f>IFERROR(HLOOKUP(CONCATENATE($A26,"_",M$4,"_",M$3),real!$B$10:$PR$83,$B$1-1947,FALSE),"")</f>
        <v>5.5429999999999993</v>
      </c>
      <c r="N26" s="260">
        <f>IFERROR(HLOOKUP(CONCATENATE($A26,"_",N$4,"_",N$3),real!$B$10:$PR$83,$B$1-1947,FALSE),"")</f>
        <v>7.7869999999999999</v>
      </c>
      <c r="O26" s="269">
        <f>L26+N26-C26-E26-I26-K26-M26</f>
        <v>9.0000000000785008E-3</v>
      </c>
      <c r="R26" s="110"/>
      <c r="S26" s="133">
        <f t="shared" ref="S26:S33" si="13">IFERROR(C26*100/$Q$3,"")</f>
        <v>0.55191514596633107</v>
      </c>
      <c r="T26" s="131" t="str">
        <f t="shared" si="12"/>
        <v/>
      </c>
      <c r="U26" s="133">
        <f t="shared" si="11"/>
        <v>1.4366924598645354</v>
      </c>
      <c r="V26" s="131"/>
      <c r="W26" s="133"/>
      <c r="X26" s="131"/>
      <c r="Y26" s="133">
        <f t="shared" si="10"/>
        <v>19.386782806410856</v>
      </c>
      <c r="Z26" s="131" t="str">
        <f t="shared" si="3"/>
        <v/>
      </c>
      <c r="AA26" s="133">
        <f t="shared" si="7"/>
        <v>0</v>
      </c>
      <c r="AB26" s="131">
        <f t="shared" si="8"/>
        <v>21.28379389102432</v>
      </c>
      <c r="AC26" s="133">
        <f t="shared" si="4"/>
        <v>0.22716756917586489</v>
      </c>
      <c r="AD26" s="131">
        <f t="shared" si="5"/>
        <v>0.31913293544514887</v>
      </c>
      <c r="AE26" s="143">
        <f t="shared" si="1"/>
        <v>3.68845051885372E-4</v>
      </c>
      <c r="AH26" s="1"/>
    </row>
    <row r="27" spans="1:34" x14ac:dyDescent="0.35">
      <c r="A27" s="135" t="s">
        <v>1813</v>
      </c>
      <c r="B27" s="136" t="s">
        <v>1814</v>
      </c>
      <c r="C27" s="262">
        <f>IFERROR(HLOOKUP(CONCATENATE($A27,"_",C$4,"_",C$3),real!$B$10:$PR$83,$B$1-1947,FALSE),"")</f>
        <v>23.184999999999995</v>
      </c>
      <c r="D27" s="261"/>
      <c r="E27" s="262">
        <f>IFERROR(HLOOKUP(CONCATENATE($A27,"_",E$4,"_",E$3),real!$B$10:$PR$83,$B$1-1947,FALSE),"")</f>
        <v>99.712999999999994</v>
      </c>
      <c r="F27" s="260">
        <f>IFERROR(HLOOKUP(CONCATENATE($A27,"_",F$4,"_",F$3),real!$B$10:$PR$83,$B$1-1947,FALSE),"")</f>
        <v>98.927000000000007</v>
      </c>
      <c r="G27" s="262"/>
      <c r="H27" s="260"/>
      <c r="I27" s="259">
        <f>IFERROR(HLOOKUP(CONCATENATE($A27,"_",I$4,"_",I$3),real!$B$10:$PR$83,$B$1-1947,FALSE),"")</f>
        <v>66.790000000000006</v>
      </c>
      <c r="J27" s="260"/>
      <c r="K27" s="259"/>
      <c r="L27" s="260">
        <f>IFERROR(HLOOKUP(CONCATENATE($A27,"_",L$4,"_",L$3),real!$B$10:$PR$83,$B$1-1947,FALSE),"")</f>
        <v>48.956999999999994</v>
      </c>
      <c r="M27" s="262"/>
      <c r="N27" s="260">
        <f>IFERROR(HLOOKUP(CONCATENATE($A27,"_",N$4,"_",N$3),real!$B$10:$PR$83,$B$1-1947,FALSE),"")</f>
        <v>41.805999999999997</v>
      </c>
      <c r="O27" s="269">
        <f>D27+F27+J27+L27+N27-C27-E27-I27-K27-M27</f>
        <v>1.9999999999953388E-3</v>
      </c>
      <c r="Q27" s="157"/>
      <c r="R27" s="110"/>
      <c r="S27" s="133">
        <f t="shared" si="13"/>
        <v>0.95018583643197307</v>
      </c>
      <c r="T27" s="131">
        <f t="shared" si="12"/>
        <v>0</v>
      </c>
      <c r="U27" s="133">
        <f t="shared" si="11"/>
        <v>4.0865162953694778</v>
      </c>
      <c r="V27" s="131">
        <f>IFERROR(F27*100/$Q$3,"")</f>
        <v>4.0543038275051035</v>
      </c>
      <c r="W27" s="133"/>
      <c r="X27" s="131"/>
      <c r="Y27" s="133">
        <f t="shared" si="10"/>
        <v>2.7372401128010138</v>
      </c>
      <c r="Z27" s="131">
        <f t="shared" si="3"/>
        <v>0</v>
      </c>
      <c r="AA27" s="133">
        <f t="shared" si="7"/>
        <v>0</v>
      </c>
      <c r="AB27" s="131">
        <f t="shared" si="8"/>
        <v>2.0063941338882945</v>
      </c>
      <c r="AC27" s="133">
        <f t="shared" si="4"/>
        <v>0</v>
      </c>
      <c r="AD27" s="131">
        <f t="shared" si="5"/>
        <v>1.7133262487761514</v>
      </c>
      <c r="AE27" s="143">
        <f t="shared" si="1"/>
        <v>8.1965567084732273E-5</v>
      </c>
      <c r="AH27" s="1"/>
    </row>
    <row r="28" spans="1:34" ht="39.5" thickBot="1" x14ac:dyDescent="0.4">
      <c r="A28" s="139" t="s">
        <v>1815</v>
      </c>
      <c r="B28" s="140" t="s">
        <v>97</v>
      </c>
      <c r="C28" s="293">
        <f>IFERROR(HLOOKUP(CONCATENATE($A28,"_",C$3),real!$B$10:$PR$83,$B$1-1947,FALSE),"")</f>
        <v>300.62400000000002</v>
      </c>
      <c r="D28" s="280">
        <f>D17+D19+D20+D21+D22+D23+D25+D27-C19-C20-C21-C23-C24-C26-C27</f>
        <v>300.6220000000003</v>
      </c>
      <c r="E28" s="293">
        <f>IFERROR(HLOOKUP(CONCATENATE($A28,"_",E$3),real!$B$10:$PR$83,$B$1-1947,FALSE),"")</f>
        <v>23.399000000000001</v>
      </c>
      <c r="F28" s="267">
        <f>F17+F19+F20+F21+F22+F25+F27-E19-E20-E21-E22-E24-E26-E27</f>
        <v>23.403000000000063</v>
      </c>
      <c r="G28" s="266"/>
      <c r="H28" s="267">
        <f>H19+H20-G19-G20-G24</f>
        <v>0</v>
      </c>
      <c r="I28" s="293">
        <f>IFERROR(HLOOKUP(CONCATENATE($A28,"_",I$3),real!$B$10:$PR$83,$B$1-1947,FALSE),"")</f>
        <v>588.84199999999998</v>
      </c>
      <c r="J28" s="267">
        <f>J13-I14-I15+J17+J18+J19+J20+J22+J23+J24+J25+J27-I19-I23-I24-I26-I27</f>
        <v>588.84500000000003</v>
      </c>
      <c r="K28" s="293">
        <f>IFERROR(HLOOKUP(CONCATENATE($A28,"_",K$3),real!$B$10:$PR$83,$B$1-1947,FALSE),"")</f>
        <v>1532.127</v>
      </c>
      <c r="L28" s="280">
        <f>L11+L12+L17+L19+L20+L22+L23+L26+L27-K19-K23-K25-K26-K27-K24</f>
        <v>1532.1419999999998</v>
      </c>
      <c r="M28" s="266"/>
      <c r="N28" s="267"/>
      <c r="O28" s="299">
        <f>D28+F28+H28+J28+L28</f>
        <v>2445.0120000000002</v>
      </c>
      <c r="R28" s="110"/>
      <c r="S28" s="141">
        <f t="shared" si="13"/>
        <v>12.32040831966899</v>
      </c>
      <c r="T28" s="142">
        <f t="shared" si="12"/>
        <v>12.320326354101917</v>
      </c>
      <c r="U28" s="141">
        <f t="shared" si="11"/>
        <v>0.95895615211006013</v>
      </c>
      <c r="V28" s="142">
        <f>IFERROR(F28*100/$Q$3,"")</f>
        <v>0.95912008324423248</v>
      </c>
      <c r="W28" s="141"/>
      <c r="X28" s="142">
        <f>IFERROR(H28*100/$Q$3,"")</f>
        <v>0</v>
      </c>
      <c r="Y28" s="141">
        <f t="shared" si="10"/>
        <v>24.132384226710201</v>
      </c>
      <c r="Z28" s="142">
        <f t="shared" si="3"/>
        <v>24.13250717506083</v>
      </c>
      <c r="AA28" s="141">
        <f t="shared" si="7"/>
        <v>62.790829200561127</v>
      </c>
      <c r="AB28" s="142">
        <f t="shared" si="8"/>
        <v>62.791443942314267</v>
      </c>
      <c r="AC28" s="141"/>
      <c r="AD28" s="142"/>
      <c r="AE28" s="156">
        <f t="shared" si="1"/>
        <v>100.20339755472125</v>
      </c>
      <c r="AF28" s="165"/>
      <c r="AH28" s="1"/>
    </row>
    <row r="29" spans="1:34" x14ac:dyDescent="0.35">
      <c r="A29" s="135" t="s">
        <v>1816</v>
      </c>
      <c r="B29" s="136" t="s">
        <v>1817</v>
      </c>
      <c r="C29" s="262"/>
      <c r="D29" s="260"/>
      <c r="E29" s="259"/>
      <c r="F29" s="261"/>
      <c r="G29" s="262"/>
      <c r="H29" s="260"/>
      <c r="I29" s="259">
        <f>IFERROR(HLOOKUP(CONCATENATE($A29,"_",I$3),real!$B$10:$PR$83,$B$1-1947,FALSE),"")</f>
        <v>560.31399999999996</v>
      </c>
      <c r="J29" s="260"/>
      <c r="K29" s="259">
        <f>IFERROR(HLOOKUP(CONCATENATE($A29,"_",K$3),real!$B$10:$PR$83,$B$1-1947,FALSE),"")</f>
        <v>1307.4159999999999</v>
      </c>
      <c r="L29" s="261"/>
      <c r="M29" s="262"/>
      <c r="N29" s="260"/>
      <c r="O29" s="265">
        <f>(I29+K29)</f>
        <v>1867.73</v>
      </c>
      <c r="P29" s="166"/>
      <c r="Q29" s="19"/>
      <c r="R29" s="110"/>
      <c r="S29" s="133">
        <f t="shared" si="13"/>
        <v>0</v>
      </c>
      <c r="T29" s="131">
        <f t="shared" si="12"/>
        <v>0</v>
      </c>
      <c r="U29" s="133">
        <f t="shared" si="11"/>
        <v>0</v>
      </c>
      <c r="V29" s="131">
        <f>IFERROR(F29*100/$Q$3,"")</f>
        <v>0</v>
      </c>
      <c r="W29" s="133"/>
      <c r="X29" s="131"/>
      <c r="Y29" s="133">
        <f t="shared" si="10"/>
        <v>22.963227377810853</v>
      </c>
      <c r="Z29" s="131"/>
      <c r="AA29" s="133">
        <f t="shared" ref="AA29:AA37" si="14">IFERROR(K29*100/$Q$3,"")</f>
        <v>53.581546927951031</v>
      </c>
      <c r="AB29" s="131"/>
      <c r="AC29" s="133"/>
      <c r="AD29" s="131"/>
      <c r="AE29" s="134">
        <f t="shared" si="1"/>
        <v>76.544774305761891</v>
      </c>
      <c r="AG29" s="157"/>
      <c r="AH29" s="1"/>
    </row>
    <row r="30" spans="1:34" ht="15" thickBot="1" x14ac:dyDescent="0.4">
      <c r="A30" s="139" t="s">
        <v>1818</v>
      </c>
      <c r="B30" s="140" t="s">
        <v>98</v>
      </c>
      <c r="C30" s="293">
        <f>IFERROR(HLOOKUP(CONCATENATE($A30,"_",C$3),real!$B$10:$PR$83,$B$1-1947,FALSE),"")</f>
        <v>300.62400000000002</v>
      </c>
      <c r="D30" s="267">
        <f>D28</f>
        <v>300.6220000000003</v>
      </c>
      <c r="E30" s="293">
        <f>IFERROR(HLOOKUP(CONCATENATE($A30,"_",E$3),real!$B$10:$PR$83,$B$1-1947,FALSE),"")</f>
        <v>23.399000000000001</v>
      </c>
      <c r="F30" s="280">
        <f>F28</f>
        <v>23.403000000000063</v>
      </c>
      <c r="G30" s="266"/>
      <c r="H30" s="267">
        <f>H28</f>
        <v>0</v>
      </c>
      <c r="I30" s="293">
        <f>IFERROR(HLOOKUP(CONCATENATE($A30,"_",I$3),real!$B$10:$PR$83,$B$1-1947,FALSE),"")</f>
        <v>28.527999999999995</v>
      </c>
      <c r="J30" s="267">
        <f>J28-I29</f>
        <v>28.531000000000063</v>
      </c>
      <c r="K30" s="293">
        <f>IFERROR(HLOOKUP(CONCATENATE($A30,"_",K$3),real!$B$10:$PR$83,$B$1-1947,FALSE),"")</f>
        <v>224.71</v>
      </c>
      <c r="L30" s="267">
        <f>L28-K29</f>
        <v>224.72599999999989</v>
      </c>
      <c r="M30" s="266"/>
      <c r="N30" s="267"/>
      <c r="O30" s="299">
        <f>D30+F30+H30+J30+L30</f>
        <v>577.28200000000038</v>
      </c>
      <c r="R30" s="110"/>
      <c r="S30" s="167">
        <f t="shared" si="13"/>
        <v>12.32040831966899</v>
      </c>
      <c r="T30" s="168">
        <f t="shared" si="12"/>
        <v>12.320326354101917</v>
      </c>
      <c r="U30" s="167">
        <f t="shared" si="11"/>
        <v>0.95895615211006013</v>
      </c>
      <c r="V30" s="168">
        <f>IFERROR(F30*100/$Q$3,"")</f>
        <v>0.95912008324423248</v>
      </c>
      <c r="W30" s="167"/>
      <c r="X30" s="168">
        <f>IFERROR(H30*100/$Q$3,"")</f>
        <v>0</v>
      </c>
      <c r="Y30" s="167">
        <f t="shared" si="10"/>
        <v>1.1691568488993458</v>
      </c>
      <c r="Z30" s="168">
        <f>IFERROR(J30*100/$Q$3,"")</f>
        <v>1.1692797972499758</v>
      </c>
      <c r="AA30" s="167">
        <f t="shared" si="14"/>
        <v>9.2092412898265561</v>
      </c>
      <c r="AB30" s="168">
        <f>IFERROR(L30*100/$Q$3,"")</f>
        <v>9.2098970143632304</v>
      </c>
      <c r="AC30" s="167"/>
      <c r="AD30" s="168"/>
      <c r="AE30" s="156">
        <f t="shared" si="1"/>
        <v>23.658623248959362</v>
      </c>
      <c r="AH30" s="1"/>
    </row>
    <row r="31" spans="1:34" ht="26" x14ac:dyDescent="0.35">
      <c r="A31" s="135" t="s">
        <v>1819</v>
      </c>
      <c r="B31" s="130" t="s">
        <v>1820</v>
      </c>
      <c r="C31" s="263"/>
      <c r="D31" s="271">
        <f>IFERROR(HLOOKUP(CONCATENATE($A31,"_",D$4,"_",D$3),real!$B$10:$PR$83,$B$1-1947,FALSE),"")</f>
        <v>21.139999999999997</v>
      </c>
      <c r="E31" s="263"/>
      <c r="F31" s="277">
        <f>IFERROR(HLOOKUP(CONCATENATE($A31,"_",F$4,"_",F$3),real!$B$10:$PR$83,$B$1-1947,FALSE),"")</f>
        <v>1.8969999999999998</v>
      </c>
      <c r="G31" s="300"/>
      <c r="H31" s="301"/>
      <c r="I31" s="275">
        <f>IFERROR(HLOOKUP(CONCATENATE($A31,"_",I$4,"_",I$3),real!$B$10:$PR$83,$B$1-1947,FALSE),"")</f>
        <v>11.340000000000003</v>
      </c>
      <c r="J31" s="271"/>
      <c r="K31" s="263">
        <f>IFERROR(HLOOKUP(CONCATENATE($A31,"_",K$4,"_",K$3),real!$B$10:$PR$83,$B$1-1947,FALSE),"")</f>
        <v>11.715</v>
      </c>
      <c r="L31" s="271"/>
      <c r="M31" s="259">
        <f>IFERROR(HLOOKUP(CONCATENATE($A31,"_",M$4,"_",M$3),real!$B$10:$PR$83,$B$1-1947,FALSE),"")</f>
        <v>1.879</v>
      </c>
      <c r="N31" s="261">
        <f>IFERROR(HLOOKUP(CONCATENATE($A31,"_",N$4,"_",N$3),real!$B$10:$PR$83,$B$1-1947,FALSE),"")</f>
        <v>1.9</v>
      </c>
      <c r="O31" s="302">
        <f>D31+F31+J31+L31+N31-C31-E31-I31-K31-M31</f>
        <v>2.9999999999907878E-3</v>
      </c>
      <c r="R31" s="110"/>
      <c r="S31" s="147">
        <f t="shared" si="13"/>
        <v>0</v>
      </c>
      <c r="T31" s="148">
        <f t="shared" si="12"/>
        <v>0.86637604408763902</v>
      </c>
      <c r="U31" s="147">
        <f t="shared" si="11"/>
        <v>0</v>
      </c>
      <c r="V31" s="148">
        <f>IFERROR(F31*100/$Q$3,"")</f>
        <v>7.7744340380049737E-2</v>
      </c>
      <c r="W31" s="147"/>
      <c r="X31" s="148"/>
      <c r="Y31" s="147">
        <f t="shared" si="10"/>
        <v>0.46474476537151527</v>
      </c>
      <c r="Z31" s="148">
        <f>IFERROR(J31*100/$Q$3,"")</f>
        <v>0</v>
      </c>
      <c r="AA31" s="147">
        <f t="shared" si="14"/>
        <v>0.48011330919993822</v>
      </c>
      <c r="AB31" s="149">
        <f>IFERROR(L31*100/$Q$3,"")</f>
        <v>0</v>
      </c>
      <c r="AC31" s="147">
        <f>IFERROR(M31*100/$Q$3,"")</f>
        <v>7.7006650276285435E-2</v>
      </c>
      <c r="AD31" s="148">
        <f>IFERROR(N31*100/$Q$3,"")</f>
        <v>7.7867288730677137E-2</v>
      </c>
      <c r="AE31" s="150">
        <f t="shared" si="1"/>
        <v>1.2294835062700741E-4</v>
      </c>
      <c r="AH31" s="1"/>
    </row>
    <row r="32" spans="1:34" ht="39" x14ac:dyDescent="0.35">
      <c r="A32" s="135" t="s">
        <v>1821</v>
      </c>
      <c r="B32" s="136" t="s">
        <v>1822</v>
      </c>
      <c r="C32" s="262">
        <f>IFERROR(HLOOKUP(CONCATENATE($A32,"_",C$4,"_",C$3),real!$B$10:$PR$83,$B$1-1947,FALSE),"")</f>
        <v>309.21299999999997</v>
      </c>
      <c r="D32" s="276"/>
      <c r="E32" s="259">
        <f>IFERROR(HLOOKUP(CONCATENATE($A32,"_",E$4,"_",E$3),real!$B$10:$PR$83,$B$1-1947,FALSE),"")</f>
        <v>27.491</v>
      </c>
      <c r="F32" s="261"/>
      <c r="G32" s="262"/>
      <c r="H32" s="260"/>
      <c r="I32" s="259">
        <f>IFERROR(HLOOKUP(CONCATENATE($A32,"_",I$4,"_",I$3),real!$B$10:$PR$83,$B$1-1947,FALSE),"")</f>
        <v>89.102000000000004</v>
      </c>
      <c r="J32" s="277"/>
      <c r="K32" s="262">
        <f>IFERROR(HLOOKUP(CONCATENATE($A32,"_",K$4,"_",K$3),real!$B$10:$PR$83,$B$1-1947,FALSE),"")</f>
        <v>147.46500000000003</v>
      </c>
      <c r="L32" s="276"/>
      <c r="M32" s="259"/>
      <c r="N32" s="261"/>
      <c r="O32" s="303">
        <f>(C32+E32+I32+K32)</f>
        <v>573.27099999999996</v>
      </c>
      <c r="P32" s="157"/>
      <c r="R32" s="110"/>
      <c r="S32" s="133">
        <f t="shared" si="13"/>
        <v>12.672409447515191</v>
      </c>
      <c r="T32" s="131"/>
      <c r="U32" s="133">
        <f t="shared" si="11"/>
        <v>1.1266577023658131</v>
      </c>
      <c r="V32" s="131"/>
      <c r="W32" s="133"/>
      <c r="X32" s="131"/>
      <c r="Y32" s="133">
        <f t="shared" si="10"/>
        <v>3.6516479792004182</v>
      </c>
      <c r="Z32" s="131"/>
      <c r="AA32" s="133">
        <f t="shared" si="14"/>
        <v>6.0435261750891085</v>
      </c>
      <c r="AB32" s="132"/>
      <c r="AC32" s="133"/>
      <c r="AD32" s="131"/>
      <c r="AE32" s="134">
        <f t="shared" si="1"/>
        <v>23.494241304170529</v>
      </c>
      <c r="AH32" s="1"/>
    </row>
    <row r="33" spans="1:34" ht="26" x14ac:dyDescent="0.35">
      <c r="A33" s="135" t="s">
        <v>1823</v>
      </c>
      <c r="B33" s="136" t="s">
        <v>66</v>
      </c>
      <c r="C33" s="262">
        <f>IFERROR(HLOOKUP(CONCATENATE($A33,"_",C$4,"_",C$3),real!$B$10:$PR$83,$B$1-1947,FALSE),"")</f>
        <v>19.887</v>
      </c>
      <c r="D33" s="276"/>
      <c r="E33" s="259"/>
      <c r="F33" s="261"/>
      <c r="G33" s="262"/>
      <c r="H33" s="260"/>
      <c r="I33" s="278">
        <f>IFERROR(HLOOKUP(CONCATENATE($A33,"_",I$4,"_",I$3),real!$B$10:$PR$83,$B$1-1947,FALSE),"")</f>
        <v>-3.6000000000000004E-2</v>
      </c>
      <c r="J33" s="277"/>
      <c r="K33" s="262">
        <f>IFERROR(HLOOKUP(CONCATENATE($A33,"_",K$4,"_",K$3),real!$B$10:$PR$83,$B$1-1947,FALSE),"")</f>
        <v>0.8620000000000001</v>
      </c>
      <c r="L33" s="276"/>
      <c r="M33" s="259"/>
      <c r="N33" s="261"/>
      <c r="O33" s="303">
        <f>(C33+I33+K33)</f>
        <v>20.713000000000001</v>
      </c>
      <c r="R33" s="110"/>
      <c r="S33" s="133">
        <f t="shared" si="13"/>
        <v>0.81502461630893486</v>
      </c>
      <c r="T33" s="131"/>
      <c r="U33" s="133"/>
      <c r="V33" s="131"/>
      <c r="W33" s="133"/>
      <c r="X33" s="131"/>
      <c r="Y33" s="133">
        <f t="shared" si="10"/>
        <v>-1.4753802075286196E-3</v>
      </c>
      <c r="Z33" s="131"/>
      <c r="AA33" s="133">
        <f t="shared" si="14"/>
        <v>3.5327159413601948E-2</v>
      </c>
      <c r="AB33" s="132"/>
      <c r="AC33" s="133"/>
      <c r="AD33" s="131"/>
      <c r="AE33" s="134">
        <f t="shared" si="1"/>
        <v>0.84887639551500815</v>
      </c>
      <c r="AH33" s="1"/>
    </row>
    <row r="34" spans="1:34" ht="39" x14ac:dyDescent="0.35">
      <c r="A34" s="135" t="s">
        <v>1824</v>
      </c>
      <c r="B34" s="136" t="s">
        <v>145</v>
      </c>
      <c r="C34" s="262"/>
      <c r="D34" s="276"/>
      <c r="E34" s="259"/>
      <c r="F34" s="261"/>
      <c r="G34" s="262"/>
      <c r="H34" s="260"/>
      <c r="I34" s="278"/>
      <c r="J34" s="277"/>
      <c r="K34" s="262">
        <f>IFERROR(HLOOKUP(CONCATENATE($A34,"_",K$4,"_",K$3),real!$B$10:$PR$83,$B$1-1947,FALSE),"")</f>
        <v>0.81099999999999994</v>
      </c>
      <c r="L34" s="276"/>
      <c r="M34" s="259"/>
      <c r="N34" s="261"/>
      <c r="O34" s="303">
        <f>K34</f>
        <v>0.81099999999999994</v>
      </c>
      <c r="R34" s="110"/>
      <c r="S34" s="133"/>
      <c r="T34" s="131"/>
      <c r="U34" s="133"/>
      <c r="V34" s="131"/>
      <c r="W34" s="133"/>
      <c r="X34" s="131"/>
      <c r="Y34" s="133">
        <f t="shared" si="10"/>
        <v>0</v>
      </c>
      <c r="Z34" s="131"/>
      <c r="AA34" s="133">
        <f t="shared" si="14"/>
        <v>3.3237037452936394E-2</v>
      </c>
      <c r="AB34" s="132"/>
      <c r="AC34" s="133"/>
      <c r="AD34" s="131"/>
      <c r="AE34" s="134">
        <f t="shared" si="1"/>
        <v>3.3237037452936394E-2</v>
      </c>
      <c r="AH34" s="1"/>
    </row>
    <row r="35" spans="1:34" ht="78" x14ac:dyDescent="0.35">
      <c r="A35" s="135" t="s">
        <v>1825</v>
      </c>
      <c r="B35" s="136" t="s">
        <v>105</v>
      </c>
      <c r="C35" s="262">
        <f>IFERROR(HLOOKUP(CONCATENATE($A35,"_",C$4,"_",C$3),real!$B$10:$PR$83,$B$1-1947,FALSE),"")</f>
        <v>0.52400000000000002</v>
      </c>
      <c r="D35" s="276"/>
      <c r="E35" s="259">
        <f>IFERROR(HLOOKUP(CONCATENATE($A35,"_",E$4,"_",E$3),real!$B$10:$PR$83,$B$1-1947,FALSE),"")</f>
        <v>7.4999999999999997E-2</v>
      </c>
      <c r="F35" s="261"/>
      <c r="G35" s="262"/>
      <c r="H35" s="260"/>
      <c r="I35" s="259">
        <f>IFERROR(HLOOKUP(CONCATENATE($A35,"_",I$4,"_",I$3),real!$B$10:$PR$83,$B$1-1947,FALSE),"")</f>
        <v>2.9929999999999999</v>
      </c>
      <c r="J35" s="277"/>
      <c r="K35" s="262">
        <f>IFERROR(HLOOKUP(CONCATENATE($A35,"_",K$4,"_",K$3),real!$B$10:$PR$83,$B$1-1947,FALSE),"")</f>
        <v>-3.593</v>
      </c>
      <c r="L35" s="276"/>
      <c r="M35" s="259">
        <f>IFERROR(HLOOKUP(CONCATENATE($A35,"_",M$4,"_",M$3),real!$B$10:$PR$83,$B$1-1947,FALSE),"")</f>
        <v>0</v>
      </c>
      <c r="N35" s="261"/>
      <c r="O35" s="304">
        <f>-(C35+E35+I35+K35+M35)</f>
        <v>1.000000000000334E-3</v>
      </c>
      <c r="R35" s="110"/>
      <c r="S35" s="133">
        <f>IFERROR(C35*100/$Q$3,"")</f>
        <v>2.1474978576249904E-2</v>
      </c>
      <c r="T35" s="131"/>
      <c r="U35" s="133">
        <f>IFERROR(E35*100/$Q$3,"")</f>
        <v>3.0737087656846234E-3</v>
      </c>
      <c r="V35" s="131"/>
      <c r="W35" s="133"/>
      <c r="X35" s="131"/>
      <c r="Y35" s="133">
        <f t="shared" si="10"/>
        <v>0.12266147114258771</v>
      </c>
      <c r="Z35" s="131"/>
      <c r="AA35" s="133">
        <f t="shared" si="14"/>
        <v>-0.14725114126806471</v>
      </c>
      <c r="AB35" s="132"/>
      <c r="AC35" s="154">
        <f>IFERROR(M35*100/$Q$3,"")</f>
        <v>0</v>
      </c>
      <c r="AD35" s="131"/>
      <c r="AE35" s="143">
        <f t="shared" si="1"/>
        <v>4.0982783542475336E-5</v>
      </c>
      <c r="AH35" s="1"/>
    </row>
    <row r="36" spans="1:34" x14ac:dyDescent="0.35">
      <c r="A36" s="223" t="s">
        <v>1826</v>
      </c>
      <c r="B36" s="352" t="s">
        <v>1827</v>
      </c>
      <c r="C36" s="305">
        <f>D30+D31-C31-C32-C33-C35</f>
        <v>-7.8619999999996812</v>
      </c>
      <c r="D36" s="306"/>
      <c r="E36" s="307">
        <f>F30+F31-E31-E32-E35</f>
        <v>-2.2659999999999387</v>
      </c>
      <c r="F36" s="307"/>
      <c r="G36" s="305">
        <f>H30</f>
        <v>0</v>
      </c>
      <c r="H36" s="306"/>
      <c r="I36" s="307">
        <f>J30+J31-I31-I32-I33-I35</f>
        <v>-74.867999999999938</v>
      </c>
      <c r="J36" s="307"/>
      <c r="K36" s="305">
        <f>L30+L31-K31-K32-K33-K34-K35</f>
        <v>67.465999999999852</v>
      </c>
      <c r="L36" s="306"/>
      <c r="M36" s="307">
        <f>N7+N11+N12+N13+N18+N19+N20+N21+N22+N25+N26+N27+N31-M11-M12-M14-M15-M19-M20-M21-M22-M24-M25-M26-M27-M31</f>
        <v>17.557000000000034</v>
      </c>
      <c r="N36" s="307"/>
      <c r="O36" s="308">
        <f>SUM(C36:N36)</f>
        <v>2.7000000000331426E-2</v>
      </c>
      <c r="R36" s="110"/>
      <c r="S36" s="170">
        <f>IFERROR(C36*100/$Q$3,"")</f>
        <v>-0.3222066442108204</v>
      </c>
      <c r="T36" s="171"/>
      <c r="U36" s="170">
        <f>IFERROR(E36*100/$Q$3,"")</f>
        <v>-9.2866987507215587E-2</v>
      </c>
      <c r="V36" s="169"/>
      <c r="W36" s="170">
        <f>IFERROR(G36*100/$Q$3,"")</f>
        <v>0</v>
      </c>
      <c r="X36" s="171"/>
      <c r="Y36" s="170">
        <f t="shared" si="10"/>
        <v>-3.0682990382570159</v>
      </c>
      <c r="Z36" s="169"/>
      <c r="AA36" s="170">
        <f t="shared" si="14"/>
        <v>2.7649444744757115</v>
      </c>
      <c r="AB36" s="169"/>
      <c r="AC36" s="170">
        <f>IFERROR(M36*100/$Q$3,"")</f>
        <v>0.71953473065500051</v>
      </c>
      <c r="AD36" s="171"/>
      <c r="AE36" s="171">
        <f>SUM(S36:AD36)</f>
        <v>1.106535155659949E-3</v>
      </c>
      <c r="AH36" s="1"/>
    </row>
    <row r="37" spans="1:34" ht="15" thickBot="1" x14ac:dyDescent="0.4">
      <c r="A37" s="223" t="s">
        <v>1828</v>
      </c>
      <c r="B37" s="352"/>
      <c r="C37" s="309">
        <f>IFERROR(HLOOKUP(CONCATENATE($A37,"_",C$3),real!$B$10:$PR$83,$B$1-1947,FALSE),"")</f>
        <v>-7.859</v>
      </c>
      <c r="D37" s="310"/>
      <c r="E37" s="307">
        <f>IFERROR(HLOOKUP(CONCATENATE($A37,"_",E$3),real!$B$10:$PR$83,$B$1-1947,FALSE),"")</f>
        <v>-2.2709999999999999</v>
      </c>
      <c r="F37" s="311"/>
      <c r="G37" s="309" t="s">
        <v>1829</v>
      </c>
      <c r="H37" s="310"/>
      <c r="I37" s="307">
        <f>IFERROR(HLOOKUP(CONCATENATE($A37,"_",I$3),real!$B$10:$PR$83,$B$1-1947,FALSE),"")</f>
        <v>-74.872</v>
      </c>
      <c r="J37" s="307"/>
      <c r="K37" s="309">
        <f>IFERROR(HLOOKUP(CONCATENATE($A37,"_",K$3),real!$B$10:$PR$83,$B$1-1947,FALSE),"")</f>
        <v>67.451999999999998</v>
      </c>
      <c r="L37" s="310"/>
      <c r="M37" s="307">
        <f>IFERROR(HLOOKUP(CONCATENATE($A37,"_",M$3),real!$B$10:$PR$83,$B$1-1947,FALSE),"")</f>
        <v>17.55</v>
      </c>
      <c r="N37" s="307"/>
      <c r="O37" s="312">
        <f>SUM(C37:N37,G37)</f>
        <v>0</v>
      </c>
      <c r="R37" s="110"/>
      <c r="S37" s="170">
        <f>IFERROR(C37*100/$Q$3,"")</f>
        <v>-0.32208369586020608</v>
      </c>
      <c r="T37" s="171"/>
      <c r="U37" s="170">
        <f>IFERROR(E37*100/$Q$3,"")</f>
        <v>-9.3071901424930395E-2</v>
      </c>
      <c r="V37" s="169"/>
      <c r="W37" s="170" t="str">
        <f>IFERROR(G37*100/$Q$3,"")</f>
        <v/>
      </c>
      <c r="X37" s="171" t="str">
        <f>W37</f>
        <v/>
      </c>
      <c r="Y37" s="170">
        <f t="shared" si="10"/>
        <v>-3.0684629693911885</v>
      </c>
      <c r="Z37" s="169"/>
      <c r="AA37" s="170">
        <f t="shared" si="14"/>
        <v>2.7643707155061228</v>
      </c>
      <c r="AB37" s="169"/>
      <c r="AC37" s="170">
        <f>IFERROR(M37*100/$Q$3,"")</f>
        <v>0.71924785117020196</v>
      </c>
      <c r="AD37" s="171"/>
      <c r="AE37" s="171">
        <f>SUM(S37:AD37)</f>
        <v>0</v>
      </c>
      <c r="AH37" s="1"/>
    </row>
    <row r="38" spans="1:34" ht="26.5" thickBot="1" x14ac:dyDescent="0.4">
      <c r="A38" s="172" t="s">
        <v>1830</v>
      </c>
      <c r="B38" s="173" t="s">
        <v>1831</v>
      </c>
      <c r="C38" s="174">
        <f>C39-C36</f>
        <v>2.8800153999996772</v>
      </c>
      <c r="D38" s="174"/>
      <c r="E38" s="175">
        <f>E39-E36</f>
        <v>13.908219000000006</v>
      </c>
      <c r="F38" s="176"/>
      <c r="G38" s="175">
        <f>G39-G36</f>
        <v>-10.911734000000003</v>
      </c>
      <c r="H38" s="174"/>
      <c r="I38" s="174">
        <f>I39-I36</f>
        <v>2.1403509999999244</v>
      </c>
      <c r="J38" s="177"/>
      <c r="K38" s="175">
        <f>K39-K36</f>
        <v>-4.0629260999998706</v>
      </c>
      <c r="L38" s="176"/>
      <c r="M38" s="174">
        <f>M39-M36</f>
        <v>-3.981292400000104</v>
      </c>
      <c r="N38" s="174"/>
      <c r="O38" s="178">
        <f>SUM(C38:N38)</f>
        <v>-2.7367100000368794E-2</v>
      </c>
      <c r="R38" s="110"/>
      <c r="S38" s="326">
        <f>S39-S36</f>
        <v>0.11803104773714351</v>
      </c>
      <c r="T38" s="176"/>
      <c r="U38" s="327">
        <f>U39-U36</f>
        <v>0.56999752873814302</v>
      </c>
      <c r="V38" s="176"/>
      <c r="W38" s="327">
        <f>W39-W36</f>
        <v>-0.44719323259491939</v>
      </c>
      <c r="X38" s="327"/>
      <c r="Y38" s="327">
        <f>Y39-Y36</f>
        <v>8.7717541737888372E-2</v>
      </c>
      <c r="Z38" s="327"/>
      <c r="AA38" s="327">
        <f>AA39-AA36</f>
        <v>-0.16651002090531319</v>
      </c>
      <c r="AB38" s="176"/>
      <c r="AC38" s="327">
        <f>AC39-AC36</f>
        <v>-0.16316444464845203</v>
      </c>
      <c r="AD38" s="327"/>
      <c r="AE38" s="178">
        <f>SUM(S38:AD38)</f>
        <v>-1.1215799355097644E-3</v>
      </c>
      <c r="AH38" s="1"/>
    </row>
    <row r="39" spans="1:34" ht="52" x14ac:dyDescent="0.35">
      <c r="A39" s="179" t="s">
        <v>1832</v>
      </c>
      <c r="B39" s="180" t="s">
        <v>1833</v>
      </c>
      <c r="C39" s="181">
        <f>SUM(C40:C55)-SUM(D40:D55)</f>
        <v>-4.9819846000000041</v>
      </c>
      <c r="D39" s="181"/>
      <c r="E39" s="182">
        <f>SUM(E40:E55)-SUM(F40:F55)</f>
        <v>11.642219000000068</v>
      </c>
      <c r="F39" s="183"/>
      <c r="G39" s="181">
        <f>SUM(G40:G55)-SUM(H40:H55)</f>
        <v>-10.911734000000003</v>
      </c>
      <c r="H39" s="183"/>
      <c r="I39" s="181">
        <f>SUM(I40:I55)-SUM(J40:J55)</f>
        <v>-72.727649000000014</v>
      </c>
      <c r="J39" s="183"/>
      <c r="K39" s="181">
        <f>SUM(K40:K55)-SUM(L40:L55)</f>
        <v>63.403073899999981</v>
      </c>
      <c r="L39" s="181"/>
      <c r="M39" s="182">
        <f>SUM(M40:M55)-SUM(N40:N55)</f>
        <v>13.57570759999993</v>
      </c>
      <c r="N39" s="183"/>
      <c r="O39" s="184">
        <f>SUM(C39:N39)</f>
        <v>-3.6710000003381538E-4</v>
      </c>
      <c r="R39" s="110"/>
      <c r="S39" s="182">
        <f>SUM(S40:S55)-SUM(T40:T55)</f>
        <v>-0.20417559647367689</v>
      </c>
      <c r="T39" s="181"/>
      <c r="U39" s="182">
        <f>SUM(U40:U55)-SUM(V40:V55)</f>
        <v>0.47713054123092746</v>
      </c>
      <c r="V39" s="181"/>
      <c r="W39" s="182">
        <f>SUM(W40:W55)-SUM(X40:X55)</f>
        <v>-0.44719323259491939</v>
      </c>
      <c r="X39" s="181"/>
      <c r="Y39" s="182">
        <f>SUM(Y40:Y55)-SUM(Z40:Z55)</f>
        <v>-2.9805814965191275</v>
      </c>
      <c r="Z39" s="181"/>
      <c r="AA39" s="182">
        <f>SUM(AA40:AA55)-SUM(AB40:AB55)</f>
        <v>2.5984344535703983</v>
      </c>
      <c r="AB39" s="183"/>
      <c r="AC39" s="181">
        <f>SUM(AC40:AC55)-SUM(AD40:AD55)</f>
        <v>0.55637028600654848</v>
      </c>
      <c r="AD39" s="181"/>
      <c r="AE39" s="184">
        <f>SUM(S39:AD39)</f>
        <v>-1.5044779849482381E-5</v>
      </c>
      <c r="AH39" s="1"/>
    </row>
    <row r="40" spans="1:34" ht="39" x14ac:dyDescent="0.35">
      <c r="A40" s="185">
        <v>1</v>
      </c>
      <c r="B40" s="186" t="s">
        <v>740</v>
      </c>
      <c r="C40" s="187"/>
      <c r="D40" s="188"/>
      <c r="E40" s="133"/>
      <c r="F40" s="131"/>
      <c r="G40" s="189">
        <f>IFERROR(HLOOKUP(CONCATENATE("f",G$56,"_",$A$41,"_flow_",G$3),acc!$B$10:$AIS$83,$B$1-1947,FALSE),"")</f>
        <v>0</v>
      </c>
      <c r="H40" s="131"/>
      <c r="I40" s="189"/>
      <c r="J40" s="131"/>
      <c r="K40" s="189"/>
      <c r="L40" s="131"/>
      <c r="M40" s="189"/>
      <c r="N40" s="131">
        <f>IFERROR(HLOOKUP(CONCATENATE("f",N$56,"_",$A$41,"_flow_",N$3),acc!$B$10:$AIS$83,$B$1-1947,FALSE),"")</f>
        <v>0</v>
      </c>
      <c r="O40" s="190">
        <f>SUM(C40,E40,G40,I40,K40,M40)-SUM(D40,F40,H40,J40,L40,N40)</f>
        <v>0</v>
      </c>
      <c r="R40" s="110"/>
      <c r="S40" s="191"/>
      <c r="T40" s="246"/>
      <c r="U40" s="191"/>
      <c r="V40" s="246"/>
      <c r="W40" s="191">
        <f>IFERROR(G40*100/$Q$3,"")</f>
        <v>0</v>
      </c>
      <c r="X40" s="246"/>
      <c r="Y40" s="191"/>
      <c r="Z40" s="246"/>
      <c r="AA40" s="191"/>
      <c r="AB40" s="247"/>
      <c r="AC40" s="187"/>
      <c r="AD40" s="246">
        <f>IFERROR(N40*100/$Q$3,"")</f>
        <v>0</v>
      </c>
      <c r="AE40" s="190">
        <f>SUM(S40,U40,W40,Y40,AA40,AC40)-SUM(T40,V40,X40,Z40,AB40,AD40)</f>
        <v>0</v>
      </c>
      <c r="AH40" s="1"/>
    </row>
    <row r="41" spans="1:34" ht="26" x14ac:dyDescent="0.35">
      <c r="A41" s="185">
        <v>21</v>
      </c>
      <c r="B41" s="186" t="s">
        <v>742</v>
      </c>
      <c r="C41" s="192">
        <f>IFERROR(HLOOKUP(CONCATENATE("f",C$56,"_",$A41,"_flow_",C$3),acc!$B$10:$AIS$83,$B$1-1947,FALSE),"")</f>
        <v>1.413322</v>
      </c>
      <c r="D41" s="188"/>
      <c r="E41" s="133">
        <f>IFERROR(HLOOKUP(CONCATENATE("f",E$56,"_",$A41,"_flow_",E$3),acc!$B$10:$AIS$83,$B$1-1947,FALSE),"")</f>
        <v>1.156053</v>
      </c>
      <c r="F41" s="131"/>
      <c r="G41" s="189"/>
      <c r="H41" s="131">
        <f>IFERROR(HLOOKUP(CONCATENATE("f",H$56,"_",$A41,"_flow_",H$3),acc!$B$10:$AIS$83,$B$1-1947,FALSE),"")</f>
        <v>14.684981000000001</v>
      </c>
      <c r="I41" s="189"/>
      <c r="J41" s="131"/>
      <c r="K41" s="189">
        <f>IFERROR(HLOOKUP(CONCATENATE("f",K$56,"_",$A41,"_flow_",K$3),acc!$B$10:$AIS$83,$B$1-1947,FALSE),"")</f>
        <v>7.8213299999999997</v>
      </c>
      <c r="L41" s="131"/>
      <c r="M41" s="189">
        <f>IFERROR(HLOOKUP(CONCATENATE("f",M$56,"_",$A41,"_flow_",M$3),acc!$B$10:$AIS$83,$B$1-1947,FALSE),"")</f>
        <v>4.294276</v>
      </c>
      <c r="N41" s="131"/>
      <c r="O41" s="190">
        <f t="shared" ref="O41:O55" si="15">SUM(C41,E41,G41,I41,K41,M41)-SUM(D41,F41,H41,J41,L41,N41)</f>
        <v>0</v>
      </c>
      <c r="P41" s="157"/>
      <c r="R41" s="110"/>
      <c r="S41" s="191">
        <f>IFERROR(C41*100/$Q$3,"")</f>
        <v>5.792186960179898E-2</v>
      </c>
      <c r="T41" s="246"/>
      <c r="U41" s="191">
        <f>IFERROR(E41*100/$Q$3,"")</f>
        <v>4.7378269862613412E-2</v>
      </c>
      <c r="V41" s="246"/>
      <c r="W41" s="191"/>
      <c r="X41" s="246">
        <f>IFERROR(H41*100/$Q$3,"")</f>
        <v>0.60183139764816196</v>
      </c>
      <c r="Y41" s="191"/>
      <c r="Z41" s="246"/>
      <c r="AA41" s="191">
        <f>IFERROR(K41*100/$Q$3,"")</f>
        <v>0.32053987440416154</v>
      </c>
      <c r="AB41" s="247"/>
      <c r="AC41" s="187">
        <f>IFERROR(M41*100/$Q$3,"")</f>
        <v>0.17599138377958803</v>
      </c>
      <c r="AD41" s="246"/>
      <c r="AE41" s="190">
        <f t="shared" ref="AE41:AE55" si="16">SUM(S41,U41,W41,Y41,AA41,AC41)-SUM(T41,V41,X41,Z41,AB41,AD41)</f>
        <v>0</v>
      </c>
      <c r="AH41" s="1"/>
    </row>
    <row r="42" spans="1:34" ht="26" x14ac:dyDescent="0.35">
      <c r="A42" s="185">
        <v>295</v>
      </c>
      <c r="B42" s="186" t="s">
        <v>754</v>
      </c>
      <c r="C42" s="192"/>
      <c r="D42" s="188"/>
      <c r="E42" s="133"/>
      <c r="F42" s="131">
        <f>IFERROR(HLOOKUP(CONCATENATE("f",F$56,"_",$A42,"_flow_",F$3),acc!$B$10:$AIS$83,$B$1-1947,FALSE),"")</f>
        <v>22.025726899999995</v>
      </c>
      <c r="G42" s="189">
        <f>IFERROR(HLOOKUP(CONCATENATE("f",G$56,"_",$A42,"_flow_",G$3),acc!$B$10:$AIS$83,$B$1-1947,FALSE),"")</f>
        <v>-14.418411000000001</v>
      </c>
      <c r="H42" s="131"/>
      <c r="I42" s="189"/>
      <c r="J42" s="131"/>
      <c r="K42" s="189"/>
      <c r="L42" s="131"/>
      <c r="M42" s="189"/>
      <c r="N42" s="131">
        <f>IFERROR(HLOOKUP(CONCATENATE("f",N$56,"_",$A42,"_flow_",N$3),acc!$B$10:$AIS$83,$B$1-1947,FALSE),"")</f>
        <v>-36.444137900000001</v>
      </c>
      <c r="O42" s="190">
        <f>SUM(C42,E42,G42,I42,K42,M42)-SUM(D42,F42,H42,J42,L42,N42)</f>
        <v>0</v>
      </c>
      <c r="R42" s="110"/>
      <c r="S42" s="191"/>
      <c r="T42" s="246"/>
      <c r="U42" s="191"/>
      <c r="V42" s="246">
        <f>IFERROR(F42*100/$Q$3,"")</f>
        <v>0.90267559790807461</v>
      </c>
      <c r="W42" s="191">
        <f>IFERROR(G42*100/$Q$3,"")</f>
        <v>-0.59090661703924807</v>
      </c>
      <c r="X42" s="246"/>
      <c r="Y42" s="191"/>
      <c r="Z42" s="246"/>
      <c r="AA42" s="191"/>
      <c r="AB42" s="247"/>
      <c r="AC42" s="187"/>
      <c r="AD42" s="246">
        <f>IFERROR(N42*100/$Q$3,"")</f>
        <v>-1.4935822149473228</v>
      </c>
      <c r="AE42" s="190">
        <f t="shared" si="16"/>
        <v>0</v>
      </c>
      <c r="AH42" s="1"/>
    </row>
    <row r="43" spans="1:34" x14ac:dyDescent="0.35">
      <c r="A43" s="185" t="s">
        <v>1834</v>
      </c>
      <c r="B43" s="186" t="s">
        <v>768</v>
      </c>
      <c r="C43" s="192"/>
      <c r="D43" s="188"/>
      <c r="E43" s="133">
        <f>IFERROR(HLOOKUP(CONCATENATE("res_flow"),acc!$B$10:$AIS$83,$B$1-1947,FALSE),"")</f>
        <v>16.472973000000003</v>
      </c>
      <c r="F43" s="131"/>
      <c r="G43" s="189"/>
      <c r="H43" s="131">
        <f>IFERROR(HLOOKUP(CONCATENATE("res_flow"),acc!$B$10:$AIS$83,$B$1-1947,FALSE),"")</f>
        <v>16.472973000000003</v>
      </c>
      <c r="I43" s="189"/>
      <c r="J43" s="131"/>
      <c r="K43" s="189"/>
      <c r="L43" s="131"/>
      <c r="M43" s="189"/>
      <c r="N43" s="131"/>
      <c r="O43" s="190">
        <f t="shared" si="15"/>
        <v>0</v>
      </c>
      <c r="R43" s="110"/>
      <c r="S43" s="191"/>
      <c r="T43" s="246"/>
      <c r="U43" s="191">
        <f>IFERROR(E43*100/$Q$3,"")</f>
        <v>0.67510828675981527</v>
      </c>
      <c r="V43" s="246"/>
      <c r="W43" s="191"/>
      <c r="X43" s="246">
        <f>IFERROR(H43*100/$Q$3,"")</f>
        <v>0.67510828675981527</v>
      </c>
      <c r="Y43" s="191"/>
      <c r="Z43" s="246"/>
      <c r="AA43" s="191"/>
      <c r="AB43" s="247"/>
      <c r="AC43" s="187"/>
      <c r="AD43" s="246"/>
      <c r="AE43" s="190">
        <f t="shared" si="16"/>
        <v>0</v>
      </c>
      <c r="AH43" s="1"/>
    </row>
    <row r="44" spans="1:34" ht="26.5" x14ac:dyDescent="0.35">
      <c r="A44" s="21" t="s">
        <v>1835</v>
      </c>
      <c r="B44" s="193" t="s">
        <v>1836</v>
      </c>
      <c r="C44" s="192"/>
      <c r="D44" s="188"/>
      <c r="E44" s="133"/>
      <c r="F44" s="131"/>
      <c r="G44" s="189"/>
      <c r="H44" s="131">
        <f>IFERROR(HLOOKUP(CONCATENATE("gcb_flow"),acc!$B$10:$AIS$83,$B$1-1947,FALSE),"")</f>
        <v>-2.4868499999999996</v>
      </c>
      <c r="I44" s="189">
        <f>IFERROR(HLOOKUP(CONCATENATE("gcb_flow"),acc!$B$10:$AIS$83,$B$1-1947,FALSE),"")</f>
        <v>-2.4868499999999996</v>
      </c>
      <c r="J44" s="131"/>
      <c r="K44" s="189"/>
      <c r="L44" s="131"/>
      <c r="M44" s="189"/>
      <c r="N44" s="131"/>
      <c r="O44" s="190">
        <f>SUM(C44,E44,G44,I44,K44,M44)-SUM(D44,F44,H44,J44,L44,N44)</f>
        <v>0</v>
      </c>
      <c r="R44" s="110"/>
      <c r="S44" s="191"/>
      <c r="T44" s="246"/>
      <c r="U44" s="191"/>
      <c r="V44" s="246"/>
      <c r="W44" s="191"/>
      <c r="X44" s="246">
        <f>IFERROR(H44*100/$Q$3,"")</f>
        <v>-0.10191803525257073</v>
      </c>
      <c r="Y44" s="191">
        <f>IFERROR(I44*100/$Q$3,"")</f>
        <v>-0.10191803525257073</v>
      </c>
      <c r="Z44" s="246"/>
      <c r="AA44" s="191"/>
      <c r="AB44" s="247"/>
      <c r="AC44" s="187"/>
      <c r="AD44" s="246"/>
      <c r="AE44" s="190">
        <f t="shared" si="16"/>
        <v>0</v>
      </c>
      <c r="AH44" s="1"/>
    </row>
    <row r="45" spans="1:34" x14ac:dyDescent="0.35">
      <c r="A45" s="185" t="s">
        <v>1837</v>
      </c>
      <c r="B45" s="186" t="s">
        <v>766</v>
      </c>
      <c r="C45" s="192"/>
      <c r="D45" s="188"/>
      <c r="E45" s="133"/>
      <c r="F45" s="131"/>
      <c r="G45" s="189">
        <f>IFERROR(HLOOKUP(CONCATENATE("tgt2_flow"),acc!$B$10:$AIS$83,$B$1-1947,FALSE),"")</f>
        <v>36.452268333333329</v>
      </c>
      <c r="H45" s="131"/>
      <c r="I45" s="189"/>
      <c r="J45" s="131"/>
      <c r="K45" s="189"/>
      <c r="L45" s="131"/>
      <c r="M45" s="189"/>
      <c r="N45" s="131">
        <f>IFERROR(HLOOKUP(CONCATENATE("tgt2_flow"),acc!$B$10:$AIS$83,$B$1-1947,FALSE),"")</f>
        <v>36.452268333333329</v>
      </c>
      <c r="O45" s="190">
        <f t="shared" si="15"/>
        <v>0</v>
      </c>
      <c r="R45" s="110"/>
      <c r="S45" s="191"/>
      <c r="T45" s="246"/>
      <c r="U45" s="191"/>
      <c r="V45" s="246"/>
      <c r="W45" s="191">
        <f t="shared" ref="W45:W52" si="17">IFERROR(G45*100/$Q$3,"")</f>
        <v>1.4939154227367291</v>
      </c>
      <c r="X45" s="246"/>
      <c r="Y45" s="191"/>
      <c r="Z45" s="246"/>
      <c r="AA45" s="191"/>
      <c r="AB45" s="247"/>
      <c r="AC45" s="187"/>
      <c r="AD45" s="246">
        <f>IFERROR(N45*100/$Q$3,"")</f>
        <v>1.4939154227367291</v>
      </c>
      <c r="AE45" s="190">
        <f t="shared" si="16"/>
        <v>0</v>
      </c>
      <c r="AH45" s="1"/>
    </row>
    <row r="46" spans="1:34" x14ac:dyDescent="0.35">
      <c r="A46" s="185">
        <v>2</v>
      </c>
      <c r="B46" s="186" t="s">
        <v>759</v>
      </c>
      <c r="C46" s="192">
        <f>IFERROR(HLOOKUP(CONCATENATE("f",C$56,"_",$A46,"_flow_",C$3),acc!$B$10:$AIS$83,$B$1-1947,FALSE),"")</f>
        <v>78.643138600000015</v>
      </c>
      <c r="D46" s="188"/>
      <c r="E46" s="133">
        <f>IFERROR(HLOOKUP(CONCATENATE("f",E$56,"_",$A46,"_flow_",E$3),acc!$B$10:$AIS$83,$B$1-1947,FALSE),"")</f>
        <v>238.81796019999999</v>
      </c>
      <c r="F46" s="131">
        <f>IFERROR(HLOOKUP(CONCATENATE("f",F$56,"_",$A46,"_flow_",F$3),acc!$B$10:$AIS$83,$B$1-1947,FALSE),"")</f>
        <v>408.8755238</v>
      </c>
      <c r="G46" s="189">
        <f>IFERROR(HLOOKUP(CONCATENATE("f",G$56,"_",$A46,"_flow_",G$3),acc!$B$10:$AIS$83,$B$1-1947,FALSE),"")</f>
        <v>18.319994666666666</v>
      </c>
      <c r="H46" s="131">
        <f>IFERROR(HLOOKUP(CONCATENATE("f",H$56,"_",$A46,"_flow_",H$3),acc!$B$10:$AIS$83,$B$1-1947,FALSE),"")</f>
        <v>0.11510199999999671</v>
      </c>
      <c r="I46" s="189">
        <f>IFERROR(HLOOKUP(CONCATENATE("f",I$56,"_",$A46,"_flow_",I$3),acc!$B$10:$AIS$83,$B$1-1947,FALSE),"")</f>
        <v>14.166097999999998</v>
      </c>
      <c r="J46" s="131">
        <f>IFERROR(HLOOKUP(CONCATENATE("f",J$56,"_",$A46,"_flow_",J$3),acc!$B$10:$AIS$83,$B$1-1947,FALSE),"")</f>
        <v>11.303522000000001</v>
      </c>
      <c r="K46" s="189">
        <f>IFERROR(HLOOKUP(CONCATENATE("f",K$56,"_",$A46,"_flow_",K$3),acc!$B$10:$AIS$83,$B$1-1947,FALSE),"")</f>
        <v>81.03852169999999</v>
      </c>
      <c r="L46" s="131"/>
      <c r="M46" s="189">
        <f>IFERROR(HLOOKUP(CONCATENATE("f",M$56,"_",$A46,"_flow_",M$3),acc!$B$10:$AIS$83,$B$1-1947,FALSE),"")</f>
        <v>32.416431899999949</v>
      </c>
      <c r="N46" s="131">
        <f>IFERROR(HLOOKUP(CONCATENATE("f",N$56,"_",$A46,"_flow_",N$3),acc!$B$10:$AIS$83,$B$1-1947,FALSE),"")</f>
        <v>43.107997366666652</v>
      </c>
      <c r="O46" s="190">
        <f t="shared" si="15"/>
        <v>-1.0000002248489182E-7</v>
      </c>
      <c r="R46" s="110"/>
      <c r="S46" s="191">
        <f t="shared" ref="S46:S55" si="18">IFERROR(C46*100/$Q$3,"")</f>
        <v>3.2230147263436106</v>
      </c>
      <c r="T46" s="246"/>
      <c r="U46" s="191">
        <f>IFERROR(E46*100/$Q$3,"")</f>
        <v>9.7874247689288207</v>
      </c>
      <c r="V46" s="246">
        <f>IFERROR(F46*100/$Q$3,"")</f>
        <v>16.756857087706027</v>
      </c>
      <c r="W46" s="191">
        <f t="shared" si="17"/>
        <v>0.75080437592305183</v>
      </c>
      <c r="X46" s="246">
        <f>IFERROR(H46*100/$Q$3,"")</f>
        <v>4.7172003513042855E-3</v>
      </c>
      <c r="Y46" s="191">
        <f>IFERROR(I46*100/$Q$3,"")</f>
        <v>0.58056612797529872</v>
      </c>
      <c r="Z46" s="246">
        <f>IFERROR(J46*100/$Q$3,"")</f>
        <v>0.46324979539345318</v>
      </c>
      <c r="AA46" s="191">
        <f>IFERROR(K46*100/$Q$3,"")</f>
        <v>3.3211841934321806</v>
      </c>
      <c r="AB46" s="247"/>
      <c r="AC46" s="187">
        <f>IFERROR(M46*100/$Q$3,"")</f>
        <v>1.3285156117766466</v>
      </c>
      <c r="AD46" s="246">
        <f>IFERROR(N46*100/$Q$3,"")</f>
        <v>1.766685725027106</v>
      </c>
      <c r="AE46" s="190">
        <f t="shared" si="16"/>
        <v>-4.0982790494581423E-9</v>
      </c>
      <c r="AH46" s="1"/>
    </row>
    <row r="47" spans="1:34" ht="26" x14ac:dyDescent="0.35">
      <c r="A47" s="190" t="s">
        <v>1838</v>
      </c>
      <c r="B47" s="186" t="s">
        <v>744</v>
      </c>
      <c r="C47" s="192">
        <f>IFERROR(HLOOKUP(CONCATENATE("f",C$56,"_",$A47,"_flow_",C$3),acc!$B$10:$AIS$83,$B$1-1947,FALSE),"")</f>
        <v>1.144666</v>
      </c>
      <c r="D47" s="188"/>
      <c r="E47" s="133">
        <f>IFERROR(HLOOKUP(CONCATENATE("f",E$56,"_",$A47,"_flow_",E$3),acc!$B$10:$AIS$83,$B$1-1947,FALSE),"")</f>
        <v>29.648721999999999</v>
      </c>
      <c r="F47" s="131"/>
      <c r="G47" s="192">
        <f>IFERROR(HLOOKUP(CONCATENATE("f",G$56,"_",$A47,"_flow_",G$3),acc!$B$10:$AIS$83,$B$1-1947,FALSE),"")</f>
        <v>-10.408662</v>
      </c>
      <c r="H47" s="131"/>
      <c r="I47" s="189"/>
      <c r="J47" s="131">
        <f>IFERROR(HLOOKUP(CONCATENATE("f",J$56,"_",$A47,"_flow_",J$3),acc!$B$10:$AIS$83,$B$1-1947,FALSE),"")</f>
        <v>71.936137000000002</v>
      </c>
      <c r="K47" s="192"/>
      <c r="L47" s="131"/>
      <c r="M47" s="192">
        <f>IFERROR(HLOOKUP(CONCATENATE("f",M$56,"_",$A47,"_flow_",M$3),acc!$B$10:$AIS$83,$B$1-1947,FALSE),"")</f>
        <v>51.551141999999999</v>
      </c>
      <c r="N47" s="131"/>
      <c r="O47" s="190">
        <f>SUM(C47,E47,G47,I47,K47,M47)-SUM(D47,F47,H47,J47,L47,N47)</f>
        <v>-2.6900000000296131E-4</v>
      </c>
      <c r="R47" s="110"/>
      <c r="S47" s="191">
        <f t="shared" si="18"/>
        <v>4.6911598906415407E-2</v>
      </c>
      <c r="T47" s="246"/>
      <c r="U47" s="191">
        <f t="shared" ref="U47:U52" si="19">IFERROR(E47*100/$Q$3,"")</f>
        <v>1.2150871560366205</v>
      </c>
      <c r="V47" s="246"/>
      <c r="W47" s="191">
        <f t="shared" si="17"/>
        <v>-0.4265759417126459</v>
      </c>
      <c r="X47" s="246"/>
      <c r="Y47" s="191"/>
      <c r="Z47" s="246">
        <f>IFERROR(J47*100/$Q$3,"")</f>
        <v>2.9481431315518662</v>
      </c>
      <c r="AA47" s="191"/>
      <c r="AB47" s="247"/>
      <c r="AC47" s="187">
        <f>IFERROR(M47*100/$Q$3,"")</f>
        <v>2.1127092939527032</v>
      </c>
      <c r="AD47" s="246"/>
      <c r="AE47" s="190">
        <f t="shared" si="16"/>
        <v>-1.102436877298274E-5</v>
      </c>
      <c r="AH47" s="1"/>
    </row>
    <row r="48" spans="1:34" ht="26" x14ac:dyDescent="0.35">
      <c r="A48" s="194" t="s">
        <v>1839</v>
      </c>
      <c r="B48" s="186" t="s">
        <v>745</v>
      </c>
      <c r="C48" s="192">
        <f>IFERROR(HLOOKUP(CONCATENATE("f",C$56,"_",$A48,"_flow_",C$3),acc!$B$10:$AIS$83,$B$1-1947,FALSE),"")</f>
        <v>14.568815000000001</v>
      </c>
      <c r="D48" s="188"/>
      <c r="E48" s="133">
        <f>IFERROR(HLOOKUP(CONCATENATE("f",E$56,"_",$A48,"_flow_",E$3),acc!$B$10:$AIS$83,$B$1-1947,FALSE),"")</f>
        <v>62.143503999999993</v>
      </c>
      <c r="F48" s="131"/>
      <c r="G48" s="189">
        <f>IFERROR(HLOOKUP(CONCATENATE("f",G$56,"_",$A48,"_flow_",G$3),acc!$B$10:$AIS$83,$B$1-1947,FALSE),"")</f>
        <v>-16.132090000000002</v>
      </c>
      <c r="H48" s="131"/>
      <c r="I48" s="189">
        <f>IFERROR(HLOOKUP(CONCATENATE("f",I$56,"_",$A48,"_flow_",I$3),acc!$B$10:$AIS$83,$B$1-1947,FALSE),"")</f>
        <v>-0.77487699999999993</v>
      </c>
      <c r="J48" s="131"/>
      <c r="K48" s="189">
        <f>IFERROR(HLOOKUP(CONCATENATE("f",K$56,"_",$A48,"_flow_",K$3),acc!$B$10:$AIS$83,$B$1-1947,FALSE),"")</f>
        <v>2.4048970000000001</v>
      </c>
      <c r="L48" s="131"/>
      <c r="M48" s="189"/>
      <c r="N48" s="131">
        <f>IFERROR(HLOOKUP(CONCATENATE("f",N$56,"_",$A48,"_flow_",N$3),acc!$B$10:$AIS$83,$B$1-1947,FALSE),"")</f>
        <v>62.210300000000004</v>
      </c>
      <c r="O48" s="190">
        <f t="shared" si="15"/>
        <v>-5.1000000013345925E-5</v>
      </c>
      <c r="R48" s="110"/>
      <c r="S48" s="191">
        <f t="shared" si="18"/>
        <v>0.5970705916151684</v>
      </c>
      <c r="T48" s="246"/>
      <c r="U48" s="191">
        <f t="shared" si="19"/>
        <v>2.5468137730020994</v>
      </c>
      <c r="V48" s="246"/>
      <c r="W48" s="191">
        <f t="shared" si="17"/>
        <v>-0.66113795255751018</v>
      </c>
      <c r="X48" s="246"/>
      <c r="Y48" s="191">
        <f t="shared" ref="Y48:Y55" si="20">IFERROR(I48*100/$Q$3,"")</f>
        <v>-3.175661636303205E-2</v>
      </c>
      <c r="Z48" s="246"/>
      <c r="AA48" s="191">
        <f>IFERROR(K48*100/$Q$3,"")</f>
        <v>9.8559373192915384E-2</v>
      </c>
      <c r="AB48" s="247"/>
      <c r="AC48" s="187"/>
      <c r="AD48" s="246">
        <f>IFERROR(N48*100/$Q$3,"")</f>
        <v>2.5495512590116021</v>
      </c>
      <c r="AE48" s="190">
        <f t="shared" si="16"/>
        <v>-2.0901219608404631E-6</v>
      </c>
      <c r="AH48" s="1"/>
    </row>
    <row r="49" spans="1:34" ht="26" x14ac:dyDescent="0.35">
      <c r="A49" s="194" t="s">
        <v>1840</v>
      </c>
      <c r="B49" s="186" t="s">
        <v>1841</v>
      </c>
      <c r="C49" s="192"/>
      <c r="D49" s="131">
        <f>IFERROR(HLOOKUP(CONCATENATE("f",D$56,"_",$A49,"_flow_",D$3),acc!$B$10:$AIS$83,$B$1-1947,FALSE),"")</f>
        <v>37.841439999999999</v>
      </c>
      <c r="E49" s="192">
        <f>IFERROR(HLOOKUP(CONCATENATE("f",E$56,"_",$A49,"_flow_",E$3),acc!$B$10:$AIS$83,$B$1-1947,FALSE),"")</f>
        <v>35.764760000000003</v>
      </c>
      <c r="F49" s="131">
        <f>IFERROR(HLOOKUP(CONCATENATE("f",F$56,"_",$A49,"_flow_",F$3),acc!$B$10:$AIS$83,$B$1-1947,FALSE),"")</f>
        <v>80.826076999999998</v>
      </c>
      <c r="G49" s="192">
        <f>IFERROR(HLOOKUP(CONCATENATE("f",G$56,"_",$A49,"_flow_",G$3),acc!$B$10:$AIS$83,$B$1-1947,FALSE),"")</f>
        <v>-0.37706999999999979</v>
      </c>
      <c r="H49" s="131"/>
      <c r="I49" s="192">
        <f>IFERROR(HLOOKUP(CONCATENATE("f",I$56,"_",$A49,"_flow_",I$3),acc!$B$10:$AIS$83,$B$1-1947,FALSE),"")</f>
        <v>0.82171300000000258</v>
      </c>
      <c r="J49" s="131"/>
      <c r="K49" s="192">
        <f>IFERROR(HLOOKUP(CONCATENATE("f",K$56,"_",$A49,"_flow_",K$3),acc!$B$10:$AIS$83,$B$1-1947,FALSE),"")</f>
        <v>-5.5603360000000004</v>
      </c>
      <c r="L49" s="131"/>
      <c r="M49" s="192">
        <f>IFERROR(HLOOKUP(CONCATENATE("f",M$56,"_",$A49,"_flow_",M$3),acc!$B$10:$AIS$83,$B$1-1947,FALSE),"")</f>
        <v>88.018659000000014</v>
      </c>
      <c r="N49" s="131"/>
      <c r="O49" s="190">
        <f t="shared" si="15"/>
        <v>2.0900000001233821E-4</v>
      </c>
      <c r="R49" s="110"/>
      <c r="S49" s="191">
        <f t="shared" si="18"/>
        <v>0</v>
      </c>
      <c r="T49" s="246">
        <f>IFERROR(D49*100/$Q$3,"")</f>
        <v>1.5508475444550498</v>
      </c>
      <c r="U49" s="191">
        <f t="shared" si="19"/>
        <v>1.4657394175280907</v>
      </c>
      <c r="V49" s="246">
        <f>IFERROR(F49*100/$Q$3,"")</f>
        <v>3.3124776182773377</v>
      </c>
      <c r="W49" s="191">
        <f t="shared" si="17"/>
        <v>-1.5453378190356006E-2</v>
      </c>
      <c r="X49" s="246"/>
      <c r="Y49" s="191">
        <f t="shared" si="20"/>
        <v>3.3676086013026893E-2</v>
      </c>
      <c r="Z49" s="246"/>
      <c r="AA49" s="191">
        <f>IFERROR(K49*100/$Q$3,"")</f>
        <v>-0.22787804671135706</v>
      </c>
      <c r="AB49" s="247"/>
      <c r="AC49" s="187">
        <f>IFERROR(M49*100/$Q$3,"")</f>
        <v>3.6072496494947441</v>
      </c>
      <c r="AD49" s="246"/>
      <c r="AE49" s="190">
        <f t="shared" si="16"/>
        <v>8.5654017611958011E-6</v>
      </c>
      <c r="AH49" s="1"/>
    </row>
    <row r="50" spans="1:34" x14ac:dyDescent="0.35">
      <c r="A50" s="185">
        <v>4</v>
      </c>
      <c r="B50" s="186" t="s">
        <v>746</v>
      </c>
      <c r="C50" s="192">
        <f>IFERROR(HLOOKUP(CONCATENATE("f",C$56,"_",$A50,"_flow_",C$3),acc!$B$10:$AIS$83,$B$1-1947,FALSE),"")</f>
        <v>81.646891699999998</v>
      </c>
      <c r="D50" s="188">
        <f>IFERROR(HLOOKUP(CONCATENATE("f",D$56,"_",$A50,"_flow_",D$3),acc!$B$10:$AIS$83,$B$1-1947,FALSE),"")</f>
        <v>132.19980029999999</v>
      </c>
      <c r="E50" s="133">
        <f>IFERROR(HLOOKUP(CONCATENATE("f",E$56,"_",$A50,"_flow_",E$3),acc!$B$10:$AIS$83,$B$1-1947,FALSE),"")</f>
        <v>159.18187209999999</v>
      </c>
      <c r="F50" s="131"/>
      <c r="G50" s="189">
        <f>IFERROR(HLOOKUP(CONCATENATE("f",G$56,"_",$A50,"_flow_",G$3),acc!$B$10:$AIS$83,$B$1-1947,FALSE),"")</f>
        <v>0.74224000000000001</v>
      </c>
      <c r="H50" s="131"/>
      <c r="I50" s="189"/>
      <c r="J50" s="131">
        <f>IFERROR(HLOOKUP(CONCATENATE("f",J$56,"_",$A50,"_flow_",J$3),acc!$B$10:$AIS$83,$B$1-1947,FALSE),"")</f>
        <v>-0.69331699999999996</v>
      </c>
      <c r="K50" s="189"/>
      <c r="L50" s="131">
        <f>IFERROR(HLOOKUP(CONCATENATE("f",L$56,"_",$A50,"_flow_",L$3),acc!$B$10:$AIS$83,$B$1-1947,FALSE),"")</f>
        <v>91.386994200000004</v>
      </c>
      <c r="M50" s="189">
        <f>IFERROR(HLOOKUP(CONCATENATE("f",M$56,"_",$A50,"_flow_",M$3),acc!$B$10:$AIS$83,$B$1-1947,FALSE),"")</f>
        <v>6.3056605000000019</v>
      </c>
      <c r="N50" s="131">
        <f>IFERROR(HLOOKUP(CONCATENATE("f",N$56,"_",$A50,"_flow_",N$3),acc!$B$10:$AIS$83,$B$1-1947,FALSE),"")</f>
        <v>24.98318669999999</v>
      </c>
      <c r="O50" s="190">
        <f t="shared" si="15"/>
        <v>1.0000002248489182E-7</v>
      </c>
      <c r="R50" s="110"/>
      <c r="S50" s="191">
        <f t="shared" si="18"/>
        <v>3.3461168894559083</v>
      </c>
      <c r="T50" s="246">
        <f>IFERROR(D50*100/$Q$3,"")</f>
        <v>5.4179158000515555</v>
      </c>
      <c r="U50" s="191">
        <f t="shared" si="19"/>
        <v>6.523716208158115</v>
      </c>
      <c r="V50" s="246"/>
      <c r="W50" s="191">
        <f t="shared" si="17"/>
        <v>3.0419061256556735E-2</v>
      </c>
      <c r="X50" s="246"/>
      <c r="Y50" s="191">
        <f t="shared" si="20"/>
        <v>0</v>
      </c>
      <c r="Z50" s="246">
        <f>IFERROR(J50*100/$Q$3,"")</f>
        <v>-2.8414060537308883E-2</v>
      </c>
      <c r="AA50" s="191"/>
      <c r="AB50" s="247">
        <f>IFERROR(L50*100/$Q$3,"")</f>
        <v>3.7452934018947985</v>
      </c>
      <c r="AC50" s="187">
        <f>IFERROR(M50*100/$Q$3,"")</f>
        <v>0.25842351936375052</v>
      </c>
      <c r="AD50" s="246">
        <f>IFERROR(N50*100/$Q$3,"")</f>
        <v>1.0238805327270064</v>
      </c>
      <c r="AE50" s="190">
        <f t="shared" si="16"/>
        <v>4.0982808258149817E-9</v>
      </c>
      <c r="AH50" s="1"/>
    </row>
    <row r="51" spans="1:34" ht="52" x14ac:dyDescent="0.35">
      <c r="A51" s="194" t="s">
        <v>1842</v>
      </c>
      <c r="B51" s="186" t="s">
        <v>748</v>
      </c>
      <c r="C51" s="192">
        <f>IFERROR(HLOOKUP(CONCATENATE("f",C$56,"_",$A51,"_flow_",C$3),acc!$B$10:$AIS$83,$B$1-1947,FALSE),"")</f>
        <v>-22.391185</v>
      </c>
      <c r="D51" s="188">
        <f>IFERROR(HLOOKUP(CONCATENATE("f",D$56,"_",$A51,"_flow_",D$3),acc!$B$10:$AIS$83,$B$1-1947,FALSE),"")</f>
        <v>20.189187</v>
      </c>
      <c r="E51" s="133">
        <f>IFERROR(HLOOKUP(CONCATENATE("f",E$56,"_",$A51,"_flow_",E$3),acc!$B$10:$AIS$83,$B$1-1947,FALSE),"")</f>
        <v>43.817031</v>
      </c>
      <c r="F51" s="131">
        <f>IFERROR(HLOOKUP(CONCATENATE("f",F$56,"_",$A51,"_flow_",F$3),acc!$B$10:$AIS$83,$B$1-1947,FALSE),"")</f>
        <v>-0.72558100000000003</v>
      </c>
      <c r="G51" s="189">
        <f>IFERROR(HLOOKUP(CONCATENATE("f",G$56,"_",$A51,"_flow_",G$3),acc!$B$10:$AIS$83,$B$1-1947,FALSE),"")</f>
        <v>1.8082170000000002</v>
      </c>
      <c r="H51" s="131">
        <f>IFERROR(HLOOKUP(CONCATENATE("f",H$56,"_",$A51,"_flow_",H$3),acc!$B$10:$AIS$83,$B$1-1947,FALSE),"")</f>
        <v>0</v>
      </c>
      <c r="I51" s="189">
        <f>IFERROR(HLOOKUP(CONCATENATE("f",I$56,"_",$A51,"_flow_",I$3),acc!$B$10:$AIS$83,$B$1-1947,FALSE),"")</f>
        <v>3.3986849999999995</v>
      </c>
      <c r="J51" s="131"/>
      <c r="K51" s="189">
        <f>IFERROR(HLOOKUP(CONCATENATE("f",K$56,"_",$A51,"_flow_",K$3),acc!$B$10:$AIS$83,$B$1-1947,FALSE),"")</f>
        <v>-22.171932000000002</v>
      </c>
      <c r="L51" s="131"/>
      <c r="M51" s="189">
        <f>IFERROR(HLOOKUP(CONCATENATE("f",M$56,"_",$A51,"_flow_",M$3),acc!$B$10:$AIS$83,$B$1-1947,FALSE),"")</f>
        <v>15.002793</v>
      </c>
      <c r="N51" s="131"/>
      <c r="O51" s="190">
        <f t="shared" si="15"/>
        <v>2.9999999995311555E-6</v>
      </c>
      <c r="P51" s="157"/>
      <c r="R51" s="110"/>
      <c r="S51" s="191">
        <f t="shared" si="18"/>
        <v>-0.91765308811421409</v>
      </c>
      <c r="T51" s="246">
        <f>IFERROR(D51*100/$Q$3,"")</f>
        <v>0.82740908071928065</v>
      </c>
      <c r="U51" s="191">
        <f t="shared" si="19"/>
        <v>1.7957438969463317</v>
      </c>
      <c r="V51" s="246">
        <f>IFERROR(F51*100/$Q$3,"")</f>
        <v>-2.9736329065522864E-2</v>
      </c>
      <c r="W51" s="191">
        <f t="shared" si="17"/>
        <v>7.4105765908799387E-2</v>
      </c>
      <c r="X51" s="246">
        <f>IFERROR(H51*100/$Q$3,"")</f>
        <v>0</v>
      </c>
      <c r="Y51" s="191">
        <f t="shared" si="20"/>
        <v>0.13928757168401124</v>
      </c>
      <c r="Z51" s="246"/>
      <c r="AA51" s="191">
        <f>IFERROR(K51*100/$Q$3,"")</f>
        <v>-0.90866748987417878</v>
      </c>
      <c r="AB51" s="247"/>
      <c r="AC51" s="187">
        <f>IFERROR(M51*100/$Q$3,"")</f>
        <v>0.61485621805135882</v>
      </c>
      <c r="AD51" s="246"/>
      <c r="AE51" s="190">
        <f t="shared" si="16"/>
        <v>1.229483505005291E-7</v>
      </c>
      <c r="AH51" s="1"/>
    </row>
    <row r="52" spans="1:34" ht="52" x14ac:dyDescent="0.35">
      <c r="A52" s="194" t="s">
        <v>1843</v>
      </c>
      <c r="B52" s="186" t="s">
        <v>749</v>
      </c>
      <c r="C52" s="192">
        <f>IFERROR(HLOOKUP(CONCATENATE("f",C$56,"_",$A52,"_flow_",C$3),acc!$B$10:$AIS$83,$B$1-1947,FALSE),"")</f>
        <v>23.147088</v>
      </c>
      <c r="D52" s="188"/>
      <c r="E52" s="133">
        <f>IFERROR(HLOOKUP(CONCATENATE("f",E$56,"_",$A52,"_flow_",E$3),acc!$B$10:$AIS$83,$B$1-1947,FALSE),"")</f>
        <v>30.233544499999997</v>
      </c>
      <c r="F52" s="131"/>
      <c r="G52" s="189">
        <f>IFERROR(HLOOKUP(CONCATENATE("f",G$56,"_",$A52,"_flow_",G$3),acc!$B$10:$AIS$83,$B$1-1947,FALSE),"")</f>
        <v>7.7197000000000002E-2</v>
      </c>
      <c r="H52" s="131"/>
      <c r="I52" s="189">
        <f>IFERROR(HLOOKUP(CONCATENATE("f",I$56,"_",$A52,"_flow_",I$3),acc!$B$10:$AIS$83,$B$1-1947,FALSE),"")</f>
        <v>0.92355900000000002</v>
      </c>
      <c r="J52" s="131"/>
      <c r="K52" s="189">
        <f>IFERROR(HLOOKUP(CONCATENATE("f",K$56,"_",$A52,"_flow_",K$3),acc!$B$10:$AIS$83,$B$1-1947,FALSE),"")</f>
        <v>-0.15572149999999998</v>
      </c>
      <c r="L52" s="131"/>
      <c r="M52" s="189"/>
      <c r="N52" s="131">
        <f>IFERROR(HLOOKUP(CONCATENATE("f",N$56,"_",$A52,"_flow_",N$3),acc!$B$10:$AIS$83,$B$1-1947,FALSE),"")</f>
        <v>54.225926000000001</v>
      </c>
      <c r="O52" s="190">
        <f t="shared" si="15"/>
        <v>-2.5900000000689261E-4</v>
      </c>
      <c r="P52" s="157"/>
      <c r="R52" s="110"/>
      <c r="S52" s="191">
        <f t="shared" si="18"/>
        <v>0.94863209714231145</v>
      </c>
      <c r="T52" s="246"/>
      <c r="U52" s="191">
        <f t="shared" si="19"/>
        <v>1.2390548099648817</v>
      </c>
      <c r="V52" s="246"/>
      <c r="W52" s="191">
        <f t="shared" si="17"/>
        <v>3.1637479411274119E-3</v>
      </c>
      <c r="X52" s="246"/>
      <c r="Y52" s="191">
        <f t="shared" si="20"/>
        <v>3.7850018585692341E-2</v>
      </c>
      <c r="Z52" s="246"/>
      <c r="AA52" s="191">
        <f>IFERROR(K52*100/$Q$3,"")</f>
        <v>-6.3819005274074409E-3</v>
      </c>
      <c r="AB52" s="247"/>
      <c r="AC52" s="187"/>
      <c r="AD52" s="246">
        <f>IFERROR(N52*100/$Q$3,"")</f>
        <v>2.2223293876475432</v>
      </c>
      <c r="AE52" s="190">
        <f t="shared" si="16"/>
        <v>-1.0614540937758932E-5</v>
      </c>
      <c r="AH52" s="1"/>
    </row>
    <row r="53" spans="1:34" ht="52" x14ac:dyDescent="0.35">
      <c r="A53" s="185">
        <v>6</v>
      </c>
      <c r="B53" s="186" t="s">
        <v>750</v>
      </c>
      <c r="C53" s="192">
        <f>IFERROR(HLOOKUP(CONCATENATE("f",C$56,"_",$A53,"_flow_",C$3),acc!$B$10:$AIS$83,$B$1-1947,FALSE),"")</f>
        <v>1.2494909999999999</v>
      </c>
      <c r="D53" s="188"/>
      <c r="E53" s="133"/>
      <c r="F53" s="131">
        <f>IFERROR(HLOOKUP(CONCATENATE("f",F$56,"_",$A53,"_flow_",F$3),acc!$B$10:$AIS$83,$B$1-1947,FALSE),"")</f>
        <v>44.489891</v>
      </c>
      <c r="G53" s="189"/>
      <c r="H53" s="131"/>
      <c r="I53" s="189">
        <f>IFERROR(HLOOKUP(CONCATENATE("f",I$56,"_",$A53,"_flow_",I$3),acc!$B$10:$AIS$83,$B$1-1947,FALSE),"")</f>
        <v>0.18010599999999999</v>
      </c>
      <c r="J53" s="131"/>
      <c r="K53" s="189">
        <f>IFERROR(HLOOKUP(CONCATENATE("f",K$56,"_",$A53,"_flow_",K$3),acc!$B$10:$AIS$83,$B$1-1947,FALSE),"")</f>
        <v>39.745294000000001</v>
      </c>
      <c r="L53" s="131"/>
      <c r="M53" s="189">
        <f>IFERROR(HLOOKUP(CONCATENATE("f",M$56,"_",$A53,"_flow_",M$3),acc!$B$10:$AIS$83,$B$1-1947,FALSE),"")</f>
        <v>3.3149999999999977</v>
      </c>
      <c r="N53" s="131"/>
      <c r="O53" s="190">
        <f>SUM(C53,E53,G53,I53,K53,M53)-SUM(D53,F53,H53,J53,L53,N53)</f>
        <v>0</v>
      </c>
      <c r="R53" s="110"/>
      <c r="S53" s="191">
        <f t="shared" si="18"/>
        <v>5.1207619191253939E-2</v>
      </c>
      <c r="T53" s="246"/>
      <c r="U53" s="191"/>
      <c r="V53" s="246">
        <f>IFERROR(F53*100/$Q$3,"")</f>
        <v>1.8233195726807125</v>
      </c>
      <c r="W53" s="191"/>
      <c r="X53" s="246"/>
      <c r="Y53" s="191">
        <f t="shared" si="20"/>
        <v>7.3812452126985973E-3</v>
      </c>
      <c r="Z53" s="246"/>
      <c r="AA53" s="191">
        <f>IFERROR(K53*100/$Q$3,"")</f>
        <v>1.6288727808334997</v>
      </c>
      <c r="AB53" s="247"/>
      <c r="AC53" s="187">
        <f>IFERROR(M53*100/$Q$3,"")</f>
        <v>0.13585792744326028</v>
      </c>
      <c r="AD53" s="246"/>
      <c r="AE53" s="190">
        <f t="shared" si="16"/>
        <v>0</v>
      </c>
      <c r="AH53" s="1"/>
    </row>
    <row r="54" spans="1:34" ht="65" x14ac:dyDescent="0.35">
      <c r="A54" s="185">
        <v>7</v>
      </c>
      <c r="B54" s="186" t="s">
        <v>1844</v>
      </c>
      <c r="C54" s="192">
        <f>IFERROR(HLOOKUP(CONCATENATE("f",C$56,"_",$A54,"_flow_",C$3),acc!$B$10:$AIS$83,$B$1-1947,FALSE),"")</f>
        <v>0</v>
      </c>
      <c r="D54" s="188"/>
      <c r="E54" s="133"/>
      <c r="F54" s="131">
        <f>IFERROR(HLOOKUP(CONCATENATE("f",F$56,"_",$A54,"_flow_",F$3),acc!$B$10:$AIS$83,$B$1-1947,FALSE),"")</f>
        <v>-3.9485359999999901</v>
      </c>
      <c r="G54" s="189"/>
      <c r="H54" s="131"/>
      <c r="I54" s="189">
        <f>IFERROR(HLOOKUP(CONCATENATE("f",I$56,"_",$A54,"_flow_",I$3),acc!$B$10:$AIS$83,$B$1-1947,FALSE),"")</f>
        <v>-0.23304600000000009</v>
      </c>
      <c r="J54" s="131"/>
      <c r="K54" s="189">
        <f>IFERROR(HLOOKUP(CONCATENATE("f",K$56,"_",$A54,"_flow_",K$3),acc!$B$10:$AIS$83,$B$1-1947,FALSE),"")</f>
        <v>0</v>
      </c>
      <c r="L54" s="131"/>
      <c r="M54" s="189"/>
      <c r="N54" s="131">
        <f>IFERROR(HLOOKUP(CONCATENATE("f",N$56,"_",$A54,"_flow_",N$3),acc!$B$10:$AIS$83,$B$1-1947,FALSE),"")</f>
        <v>3.7154900000000453</v>
      </c>
      <c r="O54" s="190">
        <f t="shared" si="15"/>
        <v>-5.5289106626332796E-14</v>
      </c>
      <c r="R54" s="110"/>
      <c r="S54" s="191">
        <f t="shared" si="18"/>
        <v>0</v>
      </c>
      <c r="T54" s="246"/>
      <c r="U54" s="191"/>
      <c r="V54" s="246">
        <f>IFERROR(F54*100/$Q$3,"")</f>
        <v>-0.16182199619761695</v>
      </c>
      <c r="W54" s="191"/>
      <c r="X54" s="246"/>
      <c r="Y54" s="191">
        <f t="shared" si="20"/>
        <v>-9.5508737734365211E-3</v>
      </c>
      <c r="Z54" s="246"/>
      <c r="AA54" s="191">
        <f>IFERROR(K54*100/$Q$3,"")</f>
        <v>0</v>
      </c>
      <c r="AB54" s="247"/>
      <c r="AC54" s="187"/>
      <c r="AD54" s="246">
        <f>IFERROR(N54*100/$Q$3,"")</f>
        <v>0.15227112242418267</v>
      </c>
      <c r="AE54" s="190">
        <f t="shared" si="16"/>
        <v>-2.2447321779139884E-15</v>
      </c>
      <c r="AH54" s="1"/>
    </row>
    <row r="55" spans="1:34" ht="39.5" thickBot="1" x14ac:dyDescent="0.4">
      <c r="A55" s="195">
        <v>8</v>
      </c>
      <c r="B55" s="196" t="s">
        <v>1845</v>
      </c>
      <c r="C55" s="192">
        <f>IFERROR(HLOOKUP(CONCATENATE("f",C$56,"_",$A55,"_flow_",C$3),acc!$B$10:$AIS$83,$B$1-1947,FALSE),"")</f>
        <v>5.8262154000000006</v>
      </c>
      <c r="D55" s="188"/>
      <c r="E55" s="133">
        <f>IFERROR(HLOOKUP(CONCATENATE("f",E$56,"_",$A55,"_flow_",E$3),acc!$B$10:$AIS$83,$B$1-1947,FALSE),"")</f>
        <v>-54.051099100000002</v>
      </c>
      <c r="F55" s="131"/>
      <c r="G55" s="189">
        <f>IFERROR(HLOOKUP(CONCATENATE("f",G$56,"_",$A55,"_flow_",G$3),acc!$B$10:$AIS$83,$B$1-1947,FALSE),"")</f>
        <v>1.8107880000000001</v>
      </c>
      <c r="H55" s="131"/>
      <c r="I55" s="189">
        <f>IFERROR(HLOOKUP(CONCATENATE("f",I$56,"_",$A55,"_flow_",I$3),acc!$B$10:$AIS$83,$B$1-1947,FALSE),"")</f>
        <v>-6.1766949999999996</v>
      </c>
      <c r="J55" s="131"/>
      <c r="K55" s="189">
        <f>IFERROR(HLOOKUP(CONCATENATE("f",K$56,"_",$A55,"_flow_",K$3),acc!$B$10:$AIS$83,$B$1-1947,FALSE),"")</f>
        <v>51.668014900000003</v>
      </c>
      <c r="L55" s="131"/>
      <c r="M55" s="189">
        <f>IFERROR(HLOOKUP(CONCATENATE("f",M$56,"_",$A55,"_flow_",M$3),acc!$B$10:$AIS$83,$B$1-1947,FALSE),"")</f>
        <v>0.92277569999999898</v>
      </c>
      <c r="N55" s="131"/>
      <c r="O55" s="156">
        <f t="shared" si="15"/>
        <v>-9.9999997615896064E-8</v>
      </c>
      <c r="R55" s="110"/>
      <c r="S55" s="248">
        <f t="shared" si="18"/>
        <v>0.23877452460995666</v>
      </c>
      <c r="T55" s="250"/>
      <c r="U55" s="248">
        <f>IFERROR(E55*100/$Q$3,"")</f>
        <v>-2.2151644946474436</v>
      </c>
      <c r="V55" s="250"/>
      <c r="W55" s="248">
        <f>IFERROR(G55*100/$Q$3,"")</f>
        <v>7.4211132645287045E-2</v>
      </c>
      <c r="X55" s="250"/>
      <c r="Y55" s="248">
        <f t="shared" si="20"/>
        <v>-0.25313815419280511</v>
      </c>
      <c r="Z55" s="250"/>
      <c r="AA55" s="248">
        <f>IFERROR(K55*100/$Q$3,"")</f>
        <v>2.1174990707153829</v>
      </c>
      <c r="AB55" s="249"/>
      <c r="AC55" s="253">
        <f>IFERROR(M55*100/$Q$3,"")</f>
        <v>3.7817916771343482E-2</v>
      </c>
      <c r="AD55" s="250"/>
      <c r="AE55" s="254">
        <f t="shared" si="16"/>
        <v>-4.0982788412913251E-9</v>
      </c>
      <c r="AH55" s="1"/>
    </row>
    <row r="56" spans="1:34" ht="15" thickBot="1" x14ac:dyDescent="0.4">
      <c r="A56" s="243"/>
      <c r="B56" s="197" t="s">
        <v>1846</v>
      </c>
      <c r="C56" s="198" t="s">
        <v>1847</v>
      </c>
      <c r="D56" s="199" t="s">
        <v>1848</v>
      </c>
      <c r="E56" s="200" t="s">
        <v>1847</v>
      </c>
      <c r="F56" s="201" t="s">
        <v>1848</v>
      </c>
      <c r="G56" s="198" t="s">
        <v>1847</v>
      </c>
      <c r="H56" s="199" t="s">
        <v>1848</v>
      </c>
      <c r="I56" s="200" t="s">
        <v>1847</v>
      </c>
      <c r="J56" s="201" t="s">
        <v>1848</v>
      </c>
      <c r="K56" s="198" t="s">
        <v>1847</v>
      </c>
      <c r="L56" s="199" t="s">
        <v>1848</v>
      </c>
      <c r="M56" s="200" t="s">
        <v>1847</v>
      </c>
      <c r="N56" s="202" t="s">
        <v>1848</v>
      </c>
      <c r="O56" s="111"/>
      <c r="R56" s="110"/>
      <c r="S56" s="244" t="s">
        <v>1847</v>
      </c>
      <c r="T56" s="245" t="s">
        <v>1848</v>
      </c>
      <c r="U56" s="244" t="s">
        <v>1847</v>
      </c>
      <c r="V56" s="245" t="s">
        <v>1848</v>
      </c>
      <c r="W56" s="244" t="s">
        <v>1847</v>
      </c>
      <c r="X56" s="245" t="s">
        <v>1848</v>
      </c>
      <c r="Y56" s="251" t="s">
        <v>1847</v>
      </c>
      <c r="Z56" s="252" t="s">
        <v>1848</v>
      </c>
      <c r="AA56" s="244" t="s">
        <v>1847</v>
      </c>
      <c r="AB56" s="245" t="s">
        <v>1848</v>
      </c>
      <c r="AC56" s="251" t="s">
        <v>1847</v>
      </c>
      <c r="AD56" s="245" t="s">
        <v>1848</v>
      </c>
      <c r="AE56" s="111"/>
      <c r="AH56" s="1"/>
    </row>
    <row r="57" spans="1:34" x14ac:dyDescent="0.35">
      <c r="O57" s="157"/>
      <c r="R57" s="110"/>
      <c r="AH57" s="1"/>
    </row>
  </sheetData>
  <mergeCells count="20">
    <mergeCell ref="O3:O4"/>
    <mergeCell ref="AE3:AE4"/>
    <mergeCell ref="B36:B37"/>
    <mergeCell ref="M2:N2"/>
    <mergeCell ref="S2:T2"/>
    <mergeCell ref="U2:V2"/>
    <mergeCell ref="W2:X2"/>
    <mergeCell ref="Y2:Z2"/>
    <mergeCell ref="AA2:AB2"/>
    <mergeCell ref="B1:B4"/>
    <mergeCell ref="E1:L1"/>
    <mergeCell ref="P1:Q1"/>
    <mergeCell ref="U1:AB1"/>
    <mergeCell ref="AF1:AG1"/>
    <mergeCell ref="C2:D2"/>
    <mergeCell ref="E2:F2"/>
    <mergeCell ref="G2:H2"/>
    <mergeCell ref="I2:J2"/>
    <mergeCell ref="K2:L2"/>
    <mergeCell ref="AC2:AD2"/>
  </mergeCells>
  <conditionalFormatting sqref="C5:O56">
    <cfRule type="cellIs" dxfId="18" priority="8" operator="lessThan">
      <formula>0</formula>
    </cfRule>
  </conditionalFormatting>
  <conditionalFormatting sqref="P6:P9">
    <cfRule type="cellIs" dxfId="17" priority="24" operator="lessThan">
      <formula>0</formula>
    </cfRule>
  </conditionalFormatting>
  <conditionalFormatting sqref="S5:AE56">
    <cfRule type="cellIs" dxfId="16" priority="1" operator="lessThan">
      <formula>0</formula>
    </cfRule>
  </conditionalFormatting>
  <conditionalFormatting sqref="AF5:AF8">
    <cfRule type="cellIs" dxfId="15" priority="23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74DDF-55FA-4055-9012-E62020B29584}">
  <dimension ref="A1:AJ44"/>
  <sheetViews>
    <sheetView zoomScale="80" zoomScaleNormal="80" workbookViewId="0">
      <pane xSplit="3" ySplit="4" topLeftCell="H5" activePane="bottomRight" state="frozen"/>
      <selection pane="topRight" activeCell="D1" sqref="D1"/>
      <selection pane="bottomLeft" activeCell="A5" sqref="A5"/>
      <selection pane="bottomRight" activeCell="C4" sqref="C4"/>
    </sheetView>
  </sheetViews>
  <sheetFormatPr baseColWidth="10" defaultColWidth="8.81640625" defaultRowHeight="14.5" x14ac:dyDescent="0.35"/>
  <cols>
    <col min="3" max="3" width="16.453125" customWidth="1"/>
    <col min="5" max="5" width="9.453125" customWidth="1"/>
    <col min="16" max="16" width="9" bestFit="1" customWidth="1"/>
    <col min="17" max="17" width="9.453125" customWidth="1"/>
    <col min="18" max="18" width="9.54296875" customWidth="1"/>
    <col min="19" max="19" width="8.81640625" style="1"/>
    <col min="33" max="33" width="12.81640625" customWidth="1"/>
  </cols>
  <sheetData>
    <row r="1" spans="1:36" ht="15" thickBot="1" x14ac:dyDescent="0.4">
      <c r="A1" s="13"/>
      <c r="B1" s="13"/>
      <c r="C1" s="13"/>
      <c r="E1" s="17"/>
      <c r="G1" s="17"/>
      <c r="H1" s="359" t="s">
        <v>1758</v>
      </c>
      <c r="I1" s="360"/>
      <c r="J1" s="360"/>
      <c r="K1" s="360"/>
      <c r="L1" s="360"/>
      <c r="M1" s="361"/>
      <c r="N1" s="17"/>
      <c r="O1" s="17"/>
      <c r="P1" s="224"/>
      <c r="Q1" s="224"/>
      <c r="R1" s="18"/>
      <c r="S1" s="228"/>
      <c r="U1" s="17"/>
      <c r="W1" s="17"/>
      <c r="X1" s="359" t="s">
        <v>1760</v>
      </c>
      <c r="Y1" s="360"/>
      <c r="Z1" s="360"/>
      <c r="AA1" s="360"/>
      <c r="AB1" s="360"/>
      <c r="AC1" s="361"/>
      <c r="AD1" s="17"/>
      <c r="AE1" s="17"/>
      <c r="AF1" s="19"/>
      <c r="AG1" s="20"/>
      <c r="AH1" s="13"/>
    </row>
    <row r="2" spans="1:36" ht="15" thickBot="1" x14ac:dyDescent="0.4">
      <c r="A2" s="21"/>
      <c r="B2" s="21"/>
      <c r="C2" s="217"/>
      <c r="D2" s="362" t="s">
        <v>1849</v>
      </c>
      <c r="E2" s="363"/>
      <c r="F2" s="362" t="s">
        <v>1850</v>
      </c>
      <c r="G2" s="363"/>
      <c r="H2" s="362" t="s">
        <v>41</v>
      </c>
      <c r="I2" s="363"/>
      <c r="J2" s="362" t="s">
        <v>210</v>
      </c>
      <c r="K2" s="363"/>
      <c r="L2" s="362" t="s">
        <v>208</v>
      </c>
      <c r="M2" s="363"/>
      <c r="N2" s="364" t="s">
        <v>207</v>
      </c>
      <c r="O2" s="365"/>
      <c r="P2" s="225"/>
      <c r="Q2" s="225"/>
      <c r="S2" s="21"/>
      <c r="T2" s="369" t="s">
        <v>1849</v>
      </c>
      <c r="U2" s="370"/>
      <c r="V2" s="369" t="s">
        <v>1850</v>
      </c>
      <c r="W2" s="370"/>
      <c r="X2" s="373" t="s">
        <v>41</v>
      </c>
      <c r="Y2" s="373"/>
      <c r="Z2" s="369" t="s">
        <v>210</v>
      </c>
      <c r="AA2" s="370"/>
      <c r="AB2" s="373" t="s">
        <v>208</v>
      </c>
      <c r="AC2" s="373"/>
      <c r="AD2" s="369" t="s">
        <v>207</v>
      </c>
      <c r="AE2" s="370"/>
      <c r="AF2" s="229"/>
      <c r="AG2" s="20"/>
      <c r="AH2" s="13"/>
    </row>
    <row r="3" spans="1:36" ht="15" thickBot="1" x14ac:dyDescent="0.4">
      <c r="A3" s="234" t="s">
        <v>1851</v>
      </c>
      <c r="B3" s="23" t="s">
        <v>1852</v>
      </c>
      <c r="C3" s="205">
        <v>2021</v>
      </c>
      <c r="D3" s="211" t="s">
        <v>1766</v>
      </c>
      <c r="E3" s="212" t="s">
        <v>1766</v>
      </c>
      <c r="F3" s="211" t="s">
        <v>1767</v>
      </c>
      <c r="G3" s="212" t="s">
        <v>1767</v>
      </c>
      <c r="H3" s="211" t="s">
        <v>1768</v>
      </c>
      <c r="I3" s="212" t="s">
        <v>1768</v>
      </c>
      <c r="J3" s="211" t="s">
        <v>1769</v>
      </c>
      <c r="K3" s="212" t="s">
        <v>1769</v>
      </c>
      <c r="L3" s="211" t="s">
        <v>1770</v>
      </c>
      <c r="M3" s="213" t="s">
        <v>1770</v>
      </c>
      <c r="N3" s="211" t="s">
        <v>1771</v>
      </c>
      <c r="O3" s="213" t="s">
        <v>1771</v>
      </c>
      <c r="P3" s="227"/>
      <c r="R3" s="226"/>
      <c r="T3" s="211" t="str">
        <f>D3</f>
        <v>s11</v>
      </c>
      <c r="U3" s="26" t="str">
        <f t="shared" ref="U3:AE4" si="0">E3</f>
        <v>s11</v>
      </c>
      <c r="V3" s="25" t="str">
        <f t="shared" si="0"/>
        <v>s12</v>
      </c>
      <c r="W3" s="26" t="str">
        <f t="shared" si="0"/>
        <v>s12</v>
      </c>
      <c r="X3" s="25" t="str">
        <f t="shared" si="0"/>
        <v>s121</v>
      </c>
      <c r="Y3" s="26" t="str">
        <f t="shared" si="0"/>
        <v>s121</v>
      </c>
      <c r="Z3" s="25" t="str">
        <f t="shared" si="0"/>
        <v>s13</v>
      </c>
      <c r="AA3" s="26" t="str">
        <f t="shared" si="0"/>
        <v>s13</v>
      </c>
      <c r="AB3" s="25" t="str">
        <f t="shared" si="0"/>
        <v>s14</v>
      </c>
      <c r="AC3" s="27" t="str">
        <f t="shared" si="0"/>
        <v>s14</v>
      </c>
      <c r="AD3" s="25" t="str">
        <f t="shared" si="0"/>
        <v>s2</v>
      </c>
      <c r="AE3" s="26" t="str">
        <f t="shared" si="0"/>
        <v>s2</v>
      </c>
      <c r="AF3" s="28"/>
      <c r="AG3" s="20"/>
      <c r="AH3" s="13"/>
      <c r="AJ3" s="226"/>
    </row>
    <row r="4" spans="1:36" ht="15" thickBot="1" x14ac:dyDescent="0.4">
      <c r="A4" s="29">
        <f>AF25</f>
        <v>1.112512535910748E-6</v>
      </c>
      <c r="B4" s="30" t="s">
        <v>1853</v>
      </c>
      <c r="C4" s="210" t="s">
        <v>1854</v>
      </c>
      <c r="D4" s="214" t="s">
        <v>1855</v>
      </c>
      <c r="E4" s="215" t="s">
        <v>1856</v>
      </c>
      <c r="F4" s="214" t="s">
        <v>1855</v>
      </c>
      <c r="G4" s="215" t="s">
        <v>1856</v>
      </c>
      <c r="H4" s="214" t="s">
        <v>1855</v>
      </c>
      <c r="I4" s="215" t="s">
        <v>1856</v>
      </c>
      <c r="J4" s="214" t="s">
        <v>1855</v>
      </c>
      <c r="K4" s="215" t="s">
        <v>1856</v>
      </c>
      <c r="L4" s="214" t="s">
        <v>1855</v>
      </c>
      <c r="M4" s="216" t="s">
        <v>1856</v>
      </c>
      <c r="N4" s="214" t="s">
        <v>1855</v>
      </c>
      <c r="O4" s="216" t="s">
        <v>1856</v>
      </c>
      <c r="P4" s="30" t="s">
        <v>1772</v>
      </c>
      <c r="R4" s="1"/>
      <c r="T4" s="214" t="str">
        <f>D4</f>
        <v>a</v>
      </c>
      <c r="U4" s="33" t="str">
        <f t="shared" si="0"/>
        <v>l</v>
      </c>
      <c r="V4" s="32" t="str">
        <f t="shared" si="0"/>
        <v>a</v>
      </c>
      <c r="W4" s="33" t="str">
        <f t="shared" si="0"/>
        <v>l</v>
      </c>
      <c r="X4" s="32" t="str">
        <f t="shared" si="0"/>
        <v>a</v>
      </c>
      <c r="Y4" s="33" t="str">
        <f t="shared" si="0"/>
        <v>l</v>
      </c>
      <c r="Z4" s="32" t="str">
        <f t="shared" si="0"/>
        <v>a</v>
      </c>
      <c r="AA4" s="33" t="str">
        <f t="shared" si="0"/>
        <v>l</v>
      </c>
      <c r="AB4" s="32" t="str">
        <f t="shared" si="0"/>
        <v>a</v>
      </c>
      <c r="AC4" s="34" t="str">
        <f t="shared" si="0"/>
        <v>l</v>
      </c>
      <c r="AD4" s="219" t="str">
        <f t="shared" si="0"/>
        <v>a</v>
      </c>
      <c r="AE4" s="220" t="str">
        <f t="shared" si="0"/>
        <v>l</v>
      </c>
      <c r="AF4" s="35" t="s">
        <v>1772</v>
      </c>
      <c r="AG4" s="20"/>
      <c r="AH4" s="13"/>
      <c r="AJ4" s="1"/>
    </row>
    <row r="5" spans="1:36" x14ac:dyDescent="0.35">
      <c r="A5" s="366" t="s">
        <v>1857</v>
      </c>
      <c r="B5" s="206">
        <v>1</v>
      </c>
      <c r="C5" s="37" t="s">
        <v>1858</v>
      </c>
      <c r="D5" s="38">
        <f>IFERROR(HLOOKUP(CONCATENATE("nf",D$4,"_",$B5,"_",$C$4,"_",D$3),acc!$B$10:$AIS$83,$C$3-1947,FALSE),"")</f>
        <v>2754.632521</v>
      </c>
      <c r="E5" s="39"/>
      <c r="F5" s="38">
        <f>IFERROR(HLOOKUP(CONCATENATE("nf",F$4,"_",$B5,"_",$C$4,"_",F$3),acc!$B$10:$AIS$83,$C$3-1947,FALSE),"")</f>
        <v>177.1765</v>
      </c>
      <c r="G5" s="39"/>
      <c r="H5" s="40"/>
      <c r="I5" s="39"/>
      <c r="J5" s="40">
        <f>IFERROR(HLOOKUP(CONCATENATE("nf",J$4,"_",$B5,"_",$C$4,"_",J$3),acc!$B$10:$AIS$83,$C$3-1947,FALSE),"")</f>
        <v>1339.6613279999999</v>
      </c>
      <c r="K5" s="39"/>
      <c r="L5" s="40">
        <f>IFERROR(HLOOKUP(CONCATENATE("nf",L$4,"_",$B5,"_",$C$4,"_",L$3),acc!$B$10:$AIS$83,$C$3-1947,FALSE),"")</f>
        <v>4455.3825750000015</v>
      </c>
      <c r="M5" s="39"/>
      <c r="N5" s="40"/>
      <c r="O5" s="39"/>
      <c r="P5" s="58">
        <f>SUM(D5,F5,H5,J5,L5)</f>
        <v>8726.8529240000025</v>
      </c>
      <c r="R5" s="8"/>
      <c r="T5" s="40">
        <f>IFERROR(D5*100/HLOOKUP("gdp",acc!$B$10:$AIS$83,$C$3-1947,FALSE),"")</f>
        <v>110.23614174857444</v>
      </c>
      <c r="U5" s="39"/>
      <c r="V5" s="40">
        <f>IFERROR(F5*100/HLOOKUP("gdp",acc!$B$10:$AIS$83,$C$3-1947,FALSE),"")</f>
        <v>7.0903300602237769</v>
      </c>
      <c r="W5" s="39"/>
      <c r="X5" s="40">
        <f>IFERROR(H5*100/HLOOKUP("gdp",acc!$B$10:$AIS$83,$C$3-1947,FALSE),"")</f>
        <v>0</v>
      </c>
      <c r="Y5" s="39"/>
      <c r="Z5" s="40">
        <f>IFERROR(J5*100/HLOOKUP("gdp",acc!$B$10:$AIS$83,$C$3-1947,FALSE),"")</f>
        <v>53.611178595568276</v>
      </c>
      <c r="AA5" s="39"/>
      <c r="AB5" s="40">
        <f>IFERROR(L5*100/HLOOKUP("gdp",acc!$B$10:$AIS$83,$C$3-1947,FALSE),"")</f>
        <v>178.29753382259904</v>
      </c>
      <c r="AC5" s="39"/>
      <c r="AD5" s="40"/>
      <c r="AE5" s="39"/>
      <c r="AF5" s="221">
        <f>IFERROR(P5*100/HLOOKUP("gdp",acc!$B$10:$AIS$83,$C$3-1947,FALSE),"")</f>
        <v>349.2351842269656</v>
      </c>
      <c r="AG5" s="44" t="str">
        <f t="shared" ref="AG5:AG27" si="1">C5</f>
        <v>Produced</v>
      </c>
      <c r="AH5" s="45">
        <f t="shared" ref="AH5:AH24" si="2">B5</f>
        <v>1</v>
      </c>
      <c r="AJ5" s="329"/>
    </row>
    <row r="6" spans="1:36" x14ac:dyDescent="0.35">
      <c r="A6" s="367"/>
      <c r="B6" s="207">
        <v>12</v>
      </c>
      <c r="C6" s="46" t="s">
        <v>736</v>
      </c>
      <c r="D6" s="38">
        <f>IFERROR(HLOOKUP(CONCATENATE("nf",D$4,"_",$B6,"_",$C$4,"_",D$3),acc!$B$10:$AIS$83,$C$3-1947,FALSE),"")</f>
        <v>494.45229999999998</v>
      </c>
      <c r="E6" s="47"/>
      <c r="F6" s="38">
        <f>IFERROR(HLOOKUP(CONCATENATE("nf",F$4,"_",$B6,"_",$C$4,"_",F$3),acc!$B$10:$AIS$83,$C$3-1947,FALSE),"")</f>
        <v>0</v>
      </c>
      <c r="G6" s="47"/>
      <c r="H6" s="48"/>
      <c r="I6" s="47"/>
      <c r="J6" s="48">
        <f>IFERROR(HLOOKUP(CONCATENATE("nf",J$4,"_",$B6,"_",$C$4,"_",J$3),acc!$B$10:$AIS$83,$C$3-1947,FALSE),"")</f>
        <v>26.73968</v>
      </c>
      <c r="K6" s="47"/>
      <c r="L6" s="48">
        <f>IFERROR(HLOOKUP(CONCATENATE("nf",L$4,"_",$B6,"_",$C$4,"_",L$3),acc!$B$10:$AIS$83,$C$3-1947,FALSE),"")</f>
        <v>17.432197999999936</v>
      </c>
      <c r="M6" s="47"/>
      <c r="N6" s="48"/>
      <c r="O6" s="47"/>
      <c r="P6" s="49">
        <f t="shared" ref="P6:P8" si="3">SUM(D6,F6,H6,J6,L6)</f>
        <v>538.62417799999992</v>
      </c>
      <c r="R6" s="8"/>
      <c r="T6" s="48">
        <f>IFERROR(D6*100/HLOOKUP("gdp",acc!$B$10:$AIS$83,$C$3-1947,FALSE),"")</f>
        <v>19.787217864879281</v>
      </c>
      <c r="U6" s="47"/>
      <c r="V6" s="48">
        <f>IFERROR(F6*100/HLOOKUP("gdp",acc!$B$10:$AIS$83,$C$3-1947,FALSE),"")</f>
        <v>0</v>
      </c>
      <c r="W6" s="47"/>
      <c r="X6" s="48">
        <f>IFERROR(H6*100/HLOOKUP("gdp",acc!$B$10:$AIS$83,$C$3-1947,FALSE),"")</f>
        <v>0</v>
      </c>
      <c r="Y6" s="47"/>
      <c r="Z6" s="48">
        <f>IFERROR(J6*100/HLOOKUP("gdp",acc!$B$10:$AIS$83,$C$3-1947,FALSE),"")</f>
        <v>1.0700807212286307</v>
      </c>
      <c r="AA6" s="47"/>
      <c r="AB6" s="48">
        <f>IFERROR(L6*100/HLOOKUP("gdp",acc!$B$10:$AIS$83,$C$3-1947,FALSE),"")</f>
        <v>0.69760965757407067</v>
      </c>
      <c r="AC6" s="47"/>
      <c r="AD6" s="48"/>
      <c r="AE6" s="47"/>
      <c r="AF6" s="218">
        <f>IFERROR(P6*100/HLOOKUP("gdp",acc!$B$10:$AIS$83,$C$3-1947,FALSE),"")</f>
        <v>21.554908243681982</v>
      </c>
      <c r="AG6" s="50" t="str">
        <f t="shared" si="1"/>
        <v>Inventories</v>
      </c>
      <c r="AH6" s="51">
        <f t="shared" si="2"/>
        <v>12</v>
      </c>
      <c r="AJ6" s="329"/>
    </row>
    <row r="7" spans="1:36" x14ac:dyDescent="0.35">
      <c r="A7" s="367"/>
      <c r="B7" s="208">
        <v>13</v>
      </c>
      <c r="C7" s="52" t="s">
        <v>737</v>
      </c>
      <c r="D7" s="38">
        <f>IFERROR(HLOOKUP(CONCATENATE("nf",D$4,"_",$B7,"_",$C$4,"_",D$3),acc!$B$10:$AIS$83,$C$3-1947,FALSE),"")</f>
        <v>0</v>
      </c>
      <c r="E7" s="53"/>
      <c r="F7" s="38">
        <f>IFERROR(HLOOKUP(CONCATENATE("nf",F$4,"_",$B7,"_",$C$4,"_",F$3),acc!$B$10:$AIS$83,$C$3-1947,FALSE),"")</f>
        <v>0</v>
      </c>
      <c r="G7" s="53"/>
      <c r="H7" s="54"/>
      <c r="I7" s="53"/>
      <c r="J7" s="54">
        <f>IFERROR(HLOOKUP(CONCATENATE("nf",J$4,"_",$B7,"_",$C$4,"_",J$3),acc!$B$10:$AIS$83,$C$3-1947,FALSE),"")</f>
        <v>0</v>
      </c>
      <c r="K7" s="53"/>
      <c r="L7" s="54">
        <f>IFERROR(HLOOKUP(CONCATENATE("nf",L$4,"_",$B7,"_",$C$4,"_",L$3),acc!$B$10:$AIS$83,$C$3-1947,FALSE),"")</f>
        <v>166.19370000000001</v>
      </c>
      <c r="M7" s="53"/>
      <c r="N7" s="54"/>
      <c r="O7" s="53"/>
      <c r="P7" s="49">
        <f t="shared" si="3"/>
        <v>166.19370000000001</v>
      </c>
      <c r="R7" s="8"/>
      <c r="T7" s="48">
        <f>IFERROR(D7*100/HLOOKUP("gdp",acc!$B$10:$AIS$83,$C$3-1947,FALSE),"")</f>
        <v>0</v>
      </c>
      <c r="U7" s="53"/>
      <c r="V7" s="48">
        <f>IFERROR(F7*100/HLOOKUP("gdp",acc!$B$10:$AIS$83,$C$3-1947,FALSE),"")</f>
        <v>0</v>
      </c>
      <c r="W7" s="53"/>
      <c r="X7" s="48">
        <f>IFERROR(H7*100/HLOOKUP("gdp",acc!$B$10:$AIS$83,$C$3-1947,FALSE),"")</f>
        <v>0</v>
      </c>
      <c r="Y7" s="53"/>
      <c r="Z7" s="48">
        <f>IFERROR(J7*100/HLOOKUP("gdp",acc!$B$10:$AIS$83,$C$3-1947,FALSE),"")</f>
        <v>0</v>
      </c>
      <c r="AA7" s="53"/>
      <c r="AB7" s="48">
        <f>IFERROR(L7*100/HLOOKUP("gdp",acc!$B$10:$AIS$83,$C$3-1947,FALSE),"")</f>
        <v>6.650815356042207</v>
      </c>
      <c r="AC7" s="53"/>
      <c r="AD7" s="48"/>
      <c r="AE7" s="47"/>
      <c r="AF7" s="218">
        <f>IFERROR(P7*100/HLOOKUP("gdp",acc!$B$10:$AIS$83,$C$3-1947,FALSE),"")</f>
        <v>6.650815356042207</v>
      </c>
      <c r="AG7" s="50" t="str">
        <f t="shared" si="1"/>
        <v>Valuables</v>
      </c>
      <c r="AH7" s="51">
        <f t="shared" si="2"/>
        <v>13</v>
      </c>
      <c r="AJ7" s="329"/>
    </row>
    <row r="8" spans="1:36" ht="29.5" thickBot="1" x14ac:dyDescent="0.4">
      <c r="A8" s="368"/>
      <c r="B8" s="209">
        <v>2</v>
      </c>
      <c r="C8" s="55" t="s">
        <v>1859</v>
      </c>
      <c r="D8" s="56">
        <f>IFERROR(HLOOKUP(CONCATENATE("nf",D$4,"_",$B8,"_",$C$4,"_",D$3),acc!$B$10:$AIS$83,$C$3-1947,FALSE),"")</f>
        <v>2844.2496000000001</v>
      </c>
      <c r="E8" s="57"/>
      <c r="F8" s="56">
        <f>IFERROR(HLOOKUP(CONCATENATE("nf",F$4,"_",$B8,"_",$C$4,"_",F$3),acc!$B$10:$AIS$83,$C$3-1947,FALSE),"")</f>
        <v>219.273236</v>
      </c>
      <c r="G8" s="57"/>
      <c r="H8" s="56"/>
      <c r="I8" s="57"/>
      <c r="J8" s="56">
        <f>IFERROR(HLOOKUP(CONCATENATE("nf",J$4,"_",$B8,"_",$C$4,"_",J$3),acc!$B$10:$AIS$83,$C$3-1947,FALSE),"")</f>
        <v>1181.840895</v>
      </c>
      <c r="K8" s="57"/>
      <c r="L8" s="56">
        <f>IFERROR(HLOOKUP(CONCATENATE("nf",L$4,"_",$B8,"_",$C$4,"_",L$3),acc!$B$10:$AIS$83,$C$3-1947,FALSE),"")</f>
        <v>5293.9648139999999</v>
      </c>
      <c r="M8" s="57"/>
      <c r="N8" s="56"/>
      <c r="O8" s="57"/>
      <c r="P8" s="58">
        <f t="shared" si="3"/>
        <v>9539.3285450000003</v>
      </c>
      <c r="R8" s="8"/>
      <c r="T8" s="56">
        <f>IFERROR(D8*100/HLOOKUP("gdp",acc!$B$10:$AIS$83,$C$3-1947,FALSE),"")</f>
        <v>113.82247892728128</v>
      </c>
      <c r="U8" s="57"/>
      <c r="V8" s="56">
        <f>IFERROR(F8*100/HLOOKUP("gdp",acc!$B$10:$AIS$83,$C$3-1947,FALSE),"")</f>
        <v>8.7749764591429571</v>
      </c>
      <c r="W8" s="57"/>
      <c r="X8" s="56">
        <f>IFERROR(H8*100/HLOOKUP("gdp",acc!$B$10:$AIS$83,$C$3-1947,FALSE),"")</f>
        <v>0</v>
      </c>
      <c r="Y8" s="57"/>
      <c r="Z8" s="56">
        <f>IFERROR(J8*100/HLOOKUP("gdp",acc!$B$10:$AIS$83,$C$3-1947,FALSE),"")</f>
        <v>47.295448460830137</v>
      </c>
      <c r="AA8" s="57"/>
      <c r="AB8" s="56">
        <f>IFERROR(L8*100/HLOOKUP("gdp",acc!$B$10:$AIS$83,$C$3-1947,FALSE),"")</f>
        <v>211.85630068587636</v>
      </c>
      <c r="AC8" s="57"/>
      <c r="AD8" s="56"/>
      <c r="AE8" s="57"/>
      <c r="AF8" s="218">
        <f>IFERROR(P8*100/HLOOKUP("gdp",acc!$B$10:$AIS$83,$C$3-1947,FALSE),"")</f>
        <v>381.74920453313075</v>
      </c>
      <c r="AG8" s="59" t="str">
        <f t="shared" si="1"/>
        <v>Non-produced</v>
      </c>
      <c r="AH8" s="60">
        <f t="shared" si="2"/>
        <v>2</v>
      </c>
      <c r="AJ8" s="329"/>
    </row>
    <row r="9" spans="1:36" ht="29.5" thickBot="1" x14ac:dyDescent="0.4">
      <c r="A9" s="371" t="s">
        <v>1860</v>
      </c>
      <c r="B9" s="206">
        <v>1</v>
      </c>
      <c r="C9" s="61" t="s">
        <v>740</v>
      </c>
      <c r="D9" s="48"/>
      <c r="E9" s="62"/>
      <c r="F9" s="48"/>
      <c r="G9" s="62"/>
      <c r="H9" s="48">
        <f>IFERROR(HLOOKUP(CONCATENATE("f",H$4,"_",$B9,"_",$C$4,"_",H$3),acc!$B$10:$AIS$83,$C$3-1947,FALSE),"")</f>
        <v>125.62646900000001</v>
      </c>
      <c r="I9" s="62"/>
      <c r="J9" s="48"/>
      <c r="K9" s="62"/>
      <c r="L9" s="48"/>
      <c r="M9" s="62"/>
      <c r="N9" s="235"/>
      <c r="O9" s="62">
        <f>IFERROR(HLOOKUP(CONCATENATE("f",O$4,"_",$B9,"_",$C$4,"_",O$3),acc!$B$10:$AIS$83,$C$3-1947,FALSE),"")</f>
        <v>125.62646900000001</v>
      </c>
      <c r="P9" s="43">
        <f>F9+H9-G9-O9</f>
        <v>0</v>
      </c>
      <c r="R9" s="229"/>
      <c r="T9" s="41"/>
      <c r="U9" s="62"/>
      <c r="V9" s="41"/>
      <c r="W9" s="62"/>
      <c r="X9" s="41">
        <f>IFERROR(H9*100/HLOOKUP("gdp",acc!$B$10:$AIS$83,$C$3-1947,FALSE),"")</f>
        <v>5.0273773864506319</v>
      </c>
      <c r="Y9" s="62"/>
      <c r="Z9" s="41"/>
      <c r="AA9" s="62"/>
      <c r="AB9" s="41"/>
      <c r="AC9" s="62"/>
      <c r="AD9" s="315"/>
      <c r="AE9" s="316">
        <f>IFERROR(O9*100/HLOOKUP("gdp",acc!$B$10:$AIS$83,$C$3-1947,FALSE),"")</f>
        <v>5.0273773864506319</v>
      </c>
      <c r="AF9" s="222">
        <f>IFERROR(P9*100/HLOOKUP("gdp",acc!$B$10:$AIS$83,$C$3-1947,FALSE),"")</f>
        <v>0</v>
      </c>
      <c r="AG9" s="63" t="str">
        <f t="shared" si="1"/>
        <v>Monetary gold and SDRs</v>
      </c>
      <c r="AH9" s="64">
        <f t="shared" si="2"/>
        <v>1</v>
      </c>
      <c r="AJ9" s="229"/>
    </row>
    <row r="10" spans="1:36" x14ac:dyDescent="0.35">
      <c r="A10" s="371"/>
      <c r="B10" s="207">
        <v>21</v>
      </c>
      <c r="C10" s="46" t="s">
        <v>742</v>
      </c>
      <c r="D10" s="48">
        <f>IFERROR(HLOOKUP(CONCATENATE("f",D$4,"_",$B10,"_",$C$4,"_",D$3),acc!$B$10:$AIS$83,$C$3-1947,FALSE),"")</f>
        <v>19.639830000000003</v>
      </c>
      <c r="E10" s="65"/>
      <c r="F10" s="48">
        <f>IFERROR(HLOOKUP(CONCATENATE("f",F$4,"_",$B10,"_",$C$4,"_",F$3),acc!$B$10:$AIS$83,$C$3-1947,FALSE),"")</f>
        <v>13.021752000000001</v>
      </c>
      <c r="G10" s="65"/>
      <c r="H10" s="48"/>
      <c r="I10" s="68">
        <f>IFERROR(HLOOKUP(CONCATENATE("f",I$4,"_",$B10,"_",$C$4,"_",I$3),acc!$B$10:$AIS$83,$C$3-1947,FALSE),"")</f>
        <v>294.05853400000001</v>
      </c>
      <c r="J10" s="48"/>
      <c r="K10" s="62"/>
      <c r="L10" s="48">
        <f>IFERROR(HLOOKUP(CONCATENATE("f",L$4,"_",$B10,"_",$C$4,"_",L$3),acc!$B$10:$AIS$83,$C$3-1947,FALSE),"")</f>
        <v>108.673725</v>
      </c>
      <c r="M10" s="62"/>
      <c r="N10" s="48">
        <f>IFERROR(HLOOKUP(CONCATENATE("f",N$4,"_",$B10,"_",$C$4,"_",N$3),acc!$B$10:$AIS$83,$C$3-1947,FALSE),"")</f>
        <v>152.72322700000001</v>
      </c>
      <c r="O10" s="62"/>
      <c r="P10" s="49">
        <f t="shared" ref="P10:P26" si="4">SUM(D10,F10,H10,J10,L10,N10)-SUM(E10,G10,I10,K10,M10,O10)</f>
        <v>0</v>
      </c>
      <c r="R10" s="229"/>
      <c r="T10" s="48">
        <f>IFERROR(D10*100/HLOOKUP("gdp",acc!$B$10:$AIS$83,$C$3-1947,FALSE),"")</f>
        <v>0.78595568276088956</v>
      </c>
      <c r="U10" s="65"/>
      <c r="V10" s="48">
        <f>IFERROR(F10*100/HLOOKUP("gdp",acc!$B$10:$AIS$83,$C$3-1947,FALSE),"")</f>
        <v>0.52111041612391651</v>
      </c>
      <c r="W10" s="65"/>
      <c r="X10" s="48"/>
      <c r="Y10" s="68">
        <f>IFERROR(I10*100/HLOOKUP("gdp",acc!$B$10:$AIS$83,$C$3-1947,FALSE),"")</f>
        <v>11.767768654903643</v>
      </c>
      <c r="Z10" s="48"/>
      <c r="AA10" s="62"/>
      <c r="AB10" s="48">
        <f>IFERROR(L10*100/HLOOKUP("gdp",acc!$B$10:$AIS$83,$C$3-1947,FALSE),"")</f>
        <v>4.3489547379251317</v>
      </c>
      <c r="AC10" s="62"/>
      <c r="AD10" s="48">
        <f>IFERROR(N10*100/HLOOKUP("gdp",acc!$B$10:$AIS$83,$C$3-1947,FALSE),"")</f>
        <v>6.1117478180937059</v>
      </c>
      <c r="AE10" s="62"/>
      <c r="AF10" s="218">
        <f>IFERROR(P10*100/HLOOKUP("gdp",acc!$B$10:$AIS$83,$C$3-1947,FALSE),"")</f>
        <v>0</v>
      </c>
      <c r="AG10" s="50" t="str">
        <f t="shared" si="1"/>
        <v>Bills and coins</v>
      </c>
      <c r="AH10" s="51">
        <f t="shared" si="2"/>
        <v>21</v>
      </c>
      <c r="AJ10" s="229"/>
    </row>
    <row r="11" spans="1:36" ht="29" x14ac:dyDescent="0.35">
      <c r="A11" s="371"/>
      <c r="B11" s="207">
        <v>295</v>
      </c>
      <c r="C11" s="66" t="s">
        <v>754</v>
      </c>
      <c r="D11" s="48"/>
      <c r="E11" s="65"/>
      <c r="F11" s="48"/>
      <c r="G11" s="62">
        <f>IFERROR(HLOOKUP(CONCATENATE("f",G$4,"_",$B11,"_",$C$4,"_",G$3),acc!$B$10:$AIS$83,$C$3-1947,FALSE),"")</f>
        <v>1130.8936157000003</v>
      </c>
      <c r="H11" s="238">
        <f>IFERROR(HLOOKUP(CONCATENATE("f",H$4,"_",$B11,"_",$C$4,"_",H$3),acc!$B$10:$AIS$83,$C$3-1947,FALSE),"")</f>
        <v>515.55922800000008</v>
      </c>
      <c r="I11" s="62"/>
      <c r="J11" s="48"/>
      <c r="K11" s="62"/>
      <c r="L11" s="48"/>
      <c r="M11" s="62"/>
      <c r="N11" s="235"/>
      <c r="O11" s="62">
        <f>IFERROR(HLOOKUP(CONCATENATE("f",O$4,"_",$B11,"_",$C$4,"_",O$3),acc!$B$10:$AIS$83,$C$3-1947,FALSE),"")</f>
        <v>-615.33438770000021</v>
      </c>
      <c r="P11" s="49">
        <f t="shared" si="4"/>
        <v>0</v>
      </c>
      <c r="R11" s="229"/>
      <c r="T11" s="48"/>
      <c r="U11" s="65"/>
      <c r="V11" s="48"/>
      <c r="W11" s="62">
        <f>IFERROR(G11*100/HLOOKUP("gdp",acc!$B$10:$AIS$83,$C$3-1947,FALSE),"")</f>
        <v>45.256616979751072</v>
      </c>
      <c r="X11" s="238">
        <f>IFERROR(H11*100/HLOOKUP("gdp",acc!$B$10:$AIS$83,$C$3-1947,FALSE),"")</f>
        <v>20.631884545152229</v>
      </c>
      <c r="Y11" s="62"/>
      <c r="Z11" s="48"/>
      <c r="AA11" s="62"/>
      <c r="AB11" s="48"/>
      <c r="AC11" s="62"/>
      <c r="AD11" s="235"/>
      <c r="AE11" s="62">
        <f>IFERROR(O11*100/HLOOKUP("gdp",acc!$B$10:$AIS$83,$C$3-1947,FALSE),"")</f>
        <v>-24.624732434598847</v>
      </c>
      <c r="AF11" s="218">
        <f>IFERROR(P11*100/HLOOKUP("gdp",acc!$B$10:$AIS$83,$C$3-1947,FALSE),"")</f>
        <v>0</v>
      </c>
      <c r="AG11" s="50" t="str">
        <f t="shared" si="1"/>
        <v>Refinancing between FI</v>
      </c>
      <c r="AH11" s="51">
        <f t="shared" si="2"/>
        <v>295</v>
      </c>
      <c r="AJ11" s="229"/>
    </row>
    <row r="12" spans="1:36" x14ac:dyDescent="0.35">
      <c r="A12" s="371"/>
      <c r="B12" s="207" t="s">
        <v>1834</v>
      </c>
      <c r="C12" s="46" t="s">
        <v>768</v>
      </c>
      <c r="D12" s="48"/>
      <c r="E12" s="65"/>
      <c r="F12" s="237">
        <f>IFERROR(HLOOKUP(CONCATENATE("res_",$C$4),acc!$B$10:$AIS$83,$C$3-1947,FALSE),"")</f>
        <v>1203.9411170000001</v>
      </c>
      <c r="G12" s="65"/>
      <c r="H12" s="48"/>
      <c r="I12" s="62">
        <f>IFERROR(HLOOKUP(CONCATENATE("res_",$C$4),acc!$B$10:$AIS$83,$C$3-1947,FALSE),"")</f>
        <v>1203.9411170000001</v>
      </c>
      <c r="J12" s="48"/>
      <c r="K12" s="62"/>
      <c r="L12" s="48"/>
      <c r="M12" s="62"/>
      <c r="N12" s="236"/>
      <c r="O12" s="67"/>
      <c r="P12" s="49">
        <f t="shared" si="4"/>
        <v>0</v>
      </c>
      <c r="R12" s="230"/>
      <c r="T12" s="48"/>
      <c r="U12" s="65"/>
      <c r="V12" s="237">
        <f>IFERROR(F12*100/HLOOKUP("gdp",acc!$B$10:$AIS$83,$C$3-1947,FALSE),"")</f>
        <v>48.17986523384586</v>
      </c>
      <c r="W12" s="65"/>
      <c r="X12" s="48"/>
      <c r="Y12" s="62">
        <f>IFERROR(I12*100/HLOOKUP("gdp",acc!$B$10:$AIS$83,$C$3-1947,FALSE),"")</f>
        <v>48.17986523384586</v>
      </c>
      <c r="Z12" s="48"/>
      <c r="AA12" s="62"/>
      <c r="AB12" s="48"/>
      <c r="AC12" s="62"/>
      <c r="AD12" s="236"/>
      <c r="AE12" s="67"/>
      <c r="AF12" s="218">
        <f>IFERROR(P12*100/HLOOKUP("gdp",acc!$B$10:$AIS$83,$C$3-1947,FALSE),"")</f>
        <v>0</v>
      </c>
      <c r="AG12" s="50" t="str">
        <f t="shared" si="1"/>
        <v>Bank reserves</v>
      </c>
      <c r="AH12" s="51" t="str">
        <f t="shared" si="2"/>
        <v>res</v>
      </c>
      <c r="AJ12" s="329"/>
    </row>
    <row r="13" spans="1:36" ht="29" x14ac:dyDescent="0.35">
      <c r="A13" s="371"/>
      <c r="B13" s="207" t="s">
        <v>1835</v>
      </c>
      <c r="C13" s="46" t="s">
        <v>1836</v>
      </c>
      <c r="D13" s="48"/>
      <c r="E13" s="65"/>
      <c r="F13" s="48"/>
      <c r="G13" s="65"/>
      <c r="H13" s="48"/>
      <c r="I13" s="68">
        <f>IFERROR(HLOOKUP(CONCATENATE("gcb_",$C$4),acc!$B$10:$AIS$83,$C$3-1947,FALSE),"")</f>
        <v>123.70598099999999</v>
      </c>
      <c r="J13" s="48">
        <f>IFERROR(HLOOKUP(CONCATENATE("gcb_",$C$4),acc!$B$10:$AIS$83,$C$3-1947,FALSE),"")</f>
        <v>123.70598099999999</v>
      </c>
      <c r="K13" s="62"/>
      <c r="L13" s="48"/>
      <c r="M13" s="62"/>
      <c r="N13" s="48"/>
      <c r="O13" s="47"/>
      <c r="P13" s="49">
        <f t="shared" si="4"/>
        <v>0</v>
      </c>
      <c r="R13" s="230"/>
      <c r="T13" s="48"/>
      <c r="U13" s="65"/>
      <c r="V13" s="48"/>
      <c r="W13" s="65"/>
      <c r="X13" s="48"/>
      <c r="Y13" s="68">
        <f>IFERROR(I13*100/HLOOKUP("gdp",acc!$B$10:$AIS$83,$C$3-1947,FALSE),"")</f>
        <v>4.9505224209405378</v>
      </c>
      <c r="Z13" s="48">
        <f>IFERROR(J13*100/HLOOKUP("gdp",acc!$B$10:$AIS$83,$C$3-1947,FALSE),"")</f>
        <v>4.9505224209405378</v>
      </c>
      <c r="AA13" s="62"/>
      <c r="AB13" s="48"/>
      <c r="AC13" s="62"/>
      <c r="AD13" s="48"/>
      <c r="AE13" s="47"/>
      <c r="AF13" s="218">
        <f>IFERROR(P13*100/HLOOKUP("gdp",acc!$B$10:$AIS$83,$C$3-1947,FALSE),"")</f>
        <v>0</v>
      </c>
      <c r="AG13" s="50" t="str">
        <f t="shared" si="1"/>
        <v>Govt acc at the CB</v>
      </c>
      <c r="AH13" s="51" t="str">
        <f t="shared" si="2"/>
        <v>gcb</v>
      </c>
      <c r="AJ13" s="329"/>
    </row>
    <row r="14" spans="1:36" x14ac:dyDescent="0.35">
      <c r="A14" s="371"/>
      <c r="B14" s="207" t="s">
        <v>1837</v>
      </c>
      <c r="C14" s="46" t="s">
        <v>766</v>
      </c>
      <c r="D14" s="48"/>
      <c r="E14" s="65"/>
      <c r="F14" s="48"/>
      <c r="G14" s="65"/>
      <c r="H14" s="48">
        <f>IFERROR(HLOOKUP(CONCATENATE("tgt2_",$C$4),acc!$B$10:$AIS$83,$C$3-1947,FALSE),"")</f>
        <v>9.3679099999999984</v>
      </c>
      <c r="I14" s="62"/>
      <c r="J14" s="48"/>
      <c r="K14" s="62"/>
      <c r="L14" s="48"/>
      <c r="M14" s="62"/>
      <c r="N14" s="236"/>
      <c r="O14" s="62">
        <f>H14</f>
        <v>9.3679099999999984</v>
      </c>
      <c r="P14" s="49">
        <f t="shared" si="4"/>
        <v>0</v>
      </c>
      <c r="R14" s="230"/>
      <c r="T14" s="48"/>
      <c r="U14" s="65"/>
      <c r="V14" s="48"/>
      <c r="W14" s="65"/>
      <c r="X14" s="48">
        <f>IFERROR(H14*100/HLOOKUP("gdp",acc!$B$10:$AIS$83,$C$3-1947,FALSE),"")</f>
        <v>0.37488929894467327</v>
      </c>
      <c r="Y14" s="62"/>
      <c r="Z14" s="48"/>
      <c r="AA14" s="62"/>
      <c r="AB14" s="48"/>
      <c r="AC14" s="62"/>
      <c r="AD14" s="236"/>
      <c r="AE14" s="62">
        <f>IFERROR(O14*100/HLOOKUP("gdp",acc!$B$10:$AIS$83,$C$3-1947,FALSE),"")</f>
        <v>0.37488929894467327</v>
      </c>
      <c r="AF14" s="218">
        <f>IFERROR(P14*100/HLOOKUP("gdp",acc!$B$10:$AIS$83,$C$3-1947,FALSE),"")</f>
        <v>0</v>
      </c>
      <c r="AG14" s="50" t="str">
        <f t="shared" si="1"/>
        <v>Target2</v>
      </c>
      <c r="AH14" s="51" t="str">
        <f t="shared" si="2"/>
        <v>tgt2</v>
      </c>
      <c r="AJ14" s="329"/>
    </row>
    <row r="15" spans="1:36" x14ac:dyDescent="0.35">
      <c r="A15" s="371"/>
      <c r="B15" s="207">
        <v>2</v>
      </c>
      <c r="C15" s="46" t="s">
        <v>759</v>
      </c>
      <c r="D15" s="48">
        <f>IFERROR(HLOOKUP(CONCATENATE("f",D$4,"_",$B15,"_",$C$4,"_",D$3),acc!$B$10:$AIS$83,$C$3-1947,FALSE),"")</f>
        <v>1121.4215056</v>
      </c>
      <c r="E15" s="65"/>
      <c r="F15" s="48">
        <f>IFERROR(HLOOKUP(CONCATENATE("f",F$4,"_",$B15,"_",$C$4,"_",F$3),acc!$B$10:$AIS$83,$C$3-1947,FALSE),"")</f>
        <v>3783.4146522000001</v>
      </c>
      <c r="G15" s="239">
        <f>IFERROR(HLOOKUP(CONCATENATE("f",G$4,"_",$B15,"_",$C$4,"_",G$3),acc!$B$10:$AIS$83,$C$3-1947,FALSE),"")</f>
        <v>6930.2932337000002</v>
      </c>
      <c r="H15" s="48">
        <f>IFERROR(HLOOKUP(CONCATENATE("f",H$4,"_",$B15,"_",$C$4,"_",H$3),acc!$B$10:$AIS$83,$C$3-1947,FALSE),"")</f>
        <v>208.64563799999991</v>
      </c>
      <c r="I15" s="65">
        <f>IFERROR(HLOOKUP(CONCATENATE("f",I$4,"_",$B15,"_",$C$4,"_",I$3),acc!$B$10:$AIS$83,$C$3-1947,FALSE),"")</f>
        <v>213.24550299999987</v>
      </c>
      <c r="J15" s="48">
        <f>IFERROR(HLOOKUP(CONCATENATE("f",J$4,"_",$B15,"_",$C$4,"_",J$3),acc!$B$10:$AIS$83,$C$3-1947,FALSE),"")</f>
        <v>177.869462</v>
      </c>
      <c r="K15" s="65">
        <f>IFERROR(HLOOKUP(CONCATENATE("f",K$4,"_",$B15,"_",$C$4,"_",K$3),acc!$B$10:$AIS$83,$C$3-1947,FALSE),"")</f>
        <v>190.86908499999998</v>
      </c>
      <c r="L15" s="48">
        <f>IFERROR(HLOOKUP(CONCATENATE("f",L$4,"_",$B15,"_",$C$4,"_",L$3),acc!$B$10:$AIS$83,$C$3-1947,FALSE),"")</f>
        <v>1828.1792513999999</v>
      </c>
      <c r="M15" s="65"/>
      <c r="N15" s="48">
        <f>IFERROR(HLOOKUP(CONCATENATE("f",N$4,"_",$B15,"_",$C$4,"_",N$3),acc!$B$10:$AIS$83,$C$3-1947,FALSE),"")</f>
        <v>1272.2289222999987</v>
      </c>
      <c r="O15" s="69">
        <f>IFERROR(HLOOKUP(CONCATENATE("f",O$4,"_",$B15,"_",$C$4,"_",O$3),acc!$B$10:$AIS$83,$C$3-1947,FALSE),"")</f>
        <v>1057.3516101000002</v>
      </c>
      <c r="P15" s="49">
        <f t="shared" si="4"/>
        <v>-3.0000228434801102E-7</v>
      </c>
      <c r="R15" s="230"/>
      <c r="T15" s="48">
        <f>IFERROR(D15*100/HLOOKUP("gdp",acc!$B$10:$AIS$83,$C$3-1947,FALSE),"")</f>
        <v>44.877557753635983</v>
      </c>
      <c r="U15" s="65"/>
      <c r="V15" s="48">
        <f>IFERROR(F15*100/HLOOKUP("gdp",acc!$B$10:$AIS$83,$C$3-1947,FALSE),"")</f>
        <v>151.40641472647187</v>
      </c>
      <c r="W15" s="239">
        <f>IFERROR(G15*100/HLOOKUP("gdp",acc!$B$10:$AIS$83,$C$3-1947,FALSE),"")</f>
        <v>277.33963838922512</v>
      </c>
      <c r="X15" s="48">
        <f>IFERROR(H15*100/HLOOKUP("gdp",acc!$B$10:$AIS$83,$C$3-1947,FALSE),"")</f>
        <v>8.3496763907514104</v>
      </c>
      <c r="Y15" s="65">
        <f>IFERROR(I15*100/HLOOKUP("gdp",acc!$B$10:$AIS$83,$C$3-1947,FALSE),"")</f>
        <v>8.5337558882156408</v>
      </c>
      <c r="Z15" s="48">
        <f>IFERROR(J15*100/HLOOKUP("gdp",acc!$B$10:$AIS$83,$C$3-1947,FALSE),"")</f>
        <v>7.118061329885343</v>
      </c>
      <c r="AA15" s="65">
        <f>IFERROR(K15*100/HLOOKUP("gdp",acc!$B$10:$AIS$83,$C$3-1947,FALSE),"")</f>
        <v>7.6382861775851021</v>
      </c>
      <c r="AB15" s="48">
        <f>IFERROR(L15*100/HLOOKUP("gdp",acc!$B$10:$AIS$83,$C$3-1947,FALSE),"")</f>
        <v>73.160911868553782</v>
      </c>
      <c r="AC15" s="65"/>
      <c r="AD15" s="48">
        <f>IFERROR(N15*100/HLOOKUP("gdp",acc!$B$10:$AIS$83,$C$3-1947,FALSE),"")</f>
        <v>50.912637800553568</v>
      </c>
      <c r="AE15" s="69">
        <f>IFERROR(O15*100/HLOOKUP("gdp",acc!$B$10:$AIS$83,$C$3-1947,FALSE),"")</f>
        <v>42.313579426831666</v>
      </c>
      <c r="AF15" s="218">
        <f>IFERROR(P15*100/HLOOKUP("gdp",acc!$B$10:$AIS$83,$C$3-1947,FALSE),"")</f>
        <v>-1.2005628369724558E-8</v>
      </c>
      <c r="AG15" s="50" t="str">
        <f t="shared" si="1"/>
        <v>Deposits</v>
      </c>
      <c r="AH15" s="51">
        <f t="shared" si="2"/>
        <v>2</v>
      </c>
      <c r="AJ15" s="329"/>
    </row>
    <row r="16" spans="1:36" ht="29" x14ac:dyDescent="0.35">
      <c r="A16" s="371"/>
      <c r="B16" s="207" t="s">
        <v>1838</v>
      </c>
      <c r="C16" s="46" t="s">
        <v>744</v>
      </c>
      <c r="D16" s="48">
        <f>IFERROR(HLOOKUP(CONCATENATE("f",D$4,"_",$B16,"_",$C$4,"_",D$3),acc!$B$10:$AIS$83,$C$3-1947,FALSE),"")</f>
        <v>6.7721390000000001</v>
      </c>
      <c r="E16" s="65"/>
      <c r="F16" s="238">
        <f>IFERROR(HLOOKUP(CONCATENATE("f",F$4,"_",$B16,"_",$C$4,"_",F$3),acc!$B$10:$AIS$83,$C$3-1947,FALSE),"")</f>
        <v>652.62826500000006</v>
      </c>
      <c r="G16" s="65"/>
      <c r="H16" s="48">
        <f>IFERROR(HLOOKUP(CONCATENATE("f",H$4,"_",$B16,"_",$C$4,"_",H$3),acc!$B$10:$AIS$83,$C$3-1947,FALSE),"")</f>
        <v>734.00411699999995</v>
      </c>
      <c r="I16" s="62"/>
      <c r="J16" s="48"/>
      <c r="K16" s="69">
        <f>IFERROR(HLOOKUP(CONCATENATE("f",K$4,"_",$B16,"_",$C$4,"_",K$3),acc!$B$10:$AIS$83,$C$3-1947,FALSE),"")</f>
        <v>2801.0082739999998</v>
      </c>
      <c r="L16" s="48"/>
      <c r="M16" s="62"/>
      <c r="N16" s="235">
        <f>IFERROR(HLOOKUP(CONCATENATE("f",N$4,"_",$B16,"_",$C$4,"_",N$3),acc!$B$10:$AIS$83,$C$3-1947,FALSE),"")</f>
        <v>1407.603754</v>
      </c>
      <c r="O16" s="62"/>
      <c r="P16" s="49">
        <f t="shared" si="4"/>
        <v>1.0000003385357559E-6</v>
      </c>
      <c r="R16" s="230"/>
      <c r="T16" s="48">
        <f>IFERROR(D16*100/HLOOKUP("gdp",acc!$B$10:$AIS$83,$C$3-1947,FALSE),"")</f>
        <v>0.2710105500656903</v>
      </c>
      <c r="U16" s="65"/>
      <c r="V16" s="238">
        <f>IFERROR(F16*100/HLOOKUP("gdp",acc!$B$10:$AIS$83,$C$3-1947,FALSE),"")</f>
        <v>26.117175841498103</v>
      </c>
      <c r="W16" s="65"/>
      <c r="X16" s="48">
        <f>IFERROR(H16*100/HLOOKUP("gdp",acc!$B$10:$AIS$83,$C$3-1947,FALSE),"")</f>
        <v>29.373711835898717</v>
      </c>
      <c r="Y16" s="62"/>
      <c r="Z16" s="48"/>
      <c r="AA16" s="69">
        <f>IFERROR(K16*100/HLOOKUP("gdp",acc!$B$10:$AIS$83,$C$3-1947,FALSE),"")</f>
        <v>112.09202780322283</v>
      </c>
      <c r="AB16" s="48"/>
      <c r="AC16" s="62"/>
      <c r="AD16" s="235">
        <f>IFERROR(N16*100/HLOOKUP("gdp",acc!$B$10:$AIS$83,$C$3-1947,FALSE),"")</f>
        <v>56.330129615778802</v>
      </c>
      <c r="AE16" s="62"/>
      <c r="AF16" s="218">
        <f>IFERROR(P16*100/HLOOKUP("gdp",acc!$B$10:$AIS$83,$C$3-1947,FALSE),"")</f>
        <v>4.0018470059821827E-8</v>
      </c>
      <c r="AG16" s="50" t="str">
        <f t="shared" si="1"/>
        <v>Public securities</v>
      </c>
      <c r="AH16" s="51" t="str">
        <f t="shared" si="2"/>
        <v>3e</v>
      </c>
      <c r="AJ16" s="329"/>
    </row>
    <row r="17" spans="1:36" ht="29" x14ac:dyDescent="0.35">
      <c r="A17" s="371"/>
      <c r="B17" s="207" t="s">
        <v>1839</v>
      </c>
      <c r="C17" s="46" t="s">
        <v>745</v>
      </c>
      <c r="D17" s="48">
        <f>IFERROR(HLOOKUP(CONCATENATE("f",D$4,"_",$B17,"_",$C$4,"_",D$3),acc!$B$10:$AIS$83,$C$3-1947,FALSE),"")</f>
        <v>32.867286999999997</v>
      </c>
      <c r="E17" s="65"/>
      <c r="F17" s="48">
        <f>IFERROR(HLOOKUP(CONCATENATE("f",F$4,"_",$B17,"_",$C$4,"_",F$3),acc!$B$10:$AIS$83,$C$3-1947,FALSE),"")</f>
        <v>1622.2326089999999</v>
      </c>
      <c r="G17" s="65"/>
      <c r="H17" s="48">
        <f>IFERROR(HLOOKUP(CONCATENATE("f",H$4,"_",$B17,"_",$C$4,"_",H$3),acc!$B$10:$AIS$83,$C$3-1947,FALSE),"")</f>
        <v>215.275294</v>
      </c>
      <c r="I17" s="62"/>
      <c r="J17" s="48">
        <f>IFERROR(HLOOKUP(CONCATENATE("f",J$4,"_",$B17,"_",$C$4,"_",J$3),acc!$B$10:$AIS$83,$C$3-1947,FALSE),"")</f>
        <v>23.638270000000002</v>
      </c>
      <c r="K17" s="62"/>
      <c r="L17" s="48">
        <f>IFERROR(HLOOKUP(CONCATENATE("f",L$4,"_",$B17,"_",$C$4,"_",L$3),acc!$B$10:$AIS$83,$C$3-1947,FALSE),"")</f>
        <v>20.252839999999999</v>
      </c>
      <c r="M17" s="62"/>
      <c r="N17" s="235"/>
      <c r="O17" s="239">
        <f>IFERROR(HLOOKUP(CONCATENATE("f",O$4,"_",$B17,"_",$C$4,"_",O$3),acc!$B$10:$AIS$83,$C$3-1947,FALSE),"")</f>
        <v>1914.2663</v>
      </c>
      <c r="P17" s="49">
        <f t="shared" si="4"/>
        <v>0</v>
      </c>
      <c r="R17" s="230"/>
      <c r="T17" s="48">
        <f>IFERROR(D17*100/HLOOKUP("gdp",acc!$B$10:$AIS$83,$C$3-1947,FALSE),"")</f>
        <v>1.3152980954816362</v>
      </c>
      <c r="U17" s="65"/>
      <c r="V17" s="48">
        <f>IFERROR(F17*100/HLOOKUP("gdp",acc!$B$10:$AIS$83,$C$3-1947,FALSE),"")</f>
        <v>64.919245115847431</v>
      </c>
      <c r="W17" s="65"/>
      <c r="X17" s="48">
        <f>IFERROR(H17*100/HLOOKUP("gdp",acc!$B$10:$AIS$83,$C$3-1947,FALSE),"")</f>
        <v>8.6149849910778862</v>
      </c>
      <c r="Y17" s="62"/>
      <c r="Z17" s="48">
        <f>IFERROR(J17*100/HLOOKUP("gdp",acc!$B$10:$AIS$83,$C$3-1947,FALSE),"")</f>
        <v>0.94596708001730412</v>
      </c>
      <c r="AA17" s="62"/>
      <c r="AB17" s="48">
        <f>IFERROR(L17*100/HLOOKUP("gdp",acc!$B$10:$AIS$83,$C$3-1947,FALSE),"")</f>
        <v>0.81048739678739834</v>
      </c>
      <c r="AC17" s="62"/>
      <c r="AD17" s="235"/>
      <c r="AE17" s="317">
        <f>IFERROR(O17*100/HLOOKUP("gdp",acc!$B$10:$AIS$83,$C$3-1947,FALSE),"")</f>
        <v>76.605982679211664</v>
      </c>
      <c r="AF17" s="218">
        <f>IFERROR(P17*100/HLOOKUP("gdp",acc!$B$10:$AIS$83,$C$3-1947,FALSE),"")</f>
        <v>0</v>
      </c>
      <c r="AG17" s="50" t="str">
        <f t="shared" si="1"/>
        <v>Foreign securities</v>
      </c>
      <c r="AH17" s="51" t="str">
        <f t="shared" si="2"/>
        <v>3d</v>
      </c>
      <c r="AJ17" s="329"/>
    </row>
    <row r="18" spans="1:36" ht="29" x14ac:dyDescent="0.35">
      <c r="A18" s="371"/>
      <c r="B18" s="207" t="s">
        <v>1840</v>
      </c>
      <c r="C18" s="46" t="s">
        <v>1841</v>
      </c>
      <c r="D18" s="48"/>
      <c r="E18" s="65">
        <f>IFERROR(HLOOKUP(CONCATENATE("f",E$4,"_",$B18,"_",$C$4,"_",E$3),acc!$B$10:$AIS$83,$C$3-1947,FALSE),"")</f>
        <v>724.83320800000001</v>
      </c>
      <c r="F18" s="48">
        <f>IFERROR(HLOOKUP(CONCATENATE("f",F$4,"_",$B18,"_",$C$4,"_",F$3),acc!$B$10:$AIS$83,$C$3-1947,FALSE),"")</f>
        <v>825.05762499999969</v>
      </c>
      <c r="G18" s="239">
        <f>IFERROR(HLOOKUP(CONCATENATE("f",G$4,"_",$B18,"_",$C$4,"_",G$3),acc!$B$10:$AIS$83,$C$3-1947,FALSE),"")</f>
        <v>1687.1774089999999</v>
      </c>
      <c r="H18" s="48">
        <f>IFERROR(HLOOKUP(CONCATENATE("f",H$4,"_",$B18,"_",$C$4,"_",H$3),acc!$B$10:$AIS$83,$C$3-1947,FALSE),"")</f>
        <v>192.64715100000012</v>
      </c>
      <c r="I18" s="62"/>
      <c r="J18" s="48">
        <f>IFERROR(HLOOKUP(CONCATENATE("f",J$4,"_",$B18,"_",$C$4,"_",J$3),acc!$B$10:$AIS$83,$C$3-1947,FALSE),"")</f>
        <v>13.559192999999823</v>
      </c>
      <c r="K18" s="62"/>
      <c r="L18" s="48">
        <f>IFERROR(HLOOKUP(CONCATENATE("f",L$4,"_",$B18,"_",$C$4,"_",L$3),acc!$B$10:$AIS$83,$C$3-1947,FALSE),"")</f>
        <v>16.033628</v>
      </c>
      <c r="M18" s="62"/>
      <c r="N18" s="236">
        <f>IFERROR(HLOOKUP(CONCATENATE("f",N$4,"_",$B18,"_",$C$4,"_",N$3),acc!$B$10:$AIS$83,$C$3-1947,FALSE),"")</f>
        <v>1364.7130459999996</v>
      </c>
      <c r="O18" s="67"/>
      <c r="P18" s="49">
        <f t="shared" si="4"/>
        <v>2.5999999252235284E-5</v>
      </c>
      <c r="R18" s="230"/>
      <c r="T18" s="48">
        <f>IFERROR(D18*100/HLOOKUP("gdp",acc!$B$10:$AIS$83,$C$3-1947,FALSE),"")</f>
        <v>0</v>
      </c>
      <c r="U18" s="65">
        <f>IFERROR(E18*100/HLOOKUP("gdp",acc!$B$10:$AIS$83,$C$3-1947,FALSE),"")</f>
        <v>29.006706212905396</v>
      </c>
      <c r="V18" s="48">
        <f>IFERROR(F18*100/HLOOKUP("gdp",acc!$B$10:$AIS$83,$C$3-1947,FALSE),"")</f>
        <v>33.017532686074809</v>
      </c>
      <c r="W18" s="239">
        <f>IFERROR(G18*100/HLOOKUP("gdp",acc!$B$10:$AIS$83,$C$3-1947,FALSE),"")</f>
        <v>67.51823577033727</v>
      </c>
      <c r="X18" s="48">
        <f>IFERROR(H18*100/HLOOKUP("gdp",acc!$B$10:$AIS$83,$C$3-1947,FALSE),"")</f>
        <v>7.7094416344818288</v>
      </c>
      <c r="Y18" s="62"/>
      <c r="Z18" s="48">
        <f>IFERROR(J18*100/HLOOKUP("gdp",acc!$B$10:$AIS$83,$C$3-1947,FALSE),"")</f>
        <v>0.54261797541025214</v>
      </c>
      <c r="AA18" s="62"/>
      <c r="AB18" s="48">
        <f>IFERROR(L18*100/HLOOKUP("gdp",acc!$B$10:$AIS$83,$C$3-1947,FALSE),"")</f>
        <v>0.64164104484988482</v>
      </c>
      <c r="AC18" s="62"/>
      <c r="AD18" s="236">
        <f>IFERROR(N18*100/HLOOKUP("gdp",acc!$B$10:$AIS$83,$C$3-1947,FALSE),"")</f>
        <v>54.61370968290575</v>
      </c>
      <c r="AE18" s="67"/>
      <c r="AF18" s="218">
        <f>IFERROR(P18*100/HLOOKUP("gdp",acc!$B$10:$AIS$83,$C$3-1947,FALSE),"")</f>
        <v>1.0404798393913388E-6</v>
      </c>
      <c r="AG18" s="50" t="str">
        <f t="shared" si="1"/>
        <v>Other securities</v>
      </c>
      <c r="AH18" s="51" t="str">
        <f t="shared" si="2"/>
        <v>3g</v>
      </c>
      <c r="AJ18" s="329"/>
    </row>
    <row r="19" spans="1:36" x14ac:dyDescent="0.35">
      <c r="A19" s="371"/>
      <c r="B19" s="207">
        <v>4</v>
      </c>
      <c r="C19" s="46" t="s">
        <v>746</v>
      </c>
      <c r="D19" s="48">
        <f>IFERROR(HLOOKUP(CONCATENATE("f",D$4,"_",$B19,"_",$C$4,"_",D$3),acc!$B$10:$AIS$83,$C$3-1947,FALSE),"")</f>
        <v>2117.2525519000001</v>
      </c>
      <c r="E19" s="65">
        <f>IFERROR(HLOOKUP(CONCATENATE("f",E$4,"_",$B19,"_",$C$4,"_",E$3),acc!$B$10:$AIS$83,$C$3-1947,FALSE),"")</f>
        <v>3474.2122783</v>
      </c>
      <c r="F19" s="238">
        <f>IFERROR(HLOOKUP(CONCATENATE("f",F$4,"_",$B19,"_",$C$4,"_",F$3),acc!$B$10:$AIS$83,$C$3-1947,FALSE),"")</f>
        <v>3878.3945414999994</v>
      </c>
      <c r="G19" s="65"/>
      <c r="H19" s="48">
        <f>IFERROR(HLOOKUP(CONCATENATE("f",H$4,"_",$B19,"_",$C$4,"_",H$3),acc!$B$10:$AIS$83,$C$3-1947,FALSE),"")</f>
        <v>3.0208140000000006</v>
      </c>
      <c r="I19" s="62"/>
      <c r="J19" s="48"/>
      <c r="K19" s="69">
        <f>IFERROR(HLOOKUP(CONCATENATE("f",K$4,"_",$B19,"_",$C$4,"_",K$3),acc!$B$10:$AIS$83,$C$3-1947,FALSE),"")</f>
        <v>197.73181099999999</v>
      </c>
      <c r="L19" s="48"/>
      <c r="M19" s="69">
        <f>IFERROR(HLOOKUP(CONCATENATE("f",M$4,"_",$B19,"_",$C$4,"_",M$3),acc!$B$10:$AIS$83,$C$3-1947,FALSE),"")</f>
        <v>1658.1232641000001</v>
      </c>
      <c r="N19" s="235">
        <f>IFERROR(HLOOKUP(CONCATENATE("f",N$4,"_",$B19,"_",$C$4,"_",N$3),acc!$B$10:$AIS$83,$C$3-1947,FALSE),"")</f>
        <v>630.13348709999946</v>
      </c>
      <c r="O19" s="62">
        <f>IFERROR(HLOOKUP(CONCATENATE("f",O$4,"_",$B19,"_",$C$4,"_",O$3),acc!$B$10:$AIS$83,$C$3-1947,FALSE),"")</f>
        <v>1298.7340409999993</v>
      </c>
      <c r="P19" s="49">
        <f t="shared" si="4"/>
        <v>9.999894245993346E-8</v>
      </c>
      <c r="R19" s="230"/>
      <c r="T19" s="48">
        <f>IFERROR(D19*100/HLOOKUP("gdp",acc!$B$10:$AIS$83,$C$3-1947,FALSE),"")</f>
        <v>84.729179173434801</v>
      </c>
      <c r="U19" s="65">
        <f>IFERROR(E19*100/HLOOKUP("gdp",acc!$B$10:$AIS$83,$C$3-1947,FALSE),"")</f>
        <v>139.0326129731032</v>
      </c>
      <c r="V19" s="238">
        <f>IFERROR(F19*100/HLOOKUP("gdp",acc!$B$10:$AIS$83,$C$3-1947,FALSE),"")</f>
        <v>155.20736329595209</v>
      </c>
      <c r="W19" s="65"/>
      <c r="X19" s="48">
        <f>IFERROR(H19*100/HLOOKUP("gdp",acc!$B$10:$AIS$83,$C$3-1947,FALSE),"")</f>
        <v>0.12088831369027397</v>
      </c>
      <c r="Y19" s="62"/>
      <c r="Z19" s="48"/>
      <c r="AA19" s="69">
        <f>IFERROR(K19*100/HLOOKUP("gdp",acc!$B$10:$AIS$83,$C$3-1947,FALSE),"")</f>
        <v>7.9129218795708578</v>
      </c>
      <c r="AB19" s="48"/>
      <c r="AC19" s="69">
        <f>IFERROR(M19*100/HLOOKUP("gdp",acc!$B$10:$AIS$83,$C$3-1947,FALSE),"")</f>
        <v>66.355533736159131</v>
      </c>
      <c r="AD19" s="235">
        <f>IFERROR(N19*100/HLOOKUP("gdp",acc!$B$10:$AIS$83,$C$3-1947,FALSE),"")</f>
        <v>25.216969550356605</v>
      </c>
      <c r="AE19" s="62">
        <f>IFERROR(O19*100/HLOOKUP("gdp",acc!$B$10:$AIS$83,$C$3-1947,FALSE),"")</f>
        <v>51.973331740598738</v>
      </c>
      <c r="AF19" s="218">
        <f>IFERROR(P19*100/HLOOKUP("gdp",acc!$B$10:$AIS$83,$C$3-1947,FALSE),"")</f>
        <v>4.0018033300931775E-9</v>
      </c>
      <c r="AG19" s="50" t="str">
        <f t="shared" si="1"/>
        <v>Loans</v>
      </c>
      <c r="AH19" s="51">
        <f t="shared" si="2"/>
        <v>4</v>
      </c>
      <c r="AJ19" s="329"/>
    </row>
    <row r="20" spans="1:36" ht="58" x14ac:dyDescent="0.35">
      <c r="A20" s="371"/>
      <c r="B20" s="207" t="s">
        <v>1842</v>
      </c>
      <c r="C20" s="66" t="s">
        <v>748</v>
      </c>
      <c r="D20" s="48">
        <f>IFERROR(HLOOKUP(CONCATENATE("f",D$4,"_",$B20,"_",$C$4,"_",D$3),acc!$B$10:$AIS$83,$C$3-1947,FALSE),"")</f>
        <v>6438.5969989999994</v>
      </c>
      <c r="E20" s="240">
        <f>IFERROR(HLOOKUP(CONCATENATE("f",E$4,"_",$B20,"_",$C$4,"_",E$3),acc!$B$10:$AIS$83,$C$3-1947,FALSE),"")</f>
        <v>10591.133567999999</v>
      </c>
      <c r="F20" s="48">
        <f>IFERROR(HLOOKUP(CONCATENATE("f",F$4,"_",$B20,"_",$C$4,"_",F$3),acc!$B$10:$AIS$83,$C$3-1947,FALSE),"")</f>
        <v>2282.6546640000001</v>
      </c>
      <c r="G20" s="239">
        <f>IFERROR(HLOOKUP(CONCATENATE("f",G$4,"_",$B20,"_",$C$4,"_",G$3),acc!$B$10:$AIS$83,$C$3-1947,FALSE),"")</f>
        <v>2793.6553819999999</v>
      </c>
      <c r="H20" s="48">
        <f>IFERROR(HLOOKUP(CONCATENATE("f",H$4,"_",$B20,"_",$C$4,"_",H$3),acc!$B$10:$AIS$83,$C$3-1947,FALSE),"")</f>
        <v>17.989377000000001</v>
      </c>
      <c r="I20" s="62">
        <f>IFERROR(HLOOKUP(CONCATENATE("f",I$4,"_",$B20,"_",$C$4,"_",I$3),acc!$B$10:$AIS$83,$C$3-1947,FALSE),"")</f>
        <v>167.366422</v>
      </c>
      <c r="J20" s="48">
        <f>IFERROR(HLOOKUP(CONCATENATE("f",J$4,"_",$B20,"_",$C$4,"_",J$3),acc!$B$10:$AIS$83,$C$3-1947,FALSE),"")</f>
        <v>619.020219</v>
      </c>
      <c r="K20" s="62"/>
      <c r="L20" s="48">
        <f>IFERROR(HLOOKUP(CONCATENATE("f",L$4,"_",$B20,"_",$C$4,"_",L$3),acc!$B$10:$AIS$83,$C$3-1947,FALSE),"")</f>
        <v>1781.8655490000001</v>
      </c>
      <c r="M20" s="62"/>
      <c r="N20" s="235">
        <f>IFERROR(HLOOKUP(CONCATENATE("f",N$4,"_",$B20,"_",$C$4,"_",N$3),acc!$B$10:$AIS$83,$C$3-1947,FALSE),"")</f>
        <v>2412.0285639999984</v>
      </c>
      <c r="O20" s="62"/>
      <c r="P20" s="49">
        <f t="shared" si="4"/>
        <v>0</v>
      </c>
      <c r="S20" s="229"/>
      <c r="T20" s="48">
        <f>IFERROR(D20*100/HLOOKUP("gdp",acc!$B$10:$AIS$83,$C$3-1947,FALSE),"")</f>
        <v>257.66271400369851</v>
      </c>
      <c r="U20" s="240">
        <f>IFERROR(E20*100/HLOOKUP("gdp",acc!$B$10:$AIS$83,$C$3-1947,FALSE),"")</f>
        <v>423.84081810531018</v>
      </c>
      <c r="V20" s="48">
        <f>IFERROR(F20*100/HLOOKUP("gdp",acc!$B$10:$AIS$83,$C$3-1947,FALSE),"")</f>
        <v>91.348316403525317</v>
      </c>
      <c r="W20" s="239">
        <f>IFERROR(G20*100/HLOOKUP("gdp",acc!$B$10:$AIS$83,$C$3-1947,FALSE),"")</f>
        <v>111.79777641448237</v>
      </c>
      <c r="X20" s="48">
        <f>IFERROR(H20*100/HLOOKUP("gdp",acc!$B$10:$AIS$83,$C$3-1947,FALSE),"")</f>
        <v>0.71990710115505285</v>
      </c>
      <c r="Y20" s="62">
        <f>IFERROR(I20*100/HLOOKUP("gdp",acc!$B$10:$AIS$83,$C$3-1947,FALSE),"")</f>
        <v>6.6977458804000403</v>
      </c>
      <c r="Z20" s="48">
        <f>IFERROR(J20*100/HLOOKUP("gdp",acc!$B$10:$AIS$83,$C$3-1947,FALSE),"")</f>
        <v>24.772233714188985</v>
      </c>
      <c r="AA20" s="62"/>
      <c r="AB20" s="48">
        <f>IFERROR(L20*100/HLOOKUP("gdp",acc!$B$10:$AIS$83,$C$3-1947,FALSE),"")</f>
        <v>71.307508983143038</v>
      </c>
      <c r="AC20" s="62"/>
      <c r="AD20" s="235">
        <f>IFERROR(N20*100/HLOOKUP("gdp",acc!$B$10:$AIS$83,$C$3-1947,FALSE),"")</f>
        <v>96.525660194481645</v>
      </c>
      <c r="AE20" s="62"/>
      <c r="AF20" s="218">
        <f>IFERROR(P20*100/HLOOKUP("gdp",acc!$B$10:$AIS$83,$C$3-1947,FALSE),"")</f>
        <v>0</v>
      </c>
      <c r="AG20" s="50" t="str">
        <f t="shared" si="1"/>
        <v>Domestic equity and investment fund shares</v>
      </c>
      <c r="AH20" s="51" t="str">
        <f t="shared" si="2"/>
        <v>5e</v>
      </c>
    </row>
    <row r="21" spans="1:36" ht="58" x14ac:dyDescent="0.35">
      <c r="A21" s="371"/>
      <c r="B21" s="207" t="s">
        <v>1843</v>
      </c>
      <c r="C21" s="66" t="s">
        <v>749</v>
      </c>
      <c r="D21" s="48">
        <f>IFERROR(HLOOKUP(CONCATENATE("f",D$4,"_",$B21,"_",$C$4,"_",D$3),acc!$B$10:$AIS$83,$C$3-1947,FALSE),"")</f>
        <v>2010.4614317</v>
      </c>
      <c r="E21" s="65"/>
      <c r="F21" s="48">
        <f>IFERROR(HLOOKUP(CONCATENATE("f",F$4,"_",$B21,"_",$C$4,"_",F$3),acc!$B$10:$AIS$83,$C$3-1947,FALSE),"")</f>
        <v>981.20081809999999</v>
      </c>
      <c r="G21" s="65"/>
      <c r="H21" s="48">
        <f>IFERROR(HLOOKUP(CONCATENATE("f",H$4,"_",$B21,"_",$C$4,"_",H$3),acc!$B$10:$AIS$83,$C$3-1947,FALSE),"")</f>
        <v>3.5540500000000002</v>
      </c>
      <c r="I21" s="62"/>
      <c r="J21" s="48">
        <f>IFERROR(HLOOKUP(CONCATENATE("f",J$4,"_",$B21,"_",$C$4,"_",J$3),acc!$B$10:$AIS$83,$C$3-1947,FALSE),"")</f>
        <v>33.820389999999996</v>
      </c>
      <c r="K21" s="62"/>
      <c r="L21" s="48">
        <f>IFERROR(HLOOKUP(CONCATENATE("f",L$4,"_",$B21,"_",$C$4,"_",L$3),acc!$B$10:$AIS$83,$C$3-1947,FALSE),"")</f>
        <v>108.87093300000001</v>
      </c>
      <c r="M21" s="62"/>
      <c r="N21" s="235"/>
      <c r="O21" s="68">
        <f>IFERROR(HLOOKUP(CONCATENATE("f",O$4,"_",$B21,"_",$C$4,"_",O$3),acc!$B$10:$AIS$83,$C$3-1947,FALSE),"")</f>
        <v>3137.9076218</v>
      </c>
      <c r="P21" s="49">
        <f t="shared" si="4"/>
        <v>1.0000003385357559E-6</v>
      </c>
      <c r="S21" s="229"/>
      <c r="T21" s="48">
        <f>IFERROR(D21*100/HLOOKUP("gdp",acc!$B$10:$AIS$83,$C$3-1947,FALSE),"")</f>
        <v>80.455563373828014</v>
      </c>
      <c r="U21" s="65"/>
      <c r="V21" s="48">
        <f>IFERROR(F21*100/HLOOKUP("gdp",acc!$B$10:$AIS$83,$C$3-1947,FALSE),"")</f>
        <v>39.266142268814384</v>
      </c>
      <c r="W21" s="65"/>
      <c r="X21" s="48">
        <f>IFERROR(H21*100/HLOOKUP("gdp",acc!$B$10:$AIS$83,$C$3-1947,FALSE),"")</f>
        <v>0.14222759536698329</v>
      </c>
      <c r="Y21" s="62"/>
      <c r="Z21" s="48">
        <f>IFERROR(J21*100/HLOOKUP("gdp",acc!$B$10:$AIS$83,$C$3-1947,FALSE),"")</f>
        <v>1.3534398064387296</v>
      </c>
      <c r="AA21" s="62"/>
      <c r="AB21" s="48">
        <f>IFERROR(L21*100/HLOOKUP("gdp",acc!$B$10:$AIS$83,$C$3-1947,FALSE),"")</f>
        <v>4.3568466976969784</v>
      </c>
      <c r="AC21" s="62"/>
      <c r="AD21" s="235"/>
      <c r="AE21" s="62">
        <f>IFERROR(O21*100/HLOOKUP("gdp",acc!$B$10:$AIS$83,$C$3-1947,FALSE),"")</f>
        <v>125.57421970212664</v>
      </c>
      <c r="AF21" s="218">
        <f>IFERROR(P21*100/HLOOKUP("gdp",acc!$B$10:$AIS$83,$C$3-1947,FALSE),"")</f>
        <v>4.0018470059821827E-8</v>
      </c>
      <c r="AG21" s="50" t="str">
        <f t="shared" si="1"/>
        <v>Foreign equity and investment fund shares</v>
      </c>
      <c r="AH21" s="51" t="str">
        <f t="shared" si="2"/>
        <v>5d</v>
      </c>
    </row>
    <row r="22" spans="1:36" ht="43.5" x14ac:dyDescent="0.35">
      <c r="A22" s="371"/>
      <c r="B22" s="207">
        <v>6</v>
      </c>
      <c r="C22" s="66" t="s">
        <v>750</v>
      </c>
      <c r="D22" s="48">
        <f>IFERROR(HLOOKUP(CONCATENATE("f",D$4,"_",$B22,"_",$C$4,"_",D$3),acc!$B$10:$AIS$83,$C$3-1947,FALSE),"")</f>
        <v>44.345188</v>
      </c>
      <c r="E22" s="65"/>
      <c r="F22" s="48"/>
      <c r="G22" s="239">
        <f>IFERROR(HLOOKUP(CONCATENATE("f",G$4,"_",$B22,"_",$C$4,"_",G$3),acc!$B$10:$AIS$83,$C$3-1947,FALSE),"")</f>
        <v>2358.8481860000002</v>
      </c>
      <c r="H22" s="48"/>
      <c r="I22" s="62"/>
      <c r="J22" s="48">
        <f>IFERROR(HLOOKUP(CONCATENATE("f",J$4,"_",$B22,"_",$C$4,"_",J$3),acc!$B$10:$AIS$83,$C$3-1947,FALSE),"")</f>
        <v>4.7154670000000003</v>
      </c>
      <c r="K22" s="62"/>
      <c r="L22" s="48">
        <f>IFERROR(HLOOKUP(CONCATENATE("f",L$4,"_",$B22,"_",$C$4,"_",L$3),acc!$B$10:$AIS$83,$C$3-1947,FALSE),"")</f>
        <v>2270.3885310000001</v>
      </c>
      <c r="M22" s="62"/>
      <c r="N22" s="235">
        <f>IFERROR(HLOOKUP(CONCATENATE("f",N$4,"_",$B22,"_",$C$4,"_",N$3),acc!$B$10:$AIS$83,$C$3-1947,FALSE),"")</f>
        <v>39.398999999999887</v>
      </c>
      <c r="O22" s="62"/>
      <c r="P22" s="49">
        <f t="shared" si="4"/>
        <v>0</v>
      </c>
      <c r="S22" s="229"/>
      <c r="T22" s="48">
        <f>IFERROR(D22*100/HLOOKUP("gdp",acc!$B$10:$AIS$83,$C$3-1947,FALSE),"")</f>
        <v>1.7746259775008235</v>
      </c>
      <c r="U22" s="65"/>
      <c r="V22" s="48"/>
      <c r="W22" s="239">
        <f>IFERROR(G22*100/HLOOKUP("gdp",acc!$B$10:$AIS$83,$C$3-1947,FALSE),"")</f>
        <v>94.397463550189372</v>
      </c>
      <c r="X22" s="48"/>
      <c r="Y22" s="62"/>
      <c r="Z22" s="48">
        <f>IFERROR(J22*100/HLOOKUP("gdp",acc!$B$10:$AIS$83,$C$3-1947,FALSE),"")</f>
        <v>0.18870571107394735</v>
      </c>
      <c r="AA22" s="62"/>
      <c r="AB22" s="48">
        <f>IFERROR(L22*100/HLOOKUP("gdp",acc!$B$10:$AIS$83,$C$3-1947,FALSE),"")</f>
        <v>90.857444693492653</v>
      </c>
      <c r="AC22" s="62"/>
      <c r="AD22" s="235">
        <f>IFERROR(N22*100/HLOOKUP("gdp",acc!$B$10:$AIS$83,$C$3-1947,FALSE),"")</f>
        <v>1.5766871681219334</v>
      </c>
      <c r="AE22" s="62"/>
      <c r="AF22" s="218">
        <f>IFERROR(P22*100/HLOOKUP("gdp",acc!$B$10:$AIS$83,$C$3-1947,FALSE),"")</f>
        <v>0</v>
      </c>
      <c r="AG22" s="50" t="str">
        <f t="shared" si="1"/>
        <v>Insurance, pension funds and s.g.s.</v>
      </c>
      <c r="AH22" s="51">
        <f t="shared" si="2"/>
        <v>6</v>
      </c>
    </row>
    <row r="23" spans="1:36" ht="58" x14ac:dyDescent="0.35">
      <c r="A23" s="371"/>
      <c r="B23" s="207">
        <v>7</v>
      </c>
      <c r="C23" s="66" t="s">
        <v>751</v>
      </c>
      <c r="D23" s="48">
        <f>IFERROR(HLOOKUP(CONCATENATE("f",D$4,"_",$B23,"_",$C$4,"_",D$3),acc!$B$10:$AIS$83,$C$3-1947,FALSE),"")</f>
        <v>0</v>
      </c>
      <c r="E23" s="65"/>
      <c r="F23" s="48"/>
      <c r="G23" s="239">
        <f>IFERROR(HLOOKUP(CONCATENATE("f",G$4,"_",$B23,"_",$C$4,"_",G$3),acc!$B$10:$AIS$83,$C$3-1947,FALSE),"")</f>
        <v>64.097944999999982</v>
      </c>
      <c r="H23" s="48">
        <f>IFERROR(HLOOKUP(CONCATENATE("f",H$4,"_",$B23,"_",$C$4,"_",H$3),acc!$B$10:$AIS$83,$C$3-1947,FALSE),"")</f>
        <v>0</v>
      </c>
      <c r="I23" s="62"/>
      <c r="J23" s="48">
        <f>IFERROR(HLOOKUP(CONCATENATE("f",J$4,"_",$B23,"_",$C$4,"_",J$3),acc!$B$10:$AIS$83,$C$3-1947,FALSE),"")</f>
        <v>-3.4883189999999988</v>
      </c>
      <c r="K23" s="62"/>
      <c r="L23" s="48">
        <f>IFERROR(HLOOKUP(CONCATENATE("f",L$4,"_",$B23,"_",$C$4,"_",L$3),acc!$B$10:$AIS$83,$C$3-1947,FALSE),"")</f>
        <v>0</v>
      </c>
      <c r="M23" s="62"/>
      <c r="N23" s="235"/>
      <c r="O23" s="62">
        <f>IFERROR(HLOOKUP(CONCATENATE("f",O$4,"_",$B23,"_",$C$4,"_",O$3),acc!$B$10:$AIS$83,$C$3-1947,FALSE),"")</f>
        <v>-67.586264000000028</v>
      </c>
      <c r="P23" s="49">
        <f t="shared" si="4"/>
        <v>4.7961634663806763E-14</v>
      </c>
      <c r="S23" s="229"/>
      <c r="T23" s="48">
        <f>IFERROR(D23*100/HLOOKUP("gdp",acc!$B$10:$AIS$83,$C$3-1947,FALSE),"")</f>
        <v>0</v>
      </c>
      <c r="U23" s="65"/>
      <c r="V23" s="48"/>
      <c r="W23" s="239">
        <f>IFERROR(G23*100/HLOOKUP("gdp",acc!$B$10:$AIS$83,$C$3-1947,FALSE),"")</f>
        <v>2.5651008245002589</v>
      </c>
      <c r="X23" s="48">
        <f>IFERROR(H23*100/HLOOKUP("gdp",acc!$B$10:$AIS$83,$C$3-1947,FALSE),"")</f>
        <v>0</v>
      </c>
      <c r="Y23" s="62"/>
      <c r="Z23" s="48">
        <f>IFERROR(J23*100/HLOOKUP("gdp",acc!$B$10:$AIS$83,$C$3-1947,FALSE),"")</f>
        <v>-0.13959714220198352</v>
      </c>
      <c r="AA23" s="62"/>
      <c r="AB23" s="48">
        <f>IFERROR(L23*100/HLOOKUP("gdp",acc!$B$10:$AIS$83,$C$3-1947,FALSE),"")</f>
        <v>0</v>
      </c>
      <c r="AC23" s="62"/>
      <c r="AD23" s="235"/>
      <c r="AE23" s="62">
        <f>IFERROR(O23*100/HLOOKUP("gdp",acc!$B$10:$AIS$83,$C$3-1947,FALSE),"")</f>
        <v>-2.7046979667022444</v>
      </c>
      <c r="AF23" s="218">
        <f>IFERROR(P23*100/HLOOKUP("gdp",acc!$B$10:$AIS$83,$C$3-1947,FALSE),"")</f>
        <v>1.9193505910448607E-15</v>
      </c>
      <c r="AG23" s="50" t="str">
        <f t="shared" si="1"/>
        <v>Fin. derivatives and employee stock options</v>
      </c>
      <c r="AH23" s="51">
        <f t="shared" si="2"/>
        <v>7</v>
      </c>
    </row>
    <row r="24" spans="1:36" ht="58.5" thickBot="1" x14ac:dyDescent="0.4">
      <c r="A24" s="372"/>
      <c r="B24" s="209">
        <v>8</v>
      </c>
      <c r="C24" s="70" t="s">
        <v>752</v>
      </c>
      <c r="D24" s="54">
        <f>IFERROR(HLOOKUP(CONCATENATE("f",D$4,"_",$B24,"_",$C$4,"_",D$3),acc!$B$10:$AIS$83,$C$3-1947,FALSE),"")</f>
        <v>225.3945354</v>
      </c>
      <c r="E24" s="321"/>
      <c r="F24" s="48">
        <f>IFERROR(HLOOKUP(CONCATENATE("f",F$4,"_",$B24,"_",$C$4,"_",F$3),acc!$B$10:$AIS$83,$C$3-1947,FALSE),"")</f>
        <v>-172.44083839999996</v>
      </c>
      <c r="G24" s="57"/>
      <c r="H24" s="48">
        <f>IFERROR(HLOOKUP(CONCATENATE("f",H$4,"_",$B24,"_",$C$4,"_",H$3),acc!$B$10:$AIS$83,$C$3-1947,FALSE),"")</f>
        <v>2.920544</v>
      </c>
      <c r="I24" s="62"/>
      <c r="J24" s="48">
        <f>IFERROR(HLOOKUP(CONCATENATE("f",J$4,"_",$B24,"_",$C$4,"_",J$3),acc!$B$10:$AIS$83,$C$3-1947,FALSE),"")</f>
        <v>31.872623000000033</v>
      </c>
      <c r="K24" s="62"/>
      <c r="L24" s="48">
        <f>IFERROR(HLOOKUP(CONCATENATE("f",L$4,"_",$B24,"_",$C$4,"_",L$3),acc!$B$10:$AIS$83,$C$3-1947,FALSE),"")</f>
        <v>202.19128080000002</v>
      </c>
      <c r="M24" s="62"/>
      <c r="N24" s="238">
        <f>IFERROR(HLOOKUP(CONCATENATE("f",N$4,"_",$B24,"_",$C$4,"_",N$3),acc!$B$10:$AIS$83,$C$3-1947,FALSE),"")</f>
        <v>-289.93814480000037</v>
      </c>
      <c r="O24" s="71"/>
      <c r="P24" s="49">
        <f t="shared" si="4"/>
        <v>0</v>
      </c>
      <c r="S24" s="229"/>
      <c r="T24" s="48">
        <f>IFERROR(D24*100/HLOOKUP("gdp",acc!$B$10:$AIS$83,$C$3-1947,FALSE),"")</f>
        <v>9.0199414129796658</v>
      </c>
      <c r="U24" s="65"/>
      <c r="V24" s="48">
        <f>IFERROR(F24*100/HLOOKUP("gdp",acc!$B$10:$AIS$83,$C$3-1947,FALSE),"")</f>
        <v>-6.9008161924279463</v>
      </c>
      <c r="W24" s="57"/>
      <c r="X24" s="48">
        <f>IFERROR(H24*100/HLOOKUP("gdp",acc!$B$10:$AIS$83,$C$3-1947,FALSE),"")</f>
        <v>0.11687566305580134</v>
      </c>
      <c r="Y24" s="62"/>
      <c r="Z24" s="48">
        <f>IFERROR(J24*100/HLOOKUP("gdp",acc!$B$10:$AIS$83,$C$3-1947,FALSE),"")</f>
        <v>1.2754931774534428</v>
      </c>
      <c r="AA24" s="62"/>
      <c r="AB24" s="48">
        <f>IFERROR(L24*100/HLOOKUP("gdp",acc!$B$10:$AIS$83,$C$3-1947,FALSE),"")</f>
        <v>8.091382977829376</v>
      </c>
      <c r="AC24" s="62"/>
      <c r="AD24" s="318">
        <f>IFERROR(N24*100/HLOOKUP("gdp",acc!$B$10:$AIS$83,$C$3-1947,FALSE),"")</f>
        <v>-11.602877038890352</v>
      </c>
      <c r="AE24" s="319"/>
      <c r="AF24" s="218">
        <f>IFERROR(P24*100/HLOOKUP("gdp",acc!$B$10:$AIS$83,$C$3-1947,FALSE),"")</f>
        <v>0</v>
      </c>
      <c r="AG24" s="59" t="str">
        <f t="shared" si="1"/>
        <v>Other accounts receivable/payable</v>
      </c>
      <c r="AH24" s="60">
        <f t="shared" si="2"/>
        <v>8</v>
      </c>
    </row>
    <row r="25" spans="1:36" ht="29.5" thickBot="1" x14ac:dyDescent="0.4">
      <c r="A25" s="72"/>
      <c r="B25" s="320">
        <v>0</v>
      </c>
      <c r="C25" s="73" t="s">
        <v>1861</v>
      </c>
      <c r="D25" s="74">
        <f>IFERROR(HLOOKUP(CONCATENATE("f",D$4,"_",$B25,"_",$C$4,"_",D$3,"bis"),acc!$B$10:$AIS$83,$C$3-1947,FALSE),"")</f>
        <v>12016.751467599999</v>
      </c>
      <c r="E25" s="76">
        <f>IFERROR(HLOOKUP(CONCATENATE("f",E$4,"_",$B25,"_",$C$4,"_",E$3,"bis"),acc!$B$10:$AIS$83,$C$3-1947,FALSE),"")</f>
        <v>14790.179054299999</v>
      </c>
      <c r="F25" s="74">
        <f>IFERROR(HLOOKUP(CONCATENATE("f",F$4,"_",$B25,"_",$C$4,"_",F$3,"bis"),acc!$B$10:$AIS$83,$C$3-1947,FALSE),"")</f>
        <v>15070.105205399999</v>
      </c>
      <c r="G25" s="76">
        <f>IFERROR(HLOOKUP(CONCATENATE("f",G$4,"_",$B25,"_",$C$4,"_",G$3,"bis"),acc!$B$10:$AIS$83,$C$3-1947,FALSE),"")</f>
        <v>14964.9657714</v>
      </c>
      <c r="H25" s="74">
        <f>IFERROR(HLOOKUP(CONCATENATE("f",H$4,"_",$B25,"_",$C$4,"_",H$3,"bis"),acc!$B$10:$AIS$83,$C$3-1947,FALSE),"")</f>
        <v>2028.6105920000002</v>
      </c>
      <c r="I25" s="76">
        <f>IFERROR(HLOOKUP(CONCATENATE("f",I$4,"_",$B25,"_",$C$4,"_",I$3,"bis"),acc!$B$10:$AIS$83,$C$3-1947,FALSE),"")</f>
        <v>2002.3175570000001</v>
      </c>
      <c r="J25" s="74">
        <f>IFERROR(HLOOKUP(CONCATENATE("f",J$4,"_",$B25,"_",$C$4,"_",J$3,"bis"),acc!$B$10:$AIS$83,$C$3-1947,FALSE),"")</f>
        <v>1024.7132859999997</v>
      </c>
      <c r="K25" s="76">
        <f>IFERROR(HLOOKUP(CONCATENATE("f",K$4,"_",$B25,"_",$C$4,"_",K$3,"bis"),acc!$B$10:$AIS$83,$C$3-1947,FALSE),"")</f>
        <v>3189.6091699999997</v>
      </c>
      <c r="L25" s="74">
        <f>IFERROR(HLOOKUP(CONCATENATE("f",L$4,"_",$B25,"_",$C$4,"_",L$3,"bis"),acc!$B$10:$AIS$83,$C$3-1947,FALSE),"")</f>
        <v>6336.4557382000003</v>
      </c>
      <c r="M25" s="76">
        <f>IFERROR(HLOOKUP(CONCATENATE("f",M$4,"_",$B25,"_",$C$4,"_",M$3,"bis"),acc!$B$10:$AIS$83,$C$3-1947,FALSE),"")</f>
        <v>1658.1232641000001</v>
      </c>
      <c r="N25" s="74">
        <f>IFERROR(HLOOKUP(CONCATENATE("f",N$4,"_",$B25,"_",$C$4,"_",N$3,"bis"),acc!$B$10:$AIS$83,$C$3-1947,FALSE),"")</f>
        <v>6988.8918555999953</v>
      </c>
      <c r="O25" s="76">
        <f>IFERROR(HLOOKUP(CONCATENATE("f",O$4,"_",$B25,"_",$C$4,"_",O$3,"bis"),acc!$B$10:$AIS$83,$C$3-1947,FALSE),"")</f>
        <v>6860.3333001999999</v>
      </c>
      <c r="P25" s="43">
        <f t="shared" si="4"/>
        <v>2.7799986128229648E-5</v>
      </c>
      <c r="Q25" s="97"/>
      <c r="R25" s="97"/>
      <c r="S25" s="229"/>
      <c r="T25" s="77">
        <f>IFERROR(D25*100/HLOOKUP("gdp",acc!$B$10:$AIS$83,$C$3-1947,FALSE),"")</f>
        <v>480.89184602338599</v>
      </c>
      <c r="U25" s="78">
        <f>IFERROR(E25*100/HLOOKUP("gdp",acc!$B$10:$AIS$83,$C$3-1947,FALSE),"")</f>
        <v>591.88013729131876</v>
      </c>
      <c r="V25" s="77">
        <f>IFERROR(F25*100/HLOOKUP("gdp",acc!$B$10:$AIS$83,$C$3-1947,FALSE),"")</f>
        <v>603.0823497957258</v>
      </c>
      <c r="W25" s="78">
        <f>IFERROR(G25*100/HLOOKUP("gdp",acc!$B$10:$AIS$83,$C$3-1947,FALSE),"")</f>
        <v>598.87483192848549</v>
      </c>
      <c r="X25" s="77">
        <f>IFERROR(H25*100/HLOOKUP("gdp",acc!$B$10:$AIS$83,$C$3-1947,FALSE),"")</f>
        <v>81.18186475602549</v>
      </c>
      <c r="Y25" s="78">
        <f>IFERROR(I25*100/HLOOKUP("gdp",acc!$B$10:$AIS$83,$C$3-1947,FALSE),"")</f>
        <v>80.129658078305724</v>
      </c>
      <c r="Z25" s="77">
        <f>IFERROR(J25*100/HLOOKUP("gdp",acc!$B$10:$AIS$83,$C$3-1947,FALSE),"")</f>
        <v>41.00744407320655</v>
      </c>
      <c r="AA25" s="78">
        <f>IFERROR(K25*100/HLOOKUP("gdp",acc!$B$10:$AIS$83,$C$3-1947,FALSE),"")</f>
        <v>127.64323586037881</v>
      </c>
      <c r="AB25" s="77">
        <f>IFERROR(L25*100/HLOOKUP("gdp",acc!$B$10:$AIS$83,$C$3-1947,FALSE),"")</f>
        <v>253.57517840027825</v>
      </c>
      <c r="AC25" s="78">
        <f>IFERROR(M25*100/HLOOKUP("gdp",acc!$B$10:$AIS$83,$C$3-1947,FALSE),"")</f>
        <v>66.355533736159131</v>
      </c>
      <c r="AD25" s="77">
        <f>IFERROR(N25*100/HLOOKUP("gdp",acc!$B$10:$AIS$83,$C$3-1947,FALSE),"")</f>
        <v>279.68466479140164</v>
      </c>
      <c r="AE25" s="78">
        <f>IFERROR(O25*100/HLOOKUP("gdp",acc!$B$10:$AIS$83,$C$3-1947,FALSE),"")</f>
        <v>274.53994983286293</v>
      </c>
      <c r="AF25" s="43">
        <f>IFERROR(P25*100/HLOOKUP("gdp",acc!$B$10:$AIS$83,$C$3-1947,FALSE),"")</f>
        <v>1.112512535910748E-6</v>
      </c>
      <c r="AG25" s="79" t="str">
        <f t="shared" si="1"/>
        <v>Total (dataset)</v>
      </c>
      <c r="AH25" s="13"/>
      <c r="AI25" s="329"/>
      <c r="AJ25" s="329"/>
    </row>
    <row r="26" spans="1:36" ht="29.5" thickBot="1" x14ac:dyDescent="0.4">
      <c r="A26" s="72"/>
      <c r="B26" s="320">
        <v>0</v>
      </c>
      <c r="C26" s="324" t="s">
        <v>1862</v>
      </c>
      <c r="D26" s="74">
        <f>IFERROR(HLOOKUP(CONCATENATE("f",D$4,"_",$B26,"_",$C$4,"_",D$3),acc!$B$10:$AIS$83,$C$3-1947,FALSE),"")</f>
        <v>13046.204096000001</v>
      </c>
      <c r="E26" s="75">
        <f>IFERROR(HLOOKUP(CONCATENATE("f",E$4,"_",$B26,"_",$C$4,"_",E$3),acc!$B$10:$AIS$83,$C$3-1947,FALSE),"")</f>
        <v>15819.631681000001</v>
      </c>
      <c r="F26" s="74">
        <f>IFERROR(HLOOKUP(CONCATENATE("f",F$4,"_",$B26,"_",$C$4,"_",F$3),acc!$B$10:$AIS$83,$C$3-1947,FALSE),"")</f>
        <v>16963.737252999999</v>
      </c>
      <c r="G26" s="75">
        <f>IFERROR(HLOOKUP(CONCATENATE("f",G$4,"_",$B26,"_",$C$4,"_",G$3),acc!$B$10:$AIS$83,$C$3-1947,FALSE),"")</f>
        <v>16858.597757</v>
      </c>
      <c r="H26" s="74">
        <f>IFERROR(HLOOKUP(CONCATENATE("f",H$4,"_",$B26,"_",$C$4,"_",H$3),acc!$B$10:$AIS$83,$C$3-1947,FALSE),"")</f>
        <v>2065.5484240000001</v>
      </c>
      <c r="I26" s="75">
        <f>IFERROR(HLOOKUP(CONCATENATE("f",I$4,"_",$B26,"_",$C$4,"_",I$3),acc!$B$10:$AIS$83,$C$3-1947,FALSE),"")</f>
        <v>2039.2553780000001</v>
      </c>
      <c r="J26" s="74">
        <f>IFERROR(HLOOKUP(CONCATENATE("f",J$4,"_",$B26,"_",$C$4,"_",J$3),acc!$B$10:$AIS$83,$C$3-1947,FALSE),"")</f>
        <v>1699.4857099999999</v>
      </c>
      <c r="K26" s="75">
        <f>IFERROR(HLOOKUP(CONCATENATE("f",K$4,"_",$B26,"_",$C$4,"_",K$3),acc!$B$10:$AIS$83,$C$3-1947,FALSE),"")</f>
        <v>3864.3817020000001</v>
      </c>
      <c r="L26" s="74">
        <f>IFERROR(HLOOKUP(CONCATENATE("f",L$4,"_",$B26,"_",$C$4,"_",L$3),acc!$B$10:$AIS$83,$C$3-1947,FALSE),"")</f>
        <v>6567.6771819000005</v>
      </c>
      <c r="M26" s="75">
        <f>IFERROR(HLOOKUP(CONCATENATE("f",M$4,"_",$B26,"_",$C$4,"_",M$3),acc!$B$10:$AIS$83,$C$3-1947,FALSE),"")</f>
        <v>1889.3447056</v>
      </c>
      <c r="N26" s="74">
        <f>IFERROR(HLOOKUP(CONCATENATE("f",N$4,"_",$B26,"_",$C$4,"_",N$3),acc!$B$10:$AIS$83,$C$3-1947,FALSE),"")</f>
        <v>40471.211222999998</v>
      </c>
      <c r="O26" s="75">
        <f>IFERROR(HLOOKUP(CONCATENATE("f",O$4,"_",$B26,"_",$C$4,"_",O$3),acc!$B$10:$AIS$83,$C$3-1947,FALSE),"")</f>
        <v>40342.652665000001</v>
      </c>
      <c r="P26" s="43">
        <f t="shared" si="4"/>
        <v>-7.0000533014535904E-7</v>
      </c>
      <c r="Q26" s="97"/>
      <c r="R26" s="97"/>
      <c r="S26" s="229"/>
      <c r="T26" s="83">
        <f>IFERROR(D26*100/HLOOKUP("gdp",acc!$B$10:$AIS$83,$C$3-1947,FALSE),"")</f>
        <v>522.08895126432321</v>
      </c>
      <c r="U26" s="84">
        <f>IFERROR(E26*100/HLOOKUP("gdp",acc!$B$10:$AIS$83,$C$3-1947,FALSE),"")</f>
        <v>633.07724246422458</v>
      </c>
      <c r="V26" s="83">
        <f>IFERROR(F26*100/HLOOKUP("gdp",acc!$B$10:$AIS$83,$C$3-1947,FALSE),"")</f>
        <v>678.86258154260759</v>
      </c>
      <c r="W26" s="84">
        <f>IFERROR(G26*100/HLOOKUP("gdp",acc!$B$10:$AIS$83,$C$3-1947,FALSE),"")</f>
        <v>674.65506119422275</v>
      </c>
      <c r="X26" s="83">
        <f>IFERROR(H26*100/HLOOKUP("gdp",acc!$B$10:$AIS$83,$C$3-1947,FALSE),"")</f>
        <v>82.660059779570346</v>
      </c>
      <c r="Y26" s="84">
        <f>IFERROR(I26*100/HLOOKUP("gdp",acc!$B$10:$AIS$83,$C$3-1947,FALSE),"")</f>
        <v>81.60785266164757</v>
      </c>
      <c r="Z26" s="83">
        <f>IFERROR(J26*100/HLOOKUP("gdp",acc!$B$10:$AIS$83,$C$3-1947,FALSE),"")</f>
        <v>68.010794978644157</v>
      </c>
      <c r="AA26" s="84">
        <f>IFERROR(K26*100/HLOOKUP("gdp",acc!$B$10:$AIS$83,$C$3-1947,FALSE),"")</f>
        <v>154.6465910878097</v>
      </c>
      <c r="AB26" s="83">
        <f>IFERROR(L26*100/HLOOKUP("gdp",acc!$B$10:$AIS$83,$C$3-1947,FALSE),"")</f>
        <v>262.82830368966171</v>
      </c>
      <c r="AC26" s="84">
        <f>IFERROR(M26*100/HLOOKUP("gdp",acc!$B$10:$AIS$83,$C$3-1947,FALSE),"")</f>
        <v>75.608658937501971</v>
      </c>
      <c r="AD26" s="83">
        <f>IFERROR(N26*100/HLOOKUP("gdp",acc!$B$10:$AIS$83,$C$3-1947,FALSE),"")</f>
        <v>1619.5954063213956</v>
      </c>
      <c r="AE26" s="84">
        <f>IFERROR(O26*100/HLOOKUP("gdp",acc!$B$10:$AIS$83,$C$3-1947,FALSE),"")</f>
        <v>1614.4506912588088</v>
      </c>
      <c r="AF26" s="43">
        <f>IFERROR(P26*100/HLOOKUP("gdp",acc!$B$10:$AIS$83,$C$3-1947,FALSE),"")</f>
        <v>-2.8013132862690636E-8</v>
      </c>
      <c r="AG26" s="79" t="str">
        <f t="shared" si="1"/>
        <v>Total (1996-2021, BdF)</v>
      </c>
      <c r="AH26" s="13"/>
      <c r="AI26" s="329"/>
      <c r="AJ26" s="329"/>
    </row>
    <row r="27" spans="1:36" ht="15" thickBot="1" x14ac:dyDescent="0.4">
      <c r="A27" s="72"/>
      <c r="B27" s="320">
        <v>0</v>
      </c>
      <c r="C27" s="80" t="s">
        <v>1863</v>
      </c>
      <c r="D27" s="81">
        <f>SUM(D9:D24)</f>
        <v>12016.751467599999</v>
      </c>
      <c r="E27" s="322">
        <f>SUM(E9:E24)</f>
        <v>14790.179054299999</v>
      </c>
      <c r="F27" s="82">
        <f t="shared" ref="F27:O27" si="5">SUM(F9:F24)</f>
        <v>15070.105205399999</v>
      </c>
      <c r="G27" s="322">
        <f t="shared" si="5"/>
        <v>14964.9657714</v>
      </c>
      <c r="H27" s="81">
        <f t="shared" si="5"/>
        <v>2028.6105920000002</v>
      </c>
      <c r="I27" s="322">
        <f t="shared" si="5"/>
        <v>2002.3175570000001</v>
      </c>
      <c r="J27" s="81">
        <f t="shared" si="5"/>
        <v>1024.7132859999997</v>
      </c>
      <c r="K27" s="322">
        <f t="shared" si="5"/>
        <v>3189.6091699999997</v>
      </c>
      <c r="L27" s="81">
        <f t="shared" si="5"/>
        <v>6336.4557382000003</v>
      </c>
      <c r="M27" s="322">
        <f t="shared" si="5"/>
        <v>1658.1232641000001</v>
      </c>
      <c r="N27" s="328">
        <f t="shared" si="5"/>
        <v>6988.8918555999953</v>
      </c>
      <c r="O27" s="325">
        <f t="shared" si="5"/>
        <v>6860.3333001999999</v>
      </c>
      <c r="P27" s="58">
        <f>SUM(D27,F27,H27,J27,L27,N27)-SUM(E27,G27,I27,K27,M27,O27)</f>
        <v>2.7799986128229648E-5</v>
      </c>
      <c r="Q27" s="97"/>
      <c r="R27" s="97"/>
      <c r="S27" s="229"/>
      <c r="T27" s="83">
        <f>IFERROR(D27*100/HLOOKUP("gdp",acc!$B$10:$AIS$83,$C$3-1947,FALSE),"")</f>
        <v>480.89184602338599</v>
      </c>
      <c r="U27" s="84">
        <f>IFERROR(E27*100/HLOOKUP("gdp",acc!$B$10:$AIS$83,$C$3-1947,FALSE),"")</f>
        <v>591.88013729131876</v>
      </c>
      <c r="V27" s="83">
        <f>IFERROR(F27*100/HLOOKUP("gdp",acc!$B$10:$AIS$83,$C$3-1947,FALSE),"")</f>
        <v>603.0823497957258</v>
      </c>
      <c r="W27" s="84">
        <f>IFERROR(G27*100/HLOOKUP("gdp",acc!$B$10:$AIS$83,$C$3-1947,FALSE),"")</f>
        <v>598.87483192848549</v>
      </c>
      <c r="X27" s="83">
        <f>IFERROR(H27*100/HLOOKUP("gdp",acc!$B$10:$AIS$83,$C$3-1947,FALSE),"")</f>
        <v>81.18186475602549</v>
      </c>
      <c r="Y27" s="84">
        <f>IFERROR(I27*100/HLOOKUP("gdp",acc!$B$10:$AIS$83,$C$3-1947,FALSE),"")</f>
        <v>80.129658078305724</v>
      </c>
      <c r="Z27" s="83">
        <f>IFERROR(J27*100/HLOOKUP("gdp",acc!$B$10:$AIS$83,$C$3-1947,FALSE),"")</f>
        <v>41.00744407320655</v>
      </c>
      <c r="AA27" s="84">
        <f>IFERROR(K27*100/HLOOKUP("gdp",acc!$B$10:$AIS$83,$C$3-1947,FALSE),"")</f>
        <v>127.64323586037881</v>
      </c>
      <c r="AB27" s="83">
        <f>IFERROR(L27*100/HLOOKUP("gdp",acc!$B$10:$AIS$83,$C$3-1947,FALSE),"")</f>
        <v>253.57517840027825</v>
      </c>
      <c r="AC27" s="84">
        <f>IFERROR(M27*100/HLOOKUP("gdp",acc!$B$10:$AIS$83,$C$3-1947,FALSE),"")</f>
        <v>66.355533736159131</v>
      </c>
      <c r="AD27" s="83">
        <f>IFERROR(N27*100/HLOOKUP("gdp",acc!$B$10:$AIS$83,$C$3-1947,FALSE),"")</f>
        <v>279.68466479140164</v>
      </c>
      <c r="AE27" s="84">
        <f>IFERROR(O27*100/HLOOKUP("gdp",acc!$B$10:$AIS$83,$C$3-1947,FALSE),"")</f>
        <v>274.53994983286293</v>
      </c>
      <c r="AF27" s="43">
        <f>IFERROR(P27*100/HLOOKUP("gdp",acc!$B$10:$AIS$83,$C$3-1947,FALSE),"")</f>
        <v>1.112512535910748E-6</v>
      </c>
      <c r="AG27" s="85" t="str">
        <f t="shared" si="1"/>
        <v>Total (table)</v>
      </c>
      <c r="AH27" s="13"/>
      <c r="AI27" s="329"/>
      <c r="AJ27" s="329"/>
    </row>
    <row r="28" spans="1:36" ht="29.5" thickBot="1" x14ac:dyDescent="0.4">
      <c r="A28" s="72"/>
      <c r="B28" s="21"/>
      <c r="C28" s="86" t="s">
        <v>1864</v>
      </c>
      <c r="D28" s="87">
        <f>D27-E27</f>
        <v>-2773.4275866999997</v>
      </c>
      <c r="E28" s="88">
        <f>D26-E26</f>
        <v>-2773.4275849999995</v>
      </c>
      <c r="F28" s="89">
        <f>F27-G27</f>
        <v>105.1394339999988</v>
      </c>
      <c r="G28" s="88">
        <f>F26-G26</f>
        <v>105.13949599999978</v>
      </c>
      <c r="H28" s="89">
        <f>H27-I27</f>
        <v>26.293035000000145</v>
      </c>
      <c r="I28" s="88">
        <f>H26-I26</f>
        <v>26.293046000000004</v>
      </c>
      <c r="J28" s="89">
        <f>J27-K27</f>
        <v>-2164.895884</v>
      </c>
      <c r="K28" s="88">
        <f>J26-K26</f>
        <v>-2164.8959920000002</v>
      </c>
      <c r="L28" s="89">
        <f>L27-M27</f>
        <v>4678.3324740999997</v>
      </c>
      <c r="M28" s="88">
        <f>L26-M26</f>
        <v>4678.3324763000001</v>
      </c>
      <c r="N28" s="89">
        <f>N27-O27</f>
        <v>128.55855539999538</v>
      </c>
      <c r="O28" s="88">
        <f>N26-O26</f>
        <v>128.55855799999699</v>
      </c>
      <c r="P28" s="43">
        <f>SUM(E28,G28,I28,K28,M28,O28)</f>
        <v>-7.0000351115595549E-7</v>
      </c>
      <c r="Q28" s="97"/>
      <c r="S28" s="231"/>
      <c r="T28" s="89">
        <f>IFERROR(D28*100/HLOOKUP("gdp",acc!$B$10:$AIS$83,$C$3-1947,FALSE),"")</f>
        <v>-110.98829126793277</v>
      </c>
      <c r="U28" s="90">
        <f>IFERROR(E28*100/HLOOKUP("gdp",acc!$B$10:$AIS$83,$C$3-1947,FALSE),"")</f>
        <v>-110.98829119990138</v>
      </c>
      <c r="V28" s="89">
        <f>IFERROR(F28*100/HLOOKUP("gdp",acc!$B$10:$AIS$83,$C$3-1947,FALSE),"")</f>
        <v>4.2075178672403233</v>
      </c>
      <c r="W28" s="90">
        <f>IFERROR(G28*100/HLOOKUP("gdp",acc!$B$10:$AIS$83,$C$3-1947,FALSE),"")</f>
        <v>4.2075203483846666</v>
      </c>
      <c r="X28" s="89">
        <f>IFERROR(H28*100/HLOOKUP("gdp",acc!$B$10:$AIS$83,$C$3-1947,FALSE),"")</f>
        <v>1.0522066777197703</v>
      </c>
      <c r="Y28" s="90">
        <f>IFERROR(I28*100/HLOOKUP("gdp",acc!$B$10:$AIS$83,$C$3-1947,FALSE),"")</f>
        <v>1.0522071179227863</v>
      </c>
      <c r="Z28" s="89">
        <f>IFERROR(J28*100/HLOOKUP("gdp",acc!$B$10:$AIS$83,$C$3-1947,FALSE),"")</f>
        <v>-86.635791787172252</v>
      </c>
      <c r="AA28" s="90">
        <f>IFERROR(K28*100/HLOOKUP("gdp",acc!$B$10:$AIS$83,$C$3-1947,FALSE),"")</f>
        <v>-86.635796109165568</v>
      </c>
      <c r="AB28" s="89">
        <f>IFERROR(L28*100/HLOOKUP("gdp",acc!$B$10:$AIS$83,$C$3-1947,FALSE),"")</f>
        <v>187.2196446641191</v>
      </c>
      <c r="AC28" s="90">
        <f>IFERROR(M28*100/HLOOKUP("gdp",acc!$B$10:$AIS$83,$C$3-1947,FALSE),"")</f>
        <v>187.21964475215972</v>
      </c>
      <c r="AD28" s="89">
        <f>IFERROR(N28*100/HLOOKUP("gdp",acc!$B$10:$AIS$83,$C$3-1947,FALSE),"")</f>
        <v>5.1447149585386942</v>
      </c>
      <c r="AE28" s="90">
        <f>IFERROR(O28*100/HLOOKUP("gdp",acc!$B$10:$AIS$83,$C$3-1947,FALSE),"")</f>
        <v>5.1447150625867453</v>
      </c>
      <c r="AF28" s="232">
        <f>IFERROR(P28*100/HLOOKUP("gdp",acc!$B$10:$AIS$83,$C$3-1947,FALSE),"")</f>
        <v>-2.8013060069542295E-8</v>
      </c>
      <c r="AG28" s="85" t="s">
        <v>1865</v>
      </c>
      <c r="AH28" s="13"/>
    </row>
    <row r="29" spans="1:36" ht="29.5" thickBot="1" x14ac:dyDescent="0.4">
      <c r="A29" s="21"/>
      <c r="B29" s="21"/>
      <c r="C29" s="91" t="s">
        <v>1866</v>
      </c>
      <c r="D29" s="92"/>
      <c r="E29" s="93">
        <f>E28+SUM(D5:D8)</f>
        <v>3319.9068360000001</v>
      </c>
      <c r="F29" s="92"/>
      <c r="G29" s="93">
        <f>G28+SUM(F5:F8)</f>
        <v>501.58923199999981</v>
      </c>
      <c r="H29" s="92"/>
      <c r="I29" s="93">
        <f>I28+SUM(H5:H8)</f>
        <v>26.293046000000004</v>
      </c>
      <c r="J29" s="92"/>
      <c r="K29" s="93">
        <f>K28+SUM(J5:J8)</f>
        <v>383.34591099999989</v>
      </c>
      <c r="L29" s="92"/>
      <c r="M29" s="94">
        <f>M28+SUM(L5:L8)</f>
        <v>14611.305763300001</v>
      </c>
      <c r="N29" s="92"/>
      <c r="O29" s="93">
        <f>O28+SUM(N5:N8)</f>
        <v>128.55855799999699</v>
      </c>
      <c r="P29" s="95">
        <f>E29+G29+I29+K29+M29+O29</f>
        <v>18970.999346299999</v>
      </c>
      <c r="S29" s="231"/>
      <c r="T29" s="92"/>
      <c r="U29" s="93">
        <f>IFERROR(E29*100/HLOOKUP("gdp",acc!$B$10:$AIS$83,$C$3-1947,FALSE),"")</f>
        <v>132.85754734083361</v>
      </c>
      <c r="V29" s="92"/>
      <c r="W29" s="93">
        <f>IFERROR(G29*100/HLOOKUP("gdp",acc!$B$10:$AIS$83,$C$3-1947,FALSE),"")</f>
        <v>20.072826867751402</v>
      </c>
      <c r="X29" s="92"/>
      <c r="Y29" s="93">
        <f>IFERROR(I29*100/HLOOKUP("gdp",acc!$B$10:$AIS$83,$C$3-1947,FALSE),"")</f>
        <v>1.0522071179227863</v>
      </c>
      <c r="Z29" s="92"/>
      <c r="AA29" s="93">
        <f>IFERROR(K29*100/HLOOKUP("gdp",acc!$B$10:$AIS$83,$C$3-1947,FALSE),"")</f>
        <v>15.340911668461493</v>
      </c>
      <c r="AB29" s="92"/>
      <c r="AC29" s="93">
        <f>IFERROR(M29*100/HLOOKUP("gdp",acc!$B$10:$AIS$83,$C$3-1947,FALSE),"")</f>
        <v>584.72190427425141</v>
      </c>
      <c r="AD29" s="92"/>
      <c r="AE29" s="93">
        <f>IFERROR(O29*100/HLOOKUP("gdp",acc!$B$10:$AIS$83,$C$3-1947,FALSE),"")</f>
        <v>5.1447150625867453</v>
      </c>
      <c r="AF29" s="233">
        <f>IFERROR(P29*100/HLOOKUP("gdp",acc!$B$10:$AIS$83,$C$3-1947,FALSE),"")</f>
        <v>759.19011233180754</v>
      </c>
      <c r="AG29" s="85" t="s">
        <v>1867</v>
      </c>
      <c r="AH29" s="13"/>
    </row>
    <row r="30" spans="1:36" x14ac:dyDescent="0.35">
      <c r="C30" s="97">
        <f>E30+G30+I30+K30+M30+O30</f>
        <v>2.8499997142716893E-5</v>
      </c>
      <c r="E30" s="97">
        <f>D28-E28</f>
        <v>-1.7000002117129043E-6</v>
      </c>
      <c r="F30" s="97"/>
      <c r="G30" s="97">
        <f t="shared" ref="G30:O30" si="6">F28-G28</f>
        <v>-6.2000000980333425E-5</v>
      </c>
      <c r="H30" s="97"/>
      <c r="I30" s="97">
        <f t="shared" si="6"/>
        <v>-1.0999999858540832E-5</v>
      </c>
      <c r="J30" s="97"/>
      <c r="K30" s="97">
        <f t="shared" si="6"/>
        <v>1.0800000018207356E-4</v>
      </c>
      <c r="L30" s="97"/>
      <c r="M30" s="97">
        <f t="shared" si="6"/>
        <v>-2.2000003809807822E-6</v>
      </c>
      <c r="N30" s="97"/>
      <c r="O30" s="97">
        <f t="shared" si="6"/>
        <v>-2.6000016077887267E-6</v>
      </c>
    </row>
    <row r="31" spans="1:36" x14ac:dyDescent="0.35">
      <c r="S31" s="1" t="s">
        <v>1764</v>
      </c>
      <c r="T31">
        <f>HLOOKUP("gdp",acc!$B$10:$AIS$83,$C$3-1947,FALSE)</f>
        <v>2498.8469999999998</v>
      </c>
    </row>
    <row r="32" spans="1:36" ht="15" thickBot="1" x14ac:dyDescent="0.4">
      <c r="T32" t="s">
        <v>1868</v>
      </c>
      <c r="U32" s="1"/>
    </row>
    <row r="33" spans="1:33" ht="15" thickBot="1" x14ac:dyDescent="0.4">
      <c r="A33" s="21"/>
      <c r="B33" s="21"/>
      <c r="C33" s="21"/>
      <c r="D33" s="369" t="s">
        <v>1849</v>
      </c>
      <c r="E33" s="373"/>
      <c r="F33" s="369" t="s">
        <v>1850</v>
      </c>
      <c r="G33" s="370"/>
      <c r="H33" s="373" t="s">
        <v>41</v>
      </c>
      <c r="I33" s="373"/>
      <c r="J33" s="369" t="s">
        <v>210</v>
      </c>
      <c r="K33" s="370"/>
      <c r="L33" s="373" t="s">
        <v>208</v>
      </c>
      <c r="M33" s="373"/>
      <c r="N33" s="369" t="s">
        <v>1869</v>
      </c>
      <c r="O33" s="370"/>
      <c r="T33" s="369" t="s">
        <v>1849</v>
      </c>
      <c r="U33" s="373"/>
      <c r="V33" s="362" t="s">
        <v>1850</v>
      </c>
      <c r="W33" s="363"/>
      <c r="X33" s="362" t="s">
        <v>41</v>
      </c>
      <c r="Y33" s="363"/>
      <c r="Z33" s="362" t="s">
        <v>210</v>
      </c>
      <c r="AA33" s="363"/>
      <c r="AB33" s="362" t="s">
        <v>208</v>
      </c>
      <c r="AC33" s="363"/>
      <c r="AD33" s="362" t="s">
        <v>1869</v>
      </c>
      <c r="AE33" s="363"/>
    </row>
    <row r="34" spans="1:33" ht="15" thickBot="1" x14ac:dyDescent="0.4">
      <c r="A34" s="22">
        <f>C34-1947</f>
        <v>72</v>
      </c>
      <c r="B34" s="23" t="s">
        <v>1852</v>
      </c>
      <c r="C34" s="24">
        <v>2019</v>
      </c>
      <c r="D34" s="25" t="s">
        <v>1870</v>
      </c>
      <c r="E34" s="26" t="s">
        <v>1870</v>
      </c>
      <c r="F34" s="25" t="s">
        <v>1767</v>
      </c>
      <c r="G34" s="26" t="s">
        <v>1767</v>
      </c>
      <c r="H34" s="25" t="s">
        <v>1768</v>
      </c>
      <c r="I34" s="26" t="s">
        <v>1768</v>
      </c>
      <c r="J34" s="25" t="s">
        <v>1769</v>
      </c>
      <c r="K34" s="26" t="s">
        <v>1769</v>
      </c>
      <c r="L34" s="25" t="s">
        <v>1770</v>
      </c>
      <c r="M34" s="27" t="s">
        <v>1770</v>
      </c>
      <c r="N34" s="25" t="s">
        <v>1771</v>
      </c>
      <c r="O34" s="26" t="s">
        <v>1771</v>
      </c>
      <c r="P34" s="28"/>
      <c r="T34" s="25" t="s">
        <v>1870</v>
      </c>
      <c r="U34" s="26" t="s">
        <v>1870</v>
      </c>
      <c r="V34" s="25" t="s">
        <v>1767</v>
      </c>
      <c r="W34" s="26" t="s">
        <v>1767</v>
      </c>
      <c r="X34" s="25" t="s">
        <v>1768</v>
      </c>
      <c r="Y34" s="26" t="s">
        <v>1768</v>
      </c>
      <c r="Z34" s="25" t="s">
        <v>1769</v>
      </c>
      <c r="AA34" s="26" t="s">
        <v>1769</v>
      </c>
      <c r="AB34" s="25" t="s">
        <v>1770</v>
      </c>
      <c r="AC34" s="27" t="s">
        <v>1770</v>
      </c>
      <c r="AD34" s="25" t="s">
        <v>1771</v>
      </c>
      <c r="AE34" s="26" t="s">
        <v>1771</v>
      </c>
      <c r="AF34" s="28"/>
    </row>
    <row r="35" spans="1:33" ht="15" thickBot="1" x14ac:dyDescent="0.4">
      <c r="A35" s="29">
        <f>AF56</f>
        <v>0</v>
      </c>
      <c r="B35" s="30" t="s">
        <v>1853</v>
      </c>
      <c r="C35" s="31" t="s">
        <v>202</v>
      </c>
      <c r="D35" s="32" t="s">
        <v>1847</v>
      </c>
      <c r="E35" s="33" t="s">
        <v>1848</v>
      </c>
      <c r="F35" s="32" t="s">
        <v>1847</v>
      </c>
      <c r="G35" s="33" t="s">
        <v>1848</v>
      </c>
      <c r="H35" s="32" t="s">
        <v>1847</v>
      </c>
      <c r="I35" s="33" t="s">
        <v>1848</v>
      </c>
      <c r="J35" s="32" t="s">
        <v>1847</v>
      </c>
      <c r="K35" s="33" t="s">
        <v>1848</v>
      </c>
      <c r="L35" s="32" t="s">
        <v>1847</v>
      </c>
      <c r="M35" s="34" t="s">
        <v>1848</v>
      </c>
      <c r="N35" s="32" t="s">
        <v>1847</v>
      </c>
      <c r="O35" s="33" t="s">
        <v>1848</v>
      </c>
      <c r="P35" s="35" t="s">
        <v>1772</v>
      </c>
      <c r="Q35" s="96"/>
      <c r="T35" s="32" t="s">
        <v>1847</v>
      </c>
      <c r="U35" s="33" t="s">
        <v>1848</v>
      </c>
      <c r="V35" s="32" t="s">
        <v>1847</v>
      </c>
      <c r="W35" s="33" t="s">
        <v>1848</v>
      </c>
      <c r="X35" s="32" t="s">
        <v>1847</v>
      </c>
      <c r="Y35" s="33" t="s">
        <v>1848</v>
      </c>
      <c r="Z35" s="32" t="s">
        <v>1847</v>
      </c>
      <c r="AA35" s="33" t="s">
        <v>1848</v>
      </c>
      <c r="AB35" s="32" t="s">
        <v>1847</v>
      </c>
      <c r="AC35" s="34" t="s">
        <v>1848</v>
      </c>
      <c r="AD35" s="32" t="s">
        <v>1847</v>
      </c>
      <c r="AE35" s="33" t="s">
        <v>1848</v>
      </c>
      <c r="AF35" s="35" t="s">
        <v>1772</v>
      </c>
      <c r="AG35" s="96"/>
    </row>
    <row r="36" spans="1:33" ht="14.5" customHeight="1" x14ac:dyDescent="0.35">
      <c r="A36" s="366" t="s">
        <v>1857</v>
      </c>
      <c r="B36" s="36">
        <v>1</v>
      </c>
      <c r="C36" s="37" t="s">
        <v>1858</v>
      </c>
      <c r="D36" s="38">
        <f>VLOOKUP(CONCATENATE("AN.",$B36,"1"),[1]T_8212!$A$12:$HJ$50,($C$34-1979)*5+4,FALSE)</f>
        <v>308.41799800000001</v>
      </c>
      <c r="E36" s="39"/>
      <c r="F36" s="38">
        <f>VLOOKUP(CONCATENATE("AN.",$B36,"1"),[2]T_8213!$A$12:$HJ$50,($C$34-1979)*5+4,FALSE)</f>
        <v>27.446999999999999</v>
      </c>
      <c r="G36" s="39"/>
      <c r="H36" s="40"/>
      <c r="I36" s="39"/>
      <c r="J36" s="38">
        <f>VLOOKUP(CONCATENATE("AN.",$B36,"1"),[3]T_8214!$A$12:$HJ$50,($C$34-1979)*5+4,FALSE)</f>
        <v>89.018000000000001</v>
      </c>
      <c r="K36" s="39"/>
      <c r="L36" s="38">
        <f>VLOOKUP(CONCATENATE("AN.",$B36,"1"),[4]T_8211!$A$12:$HJ$50,($C$34-1979)*5+4,FALSE)-D36-F36-J36</f>
        <v>147.41099099999988</v>
      </c>
      <c r="M36" s="39"/>
      <c r="N36" s="41"/>
      <c r="O36" s="42"/>
      <c r="P36" s="43">
        <f t="shared" ref="P36:P43" si="7">SUM(D36,F36,H36,J36,L36,N36)</f>
        <v>572.2939889999999</v>
      </c>
      <c r="Q36" s="97"/>
      <c r="T36" s="38">
        <f t="shared" ref="T36:T41" si="8">D36/$T$31*100</f>
        <v>12.342412240525331</v>
      </c>
      <c r="U36" s="39"/>
      <c r="V36" s="38">
        <f>F36/$T$31*100</f>
        <v>1.0983865758888001</v>
      </c>
      <c r="W36" s="39"/>
      <c r="X36" s="40"/>
      <c r="Y36" s="39"/>
      <c r="Z36" s="38">
        <f t="shared" ref="Z36:Z41" si="9">J36/$T$31*100</f>
        <v>3.5623629617979815</v>
      </c>
      <c r="AA36" s="39"/>
      <c r="AB36" s="38">
        <f t="shared" ref="AB36:AB43" si="10">L36/$T$31*100</f>
        <v>5.899160332745458</v>
      </c>
      <c r="AC36" s="39"/>
      <c r="AD36" s="41"/>
      <c r="AE36" s="42"/>
      <c r="AF36" s="43">
        <f t="shared" ref="AF36:AF43" si="11">SUM(T36,V36,X36,Z36,AB36,AD36)</f>
        <v>22.90232211095757</v>
      </c>
      <c r="AG36" s="97"/>
    </row>
    <row r="37" spans="1:33" x14ac:dyDescent="0.35">
      <c r="A37" s="367"/>
      <c r="B37" s="46">
        <v>12</v>
      </c>
      <c r="C37" s="46" t="s">
        <v>736</v>
      </c>
      <c r="D37" s="38">
        <f>VLOOKUP(CONCATENATE("AN.",B37),[1]T_8212!$A$12:$HJ$50,($C$34-1979)*5+4,FALSE)</f>
        <v>19.993230000000001</v>
      </c>
      <c r="E37" s="47"/>
      <c r="F37" s="38">
        <f>VLOOKUP(CONCATENATE("AN.",$B37),[2]T_8213!$A$12:$HJ$50,($C$34-1979)*5+4,FALSE)</f>
        <v>0</v>
      </c>
      <c r="G37" s="47"/>
      <c r="H37" s="48"/>
      <c r="I37" s="47"/>
      <c r="J37" s="38">
        <f>VLOOKUP(CONCATENATE("AN.",$B37),[3]T_8214!$A$12:$HJ$50,($C$34-1979)*5+4,FALSE)</f>
        <v>-3.5999999999999997E-2</v>
      </c>
      <c r="K37" s="47"/>
      <c r="L37" s="38">
        <f>VLOOKUP(CONCATENATE("AN.",$B37),[4]T_8211!$A$12:$HJ$50,($C$34-1979)*5+4,FALSE)-D37-F37-J37</f>
        <v>0.86077000000000092</v>
      </c>
      <c r="M37" s="47"/>
      <c r="N37" s="48"/>
      <c r="O37" s="47"/>
      <c r="P37" s="49">
        <f t="shared" si="7"/>
        <v>20.818000000000001</v>
      </c>
      <c r="Q37" s="97"/>
      <c r="T37" s="38">
        <f t="shared" si="8"/>
        <v>0.80009820529228093</v>
      </c>
      <c r="U37" s="47"/>
      <c r="V37" s="38">
        <f>F37/$T$31*100</f>
        <v>0</v>
      </c>
      <c r="W37" s="47"/>
      <c r="X37" s="48"/>
      <c r="Y37" s="47"/>
      <c r="Z37" s="38">
        <f t="shared" si="9"/>
        <v>-1.4406644344371624E-3</v>
      </c>
      <c r="AA37" s="47"/>
      <c r="AB37" s="38">
        <f t="shared" si="10"/>
        <v>3.444668681195772E-2</v>
      </c>
      <c r="AC37" s="47"/>
      <c r="AD37" s="48"/>
      <c r="AE37" s="47"/>
      <c r="AF37" s="49">
        <f t="shared" si="11"/>
        <v>0.83310422766980152</v>
      </c>
      <c r="AG37" s="97"/>
    </row>
    <row r="38" spans="1:33" x14ac:dyDescent="0.35">
      <c r="A38" s="367"/>
      <c r="B38" s="52">
        <v>13</v>
      </c>
      <c r="C38" s="52" t="s">
        <v>737</v>
      </c>
      <c r="D38" s="38">
        <f>VLOOKUP(CONCATENATE("AN.",B38),[1]T_8212!$A$12:$HJ$50,($C$34-1979)*5+4,FALSE)</f>
        <v>0</v>
      </c>
      <c r="E38" s="53"/>
      <c r="F38" s="38">
        <f>VLOOKUP(CONCATENATE("AN.",$B38),[2]T_8213!$A$12:$HJ$50,($C$34-1979)*5+4,FALSE)</f>
        <v>0</v>
      </c>
      <c r="G38" s="53"/>
      <c r="H38" s="54"/>
      <c r="I38" s="53"/>
      <c r="J38" s="38">
        <f>VLOOKUP(CONCATENATE("AN.",$B38),[3]T_8214!$A$12:$HJ$50,($C$34-1979)*5+4,FALSE)</f>
        <v>0</v>
      </c>
      <c r="K38" s="53"/>
      <c r="L38" s="38">
        <f>VLOOKUP(CONCATENATE("AN.",$B38),[4]T_8211!$A$12:$HJ$50,($C$34-1979)*5+4,FALSE)-D38-F38-J38</f>
        <v>0.81</v>
      </c>
      <c r="M38" s="53"/>
      <c r="N38" s="48"/>
      <c r="O38" s="47"/>
      <c r="P38" s="49">
        <f t="shared" si="7"/>
        <v>0.81</v>
      </c>
      <c r="Q38" s="97"/>
      <c r="T38" s="38">
        <f t="shared" si="8"/>
        <v>0</v>
      </c>
      <c r="U38" s="53"/>
      <c r="V38" s="38">
        <f>F38/$T$31*100</f>
        <v>0</v>
      </c>
      <c r="W38" s="53"/>
      <c r="X38" s="54"/>
      <c r="Y38" s="53"/>
      <c r="Z38" s="38">
        <f t="shared" si="9"/>
        <v>0</v>
      </c>
      <c r="AA38" s="53"/>
      <c r="AB38" s="38">
        <f t="shared" si="10"/>
        <v>3.2414949774836159E-2</v>
      </c>
      <c r="AC38" s="53"/>
      <c r="AD38" s="48"/>
      <c r="AE38" s="47"/>
      <c r="AF38" s="49">
        <f t="shared" si="11"/>
        <v>3.2414949774836159E-2</v>
      </c>
      <c r="AG38" s="97"/>
    </row>
    <row r="39" spans="1:33" ht="15" thickBot="1" x14ac:dyDescent="0.4">
      <c r="A39" s="368"/>
      <c r="B39" s="98">
        <v>2</v>
      </c>
      <c r="C39" s="52" t="s">
        <v>1859</v>
      </c>
      <c r="D39" s="56">
        <f>VLOOKUP(CONCATENATE("AN.",B39),[1]T_8212!$A$12:$HJ$50,($C$34-1979)*5+4,FALSE)</f>
        <v>0.52399899999999999</v>
      </c>
      <c r="E39" s="57"/>
      <c r="F39" s="56">
        <f>VLOOKUP(CONCATENATE("AN.",$B39),[2]T_8213!$A$12:$HJ$50,($C$34-1979)*5+4,FALSE)</f>
        <v>7.5999999999999998E-2</v>
      </c>
      <c r="G39" s="57"/>
      <c r="H39" s="56"/>
      <c r="I39" s="57"/>
      <c r="J39" s="56">
        <f>VLOOKUP(CONCATENATE("AN.",$B39),[3]T_8214!$A$12:$HJ$50,($C$34-1979)*5+4,FALSE)</f>
        <v>2.9929999999999999</v>
      </c>
      <c r="K39" s="57"/>
      <c r="L39" s="56">
        <f>VLOOKUP(CONCATENATE("AN.",$B39),[4]T_8211!$A$12:$HJ$50,($C$34-1979)*5+4,FALSE)-D39-F39-J39</f>
        <v>-3.5929899999999999</v>
      </c>
      <c r="M39" s="57"/>
      <c r="N39" s="56"/>
      <c r="O39" s="57"/>
      <c r="P39" s="58">
        <f t="shared" si="7"/>
        <v>8.9999999999257341E-6</v>
      </c>
      <c r="Q39" s="97"/>
      <c r="T39" s="56">
        <f t="shared" si="8"/>
        <v>2.0969631193906633E-2</v>
      </c>
      <c r="U39" s="57"/>
      <c r="V39" s="56">
        <f>F39/$T$31*100</f>
        <v>3.0414026949228986E-3</v>
      </c>
      <c r="W39" s="57"/>
      <c r="X39" s="56"/>
      <c r="Y39" s="57"/>
      <c r="Z39" s="56">
        <f t="shared" si="9"/>
        <v>0.1197752403408452</v>
      </c>
      <c r="AA39" s="57"/>
      <c r="AB39" s="56">
        <f t="shared" si="10"/>
        <v>-0.14378591406356611</v>
      </c>
      <c r="AC39" s="57"/>
      <c r="AD39" s="56"/>
      <c r="AE39" s="57"/>
      <c r="AF39" s="58">
        <f t="shared" si="11"/>
        <v>3.6016610863165432E-7</v>
      </c>
      <c r="AG39" s="97"/>
    </row>
    <row r="40" spans="1:33" ht="26" x14ac:dyDescent="0.35">
      <c r="B40" s="99" t="s">
        <v>1821</v>
      </c>
      <c r="C40" s="100" t="s">
        <v>1822</v>
      </c>
      <c r="D40" s="38">
        <f>IFERROR(HLOOKUP(CONCATENATE($B40,"_",D$44,"_",D$34),[5]new_data!$A$1:$SD$74,$C$34-1949+2,FALSE),"")</f>
        <v>309.21299999999997</v>
      </c>
      <c r="E40" s="39" t="str">
        <f>IFERROR(HLOOKUP(CONCATENATE($B40,"_",E$44,"_",E$34),[5]new_data!$A$1:$SD$74,$C$34-1949+2,FALSE),"")</f>
        <v/>
      </c>
      <c r="F40" s="38">
        <f>IFERROR(HLOOKUP(CONCATENATE($B40,"_",F$44,"_",F$34),[5]new_data!$A$1:$SD$74,$C$34-1949+2,FALSE),"")</f>
        <v>27.491</v>
      </c>
      <c r="G40" s="39" t="str">
        <f>IFERROR(HLOOKUP(CONCATENATE($B40,"_",G$44,"_",G$34),[5]new_data!$A$1:$SD$74,$C$34-1949+2,FALSE),"")</f>
        <v/>
      </c>
      <c r="H40" s="38" t="str">
        <f>IFERROR(HLOOKUP(CONCATENATE($B40,"_",H$44,"_",H$34),[5]new_data!$A$1:$SD$74,$C$34-1949+2,FALSE),"")</f>
        <v/>
      </c>
      <c r="I40" s="39" t="str">
        <f>IFERROR(HLOOKUP(CONCATENATE($B40,"_",I$44,"_",I$34),[5]new_data!$A$1:$SD$74,$C$34-1949+2,FALSE),"")</f>
        <v/>
      </c>
      <c r="J40" s="38">
        <f>IFERROR(HLOOKUP(CONCATENATE($B40,"_",J$44,"_",J$34),[5]new_data!$A$1:$SD$74,$C$34-1949+2,FALSE),"")</f>
        <v>89.102000000000004</v>
      </c>
      <c r="K40" s="39" t="str">
        <f>IFERROR(HLOOKUP(CONCATENATE($B40,"_",K$44,"_",K$34),[5]new_data!$A$1:$SD$74,$C$34-1949+2,FALSE),"")</f>
        <v/>
      </c>
      <c r="L40" s="38">
        <f>IFERROR(HLOOKUP(CONCATENATE($B40,"_",L$44,"_",L$34),[5]new_data!$A$1:$SD$74,$C$34-1949+2,FALSE),"")</f>
        <v>147.46500000000003</v>
      </c>
      <c r="M40" s="39" t="str">
        <f>IFERROR(HLOOKUP(CONCATENATE($B40,"_",M$44,"_",M$34),[5]new_data!$A$1:$SD$74,$C$34-1949+2,FALSE),"")</f>
        <v/>
      </c>
      <c r="N40" s="38" t="str">
        <f>IFERROR(HLOOKUP(CONCATENATE($B40,"_",N$44,"_",N$34),[5]new_data!$A$1:$SD$74,$C$34-1949+2,FALSE),"")</f>
        <v/>
      </c>
      <c r="O40" s="39" t="str">
        <f>IFERROR(HLOOKUP(CONCATENATE($B40,"_",O$44,"_",O$34),[5]new_data!$A$1:$SD$74,$C$34-1949+2,FALSE),"")</f>
        <v/>
      </c>
      <c r="P40" s="43">
        <f t="shared" si="7"/>
        <v>573.27099999999996</v>
      </c>
      <c r="T40" s="38">
        <f t="shared" si="8"/>
        <v>12.374226993489398</v>
      </c>
      <c r="U40" s="39"/>
      <c r="V40" s="38">
        <f>F40/$T$31*100</f>
        <v>1.1001473879753343</v>
      </c>
      <c r="W40" s="39"/>
      <c r="X40" s="38"/>
      <c r="Y40" s="39"/>
      <c r="Z40" s="38">
        <f t="shared" si="9"/>
        <v>3.5657245121450023</v>
      </c>
      <c r="AA40" s="39"/>
      <c r="AB40" s="38">
        <f t="shared" si="10"/>
        <v>5.9013216895632281</v>
      </c>
      <c r="AC40" s="39"/>
      <c r="AD40" s="38" t="str">
        <f>IFERROR(HLOOKUP(CONCATENATE($B40,"_",AD$44,"_",AD$34),[5]new_data!$A$1:$SD$74,$C$34-1949+2,FALSE),"")</f>
        <v/>
      </c>
      <c r="AE40" s="39"/>
      <c r="AF40" s="43">
        <f t="shared" si="11"/>
        <v>22.941420583172963</v>
      </c>
    </row>
    <row r="41" spans="1:33" ht="26" x14ac:dyDescent="0.35">
      <c r="B41" s="46" t="s">
        <v>1823</v>
      </c>
      <c r="C41" s="66" t="s">
        <v>66</v>
      </c>
      <c r="D41" s="38">
        <f>IFERROR(HLOOKUP(CONCATENATE($B41,"_",D$44,"_",D$34),[5]new_data!$A$1:$SD$74,$C$34-1949+2,FALSE),"")</f>
        <v>19.887</v>
      </c>
      <c r="E41" s="47" t="str">
        <f>IFERROR(HLOOKUP(CONCATENATE($B41,"_",E$44,"_",E$34),[5]new_data!$A$1:$SD$74,$C$34-1949+2,FALSE),"")</f>
        <v/>
      </c>
      <c r="F41" s="38" t="str">
        <f>IFERROR(HLOOKUP(CONCATENATE($B41,"_",F$44,"_",F$34),[5]new_data!$A$1:$SD$74,$C$34-1949+2,FALSE),"")</f>
        <v/>
      </c>
      <c r="G41" s="47" t="str">
        <f>IFERROR(HLOOKUP(CONCATENATE($B41,"_",G$44,"_",G$34),[5]new_data!$A$1:$SD$74,$C$34-1949+2,FALSE),"")</f>
        <v/>
      </c>
      <c r="H41" s="38" t="str">
        <f>IFERROR(HLOOKUP(CONCATENATE($B41,"_",H$44,"_",H$34),[5]new_data!$A$1:$SD$74,$C$34-1949+2,FALSE),"")</f>
        <v/>
      </c>
      <c r="I41" s="47" t="str">
        <f>IFERROR(HLOOKUP(CONCATENATE($B41,"_",I$44,"_",I$34),[5]new_data!$A$1:$SD$74,$C$34-1949+2,FALSE),"")</f>
        <v/>
      </c>
      <c r="J41" s="38">
        <f>IFERROR(HLOOKUP(CONCATENATE($B41,"_",J$44,"_",J$34),[5]new_data!$A$1:$SD$74,$C$34-1949+2,FALSE),"")</f>
        <v>-3.6000000000000004E-2</v>
      </c>
      <c r="K41" s="47" t="str">
        <f>IFERROR(HLOOKUP(CONCATENATE($B41,"_",K$44,"_",K$34),[5]new_data!$A$1:$SD$74,$C$34-1949+2,FALSE),"")</f>
        <v/>
      </c>
      <c r="L41" s="38">
        <f>IFERROR(HLOOKUP(CONCATENATE($B41,"_",L$44,"_",L$34),[5]new_data!$A$1:$SD$74,$C$34-1949+2,FALSE),"")</f>
        <v>0.8620000000000001</v>
      </c>
      <c r="M41" s="47" t="str">
        <f>IFERROR(HLOOKUP(CONCATENATE($B41,"_",M$44,"_",M$34),[5]new_data!$A$1:$SD$74,$C$34-1949+2,FALSE),"")</f>
        <v/>
      </c>
      <c r="N41" s="38" t="str">
        <f>IFERROR(HLOOKUP(CONCATENATE($B41,"_",N$44,"_",N$34),[5]new_data!$A$1:$SD$74,$C$34-1949+2,FALSE),"")</f>
        <v/>
      </c>
      <c r="O41" s="47" t="str">
        <f>IFERROR(HLOOKUP(CONCATENATE($B41,"_",O$44,"_",O$34),[5]new_data!$A$1:$SD$74,$C$34-1949+2,FALSE),"")</f>
        <v/>
      </c>
      <c r="P41" s="49">
        <f t="shared" si="7"/>
        <v>20.713000000000001</v>
      </c>
      <c r="T41" s="38">
        <f t="shared" si="8"/>
        <v>0.79584704465699585</v>
      </c>
      <c r="U41" s="47"/>
      <c r="V41" s="38"/>
      <c r="W41" s="47"/>
      <c r="X41" s="38"/>
      <c r="Y41" s="47"/>
      <c r="Z41" s="38">
        <f t="shared" si="9"/>
        <v>-1.4406644344371626E-3</v>
      </c>
      <c r="AA41" s="47"/>
      <c r="AB41" s="38">
        <f t="shared" si="10"/>
        <v>3.4495909513467614E-2</v>
      </c>
      <c r="AC41" s="47"/>
      <c r="AD41" s="38" t="str">
        <f>IFERROR(HLOOKUP(CONCATENATE($B41,"_",AD$44,"_",AD$34),[5]new_data!$A$1:$SD$74,$C$34-1949+2,FALSE),"")</f>
        <v/>
      </c>
      <c r="AE41" s="47"/>
      <c r="AF41" s="49">
        <f t="shared" si="11"/>
        <v>0.82890228973602631</v>
      </c>
    </row>
    <row r="42" spans="1:33" ht="39" x14ac:dyDescent="0.35">
      <c r="B42" s="52" t="s">
        <v>1824</v>
      </c>
      <c r="C42" s="70" t="s">
        <v>145</v>
      </c>
      <c r="D42" s="38" t="str">
        <f>IFERROR(HLOOKUP(CONCATENATE($B42,"_",D$44,"_",D$34),[5]new_data!$A$1:$SD$74,$C$34-1949+2,FALSE),"")</f>
        <v/>
      </c>
      <c r="E42" s="53" t="str">
        <f>IFERROR(HLOOKUP(CONCATENATE($B42,"_",E$44,"_",E$34),[5]new_data!$A$1:$SD$74,$C$34-1949+2,FALSE),"")</f>
        <v/>
      </c>
      <c r="F42" s="38" t="str">
        <f>IFERROR(HLOOKUP(CONCATENATE($B42,"_",F$44,"_",F$34),[5]new_data!$A$1:$SD$74,$C$34-1949+2,FALSE),"")</f>
        <v/>
      </c>
      <c r="G42" s="53" t="str">
        <f>IFERROR(HLOOKUP(CONCATENATE($B42,"_",G$44,"_",G$34),[5]new_data!$A$1:$SD$74,$C$34-1949+2,FALSE),"")</f>
        <v/>
      </c>
      <c r="H42" s="38" t="str">
        <f>IFERROR(HLOOKUP(CONCATENATE($B42,"_",H$44,"_",H$34),[5]new_data!$A$1:$SD$74,$C$34-1949+2,FALSE),"")</f>
        <v/>
      </c>
      <c r="I42" s="53" t="str">
        <f>IFERROR(HLOOKUP(CONCATENATE($B42,"_",I$44,"_",I$34),[5]new_data!$A$1:$SD$74,$C$34-1949+2,FALSE),"")</f>
        <v/>
      </c>
      <c r="J42" s="38" t="str">
        <f>IFERROR(HLOOKUP(CONCATENATE($B42,"_",J$44,"_",J$34),[5]new_data!$A$1:$SD$74,$C$34-1949+2,FALSE),"")</f>
        <v/>
      </c>
      <c r="K42" s="53" t="str">
        <f>IFERROR(HLOOKUP(CONCATENATE($B42,"_",K$44,"_",K$34),[5]new_data!$A$1:$SD$74,$C$34-1949+2,FALSE),"")</f>
        <v/>
      </c>
      <c r="L42" s="38">
        <f>IFERROR(HLOOKUP(CONCATENATE($B42,"_",L$44,"_",L$34),[5]new_data!$A$1:$SD$74,$C$34-1949+2,FALSE),"")</f>
        <v>0.81099999999999994</v>
      </c>
      <c r="M42" s="53" t="str">
        <f>IFERROR(HLOOKUP(CONCATENATE($B42,"_",M$44,"_",M$34),[5]new_data!$A$1:$SD$74,$C$34-1949+2,FALSE),"")</f>
        <v/>
      </c>
      <c r="N42" s="38" t="str">
        <f>IFERROR(HLOOKUP(CONCATENATE($B42,"_",N$44,"_",N$34),[5]new_data!$A$1:$SD$74,$C$34-1949+2,FALSE),"")</f>
        <v/>
      </c>
      <c r="O42" s="53" t="str">
        <f>IFERROR(HLOOKUP(CONCATENATE($B42,"_",O$44,"_",O$34),[5]new_data!$A$1:$SD$74,$C$34-1949+2,FALSE),"")</f>
        <v/>
      </c>
      <c r="P42" s="49">
        <f t="shared" si="7"/>
        <v>0.81099999999999994</v>
      </c>
      <c r="T42" s="38"/>
      <c r="U42" s="53"/>
      <c r="V42" s="38"/>
      <c r="W42" s="53"/>
      <c r="X42" s="38"/>
      <c r="Y42" s="53"/>
      <c r="Z42" s="38"/>
      <c r="AA42" s="53"/>
      <c r="AB42" s="38">
        <f t="shared" si="10"/>
        <v>3.2454968231348302E-2</v>
      </c>
      <c r="AC42" s="53"/>
      <c r="AD42" s="38" t="str">
        <f>IFERROR(HLOOKUP(CONCATENATE($B42,"_",AD$44,"_",AD$34),[5]new_data!$A$1:$SD$74,$C$34-1949+2,FALSE),"")</f>
        <v/>
      </c>
      <c r="AE42" s="53"/>
      <c r="AF42" s="49">
        <f t="shared" si="11"/>
        <v>3.2454968231348302E-2</v>
      </c>
    </row>
    <row r="43" spans="1:33" ht="52.5" thickBot="1" x14ac:dyDescent="0.4">
      <c r="B43" s="56" t="s">
        <v>1825</v>
      </c>
      <c r="C43" s="101" t="s">
        <v>105</v>
      </c>
      <c r="D43" s="56">
        <f>IFERROR(HLOOKUP(CONCATENATE($B43,"_",D$44,"_",D$34),[5]new_data!$A$1:$SD$74,$C$34-1949+2,FALSE),"")</f>
        <v>0.52400000000000002</v>
      </c>
      <c r="E43" s="57" t="str">
        <f>IFERROR(HLOOKUP(CONCATENATE($B43,"_",E$44,"_",E$34),[5]new_data!$A$1:$SD$74,$C$34-1949+2,FALSE),"")</f>
        <v/>
      </c>
      <c r="F43" s="56">
        <f>IFERROR(HLOOKUP(CONCATENATE($B43,"_",F$44,"_",F$34),[5]new_data!$A$1:$SD$74,$C$34-1949+2,FALSE),"")</f>
        <v>7.4999999999999997E-2</v>
      </c>
      <c r="G43" s="57" t="str">
        <f>IFERROR(HLOOKUP(CONCATENATE($B43,"_",G$44,"_",G$34),[5]new_data!$A$1:$SD$74,$C$34-1949+2,FALSE),"")</f>
        <v/>
      </c>
      <c r="H43" s="56" t="str">
        <f>IFERROR(HLOOKUP(CONCATENATE($B43,"_",H$44,"_",H$34),[5]new_data!$A$1:$SD$74,$C$34-1949+2,FALSE),"")</f>
        <v/>
      </c>
      <c r="I43" s="57" t="str">
        <f>IFERROR(HLOOKUP(CONCATENATE($B43,"_",I$44,"_",I$34),[5]new_data!$A$1:$SD$74,$C$34-1949+2,FALSE),"")</f>
        <v/>
      </c>
      <c r="J43" s="56">
        <f>IFERROR(HLOOKUP(CONCATENATE($B43,"_",J$44,"_",J$34),[5]new_data!$A$1:$SD$74,$C$34-1949+2,FALSE),"")</f>
        <v>2.9929999999999999</v>
      </c>
      <c r="K43" s="57" t="str">
        <f>IFERROR(HLOOKUP(CONCATENATE($B43,"_",K$44,"_",K$34),[5]new_data!$A$1:$SD$74,$C$34-1949+2,FALSE),"")</f>
        <v/>
      </c>
      <c r="L43" s="56">
        <f>IFERROR(HLOOKUP(CONCATENATE($B43,"_",L$44,"_",L$34),[5]new_data!$A$1:$SD$74,$C$34-1949+2,FALSE),"")</f>
        <v>-3.593</v>
      </c>
      <c r="M43" s="57" t="str">
        <f>IFERROR(HLOOKUP(CONCATENATE($B43,"_",M$44,"_",M$34),[5]new_data!$A$1:$SD$74,$C$34-1949+2,FALSE),"")</f>
        <v/>
      </c>
      <c r="N43" s="56">
        <f>IFERROR(HLOOKUP(CONCATENATE($B43,"_",N$44,"_",N$34),[5]new_data!$A$1:$SD$74,$C$34-1949+2,FALSE),"")</f>
        <v>0</v>
      </c>
      <c r="O43" s="57" t="str">
        <f>IFERROR(HLOOKUP(CONCATENATE($B43,"_",O$44,"_",O$34),[5]new_data!$A$1:$SD$74,$C$34-1949+2,FALSE),"")</f>
        <v/>
      </c>
      <c r="P43" s="102">
        <f t="shared" si="7"/>
        <v>-1.000000000000334E-3</v>
      </c>
      <c r="T43" s="56">
        <f>D43/$T$31*100</f>
        <v>2.0969671212363147E-2</v>
      </c>
      <c r="U43" s="57"/>
      <c r="V43" s="56">
        <f>F43/$T$31*100</f>
        <v>3.0013842384107553E-3</v>
      </c>
      <c r="W43" s="57"/>
      <c r="X43" s="56"/>
      <c r="Y43" s="57"/>
      <c r="Z43" s="56">
        <f>J43/$T$31*100</f>
        <v>0.1197752403408452</v>
      </c>
      <c r="AA43" s="57"/>
      <c r="AB43" s="56">
        <f t="shared" si="10"/>
        <v>-0.14378631424813126</v>
      </c>
      <c r="AC43" s="57"/>
      <c r="AD43" s="56">
        <f>N43/$T$31*100</f>
        <v>0</v>
      </c>
      <c r="AE43" s="57"/>
      <c r="AF43" s="102">
        <f t="shared" si="11"/>
        <v>-4.001845651216418E-5</v>
      </c>
    </row>
    <row r="44" spans="1:33" x14ac:dyDescent="0.35">
      <c r="D44" s="103" t="s">
        <v>1775</v>
      </c>
      <c r="E44" s="103" t="s">
        <v>1776</v>
      </c>
      <c r="F44" s="103" t="s">
        <v>1775</v>
      </c>
      <c r="G44" s="103" t="s">
        <v>1776</v>
      </c>
      <c r="H44" s="103" t="s">
        <v>1775</v>
      </c>
      <c r="I44" s="103" t="s">
        <v>1776</v>
      </c>
      <c r="J44" s="103" t="s">
        <v>1775</v>
      </c>
      <c r="K44" s="103" t="s">
        <v>1776</v>
      </c>
      <c r="L44" s="103" t="s">
        <v>1775</v>
      </c>
      <c r="M44" s="103" t="s">
        <v>1776</v>
      </c>
      <c r="N44" s="103" t="s">
        <v>1775</v>
      </c>
      <c r="O44" s="103" t="s">
        <v>1776</v>
      </c>
      <c r="T44" s="103" t="s">
        <v>1775</v>
      </c>
      <c r="U44" s="103" t="s">
        <v>1776</v>
      </c>
      <c r="V44" s="103" t="s">
        <v>1775</v>
      </c>
      <c r="W44" s="103" t="s">
        <v>1776</v>
      </c>
      <c r="X44" s="103" t="s">
        <v>1775</v>
      </c>
      <c r="Y44" s="103" t="s">
        <v>1776</v>
      </c>
      <c r="Z44" s="103" t="s">
        <v>1775</v>
      </c>
      <c r="AA44" s="103" t="s">
        <v>1776</v>
      </c>
      <c r="AB44" s="103" t="s">
        <v>1775</v>
      </c>
      <c r="AC44" s="103" t="s">
        <v>1776</v>
      </c>
      <c r="AD44" s="103" t="s">
        <v>1775</v>
      </c>
      <c r="AE44" s="103" t="s">
        <v>1776</v>
      </c>
    </row>
  </sheetData>
  <mergeCells count="29">
    <mergeCell ref="AD33:AE33"/>
    <mergeCell ref="V33:W33"/>
    <mergeCell ref="X33:Y33"/>
    <mergeCell ref="Z33:AA33"/>
    <mergeCell ref="AB33:AC33"/>
    <mergeCell ref="A36:A39"/>
    <mergeCell ref="AD2:AE2"/>
    <mergeCell ref="A5:A8"/>
    <mergeCell ref="A9:A24"/>
    <mergeCell ref="D33:E33"/>
    <mergeCell ref="F33:G33"/>
    <mergeCell ref="H33:I33"/>
    <mergeCell ref="J33:K33"/>
    <mergeCell ref="L33:M33"/>
    <mergeCell ref="N33:O33"/>
    <mergeCell ref="T33:U33"/>
    <mergeCell ref="T2:U2"/>
    <mergeCell ref="V2:W2"/>
    <mergeCell ref="X2:Y2"/>
    <mergeCell ref="Z2:AA2"/>
    <mergeCell ref="AB2:AC2"/>
    <mergeCell ref="H1:M1"/>
    <mergeCell ref="X1:AC1"/>
    <mergeCell ref="D2:E2"/>
    <mergeCell ref="F2:G2"/>
    <mergeCell ref="H2:I2"/>
    <mergeCell ref="J2:K2"/>
    <mergeCell ref="L2:M2"/>
    <mergeCell ref="N2:O2"/>
  </mergeCells>
  <conditionalFormatting sqref="D9:F24">
    <cfRule type="cellIs" dxfId="14" priority="1" operator="lessThan">
      <formula>0</formula>
    </cfRule>
  </conditionalFormatting>
  <conditionalFormatting sqref="G9:G23">
    <cfRule type="cellIs" dxfId="13" priority="31" operator="lessThan">
      <formula>0</formula>
    </cfRule>
  </conditionalFormatting>
  <conditionalFormatting sqref="H9:M24">
    <cfRule type="cellIs" dxfId="12" priority="36" operator="lessThan">
      <formula>0</formula>
    </cfRule>
  </conditionalFormatting>
  <conditionalFormatting sqref="N9:O12 D25:P29">
    <cfRule type="cellIs" dxfId="11" priority="68" operator="lessThan">
      <formula>0</formula>
    </cfRule>
  </conditionalFormatting>
  <conditionalFormatting sqref="N14:O24">
    <cfRule type="cellIs" dxfId="10" priority="22" operator="lessThan">
      <formula>0</formula>
    </cfRule>
  </conditionalFormatting>
  <conditionalFormatting sqref="P5:P24">
    <cfRule type="cellIs" dxfId="9" priority="34" operator="lessThan">
      <formula>0</formula>
    </cfRule>
  </conditionalFormatting>
  <conditionalFormatting sqref="P36:P42">
    <cfRule type="cellIs" dxfId="8" priority="40" operator="lessThan">
      <formula>0</formula>
    </cfRule>
  </conditionalFormatting>
  <conditionalFormatting sqref="T9:V24">
    <cfRule type="cellIs" dxfId="7" priority="15" operator="lessThan">
      <formula>0</formula>
    </cfRule>
  </conditionalFormatting>
  <conditionalFormatting sqref="T25:AC29">
    <cfRule type="cellIs" dxfId="6" priority="45" operator="lessThan">
      <formula>0</formula>
    </cfRule>
  </conditionalFormatting>
  <conditionalFormatting sqref="W9:W23">
    <cfRule type="cellIs" dxfId="5" priority="3" operator="lessThan">
      <formula>0</formula>
    </cfRule>
  </conditionalFormatting>
  <conditionalFormatting sqref="X9:AC24">
    <cfRule type="cellIs" dxfId="4" priority="5" operator="lessThan">
      <formula>0</formula>
    </cfRule>
  </conditionalFormatting>
  <conditionalFormatting sqref="AD9:AE12">
    <cfRule type="cellIs" dxfId="3" priority="20" operator="lessThan">
      <formula>0</formula>
    </cfRule>
  </conditionalFormatting>
  <conditionalFormatting sqref="AD14:AE29">
    <cfRule type="cellIs" dxfId="2" priority="2" operator="lessThan">
      <formula>0</formula>
    </cfRule>
  </conditionalFormatting>
  <conditionalFormatting sqref="AF6:AF29">
    <cfRule type="cellIs" dxfId="1" priority="23" operator="lessThan">
      <formula>0</formula>
    </cfRule>
  </conditionalFormatting>
  <conditionalFormatting sqref="AF36:AF42">
    <cfRule type="cellIs" dxfId="0" priority="32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008AD561074D41AD41B7CCC3377F02" ma:contentTypeVersion="14" ma:contentTypeDescription="Crée un document." ma:contentTypeScope="" ma:versionID="5550c1cfeee66babfcd204b8f24e8b9b">
  <xsd:schema xmlns:xsd="http://www.w3.org/2001/XMLSchema" xmlns:xs="http://www.w3.org/2001/XMLSchema" xmlns:p="http://schemas.microsoft.com/office/2006/metadata/properties" xmlns:ns3="7ad814ad-92c2-4964-b29d-e124364e2ef0" xmlns:ns4="25463b53-bc80-438e-b474-38aa44b45bce" targetNamespace="http://schemas.microsoft.com/office/2006/metadata/properties" ma:root="true" ma:fieldsID="f672ad39d8a918698b1637c3a3520171" ns3:_="" ns4:_="">
    <xsd:import namespace="7ad814ad-92c2-4964-b29d-e124364e2ef0"/>
    <xsd:import namespace="25463b53-bc80-438e-b474-38aa44b45bc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_activity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d814ad-92c2-4964-b29d-e124364e2ef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463b53-bc80-438e-b474-38aa44b45b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5463b53-bc80-438e-b474-38aa44b45bce" xsi:nil="true"/>
  </documentManagement>
</p:properties>
</file>

<file path=customXml/itemProps1.xml><?xml version="1.0" encoding="utf-8"?>
<ds:datastoreItem xmlns:ds="http://schemas.openxmlformats.org/officeDocument/2006/customXml" ds:itemID="{D687E140-7A98-4E6D-9D17-2198016888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F2AF25-BAC1-4B53-B7EF-D8E1ACAADA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d814ad-92c2-4964-b29d-e124364e2ef0"/>
    <ds:schemaRef ds:uri="25463b53-bc80-438e-b474-38aa44b45b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A1E004-A765-4CD5-B1F0-7993636BC3A3}">
  <ds:schemaRefs>
    <ds:schemaRef ds:uri="http://purl.org/dc/elements/1.1/"/>
    <ds:schemaRef ds:uri="7ad814ad-92c2-4964-b29d-e124364e2ef0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25463b53-bc80-438e-b474-38aa44b45bce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warning</vt:lpstr>
      <vt:lpstr>real</vt:lpstr>
      <vt:lpstr>acc</vt:lpstr>
      <vt:lpstr>urflow</vt:lpstr>
      <vt:lpstr>acc_table</vt:lpstr>
    </vt:vector>
  </TitlesOfParts>
  <Manager/>
  <Company>KEDGE Business School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E. Moesch</dc:creator>
  <cp:keywords/>
  <dc:description/>
  <cp:lastModifiedBy>Luis Reyes-Ortiz</cp:lastModifiedBy>
  <cp:revision/>
  <dcterms:created xsi:type="dcterms:W3CDTF">2023-02-03T14:22:56Z</dcterms:created>
  <dcterms:modified xsi:type="dcterms:W3CDTF">2024-06-04T14:51:01Z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0x0101000E008AD561074D41AD41B7CCC3377F02</vt:lpwstr>
  </property>
  <property fmtid="{D5CDD505-2E9C-101B-9397-08002B2CF9AE}" pid="3" name="MSIP_Label_e17f3165-8a52-429a-ab2a-1fd572a4c07f_Enabled">
    <vt:lpwstr>true</vt:lpwstr>
  </property>
  <property fmtid="{D5CDD505-2E9C-101B-9397-08002B2CF9AE}" pid="4" name="MSIP_Label_e17f3165-8a52-429a-ab2a-1fd572a4c07f_SetDate">
    <vt:lpwstr>2023-07-10T12:18:24Z</vt:lpwstr>
  </property>
  <property fmtid="{D5CDD505-2E9C-101B-9397-08002B2CF9AE}" pid="5" name="MSIP_Label_e17f3165-8a52-429a-ab2a-1fd572a4c07f_Method">
    <vt:lpwstr>Standard</vt:lpwstr>
  </property>
  <property fmtid="{D5CDD505-2E9C-101B-9397-08002B2CF9AE}" pid="6" name="MSIP_Label_e17f3165-8a52-429a-ab2a-1fd572a4c07f_Name">
    <vt:lpwstr>defa4170-0d19-0005-0004-bc88714345d2</vt:lpwstr>
  </property>
  <property fmtid="{D5CDD505-2E9C-101B-9397-08002B2CF9AE}" pid="7" name="MSIP_Label_e17f3165-8a52-429a-ab2a-1fd572a4c07f_SiteId">
    <vt:lpwstr>6b3a59c1-9475-4729-b8d9-f72ffd0dd0cd</vt:lpwstr>
  </property>
  <property fmtid="{D5CDD505-2E9C-101B-9397-08002B2CF9AE}" pid="8" name="MSIP_Label_e17f3165-8a52-429a-ab2a-1fd572a4c07f_ActionId">
    <vt:lpwstr>a9d1bad0-1670-4092-b4bd-89ad28c13cb7</vt:lpwstr>
  </property>
  <property fmtid="{D5CDD505-2E9C-101B-9397-08002B2CF9AE}" pid="9" name="MSIP_Label_e17f3165-8a52-429a-ab2a-1fd572a4c07f_ContentBits">
    <vt:lpwstr>0</vt:lpwstr>
  </property>
</Properties>
</file>